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mos/Desktop/"/>
    </mc:Choice>
  </mc:AlternateContent>
  <xr:revisionPtr revIDLastSave="0" documentId="8_{AEB7E522-00CF-3E43-A3A4-A0FD6C658D50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FullTable" sheetId="1" r:id="rId1"/>
    <sheet name="CategoryStats" sheetId="4" r:id="rId2"/>
    <sheet name="SubCategoryStats" sheetId="5" r:id="rId3"/>
    <sheet name="LaunchDateOutcomes" sheetId="9" r:id="rId4"/>
    <sheet name="Bonus1" sheetId="14" r:id="rId5"/>
    <sheet name="Bonus2" sheetId="17" r:id="rId6"/>
    <sheet name="Sheet3" sheetId="16" r:id="rId7"/>
    <sheet name="HITRATEBYCATEGORY" sheetId="10" r:id="rId8"/>
    <sheet name="HITRATEBYDATE" sheetId="11" r:id="rId9"/>
    <sheet name="FullTable_values" sheetId="7" r:id="rId10"/>
    <sheet name="MAP" sheetId="13" r:id="rId11"/>
  </sheets>
  <definedNames>
    <definedName name="_xlnm._FilterDatabase" localSheetId="0" hidden="1">FullTable!$A$1:$T$4115</definedName>
    <definedName name="_xlchart.v5.0" hidden="1">MAP!$G$3</definedName>
    <definedName name="_xlchart.v5.1" hidden="1">MAP!$G$4:$G$24</definedName>
    <definedName name="_xlchart.v5.2" hidden="1">MAP!$H$3</definedName>
    <definedName name="_xlchart.v5.3" hidden="1">MAP!$H$4:$H$24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I7" i="17" l="1"/>
  <c r="H7" i="17"/>
  <c r="I6" i="17"/>
  <c r="H6" i="17"/>
  <c r="I5" i="17"/>
  <c r="H5" i="17"/>
  <c r="I4" i="17"/>
  <c r="H4" i="17"/>
  <c r="I3" i="17"/>
  <c r="H3" i="17"/>
  <c r="I2" i="17"/>
  <c r="H2" i="17"/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E10" i="14" s="1"/>
  <c r="B9" i="14"/>
  <c r="B8" i="14"/>
  <c r="E8" i="14" s="1"/>
  <c r="B7" i="14"/>
  <c r="E7" i="14" s="1"/>
  <c r="B6" i="14"/>
  <c r="B5" i="14"/>
  <c r="B4" i="14"/>
  <c r="B3" i="14"/>
  <c r="B2" i="14"/>
  <c r="H10" i="14" l="1"/>
  <c r="H8" i="14"/>
  <c r="G7" i="14"/>
  <c r="H11" i="14"/>
  <c r="H7" i="14"/>
  <c r="G12" i="14"/>
  <c r="G8" i="14"/>
  <c r="G2" i="14"/>
  <c r="G10" i="14"/>
  <c r="G11" i="14"/>
  <c r="F2" i="14"/>
  <c r="F12" i="14"/>
  <c r="H5" i="14"/>
  <c r="E2" i="14"/>
  <c r="H2" i="14" s="1"/>
  <c r="E6" i="14"/>
  <c r="G6" i="14" s="1"/>
  <c r="F8" i="14"/>
  <c r="E13" i="14"/>
  <c r="H13" i="14" s="1"/>
  <c r="E5" i="14"/>
  <c r="F5" i="14" s="1"/>
  <c r="E12" i="14"/>
  <c r="H12" i="14" s="1"/>
  <c r="E4" i="14"/>
  <c r="G4" i="14" s="1"/>
  <c r="F10" i="14"/>
  <c r="E11" i="14"/>
  <c r="F11" i="14" s="1"/>
  <c r="E3" i="14"/>
  <c r="G3" i="14" s="1"/>
  <c r="F7" i="14"/>
  <c r="E9" i="14"/>
  <c r="F9" i="14" s="1"/>
  <c r="U4" i="9"/>
  <c r="U5" i="9"/>
  <c r="U6" i="9"/>
  <c r="U7" i="9"/>
  <c r="U8" i="9"/>
  <c r="U9" i="9"/>
  <c r="U10" i="9"/>
  <c r="U11" i="9"/>
  <c r="U12" i="9"/>
  <c r="U13" i="9"/>
  <c r="U14" i="9"/>
  <c r="U3" i="9"/>
  <c r="I50" i="5"/>
  <c r="I48" i="5"/>
  <c r="F16" i="4"/>
  <c r="G4" i="11"/>
  <c r="G5" i="11"/>
  <c r="G6" i="11"/>
  <c r="G7" i="11"/>
  <c r="G8" i="11"/>
  <c r="G9" i="11"/>
  <c r="G10" i="11"/>
  <c r="G11" i="11"/>
  <c r="G12" i="11"/>
  <c r="G13" i="11"/>
  <c r="G14" i="11"/>
  <c r="G3" i="11"/>
  <c r="H3" i="10"/>
  <c r="H4" i="10"/>
  <c r="H5" i="10"/>
  <c r="H6" i="10"/>
  <c r="H7" i="10"/>
  <c r="H8" i="10"/>
  <c r="H9" i="10"/>
  <c r="H10" i="10"/>
  <c r="H2" i="10"/>
  <c r="F6" i="14" l="1"/>
  <c r="F4" i="14"/>
  <c r="G9" i="14"/>
  <c r="H6" i="14"/>
  <c r="H9" i="14"/>
  <c r="F3" i="14"/>
  <c r="G5" i="14"/>
  <c r="F13" i="14"/>
  <c r="G13" i="14"/>
  <c r="H4" i="14"/>
  <c r="H3" i="14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<sst xmlns="http://schemas.openxmlformats.org/spreadsheetml/2006/main" count="61647" uniqueCount="8421">
  <si>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</si>
  <si>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</si>
  <si>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</si>
  <si>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</si>
  <si>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</si>
  <si>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</si>
  <si>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</si>
  <si>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</si>
  <si>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</si>
  <si>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</si>
  <si>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</si>
  <si>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</si>
  <si>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</si>
  <si>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</si>
  <si>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</si>
  <si>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</si>
  <si>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</si>
  <si>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</si>
  <si>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</si>
  <si>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</si>
  <si>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</si>
  <si>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</si>
  <si>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</si>
  <si>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</si>
  <si>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</si>
  <si>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</si>
  <si>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</si>
  <si>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</si>
  <si>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</si>
  <si>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</si>
  <si>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</si>
  <si>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</si>
  <si>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</si>
  <si>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</si>
  <si>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</si>
  <si>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</si>
  <si>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</si>
  <si>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</si>
  <si>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</si>
  <si>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</si>
  <si>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</si>
  <si>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</si>
  <si>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</si>
  <si>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</si>
  <si>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</si>
  <si>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</si>
  <si>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</si>
  <si>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</si>
  <si>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</si>
  <si>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</si>
  <si>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</si>
  <si>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</si>
  <si>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</si>
  <si>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</si>
  <si>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</si>
  <si>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</si>
  <si>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</si>
  <si>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</si>
  <si>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</si>
  <si>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</si>
  <si>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</si>
  <si>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</si>
  <si>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</si>
  <si>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</si>
  <si>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</si>
  <si>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</si>
  <si>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</si>
  <si>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</si>
  <si>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</si>
  <si>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</si>
  <si>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</si>
  <si>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</si>
  <si>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</si>
  <si>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</si>
  <si>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</si>
  <si>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</si>
  <si>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</si>
  <si>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</si>
  <si>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</si>
  <si>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</si>
  <si>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</si>
  <si>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</si>
  <si>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</si>
  <si>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</si>
  <si>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</si>
  <si>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</si>
  <si>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</si>
  <si>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</si>
  <si>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</si>
  <si>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</si>
  <si>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</si>
  <si>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</si>
  <si>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</si>
  <si>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</si>
  <si>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</si>
  <si>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</si>
  <si>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</si>
  <si>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</si>
  <si>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</si>
  <si>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</si>
  <si>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</si>
  <si>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</si>
  <si>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</si>
  <si>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</si>
  <si>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</si>
  <si>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</si>
  <si>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</si>
  <si>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</si>
  <si>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</si>
  <si>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</si>
  <si>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</si>
  <si>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</si>
  <si>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</si>
  <si>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</si>
  <si>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</si>
  <si>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</si>
  <si>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</si>
  <si>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</si>
  <si>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</si>
  <si>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</si>
  <si>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</si>
  <si>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</si>
  <si>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</si>
  <si>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</si>
  <si>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</si>
  <si>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</si>
  <si>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</si>
  <si>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</si>
  <si>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</si>
  <si>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</si>
  <si>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</si>
  <si>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</si>
  <si>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</si>
  <si>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</si>
  <si>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</si>
  <si>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</si>
  <si>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</si>
  <si>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</si>
  <si>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</si>
  <si>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</si>
  <si>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</si>
  <si>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</si>
  <si>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</si>
  <si>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</si>
  <si>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</si>
  <si>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</si>
  <si>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</si>
  <si>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</si>
  <si>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</si>
  <si>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</si>
  <si>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</si>
  <si>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</si>
  <si>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</si>
  <si>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</si>
  <si>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</si>
  <si>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</si>
  <si>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</si>
  <si>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</si>
  <si>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</si>
  <si>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</si>
  <si>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</si>
  <si>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</si>
  <si>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</si>
  <si>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</si>
  <si>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</si>
  <si>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</si>
  <si>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</si>
  <si>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</si>
  <si>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</si>
  <si>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</si>
  <si>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</si>
  <si>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</si>
  <si>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</si>
  <si>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</si>
  <si>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</si>
  <si>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</si>
  <si>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</si>
  <si>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</si>
  <si>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</si>
  <si>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</si>
  <si>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</si>
  <si>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</si>
  <si>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</si>
  <si>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</si>
  <si>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</si>
  <si>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</si>
  <si>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</si>
  <si>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</si>
  <si>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</si>
  <si>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</si>
  <si>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</si>
  <si>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</si>
  <si>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</si>
  <si>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</si>
  <si>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</si>
  <si>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</si>
  <si>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</si>
  <si>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</si>
  <si>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</si>
  <si>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</si>
  <si>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</si>
  <si>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</si>
  <si>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</si>
  <si>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</si>
  <si>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</si>
  <si>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</si>
  <si>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</si>
  <si>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</si>
  <si>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</si>
  <si>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</si>
  <si>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</si>
  <si>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</si>
  <si>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</si>
  <si>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</si>
  <si>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</si>
  <si>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</si>
  <si>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</si>
  <si>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</si>
  <si>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</si>
  <si>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</si>
  <si>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</si>
  <si>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</si>
  <si>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</si>
  <si>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</si>
  <si>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</si>
  <si>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</si>
  <si>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</si>
  <si>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</si>
  <si>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</si>
  <si>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</si>
  <si>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</si>
  <si>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</si>
  <si>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</si>
  <si>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</si>
  <si>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</si>
  <si>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</si>
  <si>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</si>
  <si>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</si>
  <si>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</si>
  <si>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</si>
  <si>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</si>
  <si>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</si>
  <si>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</si>
  <si>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</si>
  <si>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</si>
  <si>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</si>
  <si>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</si>
  <si>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</si>
  <si>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</si>
  <si>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</si>
  <si>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</si>
  <si>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</si>
  <si>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</si>
  <si>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</si>
  <si>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</si>
  <si>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</si>
  <si>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</si>
  <si>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</si>
  <si>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</si>
  <si>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</si>
  <si>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</si>
  <si>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</si>
  <si>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</si>
  <si>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</si>
  <si>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</si>
  <si>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</si>
  <si>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</si>
  <si>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</si>
  <si>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</si>
  <si>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</si>
  <si>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</si>
  <si>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</si>
  <si>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</si>
  <si>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</si>
  <si>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</si>
  <si>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</si>
  <si>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</si>
  <si>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</si>
  <si>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</si>
  <si>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</si>
  <si>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</si>
  <si>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</si>
  <si>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</si>
  <si>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</si>
  <si>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</si>
  <si>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</si>
  <si>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</si>
  <si>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</si>
  <si>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</si>
  <si>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</si>
  <si>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</si>
  <si>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</si>
  <si>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</si>
  <si>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</si>
  <si>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</si>
  <si>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</si>
  <si>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</si>
  <si>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</si>
  <si>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</si>
  <si>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</si>
  <si>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</si>
  <si>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</si>
  <si>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</si>
  <si>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</si>
  <si>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</si>
  <si>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</si>
  <si>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</si>
  <si>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</si>
  <si>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</si>
  <si>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</si>
  <si>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</si>
  <si>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</si>
  <si>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</si>
  <si>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</si>
  <si>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</si>
  <si>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</si>
  <si>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</si>
  <si>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</si>
  <si>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</si>
  <si>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</si>
  <si>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</si>
  <si>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</si>
  <si>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</si>
  <si>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</si>
  <si>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</si>
  <si>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</si>
  <si>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</si>
  <si>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</si>
  <si>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</si>
  <si>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</si>
  <si>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</si>
  <si>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</si>
  <si>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</si>
  <si>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</si>
  <si>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</si>
  <si>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</si>
  <si>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</si>
  <si>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</si>
  <si>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</si>
  <si>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</si>
  <si>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</si>
  <si>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</si>
  <si>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</si>
  <si>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</si>
  <si>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</si>
  <si>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</si>
  <si>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</si>
  <si>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</si>
  <si>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</si>
  <si>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</si>
  <si>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</si>
  <si>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</si>
  <si>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</si>
  <si>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</si>
  <si>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</si>
  <si>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</si>
  <si>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</si>
  <si>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</si>
  <si>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</si>
  <si>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</si>
  <si>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</si>
  <si>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</si>
  <si>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</si>
  <si>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</si>
  <si>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</si>
  <si>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</si>
  <si>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</si>
  <si>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</si>
  <si>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</si>
  <si>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</si>
  <si>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</si>
  <si>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</si>
  <si>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</si>
  <si>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</si>
  <si>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</si>
  <si>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</si>
  <si>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</si>
  <si>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</si>
  <si>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</si>
  <si>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</si>
  <si>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</si>
  <si>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</si>
  <si>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</si>
  <si>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</si>
  <si>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</si>
  <si>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</si>
  <si>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</si>
  <si>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</si>
  <si>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</si>
  <si>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</si>
  <si>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</si>
  <si>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</si>
  <si>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</si>
  <si>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</si>
  <si>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</si>
  <si>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</si>
  <si>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</si>
  <si>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</si>
  <si>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</si>
  <si>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</si>
  <si>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</si>
  <si>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</si>
  <si>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</si>
  <si>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</si>
  <si>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</si>
  <si>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</si>
  <si>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</si>
  <si>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</si>
  <si>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</si>
  <si>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</si>
  <si>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</si>
  <si>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</si>
  <si>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</si>
  <si>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</si>
  <si>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</si>
  <si>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</si>
  <si>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</si>
  <si>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</si>
  <si>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</si>
  <si>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</si>
  <si>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</si>
  <si>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</si>
  <si>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</si>
  <si>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</si>
  <si>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</si>
  <si>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</si>
  <si>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</si>
  <si>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</si>
  <si>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</si>
  <si>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</si>
  <si>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</si>
  <si>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</si>
  <si>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</si>
  <si>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</si>
  <si>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</si>
  <si>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</si>
  <si>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</si>
  <si>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</si>
  <si>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</si>
  <si>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</si>
  <si>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</si>
  <si>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</si>
  <si>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</si>
  <si>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</si>
  <si>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</si>
  <si>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</si>
  <si>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</si>
  <si>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</si>
  <si>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</si>
  <si>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</si>
  <si>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</si>
  <si>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</si>
  <si>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</si>
  <si>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</si>
  <si>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</si>
  <si>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</si>
  <si>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</si>
  <si>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</si>
  <si>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</si>
  <si>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</si>
  <si>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</si>
  <si>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</si>
  <si>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</si>
  <si>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</si>
  <si>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</si>
  <si>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</si>
  <si>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</si>
  <si>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</si>
  <si>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</si>
  <si>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</si>
  <si>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</si>
  <si>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</si>
  <si>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</si>
  <si>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</si>
  <si>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</si>
  <si>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</si>
  <si>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</si>
  <si>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</si>
  <si>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</si>
  <si>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</si>
  <si>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</si>
  <si>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</si>
  <si>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</si>
  <si>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</si>
  <si>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</si>
  <si>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</si>
  <si>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</si>
  <si>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</si>
  <si>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</si>
  <si>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</si>
  <si>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</si>
  <si>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</si>
  <si>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</si>
  <si>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</si>
  <si>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</si>
  <si>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</si>
  <si>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</si>
  <si>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</si>
  <si>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</si>
  <si>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</si>
  <si>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</si>
  <si>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</si>
  <si>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</si>
  <si>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</si>
  <si>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</si>
  <si>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</si>
  <si>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</si>
  <si>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</si>
  <si>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</si>
  <si>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</si>
  <si>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</si>
  <si>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</si>
  <si>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</si>
  <si>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</si>
  <si>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</si>
  <si>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</si>
  <si>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</si>
  <si>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</si>
  <si>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</si>
  <si>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</si>
  <si>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</si>
  <si>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</si>
  <si>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</si>
  <si>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</si>
  <si>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</si>
  <si>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</si>
  <si>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</si>
  <si>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</si>
  <si>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</si>
  <si>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</si>
  <si>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</si>
  <si>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</si>
  <si>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</si>
  <si>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</si>
  <si>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</si>
  <si>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</si>
  <si>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</si>
  <si>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</si>
  <si>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</si>
  <si>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</si>
  <si>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</si>
  <si>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</si>
  <si>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</si>
  <si>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</si>
  <si>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</si>
  <si>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</si>
  <si>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</si>
  <si>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</si>
  <si>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</si>
  <si>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</si>
  <si>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</si>
  <si>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</si>
  <si>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</si>
  <si>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</si>
  <si>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</si>
  <si>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</si>
  <si>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</si>
  <si>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</si>
  <si>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</si>
  <si>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</si>
  <si>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</si>
  <si>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</si>
  <si>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</si>
  <si>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</si>
  <si>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</si>
  <si>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</si>
  <si>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</si>
  <si>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</si>
  <si>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</si>
  <si>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</si>
  <si>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</si>
  <si>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</si>
  <si>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</si>
  <si>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</si>
  <si>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</si>
  <si>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</si>
  <si>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</si>
  <si>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</si>
  <si>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</si>
  <si>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</si>
  <si>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</si>
  <si>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</si>
  <si>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</si>
  <si>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</si>
  <si>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</si>
  <si>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</si>
  <si>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</si>
  <si>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</si>
  <si>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</si>
  <si>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</si>
  <si>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</si>
  <si>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</si>
  <si>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</si>
  <si>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</si>
  <si>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</si>
  <si>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</si>
  <si>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</si>
  <si>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</si>
  <si>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</si>
  <si>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</si>
  <si>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</si>
  <si>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</si>
  <si>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</si>
  <si>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</si>
  <si>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</si>
  <si>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</si>
  <si>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</si>
  <si>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</si>
  <si>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</si>
  <si>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</si>
  <si>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</si>
  <si>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</si>
  <si>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</si>
  <si>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</si>
  <si>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</si>
  <si>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</si>
  <si>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</si>
  <si>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</si>
  <si>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</si>
  <si>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</si>
  <si>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</si>
  <si>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</si>
  <si>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</si>
  <si>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</si>
  <si>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</si>
  <si>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</si>
  <si>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</si>
  <si>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</si>
  <si>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</si>
  <si>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</si>
  <si>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</si>
  <si>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</si>
  <si>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</si>
  <si>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</si>
  <si>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</si>
  <si>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</si>
  <si>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</si>
  <si>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</si>
  <si>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</si>
  <si>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</si>
  <si>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</si>
  <si>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</si>
  <si>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</si>
  <si>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</si>
  <si>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</si>
  <si>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</si>
  <si>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</si>
  <si>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</si>
  <si>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</si>
  <si>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</si>
  <si>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</si>
  <si>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</si>
  <si>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</si>
  <si>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</si>
  <si>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</si>
  <si>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</si>
  <si>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</si>
  <si>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</si>
  <si>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</si>
  <si>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</si>
  <si>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</si>
  <si>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</si>
  <si>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</si>
  <si>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</si>
  <si>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</si>
  <si>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</si>
  <si>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</si>
  <si>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</si>
  <si>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</si>
  <si>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</si>
  <si>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</si>
  <si>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</si>
  <si>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</si>
  <si>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</si>
  <si>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</si>
  <si>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</si>
  <si>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</si>
  <si>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</si>
  <si>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</si>
  <si>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</si>
  <si>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</si>
  <si>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</si>
  <si>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</si>
  <si>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</si>
  <si>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</si>
  <si>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</si>
  <si>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</si>
  <si>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</si>
  <si>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</si>
  <si>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</si>
  <si>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</si>
  <si>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</si>
  <si>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</si>
  <si>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</si>
  <si>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</si>
  <si>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</si>
  <si>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</si>
  <si>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</si>
  <si>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</si>
  <si>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</si>
  <si>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</si>
  <si>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</si>
  <si>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</si>
  <si>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</si>
  <si>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</si>
  <si>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</si>
  <si>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</si>
  <si>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</si>
  <si>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</si>
  <si>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</si>
  <si>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</si>
  <si>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</si>
  <si>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</si>
  <si>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</si>
  <si>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</si>
  <si>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</si>
  <si>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</si>
  <si>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</si>
  <si>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</si>
  <si>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</si>
  <si>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</si>
  <si>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</si>
  <si>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</si>
  <si>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</si>
  <si>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</si>
  <si>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</si>
  <si>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</si>
  <si>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</si>
  <si>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</si>
  <si>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</si>
  <si>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</si>
  <si>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</si>
  <si>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</si>
  <si>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</si>
  <si>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</si>
  <si>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</si>
  <si>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</si>
  <si>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</si>
  <si>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</si>
  <si>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</si>
  <si>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</si>
  <si>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</si>
  <si>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</si>
  <si>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</si>
  <si>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</si>
  <si>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</si>
  <si>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</si>
  <si>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</si>
  <si>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</si>
  <si>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</si>
  <si>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</si>
  <si>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</si>
  <si>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</si>
  <si>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</si>
  <si>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</si>
  <si>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</si>
  <si>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</si>
  <si>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</si>
  <si>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</si>
  <si>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</si>
  <si>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</si>
  <si>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</si>
  <si>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</si>
  <si>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</si>
  <si>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</si>
  <si>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</si>
  <si>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</si>
  <si>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</si>
  <si>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</si>
  <si>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</si>
  <si>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</si>
  <si>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</si>
  <si>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</si>
  <si>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</si>
  <si>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</si>
  <si>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</si>
  <si>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</si>
  <si>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</si>
  <si>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</si>
  <si>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</si>
  <si>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</si>
  <si>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</si>
  <si>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</si>
  <si>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</si>
  <si>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</si>
  <si>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</si>
  <si>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</si>
  <si>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</si>
  <si>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</si>
  <si>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</si>
  <si>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</si>
  <si>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</si>
  <si>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</si>
  <si>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</si>
  <si>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</si>
  <si>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</si>
  <si>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</si>
  <si>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</si>
  <si>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</si>
  <si>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</si>
  <si>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</si>
  <si>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</si>
  <si>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</si>
  <si>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</si>
  <si>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</si>
  <si>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</si>
  <si>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</si>
  <si>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</si>
  <si>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</si>
  <si>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</si>
  <si>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</si>
  <si>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</si>
  <si>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</si>
  <si>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</si>
  <si>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</si>
  <si>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</si>
  <si>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</si>
  <si>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</si>
  <si>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</si>
  <si>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</si>
  <si>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</si>
  <si>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</si>
  <si>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</si>
  <si>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</si>
  <si>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</si>
  <si>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</si>
  <si>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</si>
  <si>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</si>
  <si>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</si>
  <si>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</si>
  <si>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</si>
  <si>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</si>
  <si>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</si>
  <si>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</si>
  <si>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</si>
  <si>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</si>
  <si>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</si>
  <si>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</si>
  <si>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</si>
  <si>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</si>
  <si>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</si>
  <si>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</si>
  <si>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</si>
  <si>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</si>
  <si>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</si>
  <si>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</si>
  <si>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</si>
  <si>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</si>
  <si>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</si>
  <si>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</si>
  <si>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</si>
  <si>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</si>
  <si>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</si>
  <si>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</si>
  <si>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</si>
  <si>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</si>
  <si>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</si>
  <si>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</si>
  <si>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</si>
  <si>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</si>
  <si>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</si>
  <si>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</si>
  <si>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</si>
  <si>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</si>
  <si>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</si>
  <si>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</si>
  <si>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</si>
  <si>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</si>
  <si>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</si>
  <si>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</si>
  <si>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</si>
  <si>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</si>
  <si>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</si>
  <si>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</si>
  <si>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</si>
  <si>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</si>
  <si>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</si>
  <si>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</si>
  <si>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</si>
  <si>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</si>
  <si>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</si>
  <si>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</si>
  <si>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</si>
  <si>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</si>
  <si>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</si>
  <si>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</si>
  <si>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</si>
  <si>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</si>
  <si>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</si>
  <si>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</si>
  <si>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</si>
  <si>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</si>
  <si>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</si>
  <si>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</si>
  <si>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</si>
  <si>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</si>
  <si>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</si>
  <si>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</si>
  <si>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</si>
  <si>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</si>
  <si>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</si>
  <si>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</si>
  <si>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</si>
  <si>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</si>
  <si>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</si>
  <si>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</si>
  <si>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</si>
  <si>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</si>
  <si>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</si>
  <si>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</si>
  <si>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</si>
  <si>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</si>
  <si>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</si>
  <si>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</si>
  <si>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</si>
  <si>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</si>
  <si>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</si>
  <si>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</si>
  <si>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</si>
  <si>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</si>
  <si>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</si>
  <si>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</si>
  <si>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</si>
  <si>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</si>
  <si>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</si>
  <si>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</si>
  <si>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</si>
  <si>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</si>
  <si>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</si>
  <si>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</si>
  <si>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</si>
  <si>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</si>
  <si>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</si>
  <si>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</si>
  <si>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</si>
  <si>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</si>
  <si>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</si>
  <si>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</si>
  <si>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</si>
  <si>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</si>
  <si>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</si>
  <si>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</si>
  <si>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</si>
  <si>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</si>
  <si>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</si>
  <si>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</si>
  <si>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</si>
  <si>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</si>
  <si>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</si>
  <si>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</si>
  <si>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</si>
  <si>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</si>
  <si>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</si>
  <si>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</si>
  <si>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</si>
  <si>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</si>
  <si>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</si>
  <si>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</si>
  <si>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</si>
  <si>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</si>
  <si>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</si>
  <si>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</si>
  <si>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</si>
  <si>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</si>
  <si>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</si>
  <si>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</si>
  <si>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</si>
  <si>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</si>
  <si>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</si>
  <si>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</si>
  <si>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</si>
  <si>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</si>
  <si>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</si>
  <si>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</si>
  <si>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</si>
  <si>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</si>
  <si>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</si>
  <si>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</si>
  <si>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</si>
  <si>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</si>
  <si>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</si>
  <si>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</si>
  <si>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</si>
  <si>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</si>
  <si>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</si>
  <si>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</si>
  <si>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</si>
  <si>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</si>
  <si>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</si>
  <si>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</si>
  <si>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</si>
  <si>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</si>
  <si>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</si>
  <si>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</si>
  <si>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</si>
  <si>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</si>
  <si>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</si>
  <si>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</si>
  <si>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</si>
  <si>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</si>
  <si>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</si>
  <si>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</si>
  <si>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</si>
  <si>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</si>
  <si>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</si>
  <si>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</si>
  <si>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</si>
  <si>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</si>
  <si>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</si>
  <si>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</si>
  <si>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</si>
  <si>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</si>
  <si>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</si>
  <si>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</si>
  <si>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</si>
  <si>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</si>
  <si>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</si>
  <si>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</si>
  <si>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</si>
  <si>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</si>
  <si>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</si>
  <si>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</si>
  <si>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</si>
  <si>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</si>
  <si>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</si>
  <si>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</si>
  <si>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</si>
  <si>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</si>
  <si>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</si>
  <si>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</si>
  <si>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</si>
  <si>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</si>
  <si>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</si>
  <si>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</si>
  <si>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</si>
  <si>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</si>
  <si>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</si>
  <si>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</si>
  <si>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</si>
  <si>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</si>
  <si>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</si>
  <si>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</si>
  <si>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</si>
  <si>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</si>
  <si>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</si>
  <si>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</si>
  <si>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</si>
  <si>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</si>
  <si>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</si>
  <si>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</si>
  <si>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</si>
  <si>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</si>
  <si>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</si>
  <si>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</si>
  <si>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</si>
  <si>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</si>
  <si>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</si>
  <si>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</si>
  <si>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</si>
  <si>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</si>
  <si>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</si>
  <si>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</si>
  <si>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</si>
  <si>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</si>
  <si>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</si>
  <si>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</si>
  <si>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</si>
  <si>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</si>
  <si>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</si>
  <si>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</si>
  <si>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</si>
  <si>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</si>
  <si>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</si>
  <si>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</si>
  <si>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</si>
  <si>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</si>
  <si>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</si>
  <si>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</si>
  <si>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</si>
  <si>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</si>
  <si>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</si>
  <si>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</si>
  <si>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</si>
  <si>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</si>
  <si>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</si>
  <si>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</si>
  <si>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</si>
  <si>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</si>
  <si>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</si>
  <si>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</si>
  <si>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</si>
  <si>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</si>
  <si>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</si>
  <si>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</si>
  <si>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</si>
  <si>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</si>
  <si>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</si>
  <si>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</si>
  <si>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</si>
  <si>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</si>
  <si>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</si>
  <si>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</si>
  <si>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</si>
  <si>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</si>
  <si>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</si>
  <si>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</si>
  <si>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</si>
  <si>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</si>
  <si>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</si>
  <si>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</si>
  <si>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</si>
  <si>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</si>
  <si>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</si>
  <si>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</si>
  <si>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</si>
  <si>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</si>
  <si>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</si>
  <si>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</si>
  <si>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</si>
  <si>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</si>
  <si>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</si>
  <si>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</si>
  <si>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</si>
  <si>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</si>
  <si>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</si>
  <si>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</si>
  <si>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</si>
  <si>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</si>
  <si>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</si>
  <si>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</si>
  <si>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</si>
  <si>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</si>
  <si>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</si>
  <si>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</si>
  <si>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</si>
  <si>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</si>
  <si>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</si>
  <si>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</si>
  <si>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</si>
  <si>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</si>
  <si>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</si>
  <si>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</si>
  <si>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</si>
  <si>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</si>
  <si>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</si>
  <si>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</si>
  <si>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</si>
  <si>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</si>
  <si>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</si>
  <si>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</si>
  <si>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</si>
  <si>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</si>
  <si>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</si>
  <si>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</si>
  <si>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</si>
  <si>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</si>
  <si>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</si>
  <si>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</si>
  <si>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</si>
  <si>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</si>
  <si>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</si>
  <si>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</si>
  <si>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</si>
  <si>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</si>
  <si>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</si>
  <si>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</si>
  <si>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</si>
  <si>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</si>
  <si>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</si>
  <si>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</si>
  <si>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</si>
  <si>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</si>
  <si>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</si>
  <si>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</si>
  <si>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</si>
  <si>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</si>
  <si>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</si>
  <si>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</si>
  <si>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</si>
  <si>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</si>
  <si>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</si>
  <si>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</si>
  <si>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</si>
  <si>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</si>
  <si>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</si>
  <si>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</si>
  <si>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</si>
  <si>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</si>
  <si>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</si>
  <si>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</si>
  <si>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</si>
  <si>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</si>
  <si>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</si>
  <si>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</si>
  <si>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</si>
  <si>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</si>
  <si>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</si>
  <si>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</si>
  <si>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</si>
  <si>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</si>
  <si>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</si>
  <si>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</si>
  <si>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</si>
  <si>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</si>
  <si>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</si>
  <si>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</si>
  <si>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</si>
  <si>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</si>
  <si>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</si>
  <si>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</si>
  <si>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</si>
  <si>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</si>
  <si>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</si>
  <si>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</si>
  <si>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</si>
  <si>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</si>
  <si>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</si>
  <si>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</si>
  <si>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</si>
  <si>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</si>
  <si>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</si>
  <si>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</si>
  <si>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</si>
  <si>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</si>
  <si>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</si>
  <si>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</si>
  <si>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</si>
  <si>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</si>
  <si>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</si>
  <si>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</si>
  <si>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</si>
  <si>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</si>
  <si>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</si>
  <si>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</si>
  <si>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</si>
  <si>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</si>
  <si>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</si>
  <si>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</si>
  <si>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</si>
  <si>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</si>
  <si>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</si>
  <si>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</si>
  <si>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</si>
  <si>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</si>
  <si>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</si>
  <si>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</si>
  <si>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</si>
  <si>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</si>
  <si>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</si>
  <si>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</si>
  <si>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</si>
  <si>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</si>
  <si>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</si>
  <si>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</si>
  <si>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</si>
  <si>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</si>
  <si>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</si>
  <si>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</si>
  <si>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</si>
  <si>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</si>
  <si>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</si>
  <si>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</si>
  <si>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</si>
  <si>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</si>
  <si>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</si>
  <si>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</si>
  <si>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</si>
  <si>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</si>
  <si>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</si>
  <si>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</si>
  <si>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</si>
  <si>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</si>
  <si>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</si>
  <si>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</si>
  <si>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</si>
  <si>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</si>
  <si>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</si>
  <si>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</si>
  <si>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</si>
  <si>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</si>
  <si>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</si>
  <si>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</si>
  <si>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</si>
  <si>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</si>
  <si>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</si>
  <si>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</si>
  <si>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</si>
  <si>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</si>
  <si>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</si>
  <si>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</si>
  <si>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</si>
  <si>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</si>
  <si>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</si>
  <si>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</si>
  <si>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</si>
  <si>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</si>
  <si>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</si>
  <si>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</si>
  <si>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</si>
  <si>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</si>
  <si>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</si>
  <si>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</si>
  <si>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</si>
  <si>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</si>
  <si>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</si>
  <si>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</si>
  <si>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</si>
  <si>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</si>
  <si>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</si>
  <si>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</si>
  <si>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</si>
  <si>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</si>
  <si>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</si>
  <si>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</si>
  <si>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</si>
  <si>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</si>
  <si>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</si>
  <si>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</si>
  <si>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</si>
  <si>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</si>
  <si>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</si>
  <si>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</si>
  <si>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</si>
  <si>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</si>
  <si>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</si>
  <si>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</si>
  <si>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</si>
  <si>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</si>
  <si>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</si>
  <si>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</si>
  <si>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</si>
  <si>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</si>
  <si>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</si>
  <si>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</si>
  <si>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</si>
  <si>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</si>
  <si>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</si>
  <si>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</si>
  <si>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</si>
  <si>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</si>
  <si>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</si>
  <si>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</si>
  <si>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</si>
  <si>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</si>
  <si>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</si>
  <si>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</si>
  <si>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</si>
  <si>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</si>
  <si>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</si>
  <si>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</si>
  <si>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</si>
  <si>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</si>
  <si>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</si>
  <si>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</si>
  <si>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</si>
  <si>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</si>
  <si>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</si>
  <si>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</si>
  <si>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</si>
  <si>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</si>
  <si>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</si>
  <si>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</si>
  <si>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</si>
  <si>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</si>
  <si>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</si>
  <si>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</si>
  <si>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</si>
  <si>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</si>
  <si>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</si>
  <si>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</si>
  <si>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</si>
  <si>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</si>
  <si>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</si>
  <si>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</si>
  <si>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</si>
  <si>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</si>
  <si>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</si>
  <si>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</si>
  <si>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</si>
  <si>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</si>
  <si>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</si>
  <si>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</si>
  <si>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</si>
  <si>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</si>
  <si>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</si>
  <si>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</si>
  <si>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</si>
  <si>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</si>
  <si>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</si>
  <si>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</si>
  <si>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</si>
  <si>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</si>
  <si>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</si>
  <si>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</si>
  <si>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</si>
  <si>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</si>
  <si>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</si>
  <si>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</si>
  <si>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</si>
  <si>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</si>
  <si>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</si>
  <si>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</si>
  <si>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</si>
  <si>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</si>
  <si>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</si>
  <si>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</si>
  <si>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</si>
  <si>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</si>
  <si>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</si>
  <si>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</si>
  <si>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</si>
  <si>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</si>
  <si>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</si>
  <si>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</si>
  <si>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</si>
  <si>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</si>
  <si>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</si>
  <si>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</si>
  <si>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</si>
  <si>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</si>
  <si>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</si>
  <si>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</si>
  <si>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</si>
  <si>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</si>
  <si>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</si>
  <si>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</si>
  <si>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</si>
  <si>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</si>
  <si>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</si>
  <si>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</si>
  <si>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</si>
  <si>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</si>
  <si>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</si>
  <si>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</si>
  <si>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</si>
  <si>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</si>
  <si>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</si>
  <si>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</si>
  <si>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</si>
  <si>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</si>
  <si>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</si>
  <si>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</si>
  <si>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</si>
  <si>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</si>
  <si>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</si>
  <si>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</si>
  <si>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</si>
  <si>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</si>
  <si>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</si>
  <si>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</si>
  <si>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</si>
  <si>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</si>
  <si>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</si>
  <si>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</si>
  <si>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</si>
  <si>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</si>
  <si>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</si>
  <si>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</si>
  <si>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</si>
  <si>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</si>
  <si>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</si>
  <si>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</si>
  <si>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</si>
  <si>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</si>
  <si>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</si>
  <si>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</si>
  <si>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</si>
  <si>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</si>
  <si>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</si>
  <si>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</si>
  <si>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</si>
  <si>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</si>
  <si>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</si>
  <si>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</si>
  <si>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</si>
  <si>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</si>
  <si>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</si>
  <si>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</si>
  <si>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</si>
  <si>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</si>
  <si>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</si>
  <si>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</si>
  <si>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</si>
  <si>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</si>
  <si>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</si>
  <si>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</si>
  <si>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</si>
  <si>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</si>
  <si>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</si>
  <si>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</si>
  <si>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</si>
  <si>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</si>
  <si>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</si>
  <si>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</si>
  <si>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</si>
  <si>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</si>
  <si>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</si>
  <si>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</si>
  <si>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</si>
  <si>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</si>
  <si>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</si>
  <si>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</si>
  <si>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</si>
  <si>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</si>
  <si>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</si>
  <si>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</si>
  <si>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</si>
  <si>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</si>
  <si>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</si>
  <si>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</si>
  <si>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</si>
  <si>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</si>
  <si>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</si>
  <si>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</si>
  <si>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</si>
  <si>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</si>
  <si>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</si>
  <si>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</si>
  <si>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</si>
  <si>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</si>
  <si>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</si>
  <si>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</si>
  <si>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</si>
  <si>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</si>
  <si>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</si>
  <si>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</si>
  <si>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</si>
  <si>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</si>
  <si>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</si>
  <si>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</si>
  <si>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</si>
  <si>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</si>
  <si>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</si>
  <si>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</si>
  <si>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</si>
  <si>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</si>
  <si>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</si>
  <si>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</si>
  <si>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</si>
  <si>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</si>
  <si>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</si>
  <si>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</si>
  <si>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</si>
  <si>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</si>
  <si>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</si>
  <si>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</si>
  <si>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</si>
  <si>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</si>
  <si>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</si>
  <si>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</si>
  <si>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</si>
  <si>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</si>
  <si>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</si>
  <si>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</si>
  <si>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</si>
  <si>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</si>
  <si>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</si>
  <si>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</si>
  <si>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</si>
  <si>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</si>
  <si>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</si>
  <si>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</si>
  <si>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</si>
  <si>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</si>
  <si>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</si>
  <si>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</si>
  <si>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</si>
  <si>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</si>
  <si>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</si>
  <si>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</si>
  <si>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</si>
  <si>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</si>
  <si>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</si>
  <si>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</si>
  <si>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</si>
  <si>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</si>
  <si>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</si>
  <si>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</si>
  <si>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</si>
  <si>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</si>
  <si>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</si>
  <si>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</si>
  <si>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</si>
  <si>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</si>
  <si>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</si>
  <si>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</si>
  <si>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</si>
  <si>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</si>
  <si>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</si>
  <si>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</si>
  <si>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</si>
  <si>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</si>
  <si>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</si>
  <si>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</si>
  <si>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</si>
  <si>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</si>
  <si>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</si>
  <si>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</si>
  <si>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</si>
  <si>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</si>
  <si>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</si>
  <si>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</si>
  <si>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</si>
  <si>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</si>
  <si>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</si>
  <si>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</si>
  <si>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</si>
  <si>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</si>
  <si>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</si>
  <si>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</si>
  <si>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</si>
  <si>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</si>
  <si>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</si>
  <si>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</si>
  <si>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</si>
  <si>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</si>
  <si>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</si>
  <si>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</si>
  <si>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</si>
  <si>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</si>
  <si>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</si>
  <si>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</si>
  <si>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</si>
  <si>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</si>
  <si>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</si>
  <si>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</si>
  <si>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</si>
  <si>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</si>
  <si>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</si>
  <si>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</si>
  <si>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</si>
  <si>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</si>
  <si>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</si>
  <si>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</si>
  <si>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</si>
  <si>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</si>
  <si>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</si>
  <si>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</si>
  <si>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</si>
  <si>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</si>
  <si>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</si>
  <si>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</si>
  <si>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</si>
  <si>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</si>
  <si>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</si>
  <si>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</si>
  <si>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</si>
  <si>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</si>
  <si>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</si>
  <si>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</si>
  <si>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</si>
  <si>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</si>
  <si>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</si>
  <si>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</si>
  <si>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</si>
  <si>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</si>
  <si>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</si>
  <si>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</si>
  <si>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</si>
  <si>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</si>
  <si>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</si>
  <si>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</si>
  <si>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</si>
  <si>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</si>
  <si>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</si>
  <si>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</si>
  <si>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</si>
  <si>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</si>
  <si>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</si>
  <si>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</si>
  <si>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</si>
  <si>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</si>
  <si>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</si>
  <si>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</si>
  <si>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</si>
  <si>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</si>
  <si>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</si>
  <si>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</si>
  <si>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</si>
  <si>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</si>
  <si>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</si>
  <si>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</si>
  <si>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</si>
  <si>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</si>
  <si>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</si>
  <si>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</si>
  <si>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</si>
  <si>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</si>
  <si>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</si>
  <si>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</si>
  <si>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</si>
  <si>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</si>
  <si>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</si>
  <si>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</si>
  <si>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</si>
  <si>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</si>
  <si>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</si>
  <si>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</si>
  <si>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</si>
  <si>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</si>
  <si>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</si>
  <si>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</si>
  <si>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</si>
  <si>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</si>
  <si>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</si>
  <si>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</si>
  <si>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</si>
  <si>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</si>
  <si>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</si>
  <si>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</si>
  <si>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</si>
  <si>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</si>
  <si>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</si>
  <si>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</si>
  <si>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</si>
  <si>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</si>
  <si>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</si>
  <si>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</si>
  <si>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</si>
  <si>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</si>
  <si>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</si>
  <si>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</si>
  <si>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</si>
  <si>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</si>
  <si>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</si>
  <si>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</si>
  <si>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</si>
  <si>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</si>
  <si>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</si>
  <si>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</si>
  <si>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</si>
  <si>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</si>
  <si>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</si>
  <si>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</si>
  <si>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</si>
  <si>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</si>
  <si>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</si>
  <si>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</si>
  <si>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</si>
  <si>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</si>
  <si>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</si>
  <si>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</si>
  <si>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</si>
  <si>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</si>
  <si>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</si>
  <si>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</si>
  <si>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</si>
  <si>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</si>
  <si>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</si>
  <si>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</si>
  <si>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</si>
  <si>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</si>
  <si>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</si>
  <si>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</si>
  <si>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</si>
  <si>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</si>
  <si>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</si>
  <si>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</si>
  <si>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</si>
  <si>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</si>
  <si>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</si>
  <si>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</si>
  <si>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</si>
  <si>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</si>
  <si>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</si>
  <si>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</si>
  <si>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</si>
  <si>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</si>
  <si>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</si>
  <si>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</si>
  <si>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</si>
  <si>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</si>
  <si>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</si>
  <si>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</si>
  <si>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</si>
  <si>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</si>
  <si>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</si>
  <si>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</si>
  <si>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</si>
  <si>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</si>
  <si>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</si>
  <si>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</si>
  <si>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</si>
  <si>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</si>
  <si>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</si>
  <si>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</si>
  <si>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</si>
  <si>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</si>
  <si>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</si>
  <si>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</si>
  <si>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</si>
  <si>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</si>
  <si>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</si>
  <si>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</si>
  <si>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</si>
  <si>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</si>
  <si>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</si>
  <si>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</si>
  <si>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</si>
  <si>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</si>
  <si>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</si>
  <si>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</si>
  <si>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</si>
  <si>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</si>
  <si>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</si>
  <si>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</si>
  <si>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</si>
  <si>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</si>
  <si>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</si>
  <si>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</si>
  <si>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</si>
  <si>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</si>
  <si>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</si>
  <si>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</si>
  <si>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</si>
  <si>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</si>
  <si>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</si>
  <si>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</si>
  <si>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</si>
  <si>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</si>
  <si>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</si>
  <si>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</si>
  <si>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</si>
  <si>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</si>
  <si>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</si>
  <si>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</si>
  <si>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</si>
  <si>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</si>
  <si>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</si>
  <si>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</si>
  <si>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</si>
  <si>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</si>
  <si>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</si>
  <si>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</si>
  <si>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</si>
  <si>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</si>
  <si>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</si>
  <si>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</si>
  <si>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</si>
  <si>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</si>
  <si>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</si>
  <si>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</si>
  <si>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</si>
  <si>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</si>
  <si>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</si>
  <si>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</si>
  <si>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</si>
  <si>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</si>
  <si>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</si>
  <si>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</si>
  <si>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</si>
  <si>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</si>
  <si>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</si>
  <si>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</si>
  <si>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</si>
  <si>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</si>
  <si>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</si>
  <si>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</si>
  <si>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</si>
  <si>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</si>
  <si>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</si>
  <si>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</si>
  <si>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</si>
  <si>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</si>
  <si>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</si>
  <si>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</si>
  <si>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</si>
  <si>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</si>
  <si>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</si>
  <si>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</si>
  <si>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</si>
  <si>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</si>
  <si>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</si>
  <si>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</si>
  <si>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</si>
  <si>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</si>
  <si>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</si>
  <si>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</si>
  <si>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</si>
  <si>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</si>
  <si>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</si>
  <si>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</si>
  <si>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</si>
  <si>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</si>
  <si>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</si>
  <si>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</si>
  <si>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</si>
  <si>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</si>
  <si>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</si>
  <si>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</si>
  <si>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</si>
  <si>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</si>
  <si>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</si>
  <si>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</si>
  <si>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</si>
  <si>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</si>
  <si>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</si>
  <si>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</si>
  <si>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</si>
  <si>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</si>
  <si>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</si>
  <si>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</si>
  <si>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</si>
  <si>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</si>
  <si>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</si>
  <si>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</si>
  <si>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</si>
  <si>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</si>
  <si>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</si>
  <si>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</si>
  <si>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</si>
  <si>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</si>
  <si>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</si>
  <si>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</si>
  <si>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</si>
  <si>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</si>
  <si>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</si>
  <si>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</si>
  <si>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</si>
  <si>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</si>
  <si>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</si>
  <si>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</si>
  <si>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</si>
  <si>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</si>
  <si>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</si>
  <si>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</si>
  <si>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</si>
  <si>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</si>
  <si>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</si>
  <si>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</si>
  <si>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</si>
  <si>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</si>
  <si>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</si>
  <si>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</si>
  <si>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</si>
  <si>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</si>
  <si>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</si>
  <si>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</si>
  <si>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</si>
  <si>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</si>
  <si>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</si>
  <si>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</si>
  <si>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</si>
  <si>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</si>
  <si>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</si>
  <si>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</si>
  <si>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</si>
  <si>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</si>
  <si>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</si>
  <si>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</si>
  <si>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</si>
  <si>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</si>
  <si>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</si>
  <si>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</si>
  <si>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</si>
  <si>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</si>
  <si>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</si>
  <si>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</si>
  <si>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</si>
  <si>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</si>
  <si>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</si>
  <si>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</si>
  <si>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</si>
  <si>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</si>
  <si>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</si>
  <si>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</si>
  <si>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</si>
  <si>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</si>
  <si>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</si>
  <si>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</si>
  <si>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</si>
  <si>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</si>
  <si>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</si>
  <si>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</si>
  <si>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</si>
  <si>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</si>
  <si>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</si>
  <si>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</si>
  <si>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</si>
  <si>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</si>
  <si>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</si>
  <si>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</si>
  <si>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</si>
  <si>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</si>
  <si>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</si>
  <si>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</si>
  <si>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</si>
  <si>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</si>
  <si>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</si>
  <si>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</si>
  <si>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</si>
  <si>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</si>
  <si>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</si>
  <si>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</si>
  <si>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</si>
  <si>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</si>
  <si>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</si>
  <si>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</si>
  <si>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</si>
  <si>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</si>
  <si>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</si>
  <si>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</si>
  <si>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</si>
  <si>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</si>
  <si>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</si>
  <si>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</si>
  <si>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</si>
  <si>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</si>
  <si>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</si>
  <si>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</si>
  <si>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</si>
  <si>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</si>
  <si>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</si>
  <si>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</si>
  <si>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</si>
  <si>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</si>
  <si>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</si>
  <si>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</si>
  <si>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</si>
  <si>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</si>
  <si>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</si>
  <si>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</si>
  <si>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</si>
  <si>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</si>
  <si>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</si>
  <si>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</si>
  <si>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</si>
  <si>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</si>
  <si>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</si>
  <si>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</si>
  <si>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</si>
  <si>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</si>
  <si>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</si>
  <si>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</si>
  <si>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</si>
  <si>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</si>
  <si>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</si>
  <si>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</si>
  <si>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</si>
  <si>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</si>
  <si>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</si>
  <si>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</si>
  <si>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</si>
  <si>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</si>
  <si>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</si>
  <si>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</si>
  <si>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</si>
  <si>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</si>
  <si>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</si>
  <si>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</si>
  <si>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</si>
  <si>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</si>
  <si>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</si>
  <si>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</si>
  <si>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</si>
  <si>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</si>
  <si>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</si>
  <si>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</si>
  <si>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</si>
  <si>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</si>
  <si>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</si>
  <si>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</si>
  <si>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</si>
  <si>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</si>
  <si>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</si>
  <si>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</si>
  <si>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</si>
  <si>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</si>
  <si>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</si>
  <si>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</si>
  <si>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</si>
  <si>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</si>
  <si>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</si>
  <si>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</si>
  <si>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</si>
  <si>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</si>
  <si>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</si>
  <si>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</si>
  <si>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</si>
  <si>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</si>
  <si>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</si>
  <si>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</si>
  <si>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</si>
  <si>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</si>
  <si>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</si>
  <si>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</si>
  <si>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</si>
  <si>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</si>
  <si>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</si>
  <si>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</si>
  <si>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</si>
  <si>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</si>
  <si>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</si>
  <si>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</si>
  <si>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</si>
  <si>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</si>
  <si>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</si>
  <si>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</si>
  <si>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</si>
  <si>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</si>
  <si>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</si>
  <si>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</si>
  <si>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</si>
  <si>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</si>
  <si>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</si>
  <si>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</si>
  <si>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</si>
  <si>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</si>
  <si>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</si>
  <si>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</si>
  <si>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</si>
  <si>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</si>
  <si>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</si>
  <si>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</si>
  <si>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</si>
  <si>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</si>
  <si>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</si>
  <si>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</si>
  <si>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</si>
  <si>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</si>
  <si>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</si>
  <si>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</si>
  <si>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</si>
  <si>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</si>
  <si>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</si>
  <si>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</si>
  <si>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</si>
  <si>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</si>
  <si>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</si>
  <si>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</si>
  <si>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</si>
  <si>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</si>
  <si>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</si>
  <si>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</si>
  <si>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</si>
  <si>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</si>
  <si>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</si>
  <si>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</si>
  <si>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</si>
  <si>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</si>
  <si>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</si>
  <si>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</si>
  <si>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</si>
  <si>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</si>
  <si>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</si>
  <si>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</si>
  <si>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</si>
  <si>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</si>
  <si>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</si>
  <si>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</si>
  <si>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</si>
  <si>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</si>
  <si>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</si>
  <si>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</si>
  <si>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</si>
  <si>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</si>
  <si>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</si>
  <si>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</si>
  <si>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</si>
  <si>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</si>
  <si>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</si>
  <si>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</si>
  <si>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</si>
  <si>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</si>
  <si>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</si>
  <si>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</si>
  <si>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</si>
  <si>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</si>
  <si>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</si>
  <si>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</si>
  <si>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</si>
  <si>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</si>
  <si>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</si>
  <si>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</si>
  <si>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</si>
  <si>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</si>
  <si>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</si>
  <si>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</si>
  <si>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</si>
  <si>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</si>
  <si>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</si>
  <si>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</si>
  <si>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</si>
  <si>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</si>
  <si>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</si>
  <si>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</si>
  <si>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</si>
  <si>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</si>
  <si>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</si>
  <si>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</si>
  <si>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</si>
  <si>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</si>
  <si>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</si>
  <si>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</si>
  <si>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</si>
  <si>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</si>
  <si>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</si>
  <si>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</si>
  <si>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</si>
  <si>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</si>
  <si>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</si>
  <si>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</si>
  <si>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</si>
  <si>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</si>
  <si>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</si>
  <si>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</si>
  <si>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</si>
  <si>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</si>
  <si>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</si>
  <si>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</si>
  <si>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</si>
  <si>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</si>
  <si>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</si>
  <si>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</si>
  <si>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</si>
  <si>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</si>
  <si>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</si>
  <si>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</si>
  <si>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</si>
  <si>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</si>
  <si>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</si>
  <si>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</si>
  <si>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</si>
  <si>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</si>
  <si>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</si>
  <si>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</si>
  <si>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</si>
  <si>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</si>
  <si>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</si>
  <si>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</si>
  <si>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</si>
  <si>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</si>
  <si>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</si>
  <si>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</si>
  <si>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</si>
  <si>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</si>
  <si>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</si>
  <si>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</si>
  <si>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</si>
  <si>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</si>
  <si>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</si>
  <si>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</si>
  <si>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</si>
  <si>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</si>
  <si>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</si>
  <si>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</si>
  <si>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</si>
  <si>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</si>
  <si>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</si>
  <si>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</si>
  <si>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</si>
  <si>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</si>
  <si>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</si>
  <si>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</si>
  <si>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</si>
  <si>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</si>
  <si>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</si>
  <si>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</si>
  <si>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</si>
  <si>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</si>
  <si>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</si>
  <si>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</si>
  <si>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</si>
  <si>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</si>
  <si>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</si>
  <si>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</si>
  <si>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</si>
  <si>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</si>
  <si>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</si>
  <si>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</si>
  <si>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</si>
  <si>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</si>
  <si>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</si>
  <si>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</si>
  <si>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</si>
  <si>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</si>
  <si>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</si>
  <si>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</si>
  <si>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</si>
  <si>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</si>
  <si>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</si>
  <si>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</si>
  <si>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</si>
  <si>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</si>
  <si>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</si>
  <si>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</si>
  <si>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</si>
  <si>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</si>
  <si>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</si>
  <si>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</si>
  <si>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</si>
  <si>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</si>
  <si>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</si>
  <si>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</si>
  <si>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</si>
  <si>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</si>
  <si>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</si>
  <si>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</si>
  <si>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</si>
  <si>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</si>
  <si>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</si>
  <si>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</si>
  <si>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</si>
  <si>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</si>
  <si>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</si>
  <si>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</si>
  <si>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</si>
  <si>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</si>
  <si>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</si>
  <si>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</si>
  <si>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</si>
  <si>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</si>
  <si>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</si>
  <si>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</si>
  <si>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</si>
  <si>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</si>
  <si>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</si>
  <si>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</si>
  <si>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</si>
  <si>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</si>
  <si>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</si>
  <si>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</si>
  <si>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</si>
  <si>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</si>
  <si>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</si>
  <si>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</si>
  <si>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</si>
  <si>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</si>
  <si>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</si>
  <si>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</si>
  <si>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</si>
  <si>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</si>
  <si>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</si>
  <si>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</si>
  <si>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</si>
  <si>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</si>
  <si>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</si>
  <si>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</si>
  <si>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</si>
  <si>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</si>
  <si>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</si>
  <si>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</si>
  <si>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</si>
  <si>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</si>
  <si>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</si>
  <si>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</si>
  <si>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</si>
  <si>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</si>
  <si>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</si>
  <si>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</si>
  <si>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</si>
  <si>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</si>
  <si>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</si>
  <si>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</si>
  <si>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</si>
  <si>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</si>
  <si>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</si>
  <si>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</si>
  <si>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</si>
  <si>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</si>
  <si>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</si>
  <si>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</si>
  <si>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</si>
  <si>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</si>
  <si>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</si>
  <si>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</si>
  <si>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</si>
  <si>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</si>
  <si>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</si>
  <si>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</si>
  <si>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</si>
  <si>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</si>
  <si>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</si>
  <si>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</si>
  <si>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</si>
  <si>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</si>
  <si>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</si>
  <si>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</si>
  <si>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</si>
  <si>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</si>
  <si>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</si>
  <si>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</si>
  <si>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</si>
  <si>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</si>
  <si>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</si>
  <si>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</si>
  <si>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</si>
  <si>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</si>
  <si>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</si>
  <si>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</si>
  <si>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</si>
  <si>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</si>
  <si>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</si>
  <si>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</si>
  <si>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</si>
  <si>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</si>
  <si>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</si>
  <si>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</si>
  <si>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</si>
  <si>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</si>
  <si>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</si>
  <si>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</si>
  <si>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</si>
  <si>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</si>
  <si>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</si>
  <si>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</si>
  <si>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</si>
  <si>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</si>
  <si>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</si>
  <si>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</si>
  <si>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</si>
  <si>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</si>
  <si>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</si>
  <si>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</si>
  <si>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</si>
  <si>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</si>
  <si>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</si>
  <si>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</si>
  <si>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</si>
  <si>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</si>
  <si>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</si>
  <si>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</si>
  <si>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</si>
  <si>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</si>
  <si>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</si>
  <si>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</si>
  <si>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</si>
  <si>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</si>
  <si>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</si>
  <si>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</si>
  <si>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</si>
  <si>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</si>
  <si>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</si>
  <si>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</si>
  <si>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</si>
  <si>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</si>
  <si>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</si>
  <si>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</si>
  <si>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</si>
  <si>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</si>
  <si>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</si>
  <si>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</si>
  <si>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</si>
  <si>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</si>
  <si>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</si>
  <si>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</si>
  <si>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</si>
  <si>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</si>
  <si>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</si>
  <si>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</si>
  <si>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</si>
  <si>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</si>
  <si>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</si>
  <si>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</si>
  <si>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</si>
  <si>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</si>
  <si>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</si>
  <si>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</si>
  <si>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</si>
  <si>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</si>
  <si>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</si>
  <si>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</si>
  <si>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</si>
  <si>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</si>
  <si>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</si>
  <si>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</si>
  <si>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</si>
  <si>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</si>
  <si>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</si>
  <si>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</si>
  <si>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</si>
  <si>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</si>
  <si>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</si>
  <si>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</si>
  <si>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</si>
  <si>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</si>
  <si>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</si>
  <si>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</si>
  <si>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</si>
  <si>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</si>
  <si>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</si>
  <si>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</si>
  <si>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</si>
  <si>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</si>
  <si>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</si>
  <si>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</si>
  <si>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</si>
  <si>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</si>
  <si>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</si>
  <si>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</si>
  <si>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</si>
  <si>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</si>
  <si>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</si>
  <si>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</si>
  <si>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</si>
  <si>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</si>
  <si>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</si>
  <si>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</si>
  <si>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</si>
  <si>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</si>
  <si>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</si>
  <si>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</si>
  <si>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</si>
  <si>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</si>
  <si>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</si>
  <si>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</si>
  <si>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</si>
  <si>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</si>
  <si>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</si>
  <si>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</si>
  <si>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</si>
  <si>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</si>
  <si>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</si>
  <si>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</si>
  <si>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</si>
  <si>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</si>
  <si>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</si>
  <si>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</si>
  <si>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</si>
  <si>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</si>
  <si>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</si>
  <si>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</si>
  <si>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</si>
  <si>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</si>
  <si>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</si>
  <si>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</si>
  <si>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</si>
  <si>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</si>
  <si>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</si>
  <si>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</si>
  <si>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</si>
  <si>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</si>
  <si>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</si>
  <si>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</si>
  <si>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</si>
  <si>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</si>
  <si>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</si>
  <si>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</si>
  <si>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</si>
  <si>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</si>
  <si>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</si>
  <si>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</si>
  <si>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</si>
  <si>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</si>
  <si>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</si>
  <si>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</si>
  <si>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</si>
  <si>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</si>
  <si>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</si>
  <si>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</si>
  <si>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</si>
  <si>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</si>
  <si>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</si>
  <si>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</si>
  <si>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</si>
  <si>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</si>
  <si>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</si>
  <si>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</si>
  <si>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</si>
  <si>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</si>
  <si>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</si>
  <si>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</si>
  <si>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</si>
  <si>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</si>
  <si>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</si>
  <si>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</si>
  <si>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</si>
  <si>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</si>
  <si>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</si>
  <si>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</si>
  <si>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</si>
  <si>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</si>
  <si>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</si>
  <si>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</si>
  <si>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</si>
  <si>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</si>
  <si>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</si>
  <si>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</si>
  <si>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</si>
  <si>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</si>
  <si>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</si>
  <si>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</si>
  <si>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</si>
  <si>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</si>
  <si>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</si>
  <si>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</si>
  <si>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</si>
  <si>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</si>
  <si>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</si>
  <si>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</si>
  <si>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</si>
  <si>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</si>
  <si>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</si>
  <si>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</si>
  <si>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</si>
  <si>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</si>
  <si>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</si>
  <si>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</si>
  <si>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</si>
  <si>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</si>
  <si>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</si>
  <si>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</si>
  <si>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</si>
  <si>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</si>
  <si>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</si>
  <si>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</si>
  <si>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</si>
  <si>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</si>
  <si>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</si>
  <si>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</si>
  <si>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</si>
  <si>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</si>
  <si>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</si>
  <si>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</si>
  <si>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</si>
  <si>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</si>
  <si>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</si>
  <si>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</si>
  <si>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</si>
  <si>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</si>
  <si>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</si>
  <si>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</si>
  <si>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</si>
  <si>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</si>
  <si>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</si>
  <si>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</si>
  <si>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</si>
  <si>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</si>
  <si>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</si>
  <si>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</si>
  <si>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</si>
  <si>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</si>
  <si>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</si>
  <si>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</si>
  <si>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</si>
  <si>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</si>
  <si>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</si>
  <si>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</si>
  <si>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</si>
  <si>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</si>
  <si>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</si>
  <si>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</si>
  <si>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</si>
  <si>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</si>
  <si>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</si>
  <si>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</si>
  <si>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</si>
  <si>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</si>
  <si>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</si>
  <si>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</si>
  <si>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</si>
  <si>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</si>
  <si>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</si>
  <si>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</si>
  <si>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</si>
  <si>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</si>
  <si>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</si>
  <si>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</si>
  <si>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</si>
  <si>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</si>
  <si>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</si>
  <si>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</si>
  <si>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</si>
  <si>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</si>
  <si>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</si>
  <si>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</si>
  <si>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</si>
  <si>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</si>
  <si>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</si>
  <si>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</si>
  <si>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</si>
  <si>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</si>
  <si>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</si>
  <si>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</si>
  <si>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</si>
  <si>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</si>
  <si>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</si>
  <si>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</si>
  <si>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</si>
  <si>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</si>
  <si>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</si>
  <si>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</si>
  <si>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</si>
  <si>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</si>
  <si>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</si>
  <si>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</si>
  <si>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</si>
  <si>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</si>
  <si>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</si>
  <si>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</si>
  <si>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</si>
  <si>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</si>
  <si>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</si>
  <si>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</si>
  <si>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</si>
  <si>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</si>
  <si>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</si>
  <si>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</si>
  <si>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</si>
  <si>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</si>
  <si>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</si>
  <si>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</si>
  <si>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</si>
  <si>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</si>
  <si>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</si>
  <si>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</si>
  <si>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</si>
  <si>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</si>
  <si>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</si>
  <si>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</si>
  <si>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</si>
  <si>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</si>
  <si>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</si>
  <si>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</si>
  <si>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</si>
  <si>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</si>
  <si>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</si>
  <si>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</si>
  <si>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</si>
  <si>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</si>
  <si>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</si>
  <si>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</si>
  <si>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</si>
  <si>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</si>
  <si>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</si>
  <si>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</si>
  <si>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</si>
  <si>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</si>
  <si>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</si>
  <si>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</si>
  <si>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</si>
  <si>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</si>
  <si>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</si>
  <si>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</si>
  <si>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</si>
  <si>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</si>
  <si>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</si>
  <si>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</si>
  <si>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</si>
  <si>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</si>
  <si>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</si>
  <si>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</si>
  <si>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</si>
  <si>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</si>
  <si>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</si>
  <si>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</si>
  <si>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</si>
  <si>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</si>
  <si>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</si>
  <si>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</si>
  <si>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</si>
  <si>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</si>
  <si>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</si>
  <si>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</si>
  <si>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</si>
  <si>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</si>
  <si>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</si>
  <si>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</si>
  <si>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</si>
  <si>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</si>
  <si>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</si>
  <si>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</si>
  <si>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</si>
  <si>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</si>
  <si>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</si>
  <si>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</si>
  <si>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</si>
  <si>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</si>
  <si>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</si>
  <si>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</si>
  <si>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</si>
  <si>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</si>
  <si>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</si>
  <si>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</si>
  <si>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</si>
  <si>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</si>
  <si>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</si>
  <si>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</si>
  <si>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</si>
  <si>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</si>
  <si>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</si>
  <si>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</si>
  <si>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</si>
  <si>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</si>
  <si>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</si>
  <si>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</si>
  <si>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</si>
  <si>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</si>
  <si>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</si>
  <si>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</si>
  <si>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</si>
  <si>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</si>
  <si>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</si>
  <si>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</si>
  <si>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</si>
  <si>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</si>
  <si>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</si>
  <si>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</si>
  <si>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</si>
  <si>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</si>
  <si>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</si>
  <si>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</si>
  <si>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</si>
  <si>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</si>
  <si>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</si>
  <si>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</si>
  <si>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</si>
  <si>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</si>
  <si>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</si>
  <si>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</si>
  <si>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</si>
  <si>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</si>
  <si>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</si>
  <si>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</si>
  <si>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</si>
  <si>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</si>
  <si>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</si>
  <si>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</si>
  <si>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</si>
  <si>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</si>
  <si>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</si>
  <si>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</si>
  <si>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</si>
  <si>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</si>
  <si>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</si>
  <si>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</si>
  <si>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</si>
  <si>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</si>
  <si>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</si>
  <si>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</si>
  <si>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</si>
  <si>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</si>
  <si>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</si>
  <si>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</si>
  <si>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</si>
  <si>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</si>
  <si>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</si>
  <si>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</si>
  <si>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</si>
  <si>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</si>
  <si>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</si>
  <si>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</si>
  <si>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</si>
  <si>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</si>
  <si>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</si>
  <si>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</si>
  <si>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</si>
  <si>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</si>
  <si>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</si>
  <si>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</si>
  <si>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</si>
  <si>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</si>
  <si>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</si>
  <si>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</si>
  <si>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</si>
  <si>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</si>
  <si>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</si>
  <si>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</si>
  <si>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</si>
  <si>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</si>
  <si>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</si>
  <si>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</si>
  <si>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</si>
  <si>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</si>
  <si>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</si>
  <si>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</si>
  <si>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</si>
  <si>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</si>
  <si>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</si>
  <si>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</si>
  <si>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</si>
  <si>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</si>
  <si>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</si>
  <si>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</si>
  <si>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</si>
  <si>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</si>
  <si>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</si>
  <si>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</si>
  <si>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</si>
  <si>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</si>
  <si>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</si>
  <si>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</si>
  <si>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</si>
  <si>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</si>
  <si>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</si>
  <si>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</si>
  <si>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</si>
  <si>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</si>
  <si>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</si>
  <si>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</si>
  <si>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</si>
  <si>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</si>
  <si>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</si>
  <si>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</si>
  <si>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</si>
  <si>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</si>
  <si>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</si>
  <si>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</si>
  <si>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</si>
  <si>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</si>
  <si>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</si>
  <si>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</si>
  <si>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</si>
  <si>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</si>
  <si>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</si>
  <si>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</si>
  <si>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</si>
  <si>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</si>
  <si>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</si>
  <si>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</si>
  <si>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</si>
  <si>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</si>
  <si>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</si>
  <si>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</si>
  <si>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</si>
  <si>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</si>
  <si>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</si>
  <si>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</si>
  <si>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</si>
  <si>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</si>
  <si>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</si>
  <si>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</si>
  <si>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</si>
  <si>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</si>
  <si>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</si>
  <si>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</si>
  <si>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</si>
  <si>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</si>
  <si>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</si>
  <si>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</si>
  <si>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</si>
  <si>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</si>
  <si>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</si>
  <si>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</si>
  <si>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</si>
  <si>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</si>
  <si>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</si>
  <si>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</si>
  <si>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</si>
  <si>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</si>
  <si>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</si>
  <si>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</si>
  <si>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</si>
  <si>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</si>
  <si>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</si>
  <si>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</si>
  <si>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</si>
  <si>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</si>
  <si>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</si>
  <si>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</si>
  <si>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</si>
  <si>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</si>
  <si>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</si>
  <si>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</si>
  <si>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</si>
  <si>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</si>
  <si>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</si>
  <si>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</si>
  <si>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</si>
  <si>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</si>
  <si>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</si>
  <si>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</si>
  <si>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</si>
  <si>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</si>
  <si>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</si>
  <si>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</si>
  <si>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</si>
  <si>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</si>
  <si>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</si>
  <si>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</si>
  <si>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</si>
  <si>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</si>
  <si>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</si>
  <si>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</si>
  <si>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</si>
  <si>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</si>
  <si>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</si>
  <si>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</si>
  <si>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</si>
  <si>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</si>
  <si>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</si>
  <si>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</si>
  <si>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</si>
  <si>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</si>
  <si>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</si>
  <si>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</si>
  <si>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</si>
  <si>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</si>
  <si>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</si>
  <si>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</si>
  <si>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</si>
  <si>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</si>
  <si>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</si>
  <si>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</si>
  <si>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</si>
  <si>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</si>
  <si>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</si>
  <si>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</si>
  <si>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</si>
  <si>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</si>
  <si>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</si>
  <si>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</si>
  <si>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</si>
  <si>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</si>
  <si>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</si>
  <si>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</si>
  <si>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</si>
  <si>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</si>
  <si>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</si>
  <si>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</si>
  <si>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</si>
  <si>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</si>
  <si>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</si>
  <si>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</si>
  <si>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</si>
  <si>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</si>
  <si>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</si>
  <si>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</si>
  <si>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</si>
  <si>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</si>
  <si>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</si>
  <si>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</si>
  <si>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</si>
  <si>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</si>
  <si>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</si>
  <si>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</si>
  <si>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</si>
  <si>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</si>
  <si>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</si>
  <si>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</si>
  <si>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</si>
  <si>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</si>
  <si>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</si>
  <si>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</si>
  <si>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</si>
  <si>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</si>
  <si>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</si>
  <si>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</si>
  <si>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</si>
  <si>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</si>
  <si>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</si>
  <si>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</si>
  <si>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</si>
  <si>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</si>
  <si>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</si>
  <si>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</si>
  <si>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</si>
  <si>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</si>
  <si>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</si>
  <si>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</si>
  <si>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</si>
  <si>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</si>
  <si>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</si>
  <si>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</si>
  <si>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</si>
  <si>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</si>
  <si>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</si>
  <si>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</si>
  <si>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</si>
  <si>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</si>
  <si>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</si>
  <si>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</si>
  <si>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</si>
  <si>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</si>
  <si>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</si>
  <si>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</si>
  <si>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</si>
  <si>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</si>
  <si>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</si>
  <si>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</si>
  <si>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</si>
  <si>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</si>
  <si>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</si>
  <si>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</si>
  <si>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</si>
  <si>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</si>
  <si>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</si>
  <si>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</si>
  <si>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</si>
  <si>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</si>
  <si>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</si>
  <si>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</si>
  <si>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</si>
  <si>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</si>
  <si>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</si>
  <si>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</si>
  <si>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</si>
  <si>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</si>
  <si>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</si>
  <si>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</si>
  <si>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</si>
  <si>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</si>
  <si>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</si>
  <si>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</si>
  <si>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</si>
  <si>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</si>
  <si>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</si>
  <si>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</si>
  <si>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</si>
  <si>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</si>
  <si>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</si>
  <si>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</si>
  <si>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</si>
  <si>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</si>
  <si>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</si>
  <si>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</si>
  <si>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</si>
  <si>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</si>
  <si>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</si>
  <si>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</si>
  <si>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</si>
  <si>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</si>
  <si>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</si>
  <si>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</si>
  <si>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</si>
  <si>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</si>
  <si>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</si>
  <si>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</si>
  <si>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</si>
  <si>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</si>
  <si>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</si>
  <si>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</si>
  <si>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</si>
  <si>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</si>
  <si>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</si>
  <si>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</si>
  <si>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</si>
  <si>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</si>
  <si>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</si>
  <si>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</si>
  <si>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</si>
  <si>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</si>
  <si>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</si>
  <si>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</si>
  <si>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</si>
  <si>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</si>
  <si>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</si>
  <si>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</si>
  <si>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</si>
  <si>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</si>
  <si>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</si>
  <si>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</si>
  <si>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</si>
  <si>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</si>
  <si>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</si>
  <si>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</si>
  <si>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</si>
  <si>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</si>
  <si>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</si>
  <si>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</si>
  <si>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</si>
  <si>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</si>
  <si>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</si>
  <si>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</si>
  <si>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</si>
  <si>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</si>
  <si>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</si>
  <si>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</si>
  <si>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</si>
  <si>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</si>
  <si>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</si>
  <si>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</si>
  <si>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</si>
  <si>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</si>
  <si>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</si>
  <si>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</si>
  <si>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</si>
  <si>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</si>
  <si>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</si>
  <si>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</si>
  <si>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</si>
  <si>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</si>
  <si>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</si>
  <si>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</si>
  <si>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</si>
  <si>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</si>
  <si>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</si>
  <si>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</si>
  <si>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</si>
  <si>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</si>
  <si>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</si>
  <si>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</si>
  <si>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</si>
  <si>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</si>
  <si>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</si>
  <si>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</si>
  <si>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</si>
  <si>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</si>
  <si>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</si>
  <si>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</si>
  <si>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</si>
  <si>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</si>
  <si>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</si>
  <si>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</si>
  <si>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</si>
  <si>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</si>
  <si>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</si>
  <si>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</si>
  <si>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</si>
  <si>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</si>
  <si>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</si>
  <si>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</si>
  <si>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</si>
  <si>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</si>
  <si>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</si>
  <si>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</si>
  <si>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</si>
  <si>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</si>
  <si>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</si>
  <si>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</si>
  <si>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</si>
  <si>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</si>
  <si>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</si>
  <si>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</si>
  <si>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</si>
  <si>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</si>
  <si>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</si>
  <si>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</si>
  <si>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</si>
  <si>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</si>
  <si>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</si>
  <si>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</si>
  <si>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</si>
  <si>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</si>
  <si>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</si>
  <si>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</si>
  <si>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</si>
  <si>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</si>
  <si>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</si>
  <si>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</si>
  <si>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</si>
  <si>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</si>
  <si>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</si>
  <si>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</si>
  <si>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</si>
  <si>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</si>
  <si>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</si>
  <si>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</si>
  <si>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</si>
  <si>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</si>
  <si>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</si>
  <si>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</si>
  <si>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</si>
  <si>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</si>
  <si>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</si>
  <si>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</si>
  <si>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</si>
  <si>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</si>
  <si>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</si>
  <si>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</si>
  <si>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</si>
  <si>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</si>
  <si>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</si>
  <si>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</si>
  <si>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</si>
  <si>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</si>
  <si>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</si>
  <si>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</si>
  <si>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</si>
  <si>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</si>
  <si>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</si>
  <si>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</si>
  <si>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</si>
  <si>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</si>
  <si>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</si>
  <si>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</si>
  <si>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</si>
  <si>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</si>
  <si>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</si>
  <si>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</si>
  <si>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</si>
  <si>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</si>
  <si>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</si>
  <si>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</si>
  <si>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</si>
  <si>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</si>
  <si>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</si>
  <si>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</si>
  <si>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</si>
  <si>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</si>
  <si>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</si>
  <si>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</si>
  <si>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</si>
  <si>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</si>
  <si>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</si>
  <si>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</si>
  <si>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</si>
  <si>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</si>
  <si>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</si>
  <si>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</si>
  <si>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</si>
  <si>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</si>
  <si>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</si>
  <si>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</si>
  <si>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</si>
  <si>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</si>
  <si>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</si>
  <si>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</si>
  <si>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</si>
  <si>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</si>
  <si>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</si>
  <si>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</si>
  <si>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</si>
  <si>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</si>
  <si>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</si>
  <si>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</si>
  <si>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</si>
  <si>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</si>
  <si>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</si>
  <si>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</si>
  <si>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</si>
  <si>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</si>
  <si>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</si>
  <si>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</si>
  <si>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</si>
  <si>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</si>
  <si>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</si>
  <si>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</si>
  <si>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</si>
  <si>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</si>
  <si>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</si>
  <si>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</si>
  <si>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</si>
  <si>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</si>
  <si>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</si>
  <si>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</si>
  <si>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</si>
  <si>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</si>
  <si>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</si>
  <si>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</si>
  <si>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</si>
  <si>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</si>
  <si>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</si>
  <si>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</si>
  <si>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</si>
  <si>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</si>
  <si>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</si>
  <si>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</si>
  <si>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</si>
  <si>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</si>
  <si>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</si>
  <si>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</si>
  <si>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</si>
  <si>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</si>
  <si>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</si>
  <si>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</si>
  <si>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</si>
  <si>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</si>
  <si>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</si>
  <si>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</si>
  <si>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</si>
  <si>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</si>
  <si>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</si>
  <si>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</si>
  <si>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</si>
  <si>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</si>
  <si>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</si>
  <si>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</si>
  <si>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</si>
  <si>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</si>
  <si>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</si>
  <si>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</si>
  <si>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</si>
  <si>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</si>
  <si>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</si>
  <si>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</si>
  <si>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</si>
  <si>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</si>
  <si>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</si>
  <si>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</si>
  <si>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</si>
  <si>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</si>
  <si>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</si>
  <si>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</si>
  <si>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</si>
  <si>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</si>
  <si>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</si>
  <si>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</si>
  <si>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</si>
  <si>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</si>
  <si>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</si>
  <si>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</si>
  <si>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</si>
  <si>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</si>
  <si>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</si>
  <si>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</si>
  <si>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</si>
  <si>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</si>
  <si>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</si>
  <si>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</si>
  <si>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</si>
  <si>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</si>
  <si>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</si>
  <si>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</si>
  <si>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</si>
  <si>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</si>
  <si>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</si>
  <si>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</si>
  <si>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</si>
  <si>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</si>
  <si>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</si>
  <si>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</si>
  <si>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</si>
  <si>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</si>
  <si>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</si>
  <si>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</si>
  <si>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</si>
  <si>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</si>
  <si>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</si>
  <si>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</si>
  <si>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</si>
  <si>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</si>
  <si>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</si>
  <si>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</si>
  <si>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</si>
  <si>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</si>
  <si>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</si>
  <si>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</si>
  <si>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</si>
  <si>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</si>
  <si>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</si>
  <si>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</si>
  <si>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</si>
  <si>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</si>
  <si>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</si>
  <si>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</si>
  <si>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</si>
  <si>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</si>
  <si>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</si>
  <si>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</si>
  <si>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</si>
  <si>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</si>
  <si>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</si>
  <si>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</si>
  <si>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</si>
  <si>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</si>
  <si>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</si>
  <si>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</si>
  <si>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</si>
  <si>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</si>
  <si>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</si>
  <si>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</si>
  <si>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</si>
  <si>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</si>
  <si>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</si>
  <si>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</si>
  <si>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</si>
  <si>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</si>
  <si>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</si>
  <si>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</si>
  <si>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</si>
  <si>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</si>
  <si>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</si>
  <si>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</si>
  <si>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</si>
  <si>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</si>
  <si>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</si>
  <si>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</si>
  <si>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</si>
  <si>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</si>
  <si>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</si>
  <si>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</si>
  <si>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</si>
  <si>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</si>
  <si>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</si>
  <si>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</si>
  <si>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</si>
  <si>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</si>
  <si>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</si>
  <si>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</si>
  <si>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</si>
  <si>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</si>
  <si>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</si>
  <si>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</si>
  <si>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</si>
  <si>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</si>
  <si>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</si>
  <si>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</si>
  <si>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</si>
  <si>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</si>
  <si>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</si>
  <si>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</si>
  <si>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</si>
  <si>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</si>
  <si>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</si>
  <si>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</si>
  <si>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</si>
  <si>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</si>
  <si>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</si>
  <si>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</si>
  <si>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</si>
  <si>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</si>
  <si>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</si>
  <si>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</si>
  <si>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</si>
  <si>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</si>
  <si>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</si>
  <si>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</si>
  <si>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</si>
  <si>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</si>
  <si>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</si>
  <si>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</si>
  <si>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</si>
  <si>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</si>
  <si>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</si>
  <si>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</si>
  <si>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</si>
  <si>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</si>
  <si>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</si>
  <si>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</si>
  <si>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</si>
  <si>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</si>
  <si>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</si>
  <si>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</si>
  <si>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</si>
  <si>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</si>
  <si>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</si>
  <si>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</si>
  <si>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</si>
  <si>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</si>
  <si>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</si>
  <si>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</si>
  <si>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</si>
  <si>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</si>
  <si>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</si>
  <si>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</si>
  <si>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</si>
  <si>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</si>
  <si>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</si>
  <si>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</si>
  <si>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</si>
  <si>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</si>
  <si>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</si>
  <si>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</si>
  <si>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</si>
  <si>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</si>
  <si>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</si>
  <si>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</si>
  <si>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</si>
  <si>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</si>
  <si>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</si>
  <si>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</si>
  <si>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</si>
  <si>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</si>
  <si>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</si>
  <si>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</si>
  <si>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</si>
  <si>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</si>
  <si>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</si>
  <si>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</si>
  <si>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</si>
  <si>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</si>
  <si>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</si>
  <si>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</si>
  <si>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</si>
  <si>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</si>
  <si>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</si>
  <si>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</si>
  <si>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</si>
  <si>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</si>
  <si>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</si>
  <si>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</si>
  <si>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</si>
  <si>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</si>
  <si>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</si>
  <si>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</si>
  <si>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</si>
  <si>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</si>
  <si>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</si>
  <si>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</si>
  <si>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</si>
  <si>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</si>
  <si>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</si>
  <si>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</si>
  <si>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</si>
  <si>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</si>
  <si>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</si>
  <si>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</si>
  <si>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</si>
  <si>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</si>
  <si>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</si>
  <si>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</si>
  <si>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</si>
  <si>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</si>
  <si>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</si>
  <si>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</si>
  <si>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</si>
  <si>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</si>
  <si>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</si>
  <si>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</si>
  <si>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</si>
  <si>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</si>
  <si>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</si>
  <si>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</si>
  <si>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</si>
  <si>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</si>
  <si>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</si>
  <si>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</si>
  <si>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</si>
  <si>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</si>
  <si>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</si>
  <si>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</si>
  <si>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</si>
  <si>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</si>
  <si>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</si>
  <si>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</si>
  <si>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</si>
  <si>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</si>
  <si>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</si>
  <si>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</si>
  <si>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</si>
  <si>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</si>
  <si>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</si>
  <si>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</si>
  <si>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</si>
  <si>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</si>
  <si>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</si>
  <si>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</si>
  <si>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</si>
  <si>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</si>
  <si>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</si>
  <si>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</si>
  <si>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</si>
  <si>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</si>
  <si>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</si>
  <si>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</si>
  <si>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</si>
  <si>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</si>
  <si>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</si>
  <si>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</si>
  <si>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</si>
  <si>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</si>
  <si>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</si>
  <si>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</si>
  <si>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</si>
  <si>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</si>
  <si>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</si>
  <si>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</si>
  <si>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</si>
  <si>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</si>
  <si>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</si>
  <si>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</si>
  <si>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</si>
  <si>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</si>
  <si>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</si>
  <si>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</si>
  <si>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</si>
  <si>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</si>
  <si>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</si>
  <si>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</si>
  <si>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</si>
  <si>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</si>
  <si>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</si>
  <si>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</si>
  <si>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</si>
  <si>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</si>
  <si>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</si>
  <si>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</si>
  <si>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</si>
  <si>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</si>
  <si>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</si>
  <si>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</si>
  <si>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</si>
  <si>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</si>
  <si>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</si>
  <si>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</si>
  <si>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</si>
  <si>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</si>
  <si>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</si>
  <si>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</si>
  <si>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</si>
  <si>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</si>
  <si>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</si>
  <si>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</si>
  <si>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</si>
  <si>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</si>
  <si>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</si>
  <si>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</si>
  <si>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</si>
  <si>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</si>
  <si>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</si>
  <si>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</si>
  <si>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</si>
  <si>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</si>
  <si>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</si>
  <si>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</si>
  <si>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</si>
  <si>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</si>
  <si>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</si>
  <si>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</si>
  <si>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</si>
  <si>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</si>
  <si>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</si>
  <si>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</si>
  <si>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</si>
  <si>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</si>
  <si>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</si>
  <si>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</si>
  <si>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</si>
  <si>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</si>
  <si>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</si>
  <si>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</si>
  <si>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</si>
  <si>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</si>
  <si>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</si>
  <si>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</si>
  <si>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</si>
  <si>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</si>
  <si>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</si>
  <si>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</si>
  <si>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</si>
  <si>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</si>
  <si>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</si>
  <si>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</si>
  <si>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</si>
  <si>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</si>
  <si>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</si>
  <si>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</si>
  <si>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</si>
  <si>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</si>
  <si>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</si>
  <si>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</si>
  <si>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</si>
  <si>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</si>
  <si>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</si>
  <si>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</si>
  <si>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</si>
  <si>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</si>
  <si>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</si>
  <si>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</si>
  <si>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</si>
  <si>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</si>
  <si>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</si>
  <si>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</si>
  <si>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</si>
  <si>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</si>
  <si>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</si>
  <si>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</si>
  <si>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</si>
  <si>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</si>
  <si>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</si>
  <si>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</si>
  <si>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</si>
  <si>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</si>
  <si>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</si>
  <si>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</si>
  <si>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</si>
  <si>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</si>
  <si>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</si>
  <si>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</si>
  <si>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</si>
  <si>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</si>
  <si>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</si>
  <si>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</si>
  <si>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</si>
  <si>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</si>
  <si>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</si>
  <si>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</si>
  <si>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</si>
  <si>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</si>
  <si>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</si>
  <si>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</si>
  <si>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</si>
  <si>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</si>
  <si>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</si>
  <si>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</si>
  <si>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</si>
  <si>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</si>
  <si>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</si>
  <si>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</si>
  <si>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</si>
  <si>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</si>
  <si>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</si>
  <si>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</si>
  <si>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</si>
  <si>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</si>
  <si>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</si>
  <si>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</si>
  <si>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</si>
  <si>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</si>
  <si>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</si>
  <si>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</si>
  <si>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</si>
  <si>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</si>
  <si>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</si>
  <si>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</si>
  <si>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</si>
  <si>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</si>
  <si>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</si>
  <si>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</si>
  <si>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</si>
  <si>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</si>
  <si>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</si>
  <si>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</si>
  <si>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</si>
  <si>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</si>
  <si>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</si>
  <si>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</si>
  <si>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</si>
  <si>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</si>
  <si>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</si>
  <si>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</si>
  <si>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</si>
  <si>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</si>
  <si>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</si>
  <si>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</si>
  <si>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</si>
  <si>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</si>
  <si>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</si>
  <si>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</si>
  <si>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</si>
  <si>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</si>
  <si>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</si>
  <si>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</si>
  <si>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</si>
  <si>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</si>
  <si>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</si>
  <si>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</si>
  <si>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</si>
  <si>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</si>
  <si>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</si>
  <si>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</si>
  <si>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</si>
  <si>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</si>
  <si>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</si>
  <si>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</si>
  <si>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</si>
  <si>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</si>
  <si>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</si>
  <si>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</si>
  <si>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</si>
  <si>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</si>
  <si>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</si>
  <si>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</si>
  <si>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</si>
  <si>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</si>
  <si>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</si>
  <si>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</si>
  <si>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</si>
  <si>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</si>
  <si>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</si>
  <si>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</si>
  <si>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</si>
  <si>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</si>
  <si>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</si>
  <si>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</si>
  <si>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</si>
  <si>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</si>
  <si>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</si>
  <si>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</si>
  <si>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</si>
  <si>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</si>
  <si>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</si>
  <si>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</si>
  <si>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</si>
  <si>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</si>
  <si>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</si>
  <si>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</si>
  <si>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</si>
  <si>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</si>
  <si>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</si>
  <si>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</si>
  <si>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</si>
  <si>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</si>
  <si>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</si>
  <si>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</si>
  <si>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</si>
  <si>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</si>
  <si>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</si>
  <si>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</si>
  <si>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</si>
  <si>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</si>
  <si>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</si>
  <si>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</si>
  <si>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</si>
  <si>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</si>
  <si>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</si>
  <si>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</si>
  <si>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</si>
  <si>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</si>
  <si>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</si>
  <si>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</si>
  <si>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</si>
  <si>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</si>
  <si>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</si>
  <si>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</si>
  <si>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</si>
  <si>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</si>
  <si>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</si>
  <si>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</si>
  <si>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</si>
  <si>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</si>
  <si>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</si>
  <si>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</si>
  <si>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</si>
  <si>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</si>
  <si>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</si>
  <si>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</si>
  <si>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</si>
  <si>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</si>
  <si>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</si>
  <si>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</si>
  <si>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</si>
  <si>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</si>
  <si>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</si>
  <si>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</si>
  <si>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</si>
  <si>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</si>
  <si>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</si>
  <si>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</si>
  <si>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</si>
  <si>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</si>
  <si>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</si>
  <si>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</si>
  <si>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</si>
  <si>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</si>
  <si>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</si>
  <si>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</si>
  <si>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</si>
  <si>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</si>
  <si>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</si>
  <si>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</si>
  <si>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</si>
  <si>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</si>
  <si>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</si>
  <si>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</si>
  <si>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</si>
  <si>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</si>
  <si>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</si>
  <si>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</si>
  <si>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</si>
  <si>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</si>
  <si>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</si>
  <si>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</si>
  <si>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</si>
  <si>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</si>
  <si>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</si>
  <si>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</si>
  <si>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</si>
  <si>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</si>
  <si>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</si>
  <si>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</si>
  <si>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</si>
  <si>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</si>
  <si>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</si>
  <si>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</si>
  <si>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</si>
  <si>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</si>
  <si>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</si>
  <si>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</si>
  <si>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</si>
  <si>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</si>
  <si>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</si>
  <si>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</si>
  <si>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</si>
  <si>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</si>
  <si>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</si>
  <si>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</si>
  <si>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</si>
  <si>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</si>
  <si>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</si>
  <si>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</si>
  <si>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</si>
  <si>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</si>
  <si>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</si>
  <si>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</si>
  <si>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</si>
  <si>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</si>
  <si>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</si>
  <si>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</si>
  <si>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</si>
  <si>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</si>
  <si>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</si>
  <si>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</si>
  <si>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</si>
  <si>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</si>
  <si>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</si>
  <si>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</si>
  <si>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</si>
  <si>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</si>
  <si>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</si>
  <si>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</si>
  <si>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</si>
  <si>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</si>
  <si>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</si>
  <si>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</si>
  <si>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</si>
  <si>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</si>
  <si>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</si>
  <si>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</si>
  <si>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</si>
  <si>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</si>
  <si>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</si>
  <si>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</si>
  <si>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</si>
  <si>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</si>
  <si>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</si>
  <si>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</si>
  <si>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</si>
  <si>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</si>
  <si>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</si>
  <si>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</si>
  <si>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</si>
  <si>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</si>
  <si>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</si>
  <si>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</si>
  <si>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</si>
  <si>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</si>
  <si>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</si>
  <si>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</si>
  <si>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</si>
  <si>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</si>
  <si>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</si>
  <si>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</si>
  <si>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</si>
  <si>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</si>
  <si>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</si>
  <si>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</si>
  <si>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</si>
  <si>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</si>
  <si>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</si>
  <si>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</si>
  <si>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</si>
  <si>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</si>
  <si>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</si>
  <si>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</si>
  <si>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</si>
  <si>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</si>
  <si>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</si>
  <si>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</si>
  <si>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</si>
  <si>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</si>
  <si>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</si>
  <si>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</si>
  <si>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</si>
  <si>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</si>
  <si>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</si>
  <si>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</si>
  <si>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</si>
  <si>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</si>
  <si>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</si>
  <si>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</si>
  <si>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</si>
  <si>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</si>
  <si>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</si>
  <si>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</si>
  <si>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</si>
  <si>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</si>
  <si>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</si>
  <si>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</si>
  <si>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</si>
  <si>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</si>
  <si>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</si>
  <si>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</si>
  <si>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</si>
  <si>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</si>
  <si>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</si>
  <si>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</si>
  <si>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</si>
  <si>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</si>
  <si>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</si>
  <si>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</si>
  <si>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</si>
  <si>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</si>
  <si>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</si>
  <si>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</si>
  <si>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</si>
  <si>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</si>
  <si>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</si>
  <si>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</si>
  <si>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</si>
  <si>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</si>
  <si>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</si>
  <si>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</si>
  <si>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</si>
  <si>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</si>
  <si>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</si>
  <si>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</si>
  <si>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</si>
  <si>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</si>
  <si>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</si>
  <si>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</si>
  <si>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</si>
  <si>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</si>
  <si>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</si>
  <si>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</si>
  <si>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</si>
  <si>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</si>
  <si>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</si>
  <si>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</si>
  <si>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</si>
  <si>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</si>
  <si>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</si>
  <si>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</si>
  <si>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</si>
  <si>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</si>
  <si>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</si>
  <si>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</si>
  <si>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</si>
  <si>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</si>
  <si>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</si>
  <si>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</si>
  <si>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</si>
  <si>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</si>
  <si>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</si>
  <si>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</si>
  <si>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</si>
  <si>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</si>
  <si>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</si>
  <si>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</si>
  <si>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</si>
  <si>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</si>
  <si>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</si>
  <si>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</si>
  <si>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</si>
  <si>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</si>
  <si>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</si>
  <si>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</si>
  <si>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</si>
  <si>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</si>
  <si>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</si>
  <si>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</si>
  <si>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</si>
  <si>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</si>
  <si>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</si>
  <si>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</si>
  <si>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</si>
  <si>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</si>
  <si>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</si>
  <si>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</si>
  <si>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</si>
  <si>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</si>
  <si>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</si>
  <si>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</si>
  <si>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</si>
  <si>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</si>
  <si>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</si>
  <si>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</si>
  <si>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</si>
  <si>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</si>
  <si>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</si>
  <si>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</si>
  <si>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</si>
  <si>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</si>
  <si>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</si>
  <si>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</si>
  <si>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</si>
  <si>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</si>
  <si>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</si>
  <si>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</si>
  <si>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</si>
  <si>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</si>
  <si>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</si>
  <si>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</si>
  <si>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</si>
  <si>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</si>
  <si>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</si>
  <si>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</si>
  <si>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</si>
  <si>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</si>
  <si>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</si>
  <si>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</si>
  <si>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</si>
  <si>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</si>
  <si>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</si>
  <si>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</si>
  <si>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</si>
  <si>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</si>
  <si>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</si>
  <si>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</si>
  <si>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</si>
  <si>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</si>
  <si>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</si>
  <si>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</si>
  <si>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</si>
  <si>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</si>
  <si>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</si>
  <si>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</si>
  <si>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</si>
  <si>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</si>
  <si>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</si>
  <si>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</si>
  <si>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</si>
  <si>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</si>
  <si>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</si>
  <si>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</si>
  <si>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</si>
  <si>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</si>
  <si>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</si>
  <si>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</si>
  <si>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</si>
  <si>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</si>
  <si>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</si>
  <si>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</si>
  <si>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</si>
  <si>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</si>
  <si>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</si>
  <si>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</si>
  <si>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</si>
  <si>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</si>
  <si>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</si>
  <si>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</si>
  <si>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</si>
  <si>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</si>
  <si>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</si>
  <si>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</si>
  <si>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</si>
  <si>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</si>
  <si>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</si>
  <si>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</si>
  <si>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</si>
  <si>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</si>
  <si>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</si>
  <si>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</si>
  <si>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</si>
  <si>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</si>
  <si>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</si>
  <si>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</si>
  <si>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</si>
  <si>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</si>
  <si>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</si>
  <si>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</si>
  <si>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</si>
  <si>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</si>
  <si>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</si>
  <si>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</si>
  <si>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</si>
  <si>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</si>
  <si>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</si>
  <si>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</si>
  <si>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</si>
  <si>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</si>
  <si>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</si>
  <si>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</si>
  <si>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</si>
  <si>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</si>
  <si>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</si>
  <si>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</si>
  <si>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</si>
  <si>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</si>
  <si>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</si>
  <si>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</si>
  <si>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</si>
  <si>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</si>
  <si>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</si>
  <si>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</si>
  <si>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</si>
  <si>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</si>
  <si>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</si>
  <si>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</si>
  <si>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</si>
  <si>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</si>
  <si>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</si>
  <si>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</si>
  <si>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</si>
  <si>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</si>
  <si>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</si>
  <si>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</si>
  <si>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</si>
  <si>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</si>
  <si>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</si>
  <si>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</si>
  <si>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</si>
  <si>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</si>
  <si>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</si>
  <si>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</si>
  <si>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</si>
  <si>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</si>
  <si>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</si>
  <si>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</si>
  <si>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</si>
  <si>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</si>
  <si>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</si>
  <si>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</si>
  <si>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</si>
  <si>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</si>
  <si>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</si>
  <si>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</si>
  <si>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</si>
  <si>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</si>
  <si>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</si>
  <si>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</si>
  <si>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</si>
  <si>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</si>
  <si>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</si>
  <si>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</si>
  <si>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</si>
  <si>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</si>
  <si>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</si>
  <si>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</si>
  <si>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</si>
  <si>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</si>
  <si>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</si>
  <si>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</si>
  <si>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</si>
  <si>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</si>
  <si>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</si>
  <si>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</si>
  <si>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</si>
  <si>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</si>
  <si>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</si>
  <si>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</si>
  <si>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</si>
  <si>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</si>
  <si>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</si>
  <si>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</si>
  <si>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</si>
  <si>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</si>
  <si>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</si>
  <si>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</si>
  <si>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</si>
  <si>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</si>
  <si>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</si>
  <si>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</si>
  <si>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</si>
  <si>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</si>
  <si>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</si>
  <si>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</si>
  <si>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</si>
  <si>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</si>
  <si>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</si>
  <si>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</si>
  <si>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</si>
  <si>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</si>
  <si>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</si>
  <si>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</si>
  <si>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</si>
  <si>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</si>
  <si>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</si>
  <si>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</si>
  <si>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</si>
  <si>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</si>
  <si>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</si>
  <si>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</si>
  <si>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</si>
  <si>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</si>
  <si>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</si>
  <si>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</si>
  <si>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</si>
  <si>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</si>
  <si>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</si>
  <si>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</si>
  <si>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</si>
  <si>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</si>
  <si>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</si>
  <si>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</si>
  <si>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</si>
  <si>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</si>
  <si>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</si>
  <si>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</si>
  <si>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</si>
  <si>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</si>
  <si>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</si>
  <si>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</si>
  <si>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</si>
  <si>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</si>
  <si>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</si>
  <si>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</si>
  <si>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</si>
  <si>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</si>
  <si>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</si>
  <si>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</si>
  <si>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</si>
  <si>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</si>
  <si>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</si>
  <si>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</si>
  <si>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</si>
  <si>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</si>
  <si>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</si>
  <si>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</si>
  <si>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</si>
  <si>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</si>
  <si>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</si>
  <si>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</si>
  <si>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</si>
  <si>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</si>
  <si>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</si>
  <si>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</si>
  <si>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</si>
  <si>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</si>
  <si>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</si>
  <si>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</si>
  <si>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</si>
  <si>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</si>
  <si>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</si>
  <si>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</si>
  <si>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</si>
  <si>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</si>
  <si>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</si>
  <si>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</si>
  <si>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</si>
  <si>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</si>
  <si>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</si>
  <si>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</si>
  <si>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</si>
  <si>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</si>
  <si>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</si>
  <si>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</si>
  <si>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</si>
  <si>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</si>
  <si>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</si>
  <si>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</si>
  <si>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</si>
  <si>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</si>
  <si>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</si>
  <si>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</si>
  <si>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</si>
  <si>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</si>
  <si>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</si>
  <si>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</si>
  <si>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</si>
  <si>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</si>
  <si>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</si>
  <si>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</si>
  <si>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</si>
  <si>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</si>
  <si>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</si>
  <si>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</si>
  <si>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</si>
  <si>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</si>
  <si>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</si>
  <si>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</si>
  <si>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</si>
  <si>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</si>
  <si>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</si>
  <si>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</si>
  <si>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</si>
  <si>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</si>
  <si>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</si>
  <si>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</si>
  <si>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</si>
  <si>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</si>
  <si>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</si>
  <si>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</si>
  <si>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</si>
  <si>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</si>
  <si>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</si>
  <si>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</si>
  <si>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</si>
  <si>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</si>
  <si>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</si>
  <si>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</si>
  <si>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</si>
  <si>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</si>
  <si>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</si>
  <si>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</si>
  <si>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</si>
  <si>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</si>
  <si>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</si>
  <si>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</si>
  <si>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</si>
  <si>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</si>
  <si>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</si>
  <si>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</si>
  <si>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</si>
  <si>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</si>
  <si>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</si>
  <si>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</si>
  <si>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</si>
  <si>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</si>
  <si>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</si>
  <si>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</si>
  <si>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</si>
  <si>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</si>
  <si>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</si>
  <si>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</si>
  <si>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</si>
  <si>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</si>
  <si>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</si>
  <si>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</si>
  <si>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</si>
  <si>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</si>
  <si>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</si>
  <si>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</si>
  <si>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</si>
  <si>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</si>
  <si>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</si>
  <si>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</si>
  <si>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</si>
  <si>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</si>
  <si>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</si>
  <si>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</si>
  <si>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</si>
  <si>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</si>
  <si>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</si>
  <si>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</si>
  <si>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</si>
  <si>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</si>
  <si>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</si>
  <si>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</si>
  <si>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</si>
  <si>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</si>
  <si>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</si>
  <si>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</si>
  <si>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</si>
  <si>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</si>
  <si>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</si>
  <si>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</si>
  <si>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</si>
  <si>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</si>
  <si>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</si>
  <si>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</si>
  <si>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</si>
  <si>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</si>
  <si>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</si>
  <si>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</si>
  <si>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</si>
  <si>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</si>
  <si>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</si>
  <si>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</si>
  <si>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</si>
  <si>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</si>
  <si>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</si>
  <si>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</si>
  <si>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</si>
  <si>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</si>
  <si>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</si>
  <si>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</si>
  <si>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</si>
  <si>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</si>
  <si>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</si>
  <si>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</si>
  <si>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</si>
  <si>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</si>
  <si>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</si>
  <si>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</si>
  <si>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</si>
  <si>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</si>
  <si>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</si>
  <si>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</si>
  <si>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</si>
  <si>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</si>
  <si>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</si>
  <si>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</si>
  <si>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</si>
  <si>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</si>
  <si>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</si>
  <si>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</si>
  <si>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</si>
  <si>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</si>
  <si>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</si>
  <si>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</si>
  <si>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</si>
  <si>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</si>
  <si>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</si>
  <si>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</si>
  <si>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</si>
  <si>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</si>
  <si>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</si>
  <si>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</si>
  <si>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</si>
  <si>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</si>
  <si>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</si>
  <si>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</si>
  <si>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</si>
  <si>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</si>
  <si>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</si>
  <si>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</si>
  <si>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</si>
  <si>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</si>
  <si>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</si>
  <si>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</si>
  <si>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</si>
  <si>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</si>
  <si>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</si>
  <si>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</si>
  <si>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</si>
  <si>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</si>
  <si>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</si>
  <si>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</si>
  <si>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</si>
  <si>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</si>
  <si>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</si>
  <si>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</si>
  <si>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</si>
  <si>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</si>
  <si>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</si>
  <si>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</si>
  <si>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</si>
  <si>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</si>
  <si>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</si>
  <si>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</si>
  <si>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</si>
  <si>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</si>
  <si>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</si>
  <si>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</si>
  <si>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</si>
  <si>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</si>
  <si>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</si>
  <si>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</si>
  <si>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</si>
  <si>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</si>
  <si>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</si>
  <si>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</si>
  <si>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</si>
  <si>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</si>
  <si>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</si>
  <si>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</si>
  <si>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</si>
  <si>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</si>
  <si>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</si>
  <si>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</si>
  <si>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</si>
  <si>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</si>
  <si>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</si>
  <si>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</si>
  <si>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</si>
  <si>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</si>
  <si>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</si>
  <si>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</si>
  <si>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</si>
  <si>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</si>
  <si>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</si>
  <si>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</si>
  <si>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</si>
  <si>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</si>
  <si>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</si>
  <si>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</si>
  <si>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</si>
  <si>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</si>
  <si>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</si>
  <si>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</si>
  <si>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</si>
  <si>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</si>
  <si>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</si>
  <si>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</si>
  <si>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</si>
  <si>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</si>
  <si>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</si>
  <si>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</si>
  <si>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</si>
  <si>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</si>
  <si>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</si>
  <si>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</si>
  <si>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</si>
  <si>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</si>
  <si>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</si>
  <si>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</si>
  <si>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</si>
  <si>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</si>
  <si>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</si>
  <si>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</si>
  <si>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</si>
  <si>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</si>
  <si>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</si>
  <si>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</si>
  <si>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</si>
  <si>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</si>
  <si>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</si>
  <si>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</si>
  <si>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</si>
  <si>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</si>
  <si>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</si>
  <si>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</si>
  <si>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</si>
  <si>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</si>
  <si>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</si>
  <si>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</si>
  <si>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</si>
  <si>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</si>
  <si>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</si>
  <si>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</si>
  <si>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</si>
  <si>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</si>
  <si>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</si>
  <si>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</si>
  <si>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</si>
  <si>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</si>
  <si>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</si>
  <si>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</si>
  <si>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</si>
  <si>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</si>
  <si>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</si>
  <si>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</si>
  <si>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</si>
  <si>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</si>
  <si>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</si>
  <si>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</si>
  <si>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</si>
  <si>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</si>
  <si>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</si>
  <si>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</si>
  <si>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</si>
  <si>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</si>
  <si>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</si>
  <si>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</si>
  <si>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</si>
  <si>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</si>
  <si>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</si>
  <si>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</si>
  <si>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</si>
  <si>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</si>
  <si>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</si>
  <si>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</si>
  <si>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</si>
  <si>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</si>
  <si>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</si>
  <si>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</si>
  <si>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</si>
  <si>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</si>
  <si>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</si>
  <si>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</si>
  <si>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</si>
  <si>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</si>
  <si>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</si>
  <si>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</si>
  <si>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</si>
  <si>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</si>
  <si>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</si>
  <si>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</si>
  <si>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</si>
  <si>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</si>
  <si>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</si>
  <si>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</si>
  <si>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</si>
  <si>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</si>
  <si>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</si>
  <si>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</si>
  <si>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</si>
  <si>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</si>
  <si>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</si>
  <si>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</si>
  <si>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</si>
  <si>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</si>
  <si>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</si>
  <si>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</si>
  <si>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</si>
  <si>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</si>
  <si>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</si>
  <si>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</si>
  <si>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</si>
  <si>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</si>
  <si>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</si>
  <si>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</si>
  <si>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</si>
  <si>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</si>
  <si>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</si>
  <si>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</si>
  <si>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</si>
  <si>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</si>
  <si>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</si>
  <si>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</si>
  <si>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</si>
  <si>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</si>
  <si>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</si>
  <si>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</si>
  <si>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</si>
  <si>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</si>
  <si>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</si>
  <si>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</si>
  <si>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</si>
  <si>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</si>
  <si>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</si>
  <si>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</si>
  <si>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</si>
  <si>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</si>
  <si>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</si>
  <si>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</si>
  <si>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</si>
  <si>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</si>
  <si>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</si>
  <si>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</si>
  <si>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</si>
  <si>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</si>
  <si>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</si>
  <si>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</si>
  <si>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</si>
  <si>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</si>
  <si>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</si>
  <si>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</si>
  <si>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</si>
  <si>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</si>
  <si>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</si>
  <si>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</si>
  <si>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</si>
  <si>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</si>
  <si>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</si>
  <si>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</si>
  <si>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</si>
  <si>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</si>
  <si>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</si>
  <si>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</si>
  <si>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</si>
  <si>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</si>
  <si>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</si>
  <si>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</si>
  <si>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</si>
  <si>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</si>
  <si>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</si>
  <si>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</si>
  <si>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</si>
  <si>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</si>
  <si>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</si>
  <si>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</si>
  <si>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</si>
  <si>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</si>
  <si>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</si>
  <si>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</si>
  <si>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</si>
  <si>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</si>
  <si>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</si>
  <si>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</si>
  <si>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</si>
  <si>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</si>
  <si>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</si>
  <si>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</si>
  <si>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</si>
  <si>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</si>
  <si>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</si>
  <si>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</si>
  <si>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</si>
  <si>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</si>
  <si>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</si>
  <si>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</si>
  <si>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</si>
  <si>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</si>
  <si>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</si>
  <si>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</si>
  <si>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</si>
  <si>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</si>
  <si>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</si>
  <si>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</si>
  <si>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</si>
  <si>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</si>
  <si>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</si>
  <si>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</si>
  <si>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</si>
  <si>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</si>
  <si>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</si>
  <si>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</si>
  <si>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</si>
  <si>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</si>
  <si>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</si>
  <si>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</si>
  <si>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</si>
  <si>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</si>
  <si>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</si>
  <si>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</si>
  <si>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</si>
  <si>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</si>
  <si>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</si>
  <si>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</si>
  <si>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</si>
  <si>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</si>
  <si>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</si>
  <si>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</si>
  <si>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</si>
  <si>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</si>
  <si>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</si>
  <si>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</si>
  <si>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</si>
  <si>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</si>
  <si>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</si>
  <si>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</si>
  <si>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</si>
  <si>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</si>
  <si>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</si>
  <si>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</si>
  <si>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</si>
  <si>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</si>
  <si>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</si>
  <si>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</si>
  <si>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</si>
  <si>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</si>
  <si>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</si>
  <si>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</si>
  <si>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</si>
  <si>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</si>
  <si>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</si>
  <si>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</si>
  <si>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</si>
  <si>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</si>
  <si>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</si>
  <si>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</si>
  <si>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</si>
  <si>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</si>
  <si>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</si>
  <si>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</si>
  <si>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</si>
  <si>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</si>
  <si>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</si>
  <si>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</si>
  <si>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</si>
  <si>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</si>
  <si>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</si>
  <si>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</si>
  <si>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</si>
  <si>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</si>
  <si>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</si>
  <si>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</si>
  <si>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</si>
  <si>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</si>
  <si>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</si>
  <si>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</si>
  <si>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</si>
  <si>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</si>
  <si>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</si>
  <si>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</si>
  <si>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</si>
  <si>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</si>
  <si>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</si>
  <si>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</si>
  <si>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</si>
  <si>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</si>
  <si>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</si>
  <si>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</si>
  <si>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</si>
  <si>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</si>
  <si>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</si>
  <si>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</si>
  <si>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</si>
  <si>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</si>
  <si>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</si>
  <si>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</si>
  <si>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</si>
  <si>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</si>
  <si>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</si>
  <si>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</si>
  <si>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</si>
  <si>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</si>
  <si>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</si>
  <si>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</si>
  <si>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</si>
  <si>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</si>
  <si>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</si>
  <si>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</si>
  <si>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</si>
  <si>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</si>
  <si>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</si>
  <si>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</si>
  <si>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</si>
  <si>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</si>
  <si>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</si>
  <si>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</si>
  <si>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</si>
  <si>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</si>
  <si>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</si>
  <si>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</si>
  <si>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</si>
  <si>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</si>
  <si>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</si>
  <si>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</si>
  <si>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</si>
  <si>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</si>
  <si>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</si>
  <si>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</si>
  <si>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</si>
  <si>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</si>
  <si>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</si>
  <si>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</si>
  <si>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</si>
  <si>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</si>
  <si>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</si>
  <si>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</si>
  <si>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</si>
  <si>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</si>
  <si>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</si>
  <si>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</si>
  <si>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</si>
  <si>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</si>
  <si>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</si>
  <si>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</si>
  <si>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</si>
  <si>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</si>
  <si>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</si>
  <si>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</si>
  <si>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</si>
  <si>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</si>
  <si>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</si>
  <si>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</si>
  <si>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</si>
  <si>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</si>
  <si>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</si>
  <si>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</si>
  <si>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</si>
  <si>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</si>
  <si>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</si>
  <si>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</si>
  <si>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</si>
  <si>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</si>
  <si>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</si>
  <si>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</si>
  <si>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</si>
  <si>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</si>
  <si>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</si>
  <si>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</si>
  <si>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</si>
  <si>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</si>
  <si>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</si>
  <si>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</si>
  <si>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</si>
  <si>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</si>
  <si>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</si>
  <si>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</si>
  <si>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</si>
  <si>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</si>
  <si>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</si>
  <si>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</si>
  <si>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</si>
  <si>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</si>
  <si>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</si>
  <si>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</si>
  <si>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</si>
  <si>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</si>
  <si>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</si>
  <si>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</si>
  <si>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</si>
  <si>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</si>
  <si>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</si>
  <si>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</si>
  <si>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</si>
  <si>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</si>
  <si>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</si>
  <si>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</si>
  <si>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</si>
  <si>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</si>
  <si>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</si>
  <si>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</si>
  <si>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</si>
  <si>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</si>
  <si>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</si>
  <si>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</si>
  <si>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</si>
  <si>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</si>
  <si>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</si>
  <si>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</si>
  <si>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</si>
  <si>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</si>
  <si>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</si>
  <si>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</si>
  <si>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</si>
  <si>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</si>
  <si>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</si>
  <si>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</si>
  <si>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</si>
  <si>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</si>
  <si>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</si>
  <si>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</si>
  <si>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</si>
  <si>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</si>
  <si>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</si>
  <si>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</si>
  <si>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</si>
  <si>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</si>
  <si>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</si>
  <si>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</si>
  <si>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</si>
  <si>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</si>
  <si>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</si>
  <si>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</si>
  <si>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</si>
  <si>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</si>
  <si>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</si>
  <si>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</si>
  <si>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</si>
  <si>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</si>
  <si>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</si>
  <si>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</si>
  <si>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</si>
  <si>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</si>
  <si>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</si>
  <si>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</si>
  <si>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</si>
  <si>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</si>
  <si>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</si>
  <si>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</si>
  <si>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</si>
  <si>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</si>
  <si>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</si>
  <si>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</si>
  <si>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</si>
  <si>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</si>
  <si>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</si>
  <si>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</si>
  <si>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</si>
  <si>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</si>
  <si>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</si>
  <si>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</si>
  <si>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</si>
  <si>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</si>
  <si>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</si>
  <si>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</si>
  <si>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</si>
  <si>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</si>
  <si>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</si>
  <si>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</si>
  <si>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</si>
  <si>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</si>
  <si>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</si>
  <si>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</si>
  <si>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</si>
  <si>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</si>
  <si>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</si>
  <si>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</si>
  <si>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</si>
  <si>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</si>
  <si>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</si>
  <si>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</si>
  <si>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</si>
  <si>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</si>
  <si>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</si>
  <si>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</si>
  <si>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</si>
  <si>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</si>
  <si>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</si>
  <si>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</si>
  <si>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</si>
  <si>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</si>
  <si>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</si>
  <si>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</si>
  <si>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</si>
  <si>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</si>
  <si>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</si>
  <si>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</si>
  <si>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</si>
  <si>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</si>
  <si>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</si>
  <si>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</si>
  <si>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</si>
  <si>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</si>
  <si>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</si>
  <si>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</si>
  <si>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</si>
  <si>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</si>
  <si>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</si>
  <si>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</si>
  <si>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</si>
  <si>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</si>
  <si>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</si>
  <si>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</si>
  <si>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</si>
  <si>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</si>
  <si>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</si>
  <si>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</si>
  <si>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</si>
  <si>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</si>
  <si>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</si>
  <si>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</si>
  <si>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</si>
  <si>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</si>
  <si>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</si>
  <si>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</si>
  <si>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</si>
  <si>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</si>
  <si>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</si>
  <si>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</si>
  <si>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</si>
  <si>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</si>
  <si>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</si>
  <si>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</si>
  <si>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</si>
  <si>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</si>
  <si>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</si>
  <si>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</si>
  <si>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</si>
  <si>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</si>
  <si>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</si>
  <si>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</si>
  <si>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</si>
  <si>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</si>
  <si>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</si>
  <si>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</si>
  <si>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</si>
  <si>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</si>
  <si>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</si>
  <si>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</si>
  <si>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</si>
  <si>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</si>
  <si>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</si>
  <si>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</si>
  <si>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</si>
  <si>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</si>
  <si>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</si>
  <si>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</si>
  <si>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</si>
  <si>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</si>
  <si>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</si>
  <si>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</si>
  <si>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</si>
  <si>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</si>
  <si>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</si>
  <si>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</si>
  <si>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</si>
  <si>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</si>
  <si>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</si>
  <si>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</si>
  <si>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</si>
  <si>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</si>
  <si>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</si>
  <si>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</si>
  <si>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</si>
  <si>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</si>
  <si>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</si>
  <si>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</si>
  <si>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</si>
  <si>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</si>
  <si>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</si>
  <si>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</si>
  <si>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</si>
  <si>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</si>
  <si>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</si>
  <si>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</si>
  <si>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</si>
  <si>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</si>
  <si>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</si>
  <si>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</si>
  <si>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</si>
  <si>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</si>
  <si>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</si>
  <si>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</si>
  <si>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</si>
  <si>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</si>
  <si>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</si>
  <si>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</si>
  <si>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</si>
  <si>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</si>
  <si>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</si>
  <si>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</si>
  <si>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</si>
  <si>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</si>
  <si>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</si>
  <si>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</si>
  <si>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</si>
  <si>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</si>
  <si>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</si>
  <si>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</si>
  <si>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</si>
  <si>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</si>
  <si>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</si>
  <si>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</si>
  <si>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</si>
  <si>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</si>
  <si>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</si>
  <si>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</si>
  <si>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</si>
  <si>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</si>
  <si>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</si>
  <si>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</si>
  <si>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</si>
  <si>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</si>
  <si>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</si>
  <si>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</si>
  <si>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</si>
  <si>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</si>
  <si>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</si>
  <si>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</si>
  <si>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</si>
  <si>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</si>
  <si>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</si>
  <si>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</si>
  <si>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</si>
  <si>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</si>
  <si>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</si>
  <si>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</si>
  <si>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</si>
  <si>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</si>
  <si>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</si>
  <si>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</si>
  <si>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</si>
  <si>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</si>
  <si>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</si>
  <si>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</si>
  <si>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</si>
  <si>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</si>
  <si>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</si>
  <si>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</si>
  <si>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</si>
  <si>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</si>
  <si>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</si>
  <si>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</si>
  <si>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</si>
  <si>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</si>
  <si>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</si>
  <si>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</si>
  <si>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</si>
  <si>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</si>
  <si>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</si>
  <si>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</si>
  <si>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</si>
  <si>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</si>
  <si>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</si>
  <si>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</si>
  <si>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</si>
  <si>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</si>
  <si>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</si>
  <si>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</si>
  <si>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</si>
  <si>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</si>
  <si>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</si>
  <si>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</si>
  <si>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</si>
  <si>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</si>
  <si>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</si>
  <si>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</si>
  <si>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</si>
  <si>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</si>
  <si>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</si>
  <si>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</si>
  <si>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</si>
  <si>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</si>
  <si>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</si>
  <si>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</si>
  <si>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</si>
  <si>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</si>
  <si>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</si>
  <si>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</si>
  <si>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</si>
  <si>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</si>
  <si>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</si>
  <si>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</si>
  <si>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</si>
  <si>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</si>
  <si>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</si>
  <si>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</si>
  <si>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</si>
  <si>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</si>
  <si>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</si>
  <si>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</si>
  <si>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</si>
  <si>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</si>
  <si>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</si>
  <si>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</si>
  <si>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</si>
  <si>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</si>
  <si>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</si>
  <si>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</si>
  <si>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</si>
  <si>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</si>
  <si>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</si>
  <si>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</si>
  <si>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</si>
  <si>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</si>
  <si>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</si>
  <si>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</si>
  <si>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</si>
  <si>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</si>
  <si>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</si>
  <si>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</si>
  <si>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</si>
  <si>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</si>
  <si>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</si>
  <si>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</si>
  <si>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</si>
  <si>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</si>
  <si>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</si>
  <si>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</si>
  <si>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</si>
  <si>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</si>
  <si>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</si>
  <si>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</si>
  <si>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</si>
  <si>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</si>
  <si>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</si>
  <si>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</si>
  <si>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</si>
  <si>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</si>
  <si>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</si>
  <si>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</si>
  <si>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</si>
  <si>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</si>
  <si>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</si>
  <si>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</si>
  <si>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</si>
  <si>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</si>
  <si>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</si>
  <si>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</si>
  <si>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</si>
  <si>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</si>
  <si>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</si>
  <si>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</si>
  <si>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</si>
  <si>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</si>
  <si>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</si>
  <si>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</si>
  <si>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</si>
  <si>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</si>
  <si>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</si>
  <si>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</si>
  <si>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</si>
  <si>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</si>
  <si>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</si>
  <si>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</si>
  <si>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</si>
  <si>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</si>
  <si>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</si>
  <si>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</si>
  <si>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</si>
  <si>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</si>
  <si>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</si>
  <si>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</si>
  <si>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</si>
  <si>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</si>
  <si>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</si>
  <si>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</si>
  <si>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</si>
  <si>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</si>
  <si>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</si>
  <si>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</si>
  <si>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</si>
  <si>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</si>
  <si>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</si>
  <si>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</si>
  <si>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</si>
  <si>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</si>
  <si>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</si>
  <si>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</si>
  <si>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</si>
  <si>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</si>
  <si>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</si>
  <si>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</si>
  <si>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</si>
  <si>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</si>
  <si>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</si>
  <si>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</si>
  <si>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</si>
  <si>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</si>
  <si>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</si>
  <si>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</si>
  <si>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</si>
  <si>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</si>
  <si>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</si>
  <si>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</si>
  <si>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</si>
  <si>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</si>
  <si>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</si>
  <si>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</si>
  <si>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</si>
  <si>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</si>
  <si>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</si>
  <si>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</si>
  <si>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</si>
  <si>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</si>
  <si>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</si>
  <si>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</si>
  <si>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</si>
  <si>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</si>
  <si>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</si>
  <si>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</si>
  <si>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</si>
  <si>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</si>
  <si>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</si>
  <si>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</si>
  <si>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</si>
  <si>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</si>
  <si>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</si>
  <si>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</si>
  <si>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</si>
  <si>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</si>
  <si>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</si>
  <si>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</si>
  <si>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</si>
  <si>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</si>
  <si>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</si>
  <si>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</si>
  <si>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</si>
  <si>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</si>
  <si>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</si>
  <si>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</si>
  <si>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</si>
  <si>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</si>
  <si>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</si>
  <si>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</si>
  <si>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</si>
  <si>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</si>
  <si>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</si>
  <si>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</si>
  <si>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</si>
  <si>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</si>
  <si>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</si>
  <si>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</si>
  <si>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</si>
  <si>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</si>
  <si>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</si>
  <si>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</si>
  <si>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</si>
  <si>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</si>
  <si>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</si>
  <si>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</si>
  <si>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</si>
  <si>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</si>
  <si>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</si>
  <si>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</si>
  <si>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</si>
  <si>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</si>
  <si>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</si>
  <si>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</si>
  <si>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</si>
  <si>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</si>
  <si>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</si>
  <si>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</si>
  <si>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</si>
  <si>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</si>
  <si>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</si>
  <si>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</si>
  <si>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</si>
  <si>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</si>
  <si>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</si>
  <si>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</si>
  <si>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</si>
  <si>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</si>
  <si>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</si>
  <si>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</si>
  <si>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</si>
  <si>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</si>
  <si>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</si>
  <si>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</si>
  <si>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</si>
  <si>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</si>
  <si>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</si>
  <si>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</si>
  <si>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</si>
  <si>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</si>
  <si>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</si>
  <si>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</si>
  <si>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</si>
  <si>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</si>
  <si>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</si>
  <si>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</si>
  <si>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</si>
  <si>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</si>
  <si>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</si>
  <si>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</si>
  <si>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</si>
  <si>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</si>
  <si>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</si>
  <si>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</si>
  <si>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</si>
  <si>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</si>
  <si>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</si>
  <si>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</si>
  <si>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</si>
  <si>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</si>
  <si>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</si>
  <si>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</si>
  <si>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</si>
  <si>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</si>
  <si>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</si>
  <si>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</si>
  <si>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</si>
  <si>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</si>
  <si>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</si>
  <si>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</si>
  <si>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</si>
  <si>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</si>
  <si>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</si>
  <si>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</si>
  <si>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</si>
  <si>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</si>
  <si>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</si>
  <si>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</si>
  <si>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</si>
  <si>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</si>
  <si>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</si>
  <si>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</si>
  <si>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</si>
  <si>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</si>
  <si>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</si>
  <si>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</si>
  <si>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</si>
  <si>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</si>
  <si>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</si>
  <si>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</si>
  <si>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</si>
  <si>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</si>
  <si>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</si>
  <si>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</si>
  <si>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</si>
  <si>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</si>
  <si>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</si>
  <si>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</si>
  <si>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</si>
  <si>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</si>
  <si>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</si>
  <si>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</si>
  <si>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</si>
  <si>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</si>
  <si>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</si>
  <si>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</si>
  <si>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</si>
  <si>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</si>
  <si>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</si>
  <si>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</si>
  <si>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</si>
  <si>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</si>
  <si>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</si>
  <si>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</si>
  <si>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</si>
  <si>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</si>
  <si>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</si>
  <si>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</si>
  <si>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</si>
  <si>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</si>
  <si>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</si>
  <si>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</si>
  <si>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</si>
  <si>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</si>
  <si>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</si>
  <si>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</si>
  <si>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</si>
  <si>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</si>
  <si>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</si>
  <si>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</si>
  <si>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</si>
  <si>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</si>
  <si>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</si>
  <si>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</si>
  <si>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</si>
  <si>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</si>
  <si>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</si>
  <si>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</si>
  <si>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</si>
  <si>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</si>
  <si>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</si>
  <si>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</si>
  <si>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</si>
  <si>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</si>
  <si>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</si>
  <si>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</si>
  <si>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</si>
  <si>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</si>
  <si>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</si>
  <si>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</si>
  <si>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</si>
  <si>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</si>
  <si>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</si>
  <si>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</si>
  <si>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</si>
  <si>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</si>
  <si>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</si>
  <si>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</si>
  <si>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</si>
  <si>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</si>
  <si>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</si>
  <si>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</si>
  <si>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</si>
  <si>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</si>
  <si>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</si>
  <si>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</si>
  <si>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</si>
  <si>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</si>
  <si>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</si>
  <si>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</si>
  <si>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</si>
  <si>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</si>
  <si>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</si>
  <si>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</si>
  <si>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</si>
  <si>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</si>
  <si>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</si>
  <si>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</si>
  <si>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</si>
  <si>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</si>
  <si>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</si>
  <si>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</si>
  <si>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</si>
  <si>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</si>
  <si>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</si>
  <si>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</si>
  <si>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</si>
  <si>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</si>
  <si>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</si>
  <si>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</si>
  <si>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</si>
  <si>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</si>
  <si>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</si>
  <si>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</si>
  <si>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</si>
  <si>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</si>
  <si>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</si>
  <si>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</si>
  <si>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</si>
  <si>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</si>
  <si>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</si>
  <si>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</si>
  <si>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</si>
  <si>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</si>
  <si>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</si>
  <si>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</si>
  <si>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</si>
  <si>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</si>
  <si>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</si>
  <si>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</si>
  <si>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</si>
  <si>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</si>
  <si>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</si>
  <si>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</si>
  <si>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</si>
  <si>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</si>
  <si>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</si>
  <si>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</si>
  <si>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</si>
  <si>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</si>
  <si>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</si>
  <si>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</si>
  <si>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</si>
  <si>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</si>
  <si>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</si>
  <si>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</si>
  <si>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</si>
  <si>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</si>
  <si>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</si>
  <si>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</si>
  <si>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</si>
  <si>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</si>
  <si>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</si>
  <si>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</si>
  <si>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</si>
  <si>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</si>
  <si>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</si>
  <si>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</si>
  <si>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</si>
  <si>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</si>
  <si>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</si>
  <si>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</si>
  <si>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</si>
  <si>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</si>
  <si>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</si>
  <si>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</si>
  <si>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</si>
  <si>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</si>
  <si>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</si>
  <si>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</si>
  <si>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</si>
  <si>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</si>
  <si>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</si>
  <si>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</si>
  <si>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</si>
  <si>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</si>
  <si>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</si>
  <si>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</si>
  <si>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</si>
  <si>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</si>
  <si>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</si>
  <si>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</si>
  <si>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</si>
  <si>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</si>
  <si>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</si>
  <si>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</si>
  <si>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</si>
  <si>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</si>
  <si>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</si>
  <si>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</si>
  <si>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</si>
  <si>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</si>
  <si>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</si>
  <si>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</si>
  <si>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</si>
  <si>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</si>
  <si>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</si>
  <si>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</si>
  <si>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</si>
  <si>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</si>
  <si>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</si>
  <si>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</si>
  <si>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</si>
  <si>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</si>
  <si>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</si>
  <si>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</si>
  <si>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</si>
  <si>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</si>
  <si>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</si>
  <si>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</si>
  <si>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</si>
  <si>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</si>
  <si>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</si>
  <si>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</si>
  <si>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</si>
  <si>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</si>
  <si>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</si>
  <si>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</si>
  <si>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</si>
  <si>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</si>
  <si>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</si>
  <si>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</si>
  <si>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</si>
  <si>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</si>
  <si>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</si>
  <si>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</si>
  <si>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</si>
  <si>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</si>
  <si>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</si>
  <si>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</si>
  <si>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</si>
  <si>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</si>
  <si>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</si>
  <si>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</si>
  <si>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</si>
  <si>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</si>
  <si>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</si>
  <si>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</si>
  <si>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</si>
  <si>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</si>
  <si>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</si>
  <si>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</si>
  <si>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</si>
  <si>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</si>
  <si>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</si>
  <si>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</si>
  <si>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</si>
  <si>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</si>
  <si>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</si>
  <si>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</si>
  <si>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</si>
  <si>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</si>
  <si>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</si>
  <si>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</si>
  <si>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</si>
  <si>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</si>
  <si>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</si>
  <si>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</si>
  <si>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</si>
  <si>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</si>
  <si>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</si>
  <si>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</si>
  <si>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</si>
  <si>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</si>
  <si>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</si>
  <si>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</si>
  <si>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</si>
  <si>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</si>
  <si>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</si>
  <si>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</si>
  <si>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</si>
  <si>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</si>
  <si>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</si>
  <si>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</si>
  <si>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</si>
  <si>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</si>
  <si>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</si>
  <si>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</si>
  <si>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</si>
  <si>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</si>
  <si>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</si>
  <si>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</si>
  <si>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</si>
  <si>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</si>
  <si>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</si>
  <si>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</si>
  <si>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</si>
  <si>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</si>
  <si>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</si>
  <si>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</si>
  <si>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</si>
  <si>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</si>
  <si>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</si>
  <si>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</si>
  <si>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</si>
  <si>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</si>
  <si>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</si>
  <si>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</si>
  <si>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</si>
  <si>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</si>
  <si>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</si>
  <si>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</si>
  <si>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</si>
  <si>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</si>
  <si>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</si>
  <si>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</si>
  <si>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</si>
  <si>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</si>
  <si>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</si>
  <si>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</si>
  <si>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</si>
  <si>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</si>
  <si>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</si>
  <si>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</si>
  <si>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</si>
  <si>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</si>
  <si>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</si>
  <si>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</si>
  <si>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</si>
  <si>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</si>
  <si>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</si>
  <si>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</si>
  <si>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</si>
  <si>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</si>
  <si>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</si>
  <si>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</si>
  <si>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</si>
  <si>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</si>
  <si>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</si>
  <si>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</si>
  <si>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</si>
  <si>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</si>
  <si>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</si>
  <si>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</si>
  <si>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</si>
  <si>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</si>
  <si>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</si>
  <si>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</si>
  <si>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</si>
  <si>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</si>
  <si>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</si>
  <si>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</si>
  <si>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</si>
  <si>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</si>
  <si>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</si>
  <si>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</si>
  <si>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</si>
  <si>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</si>
  <si>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</si>
  <si>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</si>
  <si>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</si>
  <si>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</si>
  <si>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</si>
  <si>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</si>
  <si>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</si>
  <si>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</si>
  <si>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</si>
  <si>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</si>
  <si>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</si>
  <si>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</si>
  <si>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</si>
  <si>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</si>
  <si>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</si>
  <si>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</si>
  <si>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</si>
  <si>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</si>
  <si>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</si>
  <si>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</si>
  <si>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</si>
  <si>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</si>
  <si>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</si>
  <si>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</si>
  <si>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</si>
  <si>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</si>
  <si>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</si>
  <si>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</si>
  <si>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</si>
  <si>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</si>
  <si>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</si>
  <si>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</si>
  <si>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</si>
  <si>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</si>
  <si>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</si>
  <si>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</si>
  <si>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</si>
  <si>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</si>
  <si>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</si>
  <si>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</si>
  <si>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</si>
  <si>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</si>
  <si>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</si>
  <si>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</si>
  <si>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</si>
  <si>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</si>
  <si>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</si>
  <si>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</si>
  <si>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</si>
  <si>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</si>
  <si>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</si>
  <si>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</si>
  <si>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</si>
  <si>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</si>
  <si>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</si>
  <si>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</si>
  <si>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</si>
  <si>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</si>
  <si>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</si>
  <si>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</si>
  <si>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</si>
  <si>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</si>
  <si>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</si>
  <si>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</si>
  <si>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</si>
  <si>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</si>
  <si>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</si>
  <si>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</si>
  <si>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</si>
  <si>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</si>
  <si>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</si>
  <si>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</si>
  <si>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</si>
  <si>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</si>
  <si>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</si>
  <si>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</si>
  <si>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</si>
  <si>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</si>
  <si>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</si>
  <si>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</si>
  <si>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</si>
  <si>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</si>
  <si>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</si>
  <si>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</si>
  <si>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</si>
  <si>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</si>
  <si>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</si>
  <si>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</si>
  <si>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</si>
  <si>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</si>
  <si>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</si>
  <si>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</si>
  <si>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</si>
  <si>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</si>
  <si>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</si>
  <si>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</si>
  <si>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</si>
  <si>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</si>
  <si>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</si>
  <si>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</si>
  <si>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</si>
  <si>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</si>
  <si>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</si>
  <si>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</si>
  <si>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</si>
  <si>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</si>
  <si>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</si>
  <si>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</si>
  <si>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</si>
  <si>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</si>
  <si>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</si>
  <si>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</si>
  <si>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</si>
  <si>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</si>
  <si>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</si>
  <si>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</si>
  <si>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</si>
  <si>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</si>
  <si>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</si>
  <si>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</si>
  <si>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</si>
  <si>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</si>
  <si>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</si>
  <si>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</si>
  <si>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</si>
  <si>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</si>
  <si>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</si>
  <si>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</si>
  <si>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</si>
  <si>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</si>
  <si>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</si>
  <si>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</si>
  <si>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</si>
  <si>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</si>
  <si>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</si>
  <si>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</si>
  <si>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</si>
  <si>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</si>
  <si>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</si>
  <si>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</si>
  <si>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</si>
  <si>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</si>
  <si>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</si>
  <si>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</si>
  <si>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</si>
  <si>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</si>
  <si>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</si>
  <si>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</si>
  <si>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</si>
  <si>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</si>
  <si>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</si>
  <si>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</si>
  <si>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</si>
  <si>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</si>
  <si>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</si>
  <si>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</si>
  <si>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</si>
  <si>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</si>
  <si>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</si>
  <si>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</si>
  <si>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</si>
  <si>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</si>
  <si>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</si>
  <si>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</si>
  <si>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</si>
  <si>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</si>
  <si>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</si>
  <si>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</si>
  <si>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</si>
  <si>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</si>
  <si>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</si>
  <si>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</si>
  <si>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</si>
  <si>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</si>
  <si>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</si>
  <si>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</si>
  <si>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</si>
  <si>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</si>
  <si>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</si>
  <si>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</si>
  <si>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</si>
  <si>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</si>
  <si>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</si>
  <si>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</si>
  <si>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</si>
  <si>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</si>
  <si>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</si>
  <si>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</si>
  <si>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</si>
  <si>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</si>
  <si>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</si>
  <si>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</si>
  <si>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</si>
  <si>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</si>
  <si>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</si>
  <si>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</si>
  <si>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</si>
  <si>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</si>
  <si>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</si>
  <si>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</si>
  <si>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</si>
  <si>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</si>
  <si>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</si>
  <si>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</si>
  <si>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</si>
  <si>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</si>
  <si>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</si>
  <si>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</si>
  <si>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</si>
  <si>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</si>
  <si>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</si>
  <si>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</si>
  <si>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</si>
  <si>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</si>
  <si>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</si>
  <si>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</si>
  <si>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</si>
  <si>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</si>
  <si>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</si>
  <si>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</si>
  <si>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</si>
  <si>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</si>
  <si>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</si>
  <si>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</si>
  <si>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</si>
  <si>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</si>
  <si>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</si>
  <si>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</si>
  <si>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</si>
  <si>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</si>
  <si>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</si>
  <si>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</si>
  <si>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</si>
  <si>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</si>
  <si>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</si>
  <si>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</si>
  <si>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</si>
  <si>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</si>
  <si>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</si>
  <si>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</si>
  <si>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</si>
  <si>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</si>
  <si>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</si>
  <si>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</si>
  <si>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</si>
  <si>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</si>
  <si>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</si>
  <si>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</si>
  <si>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</si>
  <si>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</si>
  <si>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</si>
  <si>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</si>
  <si>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</si>
  <si>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</si>
  <si>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</si>
  <si>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</si>
  <si>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</si>
  <si>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</si>
  <si>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</si>
  <si>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</si>
  <si>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</si>
  <si>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</si>
  <si>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</si>
  <si>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</si>
  <si>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</si>
  <si>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</si>
  <si>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</si>
  <si>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</si>
  <si>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</si>
  <si>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</si>
  <si>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</si>
  <si>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</si>
  <si>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</si>
  <si>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</si>
  <si>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</si>
  <si>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</si>
  <si>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</si>
  <si>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</si>
  <si>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</si>
  <si>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</si>
  <si>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</si>
  <si>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</si>
  <si>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</si>
  <si>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</si>
  <si>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</si>
  <si>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</si>
  <si>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</si>
  <si>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</si>
  <si>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</si>
  <si>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</si>
  <si>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</si>
  <si>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</si>
  <si>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</si>
  <si>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</si>
  <si>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</si>
  <si>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</si>
  <si>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</si>
  <si>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</si>
  <si>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</si>
  <si>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</si>
  <si>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</si>
  <si>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</si>
  <si>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</si>
  <si>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</si>
  <si>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</si>
  <si>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</si>
  <si>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</si>
  <si>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</si>
  <si>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</si>
  <si>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</si>
  <si>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</si>
  <si>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</si>
  <si>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</si>
  <si>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</si>
  <si>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</si>
  <si>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</si>
  <si>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</si>
  <si>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</si>
  <si>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</si>
  <si>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</si>
  <si>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</si>
  <si>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</si>
  <si>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</si>
  <si>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</si>
  <si>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</si>
  <si>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</si>
  <si>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</si>
  <si>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</si>
  <si>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</si>
  <si>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</si>
  <si>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</si>
  <si>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</si>
  <si>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</si>
  <si>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</si>
  <si>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</si>
  <si>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</si>
  <si>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</si>
  <si>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</si>
  <si>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</si>
  <si>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</si>
  <si>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</si>
  <si>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</si>
  <si>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</si>
  <si>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</si>
  <si>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</si>
  <si>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</si>
  <si>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</si>
  <si>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</si>
  <si>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</si>
  <si>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</si>
  <si>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</si>
  <si>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</si>
  <si>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</si>
  <si>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</si>
  <si>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</si>
  <si>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</si>
  <si>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</si>
  <si>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</si>
  <si>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</si>
  <si>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</si>
  <si>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</si>
  <si>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</si>
  <si>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</si>
  <si>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</si>
  <si>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</si>
  <si>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</si>
  <si>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</si>
  <si>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</si>
  <si>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</si>
  <si>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</si>
  <si>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</si>
  <si>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</si>
  <si>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</si>
  <si>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</si>
  <si>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</si>
  <si>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</si>
  <si>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</si>
  <si>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</si>
  <si>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</si>
  <si>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</si>
  <si>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</si>
  <si>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</si>
  <si>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</si>
  <si>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</si>
  <si>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</si>
  <si>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</si>
  <si>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</si>
  <si>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</si>
  <si>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</si>
  <si>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</si>
  <si>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</si>
  <si>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</si>
  <si>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</si>
  <si>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</si>
  <si>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</si>
  <si>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</si>
  <si>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</si>
  <si>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</si>
  <si>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</si>
  <si>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</si>
  <si>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</si>
  <si>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</si>
  <si>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</si>
  <si>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</si>
  <si>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</si>
  <si>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</si>
  <si>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</si>
  <si>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</si>
  <si>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</si>
  <si>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</si>
  <si>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</si>
  <si>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</si>
  <si>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</si>
  <si>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</si>
  <si>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</si>
  <si>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</si>
  <si>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</si>
  <si>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</si>
  <si>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</si>
  <si>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</si>
  <si>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</si>
  <si>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</si>
  <si>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</si>
  <si>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</si>
  <si>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</si>
  <si>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</si>
  <si>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</si>
  <si>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</si>
  <si>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</si>
  <si>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</si>
  <si>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</si>
  <si>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</si>
  <si>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</si>
  <si>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</si>
  <si>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</si>
  <si>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</si>
  <si>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</si>
  <si>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</si>
  <si>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</si>
  <si>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</si>
  <si>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</si>
  <si>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</si>
  <si>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</si>
  <si>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</si>
  <si>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</si>
  <si>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</si>
  <si>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</si>
  <si>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</si>
  <si>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</si>
  <si>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</si>
  <si>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</si>
  <si>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</si>
  <si>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</si>
  <si>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</si>
  <si>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</si>
  <si>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</si>
  <si>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</si>
  <si>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</si>
  <si>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</si>
  <si>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</si>
  <si>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</si>
  <si>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</si>
  <si>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</si>
  <si>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</si>
  <si>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</si>
  <si>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</si>
  <si>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</si>
  <si>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</si>
  <si>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</si>
  <si>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</si>
  <si>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</si>
  <si>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</si>
  <si>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</si>
  <si>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</si>
  <si>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</si>
  <si>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</si>
  <si>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</si>
  <si>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</si>
  <si>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</si>
  <si>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</si>
  <si>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</si>
  <si>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</si>
  <si>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</si>
  <si>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</si>
  <si>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</si>
  <si>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</si>
  <si>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</si>
  <si>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</si>
  <si>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</si>
  <si>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</si>
  <si>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</si>
  <si>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</si>
  <si>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</si>
  <si>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</si>
  <si>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</si>
  <si>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</si>
  <si>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</si>
  <si>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</si>
  <si>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</si>
  <si>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</si>
  <si>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</si>
  <si>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</si>
  <si>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</si>
  <si>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</si>
  <si>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</si>
  <si>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</si>
  <si>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</si>
  <si>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</si>
  <si>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</si>
  <si>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</si>
  <si>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</si>
  <si>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</si>
  <si>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</si>
  <si>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</si>
  <si>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</si>
  <si>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</si>
  <si>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</si>
  <si>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</si>
  <si>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</si>
  <si>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</si>
  <si>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</si>
  <si>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</si>
  <si>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</si>
  <si>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</si>
  <si>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</si>
  <si>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</si>
  <si>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</si>
  <si>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</si>
  <si>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</si>
  <si>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</si>
  <si>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</si>
  <si>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</si>
  <si>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</si>
  <si>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</si>
  <si>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</si>
  <si>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</si>
  <si>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</si>
  <si>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</si>
  <si>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</si>
  <si>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</si>
  <si>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</si>
  <si>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</si>
  <si>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</si>
  <si>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</si>
  <si>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</si>
  <si>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</si>
  <si>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</si>
  <si>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</si>
  <si>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</si>
  <si>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</si>
  <si>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</si>
  <si>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</si>
  <si>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</si>
  <si>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</si>
  <si>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</si>
  <si>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</si>
  <si>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</si>
  <si>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</si>
  <si>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</si>
  <si>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</si>
  <si>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</si>
  <si>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</si>
  <si>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</si>
  <si>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</si>
  <si>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</si>
  <si>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</si>
  <si>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</si>
  <si>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</si>
  <si>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</si>
  <si>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</si>
  <si>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</si>
  <si>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</si>
  <si>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</si>
  <si>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</si>
  <si>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</si>
  <si>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</si>
  <si>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</si>
  <si>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</si>
  <si>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</si>
  <si>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</si>
  <si>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</si>
  <si>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</si>
  <si>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</si>
  <si>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</si>
  <si>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</si>
  <si>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</si>
  <si>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</si>
  <si>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</si>
  <si>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</si>
  <si>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</si>
  <si>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</si>
  <si>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</si>
  <si>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</si>
  <si>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</si>
  <si>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</si>
  <si>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</si>
  <si>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</si>
  <si>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</si>
  <si>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</si>
  <si>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</si>
  <si>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</si>
  <si>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</si>
  <si>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</si>
  <si>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</si>
  <si>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</si>
  <si>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</si>
  <si>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</si>
  <si>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</si>
  <si>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</si>
  <si>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</si>
  <si>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</si>
  <si>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</si>
  <si>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</si>
  <si>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</si>
  <si>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</si>
  <si>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</si>
  <si>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</si>
  <si>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</si>
  <si>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</si>
  <si>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</si>
  <si>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</si>
  <si>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</si>
  <si>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</si>
  <si>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</si>
  <si>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</si>
  <si>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</si>
  <si>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</si>
  <si>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</si>
  <si>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</si>
  <si>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</si>
  <si>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</si>
  <si>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</si>
  <si>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</si>
  <si>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</si>
  <si>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</si>
  <si>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</si>
  <si>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</si>
  <si>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</si>
  <si>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</si>
  <si>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</si>
  <si>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</si>
  <si>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</si>
  <si>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</si>
  <si>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</si>
  <si>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</si>
  <si>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</si>
  <si>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</si>
  <si>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</si>
  <si>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</si>
  <si>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</si>
  <si>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</si>
  <si>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</si>
  <si>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</si>
  <si>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</si>
  <si>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</si>
  <si>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</si>
  <si>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</si>
  <si>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</si>
  <si>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</si>
  <si>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</si>
  <si>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</si>
  <si>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</si>
  <si>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</si>
  <si>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</si>
  <si>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</si>
  <si>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</si>
  <si>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</si>
  <si>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</si>
  <si>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</si>
  <si>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</si>
  <si>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</si>
  <si>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</si>
  <si>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</si>
  <si>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</si>
  <si>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</si>
  <si>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</si>
  <si>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</si>
  <si>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</si>
  <si>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</si>
  <si>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</si>
  <si>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</si>
  <si>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</si>
  <si>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</si>
  <si>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</si>
  <si>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</si>
  <si>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</si>
  <si>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</si>
  <si>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</si>
  <si>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</si>
  <si>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</si>
  <si>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</si>
  <si>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</si>
  <si>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</si>
  <si>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</si>
  <si>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</si>
  <si>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</si>
  <si>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</si>
  <si>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</si>
  <si>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</si>
  <si>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</si>
  <si>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</si>
  <si>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</si>
  <si>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</si>
  <si>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</si>
  <si>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</si>
  <si>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</si>
  <si>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</si>
  <si>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</si>
  <si>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</si>
  <si>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</si>
  <si>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</si>
  <si>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</si>
  <si>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</si>
  <si>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</si>
  <si>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</si>
  <si>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</si>
  <si>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</si>
  <si>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</si>
  <si>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</si>
  <si>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</si>
  <si>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</si>
  <si>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</si>
  <si>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</si>
  <si>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</si>
  <si>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</si>
  <si>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</si>
  <si>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</si>
  <si>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</si>
  <si>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</si>
  <si>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</si>
  <si>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</si>
  <si>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</si>
  <si>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</si>
  <si>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</si>
  <si>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</si>
  <si>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</si>
  <si>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</si>
  <si>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</si>
  <si>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</si>
  <si>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</si>
  <si>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</si>
  <si>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</si>
  <si>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</si>
  <si>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</si>
  <si>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</si>
  <si>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</si>
  <si>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</si>
  <si>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</si>
  <si>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</si>
  <si>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</si>
  <si>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</si>
  <si>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</si>
  <si>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</si>
  <si>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</si>
  <si>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</si>
  <si>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</si>
  <si>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</si>
  <si>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</si>
  <si>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</si>
  <si>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</si>
  <si>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</si>
  <si>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</si>
  <si>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</si>
  <si>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</si>
  <si>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</si>
  <si>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</si>
  <si>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</si>
  <si>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</si>
  <si>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</si>
  <si>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</si>
  <si>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</si>
  <si>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</si>
  <si>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</si>
  <si>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</si>
  <si>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</si>
  <si>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</si>
  <si>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</si>
  <si>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</si>
  <si>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</si>
  <si>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</si>
  <si>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</si>
  <si>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</si>
  <si>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</si>
  <si>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</si>
  <si>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</si>
  <si>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</si>
  <si>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</si>
  <si>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</si>
  <si>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</si>
  <si>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</si>
  <si>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</si>
  <si>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</si>
  <si>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</si>
  <si>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</si>
  <si>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</si>
  <si>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</si>
  <si>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</si>
  <si>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</si>
  <si>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</si>
  <si>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</si>
  <si>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</si>
  <si>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</si>
  <si>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</si>
  <si>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</si>
  <si>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</si>
  <si>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</si>
  <si>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</si>
  <si>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</si>
  <si>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</si>
  <si>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</si>
  <si>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</si>
  <si>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</si>
  <si>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</si>
  <si>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</si>
  <si>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</si>
  <si>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</si>
  <si>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</si>
  <si>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</si>
  <si>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</si>
  <si>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</si>
  <si>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</si>
  <si>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</si>
  <si>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</si>
  <si>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</si>
  <si>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</si>
  <si>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</si>
  <si>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</si>
  <si>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</si>
  <si>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</si>
  <si>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</si>
  <si>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</si>
  <si>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</si>
  <si>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</si>
  <si>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</si>
  <si>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</si>
  <si>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</si>
  <si>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</si>
  <si>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</si>
  <si>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</si>
  <si>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</si>
  <si>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</si>
  <si>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</si>
  <si>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</si>
  <si>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</si>
  <si>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</si>
  <si>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</si>
  <si>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</si>
  <si>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</si>
  <si>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</si>
  <si>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</si>
  <si>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</si>
  <si>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</si>
  <si>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</si>
  <si>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</si>
  <si>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</si>
  <si>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</si>
  <si>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</si>
  <si>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</si>
  <si>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</si>
  <si>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</si>
  <si>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</si>
  <si>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</si>
  <si>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</si>
  <si>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</si>
  <si>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</si>
  <si>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</si>
  <si>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</si>
  <si>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</si>
  <si>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</si>
  <si>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</si>
  <si>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</si>
  <si>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</si>
  <si>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</si>
  <si>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</si>
  <si>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</si>
  <si>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</si>
  <si>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</si>
  <si>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</si>
  <si>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</si>
  <si>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</si>
  <si>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</si>
  <si>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</si>
  <si>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</si>
  <si>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</si>
  <si>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</si>
  <si>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</si>
  <si>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</si>
  <si>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</si>
  <si>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</si>
  <si>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</si>
  <si>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</si>
  <si>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</si>
  <si>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</si>
  <si>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</si>
  <si>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</si>
  <si>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</si>
  <si>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</si>
  <si>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</si>
  <si>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</si>
  <si>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</si>
  <si>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</si>
  <si>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</si>
  <si>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</si>
  <si>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</si>
  <si>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</si>
  <si>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</si>
  <si>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</si>
  <si>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</si>
  <si>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</si>
  <si>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</si>
  <si>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</si>
  <si>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</si>
  <si>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</si>
  <si>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</si>
  <si>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</si>
  <si>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</si>
  <si>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</si>
  <si>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</si>
  <si>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</si>
  <si>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</si>
  <si>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</si>
  <si>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</si>
  <si>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</si>
  <si>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</si>
  <si>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</si>
  <si>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</si>
  <si>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</si>
  <si>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</si>
  <si>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</si>
  <si>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</si>
  <si>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</si>
  <si>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</si>
  <si>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</si>
  <si>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</si>
  <si>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</si>
  <si>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</si>
  <si>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</si>
  <si>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</si>
  <si>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</si>
  <si>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</si>
  <si>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</si>
  <si>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</si>
  <si>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</si>
  <si>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</si>
  <si>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</si>
  <si>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</si>
  <si>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</si>
  <si>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</si>
  <si>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</si>
  <si>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</si>
  <si>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</si>
  <si>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</si>
  <si>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</si>
  <si>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</si>
  <si>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</si>
  <si>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</si>
  <si>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</si>
  <si>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</si>
  <si>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</si>
  <si>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</si>
  <si>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</si>
  <si>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</si>
  <si>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</si>
  <si>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</si>
  <si>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</si>
  <si>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</si>
  <si>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</si>
  <si>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</si>
  <si>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</si>
  <si>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</si>
  <si>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</si>
  <si>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</si>
  <si>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</si>
  <si>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</si>
  <si>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</si>
  <si>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</si>
  <si>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</si>
  <si>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</si>
  <si>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</si>
  <si>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</si>
  <si>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</si>
  <si>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</si>
  <si>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</si>
  <si>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</si>
  <si>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</si>
  <si>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</si>
  <si>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</si>
  <si>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</si>
  <si>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</si>
  <si>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</si>
  <si>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</si>
  <si>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</si>
  <si>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</si>
  <si>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</si>
  <si>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</si>
  <si>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</si>
  <si>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</si>
  <si>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</si>
  <si>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</si>
  <si>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</si>
  <si>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</si>
  <si>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</si>
  <si>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</si>
  <si>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</si>
  <si>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</si>
  <si>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</si>
  <si>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</si>
  <si>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</si>
  <si>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</si>
  <si>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</si>
  <si>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</si>
  <si>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</si>
  <si>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</si>
  <si>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</si>
  <si>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</si>
  <si>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</si>
  <si>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</si>
  <si>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</si>
  <si>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</si>
  <si>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</si>
  <si>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</si>
  <si>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</si>
  <si>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</si>
  <si>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</si>
  <si>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</si>
  <si>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</si>
  <si>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</si>
  <si>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</si>
  <si>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</si>
  <si>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</si>
  <si>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</si>
  <si>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</si>
  <si>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</si>
  <si>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</si>
  <si>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</si>
  <si>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</si>
  <si>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</si>
  <si>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</si>
  <si>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</si>
  <si>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</si>
  <si>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</si>
  <si>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</si>
  <si>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</si>
  <si>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</si>
  <si>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</si>
  <si>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</si>
  <si>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</si>
  <si>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</si>
  <si>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</si>
  <si>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</si>
  <si>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</si>
  <si>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</si>
  <si>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</si>
  <si>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</si>
  <si>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</si>
  <si>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</si>
  <si>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</si>
  <si>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</si>
  <si>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</si>
  <si>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</si>
  <si>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</si>
  <si>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</si>
  <si>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</si>
  <si>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</si>
  <si>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</si>
  <si>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</si>
  <si>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</si>
  <si>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</si>
  <si>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</si>
  <si>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</si>
  <si>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</si>
  <si>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</si>
  <si>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</si>
  <si>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</si>
  <si>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</si>
  <si>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</si>
  <si>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</si>
  <si>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</si>
  <si>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</si>
  <si>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</si>
  <si>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</si>
  <si>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</si>
  <si>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</si>
  <si>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</si>
  <si>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</si>
  <si>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</si>
  <si>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</si>
  <si>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</si>
  <si>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</si>
  <si>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</si>
  <si>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</si>
  <si>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</si>
  <si>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</si>
  <si>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</si>
  <si>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</si>
  <si>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</si>
  <si>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</si>
  <si>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</si>
  <si>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</si>
  <si>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</si>
  <si>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</si>
  <si>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</si>
  <si>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</si>
  <si>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</si>
  <si>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</si>
  <si>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</si>
  <si>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</si>
  <si>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</si>
  <si>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</si>
  <si>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</si>
  <si>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</si>
  <si>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</si>
  <si>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</si>
  <si>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</si>
  <si>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</si>
  <si>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</si>
  <si>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</si>
  <si>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</si>
  <si>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</si>
  <si>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</si>
  <si>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</si>
  <si>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</si>
  <si>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</si>
  <si>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</si>
  <si>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</si>
  <si>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</si>
  <si>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</si>
  <si>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</si>
  <si>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</si>
  <si>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</si>
  <si>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</si>
  <si>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</si>
  <si>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</si>
  <si>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</si>
  <si>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</si>
  <si>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</si>
  <si>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</si>
  <si>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</si>
  <si>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</si>
  <si>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</si>
  <si>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</si>
  <si>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</si>
  <si>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</si>
  <si>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</si>
  <si>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</si>
  <si>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</si>
  <si>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</si>
  <si>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</si>
  <si>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</si>
  <si>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</si>
  <si>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</si>
  <si>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</si>
  <si>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</si>
  <si>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</si>
  <si>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</si>
  <si>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</si>
  <si>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</si>
  <si>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</si>
  <si>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</si>
  <si>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</si>
  <si>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</si>
  <si>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</si>
  <si>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</si>
  <si>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</si>
  <si>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</si>
  <si>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</si>
  <si>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</si>
  <si>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</si>
  <si>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</si>
  <si>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</si>
  <si>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</si>
  <si>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</si>
  <si>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</si>
  <si>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</si>
  <si>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</si>
  <si>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</si>
  <si>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</si>
  <si>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</si>
  <si>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</si>
  <si>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</si>
  <si>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</si>
  <si>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</si>
  <si>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</si>
  <si>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</si>
  <si>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</si>
  <si>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</si>
  <si>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</si>
  <si>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</si>
  <si>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</si>
  <si>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</si>
  <si>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</si>
  <si>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</si>
  <si>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</si>
  <si>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</si>
  <si>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</si>
  <si>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</si>
  <si>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</si>
  <si>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</si>
  <si>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</si>
  <si>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</si>
  <si>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</si>
  <si>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</si>
  <si>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</si>
  <si>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</si>
  <si>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</si>
  <si>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</si>
  <si>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</si>
  <si>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</si>
  <si>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</si>
  <si>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</si>
  <si>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</si>
  <si>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</si>
  <si>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</si>
  <si>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</si>
  <si>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</si>
  <si>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</si>
  <si>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</si>
  <si>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</si>
  <si>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</si>
  <si>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</si>
  <si>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</si>
  <si>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</si>
  <si>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</si>
  <si>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</si>
  <si>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</si>
  <si>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</si>
  <si>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</si>
  <si>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</si>
  <si>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</si>
  <si>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</si>
  <si>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</si>
  <si>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</si>
  <si>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</si>
  <si>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</si>
  <si>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</si>
  <si>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</si>
  <si>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</si>
  <si>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</si>
  <si>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</si>
  <si>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</si>
  <si>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</si>
  <si>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</si>
  <si>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</si>
  <si>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</si>
  <si>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</si>
  <si>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</si>
  <si>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</si>
  <si>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</si>
  <si>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</si>
  <si>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</si>
  <si>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</si>
  <si>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</si>
  <si>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</si>
  <si>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</si>
  <si>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</si>
  <si>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</si>
  <si>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</si>
  <si>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</si>
  <si>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</si>
  <si>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</si>
  <si>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</si>
  <si>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</si>
  <si>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</si>
  <si>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</si>
  <si>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</si>
  <si>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</si>
  <si>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</si>
  <si>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</si>
  <si>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</si>
  <si>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</si>
  <si>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</si>
  <si>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</si>
  <si>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</si>
  <si>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</si>
  <si>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</si>
  <si>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</si>
  <si>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</si>
  <si>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</si>
  <si>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</si>
  <si>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</si>
  <si>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</si>
  <si>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</si>
  <si>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</si>
  <si>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</si>
  <si>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</si>
  <si>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</si>
  <si>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</si>
  <si>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</si>
  <si>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</si>
  <si>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</si>
  <si>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</si>
  <si>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</si>
  <si>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</si>
  <si>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</si>
  <si>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</si>
  <si>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</si>
  <si>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</si>
  <si>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</si>
  <si>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</si>
  <si>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</si>
  <si>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</si>
  <si>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</si>
  <si>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</si>
  <si>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</si>
  <si>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</si>
  <si>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</si>
  <si>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</si>
  <si>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</si>
  <si>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</si>
  <si>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</si>
  <si>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</si>
  <si>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</si>
  <si>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</si>
  <si>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</si>
  <si>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</si>
  <si>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</si>
  <si>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</si>
  <si>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</si>
  <si>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</si>
  <si>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</si>
  <si>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</si>
  <si>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</si>
  <si>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</si>
  <si>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</si>
  <si>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</si>
  <si>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</si>
  <si>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</si>
  <si>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</si>
  <si>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</si>
  <si>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</si>
  <si>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</si>
  <si>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</si>
  <si>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</si>
  <si>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</si>
  <si>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</si>
  <si>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</si>
  <si>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</si>
  <si>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</si>
  <si>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</si>
  <si>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</si>
  <si>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</si>
  <si>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</si>
  <si>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</si>
  <si>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</si>
  <si>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</si>
  <si>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</si>
  <si>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</si>
  <si>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</si>
  <si>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</si>
  <si>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</si>
  <si>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</si>
  <si>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</si>
  <si>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</si>
  <si>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</si>
  <si>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</si>
  <si>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</si>
  <si>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</si>
  <si>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</si>
  <si>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</si>
  <si>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</si>
  <si>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</si>
  <si>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</si>
  <si>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</si>
  <si>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</si>
  <si>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</si>
  <si>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</si>
  <si>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</si>
  <si>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</si>
  <si>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</si>
  <si>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</si>
  <si>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</si>
  <si>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</si>
  <si>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</si>
  <si>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</si>
  <si>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</si>
  <si>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</si>
  <si>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</si>
  <si>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</si>
  <si>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</si>
  <si>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</si>
  <si>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</si>
  <si>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</si>
  <si>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</si>
  <si>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</si>
  <si>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</si>
  <si>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</si>
  <si>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</si>
  <si>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</si>
  <si>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</si>
  <si>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</si>
  <si>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</si>
  <si>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</si>
  <si>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</si>
  <si>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</si>
  <si>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</si>
  <si>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</si>
  <si>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</si>
  <si>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</si>
  <si>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</si>
  <si>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</si>
  <si>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</si>
  <si>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</si>
  <si>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</si>
  <si>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</si>
  <si>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</si>
  <si>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</si>
  <si>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</si>
  <si>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</si>
  <si>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</si>
  <si>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</si>
  <si>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</si>
  <si>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</si>
  <si>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</si>
  <si>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</si>
  <si>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</si>
  <si>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</si>
  <si>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</si>
  <si>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</si>
  <si>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</si>
  <si>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</si>
  <si>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</si>
  <si>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</si>
  <si>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</si>
  <si>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</si>
  <si>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</si>
  <si>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</si>
  <si>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</si>
  <si>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</si>
  <si>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</si>
  <si>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</si>
  <si>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</si>
  <si>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</si>
  <si>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</si>
  <si>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</si>
  <si>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</si>
  <si>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</si>
  <si>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</si>
  <si>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</si>
  <si>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</si>
  <si>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</si>
  <si>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</si>
  <si>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</si>
  <si>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</si>
  <si>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</si>
  <si>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</si>
  <si>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</si>
  <si>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</si>
  <si>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</si>
  <si>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</si>
  <si>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</si>
  <si>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</si>
  <si>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</si>
  <si>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</si>
  <si>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</si>
  <si>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</si>
  <si>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</si>
  <si>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</si>
  <si>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</si>
  <si>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</si>
  <si>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</si>
  <si>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</si>
  <si>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</si>
  <si>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</si>
  <si>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</si>
  <si>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</si>
  <si>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</si>
  <si>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</si>
  <si>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</si>
  <si>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</si>
  <si>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</si>
  <si>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</si>
  <si>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</si>
  <si>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</si>
  <si>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</si>
  <si>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</si>
  <si>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</si>
  <si>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</si>
  <si>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</si>
  <si>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</si>
  <si>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</si>
  <si>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</si>
  <si>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</si>
  <si>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</si>
  <si>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</si>
  <si>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</si>
  <si>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</si>
  <si>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</si>
  <si>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</si>
  <si>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</si>
  <si>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</si>
  <si>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</si>
  <si>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</si>
  <si>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</si>
  <si>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</si>
  <si>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</si>
  <si>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</si>
  <si>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</si>
  <si>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</si>
  <si>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</si>
  <si>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</si>
  <si>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</si>
  <si>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</si>
  <si>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</si>
  <si>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</si>
  <si>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</si>
  <si>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</si>
  <si>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</si>
  <si>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</si>
  <si>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</si>
  <si>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</si>
  <si>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</si>
  <si>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</si>
  <si>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</si>
  <si>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</si>
  <si>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</si>
  <si>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</si>
  <si>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</si>
  <si>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</si>
  <si>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</si>
  <si>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</si>
  <si>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</si>
  <si>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</si>
  <si>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</si>
  <si>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</si>
  <si>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</si>
  <si>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</si>
  <si>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</si>
  <si>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</si>
  <si>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</si>
  <si>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</si>
  <si>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</si>
  <si>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</si>
  <si>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</si>
  <si>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</si>
  <si>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</si>
  <si>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</si>
  <si>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</si>
  <si>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</si>
  <si>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</si>
  <si>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</si>
  <si>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</si>
  <si>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</si>
  <si>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</si>
  <si>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</si>
  <si>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</si>
  <si>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</si>
  <si>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</si>
  <si>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</si>
  <si>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</si>
  <si>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</si>
  <si>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</si>
  <si>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</si>
  <si>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</si>
  <si>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</si>
  <si>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</si>
  <si>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</si>
  <si>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</si>
  <si>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</si>
  <si>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</si>
  <si>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</si>
  <si>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</si>
  <si>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</si>
  <si>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</si>
  <si>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</si>
  <si>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</si>
  <si>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</si>
  <si>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</si>
  <si>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</si>
  <si>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</si>
  <si>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</si>
  <si>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</si>
  <si>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</si>
  <si>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</si>
  <si>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</si>
  <si>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</si>
  <si>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</si>
  <si>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</si>
  <si>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</si>
  <si>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</si>
  <si>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</si>
  <si>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</si>
  <si>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</si>
  <si>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</si>
  <si>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</si>
  <si>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</si>
  <si>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</si>
  <si>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</si>
  <si>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</si>
  <si>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</si>
  <si>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</si>
  <si>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</si>
  <si>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</si>
  <si>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</si>
  <si>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</si>
  <si>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</si>
  <si>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</si>
  <si>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</si>
  <si>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</si>
  <si>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</si>
  <si>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</si>
  <si>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</si>
  <si>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</si>
  <si>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</si>
  <si>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</si>
  <si>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</si>
  <si>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</si>
  <si>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</si>
  <si>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</si>
  <si>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</si>
  <si>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</si>
  <si>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</si>
  <si>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</si>
  <si>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</si>
  <si>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</si>
  <si>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</si>
  <si>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</si>
  <si>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</si>
  <si>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</si>
  <si>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</si>
  <si>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</si>
  <si>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</si>
  <si>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</si>
  <si>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</si>
  <si>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</si>
  <si>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</si>
  <si>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</si>
  <si>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</si>
  <si>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</si>
  <si>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</si>
  <si>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</si>
  <si>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</si>
  <si>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</si>
  <si>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</si>
  <si>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</si>
  <si>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</si>
  <si>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</si>
  <si>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</si>
  <si>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</si>
  <si>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</si>
  <si>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</si>
  <si>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</si>
  <si>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</si>
  <si>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</si>
  <si>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</si>
  <si>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</si>
  <si>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</si>
  <si>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</si>
  <si>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</si>
  <si>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</si>
  <si>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</si>
  <si>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</si>
  <si>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</si>
  <si>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</si>
  <si>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</si>
  <si>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</si>
  <si>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</si>
  <si>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</si>
  <si>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</si>
  <si>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</si>
  <si>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</si>
  <si>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</si>
  <si>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</si>
  <si>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</si>
  <si>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</si>
  <si>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</si>
  <si>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</si>
  <si>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</si>
  <si>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</si>
  <si>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</si>
  <si>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</si>
  <si>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</si>
  <si>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</si>
  <si>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</si>
  <si>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</si>
  <si>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</si>
  <si>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</si>
  <si>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</si>
  <si>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</si>
  <si>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</si>
  <si>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</si>
  <si>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</si>
  <si>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</si>
  <si>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</si>
  <si>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</si>
  <si>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</si>
  <si>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</si>
  <si>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</si>
  <si>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</si>
  <si>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</si>
  <si>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</si>
  <si>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</si>
  <si>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</si>
  <si>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</si>
  <si>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</si>
  <si>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</si>
  <si>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</si>
  <si>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</si>
  <si>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</si>
  <si>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</si>
  <si>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</si>
  <si>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</si>
  <si>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</si>
  <si>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</si>
  <si>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</si>
  <si>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</si>
  <si>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</si>
  <si>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</si>
  <si>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</si>
  <si>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</si>
  <si>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</si>
  <si>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</si>
  <si>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</si>
  <si>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</si>
  <si>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</si>
  <si>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</si>
  <si>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</si>
  <si>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</si>
  <si>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</si>
  <si>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</si>
  <si>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</si>
  <si>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</si>
  <si>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</si>
  <si>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</si>
  <si>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</si>
  <si>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</si>
  <si>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</si>
  <si>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</si>
  <si>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</si>
  <si>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</si>
  <si>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</si>
  <si>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</si>
  <si>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</si>
  <si>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</si>
  <si>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</si>
  <si>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</si>
  <si>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</si>
  <si>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</si>
  <si>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</si>
  <si>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</si>
  <si>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</si>
  <si>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</si>
  <si>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</si>
  <si>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</si>
  <si>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</si>
  <si>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</si>
  <si>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</si>
  <si>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</si>
  <si>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</si>
  <si>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</si>
  <si>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</si>
  <si>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</si>
  <si>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</si>
  <si>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</si>
  <si>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</si>
  <si>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</si>
  <si>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</si>
  <si>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</si>
  <si>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</si>
  <si>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</si>
  <si>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</si>
  <si>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</si>
  <si>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</si>
  <si>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</si>
  <si>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</si>
  <si>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</si>
  <si>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</si>
  <si>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</si>
  <si>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</si>
  <si>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</si>
  <si>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</si>
  <si>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</si>
  <si>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</si>
  <si>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</si>
  <si>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</si>
  <si>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</si>
  <si>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</si>
  <si>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</si>
  <si>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</si>
  <si>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</si>
  <si>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</si>
  <si>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</si>
  <si>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</si>
  <si>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</si>
  <si>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</si>
  <si>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</si>
  <si>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</si>
  <si>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</si>
  <si>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</si>
  <si>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</si>
  <si>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</si>
  <si>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</si>
  <si>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</si>
  <si>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</si>
  <si>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</si>
  <si>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</si>
  <si>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</si>
  <si>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</si>
  <si>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</si>
  <si>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</si>
  <si>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</si>
  <si>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</si>
  <si>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</si>
  <si>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</si>
  <si>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</si>
  <si>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</si>
  <si>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</si>
  <si>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</si>
  <si>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</si>
  <si>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</si>
  <si>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</si>
  <si>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</si>
  <si>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</si>
  <si>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</si>
  <si>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</si>
  <si>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</si>
  <si>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</si>
  <si>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</si>
  <si>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</si>
  <si>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</si>
  <si>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</si>
  <si>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</si>
  <si>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</si>
  <si>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</si>
  <si>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</si>
  <si>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</si>
  <si>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</si>
  <si>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</si>
  <si>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</si>
  <si>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</si>
  <si>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</si>
  <si>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</si>
  <si>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</si>
  <si>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</si>
  <si>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</si>
  <si>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</si>
  <si>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</si>
  <si>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</si>
  <si>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</si>
  <si>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</si>
  <si>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</si>
  <si>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</si>
  <si>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</si>
  <si>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</si>
  <si>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</si>
  <si>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</si>
  <si>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</si>
  <si>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</si>
  <si>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</si>
  <si>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</si>
  <si>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</si>
  <si>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</si>
  <si>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</si>
  <si>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</si>
  <si>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</si>
  <si>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</si>
  <si>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</si>
  <si>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</si>
  <si>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</si>
  <si>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</si>
  <si>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</si>
  <si>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</si>
  <si>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</si>
  <si>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</si>
  <si>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</si>
  <si>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</si>
  <si>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</si>
  <si>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</si>
  <si>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</si>
  <si>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</si>
  <si>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</si>
  <si>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</si>
  <si>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</si>
  <si>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</si>
  <si>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</si>
  <si>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</si>
  <si>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</si>
  <si>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</si>
  <si>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</si>
  <si>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</si>
  <si>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</si>
  <si>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</si>
  <si>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</si>
  <si>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</si>
  <si>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</si>
  <si>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</si>
  <si>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</si>
  <si>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</si>
  <si>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</si>
  <si>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</si>
  <si>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</si>
  <si>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</si>
  <si>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</si>
  <si>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</si>
  <si>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</si>
  <si>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</si>
  <si>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</si>
  <si>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</si>
  <si>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</si>
  <si>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</si>
  <si>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</si>
  <si>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</si>
  <si>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</si>
  <si>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</si>
  <si>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</si>
  <si>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</si>
  <si>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</si>
  <si>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</si>
  <si>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</si>
  <si>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</si>
  <si>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</si>
  <si>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</si>
  <si>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</si>
  <si>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</si>
  <si>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</si>
  <si>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</si>
  <si>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</si>
  <si>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</si>
  <si>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</si>
  <si>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</si>
  <si>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</si>
  <si>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</si>
  <si>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</si>
  <si>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</si>
  <si>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</si>
  <si>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</si>
  <si>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</si>
  <si>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</si>
  <si>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</si>
  <si>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</si>
  <si>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</si>
  <si>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</si>
  <si>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</si>
  <si>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</si>
  <si>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</si>
  <si>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</si>
  <si>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</si>
  <si>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</si>
  <si>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</si>
  <si>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</si>
  <si>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</si>
  <si>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</si>
  <si>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</si>
  <si>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</si>
  <si>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</si>
  <si>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</si>
  <si>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</si>
  <si>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</si>
  <si>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</si>
  <si>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</si>
  <si>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</si>
  <si>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</si>
  <si>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</si>
  <si>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</si>
  <si>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</si>
  <si>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</si>
  <si>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</si>
  <si>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</si>
  <si>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</si>
  <si>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</si>
  <si>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</si>
  <si>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</si>
  <si>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</si>
  <si>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</si>
  <si>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</si>
  <si>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</si>
  <si>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</si>
  <si>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</si>
  <si>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</si>
  <si>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</si>
  <si>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</si>
  <si>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</si>
  <si>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</si>
  <si>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</si>
  <si>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</si>
  <si>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</si>
  <si>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</si>
  <si>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</si>
  <si>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</si>
  <si>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</si>
  <si>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</si>
  <si>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</si>
  <si>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</si>
  <si>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</si>
  <si>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</si>
  <si>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</si>
  <si>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</si>
  <si>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</si>
  <si>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</si>
  <si>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</si>
  <si>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</si>
  <si>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</si>
  <si>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</si>
  <si>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</si>
  <si>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</si>
  <si>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</si>
  <si>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</si>
  <si>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</si>
  <si>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</si>
  <si>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</si>
  <si>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</si>
  <si>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</si>
  <si>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</si>
  <si>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</si>
  <si>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</si>
  <si>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</si>
  <si>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</si>
  <si>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</si>
  <si>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</si>
  <si>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</si>
  <si>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</si>
  <si>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</si>
  <si>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</si>
  <si>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</si>
  <si>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</si>
  <si>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</si>
  <si>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</si>
  <si>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</si>
  <si>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</si>
  <si>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</si>
  <si>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</si>
  <si>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</si>
  <si>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</si>
  <si>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</si>
  <si>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</si>
  <si>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</si>
  <si>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</si>
  <si>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</si>
  <si>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</si>
  <si>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</si>
  <si>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</si>
  <si>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</si>
  <si>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</si>
  <si>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</si>
  <si>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</si>
  <si>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</si>
  <si>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</si>
  <si>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</si>
  <si>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</si>
  <si>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</si>
  <si>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</si>
  <si>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</si>
  <si>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</si>
  <si>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</si>
  <si>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</si>
  <si>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</si>
  <si>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</si>
  <si>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</si>
  <si>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</si>
  <si>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</si>
  <si>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</si>
  <si>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</si>
  <si>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</si>
  <si>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</si>
  <si>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</si>
  <si>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</si>
  <si>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</si>
  <si>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</si>
  <si>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</si>
  <si>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</si>
  <si>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</si>
  <si>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</si>
  <si>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</si>
  <si>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</si>
  <si>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</si>
  <si>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</si>
  <si>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</si>
  <si>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</si>
  <si>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</si>
  <si>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</si>
  <si>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</si>
  <si>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</si>
  <si>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</si>
  <si>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</si>
  <si>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</si>
  <si>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</si>
  <si>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</si>
  <si>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</si>
  <si>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</si>
  <si>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</si>
  <si>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</si>
  <si>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</si>
  <si>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</si>
  <si>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</si>
  <si>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</si>
  <si>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</si>
  <si>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</si>
  <si>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</si>
  <si>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</si>
  <si>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</si>
  <si>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</si>
  <si>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</si>
  <si>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</si>
  <si>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</si>
  <si>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</si>
  <si>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</si>
  <si>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</si>
  <si>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</si>
  <si>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</si>
  <si>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</si>
  <si>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</si>
  <si>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</si>
  <si>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</si>
  <si>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</si>
  <si>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</si>
  <si>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</si>
  <si>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</si>
  <si>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</si>
  <si>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</si>
  <si>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</si>
  <si>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</si>
  <si>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</si>
  <si>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</si>
  <si>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</si>
  <si>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</si>
  <si>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</si>
  <si>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</si>
  <si>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</si>
  <si>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</si>
  <si>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</si>
  <si>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</si>
  <si>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</si>
  <si>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</si>
  <si>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</si>
  <si>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</si>
  <si>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</si>
  <si>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</si>
  <si>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</si>
  <si>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</si>
  <si>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</si>
  <si>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</si>
  <si>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</si>
  <si>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</si>
  <si>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</si>
  <si>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</si>
  <si>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</si>
  <si>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</si>
  <si>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</si>
  <si>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</si>
  <si>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</si>
  <si>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</si>
  <si>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</si>
  <si>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</si>
  <si>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</si>
  <si>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</si>
  <si>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</si>
  <si>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</si>
  <si>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</si>
  <si>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</si>
  <si>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</si>
  <si>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</si>
  <si>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</si>
  <si>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</si>
  <si>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</si>
  <si>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</si>
  <si>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</si>
  <si>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</si>
  <si>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</si>
  <si>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</si>
  <si>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</si>
  <si>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</si>
  <si>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</si>
  <si>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</si>
  <si>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</si>
  <si>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</si>
  <si>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</si>
  <si>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</si>
  <si>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</si>
  <si>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</si>
  <si>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</si>
  <si>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</si>
  <si>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</si>
  <si>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</si>
  <si>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</si>
  <si>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</si>
  <si>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</si>
  <si>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</si>
  <si>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</si>
  <si>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</si>
  <si>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</si>
  <si>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</si>
  <si>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</si>
  <si>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</si>
  <si>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</si>
  <si>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</si>
  <si>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</si>
  <si>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</si>
  <si>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</si>
  <si>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</si>
  <si>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</si>
  <si>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</si>
  <si>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</si>
  <si>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</si>
  <si>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</si>
  <si>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</si>
  <si>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</si>
  <si>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</si>
  <si>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</si>
  <si>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</si>
  <si>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</si>
  <si>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</si>
  <si>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</si>
  <si>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</si>
  <si>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</si>
  <si>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</si>
  <si>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</si>
  <si>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</si>
  <si>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</si>
  <si>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</si>
  <si>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</si>
  <si>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</si>
  <si>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</si>
  <si>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</si>
  <si>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</si>
  <si>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</si>
  <si>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</si>
  <si>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</si>
  <si>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</si>
  <si>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</si>
  <si>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</si>
  <si>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</si>
  <si>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</si>
  <si>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</si>
  <si>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</si>
  <si>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</si>
  <si>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</si>
  <si>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</si>
  <si>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</si>
  <si>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</si>
  <si>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</si>
  <si>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</si>
  <si>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</si>
  <si>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</si>
  <si>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</si>
  <si>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</si>
  <si>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</si>
  <si>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</si>
  <si>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</si>
  <si>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</si>
  <si>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</si>
  <si>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</si>
  <si>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</si>
  <si>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</si>
  <si>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</si>
  <si>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</si>
  <si>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</si>
  <si>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</si>
  <si>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</si>
  <si>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</si>
  <si>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</si>
  <si>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</si>
  <si>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</si>
  <si>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</si>
  <si>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</si>
  <si>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</si>
  <si>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</si>
  <si>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</si>
  <si>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</si>
  <si>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</si>
  <si>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</si>
  <si>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</si>
  <si>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</si>
  <si>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</si>
  <si>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</si>
  <si>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</si>
  <si>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</si>
  <si>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</si>
  <si>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</si>
  <si>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</si>
  <si>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</si>
  <si>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</si>
  <si>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</si>
  <si>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</si>
  <si>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</si>
  <si>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</si>
  <si>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</si>
  <si>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</si>
  <si>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</si>
  <si>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</si>
  <si>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</si>
  <si>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</si>
  <si>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</si>
  <si>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</si>
  <si>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</si>
  <si>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</si>
  <si>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</si>
  <si>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</si>
  <si>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</si>
  <si>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</si>
  <si>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</si>
  <si>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</si>
  <si>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</si>
  <si>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</si>
  <si>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</si>
  <si>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</si>
  <si>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</si>
  <si>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</si>
  <si>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</si>
  <si>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</si>
  <si>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</si>
  <si>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</si>
  <si>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</si>
  <si>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</si>
  <si>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</si>
  <si>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</si>
  <si>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</si>
  <si>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</si>
  <si>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</si>
  <si>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</si>
  <si>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</si>
  <si>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</si>
  <si>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</si>
  <si>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</si>
  <si>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</si>
  <si>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</si>
  <si>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</si>
  <si>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</si>
  <si>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</si>
  <si>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</si>
  <si>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</si>
  <si>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</si>
  <si>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</si>
  <si>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</si>
  <si>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</si>
  <si>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</si>
  <si>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</si>
  <si>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</si>
  <si>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</si>
  <si>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</si>
  <si>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</si>
  <si>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</si>
  <si>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</si>
  <si>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</si>
  <si>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</si>
  <si>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</si>
  <si>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</si>
  <si>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</si>
  <si>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</si>
  <si>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</si>
  <si>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</si>
  <si>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</si>
  <si>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</si>
  <si>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</si>
  <si>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</si>
  <si>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</si>
  <si>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</si>
  <si>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</si>
  <si>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</si>
  <si>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</si>
  <si>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</si>
  <si>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</si>
  <si>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</si>
  <si>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</si>
  <si>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</si>
  <si>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</si>
  <si>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</si>
  <si>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</si>
  <si>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</si>
  <si>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</si>
  <si>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</si>
  <si>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</si>
  <si>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</si>
  <si>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</si>
  <si>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</si>
  <si>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</si>
  <si>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</si>
  <si>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</si>
  <si>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</si>
  <si>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</si>
  <si>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</si>
  <si>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</si>
  <si>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</si>
  <si>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</si>
  <si>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</si>
  <si>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</si>
  <si>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</si>
  <si>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</si>
  <si>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</si>
  <si>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</si>
  <si>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</si>
  <si>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</si>
  <si>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</si>
  <si>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</si>
  <si>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</si>
  <si>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</si>
  <si>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</si>
  <si>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</si>
  <si>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</si>
  <si>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</si>
  <si>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</si>
  <si>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</si>
  <si>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</si>
  <si>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</si>
  <si>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</si>
  <si>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</si>
  <si>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</si>
  <si>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</si>
  <si>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</si>
  <si>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</si>
  <si>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</si>
  <si>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</si>
  <si>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</si>
  <si>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</si>
  <si>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</si>
  <si>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</si>
  <si>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</si>
  <si>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</si>
  <si>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</si>
  <si>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</si>
  <si>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</si>
  <si>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</si>
  <si>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</si>
  <si>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</si>
  <si>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</si>
  <si>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</si>
  <si>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</si>
  <si>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</si>
  <si>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</si>
  <si>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</si>
  <si>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</si>
  <si>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</si>
  <si>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</si>
  <si>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</si>
  <si>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</si>
  <si>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</si>
  <si>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tabletop games</t>
  </si>
  <si>
    <t>video games</t>
  </si>
  <si>
    <t>mobile games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</si>
  <si>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</si>
  <si>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</si>
  <si>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</si>
  <si>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</si>
  <si>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</si>
  <si>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</si>
  <si>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</si>
  <si>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</si>
  <si>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</si>
  <si>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</si>
  <si>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</si>
  <si>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</si>
  <si>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</si>
  <si>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</si>
  <si>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</si>
  <si>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</si>
  <si>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</si>
  <si>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</si>
  <si>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</si>
  <si>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</si>
  <si>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</si>
  <si>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</si>
  <si>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</si>
  <si>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</si>
  <si>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</si>
  <si>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</si>
  <si>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</si>
  <si>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</si>
  <si>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</si>
  <si>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</si>
  <si>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</si>
  <si>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</si>
  <si>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</si>
  <si>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television</t>
  </si>
  <si>
    <t>translations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</si>
  <si>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</si>
  <si>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</si>
  <si>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</si>
  <si>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</si>
  <si>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</si>
  <si>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</si>
  <si>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</si>
  <si>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</si>
  <si>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</si>
  <si>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</si>
  <si>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</si>
  <si>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</si>
  <si>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</si>
  <si>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</si>
  <si>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</si>
  <si>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</si>
  <si>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</si>
  <si>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</si>
  <si>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</si>
  <si>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HIT RATE</t>
  </si>
  <si>
    <t>(Film &amp; Video + Music + Theater)/Total</t>
  </si>
  <si>
    <t>US/Total</t>
  </si>
  <si>
    <t>US successful/Total Successful</t>
  </si>
  <si>
    <t>Sum of backers_count</t>
  </si>
  <si>
    <t>Successful Projects</t>
  </si>
  <si>
    <t>Total Projects</t>
  </si>
  <si>
    <t>Month</t>
  </si>
  <si>
    <t>Kickstarter from 2010 to 2016</t>
  </si>
  <si>
    <t>Success Rate</t>
  </si>
  <si>
    <t>kjb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</si>
  <si>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</si>
  <si>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</si>
  <si>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</si>
  <si>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</si>
  <si>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</si>
  <si>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</si>
  <si>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</si>
  <si>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</si>
  <si>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</si>
  <si>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</si>
  <si>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</si>
  <si>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</si>
  <si>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</si>
  <si>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</si>
  <si>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</si>
  <si>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</si>
  <si>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</si>
  <si>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</si>
  <si>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</si>
  <si>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</si>
  <si>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outcome</t>
  </si>
  <si>
    <t>mean</t>
  </si>
  <si>
    <t>median</t>
  </si>
  <si>
    <t>minimum number</t>
  </si>
  <si>
    <t>maximum number</t>
  </si>
  <si>
    <t>variance</t>
  </si>
  <si>
    <t>standard deviation</t>
  </si>
  <si>
    <t>Backers_Count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</si>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</sst>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sz val="11"/>
      <color theme="2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1" fillId="2" borderId="0" xfId="0" applyFont="1" applyFill="1" applyBorder="1"/>
    <xf numFmtId="14" fontId="1" fillId="2" borderId="2" xfId="0" applyNumberFormat="1" applyFont="1" applyFill="1" applyBorder="1" applyAlignment="1">
      <alignment horizontal="left"/>
    </xf>
    <xf numFmtId="0" fontId="1" fillId="2" borderId="2" xfId="0" applyNumberFormat="1" applyFont="1" applyFill="1" applyBorder="1"/>
    <xf numFmtId="0" fontId="0" fillId="0" borderId="0" xfId="0" applyAlignment="1">
      <alignment horizontal="right"/>
    </xf>
    <xf numFmtId="0" fontId="3" fillId="0" borderId="0" xfId="0" applyFont="1"/>
    <xf numFmtId="0" fontId="3" fillId="0" borderId="0" xfId="0" applyFont="1" applyAlignment="1">
      <alignment wrapText="1"/>
    </xf>
    <xf numFmtId="10" fontId="3" fillId="0" borderId="0" xfId="0" applyNumberFormat="1" applyFont="1"/>
    <xf numFmtId="9" fontId="0" fillId="0" borderId="0" xfId="0" applyNumberFormat="1"/>
    <xf numFmtId="1" fontId="0" fillId="0" borderId="0" xfId="0" applyNumberFormat="1"/>
    <xf numFmtId="0" fontId="2" fillId="3" borderId="0" xfId="0" applyFont="1" applyFill="1" applyAlignment="1">
      <alignment horizontal="center"/>
    </xf>
  </cellXfs>
  <cellStyles count="1">
    <cellStyle name="Normal" xfId="0" builtinId="0"/>
  </cellStyles>
  <dxfs count="10"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u val="none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8D-9E4A-8634-C1AB90BF17C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69-8E4F-91CD-1D8BCDAF96D4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69-8E4F-91CD-1D8BCDAF96D4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69-8E4F-91CD-1D8BCDAF9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2458431"/>
        <c:axId val="1282460063"/>
      </c:barChart>
      <c:catAx>
        <c:axId val="128245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82460063"/>
        <c:crosses val="autoZero"/>
        <c:auto val="1"/>
        <c:lblAlgn val="ctr"/>
        <c:lblOffset val="100"/>
        <c:noMultiLvlLbl val="0"/>
      </c:catAx>
      <c:valAx>
        <c:axId val="128246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8245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[02-Homeworks_Instructions_StarterBook.xlsx]SubCategoryStats!PivotTable3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A-5F49-839C-B88D48A6CC79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9E23-FE44-82F9-BAD2A5DD2D6A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9E23-FE44-82F9-BAD2A5DD2D6A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9E23-FE44-82F9-BAD2A5DD2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5226623"/>
        <c:axId val="1296498447"/>
      </c:barChart>
      <c:catAx>
        <c:axId val="147522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96498447"/>
        <c:crosses val="autoZero"/>
        <c:auto val="1"/>
        <c:lblAlgn val="ctr"/>
        <c:lblOffset val="100"/>
        <c:noMultiLvlLbl val="0"/>
      </c:catAx>
      <c:valAx>
        <c:axId val="12964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7522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[02-Homeworks_Instructions_StarterBook.xlsx]LaunchDateOutcomes!PivotTable9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147</c:v>
                </c:pt>
                <c:pt idx="1">
                  <c:v>179</c:v>
                </c:pt>
                <c:pt idx="2">
                  <c:v>179</c:v>
                </c:pt>
                <c:pt idx="3">
                  <c:v>192</c:v>
                </c:pt>
                <c:pt idx="4">
                  <c:v>233</c:v>
                </c:pt>
                <c:pt idx="5">
                  <c:v>211</c:v>
                </c:pt>
                <c:pt idx="6">
                  <c:v>193</c:v>
                </c:pt>
                <c:pt idx="7">
                  <c:v>165</c:v>
                </c:pt>
                <c:pt idx="8">
                  <c:v>145</c:v>
                </c:pt>
                <c:pt idx="9">
                  <c:v>182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F-F340-8C69-7BEC21900F5F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126</c:v>
                </c:pt>
                <c:pt idx="1">
                  <c:v>98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133</c:v>
                </c:pt>
                <c:pt idx="8">
                  <c:v>125</c:v>
                </c:pt>
                <c:pt idx="9">
                  <c:v>148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37F-F340-8C69-7BEC21900F5F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37F-F340-8C69-7BEC21900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139743"/>
        <c:axId val="1527476991"/>
      </c:lineChart>
      <c:catAx>
        <c:axId val="142413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527476991"/>
        <c:crosses val="autoZero"/>
        <c:auto val="1"/>
        <c:lblAlgn val="ctr"/>
        <c:lblOffset val="100"/>
        <c:noMultiLvlLbl val="0"/>
      </c:catAx>
      <c:valAx>
        <c:axId val="152747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2413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4-0E47-AE02-797BC9510D17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4-0E47-AE02-797BC9510D17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74-0E47-AE02-797BC9510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9059823"/>
        <c:axId val="790869727"/>
      </c:lineChart>
      <c:catAx>
        <c:axId val="142905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790869727"/>
        <c:crosses val="autoZero"/>
        <c:auto val="1"/>
        <c:lblAlgn val="ctr"/>
        <c:lblOffset val="100"/>
        <c:noMultiLvlLbl val="0"/>
      </c:catAx>
      <c:valAx>
        <c:axId val="79086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2905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F2DA6070-DF48-CE4A-875D-385CF857C9D2}">
          <cx:tx>
            <cx:txData>
              <cx:f>_xlchart.v5.2</cx:f>
              <cx:v>Sum of backers_count</cx:v>
            </cx:txData>
          </cx:tx>
          <cx:dataId val="0"/>
          <cx:layoutPr>
            <cx:geography cultureLanguage="en-US" cultureRegion="MX" attribution="Powered by Bing">
              <cx:geoCache provider="{E9337A44-BEBE-4D9F-B70C-5C5E7DAFC167}">
                <cx:binary>7HxZb9y4tu5fCfr5yi1SpERu7D7Almp2eY4d2y9ClVWWqIGaJ/76s1iOA7vim7ixfZEGbh5cVZZE
kVzjtxYX+e+H4V8P6W5TfRqyVNb/ehj++iNqmuJff/5ZP0S7bFMfZeKhyuv8sTl6yLM/88dH8bD7
M6g2vZDhn9hE5M+HaFM1u+GP//k3vC3c5ev8YdOIXF60u2q83NVt2tQ/uPfmrU8PeSsb3TyEN/31
x3xXZRs5/vFpJxvRjJ/HYvfXH6+e+ePTn4dv+q7XTykMrGkDaEvRkcktzEyHY2zZ8OuPT2kuw6+3
kXlkMRNzzDgm1DYpfe76dJNB83eMZz+aTRBUu7r+9PX7RcNXg39xXdS59zR3L9cDnUz3M/vzNW3/
598HF2CuB1dekP+QMD+7dUj9010T7ap0I4P6mQwfwAF8hG1u2tx2kG2ZjPJXHKBHNkLExKZFHMop
RgcceOeY3ubCq8YHnHh175Abp+tfz40r0LxNkVe7j+MFOrKoTUyT27ZNCGYOesULZFpHzGQIM3iM
W5Zm1ZMiPmnDu0b0NideND3gw4s7h1y4mv96LngbuQk2z3T479XBxkfUwRYCSbdNYAK1XrHA4PYR
tW3gjE0sE7hk2s99P/Hg5+N5mwHP7Q6o/3z5kPTef3496a+laHbBp2PQgyDPnsnw37OAWkfcckAR
GOGMWhQBiV/4BAM4hBjnDjcd22IUHnru+4kF7x/X26w4bH/AksPbh6yZu7+eNVe9aNSTq3imzX/P
F2KD9UGYmoQ6QHnbwa/4wo5AbUzs2KaFCCeIgPF6ZZ3eN6a3efJqQgcMeXXvkBve4h/AjWIj5DMx
PoAPAIo4MAIRyrkN8Ok1ZjKsI0qJxeGeg7gF7Dhw2Vc/G87/hQVPzQ6J/3T1kOzTq19P9mWzST8Q
qhKgK6aUmoxgzCiir80SwkfgMUzw0ZbDMD/0zT8dzNtE/9rsgOhfrx4Sffn51xN9Vm3kwwdCIjA6
NgaK2hzbgFOp9RoS4SMCLKHMtBEogwOW51nPnnzBz4fzNt2f2x0Q/vnyIeVnl7+e8qd51W8+UN4B
CYENt6hDMGIO2JAXPpgf2SZECxghhsEhcMd5Tfafj+Vtsj+3OyD78+VDsp+e/XqyL6udjsie5//f
m3eAP8gBgTcxmBMgrf3azhgM2MIYpRgsPzXpPmB76WffMaC3if+t4QH1v10/JP9y+uvJf9Xvgt0H
OleQemYxQjQABVt+CD6RfeQA8Af4gwmxIS3xHcj52XDepv3zNA5I/3z5kPJX/wDKn+wG8ZB/nNxj
DfsRGHtCGYMv87XJMQBbHlGgPOYWh7AMgOhz30+m/ufjeZv0z+0OSP98+ZD0J7e/Xui/hiBXzabZ
fWAqyOJAYItSsC8QABPMwaq/MPoG50cmYhbk45BDmEnsg/zDu4f1NiMOmh/w4+DuIVuu/wGAU+dD
Piox+jsV9DJxvReYw5z2YXr0P23dVGLzcTwgzhFljumApAPqd/bG/oU+IAKe2OTMsbiNIUVqHWDP
d4znbUX41vBABb5dPxT+//wDgL92SR8l/L+dMCzWvEvm3Q+kOjWPbIJMblr8W2rzhbiTIxsQEQBS
AJ/IAj9wkPl0d2ko2h/mAd8W928ND8T92/VDcdeThlWmg4WW7y78v12Luf84cTcgtQCZTgZ5fUja
wLf5OumMHPMI/C13MOYmcOcw53y66z/d7zY/C0Pepv6rxgcceHXvkAunQIFfzgUIAD/Q6PyOd79f
OT70spOdzDZV8nF0p/YRLC4yZDsEcfK0qvXC7PAjC0GmHzk2dxABdHoA+98xnrcF/1vDA6H/dv1Q
4CfH/wCBf5+q/71F+N/2541aiXe5Xy0SH2V/fuvBU5HKuwivw72PIvzvsPd1UcvfLkuBYoyP4gX9
XY3yXdXWuxRi3Q67bJu3VfhxzCD8CBZ6GWT5LZs4BJYaX+WDwG9zbHEExWcm57AeeZALfd+Q3nbO
L9se+OeXtw5d9Pr617tonSD8KHX4nRPVZYvvUgC9+PlRZP+91PtWDelhJKDX+D+M4r9rGt4l5bru
66No/rvU7d3GRa/vfxTZf1c0vNek65rrj6L670LzvxFd6fWEjyL870WUv0F4XVHxUYT/XUfyddfL
uxzr4gMzORgfWRZspfi2UP56HR32UxwhiJegXFbXl39XyLCA/S+fjvXH1X9+6HfeDp0Omh9ETwd3
DwMoTYZfndTfL3Nu0o9cyTUwhbJ+wrkunKLcZK9Ll5FFYOcFcaCaCpmU2Awqap/U8Km05F0jepsb
L5oecOLFnUMu/OcfEMbqUPqjTNHvRMLBRrx3mSS9keCjOPB7T8XbWYS/4Zv1ToKPYsfvrRTfb059
l058qwn4KE78Lnr4GypwAB4+ige/8dL3y+5/gysaLXwUK/6/BEoHhUQv1r++bV2fbJrNdL/n/d13
n+3ZQdMfseqJi8vgrz8wgbWWbzvp9Su+tnsCpDc7uVMtbDx45vy3NrtN3fz1h0E57NWzHAf2h2ET
qqYZrM30u/0txzqydA07bHPVOzdsvY9J5lUT/fUHokcOYhT24sNufNhNY0MdUp23+hbUhsH+Gww7
EhxY69F7L51vJw2c5+kY5vIbsb7+/0m22XkuZFPDfKCT4ukxPVQKe2hhU48urYRab9jZr4vJiofN
JewlhafR/zFF0vZkLNUkbEu2Js5xjqvsNGvy0yz1k7O2VelZFheX0tw2pm2d+Gnuu1HiS9eKaX9O
S/8iTGK2rkbTNRsibsVoz+zETz9jX6SujzprIcIo4DzNz6yODpdOe9KXkfeC7G/MAyK5V9NgUK8F
9dJQAQobMiyo0Ho9Db8M/TJioZpYcavmneGP0yS3qZtD6tGNIydyO1WPAPS+8fqNTjEUlr7qlZsQ
OEIhGIdIxqZwNMLrXhlqati8bI4T1RNxOvh2sRhVpFzfxqVbFRk+S0YxFbbI1r7g7bRn1m1VtO1F
HY8rHhe+Z8bRrqyE76VAxOsIG4nLeoNO2NBd5GRkUzx0EwXD8OK6l5dDbkHt84/mALuFvp8EHC2g
oy6o/TH3Gy1eSkAZ1rIiUdlPbHtSq+iEMByf7j/Ksq8WNu2kOwqCVyQ3kMvtqj3FiVznNs9ODK6y
E8VUvA6LBxtn+WmY8Qi5Hap2oa+4N2ZdtkK5yBb9KJKJkqWc0Z75x/uPuDQiT7a8XHVON5zyOPS9
Kh/zbTTseiOLA0P6jos7S814X9lTWVTJev/RZNa6N0nmiijlruyFcWPEEXfDEZcnY5MEimE1U6Mc
593oFHeS4enoGqwU12ZJ+ksntVykLluVdw9dIlMvBnE/k04bHYPsnIVVa23QUGxS2JvukQobn0VH
HssIqTNzwMVUtNR0+6b3T8vEaNw6SsOZbVd3nS+dW9ZwMUFFb7hhl/grkfjJVImRnYYmY6e+lMgN
/bb1GBvzRdjRyDVxEU7aVlrHLK9j17TUeJykfLhqO3YpM3LctDRZ06Iks2Zao6xay1EmX/qoWMBW
yEmkouOuM8bCdaymPt5/pPnQuNnYNW6YFfXx/oMWY31sxAk8GCX6k5bWaVLWmesM6WQsnOTYan3f
c9oqOd5/iM78+mv/r2FYl5SJce4bcbaWg52uizqvFipkJzIT/TJU9rLLbATCm+IL1OSOazVDviS2
VFclKY5T0e2adi3MOvmctsCSDNcgDMqN67jwcGP3N2UaZS5rzWZJ/LQ+q0c/X0eYL7Ik9a+StGxO
YhF+oWXlGZ3Tr0NUx6ewHTo87RZkqJ07v489kg/VlyTK01XY5e5QXqdlblymljG6MaVyJz2nZ8lu
fErDPNVlvGER9C7IQ4vAbSihwwxR6kC1+muLMOZg+QyzaidNYbRebLTz3pfWXd2lrkVSf9Xk6V3C
RbiiqTOzcFrPkmHMZk4UT9Mm9xeqSfwFjsLOVYWIvAE7zbxPfL5OMbI8H4y/h3o/m+BKNtKN6n5V
jiJ0s7ZXF0bUOl7ESHbpMxK6eVyd5VGCltkohp9Yje8tn65AhmoEyK9BXQLXvuul0ahMhySlUZQT
LDs+JWq0V/uPsh1n3K96z0qa8DxLeOp2cAbNZSbb5nJIvIrdmQMjF2DH8xNHNI4bDbXlWXIQ12lT
Gm5i+ZbLalZNImwtKidV8zEtRk9UxPqJz0CHToMjBOdHICicgIJfatMDp1EbYVRGhCeToauipVKi
cTlV2WJQMna7Pt1ZUYwmbZXeVmVku9QaplFnOOte1sYqrP18FnbhMDPiInONlNRrVA8lZJZ/ZJ+/
czEwRtjnA0ddMMhRfuef7WpwEh/ZySS0heH1ThFNOwZW88e9aLF8iQI0JSBRyggcqEHAFRyws46b
gYAKJZM+prel04qpGaWeAKNEYNLYz+aK5wCCfjizA/LrjZUONvX5HrB3ErJ9WpdeQA87b/tC4rGY
dEykKxlG4VncerRxzFN/OBMEZKptqsTr08iY9tTaYjJaHnJUfxOWLjj79IbXXXtZdWTOrKy/QbFR
rXgECl/lnX9cVzKaDxVnbhvlc3OIrEsyEHHWFHwuBU8WfdmZc+mQ8AQ81G0clpY7Wqqes6g2F8IM
1dqqx3alkvQR9GjVE1mfUjO6ylreLvf/2Y7h1m2fnRnIJ6ddPk4an1cXncphZedHxNI1PC85BMSC
slw4igaOaIKtLlCa/ppYIMGhoaoymzRWhicyEuSkV8Jr7Ji4MqbVREFFrzdEcT/LHKNbVhSB/eTt
TyDPW+MAnAXawiwCh64Q+noc0lFIgNPMJj0zy1Wbe1XBq7OQsPjGAP3pBpNeQD7+S6PIGVFOcZb3
UT/5CTEOQCscpQDnJEHy2CEU6pHh9+tBdE08SJIX2cR0ysHDAypWfSqEh7lUp5GS9bpmmTmxioq4
dV9d9uDtprCHF8AGzuTCUFEx6/LkM+26ag5VVx2knH7ILXIAqp5G6ECVNCw+AO63D9jFnWooByvJ
JjKuVql2TiNKYtMVMGw3QZ9ZZ0VnSSXkDFyDmpaS9Sf7D0tmw4mjbOy2CSvmoy+ak/6mHwmZ95mI
5j2Jm2mXJsrN+GisjLRTiz6zjFUSovM2atQsS+pxlafm4GW0z7269e+pT+U5WFxyZcP0mV2KW5yN
87Y1y5nTp+msGhoyl2UZTZu+LGZFy8dFHjem15kFu+Y1Yi5slY7OQtiQO6tYVc+Yk5eXBhG1lwmn
XY1+WrpZjYxzh+anY66a+dBXsQdmQ82xlF5SDqDofe8ssi7hXtjL9CSqI8NNXWqH46mFEHxEyJoJ
q/SK3FIuIItyRRAqp2PN8SIneOcXyvRwFxlebVvnIRGy8PyEVe5Y9Wg1VMmqr4z8Msz9e8FYvJM+
9vJYnfZl0y9av3OFJbG3l9Ywc7pZ6ANm6VMSu5F5J1LHOd5/ENueZWnMV3YKuL6XyTilImw9RcbP
YSvaucBWNU8SfM7M0ZXMdG1Qz/MqrOspT3swTlUXzpRjZN44lN1sbxRUhq05pr7tWsbcdCogk/7I
EmYvw6I5tXLRnvBKoIU59ledxO2JlBVd2WF7OYq8dSEeaB9GA4B6ks2HkZ7AeJNT4YTomoWjVzks
GIyiPndShFcJqZCbpOK8LAmdRzLmZ9RM7kOfEzAV7Rc4AK/4iVrqjb+vbZRlwslkcF4Q7J1BGI4N
eq2WTd20RPImnYSgU3AmCP3cjXwW2iCPsrWGialkP+Fjz5aM9+Gc+07v2sxOzmhcmYukMh5jdB0R
a+lUUl2HYNZmY9N7IW+rSdx15U1YJwCAS7kNh6ZeOoMMMlD7n5m476eBkM1BcTFsOERwosXraZS1
lbSii8DE0VlSDf5n3sliGhc48qpR8kWBVHWsMkSCcDTkMh4TPElClR9DYDFhfT3jktJjYNiPjQqD
0PyQwAzQChSBgt3DBLIAB+gya83ILC3ceaTOt9RPt75FZ/bIl7HKdqOgm7Qv3KZsr4qBf477K/1I
j/ItL/M1tutpIXBgtvFWOKZb1/widPKtEWVPf3x8zFkzy7JHkBgvq1RAO7yxymxrq2JXderRMHqv
RelpWuCAqWICR1Oc6OZ23T8apLnv7MvMpreZn2/1HzHoTHB7qUQZutx3/SzZqigKGoYDXOVTq5bL
orS3bak2zoCDcbRczKNLNarHhmTbIrQ2DM+FpQLU4kC/0inUYxr5nyVfWk22SKWx1ANMYLB6no6J
N3arAiOLjlU0DQvuKae71o/wFAf6OxfmJmmKcyNJJ6UVb+N03SXJLYJbwsgANcP9Oruqc/WlhQA0
knBdhi4qi6swzIQ71GFg0XQLgd6xrcIZY3C3HpJt7vsPgEkuY39wY5GGbjyOG1KaAR+jqyrUMeLw
WNEkdIXj3MW27/LMOCNcBDrg9dN4C4ZjWYhuZkTDRs8mw3xLMJ2OylrroYe1C+7mrkggmMgEDRg2
VqowpiwrtpyEgWaTYmEwK5zmUZn1Thniy4iWSWXdtNVONMlkPBWmcWobKmBWHPT24IVmca4JrhnD
CvW5Y5ELziMADxRg0j868r7HzrV+xK+KbTSmV7QNPQK3kMKB5hucSnJmOdjVzClGoJNxRUAitJTs
Bcwnnl+WZ5qyWvhMsAFCbpoQWoOAxU66tS21FqOcCGkGUR4FhI6B4wOpSqCfVUVB6dDV4NRzJ5Hb
CrWPXS63LU62DvZMR95piu65l3VxUFk4KJXlDqa60FTQ0mmqheLVF2Nk6zRKJzQR1/14JjkKeM6v
WbwgIg7aPt9qDUFptpUoDDpELivf7eijpi4p+vtc9o8lcKuDk9gsVM+6ql0UIAx2rzZaJYey8GjK
zupYXHad3FWgigY7sdH4RffljNz1LftSU0bLY2/YawLhtv6/A0Ezq4eysO58Zew0v7VM9iq6HI3a
k2SAxAz1fDvf6sf1OAXiD/HILhP5GBfVNpLDJqL2VtOoDJ1JqcipsJNtyqNAfws8PAKe20b9RUms
k0jd0hLEdGjkVv9J1j5mVn/iS9uL+iFos+HRD8mWdGJGkL201BAYxN5qibWG8ngQxvTZdqQ13ujf
WTZpab1iaTPRaqgHqS9rRdoTdfABeMMknHEC+Yhospdq+6vW4RZfZzmoS3kXmXKZcjW3B9AM0AQo
8ZghO1qWVr6V6bDRxGy1XUtzV0rnIjX7oHa6hRllc91hHsdBV6mlX/Yzw2Y7TUmjBKoRD/DYXdSA
aCUgKo3Ktpb2zyE90b+JWZ90aT+hNYgQp2csbLwezI9uK8EEOSoMQg7JUBa7+lrEswkt6boEudAM
1H1rVgwZXVqkWpALgA63mjq4INu0CoM6jwCl2a7+HfnALNAA1PYBBrJlzTrNO0/riA3iKPvmnptF
6BqoPK0hQ7K35FpsYOYY0po0HK90j4MwvUp0F/o6jUFmNGVYCqaumpeDctFDl8YersSCJ3ReNGXi
arOmxV2EeGVYzXRvlxLQvqJvH61SuipjF+AfAz8zHkgfQd/jEjK8oXWNh3Q39t1DntrbkdNTBElX
CgalD4fABz3BBr0bwGo7fZCDElGQgwbH88xsF7HNH5ouvqP2catAWEcVDEwFJpgeXicTFDen1ejc
cV9uVY2OExUtK2zOrEhtbJlua8MMJIZ7WTk1O36cRpXXFfm5lt79BLS7M6zwrAkzTxNG9mFwMsC4
tIUM+/7RAotFM9+zG+NU6/RXA4m0gxqkPKFqmHHg8V5egNL6JZwCCyBmdiEz44nBmmo/JGAmhmZF
FQcJzbct9S81SzrhqrF/4Imz71wrgSY1S8lDDBI9XJXdRo9Ks0i1/p12XP4o3TDlF8/agozopnQm
ZHR7C9xcLeZho74gdL7vWPsoPfSoqm6cZqVtgdYibU5Qh1xR0AtRFbucq02mxgUtxVxrCvLLi0QZ
rp6RvtfZFdiYYTOo5grXW61oLR+ucbvR+q2HViUdJF3NlRYT3YopFejeZBmetARPtKkt7RmR/W1S
PjnK3ko2DZ7osWijS9r+PsmbhbTjBde+IR2noehXqdYk0DA9jdZid8ifC9Q/aibZErypb1b3XBNS
PfY9/B/F1XE+hrNUUg/36LyR5R14DYDR4rJlzpc0PRuqdMtBRMrGuYNTXW+EubIQKHlVAWf90txI
s1+m0lxkHF/74W3ikL3L1EbAKs7GEd2brbkJK+huROamzxY1oBLaplvZpVuIJSBrJ7dpgwI9LItd
iiH9YgowxnDJF9GKtdG8BOHVfpXoWWDcuqRIL0LNMWdoT7uRTNkY3eLiVOOUhrK1GoxJnICbDIut
tiGtZHcQUi2Ndphr7vggdsVoXKSResTgf0bQaKNQy6zoZwxlK21rtNADHA9II2ayaRcJyd00x+CC
AYH5zt1AEfCpXTZFNNN2U/tK7bMsaZx1BAAdwBINGfca1JiP3eCfYz96AjXdaJ3TMvNqCUlGOH9j
5/TgMhn3iF8da2ejPZ9+I/Xve4mvB9nc65fHXQ4hbuxq391oR94j/6FM2vlo1ksNikqe70YKem2w
uUmseQGzSDIVaJBgOP552vQuG8fFABluLXlaybTiIAiuEkjFMetMKxduxMTJ8zW1PJo52xAsyv4N
IIGaZlpuHTeR8zSvroV2NFoX9BMdoA+L2cddyyd6HPrJPuNeZIRnWuLTql3FjpppRc1AXzSF9Tzr
GJYD8vKsjsCl+emdyTzt2bTxr+125zyw1NzsoUic0WuRfdGgTCuuZmc1jvdROtMc00Tqzad+pawn
OXGmIhwgUxUHmhb6W4/JUINb2uRc921ZKGCD/5D7x7h27qvuK20rH1/BRm63ctRjLaNLyM64kLwK
9tKAE4hh1B7bVPDesfVBXb2yYRNhdSd66piIQPPNR9WkkuOJZk9Sm0Fbt5tmJk1gTJHvB5s63eWI
iavnoge3t5s5rU8gbQVBpXosDSuQYXMf59Q1GnW2V98ijQKUoc+kiNwGogjtaLUJ0FYjNQlkGk8a
sWE0dzE60d62jYptnBfChUNn74xCrDowIG0IggEulwj12bEBo4bgDLLCHRLnrCHGQyr8O0u6nVme
M1a6WntVn24zUFE4pdNr0mitf+tYYzDUjciO29gMYgLKrA3FWB7nqXGrlVujX9OPV4lluLonbbqG
GuC3dlcEbxhCiyTvlr0C9OSHoGEKUKspZxyH64zInYjrhx7Qn53VC9TVy2r0H6QJJqGNjAuTpW4T
xtvSrh6kiLdd17rNEF6Ufr8xQoBctD/Wa05DJC7jKhKuADw8xsq1Sf0ZFoFADePSa3N2lnK2qlU+
S9AQwIvsPP4inS5yRe85nRk0EJN0gOHsLrzKy94tACfrDiiw16Gt2w71JVjEoNbvVHW3NJJ88fwQ
J+N1PCSuHqEe6f4h27mRpLixe5A7bQ8imDeHh5hIPuuLBBBik8I6cTtr+BiUFb1rBQCCqD7resPV
/wsMdhpCncyPICVAYUG036CEbPXsw6GCVAq50GMo02wnAM/ScWH62RfdJE8APZnlg9VSWL4Pb/KM
3jUFOx7bYpqDNqWNOA7LeOrbldsree2XzMU5v6xgvoQMQdUMj30+Yzy51QPX5MnqRLhEtlOF8LGm
mY+HQNNMZBLk2VyHiVoPsHiXlsOjvi/bcQnL4zP9gnyAxsjoNkVf7nx2k+qkJ7xUP8e69rGUlzHk
xCojXuchSIqy/YcObG1RblOfXTRCBaGAQA9CCUNcwBvXhQlrkrAY6LQl2KnukkThSWWGkxjsojUO
yzE3JrCO8sgh8AEA4uZledU0aFNf9370kAMyyonYisqY+8yc2+CMUAbIqkzuB3u690nEVoH228NQ
3eTkzsiYCxm0i7QHAAFSHgFmG9IsENaqtPxb1ThbQ6Ok3rwWfrGHHY5w2VDda/3VMbkGVb2Tnak8
9tqUBnEWX8BKhqvvjdy5UezB4LHrx+Vlq32r9pY58u+T6diG97XLkzTQ9qFt0kWD8DLy8pbuXaz2
o6Ub4SoYASLaYxzECYOMhKtVVmt3l6AAm/VNGq4bAIYiiee1Kud7rST42Lb9a31de9gO32qAoMEB
HPV4X1nTAaJbBAbLaCCgGakH628nmoA4GQPLyo6HJJ75PXuwfPtWHWNYqHMdAeAS0LD+1o/GZ0Zi
TXiRnY6d2CYQZD3fseVwg8zL1KnvUwc0evjcduiyzkeAi8NlXYPC+/V9XqtNARi6jNkVSWJYsgCP
QOW2biD2hT7ImM7DqoNVTxcheV+HIkBGsg1bkCXd/7Aw63yjR5R252M4fmHwRApP6DmUAnyvU16m
WbmNmy6IIlfCLRseUZG97a8he3vR72xInoUGhNKO2MLJr7flKs4BLQCd9FU9kjE5htWpGxUZE+Z3
a91xVj4NkJdqHtXZRGX9plZWkOXNGeLYK+MxqGLjwYLwIUb9YiiS+RAZDzVkV3HEJmFvPupxaoLU
HVrVbTvV0zBHuWWsBe1c6/mrRlxoS95qCKj9BpzKA0F3NGHKS1m11skJjed1BiJljWeR+FyLHYJo
YgAzDhbdl+lmjwC15SeGMU36Yen33b028f6QPqK1Fr6xFYE90KBMIM0o4lMtFBpjwkLUA13g1rnT
fq3o+k2bAcDr2mmMvV4WK1gdDDTqjDJw6HV3WZnCjYd+ox/XYmrLcMkhH6hzKdoZYae6J81M579o
N0au9kAWvY58ddPBKxTIqFk4d4kxegRQKSR7IHIAjsFsHGnOHUg2au3VM9bpGmJkK2EYc+0z9fV9
DgucFAdAlJzSzphoxNQBFtLwRAfhOk2YVfHaBqQJPnE9pm5h4c0+Hv4GXEMzc0nCr7AyN7rrQtp3
drYKEwAxBSCIXG3qrljD2tnESaLAhEjNh4hN2CAxg85830O5051qjuOGCljfNx66EcS9A2dI6qWW
YU7BBUnwYkl9bhpD0NMIErkj+HPuEhae5pCKyPPBg3WVs5COm4GAfmu5jyGNoUy3q9FmaHsPyQxK
UcYghcuD1jRwxlZWTPFYr7WU+jEskJnyTEun1matDdWwA8f5WZsGLYRNTCdjYu8lzh7RdVJs9JM0
Kfd6hDkDnOKOEGEmkM7LDAQOw7LOEz64ts9nvoOXiU72FZD909Y/t+OLHlue7IZHVsjtqNpHfb0Y
Rze0oyvtBYzxEjXFnW4ifP+zA14C6nO2+v+ohRAcvs0knPCGnNo6Q4PAsyT5mjXWfqa5wSe0H9Za
f6DYJhClta2wP01lc1yicQPLEQGUcjG/uNUqWIAq5gOYtu7EaeUtRK23Rb78X6a+a7tZpmn2ilgL
GOIpoGxZcrZ8wnIEhjgMYZir/6t59vutfWDZkiXChA5V1S0vWGLfHO7JrBS6+WLt9NN01XZx81Ne
5G82/zIG82c2c4CpxjcZDUsY32jC95gvf6kHx6a8B1qdps9We2UUYuuFxYFMRJdbP7QpaB/Xjr/t
dLqHU6MB95d/88SBRtG8pob9Xe/a7NjN5Y1ON+fLj4XrpjFnzgXL8o3WCL3XNPZzG77TlJdc3YoS
2h75wTHzNBZ2uXEs+UoHdnHeJsuexl+3uFmT8a2Gk1N+N+14ndzwRncCHduvDWAhK/6aPHwm/zAV
y3ogKx/3syy3YbdcLdHEZDUVkx/rmhHG3QIClu4sXdgP2X5rqK+dHOJiam6Dt/NhESjMXM2INWDU
yxgFL9/5IL7W0yzidRFAnQEI4ih0VASz117mcenksAwYlJxFjIVPAaA8PaeRGfQPErAnxR0Ux6TC
fxv5jp5CKvIDWuAHiqFDMYldV9VnO/MSssA1pj2XsLwYnYwFO1XbOzKFdGVYdcDA5NUY+5sTzn+U
5lq62bVSHlaTu/hI6p3mzfdXD0ywhugQnJf9h4ttiuyS8hdEWN+pV51HrpM1a1yTO4RcULsVnfHD
0xy6wfynRZAEohNnlE/4bhv4YvWXVdNPYPa7wGrjpvARtWHh4rIrxNCEplflcjTxf8J3VqiSUEyt
oAcx35bewvcj7UTqwh/hTrHmNUyn324HAySG4+U70FTdsUxcJr9LuOIes0jYlfT0aVJuPMC7tW6Z
tGVw52MdI9e+1Q1INhPIMi4M62TEFAFiPIucxZMfrGciEKqDRVDFh2TdLWWf/0NRfUR9RVskjqPv
1rHgU/hbLsZptNxYIiKeuP1JyZ/XFVvWuXsaQG5aK5/AWQFbDB+CSJgFQ+QDAuo7te0b89UVB0rQ
Fu9fosbz/pjCj4QiXTN5jqBasnHjD+zkdeE6L2sSDqq5C+0HyvpTwb/oNzi1g2T+ZgzEByEDODSd
QY/NQQtno7rglwB4hbjcNDeqlF80oYQDe5Ox81u1rSmTgQrmO0Ruz+c4XMwN1EcbjjQkhclogCD6
CZEdTFoI9nGNg73jbbojpGFFGbi5PDWGFxFSHaTeL+LjX7PxH9MGRC6AgpwsaiPYD/RdT6yuI5DH
iHrVmpYaRXkdS+xK82UonPfaTb9n2AbkVt/B9DouwStDtB/M2fqJjBXgmsXj3IjfEstnctNjaqYb
20doWPSxI9U9zT5Uhz9TGD6G2ROCPaKrEBVhCcywC8qF6sN/y7CTKjXdpxagSliO1g5viNdyR774
WEtm8O/dWF8bT82nXCFMgjNUAhEc4/CErZPUlauiNA1vVVNv+nK+U2N6D7AlRtLzRYgqLa+J68+m
K6AeW84l4jG6hoq27byZHfnOavwbgb43CuBl72zir/UiIRfwrmlb/aos/TWxwwyMF9K6HWTFx3YZ
X1qsPSRpRFUxr4WKstqtUzuGT7Q2HWOKG8sCnQx4iFIt337uLURegROXlT4TSdUL+5PABAIca7vf
Ms87UoLQOOyktLORi4PFN3wTTKiX9Kb7A2EtFIVome4829gppDsjln2f0AEJVSG0hagLw2j3rVr2
HWBv4lcIDlV5c2YTNkGQRq6vL4SMLAAjoN0oIvCjEANZZzIVXpcfOlYcSngYDW+Rjs4OetODhLch
q0HvIRMESj4xgvLUdpuFlUgxTayx+cWWOaSa+pPWOWfeqZtYYrBgU47ZkQCQwNKf8xB+uUhReyu9
EhJD18xy/0uBC9Gjs6Edl9n/sLXaxe7M7IObGt80oHSMIt+6ITBpJMkEtLujv0Vf+cPYjy+rsSC+
xe5PXem803r+n9FTXXpfZFnsD8HO8I09lA7/TI4H5xHCBdWzRhJ0ILS+JiWp/LDgIMki0m/Pmd6y
bk8kkAjLr3I4FdwGzoEEwhn/LGyy2Sh/g/tw8bdD7e1pP3lwQf8QP0edvFJvO/eraoF54rrpVmwT
air2ViAvJUyJzFgwpInvG1vN8ojwOopJKZWkjFMN7qEcgi0lcmXn/oNHl6I5inSBpQYCrou9B8SF
QlBvDLaGVCf6m+LjFWPybCgY+n8Uny3bW6OAydeqelRBGZH5oysbCMjwwhZ6V3WnkSfTbZCfKetD
qPobcYkrvQGj0pMwCDuhRpjmwgqZAniGx/YDh4TJri6r+8nTcn2TnY4XrM5kHRJHlCubtlr9PHR3
tYMUYdrQqvO95RNyoB9IrX86WXzlRns3Z3wbzN5F1yomB9fCwdH/q7n9XPbkYWwj+ywvNJurIYIp
WQkPlZ2medxkCKPof9A5/MgAYGboXca0Owh/3q2vY2Jpnmm90Lppgo0xlc+G88b59AGr+vu/lUSb
IwQTs4w3u/ZOYZYmRO/Qp4LG+qQ7mNqtlTPE8uUXKg1oOItNELrH9W7T+yHsPlJH/BYzKCE6e2oP
90EO1RASI2OA3fTMx6kynul/y2x95ioyK/ElNIbXpdGxmgIfROwpyyudNG2spO2GMw2JCw/dDWz9
oJ9CtCKbJGAvdI1hBrgY9wKN5HqXhfS2KKBYF33QbXzufhjO8lkh6CeGiEKCKTuo0D9ZLIvXfYAr
oj1BV0XGvvGBLsj5gQnrFBTOZsLJkMudPAeXas/hrSm6o8GX3X/Rikp98FzNvY+ovujxJgpraGy1
kUeQTD5WhCbN0TKV/yYDkx0mwu6+adpd8W89mlYRq1E+0tpc3dwku/fQeiN8nKwH2UdIFh5TYLhk
BQnBX1c74a3LPL5x854YJTXuAPV+kGkla0sJHv1OR7ZVEEVUvDiagH4J213x97BR8WCbe0u/k3v8
D3pWW+Z738vkx75VQt3VfpEmoqkBsWTuT5kth34qduuR4eohVbv/H80OfvtK/Cjxov0IAAmOAHos
DJ7bbx0VHMNmfkG0Thuc0ki7bbaTRHZB5Cu9sMo+6pc0LV9XnFgCsOJjCNi92VKczLi4VXB/o8P2
mofbwUXIlzjwfmtkXeUbg97deLCC8MwI8UxnOftpDw4aDDiWgU9z2cBNVxYIGrZsatafoa4EjQcs
hnCFjk+7gVcHziLfho5kZIhSvB1BFBL7oK3qp9D9oPi5QUpDEAClO1tthacFMWRpY7OOiBA6BNMt
smmhlxcZli+N/8/KUVo+sDJuav8aDuAJDBguApLXPF4eitR9D3v5Ozn53WQ3G0rtEQZse1Bei9Pc
KEkIrTICGPJsztN9X7pJ45/n31aq10Kpx1TgLhh4VuhYgtx6N7EA3NrYN/CeDTjmzHR+jBEwei0T
0eozMfiVELfe8r7s/lH79Rt5IwrT+iG4Gyqe8PxRZe4rRfjEyLAKHG/axl0K+AXOKyUMmSXTAKCb
/AFeyhVCQIWFOatVrZGr4lCNPK5ksEaKqykhuUYJcwtxviy8hwlpHoWLFQy1kzqRXZVHWs3ECtAA
USwR1Eme1d9EDC7O+JY6t3Uh5QentV+L2Tp1NTau4dxygeQF58JoZa5+o1Uz29lbPf8jFOkAwxic
ldtviMzJ8vnDVdPNqXfkw0g1QOoB8uD0s6QiGrrhSfrzxs3bI3lwswKuAs5IsuExaF8pFKe30q6k
+c3q8GoV7goUMbN4VYsV9Vn76NTup71ENI4UrVO2pMcMKMALkTVBjvVJfh8aTbix/mEBOrBqh8g8
uGET67q8toKf7AU5MmKYDKak4OYZpWFWRIZbm+b6Dx2kr1b6S5+j/W2WAJq7YTtyK+FDgNoD9UPR
32pylAKSYUYUD9Ex6TCGj8806YOFc7bcehrFG2VhdofDIJ43861XNe+rJWEVzDxpm7TFE5Ore3Kx
/53XT1HZ46KwJdvQS+u90E1ZtnG1vXEN5NcXadksRX3fhl3iwzbSKFB65KVuFBbGhcacViANsuYf
aBzxQsQ0aSKIGsvK7kWmT6Of5IX/ldbB7R+7B4yLSKMu8IDNVzL2vz3hnvygWtfUythDQENUa5v1
u7kX+zVqoOVPQbB7EUtUWPYrMVwkUKIgtOqG9+mdkidkAB9Iy9ZJ7ytAzmWsWH+1XexBGsmOhgbF
eNBET/c0fpTNruPl8PI73w2Nu+VFuF/dB6VZi2N+1vWBbp720gS2pGXyuNTWZun41wwd/jSM9+QE
yBnI9tU2h0engSqGMjLPeUjNdtWT0daxyfpSwA0Z2rEW1s5F0N0jfKZwlQaShCheNX/M0KyCHSW8
UMwZgOMHo4FRRpR9I0B/NfFLsDz7xaO1/c+9/Odq6Dcx/KoMIqM/KLncLYj5xeB80XnGpvzkdwKU
Fz2jaZSyfAEAR3F9ZhWArIDdY2iLxol0kCeM3dtgmWiFEluslvw0LsM+s3EzFMUVontj3p5kYhVR
LuRyacn1RXVKK29Duc4cOkBeCaArh1fWb/7bravMhdYE4nSHtdGQV0+UbNJWoEDNqPgnMl+KBCmu
JTaUCGIGwzOFEN1gpRGt3AUH2J9P7Ysb3bkvZVKmOQqnEK6W0yc0YsTy/s8B1ib/KVK5sb36bmU9
CI4mpiNEiVix2ggiatyieZ6qCzkvG9kdGS7mqqOtoU0XxLPAahErow3rTmu+Gbopnsf8OktrZ8zp
KnRyWfVDGVnoigdRyYh0HFIFJ5FPiVDguwUpACqZOH57otGnJUaTorImcmgtYY/RrTeq/ABQR5uW
LPI/McAwJrxzz2u2RfZKpfJSGVZsyX/BTFUxBPTOrjeshNYX2VWSXjWNpyK7zt7s3D6toBEG1evl
2crmxOm8j/aVYJD/P4viVXBoMn9LIL8e2mSZqhNB5sRH5ByAp86PWjXHFrkHwYiEbBLwSWifNZhv
rRO5XzyPdCtepPNEiCEktLfFmzHy/ioImymkqo2HsAtis5bndX0i5AozFoVGc0Wl6Ms8yog8E8V2
jRkes6FdEzsasoFj9dXYO5zNa/xGMRsNWGieJsBc9Cf9rFagHOzIzO2HHlFEWTnPvDFWE+EaQDKB
EKFeI+8SCHICZKjraNNHG559Bx8UB9LFrSIhzS5Lvx37IWq9d6fInwewo3J4WZV+JJVz9b6qit2a
YuIqC0wygcaZ077UJfwLeXxRd7e5PtApajJW5I8GBH7vlHzTzOXIoVC29xTmH9r6l8cWlMuifKvI
7ag05XEFprCPoINGquVF0Mld7EAdTKfZk8CB5BgUNK5qjVTGXakf7BaKWWe4m9LwlXRV9D5y7qz6
qNX4tuIIeKnCai6r7kT0jWQyFt50X8sUAoAR4oNQXFhmJqGGibLdf/QHuuRGRRU+qUH/kT5Yh/Zn
yvlTMQ6Rheh1DM1Dl9VbuiASgPGx+WQ2qCeoVnGS/21V0XYnriCMcdpLX5kxXZwXgsFA4k7T4Hob
ZKxrhks7hXZMMNYRASHkEHLTvbHwkjrsjXU17LrYk6khqoWcBA1zMRlHpbsNyRZJ8Bd0AeoU8i1N
rsmyY81SCH7rL5s5EPSG3/S7XNgh7ctNW+ofskkA6TRY8A7Iw8ymiPYOOSc6BOkI7bC9F/kc/6c2
mwNUGhs2FJ7/1NAT+GX0WkKZkPwNB/VZh87PrC+TaN7ofsnCeUG8pOY7eQVSj7EhiHkzoiIFsiwI
WqRrv9gQaFDU6lrzc6le1lD/v/lcPUaKN5YLhApzuekac0MTTooNciA04FOZY4zreH3z6nDANG1s
tziRIaW10Awbw5m/aIZIS0xHL3CBjiiiHCxyUYo7EopRkEz0GgioInTeiaokI+r080NZ/AHQH0T/
TLwcQevctj5RlPrKxZH4TGJYHWBtzlJ8ja27sWz/UKkC6PsQ1+30AcP5RwwGium3cwcpKxA84gcp
uGPzEKdBeSYSm6XdjY43GEXi994pU/5bm74S8ZGlSESRlVhabeZiOeErSm+ZmP4cVb1zAUohRAqI
/IauO7NhwsCpWEMP2MTcVnN+gNhjJYY95MsQ4H1105YILhQpQ3IR2DHKBq4kMiCeiH63frBfcm+f
NWwVOvAaOXbWQxPqjxfmsWfLg5DSlE2k2rrf162srsxB7XkLiuF9acwHKYr5L/f6eGA2xIuD0FBD
TsETyxe+ddnc3CkUfZ3CxldbSC7yJycQftSE6fSFhgab9eNSL+cRioGbGg0dh3WZXoeCeTunGYxD
Y7PsHiWz2QYFl/VrCXQ28kMt/vR+GJfprzCdX25n02szmUGSBmNzb0+ldygbbeyWkNlXXVcMNUSO
usGs3wu64AA0jCtaF3AU8ofJqsSTPyHmFUHpniye53euZTTbGlnGkznb0EZKr/72sNTXj4MBv4pm
qG/SKv14VIa81ryu9yiDXA6Zmud7rzJY0qpn4aLlgTcDfIFowY3ymifV2Dy6FupZrbzVcSGCDeoG
twByx6QChDx0nrspq7mJmtlOESYx47XX4VaU1d4Xw3JnQ+I4GhOPrGEwdz1kxJC2/PWjKhNfenPC
KhQuoXws1nY5J/5SAF1oDp4IEdL2zxawDGXUL0Um/ajV4xjJLhZN+NX0Jty6Dr/zuigSULw9n5NW
2ixp8B2ikWvJl9SqXiZjPkmogPmQ32pzeU0749dxGx0V2XCc1HJVsmVRX48JBL7bEd/NFRloq4AL
alDtaLqbsHW7aAHHGfGm2Hl550a9GcqEB59Z6Y6HolsQTvL50UIelGrEySIcm6hiAnIqImFlfVVB
cymF9T5Mdr3JnTbxbdR9MShXahRBR4Y2J2giyou0+EuTD2CqsTTKJtjPNlxr1eSRJaAG8OV4FdjQ
qGkYo1+vDes4Te05FnX2MOBbgg/e/DDaHYvDVkQa37MaZXMYHKwFWKkaAxktjj9SITnqMkQ+JFOg
X+3+U2vHj6y0b6J5hBDFnK0INXFH9G24IKVG3jObVLT8NOTBnRL9vg+ce20BNoZAsETpQeRMhrGv
c60THWybur5mebNPs+kEXnQ+2MUZBNwcm7OoInOoUR8HeImjFgq8n2piiex67scmDiZ1AaH7mhZL
hmK6PYqUXxmgiV3YojNC6luvlldBYFgz+LA/YTVY5UH5MkIxXGXejU2IQwPR7zD028zKrGRJFyuu
xF7UOCCKWfmuw6zWo/7KGdT0EMQelJF9DaD08Z4JaEDKEavU6PygWop90F7Dbq5MvdfOznaAwgy6
KTeene+CFIXp8zI30JQiFBLzk6eLE6Da7yyb5dGy73lmePvJ97ZI2t0NPCkWuUC/AxSL2xsnVFch
dLhRKXgHPZ77qsrjIbTzxEI9ADCmvXQda4OmAhd7Mn7tJkQpXW9vtPsoGhPq18LLkr4w/px8+AoE
elF0KK1fH9yK72W5qzRsUx/6MjFjy2U8Lns6HrZYLUxsoQ5V52abQRGgOiz57GNmw9G256M5lCru
B20kTuNC8smXbWmFGEcji5c8t+Lc+U7GEtZhVtqLZ5m3sXKHDZjEAbcg/STzTWDBqBavHf3cmX4N
d2wvgNRssR+n+dyGC4kllmPBxtfMta6WY7yVqf1oukUcZvpdBhrq8byMFlSMGEUro7Jtm7iwewn5
nvAiz82qBGpBluRlM4Fu0l00mnWQTK1u8DSL7XZyYQQGvvGnCsRLwzdKu1lSmL576biNRhqiauMM
waZvTq+z2+aRq6WzFx4qOXtR7joBHLxqLkMd7AM2LvGoC71BA5uT0/Ry0ztFu21R1YJK0CwR6PZy
wbKedLMJOxlue+iMtqrsnpY5v+c2+6jKCbhw2W4bo0fhGipqfLtLDwb340aMuBrDiJfR0XhPakZ8
LHZmUMd1o59R9ejdSSN/h2BHJ4XlnsIgnSPleTryhRAg9gKoQeUc+a4NVagjYyeoPobOmvYqqHmE
djeXKf9s7AE7oG2cRNnhFs0MwOyb28CcN6YLBQ5HIcFFe065s6Yoo2hRyPCqIL5BswtUx7b2XdBZ
p6qaowowtVu0SecDbCorHulyBm4XZYOJrhc53w4aZrKbrENee3MkMZyRk0Ov1PDDJNIkx9aK2HSv
suADlY0qXhjDzHpD5PgL37kLeewU7ApnSE+afRHaqO/LQRP6MuYuDE3hwEZDwRu1ZvqqnaBNgsW7
930lAMsHFxcLtpwmb+u73Rdw+Pd5fJ70BMOb2ta+tswb6h5nlDegy4EVPPnoewTsotsXtWvF+Da6
BmnD/DjUtbtHpln7uRkPmvNoqdHYJ5xiA1XZEGq1AsUogxeXsxSx6QRxnmPHzBkJG23lb63GM+KQ
I7JAh5Cz34RFIrtyW6EYOLa9zkn66WrwYk5USmfMgz1r+2fhlVUkURGNSqgm7rgTbsIUc22oCmu4
LmJdGAiy3dnZuRbWCmINuO6WH/VMhp5hXgz+6PlZHhsWrDprcd/h0iYmHCGcRX0cpPzLx1LHjpi9
3eAh+R2M0E866dxJgBEx9DgHoJ5VhDtosFj1FKWNe0HvmTmRfg59W/7t1Eake/NLSmnGYT/sPD7F
mQfXFJKC0rN4kFS1eWaI3VwIS0vV5rGlNPRkzNzKoXgydVomPfJ53ORMjgZRGWRWsTVOcdClG+7N
z4ZblpGYsfGBuiARKvR3NfMNH9mVhJJQw20si5+nZfxAxye0a7KgriirJjaLqooqF0F6WBV/tR8e
GrcbIt6ZUVrWECancxnXC0U6jtgUoqi2iOSNeIBwVkr4SQdFDXrKfnwjfVDVUsbodVJG1PfALlFW
WsDGAYSu6v4NmK/aczSWiLprr6tpr2sWoor6EddyFdkkYrYgRgng5Vt7uCB+RrMgP0AJ5fAowGZW
RwmBAOvvxDgOcduFzZaFX8MkwDhYXZc0diJ747dVYY0QqL1NzE+hXILWdSxd8Av5pgr9OgZOcOzG
97JAkxG/Q66EFgrRosXGdWV3F4q9b3T2xmga7BHlXoPaqQ8tSuT5WN/LKfgTsv9LkQSAsOLnGYK1
qG3wEKbFJxIkkMZyTviI2BolcoBUDdkDQx022d5tUDcHFS+i7rxUW2Wbr0HnAtHNh3fdwnrLToSR
b90thgnyOeBHr+gvKYpX4nKcnuzR/K2QfS6L4NFY4AEY97FTlow618EuQCUj6xqENUE5RpbsoowP
1gbz00VVL9/SLo1QVfIgJ8RSbu1OiSWDn+Vx5uZTDcYB/X+mbe91bWJn9klv3VH2O3cIs006o9K8
nWaUKSjMgG/vuwFbKLcX9+J7qopR6QwNw+xrFPPA7rnL/NYt7FjV4V04Ys83rEW8iaQgmrouiDpH
XOsZkplyrOs4wxfZ7/rAum998yCDuj5nYxhuAvs4TAjCR3mpHSdxLdBkeaahHJ76eJzlqZ66a2cV
4Vka5RaK1jiz+YFPYwYAZZdaDRKTTCNLbILd6LEhrn5QSY2GOUOG9No1tqlunR2328tYg6ZRJRvj
LPP3uC4g75ZxnvDypmh7dbaE2lYWdQKYnGLHgx4Aq8WwmyfNkyYsDyi7hJkdiyNnfrdvUfVVdQBb
OUBDYZn9xrVBUtn2sc7h7DJxX+vid8kr+NoBTRb8AXsZW+FjCjlL5tEw77x+nHc5xcYqd2WSo6HI
zVdoZTAY+W+Zts9DJao3LvseQvde3dX0sD6VflAiSGif89oFsctrdgyMBqm7NgHyLNPONDo03eLM
3Dmh8B7C3jPjBu0OdrmyvYf1NbNxftF6ANStVzqQVOYNlN6e350CqfGncBa4Lx6nvQcmRBa2s5lr
/9JYXhYPCgLN1Oy8CzPThPf80Bizeurooa0mHEaAJ1vKuxYFS+Cbs//3gN5M5cmDtNlixluF8su0
t9/xZdj20c2MHC1U8DQXZRFj7bSR5K0EITaylwYjNnZL+o5Kg2JrFLyJUyMV8Vyi0Bsqy+mkfHs6
rX/5wgi6KB2zbhNOs06WJQ0O5dhAQh/OB+Q39p21DDZUlPirHLWxDRC+JRbEFLrN3C1zl/EAQPMo
U6Zfw8XL98ZkDjsIONlbpti2DoSVBNDqIsFx1dUeGd/2nd46Zp0mGp75dSyhwjbTWf0WkJgZ/hIt
ftNe0h6kI6t3givvUYUCynlrtPbuVF+KMeAbjBU/dIY7nHnnlNt5zNKo691b2INs7/G9sQeNLmRS
iCExMm3da4cF8Aai3gOmi3u7KBGQYaUV7cDufF7DcwWLi3rdwtzkym/fZK0eEJb5Wb8PxDjBnbpw
05OqT0Gg0LJuMp+Uoe7nNkgf+qK5zmjQ9tRx9E0xAvPZGbvPvnH6B9PiEpVpTXTxWulaEbqk/XGF
nYLOYmkdhX7Fd5iEJUHCPCZdNQVHe0KzMqdX1XmRsJ5O+4g2FM62dLW1R++38GUIxF3ms3kPEaW5
k0XNEicLnb3hyfYNdS/e0poXu0NWFqrwKsNLNVTuU9/+BDIPDtJsTJSJp/rfQ9o7597NboWDnj0c
jdQ079tzRs/qumoPQa7BGVogt9Aa3t1gR5hnZHp15GW99VoEKBQVOr9WWdW/puNjUM7LG68/5gzI
AbdFd+ewDJIrdzwDmHgwq2w+S1DFyLes5rnQmUViwuHLRo4FOIGoIWPeykrePFaFJ4XBvrR8UZfA
rY6mtHpUu7vL0e1FgfKLwdrVuS0fODpdILQyiz3YkSnRo9RnR+pgg83pIpe19VlMs3OSBdJyXNRj
XqBGIc/KTxEAc/bznt1Drsv3aS+MwyIaEM3F7EUO18Z9j2VzchfT3viFF7x5vDu2waZtvfo35d5d
y9nwM9neBTo287ts66de5QFqQoLX3kMNE3zuhz+3/SeMzi8wYf3htUERhZoFNzX/Vv4ASACI2gZJ
nihiR9noxlLwzxTImJ363UvXM9AYnXXjiIXnOEcp7Dlb+Phga+T3ypHsA50Jyzgf+vw+L935qkSJ
rGZI7Q+O/o7RjN6WCBjRXcFwVH43TAOaXNTzsF1U6mxs5k7HztTmg9nlQ9R7AOR5yNEUSrtXo+Hl
qwMpwQ6ayRRUsgGs9uCOVr5vMt4HUSXn4A4Zy26ZluLq9idm9fapgWxtdkv1xBFdPgYNoolqXt7R
q2PYgiLvd7pZZtxlIPfKQXyJdMC/Z8C/jpVfyR3K2szHlDOUE3cye1JO+MR5CR8kXOu4hLp9ccPW
R/A8hfv1qZxViswSlS0M3ZQ20vazBL1hzA6awm44ufRgG4Y82WUeYFuYu7B2zLPXFta5ylD40wNI
lnroz67PRhXlk5j3eumeIY2LSu1OtxYgYpIrw6bWn3YMohzAgD+yOLDn7FCEU3DJZD4hSX9Y7MJ7
TXuVXQPBXwDKvC55Ie6F76QPZVVvVJPmL1mIJovpvC/G8Ow5vPgm4a2FhpBj0VP1Wu8DwRhlwnCM
XdZ5qKIpWtfZNDmq77XSwa5MUXYHEyQfpir3Dn6KDHAOfffN1bMbZ2w0jz4gtremR0pfgraA+UFQ
WSYoH75VSum/Ev3SRJv9FWhoCRRpKF9RHbOZ/4+o81qSU2na9RURURT+lG7am/Ez0gmhpSXhoSg8
V7+fnvXv+A5EtJmYaTVQlfm6XPyf/YwQZoqLC99XcTM7XdzaUpydtjVI4BNR09fVpeyseuuQjHQG
mbSxyJjG2aoVtsHMemtM4z3Oa5q7wHVDudKvCCHGaz3nu3mop6ei9cenaU5ORresl1I5VI+Zo3a9
17E8JeZLk6Xu3WZNv8NIO3enSNtoSPprCi/QNAgSdG29W+uTiej9xenWkfrIcyM5qyHC277iPyNX
UQSVeW6r0os4K36kjMF7cfAlZP6aPjdEIWWrlGRdmWsUZ/P6ViYOlV2ibokfrFeTveNSrrFGSDuV
LwVkh17S6mxNMG9Lm2XHuIm3RlPaYbygDRU2URtqrc//Oyjt12eZ63hLmAMXtG6ba9DOeDPrqdh3
jWgoq3puEBMBsEcfb4cGF523alqopnwvZkNsjTa9d4+6z8FISiKHjqaupHeu6yeHsMQwEYnaOUmw
82qKvZ6e+NYUIqROd+9L0onncclPCLqa0zKuziWYo/Hxh72sURCXPBJl3FwlAqJjV8b7xO6TM04k
42QiF/zv0fdrTbI426IwKKYfb6yPgyDXAFGk+iE9q941okUcONT5NTOEM5xk55qbeWKNG9RMt/V4
ZzXscPIDcWo8rzOPNflTyLjWLIKXzC+x4Zqo2TWYqF7zWwCw5GeaGKv2FnSJ/hI6Lw+F74hIWGTX
cmKWQzBaIICJmrdymYCjVbbcY3BJNzQc8sxs2Z8L23gd5hmHk1v2e6nQbBtmA6rR9Bfg5+5SuDOP
iBfejEkqtqPr+efvg2fZKBdlUW6k0/rPBNJSMrexsXNKw3sWj9d6Mb66ABEl2+qxtQP/rt0yg1cu
x6PVeM6TaTRhC3R4D8TGQ095CXRwt4rM3M0LZVlSiOK5Stvs4qb1k7ab4rlvs21Jl34f82pf5/7J
1Wt9yZ10iua0WrhIMENinJ13bW/QAtQBNfI40rlbeRnVotHXSsYtmy1LEdStQb9XSbUpg/ZXuVjJ
j7YGlPeSxD1njuV9QHuGJa0vlyRu1bVxvVNM2u5J2t2fqjHQKaVxCz1gBfF1XjZz7bQ3x5D0C1mf
hUMnUixhnMNaquMkCudfR4EL5EHTP9lEVBkmqSmdm47HvDDJBanxzJNump0zb30ecBFjak4UXS4J
GDaQ8znxZXKdspRwIsDVaJx0cFocf92Xguwsp/OXcLDgoxwxBWQY+RYZAWZMNJgTDamDGMgcl8M6
gzBkVn/oANP3ZlJr9NVlcTEdd782VnqLLaUORZeBIZvecdUkAgz28uJbcAZuRzoZ2rMPw/Hublwg
KrZHcmaL6cUS5mUISpeaBlhzJKp07/bW30HOR5Kdy73JfR0iNCnvpeN9TVwB9QGP63zyqP1Ca0mt
QxvTr1EEna3v+Nb+KYlTkk8Lfz0XqWVuVznuUptgr2zIlq+qZKup5tE/ck2EiACdd1d4h9iXy7Zb
nXanRTxIetjY2CaPxDDZV/E5KJL63rptfWcbX3ZlgW4o714CvzMuGqk4CEfdvwd50RFrp+bz/w5U
cYiafSOJdA2qn+X2cKkaPV6+H9kTxorUJUYr4BMSZJyt+mbgW5m0y1khf9cD2b83lotGKRsPaaU7
AiJhQkaLOL4pdvRtstNNgp7ykzrnNU5t1MgGO1/TxnJnxmvJEgMptnGpB7Zmkxq37wO3/Nm37Zi0
ZF4aAbxOcyZfhmyunlhuLnGRBmfRWdU2zsx+n7nzr8DLpgO5LiqsYen2XtKUlzTO9oYR6D3IgSB6
uvA/yDX9HHPCB4Uqp0gFTv7iJPAOwZBrMDkPX6SLJaSt4AoHsZAyOqTL6zr0F2dWf6Q1mXc33brT
oiIbMOZJe+VWlqVzqbwqvhm0DGmesBNiwmwnM+X6zkT4fZv2pg0GSGzArql6oizy3DgYc/5nEEKB
k/hPSeK7BDP81oYKzk6pRvC49BwDuN5FY3ApZcsfnQwfXeoN73PA/zTh/H3UsHXh6JbAR2ZxKwOj
uE30yNSz43htvaMwkz8kKhIqTL56aHPDsO1Mvr7SlynUaemwr8nLOPexZYZ+ijmjcIkXqqg+aNc5
dA2ShHSJ3L6V4VSk7hdAY4OT2I73DoruQdXTIfVAVH0rKzeNRIWhZPzX862TbcECUCh/Ph4kwmh2
Q1ktdJZNseA2J96xWginNOeO7aOizEyTW7akcPilbP57ZD40CY1VxyGLAXHaeeKMkTOb66Z9XHis
lGASgb59P/s+dFnn7VEBL0BKZfL0vzcUlU1ojll/aP0+i4pYYX1wTPma6nnrzlbw9P3Mavp+K1Rf
7L+fBrOnLmoR/5LfGj+LzHrY5Mm1ImKwiDP1VbqJ5E6Y4132eKpSTEvG1D6ZndtccUbcpir/yANz
+q2n4YczWPFb1zjz3shb6wCQkr6yrSPHaVWyXxJgC2gFZS8rPVIxPKXrJH+OHv2NG8jIt1x5GdXY
3FKz4RIziuoSrLW9I/YxXzzaROV4twpl7SbJuuSWz8I4zgVLt00M2LYpkZgTV4KVtKLY0i77yjJS
z44mphgXyhIs1Amllc7npE53Q2+LiwHmDtLZsTM6S/NRuD2KsHROiI4yD/FhMYxljzr/T1k0KwB5
6m+++3vSvou3BPlREwwnM1uoVtnbqsM64fSZ1vjJgcoAfCIgclrNczotQURGWMqyR+k1z3Z5th/1
1/ej79fWUZ3iBI1dbhXuLm0hl9yceGszaVjT13MGiSPDmFMejNRAxqKTe8rewCXjz3tYt7zUy3Qo
Vyu4xUVjvTqoidYq1U/QYPJ1It97OyW1R1S6MT8lbSaTTd6T11lWzXpZ3JkMXM/LourhzU1Hj5rx
8YZt2cFuNOWPWHjjKcDJdDIeh++n34/KZkJQT+O30atj3WZWmAtnekOBfPSq1T0RQYKY/hEZ//0o
WYDc1GBDA/NSloBwQ6eKnbPU6gJ2bB0rurxmOpv+rViT7o7Io7t/P1rSURzGwYbRajfxkrvn2s7N
axUUSG8d8l/B88oCAjgeXxpFTmgO1BWSVD2+zHl1c2PfvbdOTuINBFqDORbaxIvKvFnvbbD056kV
pIjP6RX6dFzb6sxZr/Zjij9CIh57902g1HXIX5IMiZnhE7RomSp7SisrD31DYLDMlnkbFG29HfUk
w76EAxxJD2UHoGSx5bzxh2689kUmb76NEUtgnZBV+5o/DtSOJI2hZ6AfKwjcFsHWbHHAz9aCd2GQ
95xUsUuLVI8EBBZGt9dbx5fDT828AZR/moCybIb+z8f0ipXJ2JPuILej3frvnNt+bzZlGZFO6qMO
0B7ie2ONvt8tTAJia1Ddrbu0+8SU+isHyGGqg5HdvN5c3uOR0GGj0V9E0ZenyUO6h8OwIA37ydOm
fg6ojyl9AH1KakF3yHb2IPBO24139ZuxBqV6X4Q/bye9qgva/OJemA8Qudb2jyZpIhA9AKWS3bbu
25cit9KzsvVfXRa/gRn1C4D5vGnmWd2VaVmbRgxYk9nx73mFzgYUIycsKAj2alrQVw9jOLk5hqol
CaIBL80HGyTx40mXo8pqvY9Sv/pmebQWXf2WOc49NRSAR0vxG5M65q9ZO69BZSXHYambTcWZ3IxW
rCMGIRh92ILECpi4uSD5dS1m+oB4PnVF8n8FSPkoRbq2WUh4YkqG8ZIQAYLBe+lvsRiXnwhIYLyX
SzHaoOSPTOCS5X/rSM/bkLu83NbJWm5KOk9lBiuO+u2aWU66H1d+QJSDu2+w5oSuUsuXSZeH4DXT
W2bKO5tRTuIjT8ydrsrgxZlJ7yssRiTkqDPeLFor2bfzvpIjxHVStSNO3SQA22jcLfmrWPx1Gx88
M/8nqW1SjVe/+LHGWMpJnr+rKa2pVn39ZtTpZ+WZC2X/2B6SyV92NLvW7b9H9khhGMsbn48rvnOM
T11m83ZVyXRkroTxGSgMHa4fvywJahTUSPWpXxFPejYpnW6bvrStcp9886uYZPry/Urt/0Q5a160
wrIXV+qJkQAN/nyveRr9ADI7M6zd9xtpb5ORFPfl0V3z5Dk+pWNSEKkvuEK6qgW81+cyNsgg6u35
OV8dHTrIeI8eZOUzXgBurHGNQcqCYdMjd/q9yPOUqQChbpodezHQ9LsJoxq8FR+IT0an0PadPHv9
POrsJ6BGHXoGsHc705B0eraPIqnb98o4OtmwnJWbHboaDxrgczy4t74L2rNGIRYVnKSPeXpHdfWc
+fX6Z4LtK9aGRIUO6e2advLaFFJeY9uWYTO42S53yfCImctiBM5+tBRMn26C7ermy4edxW/NJLx7
J+X80bjE2uZm80a4A6p4wz62Q/a3cdLip1nVj8sKDnysYLslSFyFi+VQuSJlTfsB3X11u9Z5RgBE
4ZTIP0lZ9IchLpddKkhoE6hwIGgostAjemFntsIOK2Bya/lSH5a7yUkPZ6tS/mUqi68gdpJniQyz
G8zutW/IMm9TwztKb32bXdO6ETvThyLH4s74AblF4W8T5uyCgWu2Jye19C62ePr92vdhIKloZ6xe
h+t23Ci5BsG2dsZhP3u63AUzhS3Snfr8jRGXpo8OIM/b3YPHgdRZn+FDitOwHsbc+RoWGLsBiQOK
nSA/zLMLCNMchbLj9zbzreecKAyt5Fu8yumlsJO/2pe4JH1GUjRu9PjX2qZ3JU0ofeUmyXa+PRjb
76d6lvl2qKZkR51l3mtUWXkDgTHEpJh+H/zX2dKMs8hThmMUjv0KBdNHrSMYsrM6aGiWFZvRCuEv
wH9UAWdCQGLolEAXpU1J1ICkh1Y2hWLEHeazhu9WJCS3KSH5x8qRR86YTCfjGjC0hZCzlRQSv7LO
S2689usmtrv6HmgKtoKGYrdyK5BrAqtaEMIk4zmOUPTz/XhG85p1gxd1AaXmSGjsKzlDPqB1ULyO
jt3cgqH/7OQ/QrgTYzD64CLgq470UE3oViXK6CB1DgY5uhtuLPtKqNWZANCOVuX/FwsetdQVQVtZ
03ob5Z+x6RLQvbQ/joWFvo9m7eey2C92/+ADLQdZrmayzmD74MEAovem6KIBCdiTS/Y4IcUeA1oW
2HcjFRchejQAdfsiHwc/Jx4Io3O5Z5N5eFt7+1IPeXzAqGpsjJnmc0pTD+NVbB06/zDkMxrCIJue
qbR8GhDTe1kW+RS0QXBSQDhEDDRVDMI/zETlqH7z/c73a9Okw8whGL1a0vj2fchsyHAWDAKYwIoG
5/a/w5TnLBIzJWqrt6VrNkdnWrD3rXKbxVX/js/ZvLKq0zs/Xs9b+KoqV+Z/P9YW3ca12/TDlk15
VTL3/+/H+qTfmo7MTqXhzIdE+O0W3QEIiuVNxwE1zcswMqlhaDH0P57NcS9fCnLltq2SQdR9/8Tj
0KQkxSUE8a44oaJWiPm0+H//K3//O1Y5XjzEuQnIzI9ClTb/Z/cHimhxrZ3GvDo5OK5AsoAFNd2z
PvkflTvSrQv+Y2XdkBRJiCIyAGdvkbIR9va9jV3/q66z+Gipbt02j6ejV1Dt0/vejLSVr8ZanT0b
Z6Ip1Lj3Bf7Qyo4PCTrcvTJ85ynlfG1SBQtbLeqO0GX5u/rZVrR++Xv2rffVqe9GPw1nUpas93lF
U9ipeqCbHK33ygcGEYvD00qSNdk6//euaZqU63PzJxa1vCRBU1+UFX0/mdtZXoyptocQJR9baSnT
nTWJB8NlEwGYMUIga+JjuaY6orhnH2Gi1ZF5Vv/DbWJQ0yILaOekaiI9sJLVw2De1zX4UOxLp0Q5
5t0jbfL+/WjtTqLu4tv3K20MSUig9kWSSHVVjt/uFtbK0OlH9zqbXnmk1n9i6k5x5a4uru33wfaD
c2r+/X5Zx8QNNdMgr1MdoQ1nrpGr/AgzrH+OO+nAcZJYhiEQd+ZYrPfSM4eDi/8t6lz7TIGUbqax
HfaK1f3VKLOW60K+6Homt84qUCH6RpTEdzUGGl1DjZDYa24aZ20U07CHVjlgi+rFVlgFrjPs+AjZ
4qfmcfjUzhex1VTbnWVs8lG1O4HD6LLI+dAIDL/zK8OlrE3Zk8NAxbzc52SdzmNXXTxmcpybjNbJ
pC21RL0tYxos23y0VNWKShXcIzWL7HnN5+GkoctU3g33iRJpKSTrLuNLDMc0tsFgOFFZga8apQ72
k0cLH/ipuRu6R2PVu9SMSl6W0azuqEzMi+gdEpxbg6QPRDj+q/uYROBcrbLvnrhmXx0aiyOcMn6M
8m9OTp4xlTfJpJ5rlujb0kGeJCnRBkvwj2Diwu4xMWSHUj17WodyYyxQzMLRnx5t17HXGMJGxCkj
VOJH4PdllAo+UW7o3aSJ6rMZH7NZ40ajvWuHUzN6zgvE5zGzkTtMHuxVU714nje9B9XrUJuPajBD
Y2w+aeWXuJDjlHJ4eBEEqZKcZZMmlUw/mMhtRZMWC3uLWe6Girx4UQXNjhTkmCQBz3lG207jTMNb
lAmmzLmCxHEyHfmLmW1l/gC4KHZKOT3Bqn9Wcn0qVnp+NQN6IM8N6yXr0T4La0OGS77JbDvbTIq5
FnNNEbvwU0lOB2zbXRsSIthv27wivdAm6Vi9tWupL9VsbtvAmE4BAUdhSe++U3nwEJmR0dchhghQ
43idjQsnN27t4PUb5Qna0GR6c2xjr6v+ueuLsz/ZF4Ivpt1C8Jfoxw7ZavJVe1wgS02zWih0XmtN
iTM+Wof8Xs8vI+ASwhtlolhyV4QhybtdTu8Q89mRgOSf9FWJ25S7quME6wQMm8k1GV6petoUGRJC
hoQRYr2SMPIrb6vph40kNRgzE/qEs6YXNH2pBQYlmFG11UZFshlKI3toio1y7dCzsP/HNuo601Av
XWWxHrk6Kp3iF4gPHEf/qkhL2ExUk9slTdQ2qFxFQJt5xYrtbzoij0IvnjBq61fymOS2EciMUMOz
Esw4HuzS2q8yQYmePqA9f80g63IEN+R516xMm5J7HRGPv/Gzvt4WpMBZdfvpBKYDyIlql7j7HQT5
tWe2B9UKUjTmTOzaJeiRp+dvpsNdhPnoaBZWAdKyguJo56ymX+B9/C07m+8Og9xyxBGs+NVeorbY
MKVQoj6Tvya0uJGX+OCNrf34kt4kHAWDQMCFJ2sOTR9We41hsfrB/Mm4nGkDAXe0UNZuDOV5O8jB
qK/7Q2b8itPxgmA5Pzn2aUiBh9rdzG8KvWBSh3xIGexi/fHWuERE1qRwzqEeKNh7z7K2zAzxNqOu
coRqisZ9pOxCoXQbjf59mWs36qAawkX1zSa3M+yYMR7rmKg9CPAPJcvuKAPn1SvVO1rRZ+YE0QSm
w3bwCT0K1MF+/AmXrrdZkAyXDNrgfHc5kr4fnXSncw6NQ9POD+lR7rM49CokioCFdK6bzDM/u4mb
tsaKsyAZ3HoW3aMZy3fGOnV7w/d8KrcflDvmXt28rLX3nUu1lac7dBKIXwzVR8zC7LeMODvU1aQ3
5somWJfo+pntB23C2pxkyaYqqkcKd8DXTbzwBEC4ZaUYw7+JOchdUOqSqRVq70zZP23cHmG9Tosy
DoPu8D7G7U11WB08wTKHLRGRc3dBdbyz5kTu56W95xgmQ2E76aXM+5PVBIgEsx5CDQExaolHDZA8
59K292h+TLdTe9vM3LCr+vzoWVz2Y27vG0tDWOHFRlbdq3g5t6i7QlN4aFvFtIvtGTt5b12LzELu
6ot3W3/1VUt0WeFAg4ztDcEZjOIMEZmvyVZ4yd2CMWdCp3WquTBGa1ywSRTsZN7oQYQhYdVYs2qk
JjutN+LxcesmCFiCUNZPccYgBnVNrGA3r5m5Gdriqxg7vHc2OrisHY8JV+GAmpnRFiXp/2v1ohfj
p7LdqygW9+p3qP8ayKdwcqY3/A79Ph3/oQPpDl21NmFa1tlzCddJJjggKDtOaxPS2MXtLjDHM/N4
jjXFIkIIPrglbYEugpWUvgyKBaLP/lfXsMfBiAd4wTaySpevVxbtYVTqZqBW3aBzT7aIf3+Z9hKZ
a/EiveY9YXriqfXdi+70FZ7vasNsHc3Z/OFqi9EM1NJ9DTmwVPWlY7XP44S0HXjUsUeOW/Yu6Q/J
7OxGFMvbIJ+SLfNdmLT3SwcvSRv7W/oBhixVrrFbAuMtdhSaw+DAnK+CezHpjmVG7ng1kdlKKR17
K9iGNXyOE9pODypYWWV9tl00r+WUbVq2KGMtYNv7Zu+RslUu3Z06dt/LBtnGw86+tHwE5Fjh1BCb
4voaBGGlrUGKKfoOc0Df/WntRxi7PtXBfEZaBYdFroOi+/PW4C1dvNe2cDviS4rjiJ3PqNbXdPAd
Zp/q45DkW8XKu7phptcnb8bvtL4Y6yrxJwXX1XX/5jJGsyQxxfSGozcanbC3B51Ag5EvkN9paZPD
JEbKpDY5NEXQbM0aiAwJ7dn5s6wgl8prgcVM52AJ94V5fn8mz2tOiLmeMEhV0RAzoZAfzoxzHkzp
Kye+WAdCU/rhx2xbCMsIXUmCOnSs/N3UM2w0KyGCfhXFFqRS7rwtM0F/gTduieQBDOAeyX2259lO
s23P1Ex/uuBY2qOuXtEEUhsGffCWVOO/EzRM6Pf/Gp21nAzGnCSyyA6NS1RTvjIYifT8svyRBd1J
5mBocviQKDHDecnfuw6F9KDsj4Jc7U3y15dptJA7Q11zScEPx3q8FrI/WIH2t4PEN1IVYB4tnQF5
lv8YWu/6Sd2Hcn3M5DqsndgWs/+FUHsOZ6priPRNR04qgFNtX0sq4iYNJDEj4MkCw8lBBaxzddH2
t8Y5BDrO7vqUtMaPkY52YzbeEGYrc0fU8LMwUg8KTBk3Jy31cVLxZzsn3qYfdRmVUtMyWgl0yWxQ
5ugUjddwyCzLOtf/jfvt122e92prp0aNKyawwng2Lqtoms24duWOob7M08wDb9+LuEeynVxE9dAI
L/NGzeLObAm7Zdt6XwbzrxWDOHjFi+MEPzOHxLeurG4lAzJZpphdILwTbHlzrHqhz0FOMEJu9Hs7
m4L9QuzXjaudkW4WQDHa+XECFmaiFkzrEjNDZEUf2vip/TGy0QXF9BwEJSYuZoDUzWmuTSbONvJZ
6+Rr9GeGH2iVbZFi4/EVuRtlA8GOiTkd1Kz/GexHgrFMuAzTMnSL+Z9Vo8v3eyYJ5/RvJt6+pdCv
tKPWLsk8pqthQzFac4lSWOkeUDJSQ/AkHgPUjIJm3AdPLTonHBaMynwD18CFDKwlV/TaAEsX8xW9
bxsSjjzuZ3sKdpw6nCJGOEmilTC/qdBO6r0WSLWrHDdJbZD9wFs2EtmL5vcgcIGyzb9G133xmGjY
WkzdVDGQQ+YiWunXs+G1fAo1PSGC/Bztk/C5nK11/fItH3m8k51qEvC037xMfnFyaptEDgvkzrGH
nTMzvyou4KrRrLI/+/aRC/UlIAiceQzMH03LPSOQ3JNgAN9or+bOp/NhRW3PhqBN70Ubzg4Gof6E
AMfdMlkqB84pbqwPA0uZbWzGKkPyTVKAL5yDKvU+gxaEcgtFtVYIUtzfDupVJlaYR1GPH8Tr74I5
/mopHOuAPLSGdcQ3392YS9GavQ2KY2zvqYiWpvlaSv+KTjqqHJ+YiUSmp8Sm2Ur8zeyJw+TldyZ/
vvVONeMpdD4tNR6W1rylVv+Z0bqwp4rDkve7stxXRvlhmnaPLnI1Q4mNUSFynWpr3ZgqsWkJ/SbM
fUWHgPoKYFLvmOL0Z/Sr05IC2hrzEi2kYFb6rwqSo5uNRWTp/D4H/Q9RiRJd8T+Q4tgYKPgi9DJ4
7gWOfkIjcv+h4a7L+yAJpc5DlRr6kMdGhIkPOCthxlUZxO/CSoMjYebJpjHnyFpsZoTKntqyCzbC
t6aHWv/RBuU/AhH/YijOfe4Cf1/P6Vvi4tNuMPf1a7m15e9StxCAC6kifB11hFAvZDOa8eeWpRij
KU6mQ36q50Wca6seOKUjkiGKlQA3bucbX4uHXQ254L6P7SwyZ2/czFghSWOpP2tpv3dJTPY5oFDq
496xzbfVIzXZ04wG0QV5K9WrESeUr1V9TOLkYooVfGuGO7TVjnu2BqteSe5ihi8rcxrhxWj74ZMG
6NOf5LxNlH10PfN5Nq2nvnD8h4toHxi4Mpr6DeGNj4eqOYuxgepY9knZgpAuNH9e7b8sa7BHaXvI
UiYNab67xO+f/NK4GF56z0jYdZP4k24Cp3j/0OkT3egqFqwC53QmW5igUl0GK20iZFZ60+DWnJaH
z8DvUDgmN7Nl5J6ltIrogzfBbKJfcIGferUrQZIOffzwCVmsQ4xCDn2Zp29ZQoLIOty9EvdqF/f9
0QTIjDry0rconYKTFBVpTHV199I/pmNYUWaK7iCdeT4yn9vdEoBxasEGX+PA/0AffZJLO10JP7If
AqkJsZx5zkeSeRIVA1VYy8afxbFi0QebwPHzrzfZfkhH8btu+6NsrAtjrNVapmGlRY8U5QA0ir65
AGw1Jwy6jD7fZF1dnLnWAabfe/7KaV6TqzCJM/GpZqvlywLiI6mGjUKSq8UfG39ywz3sacG9NspX
tpcvqZYX+pfIIoCMWJenhIurr63nAKMLJUdFgwS/ZpoS8YYlfpexcyVH8Caca+kfMmZmMfelIgY/
ZSvq/prdQoBK8cnWyzrUF5cMBUA3GLt0tEl+J97A7Nstv/GHSn7hsH9TmXpjQuSbISVZRn6O3Glg
3BDFNXu6NGFDBY3vHByDjPx5JFsqnjFZ+XUf1u9VmgZ76fssIxZTsg0RFjSzaDlMli3zzQ8saJGe
AE3cYRSDOsR6gPTByWc6oZ9l9rDNNITReu3EfMuYcnkxsK1YORNCErnwh4t+JztLUTVMe0OMHU4k
v0O7S1fLxUVBn6o/Pnjgxmj8vUQ7xXrPZIzSa1nGOujWGgOcKV37JpqPpMx/9ML/rVAXIr5dIrki
sUcr81QXk4+joU9YSMVTtURBu517Z9jGsZ9jiSH2zAnWIyn4K3AIZu9l+a3Gh7aoX7+GEidU5pwS
SIMzOQlqzEdEI3IKh/mnHNGhqUFmUathUxk4vu2tPN0GkihTKlYM5+ESSPcCv1RtWlCwsHITa9uL
YpNbI2taz9zUWaAHq/SMX6x8MbX2DmSDh+hh06i1ik902m/85jp8WOxQm6xg5FW/w9v82g7BZ9ri
YHMGMdITYC8shJ3siulP5kH7IBqhf6IA7Sc7yhusfd+6DazijVeQO4DjaiSOcwsKvTx6jaJMP9Wq
nU2e28mmsN6pvGQYpN6zk1bpJnAA+jsEuAwtWg7oTFEtScKVPCqkabF2WOvN7VzGH35J64adqPKS
Z8SMX0zPBP/zwG08lqlU2m5YxD/xoF0W3PHh6GULbnhxZeL3u+fk0ZR6h8cEUnTR9ikJ9LiVMPDa
q7NNIZB6rQ/kakVBqzVwiWG59Orja51Bb5Ks1IaH3WQpPG1Tu7MyPPDpypSqBZK6dJ2jgSlnl7cx
zpys11Gq/ZFOSv0Ukxyjaqpe7NiK0kbOz8EqbzYFaBjfkgLKEPMXt5Lx4/8xdibLrStZlv2VZ29c
HgnAAQeQlhEDEuwlkuqvNIFJuhL6vsfX14JeZIZF1qTMormSKIoEAcfxc/Ze27cbexs1xrNB921j
I1n3BdUru2pijKVd44hSXsPt3eznyWtDcXK1kUkrA+YmGttdkFtUiShZkaMN67SAdFIW0Ub5xtFs
deAvaNhxPmHflsX8YDT9I8UOaw2p7PR1aAGNai3MlH1yXTckB+PTjhVRP238Xc0ITNyp3Jd++aYb
re2lCbI9w6letCI+JRyStdYFh7K1T4y2LnmHf8uheZXCL/tZHbpR0We1C5Th7n3WpM/ja9F+22mq
EEfnz1BVag4ywV5KZSXCJF6lz3EJEIowntTHtYJm4Q50Nd3F19sMPTaJK9ACmBhu9ZZa5Q4VxI1J
LlKrJ+5RhNzbhyxnG0XoCTe0raAK3DY55r0oeumYfHnLBkEVmG2QwJwLsWSX+C9BITcQiSD7OiWQ
h1m+aCKdVnOFnMG87/Cprzr0O2sG3rdOHdJbsrZONgxAs2sNyXezggdy8MeJPpcueVVRRvtyuI3Q
Wd0mJlvbWse15CyJ9oZ1V5l1vNGKvV7Kj8CNLyVR3OfGmE/BjMGprWcULy5GopbVJREjw+AwuuM0
I38GWBOrxZQA4xjoQtyFWUaGHwqyW9bGHO0seLGe3X42n010eg+zM346dAPfdZ/IZRWdISdCjulC
Yzu4Abuwwd0jLLztkz73tEnL7qoB37UbgJPgrn70Gzl4ddPk28qd54PRhdFpGDmxtM58zFGke5JT
8CaM2OfNeGIw0q/xZTAGFcUjSi4qiEw8hxUph8KYOi8EnXAjLbGp2f+8gMTZJcLyN22yMXrH2DqO
9RkXpnUJ3yqJobKJqIPs3vSkzT05zmMuwBDlseOq7Zz7X53lirMkKIKaW2/uNUFAEFS6GyOP9CcT
C7/HJvFNL2O5ra2Ygq4OnuvUWOe+aohzH7JzQuPGY/iS3iQlpLQUn5InNPxZEKhX2rKlHwKjvpkj
5zrn6bCWRWYflBZTLtIl8NHqeFJXxnNYT0cESNGHKPVqnSbobFq7PltptZmx70skIatCz62Vjng8
L4bHICqfMGJkByZrx0Kbs4OQGUSwaTPK/il1Sp2yGc1AXryCaYAGb0dseYf8u0DfnYbmvT8ldyP4
Ll96vgCrEHOUWvZJ1LTAv2Dnbt1GfVs1PYoxyTZIKKmOxfOIV/eM9uM0B+6+HdJxz8e7DmLrwTeC
Ym1qC9TEfDNqFN5cDQBK8n6NyCrYCxKKdpZd7vyhukxV9jZGrU7kEk15O+ow30XvdlRG+8CGYzHS
Ud2M0XzFgpqxS46Xdb2BAyL4zLso99eWQTN4aGEOReFJH0AMRBguVZMYSDsdjRxtrjg+VcRSeUgE
J+BazSf+NUgj7O8BjPbuYXB5405b3rYxGqrxPirUbTDoWy57dkqD/RCHMAPbRROU+sRCabG/laIj
DIQ+4ZwWLpXTYdLKeNfN0LJknu+0cLz2SefpVFRDOSkmFpjAa4y95fjoguZaBBwkG8bqGTkYlyRd
XURu+c4WmGj9aYo8qUYu/1I76Z+K0cbarollQ73EXpRkm43my6024l0JTI41k4wr7gLPHlAC6jqP
LP1vUYflgcDWawMTp3PZJceFQKgLI1SDtGnEoydm+aYG9xPJumBup+5LP/9OKus4pNawNuuSy3zC
A2wW06NjyX4rMzxPOVQa1P0MRfxjbUf+U96Mu96dMF205FKY88WiBjnFA+0zbufo8EZjnfbRwZj0
Zg37S1/pdsUdqx1uCFpeRg/1EX31OY9yY9sU3Wukw9LsHVPbYG5hzmnW2qpchIjlCBsER71Hptwe
YXZtmxfFpf3jq1y6PYSmXyf0JSvVAR8piZnYAj27GXR9uqGiyKAsnaqB0l60XizUHWD6343Tv3EP
jQBTByH9DFYeqVOFxSFN6aIQCLopiRq77Q94gG8L6Hw4URhnc9NcawFOMyjcoFJEQXsvB+kTuwxj
qKxWTsERdEcERIreGlrhdVhhUkZwCZhdszKa4Gl3SZKXDAHqbefrx9knchAFW7DJYw0NdLXJnEK8
GdZ0GtUnAdE6qGe82DPI2E3WM+x2azZ+Qzlv3MFnxtjs3UV/qnLxrvngT2xdGGtg6O46dC5GNRD2
VI7DKhPGdziEn7Qvur2lZZ/SrpADpLCO0OQuDY+KU6u9Vg1EkJYwx7XtIlKkHcptDCN5jf3RyyNJ
+T5gKR+Z3Ho2gu0xJ63ILbjO8BftpS+TPbjZ0At665PhS4tm0N6arr633Y4ujuH3W2dDdYf5fOJA
cxOdPTPOXoQYe88simk7oSmCjJQIliZLuesoy1gRbWz0nXWvm0Owxxvd77LyaDbBHuwS6Ak729FG
fHGNFMeHbeNKABiVTuVZDTrLo2VtLRW+MfyBhhfeIumi0/2Cfo/3nbPXivv2pcyDt8IS79heJCha
NEWWBksFmhXAsPoqKrg1raiHDeShDrBUVFTBrjKyZN21CXJGvfYqW9yxHt/EuIrRjb1lsw92P+xg
uXa7tu64MoRfHuVCI4jlNct6d10OZny2d90Y39vMTbjijXk3cAQUCNRGpynQzsONEJy+BSxWY9LM
W7ONH7OcPnhS1c+SduqhytOHQeUHhH4Mz19ovetHxGMAD7ra8EasTCwIEe55c0INZkDS0U3896tx
nl4jPw4uOa7SWJcZ26OIGRVG+Fa1O9JwmHACwVkBVaKJsfTKR/fOxzq6DiqrWW9as9A2pVPCQe0P
WQbHIiqStylZSFCzcxC+G3pDSnh1RoNCL/OJMV2zUeQ5dY2h4d8s2Z+OvM7Fn4G9FOK7tW9Rk7SA
SW39IMwKy5HA1F73NUoBGjJmQy1OvHsO1wBmUBZfMpUkG+E4CgD349yIo8QJtpKQAtdYEJoNqTA7
k1bd3mb1oRJyt5JxZ41U4VqbiOv6IX2c6MsenB6dUt0mcpXXTB2zkqQngn2rYRjvBrptTVMZhzaM
2b9FNktPC8g2E0dXsx9LHckP96L5iOzpZQb5FWUqXfvIc7BigHpULWtexP6cfa1ktcJ56TQu7y37
0sv0pXEpQxPUah4V1MtsWvexKIxtpucsjLEb7fWquevj0QVAN03giKhTW/+LJVse0NlTENQ8dcye
jjDZASWg7Wk+HAC9NGmLN90NRUp6QTWLlNyoPIAF2LZpnk4WJ2FtVjtX1/E4REd3oiOdJPl9MMGr
grH3gpzV56r0nzu/vpGc6BQbZL9joOP2htDD1DsPs7SxinsLoXd3lEkjQMUMxhqJULyr5+LL7aIH
W9Lr9VOXpksf3BRF6CW2qG9z5iVK5G/6hHmviv01rjXjBggHxQNqsqLsyQOPAzYyULG2PSjFlT5Y
Rzlrat3j3/TSvnUhTsQPNEmtPdVcwi50a0Zp6M1jVLIO9tRWhrWSLK10nGmlqKE90kh6c9uiOkQ1
RtVkchw2WEecopD2HZz4lpmu1dhdVUmbsHGi27KnUMoielrFSGiN417jZJCHpGIPU2KDNjsbpola
UBeAeYy4etWkczbHqdsa6BX0dNr3GgkldngXDc/x3P0qbEy5fsv5XzYIDRod684SZ9vfFh3ywUKn
9OeUPVnMoIowv/fHSPPmpjvQw3Z9dpttSx69PnQXA6ITgfWTNKFITb0CdaNgzjexXM/aBAG5xsJr
sqVt2Hh6LuJI6pZVKngOCISYtRyCnQL9xg76h9h3/AOdcYOquKmhgw13oSBTauydNcq9VVT6d0Fa
7moXY+FYENQjRw32Aet7XcMTt+EvTFOaeOCZaDuG9Zlk500q5QJJoMxMnLfMtsjTJN1s4uyMVE3k
eRSiYrKZa+bVqU/paIRIW4vUuoU9uLQtEIaH1S3LJTouQOmV2qMAvnPi3L+MiiDdsmsfC7bYmjHe
oPGz9k0QEFJN9MEc9R7qMBb1GfVOo6jCbSYTpim/y8CmUyvMz+riugJThL+tNGBKreTaE4ziCDbq
doTTQuQqM8YNEYjrsD8VTStXoz5+0PEZyMZhEbGb8GZMjPmQBCw+GCbSZYT41An/DVnXLtTxOTtK
+NsRnz55IE+uCk9DbD67clR7VapjaIjaaxZiU55rbOcZlRlkD2wb10+3Stm4RpCpsofbVH57nDtD
oRDgfglgCjSYa4HiS8b7dZqzVWETxKh+PruOJW6x0BAAnjM+dJYqH182gUORtosSeQwZSB/qqrkS
HXYVHE0vVvBWahl7wl1KQ97G2JZrlrbHehyI+I4+NbrLbL8bLDRd8tkLwu5ds+IzMst9LgOxMt3m
jcHzgLyXrUtqoM2i0zU4DWw8bDLCpq05zjK+9ANRC2ZubZqq17ZDu2HKjeBwbjtqd3sFWZeCzMof
45Ebe1dGrqc4oeOMhn5GmJvLtCanRt60ffygCp+ddEZ1bT/P0G467CCHKhi/5qFt+fC5zT4lNi40
G558ULhETLMtWc0YnCjqUOuwA833Mz0Qe6+s/FsSPcf4MYMBpAbEZ9lGWO4nhcFdXwlQQCHrH1qU
L9peNKyC3Lizkpm+mKPkTcE9gBu4v0oypPAZQRs1ESemQmptUAislF3f1xHhUMzc5pPy09+ky52w
KSD3hoz6Qur8Jxah/tAaSu5kOa2c3HrOnFStIR4cbHDBdiTOcV4eJoN2ZUJ6/YT8bsha9cGw6dsM
5JUsnwIcQfasqyLztMLprmk5NDsd1fbKMrirw8HKuKyY5bSMwDlNLzYSXFp7isgPNaxiwb4qAODm
Obzg2Va3ycCGxNYsdP/osqJaL3cxaeITAnfQpi+R0I8qbF/DCcUrnfZ04xRKUGT5NDBZNo1gqw2y
4eJOMK6hKF1q694wUCLm1wlWDgqF6D6xCMAkBHfdDOBDGJXmekw302dnULbDo8Qi1UyHVMbfiPLW
9iBOhsG17ISfU02wLIurbo4f4c7vO3phjvpCcBXttUL8tkgv2cgWGyoGniboXlQSvhHpzgYFv8aK
tCMiizI8EMNpzvN7N2t+I3umC4YXA0lmntHuNBijazMWfpNYAIZ/nNKr3NZhEVbqIPhQYpz+s+8g
YMzfrFx708bnPi/jdZizqzZ6bSGAzfugqk6hYk/cLZ0zMjkSlEfZMDK81PpDSI5Orzm4cBi2AoRg
fYS6GMSYq8eeiplt7momjLz4ljK5SQD+YY1NYibUG0Uore32UD5oV6gl/VjX8GRQ4JHhhSRIEnha
NVC9fQYWESSMLKrYr0K9DDP+WIIdfM6AteZl9aC0grpw9gEpCH+Daf1C4dBv9fgMf+foNmTrVIqa
QmUTxUDDh4VBAkIbyo8mSw7BgA9WSG1TT/p9ii6TYzWl27qhIRUzjI9ymutsRYkQC2McEYCKIgsP
ZZ8v/Q4icBBcnrKcQYmDi4X611x1uc32eax20RQpuHEQUcMkeIQJxwy0NlvPdUj+7BrBYDoB4gcQ
aogsMkkrJByWThHQgaGzVJkiGEHmQdsenchsvpaGfcz8ISZ1zeDuWmKB8hXqLDwmiwP1Hj0tHhca
/GZuPqPnc+CLXNHXo0wOCyIQEvdgLcurUhr3zNACbVq0dyg3XVRVGWu/ySAPbtoQohKSNbrjKKbt
TI//7M/zjoUKTmSVWmsNiAaJxfOW6D+0FuikQc5+Ut2aniPmGo7NW9QZXzF8D080xmtMXYslHE3s
HAA68otVqU/9TTBs2bzhjp050IHRL4kujtrE4XDtIvc1Ko6zTI+ymRDSLmBHupN0XFFP5KzXXA03
0ZBB8ino00e0LtK+A21bKWtnCq/iNHX0hq1l2h515MaI8NOdnbLIdzguVxGOu5WDMc2iYmcuYKN7
CLvnTCqGYsuh6+IAJ7XMLyDpgosY5e8ubU8lOtKdHct0n9lvo8b81BwsebDK4mxDpjzwl5ac79ep
78oHBNxu0oa7KpKQ9mCiEkrb3sJhpSBMkmjTSO0l7hwbFW7zGdbME1hn0MxZzXM8snnIMsvltsuF
5eeXWbj0m8vsLiDcMEqn9UDBeSRCHLuWOdmMR1GYDjZ+B6P6EChjUDrgOo4gP0TRR1ZIkLOu33iT
wEjIh5zDnoQLRRgN4sp2M+SkM2qZ/SvhVo2wckAZN+00UyT3Me6gCWX0TldQf/qkWDes0Vta/a9R
Wzp0NOxzAkuwtgbuxBBdJFuA1rbGQ6XFOhBhVBJ+x790ZAizHZZ84OQN+xBdlXU/Qz86dCGXlZGF
29mwaZaH1jnjjrSbGu55JtuLNElxy6UXWRbVKU6Du2YC0GiEpBqWGdVPl/+2p2rXUFiFncH01R/N
E1L0i5+X9nqsmQHTKsBEZDXuStjMX8u6G64RgwiN+lIfyvCO1NiebE+wpHUjNhV2CT5NFpmqO2t6
BJN/xAd2GpvM2boaoEngMqheVFgc8rA8Amm3N4WZlmuz1MUhkPrXqInhMTSAq5HaJGFDHGnRlFsx
sKZNaz0arqkcSY3KA7IKUGH4tViJDChYPaDoEMuLDgd8ZomW7VAcxZ5yVIy1Az6cogEx25D3WSl7
ZqsMoJa+7BAeeybcm1GMKwJGeg8AnXsOY+1g6ehmQyu/0r75QoFvrqeC1ZopfbdNJJI+3RdXP8CE
5U/zqc5lclz233TU+0edCuBGkxK2hUBalUxJuVEGBa9IPioSOjoSfwL3UWMI48UkmzrOEj1gdb+t
CLnyksI39+8hJIcVtfIvWF26Qtw2vjOiAthf/GLuQ8xONk+MnDAIOn8FdJj0zgWQisi2XyUpCUsu
wcynx2G/Km16aUlmYSW/B16yyjqSd5dQliU0JHZJP6x03pvwFIqE5eslp+wnnGx5wPJfTY1XN6D3
tbwsWUMAK9pzYJAsiuwka+7TYjwGZCotaP9KLmK87MMqb40kebY1433Ji1kCL+Y+5PMcGJgZv0tz
7Rrj+wK5X74Mi+Gi+/4PS59N+McS7IIUZGX47eUnW3MkEbTo4osTgYIkFcYeyFEJxjfg1EtyU65P
32Oqv6DAMoPmNiNwVO+rV86znxczjg9mGuCvErvOBbbMKbb8aIkkSLT4YwlEkGbIRsbaImzxTNf9
nC2bAwFMPmu+nEyDobMYjP8KFFPAhtMkv11eeRdo70Np7psh2i85KDlJMGY5vLHkQOIcFGAs/hK9
311iTPslOwB+2IMYH5YHLi8kJV5geRhQuZVmt/ehIS8p4knR+6/LgVyyQ5qo/Or7+GyiZTXIQljy
D3oDZQ5deSBwUKoV0wB5J4hT+u+AtN5vb3WXxBMyaFTEYea5lhyGdjJ2hdn8NBoD4+fbHRELy4+W
D2vofY8LhjFR+9k02+VVLuk5PagqeH+QmjpvObmWZA0nLT6c6C4ccC0QUlNDB1rlqMLSPt4vEYhL
mOWSo1Hr7tHuys2skwG8BDri6F2lWHFwYy85SEsMqZ8y8guG1ZIGsUQ5LOfLEg6FIwiBj3xYHmcQ
b7KcjkVrPciAm/cS6dESShJmxalEYbI8wIc4TJGbzOlzRAxKWEnQbNO7gbAGS/z9EoTXwW17WP4B
IennCWkC0s38tXy5ZA8u5/+SZRpu/FZsRQxXhMCVhvDzJb60UIeB1uREDovv6O9mZJ7SSd8UJZFf
Sw4DB4X6fCWi4QEUlKeB7fcJesA1+1lWtJ1wlqrG/gwFe0zTsV4dEiFqt3xhtF0ZULLD8AIO7R3r
/IeSw++aBBGf82o2yf2jYajz/5WjfxjEm6VJ9xuQ04csOaBzxiRST8927n9mPSSmCTE9KSCEMN8p
NOJGa3z0S7xbOmukOZg3FTm/yxvTfGQKpDrjOfoJ9532fo+z27E+HOIi2Pd+LDGyvRJ0tN2DslK2
LMV1CctcHrNEPP2sYS0EyX4UDGd5MX/+8R//+K//+Bz/M/gqMBzBvc2bf/wXX38W5UROYNj+ry//
cRt9ovEuvtufX/ufh/37L/3jscj4z/9+yPKH/uc3eOJ//mHvvX3/ty82eRu10133VU/3XyTbtD/P
zktcHvn/+8M/vn6e5XEqv/7+52fR5RiF7r+CqMj//OePDr///ieShJ9j8NchWJ7/nz88v2f83lPd
Bd379P/8xtd70/79T2HJv2m2dBHLSKlptqMbf/4xfP31I+dvJlHxnDmG4ZrIJdw//yBvog35Nan9
TXMMrgLNti3dVKbz5x9MY/76mfU3JXXLsvm25bpKc//873f/bx/Qvz6wPwjtuhbM1pvl7dg8V/nX
J7m8P+zzPL0lLR3DkkmLXkp+/vl+DwWJx+v/py4Ho5Mg0DZzbUq6d8h0zZBluGwu//qfstPas63f
/3xn9g1K859vBdVf3/r5/qARsVQvj6RR9a/f/fk2/o3uXOZ/fbtom8la/du3fh708ztQO7qzb1//
9ZQ//3JdtzvL4X9/uzWm/izVpXGhISlSl4LqidsCKLgpe6bPcINOevjl602yz4UtN9ChvNE2h0eN
VDN44+TwARzvNqSJjFuyNDK287rcd5rzkPdFua2H8daPNLSGbvFkAtIi4WRx7DQuYi3uUMwSyXyc
1mGjNZvRabVtpAf1RYkK6F/UnHWRroFsY30WAHWTWB36RYcO+2jcCH3J7iswjti68WFwgzlEbMdE
bBHhnjjRumEQNrQB8LGSjTnzWeoETVtBm9C3oAjRH6Nj0VKUa2CRaD047iZdYFC1s6QHOahR8zid
T7HPELypakKGQUgEovGXaRghxibC/QaBSdtPcm1mCCLgAQYHRXGxaTNq1pEXtuUOe5JClSv2es+O
jt8AC+MFCt2hnplS0yFC6uXTck9ax4MVlVOaI3lORrbGlnFydRxw2FYRsi5NaPcUuOpXG2pXK+on
eOKT2mB7OuBbQheAux2UQavO0XdfwEKJHV2dJkcNB6pqUHWyP9ZTUKEhTMHGoivfmzX7M7hi8Zwe
MO4+AR25KXVacVDSGIMUxqH037p20I4TSMDRnq0tQ86COAqN3A9TxNfOkk+EUNkeT7zkDYxAA5sw
32Sp4CMqLzrhqlat4WirrUdIQva2L7V+X5b4AhGEIPyep0ddi2cG3f2RezSJIJUPPJdPt3UGsXUt
icw4nJO9nzX4a5mnlPq447aZbtopyJ+HRqcxEqMAzthzbejnuQ+NJiJCz8Jb20h2o0jSa9phtpSl
SZM3r9eTCtwdMVjp2nRtC+d+Up8bbdIeyDHuDSQIE1L2I8SX6RFQA3hVRp28Eu2RmQQyegUiKtY7
JtODj3EpX9xf+FHumhmSWRbfdXQRPX8sii25re1RDAIAPESse5SGtB0Crd9FgIzXQW9Uu5Z5nktL
6BpR/V6GxSjgpm/xVIdHHzMQjASEPcw9mQ+CcVvVPQIAeqDlHtuopL0omfEzam3ZqTbdQyuzxz7M
bSpYPo86E9QAUbYPXaLOrCRDM9HXH8k89LehsPZBseOW/VhlEuZG5MoD/VkOk2nvXMbeTwTectoF
mLoquDpeZmbytW3xFgGwBhzbIiPC1WM8urwQK06bl6ENTa9v3GFta1OxMrp0oVf05Skq8QBDdDiH
WVBdQ7YbpGvn5boQ4OS6Wt3D23PPtRseFugYqm76zvGctx5xOvIA4etmbsxmJ4XrbHxbPFWCMXmE
nn8FS+ybPtBybTHS7elwT7dQ3IxVx2AF+z54ugKxfz+d4qq7nbKyeRiTp4ZYj7M2U6YsJfCgh83T
SIRvjcVLQ55/cnxx0tmafcJzIHyXXmkZkcmeZfqdbVnROZrJvLA+y3BOv2BuA1cVE7QDuM/gtsv6
WDVpfiDK5zuJO1w2VdbfNh2nr9t2hNmNW8C/2o5BKJK0xkaunH13KXTasKYZ5pQ1iAGE0paC6EKj
sDihtryFYs2n1+i3hQMFZvKDuzJkMQqjvsCj03sBfXzGA2rao7yIUJu25Ac49KN7pA+mHcLsKG0y
KnGMCZrjMP0StUOXqm3ntHmsNZkdw6wfjloQkKDmJLu+mrrDOGBmNvzYvmIdYlxC4nI3Mxuc5p1e
krg907zSS0ffBDo5VIZ2N2bJfLDThobG0DyGuMU8c8Lsb4dbNMA7w9RdekiavzUq+4EZGE+RRWpj
lmNLvoBD3kSI75ZwU3zpwcI2EvTYwOYYpoNtHTRj6DtPMuyqnSBfya6i5qBGejlSsXedspZWtXDR
vOmMUE2JtE34ccfIou1OP/+a6u4zUBkNVyvbcqOgDW84v7hE1bEJ4Thm+XmYEv00Z65Hv8PixItp
FyPSD1P74nCKHG3txmmqmBBzrBWdo6ojoptFmkHmw6JYYgVdWwnRGWEf5V4stWcbbQnJhHJnWmQ9
4VS/BJWWw27Uk72p74oYnIrRmp9pQt5IOA74isZG7e1ibDatmyMg7kVCtOZsbdqQgKnSv9RRdAQp
A8DPqB+TaGSd47JNRhKfbKFHr6YonhKDnDQtqw6cwHd6V2lMluZ650jNs5G3rQapyGcRTrofSgSK
fYisocR0QAeSxkXDDEAjBKTMHxjY9V49DL/9RPtqEtU90ibAVyq27LM3MeKgu7od0NFp02niqg16
losG3YeSv8yCHVYAPzlp9cGbSv6HY3aPWAi7CsZHhBl4yye19btqA7NOP8oMvbne8WrRpcz0dzwA
neMqnWJnO1B4EF1SbzqrxulL7IhGb6UZDqFW2cfQNUEBo7Mwtdp5qQSVgzmXnzJH6Gd0zFc1N3ww
WugtEZiJdWvuKzg8GFjjz5r6JtI6aLMZwj47VpVXWNqOBI/+0uvt0UAur/nhyU0AmZcDyOwLzEZQ
G+LJpNW9TgJoqHo5ez3t1X1epdEepNK4AX6RbYmvCeHXeolmvDiuja0izTOmDNq8Ki22SIBYG1IN
pwrTk3igbfitD5m+o+k4sAK2N3luHgjLZnJbvlRaQyqGU59jtpB7PQFt5EbjtpN6c5jQFI/o+Zj8
zr+4NogsE/h0R3TsLeMYGYSHtFQddoUZS50iATFIbnqD/AJYwQ9BSdO1ijtgMjSgAy4FFLIY3hdd
kfnbrsOXWiYm5ZLo9/D4oKLWO9AY+SYN8b1jo2MUgNC2HaEorx2fpltn8feJD0CR71ab2pH3RdEN
RKeVuzCgGWVjBGBeyyA7ca6YNy2I8VJCVqYqqbP3eAY+QNcn8iAR2KEOETCSB2JJiAlHQu1EkKj6
/rm2+id4JowvzZ6mKs7TtP9VX4QJZjEWk70FEBL1vWDwDJFgobNz/2cMqCWPaTW/aSFBcip0V31L
+tQwNDeFbZDWpixSfVKf1Yp5TJFSIlfOR0SzaaXM9ml2J9SDw2IXR2BdxndVT7cx+nKrDglXeTcL
lTOaN1jfDPNeKeJtGCifcmUinAfhsA4n1OX6eBx7OJMQ8Fo4ZSeF7Z0cL4Td84BsLyreBBQPswQ4
B0mTSq938FEWEvV1IcxN6iRf8PmMG7tX7z3oDRBnajVqMILHoPro0ZyIMPnd2TLCNMnUZ+TmgY4v
ZOw66TTA0+Zqti391WH8NLpXhn6voR27jGLzDfkID04fPGpd8UXrO12j4oHlGpCW1SV3YaOf47rv
cZF1687ub3QBP0WWz/hHXC+U5t4J+71EI7zqUnrRbu9fa8441BEcZFFrpGl0t8wCP4NF9BgEbgAO
DMRMw/Q0dnIsd+TwGLp50iMIQCWaIgdYBT3afD9ER7Prj1NV9CvH07saLXpZWpuoToJt2Jafmclk
IZnvfQGXCJ/aoemSjnyjFtPyFBCX7v6C2w1ItEdpRueO5aB8YPFGk+5g8g3z6cnGAuuY9eM88vdK
3VxrIdOyWku8ESt1X7yrmIm0rXJUbhZtWt0k+KB143WMbjItGqx+LYNnhP+3g5V9VgkpSGGDETLq
mb4wiSBwyTcnfN6ukRzrCPthNJJgnzfz6xTjSUCljRPZMGraStG9mIT7kIbdtKnQ+kMTk9i6Zm4t
Dk1mFTdXFcYMZ3rlHlu3hQmecMqEncg82RvpYznll5EkgzpyiQTH2XIoXU27oRuPXBHYbm48ZZlE
rUoHqazm3WxlfGYGO5u54P7dsLNroy8zjV7hC92NPiYeyLR49XLQqxjOaGqTOyva9eCrDPF+d4dD
4EzXnHdVZPjRWuiXeGKNYVC7tD+HBmOuGuQd/kNt03Yupdp409jEnyT4JSStNqibrr2uE/bVA20Z
g0JqHcOZOeXx1G6wDq9nMY7MQxHZkWe0rdLkvs2GjtMf0nUaME/TDITs5vRFOkrnVUXyWCuHjj/R
UhxmCxuRVjEWBIqhG/qmn1x7FehcDGa6yGFIVVU2sNYOkSdqgDdY3ghUyoDClDMnScfBM8ap2ERV
AvfsWwjQDErgFrYy5ofjEtvehJ6PWJ1MzFlfT3P2XmYstYGTncPvyJCuB6EuWTsT0iUdwGhChC3O
a3xj1hVSrVcHfFiOLcmoNAiRYQdx1LXVHGFvjkcjvSonfGhRLFqZes9MwVlVJrizGnvC5NMCmeCU
zJfQ37nn0Ee1+W4YzWmOzGOm3F/WhLfUVCXBgtWxS+VHPt3AZpfrUGIsy/2rhDwAsPLRUAT6VMm5
ZPbCncyFklzA+q/NO9aY3POpawjue0VXHTL+nHeJHL1rGGlnhfjQXmDhFnBs2+kQi2sDLiSFfIfm
gpazqfq/1J3HcuRMmmWfCGWAQ7lvQ0tGMEgGxQZGMpnQWuPp+yD/sikxZd3Ty9nQkjJDQHzi3nMj
L0rxRLLXrFioVwqLKA7Ye+u7aKpbd5exBMMVNIKafi2CoVh5ZX0HMYKkNELCp8U7s0baKqOjbFh5
9REpj5FSGzTNcunVtFbS4uDNuAknNK5CP5YDzsamrfwNaUgYCwp+Q+ee0EQIRvOBgtwXrM16UptL
5wU61ipvxkOkC66KVImsELmmZPWTcgmFTZwUEL+3US176bY3rk3+gY3zzQyqH2QAyBM0Ru59p9bg
Wa8I4okM5U0/iqa4NI7xI2zjnlZo/YdIIG0La2JutQeo0jHUx5irypReiX8j1A49U+QYPVaZ4VSl
vtz4Zo8AKerOYZh8kP5NxrDRrus4hTRQFpc9/CtQjjrW+84pvgKyULn/V2yRfNLqVDpSGhAZWU5w
EnqcZvpvmZH5XNr2rQF0pM1PSMISZLetl1zgT9XkMwKArA7p3SAUSJ0a/OQrBi4VpZmXrRgiuysU
Gs7WKDkEZsKtkwgegz/cS+2m+23w5p+ZclkERZOzxeaQrO8tHAJEzI4hkVsTKOiqd0AJPgtFbldu
Mrw5VXXWfGLLm+MwzpV9yckkx+to8Yq5jb+3Si7ZtN0opL+UwwBCTvW0gBLG5V38LtOMY7+vPnvv
sRugqOZNAoMige+m1AsiCYwAKrLIe9mAjGFP2AYcgtgblu1wrNyBnWK194QRLFHi53ieHqYEkpJo
MC6XPyw27/g8toNpLeo8Wvn4G/de23UguModyvdnEyBdoTrUzaM9rLyx/8qrGE5oDyq/igqIJ8O8
cnIXTQE0zppg71V3w+MLQR3fM3JR1rYZsilJxluXA6sJpwd0cYjJ/facxMXcZaOlGVXGRanDNKix
1wiiaVz4U4IpxKGgKPJvU4wzOzikBo3RNjdx89RXOPaQhG97YW6CtA4PLciugOQugFzjK68ZMFQx
QbESEYmd3jLSR+RExteAoTQ1qWyEiVbcTrZtMSu0QNsuujy9kphwwiT4TUbjE5SoYWzEggd8r9Jh
2uB8QbprrR0OSGp/lg8CJFPOrS7U3Rh1wpp5PPVDnyPDCre5H+crrSuvI9SMUxeRr6z3yDmMiUrg
GusSo30WnG1aVbaQ8GIdjIqWsmCDdUTSpMDEODs5lg9uHP/CPHgIS4C82KP3uLKxTZLAQcmLUtyH
Gu0ZELc4Twtc4+u05nppqltcu58B6z+vcPd+Uh15KtQlY/1tY2OyA84oEqp/eRU5znqiHhoh3mF8
/TKiVGzGWluw4cNgGKtfKN6qBb0wxXA0fulk99pxeeYLDEq1fosHUVsPAxWENSAU70AlULeJpV3D
eXAhlDhtu3cQvm2EXb8ExXRBo4nrL6UiFpyIWABAOjH/qDw3XQUy3ZMuQRZvXiFyKXsq7rj+zV1v
aU8nY+i/pGr3lnTOQIdOmuGe/CTId9mAtDOX56zqCNpDZBuAN+OE8p+zIgxXE5ccuynvyPmJU8iQ
z+i6ZS4CDBlE8WW/Cj/YMBw1Fjo3LUDcKIcIj2Kr2QzyqiomaSkBqwsmbc+dVqHFL7tfoijukAuf
alJoqUOdZ4F4PRVYTZqEaG9HnSwroEKN1HlgyVsmHx07RsxtrznGhzTwnkHZ4DDxa3yeBbD0sHom
QaAmRZPypfPMixLRQyIFiOzkMYuQQmDDrnEtOUn5nPYrSxveK0G+a+URYEQfoSeIAfXhlUgsOEeB
E68Nf9hWvnVC98CdLCbiDG00C6Rbzr1E1vWV2cwb24YfYqETg+o9yA5VN775Q7mjiFjEzPk6EsKc
gJ6KDsHeNNp724tT5UyfEQVvx2Wo6dVSqYgOjQGbx+Vewa4fBw1dWnIXwfDejah4mRzZuDysBG97
xnBjWQCTWnBD4Erc/RqnsVxkof4UkodeCjbC87EyIt4ZO66nYygf/VTt1IIgvpMOk3QtSsZSaBzR
2mO3WpKKcxlCzV8RXnAvxh2Ky3LjzFlnaVd/t25zlw6Etil4GYrwIcZSq9KCGBiwBbSNvzQQljF3
pgUauy978nZGJ9nZWze3MxGZygLFwGMfxM3SHcEAsadBU+XURxly552C9hqO8GoM50a8Fc0wo44w
KH7hQob0TODY/jlmJ7NKMCVonv1rxK23ECp4zwIuzWFRkHAiu5f8s+mGT1Nkb4K7Gnh4pB3KWhJ7
g589P4+iutJeQ+QvrUvk5O1S9vaDV6hbO1o/xOai2pgOMCGR9NNNdZG4SiCqveGszcB8d+nMmE0S
sWA1yMsK3FqcF/4p1JBSoGnbtJH7KhAONjL+UkOHU1dq7XIa659Cp7SgzON2Vfrp6pbAls+SltMv
zZd9kucEM4xbrZ96tB7Wgx2Tx9T6/npMEKHhA3pDxwYhqYVhTnyPWriDDIkFVVAFINP6LnVhV372
vFDMFlTAO+raWPFKroKJQGKHEsICK0T1H/MyF7W9ZVWzmlLEfZNNk0+k1kcKNvbUp2EzhwwbKK/C
a2X2Che3fOgow6SDfSZsvwcuqmiWxncbU6ufefv8BPehX45g06cvV0MVF+gA9ZyRla6ffPgQH5dC
KOLw4mssxaNqOsQkED82EJu/uM+ijfkKMoNs3moJd+9W9/pLQpK59NVDEdsDTr/4y4nEU+6wADPK
ZpG0/Ufj5DfiL7b0Cd0SL9yhH5FxFSQRu8zKQoioDIYpALRV5TQMdoqiXebR1CwDIpCeyly+wYqI
tpnBQhd/Lz29qd5RmQyLSJe82UAGAvpeLDwn4JjE8hrKoLfUfzLBxJhIJHuhjaLkwt5kW5wjO5kF
F+s77OlwxgZ53BCAFyhgSDlAs1ZND+9S6t6ryAywIdTzWAYGhpbZlynVuWL1NaPQ56b1iUUJGq7s
Cqzm1bM9c5Eq/Yw28tv65cfVdDBfnaYEW1y62dIESdniZYIddTLcOTNIsJ8wS5RsSRj2MBWxwFbe
johw6Hch1G/yxI5l7L2LxHl1A0H6dLZmwPQUWozvEe5Va28Q+6xWs+eRlX0b7gM8EkuTqZLnDs3S
G65p6H+UQd+ve+71XR/eorq6BAHbj7B6EyEwDzCdlundhdWn+4JRHI3MSzgoKEuEAzAVYK4IsbFi
ktJAwNGsjSXNN61jzuzHxo1G49XPwGVrWfjs6CWuEp2pALEfnzFK1lN9YxcG6kY1P0nrgRzIl/OA
hlPwXkyRticDFL0JCK1dUtICpgaZcZTUR2nONaDDUH4KE5CqHTV6swNeimQqH4nUxbZL0J4DvYCs
vWGm2qO5sdJjPmevWxa9tZsD+Ojh5+kB90KlfMQm5U8+cHNh1desCd9wwaPTz9jzUFiXEYsirqtg
xjUOG5xwtWxBe1lsAGuNBCq9GQ4OXcZ6dK0zyTb5MnbjvVcRr45qimgfdPkDOz78yKSqdAVIzhAA
7oGBCtuXxGq3UVkBV2dyb46Nfascj3zvHIRjL1HQ5FGdXCIQV17ZzL4q+O9B2266GVXcO7eh5XdV
BtLRyAy2etFVtUl3Qg9bHr1w9i9lydaE34aea84o4ko7yenTdz4a5byzgyCLE6b0MjUD2mLyYJTe
FosJgyY+WPPMSVBsXBZqJFiSK5RNOIelG/8yfJNuR+g8xaTfFk1xKmGlPdD4VpgQ02rtO58GJOHT
5NOEEP20Yfwakw9ILJnmI+41igq14XPQGRO7z5a5cJlV2Nlh0aRO6GKya357bgTyqgkoZVFxY+dp
9KJbMHPGfF4ijUM1OM6S9PoLvucxJeBi7RYIyacGLT1cJJJHHEJKAmz6ImHqhk7yPaHU3gELZQee
UpLfNTYiq3Fwh03dQ/tFs3huK+veTqCvW7nIgcQuaqUh2+tmWdJEwC/5DWvQVPoLSvn8lGnMZeOs
xTBnUL5OrGmSiY4aceGwIfySBAxVEuZqjW/9NBgXXzNhA7ROD5HiKqjaAXf2UckmlF2eGnRYFrwV
yma9SWFjHGxNnP1qJIICKd+GvoK9aK5vlJd/t5WOF5aNddfTrtkFDuAQMkYat29uiDrW0dE3RMBJ
7apiHmnVYFDIFYjF0F2rrD4G8WuTOeZdeocwNett4qqdgDm9HWyca5bJFsuL+/cSNQ+Ikj7haU63
mPEqW+6dMO2vhp35Lh7iVa8NPWzECJBHo3/FTvEgE5xP3WR4MKKYJEam8Z5XUML88jCGbslM9QV9
2FOianMbZ9EjfHx5A/znr5iEtjBV7tCV+4P0izdXqT28nI8kbfo90ZxqxV7L5PJEfEC9wdDi5UvI
790qZmK7sdkerJB/IAUNBozOftUyJLe+ow4iB/MnR7a7soXU0vaet8592tdWx4PZBCy8ebf5FyD2
hoHhhrhIWmnYIUFtbtosg41eJclSz9N3TmpnRe86LBHnxziTJhMNfz4eK5wlbuaHj/iXvuiQLZCj
PchR3BjAH4ZglaYKEbfSv2XEjLqMgLmxXGTWVDvtDlzccVBIRsdGaSvTtnCgcFoMXYkAnwyeWewe
LTp/DHaGS0y0R9QdGvNJPwC95U0ywaKZjjedQZYsqGvzFTkz5PNVxioxeFDZiNC8ifRrazX6rZy6
VzMg8nWCI9/Wlg+Flx1FNXpMTDBAxn7waURedgjYOmhpYcCAs6aVjAdjTav1UenOT+Ob1h6tBCZr
XrUmpRmbjZLmGK+ThmtbDhpxg33dX5SWHkH3ZmKkU+qpGie6HWunMnGPgrcyTkM0FElurYKyi+h2
Pe6Q+Rie4ZYx9A4HLt8TuYhWyA6VGOgx8UglyNIHvUUYaRVMM7QgP2u2XnzrtgmY3to3eXd2rODH
yuIP33mhX+bFU+jyRtkwCvEYS3G/TtbMVLfEyTwYwMGjWDuk7nSnvVm7jmj2lB/PyKq1RdyGnzUp
Maii2Qrlw9HDxYV1pK2p5c/IfSlIw/RTizhsGhQrWUtarJD52Rifa03/avw8WEQM4jZDMdzGyHpR
IvwKo3zPkp+wbWw1zLN1mkktfrbNUV94IkcY4N9QcxLmcXeVdQnN8JnelR/H1dDSHCymodeXRVuc
kHOsxtR6wegbLjWr51gDoJZXxMVQGmwawXEInvihJezbRqE+AtxrpuAZLMulKnhsFg28zK2Oqw9j
kdI1OKPGpSjac4PiepMBntHcDP+eJPRIR4XjpNGzPQ7jRhgONgQdsGMcahhozOq5GAiB96MMiEUM
MY5h85fWzoV+auE6NX57AZDSGtDVaizZwBXtiFGWWBk0I/jrB1JhVlVpXwYUQAt99Lp1xLuNVEex
z9DUcpxjO5OYzquYJSNpfjBD92VotB9tPvcD1g14idHco74H4IHTttNJEXH7eyHKS9fdWgvpBQhn
18DUKFs0QkGSijVkTG6Ek3/ENXNvpHEv++riYwVrAe5wQGbBSrcQJml6fVUzHDCKxIWLEhabWG5l
TnB8aJKE5ITZIxFv6jsnHJoQwGhclcFgHpRjYRnrbDYjSTFQQVAG86KCtEvIHVX7TvkcAI5fP3Tt
AFGGo3EYEPZA66gvDJ9m4hd9JmB1m4Xgvp8QVpgN09kkduWChBEavmjWZ+v5xW0qguvLN6atdChz
nZzn6jhp7ZEwVO9i+iUpQaZrr9IcqxHazW9CRB8nBEpYLtQx0zxtH6bjB6P4RR2W3mEUZgjhop0N
51k3B+6paB2QlrlwAss8BVZgncJG7GLNoNhAJEAtziscQg2sHaBg5ugUT0ox762l+8HSGfdXStxz
FXdnbb4hxxm7NJlDiSPjBBwR95mgiFl3tm15JlERc1aelxttxDbnOU/zSsqcNXtDiXaac68YKPtz
sqfO/aR9Jg5RYUXFsslIev2YR+m5adzohQsw0EH9Qvr6q0ZA5dEiI3nt1nn62PnZe4SbTMWkwfXC
0M99NEBYNqsQKH19U4ZG2ZeF40fNrDpyxLakJT3aRvWAF9B5QoQYradkfNXiwdyPtv/ZmJx2TpOp
p6Dne5QS6SUdSnsbKic+QhFcyjQH7160GYwiPrCyzI5/Pk1LclejcnLXdlYF56SwuHmnEe4tdF/9
om/LHhbukKyKzmp3yNK4ts8JGRIMOmYuhJc0MbLa/fliTxYGIz4RnB2CbRmkxfKvn1aYKFbU+hLL
M7/85+fa+Yex4sIba8fzn6//+ZBAmWZ6T/z2FPecUe749OdDCm3HnvIny8mmp1JruJ/akFqd+VM7
yAS7QN6YP9+dLGvYZiAG8IbUvwub6g2i+hUrsP7jpAhKalBC7KR2hszwQLks+uwGTMhCJQNxCn72
a+gw1TRW8Dk1eE2IvcPRwSZg6XNsvEBx8Tinbf1G8xOu7cBKr2ki6w1pNuo8+uB+UotbTl2N474I
8fk0qd4cRUYv5hBKqJEJexRtHx3//OvPh74IvR2ItLWav/mPr/+nn3XihJEoCYOQvDGVUKq7xz+R
jnjoLnjsw0cZVM3dwMc7Bz0aRldc69Z++vMzfcexNNJycf803bvsdNKSDeYXf74bGRhHqhoGy5/v
asE8iCe/7OHPd0vYflbOsjFFE/uE1uOvX+qN1joPFmifDpvkvQTvsrfGBGnG/N/HLF+4pdbt9s+n
hgVZI5is8a+HnLnaNUOXd42Jc7ojq5kfFOqh6aonzuOfv9fFVntExxP+9YhpyKotok+2cvP/5pro
wVPbzv96xDlqx4XTkywD/bNb/e9l2P9ZYP3P+ur/R6X29iefpc71/wdabUO6/51W+/pTtf8s1P7z
438Xajvyb47rCtdxDMMU6LTt/yPUlsbfTKKTbJbYqKMtbgL/EGqj0zaEkiRk64ZhK9OgrPyHVNuQ
f6PRcsHTmy6IXOm4/xuptsWT+WehtmlJS5m2K2wbTbiNOvxfhdoyEJCjWrNclz36ncBm8tb7xSsh
8NStWfnKoAIwnkZUMOMi1JMO4O64qGjQ2KuWyHydyBowuJ2yQvaLpP7WyCxYZ1ULics8uFNzbd1v
UaVfgw5J0G+RXba/uyDchMzoPeCKfi7eCLYAGtLhCmeGh84SqNgCffGKhmSZZ+relS7bZdc5NuKe
jhTcXTsDw7SNwbq2ptPNkCov/jrg/9Lc/13V/i8q9n9/aRz0XibvhLJtSzf+Lw17pphuIw4Z1mpA
fIqSW0u51tjdsTPrfSR9axkFhXW0IVpNAwoMkMd52Pz4mesg+plYuKB4QNsFWa2NV5gfT0bSfleW
7h768uDXhUnNKGlsC8M7QJheoGmYh9fa//BEZj/Av7zHmN1MsGlEArG6sy3n395jm+ylPHALfe1n
AFYN8uLITEhXVTg+Sgf/bJcK8mLiyD/Uz/oIfSdGNbzWpbH7pzPjP7yiSqh/fyiubWI94ExgRG1A
6TP+9XALzTpnTYgaKlbpIb05ut2/+j16uDh4xhbi7gLAGwuVA6YgYUlsaa9N6I5EVQyOenCIhGaG
hbrO883T0GeypScjtwGFO/enSr26SWNvpfHckqNx6zY9kQirqivFurHWtTbYZzerGD4H6a4uTVoh
0tXvEb1/qapTNuoX5tdq01ayWI6xJCCzViurLNq9x7tsp/DWLbh+ezsP9E3iZ4/A/knEiD99QSyj
md47OsWMscLbORMNLDRBS+fZrKsbwlMGAGOrjNFF0ubGi0qq75LVJqibOtrndWUsjTihiPXanSTY
+OS7nBQVXfWq2U+lb5KUoM/hEhaLAFmJTezk8SaV4sU3JhzlOpRiBUjvofMmcNtoleSIE9ll+EQb
G30OpZWca/upMfT+ObtA6U6OBE1/DoUbnhzJXignx5B173tlN9nOZBADZSE/QhoylygM3sqwXSL7
M8JHQsYXrdM5xM0OF2+AfShHV62ztCiBH7LjJRL8mdmcuZKeOW0BjuVHDs43xepC6U52TK32E4RC
TjYlO9fRtH8xsL2xHgHmUfBOjE5KEkWTeNAM7XTR0P4VyimX+LCDdQbutCyGajMwBsytsltDsUcR
lJhogEZ5lCMEJc03PqvelUvT7r2Ta8UdYyVrpMEOjyYhQkiPPRQZRTlssiI+Ni0T/8h/1hM03cQf
bvu6Wg11V9y51zLUyBRodJsFj19By++1BrXvrFslOAM5HJl96BIaWIMopJYa4X3YEeYTHqnNDKmh
sLwExGvBEeeC6epltaztLLhOftftdeuhaMnl4n6wZe2nLtpUP42s+yRJ0mVZ16+hrG/wkGh6Pb/Y
tnnGziNgEAxz9zyautr3383osSKg+xYjy1tJPNCi7pxbnbrRjDppNqZqfqNxo9OT3ilBaOGByRCQ
1OM02wgmySDGDexrzUcQ8YS7k1cF3kZDHMNmPKldoswEXF0XFM4QgbzIIx+QdjaSescJU+H62tCi
ytXc9qRpcvXBMTPIKQEP5sxXnVGsNCA4i6nKylVvhG+NC/pLkfBOJigd1gRJK8gBhdjCOoddZJyK
0PyURNE9FL/yhoATswUNZtrary4ADMz4cF3SrtO6vRWqITcYXGWNzIcN5oyVz6B1ZLX5Jo3kubYd
Ew4DY7KxUF9gbnAmmwfiHAOOa6NfE/Qy7/B7lkdt9Gxm0ZsZ1elGT4LHyuGryuIJpTpYczjCP8pT
z1MOvzYepuxal/ax68hXtavxGee1z4FlLiuttR8FahxmANG2joDxdWSCG814GkdAjCWaU5SJ5oZQ
zt9R/xazpj/BtIcn0Nhc3bJ244/Ir6zafTEHUpoal9Og5K+igUzJs4TyvvEz4tWgdkWhJjbDMFUv
fj2fqojS9ql4bvT00ZrMs07G+kKC/3FYORPrM74NjGQx7o/tmtUGZTSakDhiR16nn3VNym+scMZP
7asw5XdCUt1LG2QxAkdiE0wJdzvaFJXxCbCfohSuOZKXn0TYTAo0+0vXR17GmrMgbp88XKoHOZbB
ckiSEev5zASFVEY5xNadIDyIpnXNoZi+yahPmTB44GY9jMxFr9a9LAiWSucsKuiuEAt2xsAcHFPJ
q0toD/pfDbeJ9asVxLg6Xp5fs0HecDXhMIrJVIp0EH4eJfUBMZAOGxOkFetHMEkSxevAwl4CNg2a
I75IjeQFh8iGmB1dhGaT6Cx9ERS58SkVjiTNX2sJomJvcMRaL7itR/VTGsn4TYsKUKSPIzOhb7wE
4OO0EaXYpFlIruqt9CWb0GkpKQ5WcswvfiDlMiyLYiXgeg/fdqETHMNgMNfVY4LeXwJS9EeGnfaj
YjwTCNlveqJ0t15S3adE8ZTq8SPvGm/JEgG6P3LwGrfwQtDXHdrO3+I/JQfJEQcnd+4EU8FKHjRj
CVwZl0FhPpmVhdKgR+Qq6uF1MuHjRwhjt4qZcupvUKpAFNELLlZo3ji2mDm3LncHiXIFkz3PCzyF
qMX7aMUPncx6XHFWco2NhsRKaB0FfAhSGLaIdzAi9BSf/E0IhBZzj9op+osM9Bj1SEpmtl/cjJmb
YM4fWvQ5ZuOtAwfRFNmsf/9y3zCpM+0CoNv8izoCiZWb8wA1LoSVK4vrn5+dMjBksh7uIEZXpeXe
G8J7HtSowpeKnV0U6/0bhXY1JycQvkDIzNodCKjMDBuiEYzYzTSyW/BHeSBMZFgpFdQLfQCgFAeP
BCi9uDWcvL5GUg98/+45xqX0x3r2FYNFjKY3mrQXr/KczTArI0YtY6nZvHqC60E8RO9li/zV66K1
6KsP4cbPOf6blRkn+OnS/uaw92YDDtHMqm6izcddA/zPq15l6XokEWbUF/5TVMN5rgwC1bLqMLHv
gFmk6xxvgjtljOZH5slxgAKhEZq5ZtByJfBHX6eT6x6SvHmazO4StPAtWWT9dKGNq73GEzX+tC6w
GBWxscsc/Yt7KX2//N25Vb4xuztHU7TGxMtkrXTLbZQwDeAa+lunJOgqGAe2xUDYJKgQ/H27TAx3
5zshV7MqMUEFfXRtHtIHDF+qq9Nr4Fa//QHpLMa1Xwyetkbtz/txYk6inCgX2WDS6ttH0cvHOPar
1VhphCJp+qXKwhA0R1iwKONJCoDS15iEgViQpAdLDvElAqiiqn/bte1v3K+K9I0luON0WeTaU1oO
MPDc765zuQGysTqXcfwFGR3i1Zj8TA7iZOJLvQV6BMB1UZ4iU2YPMUQskVy9upqhw+igJhm56R6c
XLv1AQT/oAMOPiQ5964EIgCJdQI7ghs3EYOBeJ/05PE5Sf4r0pPiwcT+zIKBX3FDxA2JLEmb0hEA
Q/5Zx+G0LXDTOFWhtslgPAXNrO3vm8cGZ9KxrYppPkCntYYfSosjeejMFQ5EYzmRyhmk1TbRTblw
hjRddjF+NIEWIapIWW4M8MwRqa7n3hzrLeyfrzpqN2FiXzsHUTg03rmnYx7W9AG2QYjL7IgAQstW
/wxyhCsOwl8Tkrxn59Whx3BTCyO7sY760QCaccHVVoZTZA854QZVVRNR40wsFgvwiYBO2rx1z9pg
bQpLeU81hGVKnK2NQ2TjFaKYAVbugnBza+npvkMoFruxCCT4UsbVKrTd4jHK2M0XqUWGdmKDglMl
Bnai3YjnK7eWk0PyHB3MmsGJ1zm5Ab9lEWckhDekh9Yp00s8tAEaJSUxseb2huSKt8RvxQGjkMB7
Fp+qBi2/NganqQfNL8krJ2UG3IUX36ATbQNwrJZKy6tbRjsPQMuipyxcT8j6Dioyvg0FK5+NyIWy
8yLdJrxVJbQ8ofwH9O3wfxoCh82422DT+AlcAs6HOECGjqM19lhmGSEEPT25F1AXiBswbCRT2S2G
m4PGIttF+A7zQbrzRNkAh09WcqYYFyftXma5AE3t3Rk3sFFzfXOpx9qxMGxzlacatLM8ZdXqDeCZ
yszY6tTslKmNjssHQ7CcmWmJIgXOkkegq6gVyV3cYl5eti+az+JHL0T96FLYD6YJoSlsT4q7G1fh
7EOOKl61ucNMOtua7pRQRxRbUIhUOAXI2Zq0+hmQ/FagWr/hj9uBo3nsO/BXoWIF1vCqBnX/HVES
UKDT7Jl73L4kvDsOUooMJ2pLUs0E4gQ131Wrm4/EXxcobU3hjhurNbnyRQ/SZUObC+xuiQWrk7+D
MhC3BbwiFyVi5F70mvyPLsCHMJg/2MY+6ig9iil5qDviXNjrsInJZbnGpvDbMx85KPuFTE3CtzjB
NuVAtoWOHQjNxD7ib5HV4d+HeSxBHXOudfvT85ILztNd1rXsCOL8x6ifEu95sMm9EoQ6GIAU8Rvv
dWInAdAYn4qOmwt1iXQXVaqtMZaketi2eEXCTFvahdhbPDSkQFz0poJIyKi54+3yL5LTK8v30hav
jJjWtj2/Z4IrvhVqS+Eby340YL6FlGGz2kkTKzalwdKV40OSdu+hgP40caHflCX+Pc2F4mE/sSD9
zGr/YuA/ZMNyhlvzTKbMhUDEB5dQoAiEUJuIm62xWhTGe4LjZdEr5wFuzesoxb4ezKfGnvXeLCXa
iECXMBr3MHtoTpHAulrG1s2dSYQpSHjrGcFHsmBJFi5CR5xp2k00bbiK2gtwoGev9h+FqUPgQ92i
Qjp9ZGBj4jz4XrEb8vDTs8unUKvYXtXlxa/4gcFpHlOexsqkKkWe8DA08R5F8zGQzra2k2/B2BjQ
1VrXfvTYBm8URXg2QqD/s5J4KMCos4k1huKWTlcLgmqTgNyq26sm0R9GQgAMbU56MO4jB8V7U0B6
KyklYSrvJryQ8mBG8xbcbT9by977atwUGWkjWsxz0DIcXAMufL0gmmkwFB6IU1nmAu6cdkbjKP3g
QO6hyXUwZtvns68tk46lOSG7NmYgtIP5h4f2BgQHhWLv7IzGJN9BMh0WssMLP73HcX6JCA6N0R7F
dU9EbVnwLKJHm4NOVw7jiO+4sQjxUC5VqzWLu9FlOkgTFtFszUS8tZaGPcdZVFwATYc+BrXVWENe
zbHu4ngEIQ/ruSw2dRNCUPRO/TCxcQqJJuSd1aXlbYrW2SRxSVuvbZ2s3/ZoPhY9sbA4F4E9djji
bQu7Flxj5IgrrMH10g7GVcxibo2M10Hn5S1wLW2rduY+lW8elZvblOVaMblAPWuVy8rbZ2X2SdQq
WITAC9cmtmsU2hS26pfWgRrqAUdL0oJWfcGKr5VQopiH8nqwvYF4voxz5w1VVgdtVbzUTblTev5b
78rXLh7ZwaXuXXeN3yh9X3MB4pqebBN0GsqC4BEz7qlN9K/ahWWLfL7FEsiMAOfVlgjW1zy1H0uD
KCzd1T8Aa32WRaYof+NoUTpkUbDrhQkx3oRdoISehq1PoINrDB+dk/x4DbOc3BLImvSDJ/Vr49Zs
3bDBpshd0qnBK0/K+trMIFFa+ZNT/uppLpaqByhn5uEO/2q8Iary7JfTk5Wi3/Xtd+I0JEKnXUxK
1a1kme6F3Sps8veoQQlqa+24ynyMobNjKTd8GJcpUsUGE2KCj9p+H12kJAimPFNEeNln2UTO4hmz
JVQCP2WPr4FCJFM+jz0DF148Ip5k/gWrbpTG77AqszP7TxQTdvRU+rH7AhIa77tjP0UcZy9G/eq0
U7MiarPZ2jKvX9BWrbhrjrc0ltWLbrmH2K2M60QsLfVcERwSJIkpZKtzpOLghTfPWfAX7MOfT40x
m42WMtz9+RT3D95mPd+Hg8t6O5XTC44xa2PWrVgFrssNw+w/Z/S5GNMlanXwHcwbMZjY6kbHdiL+
lPOsDa3dZLjpuzH7QHIVv3qFwQJ1xAaT/xdR57EcN9Iu0SdCBAoe2zZoy6ZpNk1vEKJIwpuCKZin
vweaP+JuFBqNZkSxgTL5ZZ60uuKTyR4rKoMYKtNrhA3mXqHju7c+SbDIG2gKfvLhWmF76YiFFH1O
z7uOjUdONJFAUC0/68x5KooY71nlglNooDCX0wCglj8VB2O6gQSqHTECzO+++IooJvoktYU9o2Nu
TnxupBDaGz69NFkivfrLrGXlxZKSliZL9K9W0R7Twu/XjVLdOVG29zrM5r4Yo/ocd3DnXENvIacm
L2K0r5rXc+yYrI8wiY7CVB5kcj06JVT2DD1bu92Ml0Rz2qtsuZbYA6NlUdtLsV8fnQ2DY4AjEW/K
Klvui+W+a7jh9RzYPwe9valJ+M8s7hyCDTKkGbvRv98atoT2SL1fcHDMR3jF463LygN4sfaethne
klp/isty28wk/zKwG9vBBQcnpYYZ1DHehDk7p1KR0himMPn0avwYM9T8FSlOTI8N13bpRgQdsYlx
66VuHZp8g0f9NAMYXrmtLTdx/RfEJu+piQFq9qu3PiFNEVXuH4tQITcv49Xpc9DDjf0wpwkOijE7
unWbwtyfvQBvKKoyIg2ZvnU2U6A5mf24zdV8TFREgrTHbZ7JX6i/22pp75xT+uVjt7hSgssIt1SM
UaLfctZqJuFtYEdu/Yj7Qx/LZyut6FUwOD/gKiKdR5bnnHKUQCKkLTWknmI3VXUdjF5sUb/Yv6L+
NsQEVH8VED44R1anvG0vUzkAyPLdbftREe7duN3soNc6e49GEnvk0BxFzYtVeXvNArktfHVX5DeI
gavkYex7ciJuGQhCKOsup6UKJO7Bj7WfqF/7iSB6UhToI6VJaj4hzKf7tNrSDa0z8FkBiza38FKh
dpo+BFzpvY+xhBOR4k7Kdf0mmCCrqXi16O7YNDPmbuFiUypc0R/iHMnUFC7lM5n70jbOGwymi2aC
KHV4C7eFQbdoJMZF+Ax3+ZTcOQd/pu08vKpCAdjW73EzeIc+sTkZN+QZfBZQwYlsnRbxseuoDpsJ
li6npqi2dnYkKFXXEGMkQZsDpYIrzqDhY1Ry3ypJOW2iCAipMeTaJq3r6tTS8ocnG+MxCQustJUD
5Bklzm7c4mCTdKJdUtFr4qOeQ0XBiM0Ok+U2GWyN5DLW3Tw6tHiyyXtbXFZsbHoJ1HQ8N5BPsgez
DNNdxaML/LfpqqOe+mlg+f2r5v721qlMHH//74+psm4+5ujTUU9R1MhRfMERiurY2dShMouwKNoW
3aMxmHzrw2xP1FEd5zok9NYlI821SY6uk9kMAMOjPtMahwLMvMinKFOL5IGTkHFk/mYeteWHrmSZ
NcmkaoKRlrl8ba2VVcdq+TP/+0eN+UHuwIBTuePtex4IraO+whkmLDXq3A0EXaIG7x/AloqxCK8L
sbiCmFscQNmpLxwTe0ZEz0WZfhfDn4JnYD9ISnD7pr1Uqdi1etLtdV3HD/YNpDZZeXkpL2Aj+buX
9KZNUf9F1p8m9M5+C4vhqmZ8Z7PAQ52YeN11Gx3Bh0q9m/r2s7wqCEiBy6x3TQByg8mzDopU23mI
28e0g5tZlNBq8JQdmO10q76d3qPUg7YYCXdVjP1j0n7j4brZyJJRjWDD0mY1Y7PlHHzzs/Kn8Ghr
0ObpT+dTUZAK+dx7Cdi2ssXRpHN5GDEiDpWNkF1iSG2WWiDe7Xwb9oS/oVsBcNKGsz/7pyb9nOaO
nuYwfe9CjJieIX6VUTwo5GEiCfmPlXV76ZmLAbGChqtxLw6BHtnYIVa1kuOKWxZuhNB7zUuQ8eXk
PRDYV9uxMQ5MZkxa7KN0T5EbNqhRUNkmJ6I9qL5UrbW8ehMAqih9nXUrPc8TpM7JG5FCsVcT8+Uw
aY4/JAGxgAmWQJYjaSfFc+1mf6opfTV0OqJnY2kyJQLTgxUH8xP5KKC06wYtDjTODCFQAtthfhTV
NjDGgrY4Ar/IX4r8tYLN22v21pMEHvpJOqtLlczhM/gQKIR0yamOuGCznI6t1uHYnGnm2hMN7HrA
PUk48IT7FckqMzuQxtyTzgE5UIgiMLrJfHHY55gEcFfvraDxLCMgZ/xTqheyFAWwQJqNYeky1ycf
JJtbzOoS0N7suyZUvqAoLHUKJ5IMXTQfB45YtUbcak7iZ73NMazFjD8zxO7OtdhT+5h89mxj3M5Z
REAn0/HCmN6INQa210yXn3bqvEDmBGxg5s9gkDT7boUPioadTVOhf0yTA7WKqlGefb8oPoTUQ+xI
WKKGqJoudBoQwSgryiFJCKSrPMVUajfDbx7RbuHEwzaaezAE9P4cJbJSlgM0LpaG04HKEo+Osm3X
1oCUeu0eNizmXYk2ZNcljXijzF8bqCfwA4zrZ1qSh4KbltFpEa3zdA5KwAxuVp6bRBGoYSXcOIRy
CGcsFQFJegu5+a7bklkLPlx0T7AhDGGH39lvz05Ss+hl4c4oG31Hjpm17N+vdSqqjlk7j4fGeKxn
nwPpv1+CQcaat/yQtDnK1xCStkG6+ffrWqXK4///I5saE1U0GJKPRXmsCxe4xb+f/vuNUixplMEa
Ng6Twf/9m/9+WubqBPoX3ieFyEsvcFgcK5x3x38/Y7n+Y7Xpo11F+q4yZlhTWrmfZmjXquxwz9EG
QIKE9QehJwDVx/vI4aEupAgod8DEDAxYWDSrOOFAWqDRvpzB4sxv4V8nv/usHIomdMd+6bUqyOvw
qaAwiuQmhxOEyZ8FACz7LuNVigEjdaRE7dLkS4nd9bCYzbzkybPxQ9FjxZbk4ILVOTayjdG2LHhV
lGn3jw4Ml0MvxQds++FshPoPqSJ28Q4/mOaT3Q5nc1s0BAldrT3UnCl5AJ9MgMvnweElBYewGqUa
A4VLi2ChdihS113npo4uDZoY//OthbiCk4ncdcFpPEM/Yf6arPrQ/HFKIrfG7GJTLzDUJlqd3IxM
B8sm//iuteeqF25mBCbwuAMdhdGT0ceSfYlY5ayTYSOr6scmo2gZnrlFexw9DHvNY4t2YveKtDln
Gk5tTPU4O65KO2wh8XVUu9rxN3SIJqinc8Wx6USO6S+GoOUIWH75JY8tjpiXhHQ064WyNk39nmXi
2EGYI3MNEBDEAdyYrnj1W/gYNAYu9bDcpOjhyfexWGfJENNys7V6b9yGwMX/e3ZrY/zfs8t/6xyo
4rOWx/+/R315iP//CZ99UOGOjmSxPNJG2/L8/3uw//2gmSqkp9kwOarNPiYIMT0D0d8LfKTbts73
6BwkBycZbg0B0SZuk01SNN2mnZbMZcg1ydAG+RCZ5iHu5/ms8vKid+Ef/NcaPA52JRUaCCuWPgd1
mOKiZ/FyqoG3AmHn4mUdAhYCxdaKCR0Cd/8Wha0eRs9iOKTkbyu/i9IH9dZQRtLPuOoibvVAkEyT
RTUzNe61C8Dcq803e6bxuCoNL8hL8Ve2pb4tXfl3jPFWG5gEsGuE+Nh5FodkeugZNK0beMVdb1VI
AD2ntaJWASVQb4UxwwfK+XZPg1VtMqGjmdYtSoFW1WtYOE+aC3GnpaJv0ybdi62eALQi9oHN0TA6
WxADB2ExyFD9g9X0h5zFeBOaWMije+yXcp3WPhU+VAz2BcZO0Q71xr1MoIO2UZzDurH2bsGphzfq
OnijdgwZiAWqV9nGz2N8fgsKYFh6sRq1OGMY1/q+eSNVugByQ6beA2bFPsLrjv9q3Wn0HEcC/zm3
p3+GDwZfDdGrrA+IpZ3rSYRvRXQodobTOARo6OnVBg7YzAHJF1tKF9gs0CPJPk6UnwdoglzR/PIn
Z/dYsU2/sTZ7R5A0jIRG9kRFJkQf06BE7g1MWWAHL9UjQ9mSZCk2iZkiHEgx1VdqSJfpTWIwtKHO
NgIOQk8SOzbbZRG7zoHiWsrDI28a+bbWIyN/ddAgn0MXIXEtQxtJG6weY2JFc0rE82mRVTYzgw4N
/MsUcJ5ZVb+7IWSyG6UfiaaPwezcufc1fAwbb7B9ZhfhG9KGDOIWLai1qxTiXjMEsHRv6SZfRILB
JmCRpQHEinJfWxlZsqEHn/FhUFBg2dGwCyuqvHqqXsAUcy4L6RiHdFsFqc4KXpkJpGnayCmCAMYH
C2hKqO7Le/EDcs7sIVY0utcc0jL+nbkbJCJlaYJlVXvu0h1S/w1Jcu6SMMw2yiJoEo9FvKOhVgMt
N38yy8iflsLioqZUXYcvtLFrmPtdPBxydIxChT+2V/BRihfs9K9jPDG9QqnpHOGvSWIxGOTz9Wx0
R963V9dFi83hv7ScDoowfwGZPO9wv+WbYmKDaKmUAizLXZLpap5E5q7onQx9HvYPOEwkXM5sK60K
n/PlWdUdNO96vrIpclFK4WypHGhNmj8OGm1Q6CoHUZCMNqaEGZHvv3k4IsyBd7Jx5+e2mU91VQJr
gXYDIAucR5QGEYGcjRF5DLMI7bqYZlYcmDIuumLrFdfUEnnQJiFPDFHvFKrNRhnmDweDE5xLm+6X
+KIxw10lyYyloItJB9fnmU3NkGm1UWFOu7effXiOMeztCcdeZIzg9MeKFir+rJEc4gsQ65VqR1wc
lvVAJdsCInF4IVuD/Gfo/Vb6B4Uh0TNn4O1omBjbLU5mwud9yOMUqGHXE3LTOLLOCaknrBRewyvS
yKanXYugrpGRaIaEkiE+6TD6bDWdqJOOSL6Mnz7Gah4BjeAp5UDrsQNK0Mytw6gAvI9VN/D+GWNh
KF1h6seJgjWpM+SXhW1R6n902qEB0t982G2r2QtJC6GkxAUx4CKmlGCOpyuO+kPdIE7aidPsWQhN
4pAVewPeJ3hjcj1C8d/krCUepamJ64ebaVIN7dt8pL7pxeuJkg+g0mI/phFlCH6Jb5JsaOXUxWoM
uw/SWjMWq7rcdDPJOgT8vePZ3xntB1b04Lnh35Rq5m2uYxX1/J+2IlCuG1izaIWyW6J7SF3ttrPl
KbMRmmMseFPj+1ulMp35FDO6mstQN2IXI6x3nHPEzdgbTpLRBB8i93nqVvZzlgHBgopmCgdlBbli
bj4tHDlG73/ReLgKE0CUjIkEljeyAGQuaRBJ6tNALemkqevo4ILiEyRYiAUpcumSFJyTZz+sd22n
b3hP8rW0bJc3yoA1BzOJcXh/kIOLkj44fxqQhCeD94QCChQKVkeTfR1J7VyYeUtOJd61EF1QhQoP
2VxOaPqAYxqzD/ycb2gzj6zjbPEUjq2hA2OgrXx2SBQijTNjWFNF0THvbjHiMfRIaR/yrF+o/OI4
gpuw2OeVuHjFgKzDOHlnLb+f55AKTvons1isokHdBXEwwK8E/pJbx9tGD0gLKqWCVGJRekn+BPeE
YDS7FtJKaYHsyYdnOtWulrjW1P2ueAADM5+f5w53F91s3V41pbfjbX0tRnUSdpUz0yYgn5WnuEl+
zTpk9FvyxuGHiteGDOFsZCTWBmysDP4A1Vbmq0kQfheDw2EuwGlAslE5Y/wywT7M6GncQidjwa30
fQJqMpBegQkPpFBsiPex4Z2P9dQ7j444U0OHfhYVH72eiDOGtMeenmYK8shY5Hl4a4YSi0qxqWkF
PiO951uNhNlmMVH2DpPqof3XdsyVEDkIhC2gzbwp9nafvI81LMDZ0x4Qs2BIlyRo0myjEy5cK268
Gx0CgN42UBI6qrTSrqCKlp7CeEiH504VexHhDZn1+dCTosb2A+cyczepzQai5dvULEBNyI0LV9+2
UIUgC6BrRe+9AUHFcntqKS2LtcnJvznMpC8q64DtpGO5abzQWxme9tYK5a5L1xfbwh3Ick7vdPid
mqwlu8dGVyevDcn3VQUzRcTp69BzpC1ZJG7K8vIt8cycZ8eTu1KXDyF/lsMW2pYW2yovXAblZ+Vy
VAI+eStEtOEABpUDiHTe291FyBwlRZAlY9O8mm73UTmvrQq/iqzv942pbSKJkxRNqEOuOsbtxgBk
S6nWluHIbNEk3ujqRAXpYSLPaYT0E44gbFa85tsFYRCwA2DXtdu9QX7rULYJfjc79pksTUFfMZpD
c/nWYdbQDU+QEPpD4BcDYCwtRlGpum9qoQ3WyfoE5cyB1thd6pkDmUQMn5gcrVNpPAGG1deJh5cI
FPxDtvV8S+CeyJayzHpn0DgdYDJdiEueWGUshji98nMyAvtkReQWrblXbrAB44PnuvCiC3G8lhvc
R6wXP2E5hkecg8tOiDOizTw8DZoPNUhEGhqsdCEkdcdmKQE0Ey6i5atjVCl1BnXMD9ojqL8UPTyy
+d43e1oNnsO8YypO6Vnv4nIckOCshv66kabSeieaEZNjAjUKLRi3bYEzWsQbd1zcr+YxG0A0Uk9I
1nWOA3CdnGsqyhZYw4mEk0jLI+Mwa9UVQNEt1xn+d+WzSvtr1Ltv/B8tGGVIDyMKjHRKriVRURzG
katrD+Z6QTIn3jJkCAixlrumAxxkLmLMgJKN+XHbNbT2tnXnkQkFVS3zZ23w1pFmfRBWO46p/+tH
2Z2c8YpAZMh6cHf9jBgfGxUi8GvXR99Z5iChYJrRo+FDxkC1q15HAMmJ10P4NnHxT6ykXscEEktM
0GTphcNhFeB5QPB3D4SkHuiC3I/Tac5JTegONxuOp/taFUA1rV+9WT6k3Fa0fcBZrvGwBLGkMJvq
rdkKqQJDbgkLXOVkcicf6q0PLk0M8kvE45cjfXhHE1QmPf4csefxpjvrUcNvQOEsM2QsJeAU6r3j
5q+lM4kL5rgTM0a1EzGrahIy0CFB1nHOiXyT2q10Wb+bDR1o17httjMORSv8040YIbmoAT9p41eV
9NrJX6LaigJOME7pg2a0fxCi18ycfh0ajQ6th87zylQvYHP/69Hh7DX9Kze5kV2yoodsPBrcNoMy
7u54XfkLJgnqa02DG2s+HWvxNzOtC9TkNtAVSmi9j8zwT18Rup5UHK2dVrJ9TRWu7KUnqXnnvk8L
IR2TtLsl2ECcYz55+NYlEwsqRtxmbxpEfQ0kNMfH90DlyVHagnpRp0aGk/usTu48LfqB7jO6PDVM
HeGEtykzrsuDQoT7iaStvTZjdDUDDQ++sjup2xBZmN2Y789z+OYUuELppgEucZGDxBmb5a96zWyj
kZxf/EqHSLl4ltFUWxRYM+YXyB8HoFwYUhaMOOS/6Uh6jxkBQ98fqC0edmPCIaxz+XownP2EtG52
42elMzkza65ank4mYOUQqRuWgwdnSrbj30Ig6FG+GGGEMM943Pe6x9VgpvoLw9uhg+nLMMzbyKZ+
mfxuP0FuXv5loryg0eCLVAiiYXHVY/fXnLTnjBLODSJ2CemPpsbMWobIFNrJdto1IxujBczMYnP0
YWlLn4lnCOez1MALGOpH9xOsS7F8gjfKPdt6SqP4q1+gpinmK3DJUxAZqYImLB66kummK4laWx92
hGQajtciD/+WEghEEqNAD1N0K3FH+WP2US5lUkmc7SCjrcESUdc1q5+5nj8KyDFb2UbejlMeTkek
y0gyd6YCY+sZp4kR7M5Qxd0bW8C4pKzbsD5ArvAwOElOOiDyjNp980wYO6zhP6BFL+mkfS1L1lw0
R9yEuyLFLa3FMzUzx1YSBm4WNWnqtZ+0G/FR688dI611rhn7MHc4PJT+EuS5DK7joWVnN2cYOMRX
314Lf9sC2ETrEiTDSf2ty3xrEFvnhbsY6oVbAB9uIyxkdetv5NVPjfCabRsVl15Qoyc4eRXkBbE3
6H/N5SDsGZxRGhbG6W86WuZW2v2180mkJE0MfZ4N2QWW4NTgw2MfeSLnaj1U72KmJ8DovVfV26BD
fS60y9FSU09lOF5iLu5pzKWViQJsQc2SLOXpywAeB1r4Dv8LBKPHZrIJG+YjXoEIo1wZ3mOjuqPj
4JesF+tFDYHNIQABSfyNDrRA7wsm0QJCsfVdagagjpbdvqaq4hH5ZUPXxF9fnz6yOOMZccLr8pxY
PZNzbjcbQqo2Ng+diKeHDVyYjwPjxriCYNj1iQrckiOTOUQbLxuKLX/xjDtKqe1ck6Q8LJLlBZmd
VK5bSzxPCV2rI7Lvqk94nsLvWYXczZZKT3rY8LRGK8tbbtgX7gbnJLZ2JgFiPAX093nzNWy8Yssc
dtPjEUs8sMnZOc4n1kynZNoKSCHrRuDgDWzSmDUZhRa6i1vuQY1c0x5GFMCWVItf6eU+tmN1wJSA
ws3XDXB3F+vaAyNNiCqiuokCHady810UYZsjTru8++iCRfUdw0oo8mENwAdp1r26o3wg6v3IqrJF
olzZDv0prmiAn+XdgUBwYCum03YyP5lmjA224fqfY2S2uT6bMNoKRtLV3B5jG7RFOEI1LEt63Kyz
OxcnvIeXZEKAbgXkgkRQUJ9xnoI3sFsWT2EU7/++iY1OUWlVzeeZspeUpk3QPhCwqy5wM6A7U7j3
InnJ5PxWuuZzmA7XYcFCE+P3tJj/cSG4hgIkwBpzL/3qzjd/3xnUw1cDX1Rl4xKOKH/Ks6NnNZvZ
y2kkpYiNhpsHsGUbx/fHXezuW6LbcPfu+OiXedoT9clnjH3rocKEBIs28i6ky/5q7kORmxcsnYSY
i3oPefBYzywyyaQjSkc6gnl9Wj4RA9JH1HRsq8vQJRmqbY17DA5ZF0RVvnHa4Q3Q9Tev3cHV6Iqy
tTe/gKgb8sQK6axLuo7L2fk0ZcQjp/K3CBIJUmJ4mVEVzFH7nBxzMZXoj5XnP6YTyZosM8+05rzU
+fhm2nzU0rYOmctAbm5D6uZD/6nz6KzD+H60bGvv9/5bX/1OKXNTroPoIuwpXFx4T0YsbczCS12d
jWWzcmgogm4OEt2or4yEv0qy8onL32RGlLGlT6he3EjtAbVQw4stACE4+PCxY2T7AY0ApBOL9Dy7
f8yeY6Fh3EXWU/VdDh+uB22OsdY9wariS+fMVfAdWtJHKn8sTXPI5OMEThlVQ5y4WFW9N9cgmdt0
5vyY+Y8TOESKMz3I3y7QfOAMpOxktdVduA1QJ54SgT3EdQ8eGe+1MrChdu/VPP3oFIcunmveUdRe
XosMhAk+V/u5J0FTtFq06wbj6nCiS+AeEEM75JGzkb75WvrjRqeHXpfEoGC0U/kYz/UvHpKbYymb
+g7PRPsZGeGCvFCW9izL7htnbca672wAj/8Bc3kkN/+SifjemKG1hdzUFvcJrBwWKEL99WNJfOgw
6UCex9p70J2g1jh3tS2dGzYdkpLuGIeWMYDV/ltT8m2lEXw9uck+8SDFJx9jJNia8/iQkS/1hfEU
d9F34UaHCRuuT0clPt/0cRrQdapxNRCw2bRhyTXb0TmnxF9Wah/qkfzhrGc4yLzy1MNICMJJ23Re
dNR8eWdCfGxDwSle/+hSBpDWlL2hdmCchb28MhQZsc732u3gXAxDXcoUYS0cONAbjJx1mv9gvw24
sfaTaleuK2+NVM1BsXIwhTiACblbAjP3kDEbsF3jTfPGaF3oTHD7TBDg6J2bYljlR7SBOhNuRaH3
54YjArDpRQ4s352YQKOupcFQpo8JJSeej/xYSfL43a+b8ioLCBmjbj+o2noqnEWMiPiqytxjUJHD
X4mfSide6txxuSZBavafcXS2SMVecloMSrbcnGhv7UdfKnNeO1O8zVlxHCl8sLte7JyGn3nYqzik
mpeUTJafGKdu8uy1OzJZSxB4SA5W8CABJ0v03pzKyu3o6tR3Z8csO+m01NBHEyeYdhuESYnG0UzI
nV7pwunifgXrpNtyU3yJaCWgcVLc9Y6+2tnuP7jt7GMniddJz0VklkTmsINzwx6d8tAxnMjEvWCS
s7X97irsbjupbAtlhKGiaxANdN5wZxyMrpHwtYY7xXwVnRPrqm4/wDXg1KIVWhkvZlo+uyRCsdAt
Ne7TzSyLz76yrmavQwVM3jgPVAwN+7eCh2UVx9c6Tx47Jz9SEXgOMWOPfCN1OCWl1X7YimL0ZmQ+
K79zx/hYTjCQcvDMgZcILFu9L1mOcPkeWziXcBBan4JWbGeI7zUE8IxynNqetW00Foc+7c61Gt6T
iQZpQsX8n2t7n0H/8OwHBkssKkR8XEE7YJ18eHTOBBIlKKmRqbj/7TTLfUTt4xruSya/4hp51UZA
CsGJU50G8YW7mvTeQ4FZs4inR4KLuPuV1u5Up+8wxfDCwgzD4bM26/xqLn2VKsQVgsLp2gOqaJRi
Q3cP5jichqa4FwXtKdpDw3zQTRm65vemj7Ctihc7UwP9zAyN53zPFgBGou++9Wp+c3rnyXM6aBrN
3VPdk1tx9XZcj2KmAUMvbNcwI5fvc8zDhhHJW5lD5x6F9sDHy/kN+pOOTrhjUExsGrkh90Afd4Is
PSYcRhDyC+3xaNr6G/IrXcS4XchI9kQ+yGKt7/4wSXqrp8/K1SgdqdJHkqAIPL71jpZREjJCbtax
m9duYa0y9IESoUTm14xzSwLeROUZGgx/FLxrubJHTqSEsp44s7Jdio9w0KeNAx8NgFUNmagMShtz
GqGzlbAfzLm62TMGOMq9b6D7QHc1ExZVtM2Cx8PWZggjuY8bm+hRhVQGdOeJscB3i7yD04qQQuxf
R4P4N1Y+Lil5f6F0Z6rh42gNoVr8fTKLbhBJXpxWM046wuRKU/GG79IlRnysZYeBSiMyxlkMqoN/
VOzUdfbW2+7dIrKyktAa6Lwuziq2TTwTEqWD34ugB6A355yQOBP1ZeJ1BE6Ux+ExTgjORrLPoRiQ
8ISsQ/KiOiw7Tmq1m9gp30wQv/DyOI4mnnahyL5egQLpSGCHg/laYIkkmdvcJTdY8P7yAB10lw/G
u6t3j45pXyyPa1rckhhMlQmAMstDZP3sbBkZc/Vqk871XvTdPavBRdkOL2XcFey/HnhXtxv/eMxY
o8yni7eTZ0cUv2y9u3AQDw1j9AezHp9QYS+ZWrqzNXVvZvzTZqsd/HGibwZdTXcm7mzFxkgarLvj
B7NjcnPz9DaIndBpcTVliwVdqie4iBwPuCuiCmDXWhn9JvQITVGiVst9aWqfvNEsyzjj68Y4J0ip
6YJaBvW9Bwd2dCi7axv7Ok/iVmTxBt7/ElmBiMgXBHUNAGPmJEkAxP+Gw+ZBL5uXIcPcaq2XS7Ty
tHfVMai0l/0IezsKpZEFKZUnK65SpyErA2IAj5xT2bve/d4c94lWHEAmbXkRNrmVPbax+cbazkWs
Byuq1MmF/gnPG722PZtawiAXNlTvuG/SgJOvT9OZ4sHd8vROWg/fhlkL/jM4rObw2Lk53shEHgw5
0u5JUL60jpYbzSwyRPSaevieSvUdE5OxmUYDI3a0Y+XMjOZxNnvKoLWKpW4dp/1xIH9fYVluaiT3
0sdqlcNuXCWTAQN4+plT2ZEszI9uQb2PNlPHUpDfp0FNQ/2D1FqVf5uWT3Emblv3mjppHdNDzaC9
OxzkzZHDWy9j6JU+KYyxZ8zSEjHggN7chI+TLBFMVpJQNti//uQyejKBBIAa1B68rOj3hR5vbJ3Q
K20xcf2ndeRZ85pHXF2PWeU7fG44yKKIyHOkM91BcXwL3frkiPwGTPERryOgziHZNdhAIvpWY5Hd
XGt+aGgmAsCsJdtC4D0piB2yS09z3m11HE7MhB4r1i6c6tyH0+FWZ7RdadOTgTGYsO8XIMu9VrvG
Ns/N9yxtzuhqK+nOtxlNjwsdgxwXC54jvQEYpncJHfWh5n5v6/ZlqtNv3zYiuk6WTi4bhNGg5Xs5
A3Ttnl2v2uMx2OlujcmUwol4DN8rKvZkqO2Yv6/MIq/4SLv3fAk8dsxl8DrMj1jw4xUgiEPmIfpr
MZWFTXdvLX0hdidr3xqHldQ1ztaQxNtQCo45zrU3ok3rxw9Rwj2IipygcN1L7GaPIleBE5IH9gze
27w+1oQBJqERCGo1/K4kXZYUscbZspm4oODoQeMxH+bSLVZ6hc1s4O4LPBqVK9lzBTo7HW+WVMS7
IrXhkfPXJmtZ4HAxBGd8MHsC3SPBaoI+dug+9Zn/mS69ISkp/Qn7+5TP+0rDUjNCVx5DyLVWC1J9
cp70rPo0ZhoBmMci1dCOtHdhja2JRCxqhvjKS0/bVO6iE3JdDTw9frHypS5srPJAIU7nJD72uJOC
eu6P+Tcv2kuh84Q0eGfXQC1v6C/6wUi/PbxNSJ82n3Ex5fw14EnPlFTGgG3JcnCszeiq0ABMuV6j
uD2kYi90EYgcwi2DrGHV9yWObfU7+hiRDZxuOOc+41hzz6V9SNWoKOPJyw3BacvUMQHLbROzj6U2
s1zSFWjYLtqBPed1ENrjQpHGcGXa+LzUTKVwRZRzCMlbPOpEJpqhQFsZ2HPzSiTbEDfHWkzGh6VK
b+Nxvx2NZXfrKIVPBX2Cmsl647C4craHubgv6upWD+Uxmij9q/ttRZon19tprzlZSaCbfbt2mxAv
FeKRRpmY5mBetwBaxkPJCvY37gzxhJPwFZNXvMmWqG5f8b2xjb0/DA8NT0ypmZ900D6lDoVnOUiP
JGKGlzf+uHIdoPNa/uVYWJty6bobouJ2dfJL1kQu/v4OV/FnbhC3GeRG6dwWSXChqoTugzFQamEt
wHwVE/FssZwCXlQe2LISY2IQMr0JxvXYJ+SujOQ7jrIdV0teksgZ17XpBaaOQmWM2Ol1L7uPHrYH
soibiBKEc56WYOWb1xhTivJf/UK428EqW76Pa4d0KY1cRMXsnInTcqbmkI+3Rt6Zd51zgabn2ezL
zcxwQJLvXCsxvoQmA4iiM7+oBImPo/9azk0ShCIEzzBRa5EMpwlnG5oZVza98blTc/paNGsFNQfA
EqheI7vpYMG5J/BPBO/hNpT/R9J5LDeOZFH0ixABJPyWnhStKKkobhAyVfA24RJfPwc9m4no6e5q
iQQyn7n33CS6qqa61p2u33V/6ABkNDOXMkue1gy51lnfn3A5ryvTLC+zzBSkqK59thOmciB8xakB
Wvvq1dEbRQKnbW5Fl2ZCT2NZokIx2Yv3VL+kplh5UYzDIk77Yy7KbaN8NjdzalISfReD6LA1GO1q
sl39MHzYtt99NgR57tMctnvUMUM1y/xpFt3J9VX9htXDegkH5Kj+4GRPjbbUDVGGN8Uo9yobmnPU
cQPlzeh90heFy6azxAnirtgiucCl5NgPXYuG5+AnOApLrThObly/OKInBNwr3jKrL5+oSfqV1xra
AUBw9R74+r6d6k1CzthHiz0B2wU/osoiWA18ioBlMe+Y8dN1YZyzQ8HCP3+Sqf60SBR4GOBW9rme
q2U8eIfaqYLPPBMvY+sMb6iNtZdcZ8bjjkP1Edr12o7beoGmayI4XbLiHWtzZZrjufZZraKPQFyp
fTa6k6zaOripihmfn9M/q3HvqRs8BR83eFGThQu0u9NYd3VI24QwbpYer/Lh4mTs4+20w9baoR6x
4kcnnWQ3TuHA5IVwGsDh0+icilnV3brRq1RjfWDAx0CxtphFy2UfsxppELotIXo9/IaO0EcV0STP
PoT5z2j7SS21b5AUJLweCfZKzLQ0elO0tSLzXflmzy1r3IiCXNgUVYegmM6M5mF/NgwL/E+gPJsa
jyi1DftAa9fgHeL3ZB8Q8cQvRm/ipUFNqke3rOMG9EKDscJQwvlMwMNU+HsAnLNm++oT505x5nCS
8X/gis8wVdiz16zfgwIjutNHR4OmAhFM0azN8WeMycmp7Z6komm6TpISVLFxQSmASz7YMap8EPFR
HzwvuBodyYKJblw8a5CbHumpMkxwMVl9LWqEZpkG0YB3YDEvSdsY0pP+Jwk4qyuutIjJv8AhYvk6
VQQrToaRmYFlLnVuvuPk8JJfExzyvJM+rep2TLR1rPGtiAZ9nW3y4MXpP5uRkEQWtKzr4TfGH1/a
sVggsiQFy2Rw6xDaRlSAwSmRrjGjOFzDQFtGMczJTDnY4pacYRkiDO/SZOXFfr1yFPPJRlGgMMUi
OEP1CxTeDgZ4lin12K1nGCFSIYaUMRWoUSQ7UXw7xdgfkGaOi4C5DbtR+hyrOtXaeGbvx7bc/Ns5
hPlOxYeh0TVmsaE2TmfuzEI+Akm1kY/6WlQ6Aj2PICmCjtFL3xCMWSvR2fA7aTaRVWKOQ+qSkW1h
gVBDEIx93G03uoDlMAS8IXa9acP4l5lrzFmPYMoum32aYPlwMpSRo0w+GJY8glpd8Vqw6OYNboc3
02ZYZ453DVrzpBe73LM+RlSMxL4Wa8f4cLXy7zT12tJsuw2/WxkI3BrCPolmxG+aviA0BMffltaC
rDS9bL/JJ2HnZ7g3dOLm3jgW0njrUw511EAfyO+ysCYtZYQ80dd7Liz0Ekz46/BfF4gfL+aTFCSC
pC34XGy6IXX0GhICDTOUrpRBmkA9RC4kDWs4Gy/08JWfqkbWOdrTGzk1/dIdyCk062CfS7kr4M1z
FyGxkzE+DDpQwjQgIVDp8Pb/LRh0m4xn2QadC79+y9j9squq5Ko0LYTzSfuKeJFvgJAD1Jnyrkkf
fg4qgPY/KhKpMzIhJ6ltonMQ1fZq6jQiRXvGp8l72ns4dWCk7ZtqL0a7PDNbs9IgX3LY3DQYwksv
kp+ZZuysRv6ShXy3kXvPol2GDlXyDXnn2E+7wPwdXD2E2Kz7iOnsWxBa7oKJGVd79tlj0V7KkvMP
FElUwUyblZYOAY1LM+1dTPD/hoxxHMzwTUTg4jJAwW0pyqc0pi3qG/+nw/wRjpmxij331/TtZSkD
kKksr60OpV1y87gfFibvtJe5ctZZ0oJlGuuwJNwmInhO771hf0mzfqkQQYAqRlVEYkE8RqgGi33U
w9Qv44H4LdJo4Kmhmq1raLEtSXqFqD4sx/rIO4F5P/zLuOvD0YmYUSkOuMk4Gj3OHDTGHO01tHsT
Izpzzoxh+kI2OsvIf4B/maIFWFtYa1UQ7ViTFb8t8xXbTlZdW49rGRfGpmvv4B2oG01GKIkYLw7W
ONs8oSdN0J7N29rSYwmBhMQmBUchJVqmzWece83WS4I3iNqHcQgeyjNvgzDe7IngJzmOvKo8gIn8
YzQ2bt+k/mUnS/soCzJi1oMqmcCwOto1gn5Jg2FaVj99yePVq/XUREs54sL02vmu8glV6Yq/yPw4
EazpniiUvSQZvJgQY9ADaZjYwOGUOQa7Jn9E5JdtDXv6sfrOQf8OpNBxv9xnl3CGdqV9Qmf/40Xn
HMQvH109LHge6kcf1vGqUhxOer3LNaKiDJ8xQz9SSvclij4Wr+4kz8OQngrZrtliYTyq0d5NHY5c
VliMnoOVPpwAYOOo9WBTjSkGBHNWT6YD/3QzIN1opuIp+xP+/X+aNX6G2gbYxoG/RaRuvRV2A0nL
1glgHMZbHKOdVuHTd+gdkzWQPv4bMKTAY6R3y6jcnaGiB3fYiWJnlyTFgAUXBWlDxyPMryEEbKQn
uLu8CuWIX6CPTSBpVSYiwSRAdsnYmcAwEmrgsR3ZLR5xcK9Be6zwJRKiSToRZWj2QAxhrPiBXS7O
vYeqSuPn0gMyZhlTLhEq7RjW/mU479mm4p0DJJyadw0wI+PuBC9r3p6sVGN7hItfTgjoVemvivJP
2hXLXCuGjRW5N7Nl8QdDg/FDk+1G9njbwW7vBPyyUU3xIEi41za1j0pjkolGlo82wXLQUv7IqmkO
+F+5OZGGhz3NeW8xFqJAXA8J8czR+JpM+RvblaU55Fu67JYV/6NQFFet4DL1ggb9uPkXohpeuBI2
hAElbdIioAHagCABN3qzjz3wD32+9XR2wjIaVnrg4OKAEAD3Rt8j095TjKBkuaYTLYqXlJea9zGF
osTG8Nw5Y78cv5SrfxBAiFsBot+5UfLF7t3pgmHsI5iKL91tvlPBAR8Ylbbn6tdWw6Zp/EuQq2PL
nYidazzz6e6ctrvHRvSC9hjrHT2zaYkPmeHWyH78ZmPjKZMdJI/J4FNJXI2BdnUpo8JZZXkRrIYJ
e/vYuLSzkg9GSsb2cj8G2dNFrBwMchemLJocuY/VmCF6id5J5rxR0sweUphCDz+pAkibI1kfAJfG
wDBXnREfkh6Y6iT3DeMXy8O3OlU0uCg9WkQZ2xy8WWwP9AvyUBteuHJCNJg1q83O+2jt6pte7FpF
mO5my8uaHItVxTQ2KbP+CUqJgTKxgbhNNm5WJFvbULtiiNdNj3I793DLYiEtFpQzHw1pmr3f4C9H
Z5Kw0uOmJTbMKn6N0rsXPvNFhTlDUUMtUVURqYqoWk4vIbrOqrU+5kQvd57HFFL8GMhkRRb/SkqA
1muvppdcEGRvSyenSEbgyWr5iH/oXmJB7Lxob5vhzTGRWOmCqz4uoXLbBE5mKJrSRGwD5W4dgxLU
V2ADsY6uXe9Fm5Kj3ouHl/NP9dYVaZ+7KLNh35PAWKIzXWFbe1Vi+K6t9l4yoBgk8ww/4803AcaF
Y/AGtYx6hadDInRS1HKS7CxNm6jVJ5tFlpCHOHB+IPhc0gydugdpf2Y+VFbPXV+tp6lGZ1LefBd7
1CCoteYypTcZzwYhtQihuBe4v0eQYlhFDI8X3n7X/eaat9NeKP89LDQCEqLqJW2ab8rjRVq1jybJ
qSqxpY3o6aN+U4iJu8kkrp6t2bUfFCh8B/9blMf4+wNtNw14mQVwVouPNDBOSKVI6JucY5hotyEm
vmUIsmUUumczzDgT8jLmJNoMSD5MwV7BdbTHlN1clX3UMRqjuiR1B3kFziRKwcG62vqB0DIfWx87
VF4w3HtzErE+EK0ZZa81SSVSooVy0nAJ9fWV9TfAk4h+suijDDsakT+X3oV0hKYAKkBInq2YIAEp
KjHyUE/Q3UjpQfFRGmDZ+vLXN7Knbxh/51AgyiBQOZcMFfSAdWzhMcJemppLIFRc7oiqJKYm/Q6Z
JqJpAEuLAwKlzqCl7Z6Yeq4Ig452BYtw6/TWPzf0JWjZ5lH70Z/RaI9l1t2lxaPblGa+HP85E3PL
Jlu1bLNwlWorwIhqWWIykEn8m1bR2UWmNfn1a9SgNyjJEnQyqn82zS994h4rhs6saZinaCgD+COj
3s0RcDTP3AzttRNACo2I6XBSNHG9h1XAJgAJseNv3LN910LUUZqpnT082MLVPi3RngT0npKzPTDU
E8HhW06dhhfA2pQ42peDfyFQI94MkXaLk+yJn/Q9d3nOYc3AIxDk9LkDf6b510wwT05Er8G8+sFj
NC2sjipDRjEW9SZEFqplx6S1403ps2QvH5EZvxatd668mnHfGJLP0y2NEhc1GNmXUvIDt+n0R0Nl
ve3UnLyYfTrUN+FM0qnfPa1IoaXbdGajuE3CcLeD1z085z3S2j+6AGvWo6pYtVG4E3wZWzvjQBq/
RGS/l0T7zL9zI7SvwIkubnnwQs5CDUXgsjOq9zFRpz5zUHQm5lpE+rWJabFYZeIFLLFHDHQ61loI
tofWGH5bzYSEDjIQe7o7/pijE+kPZ2qPnQsYq8a3kKLTCsDg4hnrt43ND8DajByW/gezyvzaxjm3
aW6B+EpN+dOTrgPYp+JNJ0xZbsJavdSJ/Ui0ZmvVXBXZlKg1UT3e8GMH3IIpc3omFdqhh8ky55Dc
LBQJtqpZBpUXI5x3+EBI2F13+hp7I0NpVzUr2yovwPM3zYB23gFLunA8x1qHmaAIzxHw6PfGsQnC
AdJKfCBZQb7zr6MuoMjcdYTtUcVR7Hs1H3bMRFD1zqER1UtG2jrZqHgGpvakBekPWVI1bjP5hnsW
tiAd8Xpjl8YxabiSorjYh+OgFqm9Ct3u4TMdYVzHdB81fTywJQ0UaluPXQd9MKudTq4aC11SaWb/
bOU/kQBj92atTCdCYRvVw5qg9oTkM379m9+hA+vz0l93Qb9RY/FZhtob5hXOLOYXg6Fd0WAcajHr
XrCDL4PJ+ZhLKtngSERurq0dZWH8Sdm8aOK1NNQwu6c4aMxFoRGmmoV8PMLMfxPLPmRR/4MX6f4f
fUKKFOblvB0ZyFII3ZJDKUaajOMHodhJi3DgOnl790fGCjnzRhbBqJYGZtK2RFofgLGQsHM3oj5l
fvVmZRx/dYH7Xyq5mX8PR2/28y68bcXeLxjR0Cn/NFH+rnraSTuUL+i7T1ZUHmzb/hvwZNRYxRaO
M7wAEEJdpbVHlurzbo64aAtzc5dnl2Cw/2Bs2mYVIYuGWV2SZkKCXN9iJ9j3of3jJdPe0qztmMcP
v44R+WssmEMIquyXUp4MFYQS2xMAEK81D1jEI2du8ZL+4DVIwAhJIwKdqnDpuZpaK2md/HnYHoTP
FOvnccAD4krn1FQBCwuq3zgWAdc8+yIdcWtvfHeu+rI8XxC/Uc8omX7dNP8nCDOndbU/gWuJhW58
dNXsnIR7v6os9sXUhaLfJ1M3HNWQbyYDN0Ons+4tCfimCXhXLslfgs094qX4vWuZZSsosqxf4rUK
eQ46PPDkoYt/PrFchcaMQ0Ji9mwLVfN5zLHPRwIKAqvzK0Caq9kUW2K+g4WmiWuQV1fXah9hhSJT
pyE39FOK2ChDfqGN8YUfh8H9+KJXzp9WS/bzOACeJKlbEtGrg+w41puHKnLsccSJhK2U1Gy06w4i
p578cqYc09pDTMKBsmSw2INH51fpzeDGIIwvwf6Bxvky5NDbPHiX+rQ2NCdbT3VB+Jm6jg0JTxCD
yihLAJvoP6NF91QA7Z5X4U+dVCsBmReIht9DudTIyFzVIb2zNtsFDEN7JSPnh2DonWxGMIEEAROn
yGPvYw9oBu8JxIt6MFV3LCtHbC1qjBFhciMt4pqYOcKQEc+MH0ME2Ue3eEBLqhwnjX8HtjCrzDVX
mZ1/t/A8CWFFbzGKZZkmjO5B9yfeImIavzBiFCA9hO7JM24hmkVgA/QSctwHlg6j3o2TFQcSAW4S
Lg0pxXHrE23OVrAsmeHaDSoz9iHKiInpCdurqNq7o3lfKWt2f6D6NSe4Z7N6307Klh2IhlZWVZ8q
0D5dJI2q4QVVMoiWOSPkhbL5wGRnfOaFfPes4uYM7R207KyTYXWAv/4xeOty5OwyS+eao79ZTbHx
4wsGw46ZPuyYGUbIsg1nKbuuGies+xFrqLoiYKWWSeET0yUTrQi6YUp2Zu0SjxMRojaKdfcOfOob
tu28L0suXu2uAmlYG6+2AR+Hn5E+n9W2XQDF+HCY4LNvrUmD5lYxyWMNze5KvF7K0ABkcNGaapXj
WsgZ3hBIpazi7rRyWMshE9S550kU9Y6jFA2GpsHUgOEZzFqKycI/d3Oz+jNDQVlpJsG4Tqc2hcxX
bUsSqWS/VRMP0FS/DC4Adk4waiYmWDVa0EWT4aaQfvAiJGM9Nt4YFuf9FCWKjp2YPpqZpimQgrlb
z0nfmfN8xw49r1VcylB++En0VClaMb3iUtAcHZJj9IKrLV2BzNjVEv5mku9Uy3qU3TwEwxOZn6h9
k2SrxegRMMSl+6HG++BgLRqToaHy1Q5NOcsT6Z5av/kNLf8mSpPEGOOnC4pfVhY1ZM5Dmgd/Sa15
ATCIxKS9WmZ0pKr5m6esF9ygyrGUF3i12v5aKf9mDfeMv7NKuvCQ+taxwo6qW2inWxZYcah+qeU2
jo0wy8EEjT67UFt3xK4aeNpelV9ilOl3b526EBG0H7KAtLyOXwuJXOSEPNCYlhnYNcvAcK51y2hs
BFQ7WqwAqoMn3T86A4EzNNKt4w+vaghrZo4Sa81MxYytTZvLEhEp95/bz3yw5B4Z4PtDbllHM5kG
Y+MIepQfiRszcWxPdM3JInDMJfLKkPoG2k0AyBiLDyu/rk+gQsij7fZ8ff2Hi5q9KoiDV0P1SCKK
sp7MnxCyZaBanM3+kSQfmDnC+vGDiLuIk7Vt1FdScNOmzR+SMvw1uZZfkRe990wumi76FhmrBs/Z
EH43LhvtkusFhZ5Z/UkYVzXYJhYw1nnusr1MeZB6xGFW/8/XrC+D8Ak7zdPlBMUO07NB71W18NUd
RpRphM3Es+ivHVN9qHSujymCJkIcdIAYNqPRQPLnKcuEvmgVfyWaROoT1jCtumohojy71i+d5noL
i2aoyFHysnPjY/PllfzyjYkJuiHOdfBdmCERA18hudbjtNmUsyE/6b6jur62PX4FfPBaTuCalr6D
vvlE8vGRs3vc55YOY5Nq2puqLZo+zqKp+400lHWafGq0WMuYQGHHNL94l452qG49KMR5k3y3Agp5
uqU7qQU/g11ug6oftzyRtya31p1b3xW2XhCQvlzg/l7aXvWDc2A39LXam1FIpjs4XEcsKlimKxCG
1kAcoqj4On3Iji7tvoPiMW6jVSYiri/Pdlay89/Q2KxdyQZFp1IKSm5Lr0y2XWsCpZaNQNyfs4cJ
r+V7N38T3Szucftnq7of1+//atjXE2jpJN71Tbk1G2S/iYRmQu3r8aLwNkU12EyQA1gmowxqGHNn
h9fJyFkv1Xsc/Ru/xRRBVIGN4cd+yVNkgkLL7hoMQwrX/KxBTk2E5r/VIdtmINldzWrDB7btGR4S
desF5B9tptmfs6QNN17OCe/BWxD8HH1kbtABr7iPygqcHnmzTy3E7xkW4Tuzr30tERLaybttmSfZ
QUux/PEgde3umWWIl78vAGNeShG8RzFDcEq+eFem5o9yjVMBqmmMguPYl6eqbUilTiFt8ZIlJwJ7
EzSrFm14dsJNsU1t/RJTl7yppr6zKOwN0F+COG8/RoycWEz5mfiSaQWJyEw3rUGwNljI1MOhfeVg
yAm9HC5V1NEP4TPK4aeCmWbkQ9SxpzPUswFpZHLEtYx9TAy6Q5yQi4Nn1N5aFoKIQgh0QS/IZNaP
YboxDgtt8x6k/T21YLdmoV2uZcpSUvovMOVw4uYaMTcFpvSWspEdKd5a+MUjeQMgUXvtPiEFW8Zx
5sECEBsrbX6M/+K4K4YCAgI6wIjgiIp664vxI9b5BkkVXHQCa4qNu0DLugqRPtbeElXV/MAmk7n8
7xnDKko+noLydgZv/uVp8kKHGq8tS373dfymJk3fVLWZvJRM+HF76/c8HD9xaKGK91W+HiG3HNz0
JlyPnWioBLEBVDlO02QbL7TIdI7GD4vh8dmOOWdp05nZKW6YMI2oFRAMFQTAzY5s7sGuQHmIMrMi
kW3Lc2qy29vj+W9ZIrRkCEB6GajtKhZ4euq/+4PBSLbr87W0fE7ZtYH9vO+LYiXF3CuN+dNQMTNm
/9xE8avOPAzfrWZwa5Ybam0McjH1CcSOJQNaxy2h8vmIKoJebBUopYaZMA73ZRbM+O/ms8UYPIKJ
FdxGdW8cTCYuC9AB16Rma2hY/j7v1KMwOZTrvNh6TAVCfpi+r36qClQpYBGU7S1/FrMZdzNf6hEj
NcUhSgL7pz0yeivmcl2zJ29XGvSdrIJUH3xmlOMQA78Lmw8kTGx9Idv0bGhutO0TPC8RwcRlerBs
qgknLd+ntiNNvdV/BJrVojIxURUBUhQel76P9hSwdLiiPyUSmY0526mKMmMGgRp9PlApoUCqR8FZ
r4LtGPC5Ol9BT80ZVdQ1KgHAlTbD98zXsCZdW8qhvneJ86/Pp9eOwrAjSz1z3rDOHFNVtFuLba4R
pNM6ktTm5rxibqHxHtIkeHekYvHSBW/k21P3Wforhvps2fkFGS8I5q1iL3WIdsKDbSK9RJ11RLwB
9hyykq2MBWAdH0gM+zOYsY4ytf/NDIBRMDnmcq57TdG2YkHYBiy09lVwqLrRIwOkPeGPOTsJL3Sv
rFMuQ6YQDnEVunIegJ2XtaLFmeQH0eX50dJ/3MJeV4EFr7gz7l2YXmwgWrPayVyNXb9raSIrXW9I
TjU+e4ZETGSe5KZE/KZtdxgz0FBT+RaXjMqs9BfYp5sH+tpjzaFX/s1gjhLoDeGFkQkwyvoZkYB3
s+ynxyKA7e5zZB4x1wETAzgwXPrVYju4EcBZgZ6N6xESqJlu+xGpPGP+NbTli1aPQBBQypi4WUcH
PLCds4cQy9aEAzHh/VkrJzwCUTi2qfcv4QMKXdYSDsMXbvZhOXeXIGaO1IdXy8qA/xj2Js0GD5fg
O/KaiHH75BNnxEpHB8C2sEv/jxSgkueWxc2nda27f9ux5LDvtDl+6W/TQGcoDffkAtOO0mE3WEuS
wBE7ORq6E+T0dhpyy7GQaOL6WEzU4YYCE8TV1xTBo/TFt+7Np1VF8RDJj6mKnmOjvSQj0CeLyNUo
miNOrXRjazlGSVbokTPL3uJVP944oKAGeFgSASUw9qPDD7yZvj/A8Ncpz8uQ6imLZ2XRrNTDwC5M
94dZCb2YSIlxYIHQymvlU0j0Q50f7JBNEHHNFS/lOPonhOJoPvzk2fXOHyMuDqOO2H1M/tmpWMma
96fVuWRkU221muek1f0TYFFuP3HSbVIyOq+4dLYPkmcG8dwykoBWdmm6+0Diii6rYKcl2kORbbzU
54BVg21T0Xy4huUe3FiH7wgDiqUty3S3IrCCpSosrf6S1Xgrq+KBzMhi5mTRIkjzNcIUlfjdfbKH
Y9dW95SlZVE56PayHdXxvUL1GKj81nQe1v6KEai7NN3hDLb9wtULIc9vHsEs+vIVigyOUgpsKt8w
/Uj08Gln4GF0tr9YWtfKMhQLw2HaRMb3aA+nKa6KH30kCc196Z32ZrkadyxxWTOsIzl6mNHWWTWS
KZRPTzEKFHKGl4NvU7jS0XmQ8SfGs8qz1WiD7eJ1P9dchS/CRKpFOrm2sJoQ8Uvqudc26SasH1yk
jcz9jXAKYEq/eeVSmeaDvCJOYairgnzvtOsoyuKrP1jqao+o07PEa9dOx5ZaYDgXMWVNHXnJtWbL
DYUQK71vOO5xSLK94XbTFVr0dDUoSw8A0B6I+p82arQ2Ovz3X2IJSCoMWA7eL3eHMZiYgvcsmokM
SXPHIGEtVJOt2yx7C+OEXaqvDpOf+Gs+7wWWYAIN+2Ef6tZpsA0eTVDufQmBpgeJRCD5glWogbA+
/xsnif1hN/ZtconT1ZJHlZT+1UtFjo1ubI40e/JUpB2W9+ZHz4bw2fLKmv+ShA2Zh/7lJetDiveQ
wHA13rFoOwTNhgXYL/zHqaQ3pH5QIIWq5KeNTiCrxatDSBTmcM8lyRpxeZ4G3jqFAi4Gx9gPZFRt
Y9uu3lIsMIyLvP4XYeGaHXIAT+tQD565qtI904FhFeT0YYy5NVRLenWKJDt5MYn8GbQENM+PPaEE
zVp5/rC05x80wUGwZL2HvrTzDno5Rz7n3akTAt7HmHdXWmvS6zPEdkY8XpFv0XkgSbKseCQbIZqZ
+sBrck3g2IzHfDe/oKtElb+YKBCsxbazF44LDTxknQVMh9syq799MssxmBTnvEud87HriDp3jOFX
12x7jWIYF5hvAdULm5uV5fovsparkJH649NN8rlE+K/Slgy4sosJ1CZ8pAEj0pIeddWakiu8fjHq
uPn1ne7LBEH7PmZzrp7rv+V6F2+QIvWXpAo3kx7Bu+3Qnqat499sxpA4ga3aT4jsKcuzXyQkmxEm
9JpWItlRbky7CWvpqbTrs1HhoCv554fem76DZh86EImQCU6rpg+aDY9nhlBs8LDP6/p6Cu0vd2S4
pxn9iVZ9HgnBXtF2rt4ZN18ie7I50ArJsl6CgwmcCUlYRQ3dYKSe8+6Nm9mT0lnwvm7/+0uggszU
fYOcDnP25DgQRBFkQpEt8nqPqGCGE4Y6azqoXMQWnf77q6i0Wf76oK+T4A9j6HItHEK2GS5KK795
xsTejZC82kwZc9B4MwLzCI1fC89XNzus6aNNGzqUT6RL3lQXzoMlu7PpmiMYuRTQogds5yJuk7Pf
wo7Bq/bhdX3Jn6IFl5ZvhEBwMgzsaZX7A1hZ4pkww2smOlbwQkhdmkb0N2Chww2fgjzzC26wVTIv
Gg3FRjPBmdtIQjyAiZ/8MTyIC1ovxm1YLyZ0mjewMhLFvLb/768MLmiIg/HRVi6AZ2mfJ2DIHUGD
K5rqYI1/LL4VvmWfXQIjKiTeR3sYl9PMqXPr/tbaWYvsEdYGYLUQceNKFL2+C/2SLzDwaa8qcbRj
ldxAnfXaxAihYIjus+WL8/x1hHZBWEA3LZEqvxFNJs+6H5K2hhMKuQQxb3V2bcaIiYrBuqTMmdNW
8sUcOLosKftflW3m78OslH5OBwZkKGTeO1KhaKCS9AgzlVBSrT92fMkDxlphieCzL3Gzq/okqr45
qQjHFQCgpcvpWVnzgHnS1IlEUKAwI+U+M7NsQmpjGY6+kkTrHWzMf87v5KWcLFOJH0WMV+yT6wAi
Sszsb2WB7F54vvMjpnucghwbtz4qnJfcYeMkY+ymOpCn3OTHBOcOz8ZFWuyXPsBNZh11gXjSiO1X
owKaFDju1ghRlMUq9o6YXdHVCe5Gl3WLD3kYPRB58WrwdkkYv6ZN9wyC4hl0+bmBnLTIefhXucuy
WZtSgHfYs1CATQkA7nE2JQh7Wwhc0QTTGSfNRccEWRE0i+6pVSKJgu/B67s1OF2u7vPYJwxSXXQf
uR4HyxBbWtGhd1VdsE0DG6gTPkOc/JjifbpwDfw5+rRmZzHw9qIXDTXWYnC6K1JHcK8csbp1x/vD
ItfGUqGpEC2PliG36fBtDNpX2MTfNrq4BSctYFL+DSzTwzoJ1VdqZidmVOgBy9DciTzGZdWOq46f
WRLcsYSNsaw98AVDk4UbWR4tyFgrJfiT60Kso4SDrSpojBkLA2chDKpx2Nf7HYd8Ouz1nGVKwoiw
hJJIbMq0lHXO3w9tefrvf2qi/twomiXkzRp4Kj5temNVoI2yZQuYtpmueOVZunmsZiC/nrBSHAwx
zGhq01h2ETwUb7KPhGegrKYoZdhJDkg1fCNHjZdWOKhVr75qknVPJKHiyXPb/ViaH6GADAUwmuUv
+hwMTVbbxzOG/Lu0MwMH5T8XWLhEkuN4WngSBDJodb4vZycTpwh5OciiFmPOnSqjtdRz9oUSAr6a
AHJRGt1C4I2bscUuEbeODbmPnYRDTCEyQApEDdbGukBijosk9RD7+Pc4R4JchYa/s5jt0SX0/Hhb
FXVPUOck1EwlXf9Qme9B+h75tIWmaU+7LmaoNOdY1S7/Ch3Ynh0qDX9LbQeSf5knurtPKHnj0duz
1OErMjxaiUGcYnxl85W1dEh6PZrOvadF3zVRCr6/+y3JiF2ytPoTJP6z4nO1K6ZrFeg6l/HCQukW
Mcp0rCSzbgiA4jdqKagSBwf7/D/VwHfUDBrsc5Y6y64boAbPj0HlbtD9zlZhMoZYf11q7njeHvwL
HlS+llxQvZjoiyNnixkLk32irfSyocjFZrzVMwQyRGwYNJIs67LSQuEQ/mq6s3L6EoKxp7MSQla9
BEkOBj+jaMkkMWGuBxdnaIov3I3gJCcPYp5CD1kKihAmay4oxuwKVJ9lgcX3G1U5gSmzYggEQ8fA
EGO8NqxS3ZTbSg8ersvNk0aENBb9e0ALEfoT2hxgOsu2sv9CCCnWLkQKp+iL24xuBJ248Ut2sOV0
DSNev/Dd/B9j57UbO5Zm6VcpnOth9d70HHTWhcL7kDc3hKSjpLeb/unnY2R1F6oHGEyhIERIOsow
DPI3a31LRcXeUcXGbOqvSDBdyVrIugNepdGj15PQn+3o01Pl1QXZiPZK6evQCPuzpsebDIdHNnY9
+Uc4Ma1aHCWiFS4L2aWQnHDGsdfvGsNHqAJJobInTO/YRNyiC9atwe6l1zgXFBS9S0+JYWHPjo5g
wKURD9KGsWRAYuI8hHSNwnpTd+jDfIuSHo7+wiu5DLtdj0ZNn35r6bSndyuWBU+buRxS4yFDXzew
JJLJHi9ryQklROOBowBc98rCqJMl01HvB8LKMia1LQvh4okhyBXGBJl5NtwV5TBktWKOZOmzTEQM
Mecs7PTa5qAtbbw+xH0ukpGsb70p3zAxznUlygWDZzj1z1PXmOssEi+CeBhI4EhAHRLtAF+H29Rw
VrZNVODkPakiBmEk26sEh+aGjrdLJg+dcy++M2GBqcpYxzcZGuMOhx+YAaznyJQ2+L3o6kg+7hEc
C0+7iljnOmiFF09+Ev+XrkHtvhiUT7GOCCF3cUvCdlKONa0Yl1MfscvFk1wRI+VjXO/dC8GX0RKn
5iYNrTtOmesZ7s9J9Vu27TxhKqjaY3U26ujeq83qpM1fVKufCOBFBJsWZ2gx01Jj97TAcN/udWY9
kSctMvEIImiDV3hK+p4tmb4IigCVlyS6kKudu8rsawf6YTEYFlS2lDwEzyE/yhT1x6hVqHX9Ewk1
q7Q27uGH4VuIGBI+xf2UEDbcXLiqM7eZtLe6NN+bDuQQ091ql6TgUnp3CQsa6UGe7eAKsE3LY3PO
oN1Cn5VG99UUONwKDylfjC6ki4OZOaHvLLKULKNeEn89J0UrzFIIdwgvgi5ii98Yp+GZT2E3Kyif
LY2lue/Fz7xkij4D9txHoZKPTLOWItTJECkpvogcxkMPRsLAHNfS1QZNv2TO+iehN1+93jyqmKRe
+nv2C1yAyG3ZmUAaWp9rp50CXzAl7J9Uu4IA4rVCPBEGmBC0cSiWUEw5S9nHWHaSHWvAFtBIaFv0
37rof2PnGGWPikwyaQ8dVmUW4RZluTE47LCNDxW71DDZGhrb9mRAI201Nt4Ru9r0U8aEkuotmYof
1s/AoSXWjJow9oXna9PdqNXvBfyeMuqn14nki8iSpOhN8zbF7Vk8LqGSmSuvwfdGFYU7FLY+wYos
zn06OHZnXne1tQHToI4Loo+6BXBwbOlBvC987ZXEZm1Az0c5KHvCXTEDY7Nof6wgXPaghY6kNGIy
Ab1EI4zMuuFxsxVUeOxYuxH1V/80zWdp7OzfjajiO09h9vAsoqhFWwF9pQ4Lo/CZQvyr6fpHOxM6
tTGne6rouymKt52ldgRf158a7y7KuYPAoTYvDO+B7mJwT2n4IRXvmsZ4Emi9MIHGFJUlBKIRXJlV
VVRweDg5XMa3rAgeWtae072omUqEw9JIY/RB9xLmSO7rL2y6YxCauCGiZ+qXD1/mh4LF2S12wNrN
q57Q9Ldcha+6GPatyTl0cmJ/W08pcN+M46Z4MjJ/h3FrFWN0x5ftPEWpo99FGrL7mDS+hItSwgnj
btIhnpDRtZqrHUBXL26B31WSIWtrHTkBqOIz5ni846xASFbAVnyYogkaRbQLWvFSFl2/mmwcIbM6
QWlMzNwo+22kvLPdhN/amjL03tOfQsRiPTbNozZQV6JuQ2LCsLxo0QYcgyz/ThgIL0swTmWT7PuM
zxwZdEujdn4qK9u6TvYiiuDUhsl9g74GN+a6rog+NtQVDR6kHMqb40SsHLFDKdLKfa+oRac+fDad
GP+f9s3wA0Vx+ig1SpO+EeJOxwgCem2bZTHe3CBSB7sF1iSlQlmIf9UO7oNh+irYxTojV6HUyf9s
hGvesRoynFB78Gi1oSdoB9TxL0rCgWepvfJEcTEbu11kwFKnbcqVChUndESbrc7odptkAl7tdJu8
GkjkbIdNMxC/Q+D1osRNNoD/p2u/Kzocs90CJ+xbgH6JXO+vyrVBzw2YkYw7zylfRoPXOynY8od+
/PI90hlfFGW2i48CJlGqk17BlFyiDuAtEmzExfuIYbSxsugoWTcZ1SZhqefHwQMBkgwKqvFY+/On
eADEnsaUvVhrZuj8YEZArY1glcRA4LlicDFHQ6oVw6sdY1nvcywWAa4oRP2sxDhFC8wvYOyAAq2Y
JcW7iP8qkjbv6KbyrTO4BjTQ62wW8YR6lndinkEzzWIFNpE4qbk/EwUHRJFjGHZo/y2eWs5iohRQ
+NhmDUDsI+oA+DDRUksvZMYDFHPUn1DhN96lduSXDcF7odehXJio6bkauvh/Nr6JxSqLIYRmjiyO
EHp+W2N4qfCcaa3zGtRZz7Q8wOlW+AiqGjrwoVlqQ70HcTNDEBkPdHF332e6sQoeSg2ZWNbT3Otu
Tcq8gUd0gEzKDs++61R4cPXuMc8w5aLHggdZFRkj8+ZojyFkxszYTvH0J/IuFtgd8PVWehdtpJGB
wR6Fp5GZlCrKrzYHfZMT7+F1/WdUYaQOLEoZNypDlhc6k4Wcc0GQR2d9ZDnreaDQRLJP2wpbwqyu
RmsbeNxgn80DzeqFpSStHzqVSZAxU08mBTbpRxlL/Uq4S0t5T75voYgOHxqH2dwwc9e6ihLC5zCA
axmcIXW+1Vr8YOggnRL9Azxcxibczvn8Uv3V/osIEevrdXMf++g1/aBjcFTyiQ7mjc10RGBs7Mzs
m3YfnTmXhjCbNnZRwCKLzRfICSyv4wIMR1M4DEnis1ZeYKBBtbUmZ1nm9OcxZYRb9WJhpRfHbZsl
8fYfzIDu54qQEz1AUWARoQPgb6ik2mqNibhQF0ymhg6xzrDt44GFnVgVAqYneUYrv8p/q0aRVg30
DrGEybHTEuln+1+0Ws9+ZWh30aRdMzZ942yKkIxphzIDLsQVNhAYjWhlYFiSksIfifJoSYgfAqNU
vDAvCU5Nxflm1E1ng7k1W1mcyk/IX3c5q//7NBuDPZFPLP7DmgpUtOM+QJa071F4DlqgM+hOwoco
78UVEuTtTmhnx4ml9yODrsRoP+AzthsAnRwfnG4CpoaHoK5fiOyxT77aF/pYruAP4ZAxivAxBM3H
xrT0VqgMXnMsHme9cjQCi9lvBnnt3ls6q0y6n2VnmP2pk451SI2So1/28THjQeNyMqnYwAWQWoUR
ztc+yOb09xJZ6EPlAcBx0dJnOEDWHFz6c+m+sbjA7knP/ZrCgQV7DMX8drdTJYItXXNZ55e7OmF4
3QEGWugjI9IxgY3fVCguqUYWnaH3Z2ZeGxyb8YNtDC12MRmvRbsJwoJ5LDf6SMOQJNr63ovwj2uM
B1vXNw8+EI+MTNiVDa3sSNzBCHOaSZRKovbQBmhSc1lXBy0fccmNAdV9nZ4pCSTSgALFs8acoAtb
5LzMt7W+HJdT7ZeneoLr0wM+XNi6BRVVg4mv6lYtnGRpWhoNU2kiUVbsDrIk69jAhAZz/vbbJygB
i3huPdqJv/cwsDCWrruSgWHsIw8ew4/CE81xjJOL7XfaSUsKXKpK3QeoxFk7D+V7A1MBJdYAtxRF
k01BvAirfgMkddiKBo23Gzk1Qsnyq1BFeCFtMD5VbgM8epLiOQ79paaxiwrGiTW4NOMdaD8SpD1V
nUZTPdKiI9YnCfCzE+Q7J3lUsKIZZ1oPZXA7KbVThhA7T5mc32oj2HSq9xGo+c7SZQG17ITPMcR1
/KKAHd2JBkd4DEpoTacDLT5udiGdHPNIoHUQDfFO6M5vl2D4n9p5c1FVbmTrslJKGiWJxp1kt3XD
XGf1qlYaMVOHuBQuaTUejTPAAw7G2r1qeHRXuY1tNncJQHN1wFctB84nmPf1QCn7kwT6lRgehgMC
BcNEF3QiEwrVHrqYF5jILufokdFR3a0ChuYXegp1QNVAb1BG4weOuKvG+O2pIh9h0UwJFj9SZBcT
RKe3SY7ILvNG7cxuIr+snKPY0TMdQc3JA4XR7U6tV3KllOsgx8eXcteW7akJ3OZ6+7TYtFm3e3qG
KjwI/XqR01TutBL6ed9I7SUTjUDFXXwQY/dnnfeHTmnWk7BG62nAFK5N+ROTOm0fYCK5GzwTz5UZ
kkTQq52o9cegN+Nvpzcfw54FRxA43Wn+tiuHk/QsAbBaG3ddi3TbBARBZRs56z4eaePHtn9JIzXt
W0Jdznapb+vM8u9vX3TtPWpRk/ZZaz7Nud0IG+3yHlU2iZg4SUcUZO9907kLan7EDbqVHdJJZ3kz
F2oG6WLz42dHdRWoUpmto75PKgbzRvcOpiz4SVLFgT+Z2VoE8AGxQ5A/USYAzKYBzCQLtAaSJ6Sy
aHyzM8TT3VibFzaC5o7BHi718LfRsH+af05chLdpg5CknNheOV3BKT22LETh0Vui3Orx9i2pFX/q
NZLqmlSXVc0K78kfHLVGrgdnI5fB01Ql5ql0jmFlPCaOtN8aBNJrs+qMTR2S28vOZS+GxH7USms4
+3rE35q/z26V8AXVLXEwktIXFcmzaw06oQwzRlA5QGAq+FV1hfv+9tNaB42jWG7AGKiRcPm2+yZa
+um0yd1jTff3rBfT8vZ9QkReGQoBZuMCvqnNXId8lt7LJpRfYYaOo42z7t5G0nRXW8O0HBkiwsCN
y480Jn617OVXbOf2YphC+6RPFSUEcBSkRo2PZd7Odj5phYhmeedZnZWrzuyh1lcmzAE3NDZpNYSP
UomPFErUqpZoj43Iqt5xrmKyGzpshnl1GSte/F541eOfUB7jRce6+j0LEAnVkGGOsgBKEqlge/s+
ZitK/SllmNaPH72Sj7Kp20dfkJ+qZUyPY6SstQNJCZG0foTqJ7kE5ni7xlvcBRVygqnZ13LzOUJL
JMq+e8OHWW3TPbwhdfE61R0sx9nz0R0t5qw1cot8StbRaNRHJyFdJscF4/PZvOtQ/208zsfnFhTI
Avuw3Fb8hDigFPSJbToHL4Nm34btsAaXa280RvijMSMfeGmeJeuRqKu7V7OLjSNhVwu3QRqYsvh4
qQLN2LAtUSuvlvLEhSXhWlqqjRnEwykYtEvve/UTor2nQHOJGaOLqOTcCxOBfJdpdXaaGonlG37x
mhoRDh4Xfizy3CW1mxgblVxbqzCfy5BSily1+rPAtuQ6lflOk3y0jRB9odG9OjMWwUtd+GhhM7xO
wllbbm195uTKLdo0fOaKXG5rS5dny0TFdju6bN9f4sSP3kOWLagMkpPsO+dgNBVjtlKGX8ouT6j3
tWczK2Grd0RZKoaifQHwLjEZEvjNJL702FqO5aT+ZNaOnpSkh6DujD0umWYTDCPGo3rqXzPZrmNQ
/Prg+peqIkQ61rwHhsf6qZjvuQ7pfX6YWeguSiRHqW3vQpr921XXRzw4amI6TIATl7hnq2c8Ag4N
bFC+G0n+nQXT+N1Ocibv0GfSriP76R6YphefiUJlXyo3ebUn3j49aNVjP5Bm1dwPQd4fp/nL7ZZo
vO5Y2l00Ex7TlcpV+NJgUS8LZta9gF4ChhstOQjzN4UjwLQcXmLwe+TOaPWxMUOdtt9chI3/cTv2
OcWyb2197yzZEF+aEjxi49b+kxlUBzdDuVQDVj6ObU1j6Av3IlpiiIzKvMpu3EdWPgLi7HQ8WAPF
Ki75tcZClw1iZGFq8PWPJlXX1IvoC8A6g4/uXlnrs86s5T0um2gjowrCEf1F3PGu58yFwDOiVjIr
QgtkZ+vo8mqXcUmo0duHCcQdzyCQoYDh5pTYhR3n6XaZM5syZ9dNpgzkXnfVMS1hvuW6qAfk3gJV
fT8gQUSRY1mbwsSuMoQZhsOOcLDKiHZ0RuPamXA6gw2mO5iG8a0ZhLuekkBbibHYqkzXn00Tfztw
YnFIMOSZaZfVd5nllPtQuMPVMyFWAE/RNiTHUddwchn7+mLwh6BVV+WqySOdESRpUKy3XmBJVBtY
qw9RCBiX0n98g5EKoUw65p4hzvg29afKg/o5pKYEokeI3VGWfrNuo6KPyYIPCMcp4FoM1lizCshI
ok9140AqUzuXS+fbfsTi43LsOhq7OG44saVjLVcBiTdbX81TODS1DyQ2fanMYOWjMhf79DPMXiiM
3OiZBdxuaAAu3kNDPaOXfeg8ezg3Wdc9mR0DEV1EgqS39j6bOtYWTvEVYma+izxvfOs8QmCy5FF3
FWHEt0fg+e4uitjcGNJ46xEg4ZhJl6XR5VfWoNEhEPJnbM0d4kvz0XXbh2Cok7XWR+UuirX0cLul
dZghI9bSyAiC02hBO4P8HG7DvBGnKPP+1KYg3LYV+8eUg7Ah+Tq4C9sLHw6xb+1SbKSrvyoDO6g1
Fe0lhQwNZqTmyhIFYPw08jn5HEGoaeN4O01cRTxmGhquMQR2d9iaZlIYxiMWZ9W+VYTDwJkuN7cz
ZJd/yXTwQdiqbzb2HIZjYqtDbeuvOf6hwrB/dxgfhrwBmQU0APlqcbp9yTQX3oIHkk4iNLovS20z
eV1+9vveIbtAj68u5kfZILcnSmjdksVVI0zy/e1fRyPgh37rihJZe20PK6th39ySUF2R3/0ovXye
FQ3R2oJsjX1xcq72+FDETykLz0cEht1jN7EcM4NEbaOhfQ4np30QXnpPjPf4ZBaTv0tzrsNJ6cXn
gQblrmvE2nfz/Ameh31xVYJ13QheRFljKbQ6UM4cyDA4yPAQQbRrWl8tzZkVx7XJxk9j1PvbgQQw
sGOm0PA+2/Ar3EZucn8MllpBSawVmoBo2znkvfRGv0XWtydS03qsE4nMe0jwTBvPk4XvhVYTnWej
p+vbXQcAdWGDXiTN/vbe9Z7JQCYItG2eaKT4AODLE3XuzQaWcV8jpWhrk+toaB5vt1D5V8sh6KPX
qY7ji6VZAG6GBOQ/EXyt3nhbB2EEE4y7RkJesx1maHM3Vrf1T6Fhw4aoBxMDRdC5ZjsH8RRSFRvi
bmj6jdRLkEHs9M6FxtBowBuK51JZj2mxKIUct4U/VUt/IGYqV8k9c+RgwRu0zqPyE1cuiayYIe2g
DB90h4SEZsyDb6u1z7LD5zFFziVBnHoFwvDe4vp9Qzo7rQSbZwOZKmfVzg0OgFV5jL61YfvvPKYm
u0S/7j+tqZbX0pTPlDz4zz3U/7cj20wNe021ba/mNeWrPZZQrgzYHG6cMnGz7Ggf6njmi2Rot2Ei
5ZPA3b8m4pdlKbNVYERQA5zJ89Y9iVDQ1vR2jzgTr5FlHm51EBnVxZn5MxZwjQWTBt7UqiKkEWnp
/R4yIrvmE8/tC3m9hx7T3Kb0BqizYwrOVLXVg880Z1HgzbhCRHukOWE3P3jBVZl5cQibpF1h7wGW
Hp99sn/OkRF7C7PDboUTxz9M7lW4bnIY0goFokHvqSNap0f1ksfWad+DnPM17HWwWZW30Du2LQF8
bwBh6zoIy301bxCKzEJTFohi4yqXV4br/qH1p6cOV+Q67Htjp7UFk2YhrX1gnxqc7g85T+52nSmz
8ZUsEH2jzSpgbSjFRxCGK5nb9e8QIybLgLp88MLf/gC3qyna8jm3Z+BkHRBbn5LzJ2cheEgg92Mb
Ua3ReBt7PrnJoRnseBFxEe1Lp8Dl1VRI7fmkrlrJ9nsAFHYYmb4edDy7h9tdINJo30b1NIWTcSzE
Y4+f7RS3eCmqUoBTud2vfudVj9gRJs2ijbAW3GWVLXaRyF/Jrii2QY5K4DZqaQUiNKtFc21QQD3b
ZI4vBs00t2Osh3sxTzGGqH/vHd3daeMkjmGDnlj5wCsqnbF2OG4dMxMMOcp4rRwkyEbW7aJZFFxz
RjomNuTbwckESlxpL0NShwd9wdgD2HonPZzG1m/MIB17NvfNRWTCoBpNi3pRUQCXPkK0lXHmeXC9
6mihuXxFx7/LCwWWjI/ycsLlo6gszYgIjvmCWpiZXDdFU8zDsmQtu3xcDkPfbgqDk7fjRy95mFPy
KHGsVGIfC51CrQ8c8T4gAAOe8dREXfI4ZTyLQUM7FDB4ZV1oHeq52o4k9gg7D9x1p5usitVw7+sN
9QBC9KeA434d0S29u9ZH3Oj1J4OsftWygF5rWnjRtGE8agXcvNz0h79uYZ0Yjz2+67yCj3X7jdEY
4y3d0j9/N+IJumVvHUIUhxDxaGluX1AKqItIXbTOPghR6F77honmqwGnZQUJ3Vp4Bbw0g7SB9zrc
qrEpVn5giUPf86Ckn7rr2UD5PKfmVU2y8gblbILSEC9ahtmgF+Sg3+66ZFHlsX9up0KdpRcYz5Ua
Pm738LChBpViOJLVXqbd+FE0rb5uWe5swXKk767LMt4m44fryAGjIlkZaQYSk//WexVay7TERMKc
+FG3fBf2cAQRplYpAokEoWrSdRsr6ZJjUJkeZR3DoDxvXxwkIHecBZhlzXcnaZ9jWrvr7Z6LMTLi
qowRyPgQAbmWKhTgunxj5VWB8dDr1bEGqfIm+jzcYfJ1wEH5zyWm3GfTOkWa7365JTSm1oonpCiV
f20iCtPI9V77JLywI6wupAEEO8Nilxk77u52/c6pcM6hHmBUyJLNX0Vi5RgOIxfoprnvZHtybbJ9
LtKdkxvFshpq6zH3Qaj4SfjslEWzrOdXcArFbsDg4wmjPAlDUw9GFBasL3OxzC1G0mqY+vvSHbaN
sk3kbzjgbu9KiyBmO1bOTueUAaV0rO+1svkMhR+da1DyNorpLyxuMED1yTljIGZhGJDpi651XNyO
11Q3L6T2OBg8LHPXVsaDng88lFrlb95gYxPhf4SpVMGLQzqxNn/fwj6CtnRyNg0M+nQcLu3kBNfb
F3LujXXvmtmiSYxHXj5xvL1YvC5UQlMa7Kn3w0cfrv4MR38Hrk7+NC4EGXVvzK/Nj5YFWVUwAcyG
wobc02nbqNHjFbs1SnIzOPeuL7FKDs4+qCUDxDZu76XXvztMSFm/hu5BEgl2ALb/7iCEwADDRHdq
3MsEhGrZx2jyxrGQTzIi1VvFlFpazIVSqZiMgvTnVoTqghCyoKgvAT07VigUuSFkFD+REIrwo5zT
ri9O6EbZns4EhnuZWesx31lNGr5rk7B3jlMYYGuN4D3uaatSbfowpUkzoZziJfLeh7g0XlurpafI
E2CLUf8zEv/zApNOL+RMGPHEBRml9qyT9jORqXMS2F9iUJ4ug1yt22LXKKjHiizb2jb0Z0JYmIji
5bO0HLakFsV7PqdfPjyka18lRHJanr2pA7YjCgTuIeBU+loV4S5LJ+0hCZQ8EyTBmU1vJkutafaD
UyDC/Jq9IsHbG66C8uFKZiEHRsjBtiQE4MGeUvoRXmazqX5su4z2MEn0Z2rHR4rk+qJbjfEsKu9g
TfHSBzm9SzHLnG9fsFc6a4hTkIGdFqCc3Z2DsO0eM3ana1+lJUsCn5FOq761bldWVv07l/j5IxUy
vMZrv8uS4a1OUMKGmbzLfD18HiNMN04+GBfcchNLmuS56gAYY8oMT7ExBrxpNCzFMN4PIhrB5hLH
9a+HVIDxxjVSHv/1favKvU3dg2jSO0koV9R0+KH/61+ZffUaOax9LWKlb0/dKbiaVIP510c0zRW6
r2L8nXaRvda4xm0HUzXvg3W+daiq4gzvRc7KnEYCJOcGyCsGFJDJ0cG/ckbjW3EYfBdeHQACLhFk
x5ArmigAazhW8lo3wCzsXlVfCghJrFyykaQ1grhlTEOoijxn85guZA5FRs9+qJwGzT+HBKJj/dTd
WtmcnRGrSvs+sxP7u22iD1vhfRYIHzZM8oA1+cZVuSo9pOCqlzlR0G/CZfBpaRGEKTSVHQv7QZPv
HuR4LwoINpwPDp0YduxYwzGxrGspEv0IHde/V2GfbMfBhcdkuRME1I/bYWamWXHorFm5qWfXVKr8
evu+nSMJQ1ZHzo5VAfB2VPfU0+TsLEGvhA5r2MIf9jYRjBbXSu1vLURTUuvKvg9Aeu/wMVdrNf6+
XfObAMdcYFGLR+OORAhQh7hK+qSE9ZwFHxNd/jk1XKoACurNyFiOyRJfxPwF3fLVBIA/b693fhW+
922iQ/+Lkgd0qwPuJAu+qmEE29txDB+5PqpafEUpDSUnH+2I6mraxWkBfJZoX8ofTDCoyzIkDZfc
YCQST7QrSecxGG3y/m5pAvc6T1oMdm2OMvFmCLaXtt5XA30tLlkFEcXwkbQkX8lKjpsQ+/Z57I3x
jJOLAg71e+/iW7as4Ss1iwdL54Ij+FCSX4oLfTBZ35XQ4G+rIY/aTuq+/WJYfYD66x00vv0wpeNe
2K57j20d+mODLhSq5PLW0sAuGRep5RGk60V76JPBkbjsahU1jXe93cpR0ByFZb/1GbxcM2t6mMuz
XbQLnOOYJ/VT2ph7mWnde5iCUAsG4tg032R9nCfeE/w1cr2EM6xud/sB3G9WzGNW9lF3qhIReZRc
jhJNipPXyeQae7ygXZ3mn37BRSYNMK5OmR5twi6EjTTqyYeotCMj+POvv/3HP/7zP76H/x38FNci
HYMiV//4T+5/Fwi7oyBs/sfdfzwVGf+//Zv//p1//xf/OEXfNSu6P5v/529tforzZ/aj/ucvzY/m
v/8y//V/PrrlZ/P5b3dWeRM14337U48PPzD8mtuj4HnMv/n/+8O/sY/lrzyN5c8fv76LNodW8PAT
ENz1658/2v3+4xfpN7cX6q/Xaf77//zh/AT++PXY1lHOrf/rn/x8quaPX5pl/N1D9Op6JrY2w7JM
59ff+p+/fuT+Xdi2AdhY9yxTCmn/+ltOBEL4xy/770IaQgqhWyjLuHLyGFTRzj+Sf3cNiUPXMwh3
0g1Lyl//9eT/7U3815v6t7zNrkXEOuCPX0iAzV9/g5s3v9vz07Ns6UgPD4luOa5tC/4qP//+ZE0f
8Pvyf0W1MNlS2pgDqAggrhO36VpAoIyAAFZLc/NFCvLKD+U1SrIds710qfvTOa8L48AMdauA3t05
bdRusiDIF/R5VR87+0wTW93lfKr8cVoaiFdnhxuniOg6GCauWw8RABNFDGmc2RWEwzKElUFMrpzD
/Ph0iLVdZxvcD/miMIx+0cbRJcbNuDLi6D7SBmvjO/lLlVrIejz3T5RJxdpN1NXhpIkEuD4NpRlg
+l9BOwKLqPvpNiPrBqoFIUDjYysLuonoSaMuJfDUfxozrdzqRuPAwyVkHR/WOtbJfXVnW0UkPepw
Ly23sTFQOxZM/9qevWHwEiSV/8SQ7LtsfxpPD3cx5fBdw8d4M+ZaT/jw+GOwAGA99RHIS2aEzjpS
SNZoVbXTZFln7LwL3K7uowGbZuN3/qcx8uKHNoZ8E2hh03WwDPHL9nONy2jW3OmjfsgJtCh6xMQK
ODLdtW3TiFhkdYNmqtLHvsyMsw3BA2PIKvDHduUzpuDUP8qNGJ6rRm/vdHY6O5BatIU8G7ovexFw
2andCBn5gDazOLfD5+TPu52uefU9BcQ8Z6NZ54qYbYtWWIQrgbgehPkrpIb4Dnl3vQVt9Nr4zS6y
aX68BkJIbIgt+/r8rWXxHir1bWD3ROUH0UBDNAo6zQR23Xy6KayNDEU4A1LbRfP/pTGR37Z69dQ7
nXeCcsQ0pcBVPFV7p2ThoatpK0ZDrCTEJbrTZOPqOC51i/2/7WAqzoL8saw0DOd6zoOgoF2nRZWR
eGysoxdrHKsDejmi0Q0HO10KXYfI9IStOq5BRpvnNn6E8sZglKQ1BmpyUaYeEmK8hXdDyB9TTtNs
C9GgxyOAcHCsbXjUzLE8QATlSG50OgkbnnKs1mmDQqlEja1l7rR0Kcp78nYPbcnyuEjsA6/JEgf2
U2yGJahZl9hOH5BDkDzU3kdUabMLycfMg3s/NBCVRzEfuchmyhZZTbkWVo0dOClPcdnIPVomFj+M
E2Kj3BUhC3SGyBxpSN1RmDlI2zF9J1PgbVwfwjn6SzQGzKZXlmFBR9PTz8aWQDCZOi5hPKfWdGHT
tzBz617h0mAjm/KIm8zcmhPWTkMgAS4dUp6jwrsPeZMgqLw5zEBW+HBQaNk6IiD/vomH99R6TS1g
wuaLn0q5JiE5WbGFYv3aLxwzQqwl4EkKHiiTe0JX0KikEdq1ETSgVaA3zlTUXXowyuRY6ypNOKkI
IrX6itFFhrKkr4xsgZbXv1N2fwZBykHtmM8kzN+RSWWvszjgA6iMI3qU7jgp0uHJ9cxF1F4IjHkG
fPZVe/VHOlifep797gIQfJWRO2vwX7uCFeSb5VSrvqILAxy3BMzREUIPhNPoEWREpQUjES18NEqT
MLUExwqi8QSpyRVbIQCJQFyDZjZhByjUCs36jqeKmSbbdPIAoQdN4youHjIWpjxea1iXlv4VuhMx
uORxBB2f475DMJ7a4UvZkR4boeXrPezQXS7DNWxE5K4jbzGJZbG7ZeE9DymY5otYHTqzfm0xYfgG
jgSoyohnfyPpyrd9AhWj6Y2apawhNoHvPcbsosduug7hyVTgruweOwTj+uvgltgnnJ5DrX9LHVwk
auiWmtmQPjBcC4EVzxW4K5DhPf8f5s5sN3Ilu6JfxAYZnF8zyZyVklJj6YWQqlScZzI4fL1XCO2G
7QfDhl+MBgoX6L7VVSkmI87e+6xdfAC9TU9RYf5tc//UOCMa9M0Y4FqZNoluK/O/YaGeu4QKK1JC
T0lNjlsUtPxEdnTn0/syVzHMqnolTjPOLCzI8TxPHnn0uQM7lglCeDwsWDkyGLQiAikSF5tGSFXY
Jh9Zve9CNTdkGRUHGJodScdHGGLfTho94Ih0O9N8ciTRGrZCP6ivj/EYNrWZz+cU56okRaUWwZKt
yctirCe0WLi+/VKRQC542hw3dCvKNUah85y42rcnnb9xE1GA9QhhVlxYxHxk/8ZVB+l3p2vOafWc
Nyy/nIIn9dOsqa203F8QANgi69sDoCZxhOvHECf7O5cM/FZagIloxQPCgStIDca5ah/R/una8ZP+
vPTeL2eOeRMUtwk1+I6kmn3WDetxHswZxXq6WEZLP0rTfdmNdshy/4N7fXdefQsXDjZXsMKv1cjj
jXcswXTwxON7h75GEqnwpkf1/Jqsf9kNe87dO4T5KsBqUyDnjlZ5z7z6SUvFtCiPBQ0/W9sgD8S2
A20JsbW3m+TbZivMRFyHW5CX525+ytPori71T7M7VJBNt75p3sgV3mTvkZsdj7rQQDvhwac5aCFO
QQ3lSFg32vmoYWrmoDbWi9T7ZOvIG39fHGaWVQHMUhhWJM9rrD0KpFlJ5RnwpcNS6Z+xBi/DFKa+
QVAxGtbXayYEYdcXrhp7U9f+0Jo9sUc2Hdd4ucs5Yi7EQM91eteODIKl99YQ/iBjkjxIapv78jV9
7cbVxrZHe+wiiE88LzvRxS96D9yA5yJiCcB5mBeOpnW9W4X9lHfLqafRhTGkdLT4UAuEXYKBrLvA
0cNPrAItA7lPHuAy6YUeFqT2A8rdqS0xSMFajsb/DMyABc0vTZh6V4DGPknjjORFD5017ywAuW0X
5HadAQR5BPEaHeJmGagk9d9rvP3NyGsIhvBfM3W67WLLm11azy7cU4hbLxPltRTCUP3GepY2UUPg
1J9lDEGEL9PAo2d40S8tksHiDV/A+UgpZ64dRjgjgTc0mMErP5ckGc9Rkzxwbh58IuW8qcyrEMkt
mfwFmll9h5+060eA9RFQ0LJJ43DKZ2Mnhi896vnJWMt+QrbaTfaMKj4gyWsE9EVpDlwH24eocl/B
VL3TtnVf03+jyqWOLugXlokIuDI7huUUIY9oY3OiuBEth9Anmyb7ogKBDz+fu9qj3jNxNtzU+fku
gR9htPkV3dhL3LfngVtZhUC3WTtWRH2XOuux1LgG06xGGVyOY7CPMypkp8lzEUK5LyYsdu1x5249
1ets3RGE7mLwqMx+DvdPlxnSfyTDzZc9nptd5tNCJ4a3XlbzoXDhz4z9Lices5tlzF3U0kLZA6jw
HZfNrviPOc36ndSNB0efXu3eNgPNI/eU6UXHTjdhL1JehxHyW9NSxBoLSCy5AVugxk+Ct+cG02KS
rZqKlyYVe6+UxZ2xMNgX8q9nQkZrspa8fw+hrLaAd1IaocVkF/WJq50pDUx3Pq2JuxUIxseuN45D
3IQUsEUbwihEY+SCAdOOgYWidjB68b10djhp8LdaWH4s6ha0sZe3rKnX+wFJ1Ktidgc1aydTIhV5
mLhkaKWWg4Qdu11mes/kCNlZnyXeV8KVUa8+kMyIwziOTx9Mc6jo2nbS2DkNugY2C9HuJD1/zzUM
jn03XnBPcDd7CCeEqmDhIniV1jfueWDkSU0wjDOB7bwHFkfNOXrMVvYW+9V6aqGCeUiYYyUoh+VI
C/iab5rIEPyW9ovXvkogMY9F+mlolFoPMW8aNtTgng/w3pNOfCxRJtSOEDahxQZV5oizsNi6Tf3q
6nWTHXolL76GApfCWv+WDvR9qc/lfqIvbJMW00lWIgnHm6vP4/mr1yH/DNDLe5JsGexKSo/46s0N
21/pakL+NovvsYsf81GLTjJtd3FDNX01xhsrid/znC6Fjgc6UI29sehR6wGDuRpo39rtCigp/i+d
53UzD34TFnZEnDaRxGfm6DWjoZSIh5EelnjVgy7+WQVwyW13fN0ROVicG7gj5cn4ZeCbUYxXhguH
49bOLINIK18oze5osTfvOGurg6X3L1rEihdH47ATZuYFLa/YvvKhYjC8RVP57uoWeStJSL9O7iSt
n1bp+cQ3PJTS5oWK2xedexQbGzzYXXaYZP9idOltbby3SKcBFmNrg4oIStsFxDMIVgfYwD1K3WM5
mfjdpplnIM9xTLaxLM7rVMzYwg2ne9RSl+AuVKz5kPbqUTsavn5K6/KcpGQgWCX/9n0JKCKt2Mzt
y/KUAe4uoMDURv2rrmqCmE5F+/tML2UJpaDsWoiFOiukbWxAHUqPRkMjUMNZnfXd73YdfoHNMHcR
wYhd+wPANYjVpx6fFHWcoGb6/MjOZqbR5CzIuu7txaOKoqjZqjWLIuiLjMbF+LHvrafBIHS+pMwH
Kw0lIRtPftsk+whj7ZDQ5kChozppfDb+3c6DBFcOToitpG0baa1b10y7x4kFWObct7ZMrY0Qz4nR
aQcMsA+v9WeUKudDQAs1PK1krBrssE7mh0XB6NJ5SW++YAnJSWlKseWTqUnqw2qTqGdMzw83ZSqY
3yIn/5xIl1KXVSBz2Trbq0ONccjUbeEywmyZY985+I4XXwHrGn6XAg7VxTv7tgQ5qT1n2eWOEb3C
oOhhcSTWk4UoRylAc5Air0OnbaztnFEF+vOLIxxaLS2aGoM24WiHQEE0mp7b0NGcjzh6J/phPUWs
SG67klfHQh6P3cOUnUDjoqdV8ss4zJSMHzWqB/l+U1Doi/TBtgvtSPyA++aa05WSkFZfo+hij25/
nKr6aDaiuBNlXxLhndBlCeexWSJ2dZrTeWyw89cYqflYt2QN2NSbgjb/YlHH4x7BGq3opuxeVBnU
UWWC0CfLoWgjIxrdcCUl7N1l5Vg/UDy+xV2JwCzz7pkqN+xXXmhZtEZn3TFQkXUaJGvLvsh55Bct
cS6elfP4Go4aMgjMDglK4xKzMyKLNkE/MPhHPhM6A/yNNUL+7MqeV8dixJeff/r5JcdH2A1V9h03
s3lK1S/tEqc7bgBs2uVCvyIqR/vFqaMOvdJUofzUP/38MkzdP//JwHrqBh87hc2Hm3Qd+LDwhacK
SPqs18UZ7ja4VrcwFWqFRHo5k1RyV8pqG4imMZ0UC7eVB03m7ILzuWYVT5/gbO1Z2TrYiT5wAwCc
ruvvQBDcW2FR6jVUub6fuLcFsYQrX+h9g/lugpb1pvjeIs5z9kBKRnN6dLzKvjnzbJ2rCk26T6rx
vXozoZAflgleYJM4Dd0d/FK41BQ4ZrnsaVZrdzWFN5jx8QOtYyAbLKqhN0vKkFfzqkdq87KrSbXO
1SZBe5lZ5k8ExU+s88r6wt5XjeNQ/U5Md9rF/micmXDioB2TEgzdQMxGM1LMMhs1bcpWFrOo9TZC
Im3sw02M4WUxADmjz4alpSl+9hSPNxPemV4v7OYufitJRF1+gl0z9LRN68zlOS5jVUrOdbGt/Ra6
vAHLouI4aCWFPzr+X7/61Y1vr6QpohU0eDe/Zp7yB8fY5Q5/rLon6Fk6hxHa783njrkd1yghwASF
f+J8uKUSv8Sjx/M5NpY87M5mUQ5svHvTvVd4HQZ7dGYaja+QgbveJvc5dOk7AdN6n6WYERZCBV9V
HzZKAsqxUw40XFpu9pXw9+Qd52AYzSGg6YnGClItwRwn2aNjW+VV76YQ0487jb0O55pM02hEtHDk
LD9NenOw0sx6oJR2MtKz1sk2XPNl2k5TNt4q1i1y5qG9b7FxmFmD+xhZD72Ad1rw7uH2A2zAHiXR
J5I5dI11Nd83kzLJgaUusxkvECsqvskzE5ftAklYTdiXGWuiVXZ0MlGeliqZ79zeqXHs3TFcleVh
NO6NayuxF+WC/PwyRzLZsLhXPTiOcXXoMnrr6PkLDUBpZ8SGLafJdMc+k3HXxxqcj2TLGe5eaIr7
ck2gEimmzuvMq3srY954DJ05RdVPBrCXx4oT5Vi3TKBF37L10ZAARcBJ3Gc+078Y1tib+qzUUioG
hpmvI7GqXe7xiEBX30Bk+ZzVTddr2SzX2rWmW7Srwk8DaupJ19oz4HLe2J14pXgD9YROjt1AYGw7
DkN69BwQNqtZLDvP5F6F8rg8c8D/8nsKG7VJHQ4K6OYbdcgkHbEfKJNHm0FeDqAnHFoxm6W9H6Hh
g+H0tdB8HcbUITuDe8a3qriWXN48Z7nvhwNJq/HQjRLWX8kkS0cNseXqwSQnobsFsFoP4tfYI9s5
Rc+bmQ99HeTKirqOxJhFf9THuFlRlXfQvp95tT4ktHLFHdHqwTx2WbucohlyNSGYiS2+9iXVlmrb
Tk1zNGmIofeezHBh+IxM03dLumsTC4xPA2gCV2h65Ww40xumGGAZmMYRa/ePHuSRhgXIrVc8Rhp9
trxjvCBmkCV7y4RYkTDeproEKaXa2dwVLgERbwTampXQDuozHC9aAHI+56xlZsPf3jtclEIfimFp
Qjpzmp50V/aHIg2bZj4b43RVcLXorqqcT42UKlBuc9mZkHczOk7QJCZaEvgIGzkuJynojR+dXCWW
XvAH5ZvBsxoClfOOBBWa49SE/oTlvjYO+Sar5RYDAgzKC+/yemQjvEGgJPMxBnHD1a7xjAez0N8c
I3rLnB7P9d7l9XNxB7DiLlCp0JMwaVmYSRiH5Gk2+Yh0Nx6OXI45dsaRJjU+UZcHkOLnEYYqZ9AS
08laxvXnatjQgiJ4xnkq4o8WcIAJ8yqWtqDpNv724pDaiGTfmoWxLRego0QuKJbz1nTH6QQzKbfM
YzNUp85ovLM75DwmGcv1VNmEtj4/wnHfloP2uCxcfCo9AyELSMWKoFrlq2Xs+3Hvml7x7sqXQoC8
6gDNMRBnMnRY4uQqMkGnaCGv1+odNYlDrjXayRFEpqTrv9E7JgMYEX/5EoOOlHRBReBK+fbuVpSM
m5d1IkytztkPvsk0IKob7+1hS1ArJog0GqT/SyIhgqtUXc0MStznU6sJxah5GxQOXPTOyY41UCOH
y5DpWODSZLfujdLbZ75UwNXaZbO/RHD5djgHzxIrJRSxNtE0QM1o1VoZSbNdO/GSHinR/UWBGFSG
8Zp1KZuIpsx2cAzRt0d3O/e+2n1d4fZ0/OGi2Ggv2Dpfs+cf/MwePisTSbukcFlLfXlgcmbhFXz+
GVWyPdUE6SiBd9mbEXc/0cBJTMxBxfpWe9bEzpMmzpnGWulCbWICrvIJQ7s7SQt7HHqESeZ8MMOS
upoQTiRbDi3Eyrgkerea/cmzFnPfSBpmitdUViw3zSuvVTqAKFvbD17+WXErCwrHGCEA9NNbbxlB
Q4T1I+7J748lqlmmicOS5ARviuSexeTs1pqgyFid3/cSTarRPASudAGLky373Fp/9RCMWMZyFBQ4
nx6Iind4iIeK9QRMIXklQHKN/MQ6DS30qomNgarDgnOa0mPJOxqAE0ELUm/6wnbf2MOoSOymSwiy
haRlFL8CHXDuZ5J5YCHK6+ws+aHDy5qpcppdS/GeG//EJ6obb8KsdmuRLjvRQhpOMP2tyM3PGoIy
0rP9tNjjekkygKnrVFr7yqOLvuDr6bcdk9aS7drMXLejRYNWkmegpprg54cN1BCDQw181jqmjzKp
X6vK/xNl87DvSys/zlG6byW3Uh0riKwT6pG1nhw7X55ldubyVtJuRPNeDI6qfarI/57skp/ngKtF
iFUEwNRe0sXiqpe1sPEHh2STMNlq70lvxFry5tQEoegXvS3xyLXEbJ1QYftttFswgKzLtmMV2nyV
oCaotec5O1oO9Q562bp7mK4QWKgfEH8Hxjy+0vF+0kzuBvbwrdXGzZKwFCCVSeCH97ZPfazeX6Zm
1cLBZpwfZlsGrrcXHX1Lvmvq1ENMV1oAr7TQMam75Z+k/bCu86A7XzUJXepL33uOIsZD444x1d1Q
H8Kh/ymH+I9eUnatby2owbu4ss9rJbeWj0zAJGBwASoPU5p+rDBnO3CTW552dked5jcHwgOyjGmx
csg1J6Cv85wu0yGyYvb2kw97RAWGRJVtYsfepZ8LXOCwUDuYFGyupKmTQ1RKCgvlqemMm1/54GgE
fbHxRG1AA1LUm9MPVp5cZpuVnGbzmfrl0xJV8b5pAFnAFdhWhUWRvayRJsf73NNeDT4hFo/8L9dB
6JfZ9Gp5M0iAhAabno8ir9eXXFQnh1WbpgXbGvvsBS+5FcjU/mNTd7acMrV16xdka6OU4sX6PUv8
gl28Hp9vIjjCxdbVRMEJr38Qw7ylD+mQ+kFXrYzzBvKcNQDYH67wCr4djvcNq2HXKjFwuFj9NcfL
OgsEDW34yiPKSnBOu1i8EHI5Fd2DAD5tw+gTbDEKhGJ+mh3mEXV3TgSLr/rN3uVDNi2nesFNYNwP
ag0KDKcFVVOrBt5i+lqi6WTG1idwl8dxIj3kGuKdcnpIgJL+KsippPYa5C52tLc4YEew4T0/79TZ
rLbJR0FZieNG1jHrWTuH5ErVE5uci8Yz3wMsr2asN9qEDjAnib9U3hgu6fOc9y9mXn7ryYw+ER3N
uB9IGnbPU+ecvdgZbom/vo+JT4OL9jiJh1y3/kry5AAiOeJ9hLZJc794w91ldMpzkbSePVonTAJy
RgVvLdf6bDModFzRp8ECXnzDz/bG0PPKHP9AZzJmpc367/xeTuuxZBFZ+F9Oi5Io+4/YTK/z0t/0
ifVjDzrlhnf2d13kv/sCa26UkI/QoADzo2RgJh9Xmm1xz8+aL6MT5hGMZqAn5DHvzJdSbaJgRdUO
KT2tGesgQSBJq15SHRSZe5+lu8lZgHSP58lrz1OevsTd/M1e7F2pGFOmSWtZQt714IKaqJD1vbF7
aV3/ZEdck132wmFKd4G6qgDHI5LA5oZ/bXJYaGx9uVSq8rGhTsd6/Mcb+vt8NFXqH+rNEDMwsLXW
FVBjaP2uN0A5lBLC4WeQBYLIFqCxclyCIuUodVd3O2I3zaW251nkqKAKgZfYFh7unXCre0Frmt+e
uYrIExkKysCY03nEMium7WNum5Nt+OEg7Rs1HSwcOEkSALMKPGOgTYHL3KZZ+D39uv6eHPvgNbYb
as7ETB4ZG3Z7wcHnnPaaBol3BNIKzOyQttQaVRVrQDEPZPdNDQt/var8/dO3PpFW/jmQxdIGVeSz
y7qympLW3/zXvwygVizkXC3Le/GdZUsHPVfyYrw4RI+9STyaZvPeTKfB7p+pf1ISm73BOaVIZ+gO
lmEux1X0h6F40EuueAApHnunPQLKpdKG53mwiosH9AQz/zjlMCeHkm9WDpSnL55zR3/qRwnyWNJX
mFWwBWeIcfWjqN1LxoOfNt5uhDq9SqbZTtw14OmN0Q599mj4QuoPWPTcE9pDncZskKOkZyDavOqD
zQAdHNh6E0Wz0HkFx1Gwn+8bt8y775ruYvG2EjTo5u5YBnkLkcBTg64vw0p6J6vV9z5eXtfaOhP6
1S2lcv97EbTnqgcSgkbXQtLd02oXDuy8suGQLGRNYGmlKVgTybaJM3nHoWSCZXGVuLoNMSYzIRM0
7PdR8UUr31IzHiQ9YFcZH72ZLESdwdB04jnbgAa8rdI5sGSRgZUzCW4uSGSVpTDH/cvc0xDLvkvY
DPI0gfvkCWzOXfyUddZjgUaJRzYGJJFeMUt4ATVcXPhzcoUZ/c+oKH+bwrnm9vzXKLS9Zc7G++o8
RAmB+EYsn9Lmt8+bfidGZ6GnnLU6Y8XhytXybtbbu3LEgPen9Av2jnbvyF2Mz49lV6ODWneyTMQe
6BsLN/YbiCXOgbnyd8v4R+95P5jN8GSbDoiidNivrU/Fj3MqtCQcFu1BEGhZwIxtTadgT/wtZrOx
gguJDC7nAxlVc1Pk+gN4towsRfF3dQUAdovigmLmeu7xVZhj751NFdWDCc0M3kg893Pg8uBWWss2
jb9YYdtzR/MT5HErXr9KR6c11SjPLDTvpE29VwpJsTLXINL41xCrCQOVYHVsQJ+66PSD31jv6WqA
IAG3wBvgPK2Ki2gA+YNfS9c4oIZxwlIdWF+y5vskqeaABN2lsvVo7+qFeTKJNYK4sH8P6SuXy4FG
sJl7fNGJU9lCS2ishoPobBmxx3JCdoMY/6wVNsAtEuywweJ7kkzg5ma8inpydOKY04tbK2WWP6nk
L8jhAdYM1vCwzcsuu3QG3Th60oGo+6lbTe47AfrTX9Z7oh7cjucefCrrPWTmmlttger1Y74RwngW
mtOE//sM5P8s4Ph/SUr+fwxB6v9tCHI/Lp/V53+KQKp/4d8jkM4/bIosdGIUhmEKzxD/ikA6xj9M
ro+ez38cz3BUzvGfEUjvHwDEfSKQHjFp27J8/q1/RSDh+OiuDyfDJfziCu9/E4Ek4Wj/1wikIQyd
1XDTcolAerqKSP6HCGRH4YzLZnyy5Y506yszrLNSHNLe+vqJ1yWiGPkeO3thUNHNRcQ8+BSVlL2x
n6q1gusuK+Dm1yk36FIpidVpLr/NmB+41L959X60To2e/m07ohBeVpb8Hv1Fc4RC41dHH87UsgoS
0hP4Uoj7aFp/bSsBP1hy7rXDdIo5i0BfQu9n25tR4ewmhG3Kihd3Mu67mvzGxNdPGNUuy2AaZRfp
szMH0G+Z0Em7nk6/VRuflik5Ma2JDbvDbtB5oGZYMs6IhEOWBSEprDs7Ikc12vGABKNYryb5QnQg
treNgVLGwaKvst+53UILk7gm9lZLujuiXRe0H44MDhpMGXDxvA5jXt4O3LTSoriCralTMqw1Q3BH
/zHlbAOpBswPYxfZ3n0mWESj2Vm5gGOgrcA268w0NtTb/XXtGlQlyEONONuGTAXO38ByEytXneZt
R3d4W1H9O7SKrdGYH0z9H1z8Hzj97gufKhnymBMG7vDbKcYk1IqKbRHB/oDYkwwg7qprRWBm9QeN
PnBSdbzCmOg373P5bNKmY8ExxFkPWeLxEcO5Jq5ReeWkpxNDE9+0Nz5RGZXr9a8mjaZtxqUMSipo
wATEYTx5XPO4Txi9+1a7zXXttGXbzmym8hMNmdcYiSs3PUDIRqlrXnhS6qDUsRy9wv9VLyjFY9Rx
1LN1VHkLBrJX9EErtLPFCJbMy1/Ppt2aA/FPqSpF03beOANU7vErT2s3aC0yrDiUcluyOrxrmRAG
ahjNsbvLDH2vi6rdYhC8sv+ZEpsfnksvW3b4qlvgatk+6YuLRsge7LC3Z1NpQD/0c5ZQCvr5ouws
m2fd9Qj9Ru0MUKParKAdNqwbmdQvAv9q+sk8RZQw8qUqjD1bH+SyUmt+zr1dJ59TyQucq/oU4IbK
nBklbwiKLPF8WmT2y67gNSQWY3FHrQq4IAo0xnggkNUR0KTTYJvDjGddTA9bo6ARcjJ3g7CgcJQW
7XkJ2cTKL3jCxs82f3OHWN+pZJS7Lu2pHf/QXMGOL8thm2xKDvbCGLy6qq6P+sKgHfBxOEyDBqIQ
XBmDeSGznxJSrMguBERta9xXrALPDbL3MlDDaInnuvCWA3DIUwa4DN+RG28/RMG4JOlB+pRSgrdz
txCde/2cKqRFhhOrEW8xHdvZ0J4CIKJhy3yWSHMIFMaxogTAYr/Vz7QmTLwG59jCjxckhHUqbBjN
qbPLGgK5iKOIVYkFI4IhjMATZW/e9Iddk+Eg0SZYg5avnpB1INg5Jy03wISNKhDtqTsEkTgZu14M
5T2lfaGtgn44PIhhFfOHSRKnqJFyx55WBOB+7zalTgg9ur0XfGF0BgQ2fwFj1nYaRDTShoKIM9jw
6glKGGLAXSYHnkaDSiVXx+EaBppkxjiDG80qCo2Tu8q1ERq8gnKlgkhcSXTVdeJygwFGY1Zd46Qv
oPABYZw8b/3kx1ac0URu48I7aqQD5UChO5GHFPrxitMOGNlv7VuxLvJSrtZz17CJ6Lv+cRA1oyb/
T9tpxGXzk/mGNHXSY9SljLzmYEpqqAwq8nK93/c8ZbNSZwZpbeyoOlPJQQ/X4J4WD0kw8fNzKqG8
e7wf/f6Afpic4nbw9kD/vijbe0hLsQR6RCDRMnihR4gLUSScS6mX6o9LinrkRV52ze8lEv5Bz9OH
GCb3YQFhhsOsuEpZibYn/SCKaXrAaIzswiPSnjCU8G0B6AzoKK33mveVI4ykI9qmn83zjrHx4gA6
BSk+sT8Li3h2vetqhtDjmm0OjQX56I5YD7FjYXJ7BRQfVFZB8+xIsoGo0F42Fi/c3MM9mC2yYzFo
K+oWCF935pOlgTuqCdogO2BcG2W5mUByI5cnO/vJ8Ncb+sJ4pVyZ7dyR3lN1f+3UTXZWd1oWIRGZ
uK8m6r5bcPHNMRCSIWvBDdhsYeUbe+HQVEybQFaorTMX6FrdpEt1pf65W6tbdq3u2wkX7/nNUrfw
9ec+zsV85IJeclGXXNhZ1Ltb1Q3e4SqfFd1TDifjRCWjqe76scOt3+T67zEGrFMt9gaDwciAkKhJ
wZU7V00OESNEpWaJnKGiUNOFUHOGqyYOlvxwjxhCJjWNtIwlHI4jCwAPtppXBIMLN+a/BNuvkVOz
kuJ/pmrCydWsw2oSfAjGn4UxiK22aUOCDz3ySUu7c2ysGTcBeTLUBMW740hyBkhAsnPVjIXN12+9
qMPNZABjL+7m/kxkajbz1ZS2qHmN+roHTU1wvZrlWoa6XE13eekOGzbO7XBmYZ/EW8Q2ImVyjpoL
NQZE6J6gCdXMGDE8OsyQapas1VTZnQc1YxIgQ5GQ115NnxFjKJSV/ZpEp7TK2M1miNatkYbGtQxs
NcNSRi/X5lKRs3XWm6lTusS8yxo4e7uMwJmahU2GYjF176TH9hXDssPQrANd7RmiIzVN555uhwPA
D8ZsbK6zZOwG5bCrVBvsbF9irXycGc8txvRRzetw2sKCAV6U2fM8Kdyc3BMXArfG9crniB4Z/Q0k
gNoe0QLq/kj6md1XVIIRtQDRINbAzWXICGAJKR5XykKExDAiNbTTyUJ48BEgXISIDkFiVcpEhERh
I1UIJAvb717czvk1IWVoStOolbiBQ1fMevNENTV/e9K9tVf/1pQi0n+30wz+FKEkU4pJg3QiOVAy
WmT2rlJVSqWvjAgt1KFRVsuGf1hX7iFCjGmVKrMqfcZXSk2PZOMr7QZcETdS5BzyIOGs9J1cKT0r
ko9eHDq6IVBtenlq5/5srhcTiUhHKsKtoIZKqUcNBGjEJDF7J8T+rYXIpCE2dYhOZmLoQUJQD8cT
GUsCfuiXekMsSd0TCaFG7LBMZkubLFlPvSWx2WZ/KG6juUJpXmxcsmHph/1oele6VqkOSJMEtlfg
IJiNln9fFDtn0E65ORD9Urpa9Hp0lNKGD7mtlPamL+vdlOnfJHhe4h8cIlFxxDpIcL8Npd5lSscD
PwpYCmWvURofd/agQvSzXmYEQCEWyq5WPhPXik6QCmTEUSfy/gjE0Nr4kK4uI4L+oJRFgIq/IQN8
6ykPUF6V63FBhkyQI6f+Y6GsaCv63yJhU1TTjwbiJT1vrtIyJ0RNP0EeNKJbK+g8bGqa0tMYWHWE
SyuUJuopdZRuXhuxNFeqKUrtnURG9ZBTZ6WrriXA6n50/1rJY+klN4kAmyLE+kqRnZFmV55n3s1g
afj7GYi3bp99L4i5a/pMKp+2J3pn+S6VB/5HLBQoBbhUWjAI+0BHHJY+AFKW5uyj6uyVbKpwvpTc
05Sq3CAv94z0wFGUx09geF47knmmgX9Y6e9S6dNcKB8tBGv1iOXL+sXKSShmk6qFUvAh1wVgx4X0
F7K3hvwtkMFr5PBGyeIClRT3CTnO9NYwiizk8wYopixOPbI6z2KhVPZknb4qB2YNeB0iWfta6fHE
Fq+uUug5g747b7zG4tgrBV/WbElRvesH6a2S+o1s6YenNH8T8V84q8nEMF5z5QvYGARaSnIBvyBX
zkGEhcBSjGu7f8isWNDDsBj8dLlz8RwKvIcCD2LAi3CUKVG3PS9Ge3itqBUJ6sIFXqXPQT77ryue
Rq3MjRqXQ7YosgTV+BpigDhW/hSbJan4dV82icvYlxJ3xaZNcE80ZaNEylBpcVaiajyhhQeQbfeW
sl4acpibVOQyXN6nlURtCVl+qPik6Zn7xcLaS4aPw0/prJFxDeiYckLI0Pg9Et+nUQZQr6wgncvw
jDdk8WhkyiyylW0kMdHJDjN72MOOVf3EptDE9H8b8tMs1rtZ2U8Yf3dk6XXeFOK94aNYlFVlX9P2
A5rFn8VMHP7o2TVvxqs9S/0Y6THl3Qab5GxPNP1Ir4uyw7h8IU0v35MyytzxAZG+OsaNcStx0upU
Q4zGWxuVyebn9l8WeLdcV/UVzPbUT9yjtfxYxaUIAH91QVzoVbhqecBGLSk5/LxeGXursvgKvD5X
mX6Dsv/AwTw6yhC0lTVYKpOwnXwyBfiGOf7hqIxER1mK9Y+52D75q1OGlbIdhyacsrOrzMgBV3JV
9qSBT9kpw3LBuWRdKic7iJlZ42pOyt1k4nsEUMWcqqxPk2jx1m6CVJmiuNHgK5VRip1MYADvNFEm
ao2bqitbNf0xWJXV6uO5xhLz1VY2bIofaypjVlcWrYlXWyrT9pgqA3f5sXIbcpqkEyDk5jjI5XVR
tu/6YwDjBCfKEqY7cQnpHgNLjl+cqFpHZSCvykp2lalM8DcOdGU0jzjOmrKeca+uLNlPV5esfa9j
T2OH2cquLpRxzUouZhNedo6nzZp6ErbK5uY2PsBWTrI98RFaY5L8FiXZfavP6XuvASMfAUNM1AoE
Q127H7mKnufO9DZXNt07uukFzVh9FnjvnjLhS9x4gCTpdn4f2DxEdXFMimfHU9yb4z6pSE4S26oD
ymSZ65XRHynLf1LmvxRrd/o5kWkYIYbekvBrWHadIHrvu9l4i3OKdiK1F9/E19xNuwMBe0U1pnJ+
cSeHhk/sOixK7FJeQ52J3tAY1fhpsHVDv/WXmKP2wk4MGQr1w15U0CFVkQeHs1TmItuZgnet82/U
ncmW48iWXX9FP4BaMACGZqIBe7qTTnrvERMs7wJ93xnw9doWVdKL91SZtSSNNMnIiMxwkiBgZvfe
c/ZZmOaTejFqoUSrJRMTelEtoai0mALZ4bSdPK391VKLCVwwyotFSzAyLcawUGUYWp7haKGGlq/q
zk2vJRzYLdjQWmDfDUvawmgT1wS4fxbZcies6uJiQgYohOEpk0QVcrx+iKUbQZpb3H1WITFDMD4/
yHk3pNhphoxIqFDLThL0J64WogwoUtwiVussmMH7BjYTD+T4k8EnLPnQZPLRz9DiFtvH1BOrOiLr
6Nlum+KNw2MWGGIfSUyjlqC6s0B27cDAvqLyYsZnrVsx3xfoamYtsHG11KbRopsK9Y2vZTi9B22t
r9xkV3bGoGvJ8C5Bfr326ErtTYKYzfSbisQiOCY+1hzxUi36kVr+M2shUI4iCBo68exuGyD3QC2k
ZUNw4TApMkTP7b7dZkndH/t0xOY2qBsjRLhELhaCTif1t2USgiVLhu6UGxfDGa7QO6gBTPQn4mpU
CJpCLW1qHZKnyLIgeVQLn0BEb2IthTK1KAqhr9zArVVaLjWHvX9UlCbbkngW/LXPQ97wyFoVi1oJ
iH3ul22iY5Ftx15uPKondwjnXaiFWgWKrVlLt6TWcKHlqrWoayFiQIu8mOYTs0Uw3WxjsknSdm/b
Lhnp+UK1TrEA0x25GLjKtaQFtTJlSgyalpWlWmCGkNFfG1p0hmy1OtRaiGZoSRpsv0ZL1AKEWIYW
rYWo15SWsfXxQLcjt+kSCYullRCnda2FbxkKOPhRFJSjG29bLKXthEwu1YI5A+UcOHRcNL/FdFpW
N6OvU4s5Yd7a5IN3JVhP96NmrNtI8prO+0rZYzcgcJd9i27P0wK+OkPKgkCqvjEXCCVpBetwqiug
IbsRdsrWmKV3VnE+HjJxMK18ueAyALOsJRhaPljk7iYFhJPiGaiyeIvE95I46QeZJiMzSfRWyo3v
RwdKPUfT7eI13dsyGMauZltjKtb/GAY5P/mzxVfZg543yRpbWYNIjrHl0pXQUkh4w3AgJvslbVCV
Z0t3W0sKwGZlaBVl1KKnDLSyctYayyhI3wt23HbkKB/aDS9FFFlo2c3O6C1vLSLb2xVq+hWx7D2B
2lXMw1tzOE9+jGUEsM9RLtZwPy6Psovk3sSbymtaiBaqhqArowMSiVN3ZQuov7lBcRLV2DoROp2s
WXkPU1oXyLYx5Ja0WB5wdHL4MZ3sMHIgXPtO7f9IVHTl7kXYNhUc1ubwyyeuwElfUzsbv/qiOA+t
lb85GCe2maOcY975W0JwgjuXUpM5fNd8ZOVwtETVXevQuFN5713GNgQG7xVQZdV4cmL3JW4JWM9q
4q9ICEjWFO8/FBXQ2acphB/qds5984RN1zyVLvTe3I7t/ejhfDWicTg2Gov2+7fhgFG3cY0Snprp
v5DskK+GogrOcFD8F1UyyTTDYdfi29oRjYSNCjnp0Q8XdQl6qPGWl/U/k7w8jGHzGhf5TLMzxO9V
GNVDG4EGtgsgP3lN4kmgtBia2irW1CIPU9eeIFe5zZrkm8HX9BgeZ6ScX2QKxesu942rNxAK7XJa
WQlzmS52SfyQgqFvbxIxQCSuro5ZVW92P2AeqNP+yYJpsOn9GEwtmK2rzN8m4Dc/5gCIvEEMyvb3
b9H3w22f32mLq0P8G49E9/AaYW5lm6fn2XKOBoPvDpCnaWneVCDH9YTnlRw6E62kx6X3y+c2zvuz
kcDHagYFx1WqhxbmHkrRyCZEjhIW5fAuZ2KxJ6G3I0AlONo9SUhqFkdsD80DZaqzZcxa3NG4f+XM
aG2ZHJGVPS7i5zyecUGGL15vkvgXIKG1DOd3CJd5YuN5Y7n39+Ca2jPNy/YsyrHHcZ91WyB/0W1Z
G9Ftrf8xLhi7SGO/GfsKRCZJFTeYIZYbv3+oJ2PdBKQ0QrMYrwbORRolCdJqabxjVIyf8Xqg3cj8
5djmVXQfzwDll6ktPlV9U/lYykdm4vxLpLS5nn9R/9uf/K//p2Kg8UN4/q8Jmanqsg9scAk2ED+7
g4KUnnLbQ8Ce5e02AiOEkItTl9emWqKsOLwpFwZrY8UIUo1ku7yac6nOqqiXi0hgMHPOHd/JQ/rI
0ko+VOhHcO7A8Ewsgfqe5Zk4ifg9nsPDUkOy5qB8nOvZ/WnoR9cqSYBKbB+eaONgqSGkL6gt+2QV
MDLcJKvvYxPm2NT7CsvtQAuLEe4Whp2/EzXRU27m09T9DQgtmeoyh5hvZY88usGAcfDoXI6Dcu4Z
NDcvFaRJmRCM1HYnC2gJHTucd5wMl/fFdd+yuhlIBCCknh5os0Ujubyn+b3fDc1Pi4ptNyqg0CPz
I7sExJM0K0dz+ealQh3KrrP7/dsBHh3hXZs8VOi2pGs9BbHkPG826kSrx35ycnj0daCuRWOYO6GQ
KEyCLl1SUsUgWn3NIbSvvCxSFC6T+wguEpdp4MIZdEqEH7AnOcgvG6wGatvFtHftIWBKWJcxxXfA
dA46y8rHHFMQI9PSVG58v79F5LKCGqpWnWm8mUt9Xjq2sXDwJAYawiLTishW08huSzYuyOCpgVdn
OM0jGURpTlDeIETIiMSJ6JAAnWNUt2cPI5d8Sb6JOr8rAv5LRMwdWaaNQx71yNhLGQnnLALFR7Ca
hzKMbuaERNJlRNIIVGuTChuhgQWg0B1VspfN7N3G+YTZCoMC+fI5hnYf0gpN2mrB6kl0BTXCSClN
LJJVxc7eg/w1KBns+qaz18XX0C8g2MfI39eIjQLqcXqY+2TEoAjP4fg75s1Ldzln8bM1ldcQgdVA
y0hEPEa9I5HaOs6mcNPugi4g40if23SMKMPPVbccG1/c5dFgcUpNaJxXiCqErK6cIXxWPrynGKVw
y2YVU68iOPWRdRMUwytWRkaEEI+3TkJO2ij6fB3IUl5yRfjOOIoDYFeXKVQ8AREeVrlD4pRAfLYf
6XGZt9iNqo1g28b9RhJzqB5R8nT+Fy3wEfFXk6ESKnSsIiCx+tW2eFD4A7FVgFXxLjHfMhMb+qJ7
CkYTfhRJAbzv9GZI6XUzrUq1I4hKxfyWWftIxL27nozuIryILMyZ6NLulHVFsCpDpial2bx1Cdyc
vJtfSNOaMIzB3A+8Cg3RLvaBeai4vSc92lzRYdKdEk5F7K3MJZL3KNA5g1nMzxHxeRg47LZd+4sK
7VeQEv5LMG5QOBiKlLxCGWpWjIiJOUdwU6f1qSHBx0LKtbKX4NNkmM4X95aShKnnC+uRvBohIhCM
Kv7JEBl/T1YQtYHBi/y+b2/apEBnNzIp+rU3fEQQW3ZzzCTMiJsTptQiONYRWAR6W57/aUz0yEqr
v5DTwwWkRG+spsFrK6+5fW8HRKQzVR0O/Z0dsbyrqFIHZCWveTG9xQlbhYo+pmomUAwDg5nPkP9j
Wmgy+MTmQxuO0E9JRgYHMWM9+14Gm5gDG/+m5+fUwszaV7a5IBVlUk5X4Cg747suxgUROAyjPIfN
IqAMQIEibGQefsb40JXboRjAwj0IOhoJzfzp0zVNcsBz7hxPMl4bl+GJL3OrBOImNyLP2W+10MrZ
NAF4V9TV+CpU9gikY2cqBPKpzkV0wmxrgSHKCpPdEStt7bk1icQ2CvRgXCsih9quM9czzLaKPlIx
ZZ+tF38W0Bk3Abd6J0iYRftEu7unqvJZm1uW/zXpe6fOACzaudQrdjO5e5om6G46aj06XgOEULwU
4HZYJzahoJiSHu86D+IH4TK40flVUIzTm8w11n3s4dboa0z0hYQvTI9p3SocEi3tpd5VwbbFs9pm
PkIhFxSKVdHALGL/MIUlKBveazNei5bWG4nQaOoQTbrkODD8tGhS0yQxS17FtThfjBFMaEKI/PXi
QKifumbdJASCdiNPf9ijtUrhzSRpc6nnArlFD9YXh7lrYFpPi+khjiPsbm4g1qnbsTp26lu4IeEK
yzbNzWlrZfYPMtkFTCiMQOPwZJbJmyvrj3TU2ckiWKOKubgeBufBdu5GP643JccWjpfAhGjqQJ6k
MGI9DCLMrXFgPSqjOnip/VVilMO7HmoDcopvkrvXtjnrsKdwHPV/WtAkU77ZtjHoLWTHSDpfftuT
f66lVtUojt1SU03FKVhGs77FxjdnTBSynLOIV39opkrrx18ZwARTLLfMu07F2JprwtE+5867OqVR
3dasAa7K9uld3qGRlvXFtxQBXVDZaTmK0d/RDOeLYKKyT5efk6ouIsCojHB2PEg//9lWZrc2Mmvl
OePKKWkWGlGBiBWhGmM+b2La5NwmCRo0czZeE+ZRpyFST35GFlER73tEYkjBnYVGqmGsK2A0EbZO
36qZUU3trnUqWtZRSXYbAH4jEz9dyzjzB48lD96OsibYLSQnDZiorUFdwmGKNlUlYRXT6KiavNuW
qbwdlD9vkd9hNpbuQfmkD7h8n22a0V8jXdfOnEMVMAS0m/4lchj/Q7Bdi3wO0LdM7BGWGSF1j+HF
yuSr1xP1YWzlqp2NlQcgdQU5xt94mCfoEKfY4tE0bRLpZZuRQf0qj0kLzKFVcJuyetPSWzcjGWSd
rR7DaHkTes8LrQfLMV5jKa587y8LzUUavXSrxuncjxbzOJ2y25jggktneVIR2AietBMjaW8zWjj4
A7vbOlkATU0OLqp74iJR7X4mg0/YQQOIl6p7baH9iJLQXwsHII3ocbmSSIWVqr+JMgiSmaqRklfR
JgEKFUYTD2lGHqdZmdvYYkYJmEMbbzwUjzzDHO5TkhjnYvf7H15T3SGd/8hE8MvLBA5bDktAqx7S
WmzrWbjMX1lAVXEBTy+2Y5ofZFEca0PhBcvgAlOwzqFggtzAB5Mc0Zyst7ZLC3asc2PWQXKZts3g
7LBSuwcLfRIToJvADD4YI90mxfA4NOoLAxMh22FYbDwr3g+LDmdy8nhbOntHvVn+ZRzKZa8iHcrG
Noo0SqYbAkE3EgLUoe/CdzPGuq/w3Bbu9EFwLZAhTDuoi5BHNgcVzoIYYc/c1DNMrgQMlDkDr4jc
H4sYaKP62TN9K+Qi31Ye2dyh1XfgCRJOQ49uYWUjCU9ebEGMOT/QU/OLN6qLM9MBGUT23XsL+4qP
jiIlvoy9h/tmYtbg5s20Dp1THvrjERXkrRGVJIgW19nf5TELDRfXOEw0CVJHN7lGMAS+czc17aGL
/RNk5EeEAOY6IhmxK6ZL2KqbxmA8WjnRF80ofCQLUgDRvg/+8pKkmp8ApGEFRm1Y96nsVopeGgHI
gkx1B9WrXzHGt2p7LScwRcI8ws25J7iFHK0KUcOX5Ky3qr3yg/r+Sp1DBywHMDHBXcvMgBlrAMuE
sWcr0ucxKy7hwjaPJpxFrke5NIYarVtupJho5/lMO/zy0nQFIRY0CuwmXtWkI9LnibJ1TCsOZ/CD
i4J15fjTcBz7984M6NrCNeNon+wTu1Xw3PScpEKwnS7Ap1JgCxZoRwZazs6GaC1EBjcF/FUytjdV
mS0r3MrfYT292GH41oFNW1ouvMifXdE9VzaEK7hL9mbMUZQsGB04oziB+1m1hMO7s/tBEDSKfxTU
WcWltbNnTR4bDYwwiJiyDqMQIIWy5xGDkMD3LGlTJGLaGD3eEN8tf4Fp3Ci2fCyMmHEg8P00eIZP
s0wPY0fETNoYLwTOhCuCQznopczMaxk+FK7bb6wFJ1/hba24guwlVKZjaB8CSk9EVnI1IsIkNROo
S6me4BtwbJ6m6U54tDlyZIwH0mG7aytYkeuyL364VXOtm2T6JV1/HXdu8YkFDQ9A2JuPjjBKrKRx
fEI2J2/dsSZpRuTNI2W8oy3M8sNjUvP7rzvAS9PGUT/mQnc1Atu6puVi7MWYucfAH8q7YqTXSL92
fIlN5xs5yfhrPrjB0vxK8ezDyIuLF+GLaAscIrqjGjSOHSsC4swsvE6DocPweu9Hu8znVr/homq3
RRCOH7avWcG1Hz/6pad2mL+XW8eeypMVc7KYUNo/+j1KxY5F8TMCmvT7r5MDiFvaDt4shx2bY1xO
TFTRHhYO3crzYqKfo2cSTFCV++TDJsO5bv1vHuF4N0O5nhOy1mSLXGwx3VvL7O6pCPDwmCWApI6t
YTSQXTQduw3D2ckR7i4sxw+AkU+1yC/Qf/p7iN0JXCRuaA7Tx6U00Yw6+Lkk3hLI6TtZz+Mxj9ob
aZEen0bpr56mGbuHydSmpsshyWXkjAyhAe6NA3lQztGVSIJtFdk3KLbJDy0M4L0SQ+NoAZwJjV0n
kuBtIcibW1cNCXKS8BzTqdykkMFsTgApvK9qAAHJ07Gl+YU/vidg1bM/JenOy8j1yUpOgrVxhlz7
nk0Ywp0m/5XpzXAoGMRaVX6WBkPSpicyskeFAw/jgfNFpcN4fiE7Y3Zgjc9oJeH5zeMjsfDkJKXs
rUHIWWdktVEO52AMSLq7uw6LKL3WFNXpdC8mDjiF3fHxqwbTmLikNoqDNFktDqK72EYH1S/jD58H
iHuBsi+27c+x8p59Bjy5770kgxlsPW73vkC5gHAsfyJqFcLOMGwJHLiBeT5tu4wOP0eAF9cEPUXe
X7b1xh8crF4n7BXn0Uf8bpbWPYGBazQ9GEYaNBP6pFvgutqEpfPkIjEKjAbiwUiSMbKstaFShKP0
e/d+jjQyMVuxCluDdlOCVrQDT9W7u4EAn9sZZX5OVtZd7QKPjwTu06jZp7qTzVROh0dhc0VugPn8
PkZPcgpq8nV6l5rb898A81uXxKf0shoSf4n82caLbW89DVtrxjy/EVHwWqqp17dWt8JavLF6+TJT
Xe8T79cy4gCtCBtQLNkFfPZVmwNBh/d8zKrwxhp8C3d3hY29t46+7STHbNGx22jMplM3hHtH+PBf
DA4vGHHu9YZDpNnwUXjcD44skeCqdIt7zHDwXgswfO0+sqkCyXtFepQAQmkI3B0jhxSJljq6O/o5
9rumI0+vF/lGG0OYFDXTJu7sFQ0jzIsWWfA5625VHCUCZEFcU9nV7AX0ilkePMR+PiLfhVJJWclH
BZQFKSFoZyYD9wKM+EbMsFqqNmZjrC8RDnAoinm1aVVxyAlpZbvfIS9oV03yFnjDnVb3uMF0tdyR
+k5RfUmkokbHOJUKxQlbpJZwESem82sAtPQ9OEzUYXNBX5UT9zNO6Cnl3SLGZzqcyD4he6xIBD85
zvDtMqVdg8j/ypBmFsECLG+mfrdhlOG9RleNEPHiu85jN8PSTRz7JFx6xfKznEj7dhfUpvnSQLu4
tl32UAEnGBH86tcs4+lZLNnFni38SeqRsLuTLMdz3xUcejxCsVWYERTunc2IPsZglT9F55y1k8qu
asSEYQZuKMBE6ndy7UpnJYwBQuHQ3EY06SciitdU25mgU6hC8LNbxZgZTCWHPGubV95TbBrfcRd+
B/5MqmVyINKXzL80eYrx9TGpgQ5uMcvnvGTyPqZTaLPEJEDNNqZrnpLSiBBwhgRSWgf0usc0u/Pn
8TVB4rMii1ce3ORCIMUzFyK/pTGIS1oFr5VCXu1q4rddR84q8/I1D5w6EMV9diNrL2lpc1AxGa+O
O7PKvto5/Ukf7CUpa0rn6pBZFqKi9tpOFLh5MXx0PgeUIk3vMQdx6ytkka5f3KIaXpn2aZqk99Qu
ab+Vw0cglAMxAqiWN7vqkMz9o6tY8/K2/YX2+8PwaLOOSJxc9tR5USyxgfgMnaA6jEmQres+eqY4
+LAsFNizieJvWJjUGzJ9txkXroMltDZYMFPA90O3HfiOAI7FN75lkWNi22f4c9zojlqODvGNUAXq
PW22h4XyYyTmkvISHJ0MUCJM3Dm0yukF0SdnqF+j/INc6U7OA4JjtS0nqh8XxwHC6mY/KOioU48I
tQDmN4IBtIx3i942T/8K2t6MvMJ2/M+q965CRvQu3bVfkJ2UqPLSRgIqm0l+LzcbDVrs9RYNecCD
JYOB1I0+6mG4dQCyd2gsWneCQB+ma9Xnv8iGpZCk+DCS8ZF2K3vtrEjtbm8YZi5nWdYX5LRlykQM
zzURvSnLQ9bk4P4CkBeTeK8dlqBmAiQVi59O3z2VfK5GBE+cQRgvgqpoC5Nwo4UvDnb7qgxmJEaW
Jh7U+A/mdDI3kgLKczcTYxiaQDQsA9KYSBFYNRBup5wDSWwNh2Xme5lzPMb2U1Orj0Bxwq2XIuOU
dZJoPXZlROPExaMwYFFB4oSmJa+/dFQLtfZSgcZEFEV9V8jqglPyGXoS1yPM9yla8lVjE9JLsnPm
08LNMpbuwo4uNRlszGPnl7hrHxcLjIrvDieBvxiNqo0lNX0M0ULvu9Z7C/Lo2BGMxUebrrZEq6wv
63vdQz1zg5hLXVtsEOTKTPJlDAOCpLKSoKLQvccYwaGg7M5t8Fg4k8cHBeeL0nIXZQW3VJahkbLl
RvjLV1TxfVtUnU1mvQcGP8ZHm8h/JqkhzH6lqkbJT8M8i5drDV6JfnKyEUOJ86+DSel+JV4BZYNP
0C3TuDWYhCQs20k60SlLl3MMm2YzFh2to8U6JzYnfY8T1pLYL81s2jdx8z2P1FKTKl8xtzPi7ift
jRsvdWSmGvd55w5wBet6UDyaFFzTLHkaOI6NWcQ16+AS4kTSwaaEwjaFxNPBamGFNKLQo8ExGNeN
P7N3pkD0MkuezLG8jPPSrlog/5uIxw6ay1dJsCTE7z7f4kc8xwqk9VjQ1RzTrUGFX0KYBZSw9mV4
J2msreqRJozXAeWUxdPsnsOCLWXJgwbTHNCA5mJ6yIcAKREXvK2rBm6CR+DPSOm7Hp0C5rL6Dsz6
KOv8OffGx4mJqymtb5r+DCWRzPb2vnSkgc2zfkbogqY6f5T0PAM/7r7w+xAvUf8MM79BrMWCb43m
Td1oKZJbGRTdajMCq2palAG9pJw0U/pZZTFyZA6JAUUGUTshafKimlZkG58s6V6LBeMtQC7iVjJ9
Z2M3HxXUQD7guDyA6DjYNiy/qpxPg191gDuHq1eap0jW07ohNilJtHbMM7eFmAGUFxsjR66FHOkO
h/upc9EljxAO6w75r8dxbU3SB5XljJCRpL0dBg/2zcgKd//+lofiPW7LCuwKLTeFANYSvcMDCWnH
KbrXIfSglXDWIJU+TmhRxhYCnYmwoHVkg+alfyjGmIBn8tu7jqEwz+4QOecyIbt7GJLndkTa+rQ0
xndvdDzGQXLLKDze4nAjGLFOUKgMIPBURsPJhZSbeqwjqonFlonJNGe3kyTLbozUuq+9Oy2FziVd
O85QNEMNxvWhhKpk0iKksVWtQtM/eOQHbwLkRGv6aESXlfEdKgX7GMthA6ERslgNbQu6hTsQd+cK
ySvn6Wvfm8TDihv6Hz9jk1w+NKC0ez2fTnttbLq6r+gOVPedYDOdYvrPZKd9MS6eGUVUqGZ4nksZ
vVpddfLrH6aefPlkptrOfhzjL0RxBfj1FJO24ryFLoF4k/zIDOZQLbzzIkswo9Q/ukCdItG9KSXS
m7GoT2GVHhK/YFLTcyPmfPgkpr8nASFuEMzhQGlprk7Ecfv5MZdQi0IBriLsKS6DgVmc5NEPOniX
OcjCalyOOU7+zOoe/WXY5a7/yRZAIeUb3rrtJYPM5IVKBxZeEJ+XzN9Y5SBxRdcfnej2cDd/ttGR
WiK6dbzh2Um8swv3wCcUDwPEIxBscBP0AjrzkmDkspfoodBKy04odzOTpDt0oHYLImJiBcc/Eca7
/hlNz2GtMdP9yCots+BshBlGYbSHhh18Z8H9lBvnjLb/rTOS+9OTo1k5+3iqnpS3XEIsH5mizccu
rwT4Raf9lc5tQ7J1vZfwijnJty8W2ZMm8xHPtcy1tP2Yhheoy2SiR0IQGv1u/OiWAxQL1DX4Cubb
+QfpR/kqwhu0KrBUzAxCyTiYEKGZKbEnKsetzfC8MFgLZ1dCufMopUZuRxl96cczUP2uMgrEi65F
LiyWsrLt7+eA1pAbuOM2QtpkjOO79DjtlXO10G6vboPIeFBJPCBLChX1QfQsGw71wufNtAO2RSmT
6JbB0lp/6wUxlFC+T1WDG6ozTHM9+OrcWObzjGdq7QS8uWFUN7C3tOYS+CaywawMblKdRLm0WPZa
ZmgJ4xbWNh7hKXBvwPVfzLb4soqYuE4id7MQI6KbxxuzAUhTpu4Ziiq+qZytVflyw3juCxDbA/8b
1WcBH1Voc5IyngrgFVHww2tZB/dqyD/dLrwkU/HUwDHnaVeHBvFh3oR08cFMMQ5lGLQglDMMF6dh
xdYTu8WXOWYbdzHYhovqSPQ7sC7fgQZH/1nMqt3m8RyskVzA8u7o6GXxJoTNgCEKUGiHdmUtoXMg
nFSMK8kEgLiIU37eet14cFCDMCokYhUy4YbzAPS52uChbNmbDHKZmUcULrUFSa9mTGSDOSWfE+NH
BJ1xtPPCam3lRbieacoxkY7uXH8I9t0iH42x/wYpi3q/RRRvA5S8SVDATgvzR5s1vYRNvpr9Uvcz
huwmxmo+Wh56AFCK+6w4S2n8SuaZnhheCNEzFQapNt3SlaG3jAYzdOge9gV4NHciY8mUHIQDaMrO
EuXILZiOktRG0YPvIqPZPJHlrE+mriM/w9qmmp/nncSdNSyTeYNoJRqWbd4Doh3mYSc6Rv5VU7LB
uGtCsu1NG85MxHntqg9g5UTFTR75V2TPCz30oKWmXb4riI6t7T4FiCpvtcaBTDbyS4uFaAfA0Jb6
KnkYtgHzwA3ziK3puG+Dwdhr8p+Yy7R0z3QMMtRDkXXVflbwu3xmMkv0q47ZHkKTYhZZIfe+8I60
sn902Vm1VnXHQzw1zbe9iPywDGcg4/WVs/zG6pgX8Hreqvd0DamIQ+mDb8Njt5DlXaTxAsiXCVFO
mLuJltN4ajxZHdfd7dCUEdfQ/hR2II5RtvwQGD2HoNhyLU4djb9V7sXPaSzt9ZLRLEartEtVVB+m
yjtHPmlVrnUh5ClZuxWXaYBjsNaeEgRPGHv89jZOAyASXvVV+ildBsxs6VQ/602gN2iUWlVxTQLe
oTfRf2wwjWxxjLZbxg5GL54tsz6HBgx20QsmTRTT/hAvDACyQ+QtBIUG4Ue8dAMSxvLn/zlk4P8F
H/BnhNJ///8oaMkLfl+nv8hZ2r3nWf5efv23Y6d/6f6EDei/+T9ZA96/eYLZgumYwhWaNvAna8CR
rud7wgxsjQD4D9CAIc1/CwLXcT1JBKVtmTYQgu7fw5YMaf1bIBwLSAGiO8+xRPB/ghqwYBb8kbVk
WMLxHE/TDv4ZMODKyh+mPioOcwpDBow1BkfMjrVl6l9KiUdEJ6E7ugmVf5r+WSTdfePee/bOG9Ef
2ukmCZJt2N/6xZ20d3Hx8MfF/I9cqD9zoGyypv7Td8b1+hN9ULVEGthhnx9qdScn0hkRzydq5+Op
cOZ0rd8ov51dovKaXSia1dTsigimmzPs3MzC0hLzXJLFkHAYsdcZJAKGtKW6sxQjkQQ20NnrMY4x
wJbBd0uAazjcYFUHGWqbcg9UlY3nv/gwzl9d5n+JsuqXQaJnyvKDCJ1nKQhGtuZbPGmgCvB9W90D
UYh7a6oPKkFGMQQOsqFxzREWgQsFwDLNn02wXENnOXCm3dc1chnt1i31l8MajlnWMjj45dVd6tRE
HWQDEpvswykWsWJAcKpn9m7y02HM1S792BgBndNO52GpCelQUKTjYni3Z+NH2yUfRUq6i6+yG4O0
ruPff6H6jvpHqtc/7jT9Pf+BsggBDiZ2lOSke5TX3gFhQ1Cpyf5fwb9YZcNEFbFsyIk4//3r/dX9
o9Eaf74eUWHQWER2oHLeS6YE+vJKDMY8TLu/fwnvn5PK/vGZ/hXPUTbJ6HHKOES+8xFGQOpNhwAX
hOsILhlXzLbxQyTYCSaZ3C6RJpuj5Mctu60VaB/acIWVf/h18tEX1jVsiou+cwMc4sBt94kf/DRM
ylyrb06l5V3oQP6AdvTMTsTZIHpHQrnTPxXxFkqh4Rga4/tUptfcHNn6i8eIYvViDq90i0g2GFuk
Av6h1Hd2V7e3ljskK4ifN8gBn/2u/iTV4TDn3jmw6KdEHXwqBeEvIhJs2S6qQmVKj7r2npwFSsVS
+HSq3UscTN2Ky3tNHOlsMUG8cgC/G3O5trTWvuIQgoDeSKo7o+x/otS8Nqr++i+u/1/cUvY/f8Ua
vDwVJTufn4m9dKzbqCgucE82XVPeQwB8/vuX+WcYyz++Zf1Q/3EndQUp2LRgs8Mgm72NuIPMOuZl
xX/xYNh/9WSwyv/589GwD0MTptmBJItt2zVs68bHkKQX6Xn1yi7n+6ANC9yn/l5MPVCJEqXjMp2b
Gf/bEr24maevcFiv5iE6Utr/MBKHdFNr56miwVjc3tV46Xtn3mYs6GKe8mM3G/u29znMiOYQ+/N7
4CLpCzDFLP628vpTjtrAgBc/iOjFyOon/NPT6u+v5199XvOfP+9YOWGQ95LPG9oPLNEm0zt+McBw
F1VKjM8DC/vfv5T4i1VAb8h/XlvHJrhOSJ7QwHHdN0IQqx3UAbYBdAV5m24ahvbbNF06TUvAFFPN
DQLrrN3jk2BEEoBjyATuzRqTNTDSyFn//Ruz/2JH8P5le2vLcHDBnELi0T6PTsTrhGAQ0i5QYyNC
b3XBPB3LiZgMldok7c7n3u1uqzg6VtA2ck7otvIQCkLxYAK0CrrgNcakiAz0dlE+ak/SYYrlaWnz
u1r5l9lzbypJSvEMk1zN62SMQxocrvV/96V6/7LD+V1b0OReMjic4TpCq8BtBtE56B6tpnmka3Wx
SpeQFZVe/v4K/tU3q//8j6cyz9LJU5GXHuZhwHIsBjrNJBbnHPCLmjP337+K0O//P9m2fhOa/ngZ
/39wdibLiWtdt30iRajeUpdSgMHYxkW6o8jCVl3Xevo75K/jn2sg4nROI08mAmlrF2vNOWaAzcTt
1NCJI4I9pCZdJ0X8WMBfZsUkpK2uF2EcvE/vIp6896BOntNWemMZZ2Gm8DTAxalJkC0j4/H6V5pG
yE/f6GzRwU0CvpMv4DSC5icU/Q1uhplPSHWeQDPixVYr88bPv/Trz2ZYxbAyJSRX3XGn9OxGebZh
HRDkixeywVFX3HhNLz3L6SX5dpORVA3ABvhJ01RgFOUREr88d5FmGwOH4+v3zZi+9E837myelVLV
JoymCx1IITtRoFKdlH2DzGk4j/4oGBheK1+KnzQBG7HuJsIVnpKl2cKWQz4+Lg0RYGAulXpj2Z2T
Bv1G06kiutJrnSXL3qLj38On00yxNXoIShZFOVV/5v10qj76lwzmVkvELKDf0xW1u65ym7I0haKB
zCobfIWHOm0eUUAmVHjctGNyCO3k1XTTJ9xvOi4BNod5VVJhqlY6Ols4t/8o3lKX96u11cW/zZBo
T0u78VjUS4//bKYGjtChfSPkRcYD2dEfYmIuiwUnA8N+NHC5YBMwocdPdn7Px7zlv4rkUIAeAu2x
JFaF7XaR7fkv/7AT5XY05VXrGusWxSiRvt1gna4/3OlI9NPDNc8meg7LYajAX3HGOlwaZg/fUqIA
KYilwKbQ+a+YDAgvhJxOkmg0Hof2VMZPVXFX5Qb+QrI4A/MplkA0/46i0snVD0OFTjIoKOvjrZ4/
GATyCOpWgVwvRonKWeQxC4sbt/rCHsM8Ww5co/e1ekwyJ6QAjkPwAcXEcjT8X9dvz6WPP5ud+9LO
6hb2hmPm3rJsiIUowvfKStbXP17RL11gerO/vcGx6EPTlNrMCTRK1l6svqtI9maV/1r2vAV5qR6b
NrmrM+u+gu7LRMpADyXA6yRXoTVAlt+1FDPQurH9aV+8EicK/JQTja5tqmA+0dE+L0OphpA8vgm5
B8cW4WIMqe9pXocyLUazGO+x77dTk2s7ojPLXbFPTahYFftRX0wQTGyPhEnI2iwR2imP3TmNvq1C
hbcOvV0Zm8fSbX+bvYUyyB4eupTWWE3nYD4WfDsJHfSQt6e2R5HHNP9a5MNWV/JXxYhf9IHduE6t
SouUT78ES+WViK2plf4WI1RaMJoIHHHsimiPCn0nsw8fJHcjCn0FCQHpedxxCO0gG8fNEjszRSuU
3KmP9chYhZKCs1deRHKCQjVeASydZWq9EW0ORE12nXYgWARdYxWoJpC3fpEoIYAyBLzQAXpQz5yh
I6t5B422LkKVjkV2H/ak9kptswxs6Q4t130UxZBLZcRfcGdC7yX07M2QAnKqSLcp7Z1NdJ+loQEZ
kYGNHGaCKD3kkvQkm/azYSdOlBFuWoXLAf8U9bH+ERrDXSviu4TfVFvevkmliT90pLv0qlNByKPo
2KXdB+YnmNf+QnRiTVj7XKtspBTiAaH9KpWaHR2Dpea3JMb5D9cH7YVtqHH2TpR9lyuGNpLgC+xp
HtLDRjr4nsf9oWyyPwieF+h37mpmrevXu7TPN87ekQYBLcUJHX0Y+68i95w8E+u8Ul44xoDMKhGe
txgtZDX6TPEmH/os2LZwEdujFoljI7IPv5MfQW9gKjTau0ozy1mSE9srSpAbJjcOMeIWPKOD9Gei
tkgfpjHc5X6G4kz6tCL5pR1QO/B4XAVGdNs5+GAXuS9H86QMHmwUaSKSN9d/7oW1w5xmim8zwtAP
QrORy0HWskIGPsqhvmpOiU35Al1zTgl4cf1Kl/Zo5tmOSO4jKguFmTmENv8C8L4TXFY1syXBqB9+
XvxpcmWvJ/rOZ/xbVn8gVWDNPmptdAo1YNawWj/Vkelc/z7T8/xhn2GebZo8XfRplOf8chRIgJCG
bVmwXWAiQ7526xB16faebZk4LITD2PA7C3huuZp8+Aa+MJT/yL0UoNb6rWF7aWY/2zWpeqyyTBeZ
g3OQkyCcAqHval36j8PkbIsBT3cSmbJwqJa0Ixl1ou3WW6uRd5rePLnu8Hz9oZAt/vNjMaZ54NuA
bGIZ/mDE66fqmYtORDpqg3Wn6f0SE0K0rNX+znXlB62TA95O7B1dmhzjRt8T/YpuQsnXLZBGVW2X
NvE7OCP/+aOB3y/m/1YpCFR8O3tbT5Y5hl7090SqdKSAhcy3jW3tk0mNHLQ9A1J6JnNq59a9yopi
/m3c7s7CVTzTaBCGzNzIfHdFNKwibXCmO+Ap6j6S0D1LFZoJSW8XnjDt+UCGLLXme69U9DlW98+R
VWgstcnSlOOVMFF5dfKdaHzHaiwiw0t5i9QfX376q9ZbLGQ6TAkmubesSZBpuT5EtUJ9kAYQ/XU0
km4RYC5V/Z2FOlSLsieNxo4hasQcPoIAgVdUrvYECmx72d3rOtGROSQHyK/t3g+0X9Syj3ag7Dpc
Ei1J60OubRuJG6RHa3OAh5EZRPBlwT2x1YgnbcBW9M+mXticxfQkSIWEmoDOF8pSVEl7t/HoC1m4
pa1SrjYm+2wl0zcNy0tuNfepnzwX8VTnZDmXhT0tvYeMFdrWiZdoVn4lgnk3BgaohvyxayE0Rd5H
PNSLRMXWY5nxH7sulm3AbqPBy1sQ3hlmwQG4BbmEYlPQ4/cKbScCc0N37LFMS9xpyipv7Kdp6WL5
QGMrSMQwjySBRZRp8TNOpRs9bL5QEzVFdOtB8savJd6T/4a5NeHqmZRr6ESGjPRkUnfJ6k6GCjbz
J4Jd7S5dOV/UkvlAFYq8B+yQN87QF95t9WxFwqxAZntRZQBhiTHPpCc2OXeirW9MhMr0Ev8wE6pn
a4DLWYkSvsrETBkJeFeyaSuwjEXTIGwm5z1RJ+FRuM00ACyWubz+ql9caM820+EgetwZfeboYb4C
9T1rjOAJ+N9nhKCvG3vCM4lDiYJoY0c1OuLyIyyANFrxulVLoiLdlZLka6EWsDFea1JBLZsXQWmM
tRmG/zQleRzK7D2OsmeN3Y2V2i+10vjkIhh3fVbdTYuqymawsCRHC6xtPMkIB3VXdn/0wSMnVXu5
/kPVaYH74f4aZ/e3KzSzHmSZXbeqEYruHyS5dNKiBlWHn4yXqX3mF01xWuirdJc0p8ov5lUa38Wg
YbGTJPNpd1D78PBoJY5AGr0ew2yvzMZEHGLDetV9tCh+THHBrD6uf+1L3RDjbL0m3o2uSyLFjkci
6SDhshDgIqgdA8FU13L1AvhtOfrKAjnELCN1Vu6nVtMBHeYWrvInIoi16aKKsI+UuFZIWMFMEcEb
PQ7gejVsfDkUwvo5lAKI7adm2AXR0YcToyR0GtxmrmBPymPbEXGz8ST7ARH7vi/eMPjtfPzqvind
2Jpc/Klne4HYDdXcUyx686jg+6oDPYh61N/XUUX846n3j3HbHDLEtjLIvgqYQkw7rcK9JoG2H6AI
Dw6pjjgbPwcb3TZq1yhy4gqroQZXW6AkooaI//FxDLst7xIzCbMXsv4J31xaEwzjNU0fQ+NfpDwO
1TGExUrFgwOv7e+uP8+vM/ZPw/BsL2KUvmdLDVWitNPuG+Kv54alfbgUzhYYo5hy3YXwCf/pka8p
MVF64yaCMFwBdVoW1Kz8QEIHQxyIwplx7lPbAtA24N1PCaHAYgjDCdIqYaNDgRY71O7GqbKSVaSg
cqx1ShdnW2VCG2+ps7jHZABPk7tLO8SfK9ezrNOxRuHRlhDqBMqLJyeLXDfmCco1zptOHxXvitlR
bu83YQAwKFPaP+zhlhWiaOjFjpU0+yQVbzhhXORExgpx7CP2xkUltbsWEWmikWWXuzsNkEJZdquv
fwSjry695VTSqtJblTJluqc/3GvtbL8UZrmS9ANuP0NvDn6bvPha+WIQkpeh6gqKVoOImx6mlp/F
Qh30Jsljzef1Bz1NKz9cWz3bQdkFG85SSsiiy8zHQs426qjvhdrdelkufPzZtO2lpSxl2pDSJPU5
MltHpRtufPSFvd9Xgevb3i8OO7cdRclEOQiGG9TRNEFnAkQSK20yv357LpXLjLOtcpMIRVMaO3IK
A1xPL0jiylEStSh+msHDatT5yyFVT7mRP5deeSJJ9VdkqetySAjX0MQb3tQHN1AWkq6gfMVblCd3
LnDlmg7dZCvJeuMpD1GQI9ZpbWsp6EbdWDQvPFvjbFy1QxmwZvHdDf+ZmHUqzJsCoOb1O3OpDaOf
jRwiPCwIvFXoeN27VmXoxpGuzmQ7IpEaunwMHgOv8UtguhQ+1JVSh+sEYSXIm3+woTnPKWtcsbcK
wT+PM/1snGW9FlA7LSOyDQmXF80j8Uv3ca4PNz5fuVCL1M8qCyoEqTpMaBiGFgmObq1gcmvW8GbX
6Nk+Qzo1ohYgQyL3HuDKe+sN/27cZ/3nn6aeLTc6tRkBYTpzCFhil0s6ojaMa0wf9JgUfxXVzWva
WEslxK0p9OjZ7NqTGU6WYR8tJw7q69/j0us2TV7fXreG/CKya2TqxlQ1sfplG0SrmzzWTlYa39i7
XjgA69O1v10jaoMeaw6L4UTdN0z/efRa0vAaGWOCLP0uXHz913/NpcbBV9Hz26WQxzdV0/VIUSip
ka/4mLCji6eTgCQtWmEt3c5c5VW/JcCmWBgWHjAgWugCtwntOjxQBjb0dtHX0WctB8B02jBZwE1G
6imHuJFp6s6kUi3mJJFP9R80Zh7JEmaUwMXFWeBRRQ+SWcB6Wvsp9MVkZhb1AS8dJW1p3LCXSznq
caCCf+NbrxZ/wQ4AA6kecCYFjjLdwoIiohawb5Dq14pPiykDKYlOgQ3UV3NrojWml+iHNUKfRua3
e1WPspH4CbxmqetXhGzNZdHdNTgYloklI0XV6j+VwrFQNR/AybxYbsMJCMFDa4gHLbOeeyERV9Aj
KmhSKDyl6eG914kemaxng2es8kkBGSXVHdD1BZGEyBdQr6RdvdZpfohCngTcjwFsnyqzaJBUzwyO
Y55Z60h4jqa7L2oMSoYYlbIXL9PfH3T3M7LCp5a0lTl4JacJ+3VX+ku5QtAbEh8eZjvMpNsCeMnK
9pRHvxDzgXUdPNnBFt0uQKl/fax9vak/3b/zNxh4F8qROnLMqpw3XxxvokBjBa2GkVUnkvxWruiX
EX5a0MS7xkbgEyuwMiJVLGBH35eZdyLyFJ66tyFg4BjK1DbM8sHq7V07mCRltf9tyVDPlju5LJo0
nbYDGgdkTkZrI8Us4Ro3BDwX5rKvLfW3kTT4MN+VlDtRk5pm7AGh3FinL80cZ98bM2svQRuMnKp4
EfBrKrTsbr33CsdWX68/xkuXOFtNXb206eCRs9OHj25MVOi7B1MZjwoS8etXuHB3vs6+3+5OFFm6
ImfTFQz9UFrYbtXycP2jL8ze2tn6qI6qwBXN/dH7eE7wLTkIm7x/s5ryxoSKRvHHSUKbbtu3L280
iimbYK6drDEXSsW0Pbnbtaj+LDJ3aWixE1MYMcJgL+Xqu5DsYyri95pzhDSMv7GH4+6jFzoLTGVc
D1rjuB7InOu//lLR4kuQ+O3LAXNUiRVnh+22HOq1Rn8EebDrO1TYHOLhx+B5kQp83VALErzXt657
Ycxo087s23X1CB1orUnp1LVaG1VMSlKIeT+ZwAtHi7pia6sYFoPyXu2H+8AjZof+iQQhPJCiJxIK
SC7AgFlQS/mPd+JsLnfttCvpmKdO5ttHRRTHSmmBvLn1Wm1ims8owKHBl/ejVeHr8m/0SS7dh7MZ
EFJfonsiyByl9FdVCNIJ7PqoezTi+/UYCOXGNPA1T/0w1X5Jc77dcNMw1ZCCQ+oU3Hjc9gNAmHQ3
5v4vOeWkLqXSUu+SBogq/RFJ2RiMiZjYmzasyoXbJw96Eh0Dpdj59KTsytyPFr1PsF2nvoL+c/0h
XHpVziYrT8oEumGwvzZ4aDTtKwhrR1wRd8agJvMoDqADSKsm1j6vX0+3LswsX8Wmb7eFKL06U9C8
IXBwdxXF+Jx41yKQfocKQZSF0t9jtlhHfoyKLGfqnErKxB89uKFE1rZurqXYk53MSE1aUJY0J5/2
ydTFnKAL7zjtXSLZbEEi+TRJM90ZzeDZTlr808Q5I/tAVmP/y9A8kh7RfkYVQeuxAbMsUnBp1JFH
DkgVkjkbli1RLP0U/6Aua7c2F+Rfke8ejHCS9F9qGa+Duv3FPHFSp5p4GyqslAPUcjVQngODuJcp
3Kh2xUYxMRQWOSZNTCk47v2/tWuzwnflJmhrIl/L/M6njNboHlKLXCwi0hcC9k/TXtoy8JPk8qZU
lF++BjcC69N9b1DumV5RU5R7KRyINeLVLJXMdyppckRmzVZR+u00zUWixdYyeOVMMop/XZAcpYjA
Qz/VVi6FqN5MHmlTom+Oo5ey8vaaOS5z+tNRYVD0KfYEzG7QA1nroTX2gy/+ppn5wDZTJnIsN9aS
4a2ljOq7nxC0kgx3um3dWS6bxarhQ4cAJ1ADTw7qP+yhzH0E/vHgjwOeOqAxXuLDRoudzjcWkDru
RdrZ+BXkR91q3yY1bY+SAzYLBfeh2ox59Qt35Yutaq95m6YIQmCoeXp4ABRw3/jVq1GSAaAVJMFN
lVJ3tN+bsl9BkHvJedMB4qzwDb6UhU50AfkQRYjxlkjhv7LRgx1MZG9mtP5xqNRDRBbBrKVFEyXq
UjOoaZkxhU+WRdxARoK0A03B0KH4IDbYw3NOnbGiAT327qNhjcDv6TBXLRwXkl7WrkLilCz5Wz2x
jyNNBSRJvyOyHgoIYkSoF5gJy/B+CJAjpSIB6l2ly8yVT32i/SWSI1iC4oK3p4hDk0SQL5oDrQka
/pG79CN5BCqKO65v31oiCQRdBl0lZC8iBytlbw49BJc56lLod8tCbvdpiCqFPrqTJ+JxGMMPC192
rmUqgZ0dBKDaA4gzQZwbekimbJPJjYs0Yvqp8AFVarVHKQrDmEwLS9LmadYeye/FRqPgPs5xRiaG
9xBbhBsgOuCmCZBX1P2zmd5IdwVKCKMa4MGMlZN0lIZRN017O6vwFliEnNRQNzUyJLwrOI6aKcN1
sHapJb8OQarzvAhI5vtG1OGauF4ZPSY6SPOm6+GE1L3foaocqaxrpThp9kRP4d3KvPjTrSSEoPjs
9c7+3Rnom6wkeBq1pluIelwHMTXtpu5gu6k8zFEbnlNXizlERX+IgvIXRlUoC3qVr9GgbnLbh8mU
QqsnjpoSYr/wI4041Z7AO3OkiYddZ5q0taSpFhw4tLmQwxdIv4TtMDg4JTW26sgZKIw6zU+R2vxG
SvpPd+NfsVw/Wkp6l+m6trRMa+1D6xBh8smh63cG5qOMggZcS7XKlWFngrXvXB8en76usRbOkJ29
4wBbZWr61OV+gX7bPaICASWD5kEpIL8T6gB43vjI26H/kgnYkwjV1pF5iASPdm5/ykN/Su1wM1oK
lc3EXIskfp2WKc5aWykUe4nWFL2s3wWf2lfVyofJPg+mHJtaBgSDyqwDiJoupiuTMfzgq90dmcNL
pQyWRicf20bDqhgc+1J7Ngzj5E9F+hJuH2VamHaqUXwQZvQraK1DhfZEQ10z9dONqn6iifWAsGM/
LQ2GqHj9DVL/3OheUXN5UXF/s9wLHOCRnFEBYwCCDt76MFl6PeG9qrrVpeQjUpj1RSuYLJnqzVp+
YB3848pIyXpkdPMyNGBXytGdlfGVEnqMCdoNjOEzN4aEp8UZQ1BPHpummhSp1jvENCIlzYLFx40e
pp6QlkR7rFrZnM7rrOH35r6/z7vcvuMIuNL8PmB2LmcyO9S6TZYUVZp5MVofhd7epzxnUw/2CZ3H
Wu4QeYodBb5NQHMCEcmupnv79ZlBL1EYMA9FEu6GBA4+f8GTMHjJlkmOEZ3Xafy3evALtNUUQUjc
UEJXZnqNimYkdCXVD/Bfh0VovRaF/JIrk+umxcCuEgG8BHz3VNBTsr3hUH/N8yHtH22btf07ytUn
VNyH3K7meEFeKJHPlUp7mj4S27+TDzjY+DhCkNAGzTwJ675HDXmYZsDmVXdp+Pr68HtqGeVevQbm
/UR7+7Wu7EdhmCcKnr/dDrBhXd0SEl84fahnR6fOo8xRgGlyjDZcgXdeR0b3a/D7rU2z5voe58Il
vo4l33Y46KF0bh90Yo5p5BAPYKmM8Jcomg26hhvns0tFQOXsFBW47I7Dhm0sDBMonuW/1BvuNSg8
iVwQ+eSu2y4mca/a+l18Z3vS6vpvu7B7+9LIfPttVhw2WWcjPulijSIPiiYzuvmbLt246c+/fXjo
JznRrYhO2MPkwMwo35ZTZJKivzYiJImVPZGOwrVgx2g0LMlBjecAOTaNRXWFb5nSNpHMWW7dKEF8
+dR+2MMrZ4emaTXQaRqkTpO0u9jtTgEZZcwpLiFX4VsNjiBBX9+iDmT82w+a371MG01WgV8iVp8B
n/wtEn07TloGKz7Io/WEI+8dq+5JLsuNCOJTr3l3Lvo3qer+DXGy7iY/LMkkmI/jSU/KihnoFaSL
7n5U001gZ/1cZ0HFNAfd2xhcOMP5Rm6xAbUNJ6Yxk042kDk9bQF514DgrV3oGocUNO+sN6IHz4BM
VGp/vXRCbSpMQApQpH7a9SoUqWMmHDNLdpkJyBMiIOgzP+nnYqQaWMrGPDKZAlWrXEd6fYSl6H8t
xkRRABSyXnt0EVjb7yKh/vJM705LPVYJf4vZMIdUojwJDdyAV2DF6tOHqsk/FIiuX/83YrdbSKBR
y7R+6jCfz0JV/5/H9H/eyeP/nth3u58yne5+epBnZ82iDmJTqtXYCZgM87J3hlaa+QpB5vb9VM+M
CO9KmsaZKDWx92RMpG+7vnHkvHTm//pW3wY2y05VWRlXT2DdVcj1iQOApOXOdW2l8fQk8Zr0h6ns
d/0tvXDG/erufbteHlOD9MlEdXr5Q0XXaptQt/jhQvaWQlS35qBL7+vZ4bFvk9iOhB47Q+eu6OQD
8WGfoMIusJh/4jW7VWD3y6k3+rWB7A9M+sJGDantGgo/13/sxanwbEp3M7lQcpO7q9vlzpf/ukaw
9ipzlfUHpvqVWhgzQf6g9GliAbp+za+qyQ/jSZ7O09/ucG25mRKUI5xWt3jJ7eA1GVXo16SNzYm0
1mecxxxTrg6xojuGkLdW17Uzz4UUQVKwoXbrRuI+5F3znCYuLJwSDW03lsiU+hqZUhmeiCLcY7KC
D95Xq8InP4Xq/55U4mgKhmFX0jx7/gDXJsZmb0KZH923bMyedJxz13+kcmGyl8/WGPYlLZj4JnFS
+TMsTjg78bnmcyTRIdAVtjD2gPdxNFaM34GDWoWoGjbjf7z6NLi/3eJEs0VCSEzi5F68ZTQzch8T
+bPwHgrXReS6Mtj1jbzG+IIleeFy/giq+MY6d6lQLp+vRToEEMsoAidLsEXBuuYw2AMCDcI/HEX/
1IWdLpjgfmW29mZl8Zbw63LJ2ZySnhL9UeVxhWfpJcXM08LgnmmhwIVG28bw7YLeTbHuquZjlEjU
u367vjYwP43Is6XK9f2spRvnkTpWL4TSbhI3J7BPWZRZ9BLpijMmuA0yUDwmR/OZy3CtG+uJjL51
ltU6wqWKo7pQd7k9cPiPUcJjtvAGCBnXv+Gl0TT9+ffnWbGyR33kcUftvZyQvqIkf69/9IX5Tp5m
/W8f3Rlt3yfUXBwAaPedYcIpIgO5swKntCJI8beMCPo0pfx0k9X/eyHPb/0cJbXnDHVzTwkCdnpb
HSovQqugLZsOTZGdgTzUumcoHAs51cCQB/pLTK0xcqn1eDl78dT+g308n5dZ9RQLYxWNWTdjLJyo
Vy9zjBqzLujXoVWtgfTeJX5wMie/jpEcRGYuY63EjydpRztO3sIKMSNoOaNOgYqlz6Dnt+QeUUMu
+xvTgHbpwZ1N88LVweT6CMozbe9VmG+fdXVYW2p+klG6Arbq1AN4qZXtGhw6+gXUDUhAj/ypJGm7
cliU/sEcCbjI5nFqr3N6tYp55H8XrbWM0SRZmFHKUlvKk5VZPVTyyjB1tOIvssgX10fIhb6hfLZG
4B9weVMZfHzdVj2M4i+n3QNpw+A2VqYvbjSVLqxFln22LuikZyudHYUOvp+PIkTVaRh7zyRbNvWz
emZKQ78zRmTyrcaE36ftna9r0o2rq9b0sv//4xPgwv8dnymAR+Kz9MAZfNIk2iIADV4kzyo465nV
2n890i5HWo8eW40ka3dZB0wJvuI216IHkHEQi/rnyBOk/2kliDJvGyrhw0AuTOaqb3Iby2Coaqcr
K1JCwa2yZWt6fAJpDUzaVWu68Z2Xr0eSmraNAV69JuXeq6sXPKKfJTAtQLjjihTjrXdXjWY86xCT
p2G0L0cehR2NBjG5hgeyPX7iny6EzgnKExYBfW91DXitlcEyRdmq1ZSjRK4XkD3KCAn53noGyAgG
4Z/IqP/0EqaAoTbhDvbuaWimvJEEi1jrSEFxyMz+nyY3W01CyKYEau0QG7ij/bqNQWnOcjV8R0C2
HSNvLzT9hXXmnrCpx1DF7gxJmddzpHhEEwsGOGDe2nXnkmT9SirEAdoorbyqfhntemMWWgbucPjU
aAMsoJc+Cr3fEjILwNYNDa6KFFgx/GBR1SivXfKMZt4w1Gvmx3Bsdi1jKJd8UEO5tQot+7eZKt7T
qFBsynN5T2II0Ilhat3rlboMiLA9hIE3xRiT9tt2ZFZUdrIdbGujSOM6U0yC54mGjW11TcziX6Lt
ZlEQbzDm/5EG8VJrpN2EcVwsItX/20XNCs0OiNhS/yhbpIARYkhDaR2Fmc2PvFMXBzDpupBycX/C
eZsCu6Z57nbCnyOabg6tHynEZtibVO3/jqgxF1KTEU1ZN28VkMamTk52X72YoiC4WeJ9ML3flV4Q
Fm4Gvwc9lMgxCp7CQN2DbP3rR78nwIRVsE4pgHxHVfljUeJZBcReBCF4OwCAi9GWp+pF/qgU0qaM
vL81T3825tEDJdVTSKgOZOqwmVcWwzZOAwotHCTtpoypDol1aRV3FjWKee75r6BvsiU9QNjxnOdS
9uzg1Oe1pTx2+Zs+TOp2Qrb6lFcl4Lg1iyXvwyzEkhMjJrGRcAk5WseglZPa2zR+/ayAuoVBSCF0
qoK0SfuH3gMpzJQ427LYE7b6yKA64jZUARtVR7fu9n7Y/TZAjGlkwOLAXSWu3219sKvILoAjs8Lc
JUoBgS7Y+sRpVoW9qMr2OP0TkHMtjYlkKYhmJnZHGBDbSqh4FcjNuNh0cO+80KflMfAqhjql2pHk
ypkbKQcLnRTAtIDkJU6ABMtVdG2dAsHNzNftfUzkvGEPjzh9gEcKcdR0ZQMP456YD8h1mQEcsFQ+
Gt5hsGY7EuKA11vRm1d0HwNkp4reqkMHe1ZJxRo72MrDoOC1rIextDHa+J7j4dIc+VeB3Ww6tXOu
rwM/97ss+2xTaY18s64d2Rgk0gO9ksehVe4qNwBg5i8bnoEG58Q0gxuX+3npJNz7/87HxMYLcExp
4HRM90Fh/AKP/HD9l1z66PP9ntDHvpcwNUeJ8iCj5WX4aTc+++eDnWVP1/y2n9JMt/PUqfufkEkr
UvchiBEMFwtgc7f215cucbZlw82BfLxHJTeigqGOvohMD36feteZop3jXYFMiGlBqrVHAunzeZPK
72MYHF2zOUqaueeV/CPIT5nJSpbQJHS3boSPI1TVhawU4RqbMzVcBSI0RTJWFqLIC/fG7bk0iM52
gQou7qGmAO2kdW7OiBz9I0+LTyt3T6T0VWDk8fIXqClnNtz3G9vnSzfsbBcG2t8vZVUiVkRuX2Bd
P8p9s2O7RRVMaV7+25g63yXJesMaCfSgT6t7D1hGIt8iUlzYmZyToFzTSzxarIEDdXGGH4I5PK1P
bhrdqLFcuD3W2c7H1qtB15U4cPzCOni58myQxDMtCAgTb0gCL/2Es7nDpYCmEy8ROGabb/U0mtHz
O5WkDl+/+V9f9YfNmzX9tO9vHXFfpV6XPmVzI9yxMk9UdnVdeeE9IRkpjWXAMHKfxfPAh77NxuCB
5LGdrqO8s9l5RfgqjMHnTGJq9VLzorUfKA9D6B3DPN1rrf0y1O+tjVk4z0NkH9bMrTzH6gHDN/C0
RXPXNiW7xirzV/m0lNCUwNY83utZTUqqtDVVuiGj+9Q1nLCwQj0qQnnVIbn0Rr9hLT26hvFqYnzI
CaZgOsrMyRK8MTJxamP3YdDNl+lbWVHMXpPUPyMt371YLEqCTmbJYL/IfFdWxHdT8og46e19qiqg
PhL8SglcAF3bG0lO6wMQnYKTeQWj0MaASqYvSXO0X+MEx1u2lPsJWh7i7K2AWEVVuOsrZWePArBq
bb+JpIDYbrsv9HqfJDUDZtRs7O6/ee2tr735t8comRQyLXzEzjixbKGyCnqbnBo314fJpVF4NjfT
sqy1opR9VOD5th5J0Ahi6bUqpPi/TTTW2cwcGHLY2uHoO7bcPEC3XqS+fqoIRZKSen39N1w6Jlln
MyimHE+to457pKu/Y2ibbmGtklSN0GGM+3DUnmW54eSeFY5SoRSz/RuF4Et372wWddW0CCXCVtjE
qg8q73BamiSl5zdmoQvSM8s6m0Hh6cVSAnHLqXsK4r0gHyHzsAyK4VM0LA9uny38wv/QSAVi+xNy
ckKYEbj7VB4PZW60TItRO7NVZmDCAZrnuK7pFnc3Bs/PhRLrnFdE4ok7hAVTjIiAkPedM4IRbRJ/
abTFMgP5eP35XrrM2WTcIHRRmhI1ytDZG10CN0BJNqX0NFD26Yjru36ZC+vwORTI9rUGNWvqO8Sg
f0R682e6lCBINyfedCFpyRaj3tqzkhvXu1DHt8TZDD2Uupm2ue05rQJUTi90EkppuxhiEdpirWjS
yQrbrZRr+sLTeLjXf+aFnd45I6jpKwqevuc7ajkQllflj4ZkHf/bZ5/NJrAJ3A6vN7NJpf81GiIx
kcTdul3TjPHDgibOZhKvrQUgMZ5PhfGD1M5Dp9Pj10fjrZd9omOBtpnu365LT1kGcCDLHqmvcfzo
glstxWnA/fQNzuYZG767aZoMRE6fuyjK791MncdFQa2hSldjMBACGEa3xHT/j7PzWG4c6brtEyEC
JgEkpvROIuWlmiCkUgneezz9v6A7qcuvKEb0pCO6u0oiYTJPnrP32pce+7PFpWld3ynt2MdVnRIH
0Sa/UFFYMx0CPLUCmTyYvf7bbTtbZsCko3uAzL4hZbeFuZiIRYOs9ecffqGVLM9hN6SfSGVgD2NI
5oKhxT4Qufadh0SB5W2ef+ehJsTh1ba1ySv93u4dDNsRsqXeH7CmdytVjn98WgoDidfEBh0j+p+G
7V7ZPi68EOc0G8MeKrC3wtskirqmIDqiPbmycl3o8Eprurd/795Gp4U16SiboBIu5wZyJPzUXic+
gbdt81VQFzmueIks7TFyg4AEJ/WY5v0vS8YfAZIMT8htEyavKd0BlosDpISZm1eCAOhsT0rpcozd
jdnU7+YQbJu6utVH7akIkXGVUwCGUr1LG15xNt5XqX3r4IxPy2wbW97Oge/k0LUvVWtZ9JQ6P9/t
CzviN8/gry+c9YPeGJLVBfR2tizM7FkbjHBnqfmVruSFt+J/SB0VEYF0KhlMWCcSsz9Lw8KnNRv8
4BTn9sPP3+LCgJfQnv//viXM1CQCF2/jJWQ76EU1d7OKIji9+S6AW66tjZyZPYHkxBfC6siTK+0l
L/9/Ox2cYzncMrQJz7HwgDjRrgv1uYP4D0Wolf7HG3W2ltWtEYEkN6ONmjI7xcv7kHHq7XHA/nwJ
L5ygrLPVqwPtXDlWwzS3r3Z9PT6R7PVhoslDS3ilPLr0K86WLcMbqtEgdnLTNvmyCrtDUtBUwFeb
98G1TefC4nDO4bBNGQBk4HDe6s1tTCTowm0Sk6w54wNn9NKOrF9uMbmfqgUjxnWQVvepbL6aAt1G
34fxlat54an/NjD99VphAwcLL8oQmT9duh6R94T8X/noPo3svkZL+/Ndu1RKn3OGJt+pKBGzbYjb
WdW+se7JXphBkBpQhoJzyOqDyxhmsNRHi1BT2yIZ9+dffWFzPQcO6Uk/xWJP4FLyOnIhloZ9O5Wz
IYFVxjZr9Cv70QVTsvwfDkE7OPS3+pBsCw53DNq8eqGWtwqBJtapFyPLZLL1/KM0nkoZXnmQLn27
swWFoEPRmjo3EKrfsvZvvZ78HJxkOXy8ICH3brjib7/0i86qJKPxhpRqH15T7h/BqmNzv83HBril
t5tGmAaijZ9v2KVX42wF6WxNA92ueySyNO96mT4qwzVz9aWawTxbPTQPMFSoad5mjGrvVw5ndinT
8mGwcn1HMMuKCfqizP0/yBMjRALiJhcx9Jd6BO/nE+7uJ8kylqa/NAzzT2kT26xqEVZ5QbSCfa2D
c0HRIM9tyHlNSkah8ylDvwIfqshl7bW/1cQ5tCr6pqLdu2EOXJmQynJchyXQLj8ghcp9m3ben++C
dqnRc25X9l246LnDFBlD9n02tquprDJ7sgDdQtukjbUi8gfZtAbJLjGihS3TpWZYczWKnjovtGet
rRhQM+oXEYAjHomLOiWkpNZS3woZ0CliCEJygDjxNRd5kJM4liL/VpTCXziSkVworbVlyHGhYQAh
ZZ0gW4X+IqGPQL1s0uhdaQA2r6xtMdbDPJP6DeKpgxZkj15d7E2sGoiC4TSqkpTHcMEWLwivyB7t
zqJPIx7dxAyWJHrs0pAcYeed6I11IbttMaRPigGPYSiKfVo6G5EkX4HukIHjP8lgeM3H7MWjP4iy
g1KTG8LDM0WCtMyq8mYla3vj5/JO5sNpoKYGMFKsOtV9TIZ+BS4P96q37nVBQ4F8cFISZdrhUbUW
8IstYEOI7XPuZNyMH/AGNi5UL+Elq5aO1qzz1EWnK8wTkcLZqkTfWEzDEUSGbTjcdw2TtiFP70cv
fw68ep8EzlrlthCDuSHXdmbY6t6z7GWQaQs2NraThBLSbMXKUv2l5tlzRbOIdgRaWPQ3U59MjfgJ
ZbKfwEepoty60jzmfvLlWf6zWjfLrjX7KeqFMSmK9KnKdcFCktW6yhBpTH0TzAsrCOR7wmGOuS4/
p8fUSd23kUtch+nrpPcYZbRvQ/37DBSjbG7Dblu65lcRqGvZjkslqnedOeybRvkMUcE2ttutCqPa
qgWZhBEcXPCv+n40O7gW9tJPnxp0TOp95fa76fu7sF5IEcGJbLMFqPvpKos2erPsfRbhDIb9RvTt
1nwKZLCKHGTQcRAsUybxYVi9WYX4peQWZLz6/ecX7EJb4Lu0/2vrdcuoQxnl0dpEmuSE9UqmLZc4
nqI+TlWq3lbucFeqgX/lhf72Ff7jlHlulgyaTI36tKDCTTsSDcxsLsS4DUlK1lWl2ZiGusy68guW
+Zz5NQfQtqwOtiRNUI2VjT+lvyVeqSATJ+MNDYQtsx3vckB4pzcvbVYBN69/T//iJshxophMZpcc
raIpzFcTeeaLLmBIZXSdGtgmevTqJGm+0Wvr03ZbUt7xE/TNFfvmpYLjnG/gDjWZki2nLxl0t6jk
7VmIE4qKo3muCnLleeLMhDeoDbNTjpmPOJFrZ5ULG9g5+aDFnB16ZsvhjNeMTOKvrlOuPDSXfvRZ
a4f71/VF2CAQMcWpQ2oDuehKKXjpR08nr7+fx0ZRw5xTyMYGdz/Lpi4n9qsre/r0Q/7x7J0b4sdR
hceA2XUjXW8dK9E6MYrf//3HnxUnhWUVQeTGFCeYQ4Qi1hNgILPcK9Xrhdrn3IQdYjuw4oQfPzAJ
mnm5d8rMERZTcAcx5CYjiSpDI/XzsmBNpci/LtVZiWLUXa86HRogOyufaGq/qjAc2d8fq9R7Ghv7
IeNwn8Ryp9XjI4FW67AxFprRvPn2FK+crQvP/APr9yRgmS1ttV1alXdPSrdLkFTyNPBXZlIxP/Cd
HNBngb6s45VRJW+E482HEKlfIZpfUeMChQuhglSPo9P9ZtgczELH3I06+2+bEwiNoN/NnvBiZOtW
g7MwGhwiGzITXwzWldrBCVMRAIR74jg1Vus6mndujz8/dl48oz6pbFBDity77cZbXyuQJ1j0Q1t3
ARL3vzUOz935nZERwGh2wSYdGHaGBZZNjVCsn2/VpWry3COuqkFEniZvY9MQxV7iqQlqsRCqvRu0
8XfRIxFSW1/BHalu0ae9hJpRrRqSWgw25VmTkG03XXQ/cleqGu2qMF24GhbDtL1ykr3wTp9bzJOq
Lcug5cHti/JZNt1nNqRXjlUX3uhzgzgJP7ql2MAkGuLyyBvcEVK6SF3/4+dr+13r/uM1ODeCh0E4
UJhxCojcdsMO/Jl2dj0POpJ5dUSqgxu/Noa6jYZoM1jDU0bni/gQCBBFsvRDq5tNAtGsnNKmggNJ
lp9TWTq9LnnYvKUyeWcTnGNd1Wc4/qYBCxWJ4x6IGdplgi45YGRR9HMkeTb0DvVp2vitNjpMo4i8
tG/gM65Tp+5mmcOUGFjxZwWuZKYhwfWVdB25ZDWDqaJqhRqeAjun/fiuOO7jz9fnwsH9WwX512pd
9QSJtCp9HKRU/ixN2Y577RVq3y5xzOfOFNcUu5emCcbZ2irtIRJRZnAMKIsVovG36ZsLvz/JAZlQ
6akNtgR/Jaix1atCyG/ryr9u/9khsDck8YKy9zZpDjQRyc2dUeFtGbIHu2nmaq58pQH2RVXfiMab
x2ivAwFYUg1WZjx+ks793/pl36T1v66zr44p8pzO26hJsGxzaw3D6bt8/Pk2fjuS/vU9z3pNrZIp
WYd+fVN0iEmB7B+g7BzJq3jyDCLCU+tB45hXQkutYnXKqidyWhQTN6kVZCGK00C9SzcYlpRY//yZ
vsGX//hM54QzTk2+m3opm3WSv49qdUQBEy7HLNvR21sFo/vo6PFzM3RvlqfddHVG+OO4dM1ylQfh
W8HmYHfZOlRLZzsQ7DZWIfrCqthUMBqFMqgzQo5DFLlYhb2yctem1v++8tEvLRtTwNjfVYwgM6FX
h1JZk1KAQ7raGoP3ZTjqp1sV/QF+7C7yjbfKKBayk7Os4HmxZbuUHFgC39rEdlPTO7HJfEoDNDMY
MVNvESfFpnbqX81YHLyERMZGZ9tKR9nPOlm8+455rzlfWU23u0iSu7rI3tuw3Gpcsdpy97Xv4QxP
mVoFTXUThO6fhnyOzq1Afk0O9GozXTtBWQ3k4KMRASx4J3u3K+fWRA3keNlnCDJFS9NjkKsnbcQa
WluPkaGHpEHSevHqref2Rx2sG9464EbylGUJHHZxm3DEWJQc5rJIIp6gdYN0dCRDJQ3DYqYMosTp
W5ObbplvKWmCsVqNT1XtPBc1W8XYWgDcpzwdYgTTPjlMdb9Xg5r0hmQm8b8h6+5uG0veujjR546p
E3cQB9VhVDryHHWSExOZ/pkeIrVph3kYxW+R2R99zuf4uPQHchNvcDZ9QO/GQ9L2L5kMtkVafsVT
te7V9iEVOkUElfo4eu9JHPO2B/qfaRVouR1M6Eksptjj+6JK+YgKu1+AkOc7dzdZHbwYLOLg+pii
WbgZtOy1BDswN4TAok0B1eoKhq/qKRaJuuo5jjZJuram42X3Wnj+DfHDB2ZYHOD728pogNgg+Cu6
7XQsn1pebpC9VDGUYlU8tEH4iy7GH193LKYqkItscMn2+JK6wW1RFmxQzU3HeWMAND5rkfpKV1/V
SoQEFUqALH4BUtbn468o9w9xmD8R4g7eTuEPg1YuZtPvi2CmLYtp4OIFxjHN8ObW6jEWwW8fZYvf
5SuLiY1TyA9LQVVk6svM6W4mD8O0QOeKV8xsgYM8tPTivdTtFVXIS+jXXHci3WtsFvSD5ax2urc6
aI2lm5sBjDaxtUL8i3r+UuMi8P14nBmZdtRlR35IBJpXW4bsrUFIIkzR6VtcYx4+K6qcAmc13zWN
SMPotp5BnLlq0EUjZQAdPs5eiJh8Sy9Q3EVv5MOWgDiexOZQpeVycvLBSsc4H++nNSbW7RdL9pCK
cv6R5+lbYnQPkukwual9dNAagA96ku4gbN2pUr3VKDLnwehsbcj6mA+r3aRDCkzd29I6GK8UghfK
rHOCcOgwV08QWq+ZSEYgI+SyrSL9ytHpUjfwnB/sVw0B6jHrZFomxB/Q7TNbDPq+dPclacOZgVZf
2gH55O5Xa2bEE2cvbpi+EKShwAq5hi+89CWn//7XTlg6zkC8N5a5JMyfTZ4G20+vlKmXWuff9qa/
f3aopFR1ibJuU3c9eNY2VIhuMPoXXq81VeCRaJw7s6w30NOeIq2n8vLklZt38fqelRpVkTUJobfK
2otwuZdiW2viplCcrZkQch8l5UofSboIYvEa5vaTWmHWA9ucj9Y6UdsrE91L/YpzOGcqukBHmc1U
PtLvp2U2quNsEZsY3KUiCBfW5SmKiV2XaXa0W7kqI+VKZ+hSEfJ9vvnr8rsBS2taK5OWqiZSuHJJ
W9d9Ro+1X+6G3CvnQ9Zskl6o24poFkJZQ0kEt1+sk6LctV53iP1u3hslRkIaqywGP2/n5oVn7tyj
XidFpZaq7W96GwqXCO1iqeT9xomj+1hRH7MB8sDkJk7CcMXA/6Zs5XunJ4+uCuxEasMjXqd11/AF
WJPfvJgxYdGY+aJR+qep8aX0+c7J8qXmEK+J274mvLczbRsuoAkYVdHWbaKZm0jD6J3Y7Rsyp2fF
d39TYuzDOrrtwDtMPU6vASDjBuGewSSZKGURL3QHQoUYFnX32kfVr0S0a4JHy1mRt9myVZ27xErp
bfrPBbOxOVGB8trdnArzf5Rv/+O5h8ebSE5km1bp5lZv2nO9DUz2Aq5P3X3mrvkRF8pr3iq/OJ2+
8eahnCgb8jTa5OXKjbvwEaZTy18PFBshYYv4EuAa2UddS2+8KF7rWnXlZbn0WJx1weDzaH3Voytp
y/SE9POhF/aVMdf0I/518abj7l+fPE2SoAlLpGeZgjuiEuLY5Mqpi+WNTdLVz1fn0orz/d//+iUY
Gyt9VBvYHyFskK7x70tduYNZOm/KYe0DVzFl/aJRTM0jCC0zxR5eLIqQJK4wZ4395ufPcem7Tg/Q
Xx9j8JVyrKd+bBmKex2ScR4VRxNgClOVa4vrdI751/U8W1w5xIBG6SZrga6sJVVAXiHAkYO5Sw3M
T93E7CsQCrSjTjrnaB5+/moXoPDye5n967sFWZz5cFsC4hW1Zt6lCrOD+vcgEoJua4iwtWcUq8qy
VmHSwWZKOfAzZhp4Zx3tFMf21uydVaANvwaPFbhRx7VZx48yCZcewRALPSi2los7psyGK63dCw2V
7/P3X58YeqlM3LQNAG/WQHU6zNloqOMKRdbP1+TC7VanQcRfv6B3w6JttRqvcOD0CP/rAwkwKOnY
cq1effr5l1zqiZ27sSMr76Qm+C1JEtJuT7plXbsRnJpmk2U4PitKuiKsFx4Mdkr8J9dKFkYqP6ZL
bJX2sSvTW7xLj+ZQHSq1fa9oG4Zddv/zx7u0o6hnKxPT6iIOocuDRyN8SoUVpfeM0AJHUxaopwIS
38mKcsxbxdD2SuV8eZG+DbFM2Lg/2w5FUNH0H3ak/BpS6yC96mg1yn7IjEfPypPbuIVOZSraMiWn
NOjEu+8Zi0hJTqavA8bhhtKsIqLUgIyRVV95kfzq0vxVyuEJBs4yC8pwZrmxBieoPE4jGidXdjF7
R5/hWvcLy555XnwD8vxP5YkHH6LSZDzL8u4YdNVDnbdbqQV3cZddWckvlWbnDvNAr7QcHGywYR6n
L6gv+Tq2OYME7MytAHBsOEbPoS+yOUcfPMblMun8vUe22M937JJkSj1bkeNB0DUDgL8Z/Zbshr5C
fe2qe8tQH50UI58lrZVSm/S9mt8eyofAtz+6CaXPy/wfP8JZ6WtocRyNU44Czjai8PwuBIAUH7JG
fW4V70XheCdh2QApDxe5EjwHarDLleqrG665my8sDufWcbM11CELeWzNwnycqsNYHTu2gmvDn0s/
/2yZ7hsFbavD4lNF0fOkH/EwM6Xl8HzlCk4/5x/bgHo21LAzmoYyp5ur1K8BfnSi4jjcL9i26Zav
shpixG1lfU09ZN+Krx0rLtQJ53bqYuj0seFV48DUTfX0vIs9xjcftv/m+0cmu1C2tkniQk8+YueO
OLMO8TUG0YUH1z43WUe4H/QwMRWQbQFmDxvSuzHvNRLV/SNTvBm/NCTDugoV7PggNdRVdg1A/V3r
/e/1ts8d1vmQ2w6sbmWNN3HO77MTfT1dBC6ziOJ5NuCbUSdH/MgeplvPFVPb1C2w8GKZh/Gd2Cst
v/pp/l2R2ud2RlLnyfYdUBzn2ktSfY3UNTXMTiW+CxO54oMIkMxTi4lPWmgvtfzz82N3AY9hnxsb
pfCrAec63VXvNVC45DaxAV3GHo6tx/jgDvgdrckvP1hnE2GIncBMF7lxUwbO3my3Y6kBEBLzErtS
mZPueeyia6jbC5Bw2zlb2HxOMZ5Va4SXDTcGaU/AAIP+yD+z6GuCctTx1ktxJpdiCcfbygzcRCsr
fPDQrASkkLud+1hoK/5CNYzHVHkEUznrzGpRSviOxEiHnxV2pGiXAn8qWUBNjiNlIxYTFRysgbzp
jAp77y1oXQzouNaVtaHfNObHhMFBfb7WxJ2jfA25P88xKQTNThfqxDHhY0bVi+HcA1cR/T0YuysV
6YVhg31u6Rxrga/HIWu1cYKHRiu3dUOX2HC0bcSw263pMapj8Ogb2SOX4Fr/5uKvPauEA9oaoVDB
lOWJcyttdY0jQCFUpqIl1T/nUxcKJiXnN4Qmvf3r56fzwpHfds4WXTWJx9ZWfXIKkvq1iLqdIXFj
JKF1m2G1hm+8Mcd2Z7g0rKSFM5oq5Mpv/vdybDtny3GOv7wMbMGB12c7EUTNgbmSoGtNxvRzY6x3
lFw3XR7ckY40wWjBX5d2eWU/nWqtfy1OZzOPLiTXtG5lQjcng9FabNrU/pNbzk0r6c/ZRA7//DUv
/J5zM6cHeEETvpZuhrI4xmrpLiaomFEXt0kCF1a5hu0S8kLVa5/7Ov3ecKN64ILqRnXXpyqMyxhl
1WgjnkJz5Qb9vacDjkVBRxrNKbQMgKXqyqnFHp7Fkgi6U9LmbxZYDoY+0SKo2CCiEdNhk9+UnrtS
OrGxXfNZLZIbLbX39cTs9313LQ0Cl73OPA7w5wzNfANVPfK+Kmvkph+aojNuUS1e5ZRSu1sUEEsV
pRRgnJizA16chal9ws38VoMY6bvyDxxcCfPDOvSaXs+6XHl31WRZeNmyHPyPkow7GELWLJwQczXA
0JFyaEEu3w6g/LGBGeLzRal0bzsaKjk1L7Na9YbwgzlywHnmVrf2SIx7wHlPr4AuoHyqwhauBCdv
nAzhoxgQIIXqwuqnUNe0A0s7PriascrLaJ3JBPVXctd0VntwhL91PGPvVOqzn6vrzspfSTi+64cM
A68j5xoku1gOqwoipGIL1kw7e0xkS5iXazwnCmgmX3MPCC63pTP8Vt3wD8Bd/FJ5F4AycIpFUgqG
+ax6tvWVJd2roEOwyLLipo+6p9YMj4Gar4Ncv63xza8IVJnbRk9elyJIHkmWQGm22RRTryk2LbOE
RAczrd9Tcj/nykBcboh4JG7MA6GMuGbt8mQNXG1PLwE+O9qycsTnxAuz8yhc+p2trmgBZDMX4QU5
O78AF+9tWx7TofAYUZCxoziY4EE0L+PUhhdqgD9pwJ62MPzmTaEyJmSsKCx40gSeboPQ2CUirZEx
+uECzeELuQCPJhtLXesuHpmENmw5YR50Wc2VFJpPoa6CKKkXuUchXoZgiLPuTejxn5qmnGoxCyc6
94XH5dNvnSV8VViBqXnS4uKp9pu1xeQd282X+v88r8GxqZQ/og0JQjbDP6EyII6uu999ox3yrNmq
qr0wLS6NaakkORTOO+P7bY5XUY3GDaTbcCYc43dspzda7L0YeoAI2rtBI/juKBzup1vtqMYi9bDY
NvqvzuyWjul683HoqHaS4s8wiFdMX+0srNJTPogtwRx/Arc8BWqRAWeyUShm+abn7SqVoiRdVHv1
3fCXlpnVMuEDKZX2ZSfRb5PoTrVrlyLuNz0cVuEjS5XesBoHdRt4wdL3SPHoM+8+KyGFqcGDJR0u
oc5qUcTuSnY2p0MzX2u1cq+HVb+dXiZDQRSis8OiRPDGmRzliz2qxYoRMMdIjkSgNLgIbpkMs8Dt
7/mt4G2HdJ4IbR/H5amo+r1jhiBbxuLU08sgzBElLPXGNL1z7frQIbafl06DBsUhnwnHQdV2K2mK
naeHdxUywLmf81KkifcgiqScx3BZS1Smih2Xc0vveUMcMpuSpl1GSnRX0alunObe16kz+vhO5D0S
F7FXOpg0TUXVLZpDGMplWlQdkkJ62kGlPfsQXYSj7qdvHWrKbMAlMyFHGhHeoTU55XVJ+jpEm7DV
yfNKg4PBYYVyDowLRz6c0f5sIoI7PpEohZxiqz26trXpzTikHcuiOuGxJr5eXZvkhTYih5wt9N+k
Mh6axFmS8XoXtyOFYRy8+H34MMr02Z14kkrfzkNvWAwDUQiefNHtYCOIpAlNnpI2ep4umVrkjxoz
H90q4N2KBceBVa7kDxlT1pG4vhlLw05LoaXr7qn1gEH4Lo2FznyOc3MmWnWh+QkLao5aBJFxvKhZ
hW0//h3q/cbI8bE1MnmIXPcGa79LjlFWwmtmZgrqNL5j3CbXSal/F419hk45CbeNiYoWMtGm8uWH
6xt3mgk+Mo45NOb3TGPva84IK4Jk4r1mec2iz7pfYc2CgkWfaUezbFP+qMSTOFMDDJAx2aOFsYKH
DXEzj9eijlEfON4hbMDERykAoAmPrcGYGGJDIinmsgwMMcLMOBH+TXhdeFsm7iPcVMLA0jyZ2Zp/
F2vFs4xLCDzZwaq7OczCz6IWW3ji/Uw3NJDR8dIcYBAp6RDNW40JNPkqUyOdd738XY/xSsbtUVbW
QvScuL3R3LE7LqzWWXMvtxW0w8rv9WUYfE0c8AnSZNMvcaL3hFhY8nnAPzugZQrvVyfxCPqj3IuR
mgegoO7nv9A/K7MaiHXS66vcUBq8Ot3eVXxYeYibO9QhRTHuMiskGN3A1SJa4lENev29nq8osEOB
667vthH9VtAINfXcSKuoZr7OT/Z1dZ969u/ez+9EZEMl1wBqm52YuU1JRpus110xvEZsNEJh4kym
7axCVDETXBhSPrFhZNDX/ewGgvmwnbYcxQrJQjKD+yLK+0WJlLNT5SqK7XkER+hpepihuh10HuLI
VN/N0VlEDNSEqqzV2NsXSHEVz1lGbQgu3sofXa89VlkL5EDot3GVAcdqXQbSjjU32K1NXtsij7YR
2B61+gykrJdWWi8I4VyB896our3UKvZ5mRxdf3iLE+M1sGCLi/K2djsmuXU6D0niLrUqIwLXevKj
fj2wVBo5+xeDaTttXhsXyFarDHOC/paBrs/7RgUHnjq3nR3d16ZcdWlMCmR9qETMiabhuYB2SwnC
ZueOX2GqfMg22eoRpyVVfwgysu5L/w4zUDfrg4DKC0B0b6hfDvSInienTbjKaYoysc3BXY3OA1Oy
XeEoC030T1Kxlj5nqTyMPgKvPKrMDmaYmOaCnFPwURncMH5IlBenQHTbuJoOT4H+rqXx1pl+cuVQ
ICF7nsHuzueWLVeD2d+Q87QxTII91UGSzlitJtaP3ur03Dikw9BO5k2dafNCG5CfGFg1aWJMz3CQ
E3zsxgdwdnP+1MzpssfBn8Cm/rses4ljJCFMF6Af0wwnEC+oAhYM9VDS24gn7JxdVvZPVhftHdfb
o/LfN1m4VCPrJlPyzwg5CRAXjYzSvsqXpRVCvfdnaMrLX0Q8DwIYegxU3NvnkrUgMAEEGGqxTpPh
ObCTtQV9uOSaiM7YOqKfdKGnhkAw1w6WUO/mmdpuuA53xN2xswHvyonP1HR5P5mlvMq/t6GbTwlh
yyhOdohjVmmmHrPWauZIBQHcJ+xGkVc6dP76vXTFyZcpcQsiPhp+YL0aJIqRp+oc8G2ri9zBS1Ik
1WJMVaa+tvJnGr9AENQ/x8w7VkVerNk1Q8w/XhCvrOLTbJ2MvkjeLrJmuK/IHZqpfvehsKqtgqD8
9FKLVI0bCKvKIhzHU0vruxL1JkMO0ZQeMSGAzovBIrjA3vdeG85Tu6HXQB4YSZrrqfGk+O26Lc0N
BZN2YzDjBpzGZHU/dcvy3kCzY8yZ0K7YUeHkUxkLeGCu/6W29TomGVDnGOBH7cbH13CqhH9P3Hc1
T0EPLdApPSmWftSFuKtJhjPb4XeUdcXKKwjVykbnd8ZapUcDNPlmeOwq60iStb6w8no+WaSz3Dgp
wJ3tuicSUa69RrorJ+E+VmhGYtHcpPnwROcmyImcy5PCmtwYx7JLCYeJ3g0uZ2KZG9MkpC3HRk+s
0EZqMBFM6CN2+4pu6VBQsWlEwto6C1ZS3JOa/Kj0Yp2SnUHsQgi1vc/unYYcKdrLLjLLA8TidZHF
a8MqD4mnvo8QXx3EVH4cnkQxvjR+ST0ZzbEC8L65THaLvjlGGqmUWXurm8QYFbKswIaZwD67DzfJ
BMEKxbDvbJGxa2oxdQ/BaxhWRlHsiFt7NhP5GrQtg3oWWdb7uS4d/M7Wu6m4f9zceM4S9tlpNNnK
dJhJ1nuhVDdhGD/4Y7j3lWqVteKzi9ptnLTZSgCOaZzqrZHaV4B6tUn1e3JdYmht486K6jeUcnem
IW50Ehim4TpWhWNbSXeZqvImrw11NjoKsXeoAtGH3YeBf4pyDnPhuCXTN/7+v1rKMxaSPLDNi5yM
El+D/1RvfES2vyOjLTgq5OPc8r3DIH1lproaUO/I/q2N/QP/J8caYqszp1SifW2N921nfxZ8iVga
jCWGeD6WnAsq68WfiISV5C44zZ8MO+eSwOsbu/QfUaErpz6ml+QaJwhC2Q7Q8ZTWZoh1mGIjanRD
gYVj1QsEPX+wUb00Rf5il1jZsYbpCGunxmEryhePI12YZsXcRf67HkXtLxTWN1QaMIMEL29d3eii
8Q9G4SLr0FqV1TWd21q1Rr67hiVxHzH2G/QcOaeAJTTW1qyY9qBQPaCpWQYeQPcQ5QfT0K3qeTei
8+3t4PasNYmlAoWwlNlYNwQru89qhl+Izdlz9GVOMNYc2PLazM1mpinpm+galEffy6bb7Sfni47F
aqDtigdsoaScbZzCJX8NWbqdeWvyMNfSzD/Gwd/pKXeKZHaw5buBf1fR3E8PBZFnj64fkAanLsPK
gaJX3FnDiCaIQNWZRaeSYInt2I6nDP/ijJkcgYp2/znRdNVx+MMY6+AXLPe0XaHKLCeBm6sMT2oh
t1HvboMhe0qbiiIk/9ArmwW/3UW0T21oezxQbz35tLMicE4F0w9beP4c55c7T8kxXDYRcn+luC9C
H11ZsExStP9J3LEjOkhKkmBgE+PLLkrL/mwZwPq299AlXY+Djb9O2NYT7IF9W3eLbgIuDdwwhsMz
XR1WzmidJpFjyXHA77IdTlq7dtgpaR3Hg7muwAL0bZbuKH/mZT1uvd4s6YPmz4nD/WbP3Y30m2YD
TXHTzh+FlmnbWDdhymBGlv9H1Hk1ta6safgXqUqpFW4t52xjMHCjAjYo56xfP0+vmaq5OHsdkiy1
OnzhDYxCVEBnM+uVYjIUaY20v95jIYPzB33M8Gx0CY34ZmtGAATycu+X9tkoqnWKrkqgKGJhhMpF
jwdPTjN514U/HwUSCSvNtN7lcKtxuIyi5lO1y6dmAuZNLVn6Zg/uwINO4JrDSCU9LepNYVXfQlJQ
VY4y/6cBM9rChcNwEOZPuhTDfUx7TvruZ9CZgTxXG4yPeSi3dV5c68b+cqbyry6LdyX262XX4DqC
vtlS/kblF29d2h8cSHE9mDWyoaubFUeyqE3JKxCljkQGVtELK1RLL9E13kDj/JeqcE8VhcqdcS3q
/Nn4+ktrCQ/sFuVzjqlCdJvUJWq1rd++QVgUhR2IkZl9Mca/Tq+3fu7eo6p0FtaYXHQ3I/jLGGY5
JbsO46gwd/dN7S6d2cKo3TQWmQr/rzb/UPp7t+hdMJxro8hOVh2/mXNHSyN5nTr7xSjcS5Unq3Lk
fer0I7VgPqlVclVnhJsM50uN9ZOqT+dwHJcuBE3EzhssDPKLgui55GHoLfVuZk5iuit/DLdCVZYS
XzpmAotsdRsY1gLvj7uWaS9Vl656yznYFL7kz/rmpwPqW2vBLtf0vyEyVvOI9nYM3DaX807RlpBF
rkHvX8bIAnbJeVx8i1x5jwFtKtl0skNjlwVRgDOUuwtBbsphMDNYFZPy3TqD6pXY2+mF/wpabVjL
0W5nm4Dd/pwm/ejKVyCvJbF5HWjIhdmM/VJuzviI3VMeCujPX1/aCbGX/Zkj9Qu/taHUr+t0f/L4
o7GYKz2lQ6Pt1nAz02WV5U/XjBiCaV+MKKYqk9UjDE5wL0rDupufekXeF+gPZpaUgupDjhsM1wna
j3KzK2h5a6VYpW38atrE2GaHzXNWtBeMlTfaLFY2uE7Z+4HC9SQBWUoE81DiXzUVK9l44IGAYefF
5GIaUcUrB/cvG0to8NvgTcdD3rrMmjj5Sor6TYGBaM3tyyTvHZdTif+awvI4od4TS7bGjJIoUbjB
rhu2WyUftoqL/zVGp55e5P+x519GidTOBTLkSpW4DGn2p2oBeYhJybqzmk+rjbUVUfyn/It/1wLL
ezDqlqVDGUY4wssJq23mmCS2siu9CsN9jtWgsWsih9ZViLY6/cI0KQXDfcYfC3ON8YLFLnjpdvAR
qG4mr8qHd8UC/SsjnKQkoXSxfpdcjxJp+dxPKbOiuodtU4lc0TBs9Lk85wwtCi8HyCg/UxOeidiL
9VCplC8qJ0PA1b7VgPA3iHgri2qqfiSsO1cNgAn6gmWyCyNxzhB/mMf4NnbWM5rSK42arR/6/VqN
1X6RRzMbiYaxUbovjPoat+Ujhyy6ykNt1yqG6inEIOu6wTYwc915oylKBj6halE3QVIp71qKgzrt
Dv2NouULWoh7leyHngu7b+MiKNinf2Jujp0zHvyxiQAMFcqiaSlk69CKg7TdQ0N4domyl/gdZM5X
Jm2y1nWuJUftpZr81dRyC0r33wT2PGoQNTccAUiWc5V0U88X6Tjmiz4gaLezDhmgHIwliYHI/V0z
5keVXmWeyGKpKs0ElPgqxHTsapeyqJPBGuqyq1ygrUJOH2bdoyE9oJUZ+vVBT6JjKyLPMYqrawiv
bz/j8JJ3xkcWxZ7sd3bU/FAqhdpRWV9K+9bBTrPVbmcCrEb+sDSVN3v8YVOpjKdCTSDi7+rhnbLO
3z+Nu3Dzj/zvL2XY0Cqk4AAe4xbmk3+Y0nkj9/VUIlnCTW08uSJDtVDBLYgBuQLJfWWF93yoGZ5t
m7LHb1BuDOS7FlJsfLLZzI62+BtUCv1IIHIZIfDZ1JUejVMLz8/CoEI4pYtaVlkLCNhBPJ8Ej0Ur
lUxowyK8c2BOtEt755dvUpfGUOWHh+8UCA/GqwwoZEZb6WJNe5bf4lOs5pdweMlo4cjsJTw1XXp5
z5z4NvtaTPVQg4mYzYkntYtCKz7St+giCpdCOUu+V07MLe+ZaA1xouwYOXQ9QhrsUFAXcf2aWSWZ
wAN3ZiQb1qlqXwkjdPmz1jmmol3JO+VWAOReuC+Nk89FNTnXsYbhORhOOah0L/ih5LbLnLZHSz7z
p50J6YQ3xkNqs7Gxpqfd/ObTa2Be+EtJsFZcjVIZdaO2hcR/DiegR2wAarVH7r1FnZ5/nKJ6SLAC
GYV8hbUTeloChl4/FzJhjPRvfsJXFeduaNM9pDTYrPouOGdDvGsKqbWYRZeoVclH1RFhx/hNvure
AJnCDNdBwCPRs3er6l5Ov8JmewIyHw4K1US6WAtsAD8R8dkjunCTqHspTEBfcJfo/YtMzHuD2RUO
08WxTc/omjNtcmDJqO5bC5WXUriQ9Th+YIEW2lNh6KvmAZDNU0heeFsVbLiqh2MTblQEiSTyoWGH
439I29RbMMQe91NoGvycr7g583tyIkZImyTBne68797lQpFUcwN5DsgPol3H5IQT5FSGHAcArIGp
2esHFP4bt5FYD2MuzoBx6+GJWd1WflhMCMzSCPDa9rGHsgvqgIW77NJXR1cfFa9YfjLDDtlXKgjE
1X1E/1AvDnyGiN678RYkFG6VaYlG50Ij5iN0ajl5WxWKp0JM3S7xSuiyS26cxhTKJ50ked2kfnVI
SNie7Tl+YWHr8Uj+wimoQaEbehqE1pLlw+qk31KE+jLv+9PAX/faH5oyvH2eyM/Z9+1Diaa4j8pF
LuZly0JQh2xvRu9S0Iz778PmbUAzw3XvjHOvpd8TbhsSCFHH5UszBt2idp3ViGIEc9Qpn3JZyZvj
A+TI/Hvh+pkLypWgVXu5PMo+ueS2Q1Q07mIVriGXls81jwTjSN5omHXbayV5b4Z3xkpqpIRh8sZv
+YiEVH7Pca+xqARSuNTm6gM/SYzgEmQ3o+5+2X+qxthzqC8N6ypfpamF7pJyutS8SCCEyP2SNyM5
LvxTopzvIIBusgn+34xL6mJpYoQSymm1kdoPEvoC3CjpTzLWkzRmRtHuxI5/mBf819Gsk0lS1lsB
HQlMgd7bPACa/Sq1shgOCVzim1FdvktbRq4txUU69xvYCg+Aa+K6NDHOSJ/spzwDdybVTwtCmP//
a3a4QdYwuVXGW+5p/ExO74z2jtzH+qxd8a3/fcXyfYL8W039jML1COu6BgAoFshRL3I2Mnajyvrz
44fFPEoYVrMTHIWDRzqesnvq9rvDASS3VaGfaBP+WOqJu5MvOYmVLSvJrv7rXCRJ5vnPprnrhyUt
6WgpZyBVLzn3fC1dy/Se2aDrmzhA+lzDKgL3Jjx+3hHkAqi5RgyHfUjVMUecUP79h65K3gEuy6yH
Uo0cglLQHeFKuu+uaWbLEfSDHxUVQuH3XuDmqzg99qwTweIJRfA2Q1STo9T8ygON8Zyi+7+3o76n
PP1Q38r2FPma96/Y+s+TQx50TJSEZgmmI+CYGEj2A7YRLiQP47b5kaOO24cTBnduQQ56YH+nmG7L
6D9GHi+x7q3ywcdW44AD6ZmFKleGPDk44cOL5nYLodK/aPM1HyH/jGnP7wf6uW4LqvI/ABWhu9/k
7mdE/8BH8t3JuSD9Q5heXElqvcmJyCdUnOMd6DTuJ2Jb0mc8dqn/SjVCrgz2YuH4kVd1d+iti5LQ
gcdiMEatIlC2f/honkuu1wHmqF6vOFEaqgO18lGCamO/kVo6bHbaXG+CaKOT1pQAE8pSvMj5FxYS
hkXV79+sComp2Ce5Iqdyz6k0Nxi+Giek8ZdyI/TbN8M+iFZb4+5HVeB7hBTNPw4pMcJI+yak2EKa
NhTjipsURPR0mS5SlIFEGvsLPNqqgHQ12TX5ZxR3S5kqOGa1lDdBuFDaBza6gM4j75zvxaBobTv2
5L5aO/K4lCcnP7Op9THZVCpxGVQyKaIqJSzpji24e36Bh5t4OG7+n89OB9Ke1Wj4wADFJu1/SiAA
dUAHs6yPcKoXpvbG8MjAg4/1ed7/vaOKccSlWIYdfEPuQEwJLs+sYCTm9I/v8kb4powMouyEN+sG
+5hmeIqu3+CmtOigMXY+1nzjAvbjUm5Che7QlBqO8nZDHSk7Lh/r7dUqxF1Gg5p9DUfcZtV1XtmQ
EYb77K+rhL6z7S4rXAdGn0rnL0AvbEUYmfc6UJah8zvTkYqBujjgqk37PICc8pOrE+2d7DxO/yVK
CZ7jpkz1xrXbZRKZ264wN7i89WqLf6AUs7J+m+RPi3nWEXaKfpY7aELpZiC7ZkKGY8+x0VxKChI9
Rs3OBC+1iDYRryzkJTDh5EPJwdPPyMssZwIRrMPX8hHlEs3KszxI5DHs++aRgZOzhL3W9j8ta1oa
4RQuU6xeNIwdAhQGyLeHdFOo91L9a0LIQPaZp9d8jFDi6M0kbkgozLjoVUC9/FCSX2GqyxHVcP7K
rtClSTepFJtIqvBID/9QYyUjguZAe84hsk1jEgUiFBNaaUZhOMaxeVznkhYUea4l1u3U3FNIpuH8
RaN1UdCNjufyqGnQwQ1a57/8d0QzMjfxHWzBMPG1zYXxnCtJB1SfAjJwO77LnXfZJ3fYId8SP7kg
EgoLnScxk1deZ6D+SGsJDUsi0RrPATR5oaVb+hPraSTstLAbHs/mdBhLuMrY+jIpxtKg53uW9jGM
SouJI19ZLHI1zL8zLGJ5uUo7nPihjY8JXyWkSVO6kX/IV+kYX/gHMNGNX6ki5lCe/ze0f6g/rx37
q7P3YfEHR2/TROVmFKRef9I6T/21nfAFjMBmTNxbq4+3kHqqgwheaX5MRfYIExLrJFzZ8bhKsBAS
WKWUNOh5SPBs1wmtQ/AypB3co4Wrverr5Gf8wphDscudS+vOOwaNJ+6C6hDMCWSfYqOh+bSGHCfH
c24pkdDZb6lJcfMN9GgyIkv+qEzN/ZCj3aaKjZ9kFDdD7EtaULHO9t+baC+8H71XFqM1HmLWBY9W
q8j1Kco1Tv1NOxmIvuhE3dHFQiTaPtPwm3BfjNgr3J5GVVNuSvYyEzkyOd0zWfEnZq7ZooGLkgKU
c3B3QnPhuE9muTwJp+ko1cj8ENzHiERVt2PLMVguMVG/HzfHCj9frmWCxqrL5Ht0jGmrCeEumOb3
okCoKJ1ORJWyA1nriGEkXym+iXL8GKegcFfzdGFWdE701TQ4qOTNHk+RtVtCF23LXR3cjPI5lu9x
Ci3Xl4Pbahm2T9ahwnAkFA4obB/VLndfJ38Tbz0Nn9V4ZmVINx5rONsSNZrfSsay8p1/FxC9pw7P
Wf2dAuTB9ezIVaV/Dv8w1LoYXwKlRmLXlTNU3m7NX8ilx5ctKAl+KQLzALarDqwVTmH7tukoVhr7
fMAakYYmqfYp7A4xQDEehQJJ2DrXVDHp9HDm44Wph+bNp95Zat1dgX9G4URtd5ka/w3oBNPioFkB
LMogsQz2Qq2+VLoFUViAgmXhCJ/6TFh2tnRsdj25z9b0BDRXJS1L1B/Me4KlFUqr8ASx0Zsoapo/
bZ3v6RJsQ6cju8qCS6+Nf71RbEEc7XNwhgJ3qYUw2a2dcj4DffgUQ/+oE/XkqsrBDPIBNyA40rWq
QYfCOZx23SPFskqdQpKKsf9yYYtRFJx3qlVSUMX9lB4jSJ902ppm/aG7+c5pjF2Xg1SuoM3UsMpA
oMHLjlWMqTJfXZjO7GWT0wCeweQZOazMm5Cxa8Dvybtwiyb3rKzykcorawDhrvgHRXLZK+zUZdHL
vkJTx56fjkub8+mMgLm79HU1O2XA7/ZIAe3iMb80uvafLlrfa/TqPGfar+9DWUEcHFnpjkavZUG3
Mnpi+8BGdDT5STUdQ78gvZht/0ojtPHagfqb0vbfVOUoKpPCl7b6XzCDZMxnpMVFVe7zSd/A0vqH
OLFbHdW5ROzR3QJ7k35V5rRr/WxpD5rHAF0GXm6qhO86acnUJG91UHxRxnxQkyV37D5zGDRy5yww
VMqReoUxsAxDddVF7EVDTNUkcsK9o2UfhM23rKccQ6epxytHMVH/Y7Mq+1JbZHX8SRciWwbjxE6j
w1YvHlbrE0pmd30e0drVCEkLPTzHRk4ruyIkwqYMtV/P70sqTZhkelNTUyoXKx+RJZQdmkMbzJ4e
KRfa+U9zcP4cl03CLG8lK1bR0gNNtEWtoXZHE4L8efoEhAbayxo/xjp+dsg06knyodvpU8J4q1JF
9o/SWFMHKzcX4Mo1WvNs2OCgcpQTOotGjYJDpqWf3NjR8Pvyp2UotHNkZDr7I1ovWkDbfrDWUd8A
rZiMa6uKE3og8SJQUfbQrOFeT9YfGv4oGwb9m2vE+Soas28nbFa2He1srTYOQ2JgWaWjyeq/Dp04
ayQHLEGmR1KxhxKJdxOG8gTMerWPkOqkpFPsB5PwpAa/du/sGWMGmnS1rIbbKFmkFbUPZQDdwghW
66h2DwXd1nxQd93s3Fs1NhZKYGcrZSqILJzqxZD+U5n6U4U13qiWl7vY/U4cR0yDwG2aRWKQeHYT
euxF4NSemLtV3MatJ6Sv1jhR7m2D7MOa6POb7q+D6mtVg5jG9mMHRGU5ptayiqmMF2YcUNskQ7f9
YEcs6eEvlS2CYn6gNUzRvLOA8XLyd8lyjGhgW/NtsCL/4LvOQVhIIZKpCiXcW4pCQKhnOMJpPZCO
eaf7/YdhVjdN/fRbGsFabW3FaJ8dx5HtynrvdPMyqNT/0MxYmSx/UY20CpWgfymrrl8O6LouOmZz
AD4HAYrh6NNCm3tn42btV2uMCLBqn3HCkVMrL9YwrwZHOSXtcLfJ3AwTib8mr74HG8UUTVjjCbJW
9KYJZatQcl9YBaF6CqDPSfXR64wKfwXTQEnSbjeOqf031sZdUZPWU2rnadkdxTwckhJjnil6pIdG
F9estrQVeK+H3mbP1O2DTRUg4ISRVJFMVMxtwQ5INJuC6Bn0dl1P8TInH1harvKWzNAPNaPYydqO
3fcTNRbrnCKmKhR7pFsarWqZlPTDvmuzP0UB9WlbwC+ovYV2eED4YNmF7+1c7Eu7e4+qCrmhFS3z
dZMNqFxbJyeIT1X24NwDFfuR1uUqtoeTDcUPjNjWxtitVCwmLzjndoVcClEEsRZlZSokw006DWsS
N/ovUM9KajHimVFI4bTleyljkLLwdHpTXBEH0SWReV7H5Kz9niivzi4TIpEpbNpUJKAfrJ08cgEN
TQadlvE8lO8gFBfyLM7JYWLSU4f8d7bAh/L/Y0BUg42Rd9Zk19F2VkZX3wxwREHt7Px43iiBj7BZ
km8KJzhpYjwOXbvzscqUSM0JkI4MjpIgOWGN8FOL7rNJw3cDobzRJSkxum+S6KdZ6/T2u48BpWdv
LMJjnekfZpJTQuptzyViXaSZtpOPL0FTSoO0cBEGLzgVoCzmgH9X9+0QuCszGM4ZwXdPdRF7kKMe
gY1N8/ir8c17jYQNEONS2XTIoiwboy1RrC0fSEm5qFhGL5EaP6t0Tk6xWdxco6ccMIf+ovUn2MeB
sUM4FTR3exnj4r826R8x5/DsinEd+fbeddMvZGnZOdyhpW6rgtNm8Gyt9AHSlj1mSBMtfbknk+8N
sb2yTOswdU20TYFIRjPuk1XtkBPE5nxKBSCgxZiLAsqmRuEJyPecABfPeoGrKt2kPDBOqZUlfB5I
+K5yjuSRxhLvvXzjpMbWph5Yx9rGxsMPlTF2mlmrPqoSrDv34IYjGLDI2WPA9mmECVzlcZaKr0uf
UyvRkksbWuupQGYHWeNlmBMitGFMUyKpo6ViW9BzEV0os/h3Bm1ynyeu0nULcvGT2miHCJ2ZZAR6
EQ/VUYvn2COgDJr0o5+yv8HsL0bSPWIR/2Wc1XUdXKJJ3RTUva2GbrfdBX+F1iF02+TDwh/pDQWu
v2drXVlKxEFGi01g3y5nbBvRhnfiFN0Jaw1944gNaON1onlKF2/hWL9VZIYUR/z9DEdVzbVjxOLB
iGxtBf5H6So7U61OQdHsLPYAx1UdHit8rQe2W+CRoP6SYXwY+GVpUXxqy+ZdmZ0rZniPmhxFl/ig
PntNYHUqkXoGLnNP+uhtJPsZOzQ6QKPMkfop9xdTuAc9BV4Enfwk44vG7rzUSTdqFe2NrN7ZaPj0
TDJb11BSJdDQm5ieRQpukw1Mhmp61KzlSa3juD5N1VH+xZwDUeQAOodlPiK77G9diifLMp1oTTkW
xV31EHLc4MpJOjjaCJ1T60ls9QWpdUidfkJ9hH1JDzHH1OyAfVZ855NVe7Q1VAnoA/hYDzu6A5UO
rcryJfBkvkwiecaFOFnN9AHFgxM4IuqYGaQysx9GZyYLNYhsejjDa+ZrL3nu5wu/MiFeqLjUt85O
H/17JIYPf1CudFuXmAjfQxzzmuEbL6GryY/nSDYis/0wD59JP37CFDUpD1Mp5L0DjPVAanMouxvo
cnf5dd80+0Genk3vcPOa8tAR6dPKvPQGitprNaov9SjublaW6G4heUQfk14fVWJKmQcJMh4b8cha
vB1NmklupF7lKKelY277InV5Y8JfFtUAiX0465ypceX8IphVeZLBA1znDYnOV78zTob4853hPWit
eG10DE4Pw4K7D8VSzxx6iyJISG/mWzx1R1Km7cC+5WTjofGLF2lxqlbVpsrjfZdr+yYx6aUUvTdU
3R+ss5dUNb9bpqAs0+hl8ZG5wLJ49adKiHWBLagd1y8VqTVS2tcwy8m1NbrQOCJomrrCgXmnhRNl
1yTbVIm1Tufx0OfGzWpBqqP31Ky61sKGSL8MCXlrJ7TYIyIaF4Fu7HuD0ljgRnhb4oHh2g6jNiKV
phu6sVLAEu4yARA/Gwtn2dSNsq4ripbUogYNKEpoGsMOKtdIPbg91uD/Fu48YdmtmahQJ5sWr5GY
JNBPpxV7vbTXrTk+EZdfqkr1X9s0E/Uzyn4jB6wI3LU/UiOzKsOrCmej1fO0q6Pq27XKV9vItzOw
azyzjm4JbS1vX4LYYFc1X4O++YKRfZT4WDWHAKRP9Pyi4R717lc9dE95trhJ94FjKFjMlPDUNdf+
3Nyg15+1Qe9wX0XocRS/fRGxnI3g5JT2K2HHQ4Bvl9FY1FGXD41jYDV/hQ/IJoKSvlB6h8jWQUWe
TwQaPr+DOCIUN//8DgB3l8AMqShUx5oNf2l6BI6jeBiGfOR+82TnWHXBdNFK53OUjjV20G+HnnQE
98iDNoWBJ6Nlesy3rjPyxTBZPHZ9aaZ8yz7gFW4OcUBfKgXaLmoRtmDF6Xf+A7VLEDunGWSKbM48
9JvRd6beAEmJmnaisp8xVmNPliszHIEdL53kmUSsyTb+2L/3NZDjSUp2mOBiVevLIKjniQ9Ei/fQ
t3e6Gb8rA+Cw0kKyxK0/pYmFiuKW/DfQZoxMi5e+EzeZPRk2Kgp4/UlCgcLELiP0xtJUYIUxTy/J
HPyMtAiX9mSu57H8VQHS5lq1LQv35qoIp4eqe2lFc3P0jl2TIltgBp8tYDRTUFDrCzbJQAAWpXa5
lMh7fKaPJcsN5zIWvp3uFIXWHef0yjHmgw77kGA226ZBtTdnVH8QsMaAOZ4B43Cc0lP7dojXevgi
XYU2noOWbTnmSCJ12U2PshdF0SGN1AcLoLlW9//pBE7o5ZueGWkHSZcT0ewVccasSfFNJyLNAXn6
01Ei3eux+C7C/iB42qLpv/KGdRrSG1nYdUmOlK6renhUdr2n0r8N6/JZ6MNDjNlez4KniYahnfWr
QIUzBg3IaJnqU0tdB6ZhwGntsMdpdnY1urbzagKohehIe9VAAU2Y0ToQ7YcVtcdxFg9gwSvA4xs5
mxwWWGCAz6AmhDr+28S77Kkbllb95lsjKC5tAGdEJaB1NjFydnpX/PZRdsXxd5tFBKemj/l0KYJb
hThTi06Sihc0bsgNnEQqHuU8bS29g+dMugSfcMMwdw1YkAG+ba21q4KwsOqD/2y0MbzaVw4O/A68
ER403beJO3boUaC3CI/MA+i+j5MG3ddef0PNi/aIq6VIvMCXGskNANZ8BKr7lbTZycROTpr2yrg8
t0yMj/pmI4euzUDIa2Qqcn1npaD73pi4cckZF7hAmsI5fStq6uFlyxLnIH231fm1G0g8ZkyQZLgn
4zB4yhu7sIGdBbuJbS3lyJns8jBEiE/mU/dlZdMSC9irUs7rTJ1V+j8NQT73aVPPyuiDmHXxmQt3
V0wzMKd2PGW4HGeSymI2G7fRvprZpkKOVSbTr/LyOdwFCPmTGQY2dEcGP1Rzzjx7rc54EGS2/ZLl
FZ12IiXTMpotoaHnwkT2Yn9+joAlyjo94QC9DTimI4u6stT8QOAWlatwOaegXyf9orrRaa6Us1kq
UM/nUx+LG3qX9KSS9yzSr+nQv8Yxcs5l9mLn7TpNJkomDEEcJL+Rrp5Vh0IDX0Mv3Mv8xrLaP7kZ
TNQ/jayI96PW7Dmq9SWB9mKsxCnPO3rv+qvkrTlJdq1GLHPB473I0QZAvHPAFEcCeS1VM48ICPfc
ur7tyaZBOV/E1EJuJy6VnZE2Nl/8od77c3RTc/AsAt3GSYXcUDrFAWzDXWvkEqf0k9q3rERj1jI7
sgo6VlSWxBzcaNy84PwInMXf58KBLhZD6qJKGtfDEevINzvA6o8Vno/ai5HZZ8Vm06RwuINv4ql9
cfV90hleTG6mQJwRIZ7Iuc2KPh8DhHpmPn4oKcCrAYoIFb/X2p87fIiCg0UVoobdsBhU7Q5/cAZU
IO4wbVZ0WF/pPD60CCKUk84fgCs5wrLx0YJOrrk2NWR2PgvPARWZyUUNWJkA26eUpmiUCrT2ux2S
E0C0T6EpV+qRb0krvpHWJNACahuPKbgFWfKdwcY1kEC3ftxeJ7+7VGOzZqfbWZ2bMuJoKWTjeJMP
KZd1B7tJnmJtNPzo+t1UBUCTuPkyTEMWbkCw2JhqL5MCEb5gBkPmm8VZ+EjR26bJDg2ZC3LXqfOn
jxxao5XO8EwGIAXS6X1eA1YMl3qAwqSZYpTe+u9tGRPSNDlt536QmcH8n1zzVSVew7F+BKm2z/tw
9rCmgnSWaGezD6RnLcWbON+ETBKr51U4k+QeAK1IOqwyy2hcdfQIh66pPSUy32TyUMLepGT6Rtls
NRXjlzGNcA7HYtOFyqaZYkF3obzKDS12tX05tvuWu6boht7D5DWEK1GsPvzC4A1HFwxHgWQkM7B3
MJP13NAKDFZiHlWANSD9gsn/IYNZaO04LOg8r52K+o0P08GLYO8lxJQ90xReNUIu+kOJi3apOPoz
YdGFVdB4RRffI0nvC5q/NtDvGTlZxApUfVlXDff+BIEQexxM1W0YN3qTFAvsBjy9ZDsu2BmRd7vM
5fQc8G9Y4AP6o3U9y2HeuhO7hEl5mIqv3S5ixL88SXWXnKwqI3DWQ3DjgBAcJb7lhNd9K8OH+c1P
ZgLfaA2QbNkN89sET9U12g9Uo3ZxLF6AHdLunYqtZL+48shQMPJZZCG8waY2bjwC6vRN/zKQh+Xo
WIjJP0AloaMWrJrU8BosTECnr8uyupaJ/586x8e6ZdwCdlQjzOhEmtOfSewnKbLGUP6pufEyQUks
AlocpUp5nDNlVuJdNdYAXUwfCnP30BGBmuGh6MX8ndti8kZ6/kOiPk2zK9e9C/a/i5JnybPGaW7A
AC++4gKyNE2paO72QZNbcPJwqkeeAOgysoRsZhoFzxq+YSioQE715KUipDw8mMfMxxMMkFmYmbvQ
Jt2g9APbEy5/noy/uk2nzR2CX4D+75lF67jOOoLlCCRPudEr/5x1zcEEJa850b/ZqSs0P7pmOpYN
3Jh6GBAWYtPLCQHDQhDSReDGGnHv6zpZES//sZ8fZW6rlvgWD4JtKAfMkK7HysSksgJXKy0IpM7C
nDcAPUbFI7vcRBiaYKtKfTsMOris4WhB6bbfkhJ+UQ6ToElof8fWtwrfYKcZgCJ0REiCBuZC5RvK
Lh+yTtJ1VxGdPsNKMGbz0xPc2WApR6sZ9fPg2i8Wsp2GnnwgTnlKrO4GC83j6NG9ofBpS6YPvYg3
rjU+BRS/1G5XzaQ8rEn7ICY9I/O1RVnrzRRildEh6lANYMKAlNEFefmk/rIlu3B0DXD94mRa0QRq
eQbAY8AnMMyX3ACRlalIKfYuIJECTqg+nKxMufg6lfKmrH7VufuwED+gEMQU8LPWXMiPpWB4i4uM
MzjMqIbFV5JPVqM6u4donLGdj62TMkTvVRegIh1rO902e/jBw0VJgckGNR2LLF7LJySoebdhGS80
OdwKyak8kEo2cMfuHHJm4CUKzoy08/WNJuKPeCoBmwT9F2r7yONwiVoZCVpD0iVCqhJEZYMiBNtX
JQboFEHiBY4C2hfAuleRo6eGfohM4xKSz7lUZIJaHfelpb6MDryMoPrDLRmtfQ6uIpt40/EVBthW
myhiG3p5p3hw4iBDjSY4DigXqGGzGVWaBFBKyT+MrzloHu44fKKw+0gqMO34LtwDIPbLjiBTbaer
TxyE1tOlHWuoF8O5sOpNMkZnIE7I8uMVSI0appK8wktj6Y8BkKlHy7Mi/1FAHqFKsNBtfa+V1f9w
dh7LkSPZtv2XO34wg3ZgcCehBYMRVEExgZFMEg6t5dff5TXqR8usNOtBd5VVZZEhHO7Hz9l7bZYp
9ABMWMZ67HXci+OVSdthdOMPgNvH2UW8JQ0aJcGY36k3WM8YHRO6qciDHjOKUnxbzm6OmgjIgH5p
JF9x0ho3KLQ2jlcw/xjP0vK29NsWPp4FrWwgT0WPmUk3rGcmOtaEMkloCHPhpYe6rw6mPx0aYjQy
HSEfXf11anTXPEuCBYHadC9jCse6LJ8ymhPcX+kjRt2hs8JDO5XnGfahQoro2kyDIdwNHSQOTBXI
PKsnIlkPQyJ3MawG7jF08tPoOpTWd1rjJzTwA3uJj51iOPlzfho9jpxgqOIFQVk1xyJCPKcBqzWk
yyybn6y8rsF9YuidZpQKc8fiCcv8ceTft9QMRluu5ojRS8WkrWxbbelaNaokzDcmcIbIitd135rI
JDXEXZ5z7aMKMbikJc6JlprtUp/6DReXo8x15vQk82oUZJIumEJ4wMYmDAU/XhxyZtvxZWBnLpNp
7YbIUXk+FhGfzrbt6+kGtvc2EeOuoLaPO1ffWrEYN/EErsTQy8d4ruk4+IeB08B1SpSuDRP8Hp61
WbANTFzwPTtbN6N3NHrjnDUsPNzCNJlrilImvnfsyaijY+3TKeIj9eGzW6X7Nurg0hJ81bf2Pg1a
RIRzsolofE6qkqzx6VN7eB3bpOpqdZIroziEqoUk7X2UTp95Pu/Qwt/ZQ8Zktnopcgc3LVmt9MuI
vnjQ7fkuNNJVRI+zsiqxHocMuziCmYnhEdYCJbdFEJi5uyYLP/Na3Ptivs0H7R7wydEU4cVp8gd6
coiyMXa6w7DQEOCcB59WK3kWrjWxmcIq6UCF69HFcYNX1433hjYy5xjRJZahjiZdxCed0M+woqiy
NPrXuL+Y7Zb40QsLwr0mnN1oNfvMdekO9OYHM+nbUUkC7ObCUqSXV9j7wqGRJkV8Z5Rmup/CEVte
o41rKburCxGLoHCCZdiQ+0S7F4xuJACetRxTyDGR/hXo5Z1sMXkqyILFe+sSyCEM0LUwv4xxg2fN
d0oKFf+VPfSQ6uOb+iLiAca/gbScU2/rZlyDepS6gXZqqNxTLIU265CZer21rf59crBh9bZ74Kqw
tzwcTbPpmEsdUNWiZu64FjoNgmF8b+LsFGY68kh8fiIMeyR4NGySoCoXZQfGxxwMfxFh4rURcNnm
cKlYvLgotoJc+9IVzCWH+ZxO4tKM+BLz7jkv43Glg9GZDBpY0nNo9+jmUZcYot0s3KV+8azPAy7X
3PguuJdZhMxwvyS/b3ZLUBdIsHsO7dawnuE4P0TC6ZZdpwgCNTYJ1NSe/FATW62ikVD68ui12VrP
8R7h94UI49+0Q1tuSi09ytHjCw7Pfv/WWPY3rqVvWdkvWciLKjLqhBIR88IZ9DNsMbnrUu+1NFEx
6qm3Ep6z1ySmiKS6uHV537atWHpetol7Bl2h9dlrM70LBLhaZz1UQ83hNxrv9tRf9dS9TXCl9BZQ
N4Ld8ODH6DGLRHtQwCHHjk5hFdxgUGEE2SXXLG23ZuNYkCT8h6hrwWwSoWDRsyyE/yaDkk2l/hiG
mUzCiTxUB+kSCO5eLoGs71McRiufW5nPXJsb5HPj4bFqESJxIS4c0uPY2uMskXRODG8R+MRSo2N8
SzLvO1EEhXLwPqzYvh9Y6qlwjm4EUybPt5NjHi0x7AM8n0lAnJI/UlEVnv+LAccHXx+xfIQd4mg9
OcXAlmadNdN9TWALgZa7cYFDLsIs1xkUSvSUrfFJAwRoGLt92tR8sfptP45XAi4fK48oAp/oS4dZ
08IK3VdFWIJJQpk0p7cOdSZZFnvfNxcjhP4lDb1ny8zv1II3jbimmWI/GzpTnAZ9M6Na4GTNZEWQ
FbT3Tmc5OTOqv5mdop7QvxIHzF1tukP/x6bjrCYMxYu2Lu7k5D1NGhYj7A2aLu4n9YrrlKtG1Bx0
1CMrxMN7I9Toufr3Sp5hAu9K6Jj1lHMW+7SS4VlF8tF2zkuYO8vEo/6A8rtX97iEvhpyue6iWdFR
1pgZCxA1tTscq7Q7Kf6G7L23pJ4ueWN8WLX5PA6UNZ14lKWJHtvcysl9VV8WUXxkEDIHmhm/GqU4
p6bxoCXTbdUaj4Ww1pM7riRryRq1Iya4V67KnMsZlGM5PQq1CCK7c5hVZe+GZ5DWyqnKjK8AeCXP
Ws89yQgcd5W2PWnm2WelILElrYwFXh01IoCkPWpkGnUYOqu8W5kpbhsrOSXSY/YUn+oCJsUEJ4V+
ldvYv7DS77wpPbb+eKrAly8nwznrjY2XYnYWxoBVvGR8MBsWGnKjvJkjC1dv+NjD7FIfTkZDEQ/k
dJPgEypSqOii/h7AeKiwyhADQSXb/Ux3csrkqpZ9t2w6Dgp7OHdcHp3e/NJMjnhLY3aNDUXNk+wW
4tIEr0IfAkIi0mCZcJlRXLCinb5agVghKtzbdnLfPZ/LXeP6t9bo34W0qhNPO5ggi1Q7ykuzL27c
pwIGfzYwKjWDElENbCHSp34Zgb4Uc7kj6nMTpQUCZtTNEbwK20AbAkAXE8aA1yLyraPWh/cRBx8G
A2QKg/doIY7QvfLKlfNsG5Q5kT7vpV27aoC/0xrYOPN0gpQSgWSyP4XhbgYOFJc1Vze4zQs0fMB+
2sW/8+t+D2UV3g9WsYMZ10yRNu9aLXr0J28vO+cra7u/MLJ/T0cVnuJEf77fR3nY/O//GP8v9GUC
f4Mk3yBNd5yDh0bYf0tf/D32m937///ZQZvbeagFGYtpxbSbkA9jOEmT/lxN887NnxNQFm6CUZVO
+r9/Wv9kuv0GK+j9oPTqtLareOD9+FF8YQ4F9OOxZc5HRCJK5OxNjRlGUV/GKX/kAnJHveI1KJFT
7Vyn1iMYu2PnxOskR2GuGHgEBm0Na07+8m1af/pMfkAmW6TchOv42U4NwduxenXrcOMQdh0gWuh5
OLA+n+xMfCdc0gOr3SjeWjDjeKaZwSwV1SEZKeoxKGObngA2mqX0x2s9lizb9FdkJw9zaNL4pyLt
Ya4NVfUUjoAEwZB9GISc/uWd/D4OUXiKKvkfC8eVbZKMXPR2vlFfvMBioNLUiKGaNdegHo1NQvYg
04V//16NP31uP2CV6CI8OmtZshNad7X69kHF+2i1vEdhgWy0Y/eFzNHk3lPW+3/DXv/pl6p//h/v
sUwriFUT+eyaFX6UZnSwHW7Jgy8/9Ra5cOhI+iaDjTimPDVx8pdH8g9PvPiBaG9cTXczwkh2FgL6
phLeIqpxe81W+xck5p9+wY94LHo6YspnEe+M3oLoOmLXLL86JhL//l2p1/mbR1D82LHqpsU1rFLt
dS+9J5d3o9zNqpLqWv4XJad/wD/D+BeC6p/ezY8drMW2otNTjHc0jJ9xS1MJ0UBz8tW/vxtLLejf
vR31e/9jEdQz1EUr6+MdztmDFNjCzInpUFO4b7FOT0LL1uRrcJg5NrcyXw0Go/GjDJlA1dM5FvoF
+BFhbhIBdRgddawHhm/dJhGKNyAK+qBflfuzrQw8ppDz/KE+5R1uDl3/RO+K1oYsaZF0h0nUf3lP
f/rIfmySZZd0SDgnFkAefiYAojFDrrXR+csCMNRD+buP7Mcmxzh9dAPGDDsLqYAbxVADeHMkgn21
mTLwqO6+q18JlaGU98y1T77ov39bv483EOLHrsS4iwttYMU7Nx22ehysZFheejgM9Nj+y6fnx05U
h1BEGkuPAWxoZ+H37zqhEXWebP79Hfzxw/ux6ViYHwpEcvEucYtryOS1dK21ooarKRFClk9lkxqa
4ZDQATfr4C/U5T9wct0fu04WZ8TzzkG8mybtrWwl8d009gOjvks9KZc01Yy/vUPxh/Xh/tiAbJr3
mQzrBOUNs1L08pxObgECJXSfldO5CO0vhfqBQgQS1mLGZfVhyfW1+uh085COGfeRpsLxZym9fMr1
QlGz3L44SR/3t6gwEFc0Yvp2ugknDMsmPq6CTnlIz86NtbeuzpiE55QkaspgJhNiJH06Ib27l7I8
2V236lFBaC0evyEYQEyVS/gF+ULPZpwZHhIW7rpagnwUkUYunmytezBj79W1TPwDeYI+w1v2gQ3B
snnKi/65isXen9P30ccO7IuVb8E98mZU6wMjeZieyX4Q0VYhUBrH3Bea+cIQa+dJFKhpIo5xmR9q
015pgJ0mUoN4wj5DGy6Tgwaq8sX34ORfWkJy72R1xy6DGExPAjJbDKugZuRWy5F320ABnOsnctfQ
LTjGZ2vOH5Bst5oc/hGVW0l8kyThQ6d1j0JM37IQ76TWXrjWc6PLsq1wxmM2tCcLQxOADyojuvcj
fAuaW72nbkzceOtGPNWd/uYo9UHv3DKFuAmN+jzT8FigFbrY5NAZNtmRcOaiZtplPYNhl8hcp30I
UG7147ByaKmDiyy4yzn5WiiDU2UzvUqwHo1fKgAZoOO+j8S5dqEoZsRyJh4gPwSxEjpmKjmry8F9
spziYHjFowN7rusgB6Np88d0b8bVqQjCB2xeIPl7rqdYTly7bvl9Lt1k/3uU07AwM+trHBGTEtGB
B2wBR+epj/KzDH1HKWJPHoGwcVFgqAnJ7uEr//eN4A+btPvjGHW9FOcdHuudsOS7Qsngxme5TX95
3v8Q8CncH+emyZFp+R3nWmUjC3WJjgTJe9N4Vb6IJ7GyAogbg5G9WGwxdO0uKh0gzLlRS11ucZfe
Mo3coRCCy2PsxjwBHQSXxSbSsS+YWM1Gx+NG/BwDy7hcYAre9mn535VI7o8zeYximcyy5sx3wke7
bC/hLN+LWv7lAPvTR//jfGSOCGyrLTjyuT3n7IVGJhjsFv/lq/9xPFphOcd2r5ODAXA1aBA9wmIM
RfS3e9efttcfh6Du58FId4afHye4xCH8RHp+suP0vpbWo9aZ11Cb3nygsBDYn4Msef3vVuyPk7EI
J3boGKGzjb7KwYfmGsHDUBZ/qVr+dEL9OBgns9WbSvLjxyojp6zpb2fkI35Ptuds8NQWdnv5r96I
8+MstKam7R2vimhPyov0tftB9x+TsLr79x+vjrnflEf/ZEH8R0WJenXWGuz1ODDjcmVZ3hPq+mHl
ArlT+0hldTuj/Fvuxp9+2Y9tpGkwDFBOEPyAXpKzIbI4Hp2XPBAb05xXmPc22lT+ZVP5w4Pj/NhT
9KCa625M4h1dyQf1TNqsAowqf8lyUT/mdx/cj8e+hYPYzW0c75ohvffEuFbu9TyAUq/J9b9/N8L8
pwr53W/58fSnZSfTcORCoTeaASSb7mJilB8OVseGdrydBmvHkt9OWAEuAEzv0x82Aagw0yG9SiI4
UaAVVPSPg3DuKzmdiQ3fuBnTe5/XbPkSXWNl31lYCeA5+K9WMh1rGE5VBFXQL6PPnjHmws7sY+Mx
+HTtfaKNr1HYHrqBi2Cd3lvWvJy5WYXVuDM5Yy0jb5dhqpK10IYvCjVc8rURUyoTqxoULSIwAYzU
j278btylgXEH7aISQaOMgTd4PHnRTXST9NPRTYVYjXEMbi7EeugVTyGttHbwD24XvHt2MS+nbnwW
HBhzh35nDOkGagV/puuNZysJXgIdULEfnma7P9hy4HoOHdWtYhCAkk6f1cCbwKgSt7nijJYFeQAu
hJ7u5Ff17eDiz1RWXTdVHCs0LAIPoZ7fpRpk8Wi+tg1lWJuTWoOdckNfnuF+VOGjzB5JiV37Y6kt
CtdjUOZuCwc7G21ZbA9Ry1yzrvdapr3Uwj0P7rg3eT0LvaBOmEo1subWuMy65MMrg3dXTsWBPJBr
yUTa6ZjGJsIg4ak7RJrzHeIoM0LQ2gTZHRUXsNJrTgp7GQATC0S4I7Z8WABiXLsNMO9phDBdGAcZ
iV2jwRAanPgUjukvP4BNkzjYMKL6e9LnZ5Q7zTYrnLWqHxMnOqqLC7ysNTrcM0WmgoAQVG8PTwoH
VIXjOdRmVJQUgdYMgdSyu48xTg/WEN6aEGKp4ItbM4KPW/QYcIW+tr3+4mG7GrWAGVmLD3C+IWQi
g+vEwKwzxUXRKIIy/cxN7RC5/i9tmn/N6gNyde8tDCCTtP6jTncPUzs6+dZwjwHDZ+QAFyTRE1L6
7NUxmMEoUXDoIInwGQ0CvHBd47H3knON55N5coP0p0caAklMfXSaF2JZ6BIIo4VGWelUr/rcHGYO
kKaJJW1j78EcLTyWsbhJHP3OFFCtpu6+8hE1WZuw9PxFZYPbQUB+rmTRwfGqG2I0qq1tZA+kiFYK
hf4yNQjNjDT5VCAkbdZvFVGwcpGC0pCfveBkcA0gAjpdhxKYeWdiutaH5IqQAIiVc1sSYbe0+EGh
7tirthG/dCJ/GWYyr6vK29EkUzjT8X10kzxHlXbnDSXoFXIPvYJRWRTeooxCqh6Xu8zE5lJ7TM/d
4iYt25NZxjdOAN3Xw7tIDYanywxuSSuQBImYwxod6y0C/I0v8oCnDuqmg2HRTR/qML/LJ/tJfUo2
w5BGhueKE1GjiMf5gK4wTN/8zHxCCnDSJwjoMj7kZhWv1CKAfcnojptJNn/5UJWTBpHZKOKHuJ83
da9puHPCc2cRbg5E+BBZwUlGTOV0De5Pj9BA5Hwuorpxiwi+sjwYHM81Vh18ElhTYXK/+NJ/QjS0
ivzuSLGOZQoZ1jT5u8oPjYXrm+hU0lGsgjb8VkHa49hvGsjBWZJ+dGN1G7BxialKyBKvbzRTHCsT
L2Y2oaRGpOTqto6dLXjQc/00T0QdYLHsjoos3NF6ioWxQYjw2qBWW8WmRtqYjb+YEcuWwesWXt4q
cjqkguzcNfqIlhWC3v9SctrgyMy+8FEhvpLzXcYs18E2sayr5iOPyI11bUlbmXQWP0UqYN/Rrn+R
ygahj2G18VPn0TQHpDRaQ/qEg5DM8dEDxwUr3L0yoD6ZM8ZhNsuIvVTfE09+Y9qGGmd+2KiueaTD
1cg8XKUzqNhyHdHlyrX6dee4v2YGJKWOM8Ihe6XpmOSJ8k3TEQLb+k06Onf9DGOwBIciGgeIFWJt
o771bStdTDK+51JTLHrJRj+LTwXnnr1mY3Nb86fu2ZGI3Noel7JbBDi86Ttgj38uHQuVFndugYUJ
0sl3ltkX38/uGjtQGv2DRear2hC6LP7QKS5g9s80hMO1hzM+8YRchaW4D7CzVCm20HCA5+QP5q5q
0lMLrcDRoruwNhgH1h1Rv/l3U0oiOnpcccHBbxKgoxBd2xS1qzCvxlS+kBl/nHXzFvZGsTaaZk28
41ULxNpiT0Ntghm3aMIb10Dgnnk6/JaePDDRWOe44UbTjf52Hr1tTyZII7aNNvwy3G6fp8VSc+Q6
siwU7QMm63JTx8jf6xyMXU80rKlh9fWtV3vyX0G8E/Yzoapuo37X1eaeafNpsuKtgoNXbXtjNBJL
gmmfzdKC0G+/aS6R8GR6O2GWLSAcArozaOoU8GqqvgANMyN0lmjLo6HbaIaz4scX9CANlK7DxRrc
+4CHynJjHgoSIpRoXXAWDWQ4zRq8FMnD22bxsWTFDb4H/UpOC/RkeBgStJQjIFc8IS6Eu/yttoMH
TR+REPJUthNu9DDelm51jOJo006oOPTI2cuqvOTg3VFII5Otmf6mXnEBU4H6HwA4RJyEaGhSO/g/
z7s1M+Z204AB2AGsTojIgTCac0YY24IPdlUE/mL2snIZIm5a2CRtgUd8CtHE9oN3Mwb8qNZrj4Hd
vw2ia5empV2J+6A7UDLTRUe7HMV0Y5Sw/S3DehKafIPEeXYqPGXqVK+ThAHphGEG7gBUh1yjw5qt
glw89/X40jfmA7JrLqYIz5pk2PvsubmWfgawCztjWs9t+0sbIKpKDA5N6jZLP3EPsckEXy/bGSVR
j2NxsO8GdsBi0BDr0auDlblUj9I0l+lSHS8KM51FyXHQ0lB18QAw5P7WGoL7hE9gn3Da+0bxVjTj
Xv2g0hBvKp/P6yAf48F9BzmKxDbs803QpA9GVPxKcMeq7ckI8ZhmZn7rduIyFv19j+oBWk7IY4+n
vjfyTW/pCHpGkLsWChj+aKs5B4N+hioZYCg/9VYN+SV6EAB3amwF5MVYS4HbnRLWVgDOeomIcIvC
fNlXbQFJecRK2cYPXWkboH55pQxGIdWQEqBbd0Rc7Kok/GCeAFTSedYa/cmRPEmum1Asgn9BGoiN
RM8PuKy3syn3Hc60rkOfggZ226ZoMmNdIIrSbwPPfBGzeQad8j6E8VPh0irz9WCVSPHRZtVNNmon
YxQ3emq3SzQjZwR2F7yXz1rVvLiD/BSd2CI+2Y8ZzSTHCAD383Tprc/wo1ipr0rSiBdV860x0VrY
mrev6OOHLggEtV5VhT8m1Wo0GDKnzp7Z1l1UlsU6N3HeT461bdAyogoD+lTLzwxk77IOo4+SFl2v
qZudxP1CQtUY3TjctxpNW0+gQcFikafFs++VgHJju7qPM/djYv/PbSAyQ6vdRqP34c7Grenhp/zn
PfAFk9+4c4kqVgBJclDTjawl6iAApjkrjH0kXTicqyId3zIoeJ42PgxDQkUtARo1zqvnEq6BiO4j
nMUJER2+4rA/0OzaeFq9Dgt/A9GZrZ1Jo+5G7FLIG/yINAunWHCVeRHSPKI/pbzA0hQPOfIl2Vqb
LI1A9yCGUws4CHjkfE4QNHz6rmqhpc7AtvsC1ytDmo3FF+a23gMSjXxleNON+rfkjC7LSLW0LRvQ
fJDeO357o274CfEXqrq3Ax25HO7lBMqHx2jWJqIgtXj2QYp5PHCVdXI9B8XiAOPIzo9CpBv1eTuV
HJdlVz2VHh9viZV/BkArGNzg1NhNqJvLeVxDgLiqt2w6/XVw6ouJlsbmG5tdY1/ow1ME1YoA312L
WKNjHw2I2O2bTwJ8h8zcq9cwO9OzkTYY+tOTM0+36rPwHZprQxgd3LSGMC4/ZKBvZvgnxjjdtVQa
RWqvzT4+Odl8qAy2W1FtdBq3NdBAbca0Fkxvc6iv4mTeqPo/4J9RNgMnjMyEmJvkBa8AuHGirfpg
7lfwQ35ZPrqLSnKsTmn+Aut5r3FvySrvms0G+S06jdc6EbtcD+gr25scFlvVp+9OgtDPS8dvq9Mf
ZjO7Iyxk3WOFXsyDkmqgAE1mhfBydo7G2zLbVc8n1SfVOkizR47PHY2M26qMLjkPJj3lc5v5LY5y
wgyDe9/Fvh2SBrZKFWrGMP3bxCasghUsPVjSHBFqA2KHP0GkflIdHhrIsJE0QmS8q9oTIy08quWj
CknXLTaa8A9kfe1sDuKCu57tiydMC1yByPnjpUTRCGW7O8Vlc5WD9wa4ooVLJPd4oHT0AJAFXfxM
CqM2uxCdzMy8+Ml0wLe17vz+y+2l3IwKHWjLE5vsVoKHMrtp14f4hTwHfUzOyYgKhY5Bw8prdyMm
nb4Dn92jOCAA5+gZhIaa+jOqwF2aZg/uGFGu4sKjx9NRU6mSGbLJJiomLjzjh+TJDPTqxanoYuc0
qzMtGhethhBdsEjUL2xwuY+40KUX7mYfF1y+TaMaPY71KLzgWrvWxUrBcWOOQ/FCfrzYOgLBi2YS
j0KA2ptha6eyqo4eK0pz2qNv5dsZ8C/xKPdNG67byF+Byt0OHRUTjppdZitDKbu4ZZ/Uq+iQ2s/m
XW4HztLQURIZdnojAmtllWO94mF+Qah2SGJJpY1MsknEVRdhyyZggDvwee6HOgUKVt+YZfegVFty
gL6U+rdBNVIXxjAyrL1t+kdV+Ck+fp8heR6p/y2bM86TOqaAoj47Ar9nxs1Dy+TjbAJtD42VVyfX
qiI8aWAy4BjTlzmS4xaU7cHS61OjQsm9ZHggUfoNBvvNP3Hfc36wJ/tXXUTvvifQ+BWHXvQADsWy
88TJ5ahQJZhulnd1a4IB5vVOtreYe7JOAuZCyLj0jn6Ku57wjlA4x0+k96Epd8L33C+2xJ6scqM8
56N+F/fWreVwNMzqktl/tqGzybjDjpp5ycuasK+iXFZQSex82mRx2K7S2lXtDz4uee8bJUD5Ml4b
iOEJiQIyNL4LmWzsULtNC1BEqR+s7bk/RBFGKOqAV9yAX7MTT9TgCUEYsOXIlDLffHqOMnMeHQ+e
WEEbEgn5/FoXyTmEShI1GEMGXGhljgt4NCBRjNHaytzDMBaQk6LTPBTvleASb7oB6Wr51VRrQXOC
LUa06jAFPUDp/qrFhrOACJ8tgjBFrEcMI06e6l6m3sK1jG2WJ/8snjmwN0ZjcyVm/alF3vTmScRi
W7Dna4F1Uod2PRQb4jPSNeXzXeSSgMHvpYux09XGUJuv4Rjd525/z/XrVIXcw4McXsfcc0MiiRkF
Z3kwY/ctVWaVUV+GekcJM3XTJi1DADh9fBFKtM7E8xLxgGmJ/mCFxZeoQQ1a5iYFr28CMS5U2e2l
gBca/3bs7X1tjhsPIA/K+nSVTvKKTOd7Lvpt1kYXQfLJymttLHR1hiSA6sst83PSdc+GV3/OuG1I
vBvWIIwOSKmWIiq4oIbjaoiKo1GGKVNF+VgQg5QBiHPU+cxrj7L5pWzLm9T09uqvjNR/FeOMNHjc
NJa5Nlg+tZudm5KASqCXo+W9RZNzmLJoF3kptBaUhX31bpjJo1ubv/LUu/Qx5Kys+x59uSlb85jz
O2OjffFsDwK0QjdyNIUWJgndUXa6Cnx1MZMRGc9fk4fYvEXKjGZqWQ/eQ024ZMp9O2X/sLL5LBC0
qZXwiasJY3XffZPz8xgm5DlO/lOY9Q+ENXMdNCpu8T3yZlXQ9P1D12AXBCLr+hn8FKv9TD1MiVH1
lGQO/AkclegDvb3Rup9px/HpOwivwel/UgRCeCMKI8CGzMUnq3aRMvXiosU4einsdQ/EwJ5Ojszf
LB0CQla9l7SuQ1QKtoXf29P1X5a6InddzsLXDpY5nLO0U/bXTQMOiZNmPhHDg/wptB7qEZF3Y3yP
RCNrFvUqyBCiHbwzLvuzOSv6h3c1ctKNSF5DkSiv5YDQDBfiLqtpiY39Y4KKemGW3kWGxWqouQZJ
gXjRjJ9x2ZyZ++90K7ySfPVkxyrxKWsRrvKBC6f2AUH2W6dwdyS/YHfwnh0KD7OelNOTXoImttg5
mZzQL3S6G7gYF+ZoG6MeoVNW6wxcrOVDqBPdUSd7MS+NrVmmT1KqBLnmoPYok8KAqy3rUL7kXKNn
bbqmWvMWc47P7dUT3sHowJaNPGtJ3jxGmvUVp8KH3BIf2mJUodXyol6WYIfyVTY1CyTxjUXUOgR7
KQ0XJ00VRntdeC8NkXhI3AiynNwrtcItbp14QbbkJq0KNjnax0XhsTCgu1LO2Xh+FwSLZ8uhc6+a
iJ55HhR4CaWzREvbCPMjKDAstQRhIzq4xf+/MkciGFMQdM0AnR2BM5Y9TeBWxzZh8C1nxHm2fnwD
WX/Rld6urr/NIThzGO6mMCTUyn+bsn6Tx9Eb2Ta3FRVMnjV3WHRx1MaPnVavpOtsOZNx5aQn9ek7
BKyrfw7ibZVmOUOtbzPJb/CfPkg0+IN5Gwtn3Xlfswt/O3JXPrVYF4NbVnWSOkbVX4P8maH7IzSE
d4MiOpTnqck/KISzRqXPwXlhw8w5ZJr2XX1UfonlF8fWBEjNZMUMlMqSrSix2P1qEwm8UjY1pDlY
z+qNw9odS+gfsUloJH4cMBJrn6vVwHlVVsNtzLQBlwlEz/JWj9sPUzqbuvNr0JgqNyQijxYsQjl3
C9frv2wTGlfkrSp2FN3pVtUIMV/kT6rOlZQAXsBTrIjj5Vr3xlXq+qeIDqgTuUsv1S+kkmzVCzRh
BKt3qytmXv5sNNGJ1ymxdEWpR/YkGRikVxVj8DjSBOBfBVQ3fKM2/vEp0a+Dx4BqTFdzH59DS+fp
hxzJS6D96kzJGU4dEOsvz37sqA+rqf6u2pNmgQ0h08fhUYXvAcep2HcZbGYKT/VzlfcL/rw6s3gH
CD+ONMmhxOGocOR2NjS2D7vcabJ89cGUSEEbYvYO0qxXdN4ExuZJKzeRuJaATdVlZpD9CTvBwujl
Sqbzvfr7GfZXSPdH/dd6qt1Atdg7xktSjCu1pFSN1jJX8Py1S56eR/OcVx5ge12Q/r2EWbhIwJhi
Udu5U77i5eYuyYJl9EI3eeO5hGvwiEvbWqoX0LHE2nLUFy2hcwDIbmpSYgoAdjX2YTydy8ig7wLF
/T7Syhv1EauXyAoc6aGqYmSogz2runHESv2s2NcuIb0ej5cSV/el6X/lRPj6/KrEqFZloO2MwH8L
8c55VMTqP6GEBkVnPxpuT+854ObXXh073SczEydzOlgVJaT1kZo6fC7LX7itXIbK54hT201ePHqQ
cLn4XnoyuUhd7do3v+9o83UbhZ7RSu/M6uBPKqCl3bv7oHUMIpe1z254bziQQS/Za3fGqwravvNp
IDK7oc1Gg1bb6LrucAtMz6GNkYBJFarKlVrOjhPfqI2SIDzVJqsSgkPZbHTXueHXJbb5oh5f17f3
Y5vd87Amg/vqw0VqzduMosTKg50uPvH2P/Dn1ZLi2sZdom103CLVDTvWxpz9e4BpD0mVXivqDvTo
3M8tDIX2buanzu78qSZX6uPscnKIwJjMNojEqWKoF0f3qnqxnPZOpVYZPNWN8eZYH6q9MJrRvT0C
4Wd/UC+F1/B/LJ3XctvMEoSfCFXI4VbMFElRVLRvUEpGTouMpz/f6D8XLtmSRRLA7uxMT0/37xWh
fR9qnxMWhdnS7IzUecdyhcIAVQXv75ChS8XSNPzptYjjy4QRI88PUwKm3WXjJGax5pUSuVcEkiZE
Tg3fvjzKz0kCts5E5kmfaXygokjL76Q10YYnYw3JXm9mIFCX7JiVFSi5IsR2fW1+sgClMNy7esAk
OkiriKfLp8i6AcDzUzZ1SYPb8vzr0iQbzod7fS4QHUbiCLXjk88T49HCZlkH0NH5LHFbbDv3n9wq
hJiQC/I/+Wc/hh8SbdzZWdGpBgh7COxy12B1g8HFJY0LnCMUNxRNecDQpYyPE20rjxgfYCjGphC0
jfXAHVgc0qoIBaq0v5Nxj3peDh1AUJ3Z9+IIV3P2JXN4VJZ7lCingF9M37ryMbD/OVFSvVUMtw9a
DEH90ngQpniVcb6fI6APBNe9cn7AE2EjWSQyaAf2+dypk6S7qYaglvEmV4dTBuGyPCwM0d/J3rd7
qna0p1IebsTgq140mMCQRBQtk4TaJeMI0HJnK0hHyXnoQDBJ7GCfRkkL7N/tqajQ8fbF1ip6svNm
1brNTzlaOymhJlvb81lRxQbAs58l7nkIEtdLubetz5AGAznttmisC/evZnEMZCBK0QP6DSWpcV83
3UYeBaqrNlICVRc+NAZgCynyYFQ3PUi/ZLeo4pkXQkRnGwTZe+mX17JH1GiOUWKp+W5meaeoYrTe
5QP1t5lbUXvzT5xPX3LC+rqt1roCOGqfl9Dfm9M/WR0SKy37FRbz3eSU5yLtr7bFvEsCSEzkhcaG
okJ5l8XBO1YAlso+B6po2/sbDgwfs9sDkmc+nqxqvccRjV5eiqM2qM08WWdoU0eHZAGtrPUcF7AY
rUcpgeZfc7F0Rw/0oEIaAtyYmfdDuxG2GxWujMxigYsbfQzxucvAP/uV7zg3k9Va++aeWdbXvuou
c2Tg+8EQjgDthvnFbBeNzYtEHVkcsrAbJQoqnNdF322inNKM02POnYu8o3xwhnAoKJLlzJisgcYZ
SVRfoQBH2Lfs8F7vg2o9tdACBw0YnHn4XW30RzV5mFTW+g0hBBRgLGxvu70yhpPr/qSAYSDxaw3v
MR0UjZHNS+s53w2DvC2+mzAOHUMy12OVZ0AZbnzXYeHCFbaXfFE/WERDipy2BrOUSkO4OKkSJok4
USrbYd5Q7SC7IyqRb20aaG2dMfQn3kjaaQHbzqN+nwYBA0XJOcimr6w0HnV2sBMg61q6YKPDHL6S
3J3Rf0dFDG1Gi25J0c53VQIpNciWmz0wDk5CNdiFBtBbNMcqYu5vZvD6zpyAJ0KnXcl/irl5GrhC
QaZV0NEQIfiNTYBQDjIgwC5S9khmE8QeZMZovg9Q5kpJambPeLQK1O+5hDrp7rNRnQKmayvkLZ96
C72tlrPHGSH2uBxPNbc2GrQjAwnZHyRtqdnHdNvrrrnuBgxBjPwz1YmfWCOLPIB5yOj4NLP53VtQ
fLOIftgsU1Wmt25BwkPKtCh27gmnOocBjJOPOhmeA4QoaClbT0OnFIEwoqAXJZuMqd9AvVdIH2g9
Ijl9nrYHUwBNK264wJA42PvuRzwj9xWANFcWpduYot0qo291eTO6ZV6VbTGsCz11VjCc4bpgC8E8
ICOmpLJBglgRY4zb3EVDY3HUnlgINhap/EEtjHz5LSLIBQhL37rbjgpX85uLA30vZq4CVYbwiqnj
zem7dagtX605HHOE5pIBMgtJ/6cZMvjldvqdkU/34AKcvEn97IXJVYNgoTkjltLgM+t59PcDLZG7
qRmPbpSfej0H/4kCGKYwuSa6CEt0oAl+XOZ+jxrgnz5NNiUIptHSS2ZNGC6UXCK2rNh20W4uGuew
nTeMZM1PJWKBuIiP20oGNL0ALjtCZpV4wejOLUl9CEfcMq/P9rignqf2q3ArtHzSYOtKhZR3JrlG
aGAhkvzNOH1tDiidMcUBYPROucZ6MTyZ88MwzLVe89J8i4C0RuJWMjGpwcDRm27H6471GekR8kts
m6iQ1jDoXTP8owtKQxuwfqq9Y9HnTFLpAbPxSwFv0vqrW8smqrWXls6MmQb3nWI+VmCT0j3mRcYO
cxhLrPPbghu8cpBBVZp2wPSPUfgazUd+GqfVByM9n70/XPwCr2nPonsxQ5qAsDN/ZCn2BzDxV0tv
u3Cbrb8Y3CrcfSg7rLZYu5gM+pWCvsVBjcJzsaHhsXfj/jPqkBEwfHJyR2PY3zentzYJdnFPU8LF
AQIx8/ciH9baFLzhIrCTu14XwdqieAvAUXs4+usqxQ50MV5bvXicWjTLsWyMt505nnDv4aWD5sXp
7Se66T8IjrzLfUwyh36IfSlL88WumEVeLHP1a+TYhflfv+kfJ62lCKnhhQ6IGrAmPPKLzBqRJYMP
0sS4P8xrCRMOdabfKTxjkF8kIbibmPEaymliBU3rXuv6OySJm5U2WUSR5cNLhz1Hyq53rO8+Nd5q
HE8H9oesvaZA0lif6HKROSaWiYSVhgZ3PEmJbL04NH71oia3Rny8lnlyg06Z7HT/J0Nzp8npEJiT
uEAjSdSUCNQZFc02sOYO+NpKAQFJwU3pWLX5faiahwXvBfkNy/5AcfVOKwwsalqcMznQG+QJLPd1
xMU5BRCEqGK/NGaJ4kak7ybP3MHKfwvtbof85p3AZovN4g5L/DgEpGcM27TStbsUp8bRLjC+1wiS
rkH2D8WAirmP1i6iGq9lOTyoqFbr2W/Ay5LLSIosC3bstZU+ZWh6zNcekVPsI7AExmY4iQ4xupwa
DaRIxj/p2tRN3axSX7+57E+XwQ1MVPtDV6IfPzFv6KFC0tW7wB+GHZ2vy6DVBz9y90OJio85oETQ
bKRqMO0ParutMQ20X/ujnbUcZb1a2Zr9mITuHnjmnPnMM0bX3Fieo3n8E1aYBtuJ6Flgv2p0Cn64
uc6pIDEJRh5GQ0rQQ3Wq7CYsOdnYuU97uRIbQ55cgsSzRHYG28D0CTtoRD7ZBpWQ5pYbprdXIWNc
qLGCwae43kcOY9X07TEAKmHxY6KB/FNPCuoamAH6ofdlKWaCl2ELp6WOnedunJiAbx8s4yudLRpq
WHGg8uMEiIGaTFPcDQCm9tixeCCMsDoSLEM8KmNDG/4C2uvJLa6Tm5LZAIK1JFkJxiuy3BQbqKGI
0gAe5efBaG1HHAhtjJSsxHl1Gsh/vQ9qgqjJnW/ccoApViViB/cNaVIfhacZKoNuXDpMWeTqAWde
YE62yF8Q3CsMDPmGrAPHa0y2h/PeTDYi2zUS6khsYK2EguueNsKDA6QTgsBznQJ1aC6OsOl5iWJO
e8+9G8TJLafbSxnj0A6W4FEOEX1N4HZ24MjPHfvDo1RbpYgA2GP5L/KPOERGaz6yXqinKp82OWeK
R3Kl3LUTCGcT1+sRhXrNtjkhc/9Rb/NTwpHaYZydNx9gIO+VbgMk2IJ/iJpGAhwBBvqoM3ZviTdJ
d0Zel7kzkLLWs+XdZrvfSIogSzey2UcSI4wuO7ccFlro/NW67g+vXgfF94TxvMU8VzVht4KJW+JU
e9sPzkiCre15EkHk8YFD0efYDt/dEJ9Vj6fK5NuqydtmK28nMQrFy9cMJhIZ5Md/O6P6F2Uo8E72
zcJ2blW43saUJ5v6O98o94kORGG160B9z834XKofy5m+zSAMfgO6Zyc7RFZWLaHNnYefGutdG1hA
MQyGb62JThy9aStkvHvEGUhfMUYQPfblp9tDSdW0+pEj4amYk7XDiNJW99yX2ASOYpt3YXaKuYuE
6FVd41LM+r+E0fy4EEAstBJCuEZInXPzRmNTZAM6PFExrpHlQ6eqZkbG1fHBJTbMDnQa0Ox3Ljow
XVFhqt+8bsSB2DBxd5wgQqIAcp4jM74H0MMjZg6yrZUCm/nFvAGdXTZxCNXJ6I7+CA1Wd7SOthO6
VKAriIpflQGpZCr3XoMx5i9/CSMp3z6Mk9e+p73zmvouRSmacpx9IH3herTr5rNB+qFj+47ICyhW
RZi6Vz+yw3Pqmx8F1ClgNXRn0wVVCvSIGvr7vpMeCfjjHQo2SARY5aOmkDSnjtowLovQvhlvl6ED
Y0wQDm/IryuVvgzczLoYfYCZEXM03T8l7vKTl8kzuU8oyYvP4dweDJy8iFbdlTHFbrU4+ba3IyQY
i8NE9uInDDX5SM35Hr7bgWmdVam/mt3rklWbjGml0Y2GP04Om5CYZdrh1W9HZvUXffc5BGO9VlPL
kNd4TgLK1rY854ZxNez0kDTMeVp6sZuKVTRT1P9ReNP2vnVoO6SESB0xbPgBSQUei5Y9uBm6Em2/
m22M8IoI7rjZoMkwoPbgYpJWLhODCsP8ZRmSWvswDYMxRwm1afuVrfTmt3rUmP9+7/rxMy2MeVc4
SfRRpCxlX3c3cCTxfRySRzrkt8HGOjIzHm1MYip6nSumx+gcmd1mLPBSVuYTuiEQctlhd66xXIm1
J68pr+ZIYlHRCjJbb2t0iJczDcB067Cm7H3TkGdujeG8KAA6fDczVeJxQp2+6A8DHZRwhoWAPm6p
j9990v343fQ4Ny6+MkOy9n3zxlDOQ9/DhrFRGeyX6eSnjH0aA/6JUTscnGFZsxUvlAD0+VuwCTQV
EGPZl6223I2YulRjdTZC9iHMonvEFJBXSnaBBfnI9hGFGmk/RKcQp6faq34aiv4hCrK7hrSx7arb
aHQnnFyOZaJBGslyBvkj4PIhBbFFBmPlVYyj++X01bXBl+Zg9jw09ZdleRvXoJSNaFltugYFzjTp
9nULWGHoA8Nv2CU53tVkAd4BYoGJBAOjZ5NxNFIURhGLX2mR+Rjq/UnhjOkjEMPDhdNj1IfYGoBF
UF9xoGWskxKdHjo/gG5uguogjsCaWeMePCOA1bb21ZyLv2PEAuGUk71JXwAf9ziggDA5KuKNz+u6
qJW2Qbmzk+y5jGqURqNNg2yZWup7U7NXcYzFKVvX6D+1OX+YqLoFK1K6/xGI5BasVJi9MbL9wdVC
ggd56DWPXT0MWMmWqOBNPg6HaXJicgRowd2xUGYCJWeQxM4WXpzbck7DsLTD+CrfM+FzrGur2UjG
7RIJ3Zg8mrGcmg7lbF7krOnhM2ZDsZn9mY6pg+pJg9/CHsuCLS3nXYthl6aJ3UN30tOKgzd6GWLt
06zte6PqX9vZAqTvjXdkdxaoSQ7AMHylJVx18rjNsMR9PWzukMSByVNuwUR+ckNZW4UgOg5zMOH7
0ZigI2MDU3Vn1G+/ey5YrgzbigOoTaMN9wTkKUaQxPRex4qZigkQERkYEceDWP0RuB0djfZBWoQx
ipPBtxzkCI3eDWj3utwT0LL4WvjaW+8yFx6aOwxrTw5SRIoOqWOmj4Wx4ETqnk3ypRYcL8PVxM/q
P2QNOb8Wjyhultaepwe6ypMb7qIWvEgzyzNJKdb01bHm6Yet+ToRa0sGj30CPdwprdpaBuB4mFa7
0XlUXrSprPZNis5+gXPdaGDat153/tVoFjied1P6dLZn7Y9VmO8Oh76sPYO47VfdF3LG96ppfsjn
oragqMeWza+OkubloIhy32J8cJUVHn4fCdTsZ/ndBr7QivQdLtOxwhevH0c6Jw3u3bF27tFm6HP9
a26hLPn1i5SklaEflW8hkwwW/T3Bt9HH6Dia2WcQQ/swJuOSo4ilalqDEAU1T/usS0Ubv3Pgp2X1
3jFDbZXb/TtWUdUONtCzrFxn0kibSoWoIcQYHm3OgY8YMeaKxPOF6YRgYnTESNGu8WNfvZlt/ad0
m2um45Pg6ykwDQg/frsewwwyb+Y/Ny6RDtqXzbU6JrZtDS2VUCG3lXV7Ogt/M5KThrjVGni4M/l2
1dk/Ua8/1grCBVBFRYOG5tWYZs9LGr/MsKSCOHoxhw4or7XuGyv/MiPt0TJa7zGNucmRu8TbJkW+
rLAQC2ReCD8X0pNh7r9wgEcR3ImONLi/c6N6qlJEyqt5fCzZHMgsPHlVdoFCZK2WdLrCrm82XYTf
xGSqez0iHWUyGZnWvN5aUca2z9WyGcBg0TpFFLGiW9ppp2rBMr2uC5SeZqzqgZELfXhve31ewxkt
dgbVVkiSi12Xtff94d80m3+NXOZtHGZOJOz7WXYF9dy4FfRo6MCHYdY+xmBA6GmxD6Eq8ezix/FS
2wgK9hfUWaEn+/CMNb9/KZZ6LWuvjPOraXGa2Ej0MddY7ONwutCy/tFH0JfKW2HDvZomf1Nh1c77
RM/5FD4UdffHj1Fc7uFRDmb1M2n6Fbmex5FSmvL54pbDvhksekppdUuJykp3gZ2BoZSFTLJvzKuG
4sl2kGK22oe0C8YNQnaEIQJVvjQnFNrOpQmtPffpU1Uby5yujHjSOVpQzxrUPk3bLfTQLaTRjeWg
0GSFT1QMiTluu+Sz6e0zZPVTH2DeQcYHofc2Fi0VcPUnGLX4lpVw4DnuutxHNXg6511w3+uc9mRp
bWOeWCirdp63oTtsFz1/i7T+Ijuj7ca1bjnrxZxvna29yIvLhu0p9jRVHutheF8ieOyWNihaQyYT
1YbC2TXeO3V78Up/ywQab9F9NPA+fLaUhH8V5t9uY3xVzOnDumBuwe701zRjUYDMOFnynEGKmIiI
1K8rKfvQvKcDPa4lCDYVbdKsPo8B3lKUQ60ZdndFiSwErrQ63sKkv49a/riU9irvo4NEWLU4P6rP
LyaRkUm+tTag/pWeu9RZ9+NbAh+xIGHBCWSV1hCV5uxH3kle0Ehu4+LtZl5M3rhIqhOTYL9hX/4u
aApLH5aTk52k99bhuhZANIoAiOIMlrCFNharyqJozqoKmS6hhjV3C2gL8WNtsWua1n6Ye5sEmH9z
tQ06YGigrFseEQdI7dIztD901LkAow441RjwS/Cdr+Ed9zFgvoztpRzCNBPQhA686OiKDmULCz2c
PmefURWOULl4Lrr0DXr3gGxz5n33PP22ZEhp8nBrnlGrAqNJrPIsOGicu2cKrp3cLYpMqr4VL5M4
GEPVOpPe5mMC6cIN4T+HPZgIXfvaOQVJ8Of/n1puSIiiEHxDDfZfe/4tjTGBd0vnzm5TGyKZfusQ
kQt5hkEOxTmvP0c17SZkb1Uv2svu66T5H1WwgJfVmxCHBKvtP0x3/luYzOaUglX51O/xuhUIwmk2
cElAwetsnWnqZ/QomfT0SBqNPnth7YZO+64QT1Mmos4hHOYYB+6leIcd854TF+Uw9+HyWcl0UBpq
q3pGFJ4+B4BKkyCC0rfAL9uKyYQKC9+EujppnT9hASrqx9OP0wT5KicDg42wG/GJ9N2FU6RvvoaF
c3gQfxOwcYQYX6CMr3KQ1ZHQA139gbYZfOxwhbcCIy4ZugxDt7ZtyGDcyClst0213E9VsWvxyZ5c
9a7pzb+CANKRLCQFWw85iq9Jz5+7rkRaKAPD0fLyT1fTryuHt8ENGfQJ8Ddoop0dMJ2DEuh7XE4o
Xhrn33WDNDZDuEA/uX/rXe1YGsG1EsdYO+rR9jKPsnKYbaDU5cYSv0Lgp6Rbzl7kn9UYrOt2igFl
po3uOS9R0qGmN/0RNlfUXuxA24x8hsnJ1xzxbqVOk9Hz8CAFNR0dJIQm7uymOKC5cczGEMWfedMY
QM7S4+ENPfJXmybv0BKfRdGOY30CbVzmj6Ytvoa2OIFdIw+ex5/0wxilQPEw8TdlkDxILEh74zaM
+qn0pnuT5VzQSbbx6fbLaIusMGVn8JlM1gGLrAvJWUoYCpMcvrUDWNes3ZradaDxRl1xpxvSz6my
12qxN3XvbWI1/m16vEoZY6BLKmN1CLU6hboPwvI8RMZLgxAG5+eLVFqtKKpi2QKQ0RrYb0lm2Aba
727OGkxpJQv9/U4KTB2ESGxE4SHVrL08gcKY9m1SbMO53ep18eMP7RPjsJultw6cPoyo9RuLpKkz
nW0YZVfF5/Ki6V/nT7ceQD0ZjE+21qDSfwOFUxSk19CAXYtBR5iYbLficWkgV4T2M/SsU0hEy11a
dNbw3CMcIihP42b4S0IJMm6S4trsLc1PrzqEGJ+wbIwFKK2DeDi4XB2+VJgl/OJAccg9NT+ACzah
OXjIKRKdcKYuFsXUDb2vniWhj0ElJE48Z0yaPI5BDMnrXWZazo7UdjR6KN4stL6iLWVp3bc5zWpF
65uSzrn1S76tGk+7c1LjoacySIPkmFbtt7OoPw15bcGIOQuVEjdp34MUeoBcgrJG2roZMvnE8Dg9
p/149pNpH7MtC8A1VjB09A2qa0dVp/eY5R0Kv3oPnUY/JGSHYxkeEjm5lH0YHAQFCn9bWMl8J/nn
0msfZc/6dkrc1OYW9Gv6F1Kfoi/8mJkajSUW+USxCSpej826T2rGVFCXSaCqJsVwbFJ1KLtqn6v4
2a7RSAbR0knKmat7IK5DOaoS91WPXi30jgMzhKg6/0UmbmVq/QNOqYBzKTpTPb2uygQIgCBk6PMx
c4Krx1VmvfYgZXs/hIeYoqvUpnc2JKSeDPN3GtiprMoRN2/OAimsldZCuTJutFIO1uijw5MhNwMv
vDf+yMZiyHhltDk8xQUGT2Q+ZQFjePQ6dbs8eL71PtThJY2W+wbfcMYisfkQxVKWnFU7uyoPHybE
MlPMTbJUAaT4dDqQF6pgh7JpRnoLYQz1zmOkiO0882889G6Tb4o9Kj7TOL53jCnGNOwxDdqBY0bD
9BbV1cXz838yfkyqfqjbbg0Aj2s3a3nMyTkASBGKgOk5PavC46YlG6kV3aK9eVChWAU5/RS1IPaa
1dBb4mEDRXAnVZxdozoOvNc0xrr2k71kETpoNPVsYGc/FVEikIkT6r/CKS8C32dm9ChNiDJxVvL8
MLkiJ4xeMSjZyRMfSuY5rJTPjWsAoZBW5ZVJBcYws3c5fuNUexRGmKDFGbue7UgEXNHJWReDOqB7
t5VFlTUUB3Px2k7Z0fW7M1dRCYaS5lvpW0wQX2TXDjqNTJjicb2Iw7oorIbokiOepIhXEOdXUhvB
/QApX96cITwaxZcidQzwMPBL8yOZtL1dM1uawBZNrPwNvHfKUO8EaUfPgLEZJpcTzji+H/vVq+VK
hSrWCW61D01340xfvg05EFQNfcNlKwW8rvwnhihPggfUlr1tQ3VEXBQMd/ySgt3EpXgy4dtqi/EZ
EmwFDZB8voR+LRWnvDDUtSfDyz8Z7N5Jn4iJY6SHqj0hX15Xj8ZzmVMcCTOcNKcL5s/aCHalwdBl
SLvcB8hRrfXBQO5WzrWO15CHYyzQIAtmlKSd77sJiqDlxocnWRvmvfRNW26hsFUZhN1rdvokdAJr
hnDJvUd5e+dTkitVb6VfLyky7Ah8sZBj5bYyZb6R1NRQ+g/zineod++jEp9YWF/CfGuj/tZF88W1
gM4LLOzbHz67PKfBU3tKXCZ+mcYWSzreCVB008/TPxgb/wCTV2493QRuSS0beBXan8QCVWjXekp6
SNFAM+Ow0I5ExJ8ZBghZZX7MSZByNk7P9M5/C07IsBzUclMEeteLL2fCjrSK/kwgMBNRsQ21Uwh2
aNJm8MX9dmLfRNO+dmgeT9O9lhSXpIRIK5FyIh0I4vwQ29Wnv8Svirx2LqptjiiyOy2IQsWMYphY
dZDIcG/M4qv00lObhFvbTDY6Nth1GkMZCffohoMZjEc5bI3Kf7EqLAvCzv7JI2cvod7o8KVmhvfO
YAlUefNtZcyqjMOrmzGZa7pfWdVj4jS9BPqDgA2dEaPOSntLIoM8MGOJ0O+ll0iGIxlKywGhUvPO
5div0um+XOwPrS/OsBBO7gRhohzWpY7yM02nMoeblrkPjFL9oi0KALgQlf6OO4F/8qvDvggqNmDh
PvkNUIJY+PwhkNW19RJzu+eIiVgUiMn0F9CeJa7pXXobgrXcGGh1v19kA/T9KsZaToTNxyYDyBiQ
PrDvJl4SkjQ4KtFLGq2OWT11mr02JSqE3bSTHNVX+UY8AprBWQdZd3H04iarmrY5ksINOc20Z0ES
UyYvWClt2S3eAC91fDPn8V/sLhfoa59M7Dx1cIRsyz9whDQDSocE4ZA7ITXaYAPcOuwLjoXTzAFp
QiiT9piF90Br/zQMKYE7bvShu4/T8cIOcVnnUv2ULM2MnNqZlw/LFq4eBugger4dH+Vn8JDkSwLH
Ug3DvdyqCMBemoqVkRyZ8V4tXoaWbOMcw7H9TQulmvKa/MYxMiIxPHWAhIxC/SIEGQOWRBc56/kU
JngehFoT8RAvcBFsJrCQvMEqKw96y8LLRAwA56+ZAUba4YLMAqDHGJbbO4vWFDtWItAvr7dCBZ5M
cwCAtSoOEbd5zGZEE6hvDHTKW9U8yQmhtaJCgj8FSbIZ/EsNwHKYWzbAagSqNkGJkJWEyurxdwnE
DOZxMoR4n6Q+hjHMFKPRDA+5tt7kNcaGFjj3OR69g4RffbD28oTRrtxHkXca8+FjVIBeHJ9y7x4j
hG/NYVwxbvCkeyP2JfRPgukikRIaqnzhXZKSnUN4C9kpS54dJacZqYLks/l+u5bQxvr1I20vxREE
ZP44J0Yf5LdlofJFFglfdCpkJ+9+Y7EBpz0z9IMVYiggnx8onREIg8qImjkO5vmOSQKTAAtJzPLa
R9vPdnQv/4a69xDzkiR3CGdknEN0bXCoif/Kse+0P7ImVF7tdWIf/1Er3xy9IXTbKMUw0AUBtceF
PjWe46W4uUb9IYn7YJlHF8+XJs22zpTi9cIjk8JOHqVJ/pwH3RsIcSde10GHnZpUQPRusJ+7oPR9
4ItBtp6zKyezOiNbsZNo0wbqWW6RPWp0pAG7spK+vvah6oDJzAjPHRtGjr7Bpeo+og6VNEXIghrq
4279ZlodbgfeqhoYcKRlC83lLqBg4CqoD1+1zr5qzQhjGpl+kDVwYHUaaXMGtP0lA2LT4tcFLgJz
MCCAyFPk2Qq/aQqmzSA1BSM1cgfaGt0610BEZSxW0kj3qnprV7BqeOpkOwH5ovTeWzdfO6H3WVJg
VNHvU1Z08vCDoFbs31Tg3VLLOmsLRDfeOaZ9hBo/PEZ260RpQHvatywYeAO7L+QP0AciIfUwbTzp
0toyh+zsSXZPkjY35sGOhks+xjw+ojcpId50fsnFsewQ/b4Sthrgmd9iE0DJorlR08ObxUhBlg89
5xGdQn6UpelWaiT5HLxQqfq9Ah6nhkH7+tE0ymflTzudPc5MQQnIr5joqJjXs6CsQpN4SBdGHyW+
0TzxEtRGbOrEUoWQY7Wt07349rSXzkiXY888xmeaVleJ5GF/RJAeWry8aQ32h/o2055OuIdFf11g
kcUSiFS1baw3q0MyhCSC1SYfWnr6Uxmvp16n3f1PClrh+ZRlfC3ptxhlvjXIyOuqv8j3AdA966UA
T7SoG1ySGV2vj1KNIEy7n1pF9VAde2oA3evu5yo9C1uVQhq8DfGpIy4NjNwyXwA0x4KhfXduuSkS
3pEsQ2Ai2wiDopzCqx5kbyacFf77FDavA/uupQMli4lP4U4YYQOTFYQpeeu5M44CgLGdmeTK7io+
knLsa81RygDld2wYBw2ygjmCI6UpzNEkvrrZK0V8X42oQNYHHMtku4V6x1zmdJHJtq5lOL9RT7Lh
oTUrNOxbHilKVh8pJOQ7hgJ2M++6wLPjV3uiag/OJwdSweASn7NsPlL8JJpY348cfSNXIgeRX+pr
YRg2GiZLQ7qBomwS80iz30qT86l7TZPmwSSbkt8OrBfXMZ4LP7ua4N5QAJFOdK36RGqaOc171fhH
U5A+bdDkEnyre4BBeMoosuTodTr1rRca9BnE/TnnRgCgdollqAWwB5d5fBBCMIDuLLdUaCPy+VqT
NFOWS0Ujj3eyE/MmWzQF1tRJNxsqh5YjBmjxXso5QrDMWMnqlbhDon+TVVrO5aUGmet5znL2CrO0
ZgrOjaqPcgwe8nC4pJhprF16hfAkk1UJCmKOgCdQPNaye1k8rALcv7+1wPoS2EwVcLVtYLMe417i
JMpn81taEqcMOv05swqEYFjPy9PYfmkTwsbtVEDKIW1iFbdj/6HHImyRUMrRK59wPoEFdmp5wLJ1
aRXJCWL65YtCG0SXGoZ3nJneL5Lys8JhWdkMunGiqpo8KGWkpVyQPWQaXI7TiFPSxsUlMWkAQAxy
AGN4aWIJXj30Ebu/LWamBlGG7hDeSeEuJzJ3RHVu4uwMExqq8BCJ4KqcAae++8XdSRj6/38JOhp0
VPXyHtyZlqTJ86p/owF/k1Xc6eE7wrcyWJEgjd+3z0x7CSzI2iix+BkjdZX8kuMMrISSQIr0FH8D
HaUiPz1abvIQa/Mvube0xhco7fuJZHCZui93nC56jOwL5VdOzSgrYCD/oe363DAgmsUYM2nU3TkW
NBJ39DSSQk29uX3+AWJ+ceLg+3cRxAM4ngZDN+6WVa0wi0rHZm9G7lNiAm1ZSFKhyY6mIC07I/gn
O2pRDN/JQjOCewFfvbT8mF08NxRILWs0RG5oY3YIjMi6TzkBuP2CXcoClXuvTPUIT8izlkeX1JFp
4q0s8dhHwqJBgFROSMkYpZgLY/8ivw72lS3Fgwv0iTTSCznU1ga1L0HhBZ+R4FVSRMmRJXgXLk67
nvRM4GhBWaRkFjBZxrGhk6wCEshcg+cpJyZnFe1CRmfxdVFo99HP8CC7JaLY23tX/DohUIAmRLl+
rjU8a6f6bdDypyZTSAAmxqczu5+ZhzpY5+rfcs8lWJZOet8ONRpSXbGmTLx3iuRKAYvt7bL1qbOS
2DgzSvuF2iXYl3kr3O6lrJf9aKdHw/aekAO/BHlYbKMOPbQB3a/1UNZ4RtGLrEzgX22Mj11T/iwD
5AMmwDqhip2mRjc3WpIkMjAPQqUCoG+mClSAmgbYr8ktgOPCyre/kBXeNOAdPMIV+feERpcQBiV/
ZlFK/jPLgI3DeX2pGDAS5D5Rc0DBY9yDF6OxsUW3BnHJdjs2mJ7Wuv9V9CEKIT5FnsqROst3S7o8
JmM2r6LQONuwBzS2jZwhKmfyP6uQP4LPpc0b0/DX9TC+RAbcYFKOzVQ694JjS3IPJfvCuN9VT3xG
h916LSP0Nc9LLqBZCiQikp1kROw41E32/tidg2GGlecjrkDbkyBeOeYWkZcVGYNcVb3YII1SHzRr
3PX4E66kYyWFGC0WWeMkoIJnu8ZrWJhHH+ezDuhHejBm8z/OzmO5kSVL06/S1usOm9CibWYWEIQg
KEBNbsKYmWRorePp5zvszS1MgjSrVdrNqkQAHu7Hj/iFfuGUz4IslOETdZxMGtBkXmmp/cVz8f6U
dvrkvsOA+6xc/VY+TJC8ZtNspS6Qnwtue/fF+o8nwMpcYciq3MjmtwxeesRlMZLKJFUPh9Rb9fPw
tdVlCFWiacR9QwZMfiWPbvglcjfI2/O9cKkO/TJ3/kyFv4EafyEvl9tFHe1bmPgujPj2Q94wVQwA
PbwZYf3ZNvbVsBB6hmqFk25lFFRNnAOJamlrkulH+6A3IzoXqFQrw7FksCHpEbelFzG4ZOpKRIv4
vhE6agHAFzMcb2LYx2k5MUARAhwvp7dniN1oxiWMxMPiIsdgWK27y7Gx26/l5PM6Yov8HrNp7+U3
tqX14RsF9qaYbAVVdAhQT1u4Q/6INvVtGfofo8t6YRIDBrzumy0dqxCSQVLhxmNchm75O0h1Kp84
24+uouJFWwDxMe+kQnWq4FBGOj6N0bQKcsjM3XRZ0sqzzf4982l0F6iFJDMiIXV8h7L5RxoqmPr0
KCc1HrYnTaYOC6tILicAcvhUX0UzvU4HqAzqhJ4briGaHwd7vjeiP1GAQmN/qdtPFvetkCDROQWr
BbIQig5h1oTa6vrztq7aoyy9ojYrIA84KLPo3Zs7ZJcWIg0y5pKeBldK4OcIPA1fM7rM6h8sdFPc
yqIbqzzIVpd9RypU1j0ipeTP9ejetpQMmYsTjjCx4zJ4lAWRx/q0KT3uGD7XHODIWSXjYqZIs4lO
PC8wbY+KNd6N1XwlV9jX7NN5I40jhmRefpD7vaWDL29N4g8DgF2PFVWvIy1Iv5DJBzUSe072JF2G
Gsgk97JEoVGP7lAs29FbAmbpCbdVw9uvhqY3DcHOoJrVtHofgVbxK1TDZaCZT+PBMEbczvg4As59
lSpYzsPG5V/rNDkKsnOSQDZmqyHxjrhpb8VyROPIRysVShbgo5oCrAjnHYZLC74M2GTZvYHuorQD
FSHDB7I/9EEAKAFpK2aGNwbIcy16N5z0qi7s91Y1b7H9JvFyXpOYt8VKcPleNCp1PhmB1jbX8cQ4
Iu/3GneATCOKsQYUTZ8rkdl4O112sRKvcDHO1t3YwoXoYaOgQnmEwbAphu5tctObwaIII6cOo+5P
RVrj+bGxshl/itzU3IUU+UP6KPmwvCHfd0BAJs/C9GQOSvMe8dMK+SoMjwcEJtLhSJv8BrFK8qfE
fAwrGmNK/Ir51KfZS7N/mjeYs92M+BhT8eN9EWXpW1fmlNfzQwR8mc1j3fe9e20P/rMNqGZkWGb6
47Gvifq8GQJIALi8YWZAR3CKeEtaQ8t6eNK66AUwRjsHFYtjvFtd8+pIEkrEnkuSr4kucTiiyuYE
kDzdQBuWVYzIxmQ8GnX4lnUOQFIHVq9ZPnYpm9MVqFN5ayvBrWuwEVWhX7HTR+6QwFH+KIBCvEiD
x6ek1+irXSKvRDwIvEVcE1YTJbgwIFVsZR28BHh1EeuYmg3c6ghB+aieNlx0yJ1fhAmNOURPPIBh
EVwrOiGedNGhNL3ESfmLhItejF9uQYjsJ8SKDIYwjjctsRzFu4oASYvPj9flXL7nWgwV2i42Y54d
GspEs1EiUJ7RfeH3d0zLydmrLZJVn6L5HWf6vBG+FdDIcSG6M6paPNYWO2Ymlc5S/1jn+EaqrobL
QJglZMHh85gj+x5mIjnS57+DXv8dxRwhK6kNjmt7a5cToFsoR31MBwAZOU42FHB0Jf/YgHsRaEX6
h8lcvq5diloQFOMC+5xNwrUu8qZ5HL86kwvg8FPtmah5NfJJtppHvLFsJYcTj9p9NKCPHCnZM0BQ
OKvTOkWblt+xmlmhhmghBN5prLcNB7IJkhc0zS+aub7RHPNWpbcYGO7B4gqFNMTmcttf2WRt5CLx
DOuj7DKkyeqOCwIlJGijRWyvhybdR7xlJo3LCXBYyYC1smnuKVrHjR+1j51gu2iyd54GNCU7YAH+
PM4QbvwaerohTRI1BjqG7o/vg0K2J+9Sn11AB9Fd1/T3WYK/95xXrH2mPg/t/NAnHSU8EXloEBpk
qpMua5tSxyXHAGD6QOOixml68tHIJaEzRZaSPnUgLakDE4W9FwO+Twz4UdneSpNoFRTDnayTG1SX
RtO/AvW+T+rqqJYJokZ0wzqAJ02KfBWaEv08ffip88LQcIemzK0F1M6si5euw0OR9fLK5haJy+dx
wNrZKMKNocLOxfh9VbeEVK1kbguYcDupnC+HxA2FEzyFPYTslWi6Mfucfhkg2IYul+1U20p7NnNw
VLzdnV95ry4Xvd8H4TqlBYf+zWU60AlE3KsFDA14YTfxJkUGIbCii1FXr2rVunXRnEqhK3duculC
IA0rvLIsDMawQu+uG595ToKaudsgCw2H36IHOlbVgwNZVCQANaQvqVamZZu34PSVuzqHSTa2g4K4
08T10GTXqPIDVssPlJfbDOyY2nrbGQogFt8vtkU9OgUNrXLl04yK6zJ3aePVEN/C4mhCGQD3lRz0
snpNLBcqEM8sQv1YkFXbKVauPtKaZay+VTWTYnmPXO0FdI/sI+hyayX/c4HC4cKvouR/dmltIUEq
6nCRF4dATMjRE04oM/H+3YqSZ88xEU9CpDi1WvDXTgaMtH0NElKL2rgfQA0n1Ma1N3gsarmh5f6A
tvQvxQTtppUaQqrZvoMQEbrTpRJM+7FrNrCg30t8UEq6sL0+Kkw1HYSCUGP0GBu6iEWNBrQDtXJ3
bmfe1Lm+tHotoskC2VlrkWXK3zTPvx99uEaGhVoOwL6kIwNWDhK2J2ZJyczFmrm3TYdbepFuXDIK
zL9fak+FAeJchiVYwb7y7sYu+LApBRATBYsBAiAsmGpBqUN4J3OY0AScvAQtmlyGtiE4/unDqpH0
SCHT1wkUIy5hlF6ovbKhWyg4Qd4NDuaSiZZw4Ivi3XSDAzp7bzHlIVsWhgYzVDKP6blAX6f3ol3c
0A+lmt2rojdilUC6oaLn9CI7Bkj1VK+0YnzUCR6SqhWwhuTSjOBByZ3KSF8ZrPuYpDSr79o+/J33
wMNmxBz8uH2Z4NEEVbovzXYbGdNuVPLL0av3YRqte0akaHm43FBYeTLSquAR9UCVu91AewIiu2hp
WCkod0b91buPdEqoW5eOYjz3Y3yD9/d6Sv2vrxoqABBofYjKWlaDqC9+ydlXw+CXEP/JaDz+tegQ
uGmwVXyAhlgQiKqAhfRFOymruosvogmXEGhNfWKzCEiezdlaNHzranjQ1OLWTd2NPs3bDgKpRQqh
tdiE0BeHAlLAh01MmFGpdiPx3q3vEq/czfw/xgEoZ4NESAQDyiLFleZzxXVeF8OBZrWnaeRc/BuZ
lsK8vrW9FkZhc8hkjix8ftMUfQWLXk8Y3hhFh3ptcplH0YvbdniT3Glaus6qeski9Xa4l8ljMPS/
+WpiucEfhqjx8rdkhCFz0YlRCmxMEa5YyrZyado583yN1OC94tKlaxuqUPULQKaT/mU1/Qkkntre
uvBQPwhNFRCyxJWPwkILro0/NM+CO/KRDt2qsz+lwWATl75k/9FFKwf1sxgogNLqHgk1sMzwQabM
uZNtxnyH3LRkAfhjwsrDNbPLGHmLkPUSqQjTuRT5QVEUQersBfEZm1AA7f/PkAOh56mq9WCaSNcy
01k4ETKRY4lIhb3OGR+BHXwboH1VVHgRTCtQc1vuyqUdiNhJ8CEaGIy6djoAHtliM7zdtkWzhouA
Tsa6p738tfQgF6hZQmSagCkeFerMSfFxlgcQjyaCoqoXIjnEEsunyGYcHSxCmT6gHAbMa+ZamRgn
URDo1xpN4HluH2PKJJbNaBgWUo0CO13xEhXbvS2G+tFzGJom89pDRqLoh4dZ0y4dNNYRdeg9+wMi
/4HXcyFDk4Bv18SAWCpjWIjHMzoSaqsux0z7sOzqSvT2RWZJjoGI9UbEg9GaLrl9f8nnZEQYjTmN
/FKkfC5nEql5tD4bDy6uH+9MJp0SeOMofHDqjqbFNawXUtkO8YFCvRqBqCXl+CBqe1o2HXXoyPIs
g5G4DD6vHe81p11LewJWEJg490Xt+l2hDVtRvwjSuzzPV3JWW23ciwpQjF6kjZ4kr1uUX0pgRb5Z
H5uwXbOAdDAbUj/vNkZhpUKBw0mm+6aBxCynMRmjo4UZam7GF6Lv8XVY+XXosB/pBh9xUNtEzrTj
aEwhmdAQNuAgBkyxot8xUyy5hquCcIWwEQBGgHf5FgGDlQ7GWpgVZnmswuSZLubX1hjg7ri6vhNb
KhqI6Nlo64H7AmUNBVGlOJ2uRa2jNK4sqO9Qp3kAdpgUBh3pDT2h24oeM0rAa1kikwtBVFYkvFaj
9otciv4QVugteC3oFPJvVKhTQHnsKziMbxESaiLlppXVxh6GS7DT0lGnZRFSbiHDTMiygvAJFtG6
gUzhdMFSdnfMdSUYUZGiFGUVWeY8t9df7w51JcQGsbEOr2bChSx7Altf5GPlkCtjd13R9BWtkqTF
t9FW3/XkzYT9HubZtWijS2Ii+kSiCayiWlmxlTo9uc442mjqXxDIFo5LvNaCq6hy6NoIFl6hOm3u
6RbHyriyff9a573JTSTfVtafwlVWq2bSE6FBORfNulKfUrH362GyedAmko6xESAeW9WfS9rzBsw4
kVY1oWSnWBznk4Nsmr1hoJLRQs1NmxLPh/LnHxQMlm1eksQ1DadP04N+FdF4K7P0aQ7MK9ng8LN2
EV8vHeqLImi2Kg6sistbCYIrJ7GvAqtZYXD3PLg4DfTQ4nTsr1/sZnhoEmXR6c07PQYi6HWY1TIR
i7g4XBDx0jGQ7Tdkyb1ju5sad3lqE5TRfDahZWLHGMWPfK2D5zufaRJeyOtEqHon0kOO3j2GQ0aD
dhDjsQufXFBOTGziY2wi31IlcKRF9wrRFkxajzTd6OuBaTWex05hNSwMDPUbj8mLnpSCuuoZprG1
ufZCJzsAo38sm09Qie+1r8fbrIn3siStxiayavepA0VQD8Ce/R7cDG3ZkIpzCGtmte1AHyhCobTz
ArTBtPIi6Vt+bZNuJ2iHno45kJITrbv+Rtear2Q5iiuf3t54zIdy13uUxm10Ixla3GN6HOE/7psp
HivhHvfjdccAlqk8yDV0mk266iNSSph2AaUTfwPwrhRpMXtzNpKPFgs+ZltILhgb2w6OLppnhuP9
GUZ1q7TOkXczxgCCjWRt+PqVMYCqbRnAcE8nB01X3oYCI2ZTQ2cenzUw6/jJ1NbW6M07tOVuui5A
QSmPfuk5FmGjZx5U1mkolVur13OCJpR/46rXk93oTm95ou0x3L6wEdmMEY+S/6/hdvtKqOnSm8Q9
RB+Lm6LQQ6bg8W6YUOfvIo5wSwFS5c3WcPqthdSVXFadiXeUGeshV7ACzB7iVJsDIhgascpeYiBA
JHIOTIQBW6GZNnbxuojCZkFkI+DezkWEEpCLzErzKbeboTSi8b8roGTHATdrpajrOkHhgPhQx+mt
EgNrQ+LUysPdrA3Feu46WJkVQH4udbqrj6J7b/fVY1a3LzriShOwahAND8TqXzhq7e0aFlMUgKUw
8R6IEvQMyKcKtJudBgsW2K+iTSv/UoaHNUKZ6IMzrcf1xp/tbTWbsKEa8CzYLyx8QkGZBAc9rI45
Wb6Knt7YOuicuHCOVYxm8j49hFX4Ng7JVrLQAGnmFrElQ2EcHQ/blCissgqMYK6iQDpJNXaMyghk
Im7bpzDwXuc6v5778GDZw3YwkgvxcpxdmKKZwSOFAhs47iIIjBW8VRr2UmfgiTHDv0xMZAXGR2z/
oO8r8J15UoNcYG5b2yijqEMKuwlAeHOWmZpcibBaTNRqMflcihZ9BclXH/xrMB1rene3UYOxRZhQ
Xhl1cFVYc4PleLAyVbJaQ6/ogk5AA0FPUdOv1Jm5aQmRhtyvK7W1xeXuQ/SpcHMNjdHftKVW3kZO
EK2Q/oWEH2kXLrK+FEJ3bjQ8VO4Av81Y4YAH6Blt5TQtnkPezkRywm2DVAoGHjGSG8YcXPnICUPn
RVQJgeYHN423Fn4oNF2AoYEDz5GQz1D7Z/ROJoW3w6SmfFevWIsDKF2po/xJ7eL9z8tX2+OMPlXJ
pkt0H02eKLgAyHJVJPAiszqFsJdCa4fatlUq9yK1g0uz6n+JonVAnoDKPRegvwF2gLRkeLRxgXd4
SI5JNyZCyEX5noqhSroKMT9qCChi3GOVLqMfnMWUYfxkUvjSWO3G0oJjTVEzB6IfnIKBHtFxL4z4
Q/fcX8mMDQKvBKqQO2MhA4N5oUYz8bWbHjXLoVTj66nm8EIrIYd/0D9NdghvTENyoqQ5n9jxm20W
t2pYLqC0rktwDBNSKV5i/Lab9B65bM5DrIa0TsjCNBCEeA6UGxU9maXaSOdJqZILrfoYgdR7umCd
uCLEq8zLaM3YRNHAqvfQtK8sr0NGtZ9fdU+7V7UYRVzlsijnJ50LBguQKy/3MH4CJ+wjw1BiQajb
/dFwUEpP2MMMxEMqq/jDRQKBuYrlLMrc2krSoLmWutRVbY+01jtIaUYERkfrrd/SUNsj9bK16/Fg
YZtSs//HRjnGKTerH74OeIRyKmlI0G9hyoi2TqLsHe4upfiFBB7N7cEmsjJeDzx9HQzwWGqgWV40
YmUxWXe22rxPCIR5rDPT2UNZYm5kZhXxYroZE2ycEr5OX/Zb1gZNAUCbcaRfpVN7GCpKaWh9b1FZ
66gdFrfwZA9mYyDg2N+mdjEuvNKA5DIs20zraGONsL9DY685jHA77EYXmsv817Vb2NEBxTYL5GMG
HYbBZU5ROInCKInRROkFTmajqQ5kLBGSCnZKo0FM0OpgpQTBpRG0uxwPJQee0NowTDCEVtMx+dA/
TTTWN5maXxVNjHaZQzJpesmuFZyDqFQpDtCIHIiQgZTR3L8Mw/Sh6B1yWKTfGRt+8Bl9KU51D+QZ
h9kMOmI7Q26zpxADWTs/UP1+1OWEuFb+mU7dy8ggPCEy9j6GU7raLhzSq4B9Y4i/AXeBjZy5BFtd
A4UvPUK1017G4FnWPnfVN6UGzIcBTlMgCTeQw8m500rEccTGuDL8yxnNewN7gRIt/DxE/UOMge3K
e3fhoSzdIbiVjYbmyUQgBidbT5yA3K0oBfioBox9hXkN+/ZOV9FvrMO9C5dVBVpveOqLWatPhclA
LNVQEwzSfJHa1cYzaTLxmz7dwfdB9X5K3gqI8bZOwanWnklr3BjufN1cWgD3F0hibqok3jeauxTd
wqmiA4PaPquTwxHR7PoFPi6mSN3KoZeAtvEiYyoTZeEeK6Ut0qX3sst6dJZM8R5IkmNSq8GqVrxf
2kT89Nyrgsxddq+4og26d2+FxksdY6RbdPqj2En3aruxufA4R5umx07YbL9CZTca15hv7rtROXJd
rBsluJE/kcSAluTrD1qBHkKqm89+5F4hmJAg24dGCSOBi9RpbzJXue8dZdOYyirOtRvbhVFjdxul
Ti5To7soehpltJo+CxRTnZ56TtFf7VF9DEbndqzcmXY+Ez76uVSZ9YUzkIWkVX8X9cFvYDkU8LgM
N+xPHR0pB1fZokk36jSUy1qU78o2+ohRSrb4CaiLgT3rK9C/Y3ehW807ynoDhbSrLOpanWi1MGLB
+kcMrTzHW2dwnMkNgkMKfkvXKgI2/D2yGP8du1/mas0DUlkMY8LySb5T2UccsClduLVNj7WgW5qV
uGrZHO689Y++jeZgT38G01e4hn9A0DM6m8dpG6j9AanhYKkXaLAYowugJ9cfZmu4twL2GDBbM3pp
KvXRxw2tG8ubijHZLgsCyKS0vFSkmCDZ4YYGHCxDRcPIaF8hdGKkIE8GgLqUTBMfzVn9jYM47kWU
4x2NCrtmdtJr9lPTQkXqtQA4PvSVSZytKoxKcJu67JJ+AwYOCQSDokoE3SajuKwsxLVY1ikIAZ1E
/XMYtPupt+/lk2IxI0bR9yHifoOrVm5BfdwGHgNLKHdbePdPeOoEC22yX6Gud7BVvRutpDTss98J
Hi/0FXx1aUCyqxIpYLT4rsjNjz4ZEAkHGtR79BjH8k8dMvnyyhG5EY8YPPDiVb1+ALEQLLwgAI2G
vJ/BxiZk7T3HuQ+n6RN1pN/piFqJk9a7ktxl6MtXnLcuoxrRgiKaIUp1+wnXYvqhAWlbZaLkOA37
IMjeojm/bHmW0brLUIHVavrAO7jCd3IKS/IsnNQAWVso3RrYVsSG/WZa7pvvGPvGTxoQmVWGFvLX
upC7Twyk/cSE9umCVJnV4M6PqM/j8OCZ9atfQjUGJgYhmcmJUytrIPweZTCNqGGE/ChK55ppYFvi
dXdjqzMhJ4OMbdAAZtE9TgXoMyszXieXxh1+2JJAtQrMZNnlZd0KHDw/eEXzy+/bP2pPlxj2qrqo
e+e+T5gcB8OmNohDhh6++GO+qz17oETo9p3luMsI6sjC8vTfukInXrfDZj1n7g4w64v4sGMDt6+j
5AGXyIfK1y/TEcSqtK+M1rkImeUwjQ0p1MpNj2JqaMf6RYZBT0wFgZBhBJ0MMzdfEHnwYgNyqHkI
XhFx5Jhj+tTXV3pvPSR6udN6A5ifX/0C3Z+IhzJ4HkQQg5pOE8tQJNl7lEV3Zln4a8/CTgqc+w4r
H/AL2AYZNVFDuqlOFcJ3YzEH+AGB3rwUBL6FMoZPRdA/qtl8rFVlrWf+7X8latnW02D7G7OHy2SF
9GR1RLuRVcJiaX6J5uYuwrpzynJEHYatAQGypxoMDJuir1zLvKAypgOxDzWZn3yMVfHb/ZsT64lR
st6xWTTLTLaKk11lxmRvdNOAzOhe+yW4WDIEpxz3OdlnquMtoRgDrBZkeWlJoHBeriQ4Uc29KpEW
L+sOxBmmjosI0Bgif8mqh4m5GJwekRI3eKMATdl9497Lc4OB3LuVWi/iNg7NiW1RDcSqKMIuCmco
bYTT7RY2YEir95aKBaRqHglstGNiXA/gk8WMF+eXXIOJb/j7ucJePI4RUQ/dV6ST08sq1xG1yBNe
QHwXIhRnuNhoxtF2KHomqdnW9stndbI+01KqTdBnRLN8p9FiyhOP5lAbvHht+Vzl+bHvG9rtW9ua
3+sCCqrYpRs6asJkzfyHy2CiWGFfehX1ONfX7m8z5C/l0PhBdG3WzSEtaELa09at6LzParfqLevF
GBDxNfX2zbGUN4pn9I0n5pF5FN/X1nBD9cQOSYNHcRLNUgbMVt09eCpyvlZ5CR4LWEnk/UmKfs2s
4iIg/5u0d0XJf7DqPWM2bJzsjqR0RpMhmrKxaL/CWJ5WITpIyFwaj//5H//r//7v3+N/Bx/F7f9s
tP+g13ALMLRt/s9/nnvAiY92oDMDd0seYBc9BayvQCCbo1+Fndo/WVqLp/DfdvjJI6gZollVxmSr
Ra301dpXB5eOubaXplCejfSXWgNgcJJy2ZnRPaC1Q2u5xY4N/UtNqKWU/Crs1QQRLOXTMmcwDZGC
jwHH37Py3zO4KkRIf3WFR8Xk1YituCRXzT636udQK25CK6Urr1VPascVkqTtTa7SaaTMKhdZaz1G
2YS58sxtmS2VjjZK67irOK1W7dA/zkHzHFjhrZEx/sgtD3SgVRydxoCUiQS86eIljMmDg4pCS/sY
ktM0WG/m6L67KVOvunwK6dg6ybDv9eChKLD4de79Ob6pcdtYurbxEGb2rkzBdiiQNWXPUUUwqQon
2OP4fH7/ms1zttInvuUDxCULD9Noy+REXWe+8ewbw9tstlcxJ0FNaTenWYFFmQNbJWZGuoirwuLu
c0Ev0JJpMYCujJHWexVdK4UBWRNJWbc91OnwYXQ2PFiYY5Uz8HLR9QuaLgAzX6B3Aj514Tjtk1l7
j05k3XdOdlS67reOr8+Mfpw2wMK0be8TnsyTnhktiWNzSGgooNL5wUAHd53mLtfcPzW1JR4inP7v
F+WMbbhxsiZUhbgvDJnCCC9e5GoWg72oKKMRV0dj+TrHVHfp9t7m+6edeQPGibV7nVl1XYDU39hO
ioNGvRosWlnh1F16bfVDuDjzDP3U1H20c692+EXi6tCDHJUpD3rBUA2CH46zdiZiWCe/w7ThXMa0
rLat1j9GtnvfILTseM/SBJymF5AQen2DaVySh7Rm0JliPq7VN0ief7+OujzoL/HEPPmRueGrg6Wq
ydYvmyvGakvXmP6MHtAu1dfRYebkF+0yNjp0eosUsXlfEgYOl00NXfSUjgOusOaYPSTpDMzdB0gN
qHs1us4PHu7amZ1lyt//fofzEhB6tf+yGNhmE+DmTckEV7gLqVVu4gi+ljCGGIEVCBVAwQFh6Lfd
fk7KvVOjggyMtaW/Kph99FMWIjD//aJpcmH8bdGcf/1GSeaPpob+xWYKhmtTXLkABUpqM2ndlWsw
5wHZAAkIGD4zMf5DiELfP1s/s2O+YtI/VmPux25IlMHZRIjOeYh2YGvGpBcUshOYDwLwxYqJbgLg
dmGGsSj4FcjSgMUu4DwInUEWsoZqzjdzvLvGou8LlUYYcHh/fv89z741+f7/+J7Y2iNe7rXOxq/v
dKg3Zv+qw3kcp0sN3CXfmKSKxvUXLLkwyErohBRCrvChKBsEt/SHwHT2bclV+o9vUjVtgA0qFrcG
uvALGYBFeQJnPaXFg2YPDRyZNpd5cNszoMjMchd5+0JpD9+vxJmc1DzJOgqtGgpDi5QNYLvV4CkI
EDFgxjmbt8P1GaF4Sln8/bPO/taT9CAuPfxlQBNvVKAS/Nfe6slHm+vG/owz/6Lu7QM7kqqRkWDq
XAhJ9vsnnwmW5kn4LxNgPnaU4COMOYBgR0NImipOZDU2Hd8/Qk7X307dSaxUMKRtsoh4XKt4emIQ
q2btTY/6iDjocSB/uN3PHDDjJCJqmLNodVUqeBE0F1DNh8a6GxLzh08/8yOMk2BWjrM62FXLOuF5
wESDurGcqUVVmib1ZF+7lv/D3XJm3xknQSrKS6sGL64wn42vHLxjhjbZB3r/mYXT1mx8QIC2tx+Y
yX//es49T3bGP44Z6NccrSO5koEKRe50kSANGtP5mXRGk+IgMw3hc8fw59/bcsZJhAlx6QkDlwdW
bLEuQCFLZjsj9U4CReeHh5zbDSfBw9AVLLxmdgODGMrDMb7IUMvIRKL3+2U7c3D0kw2R235tBxIe
UG0F6lZtOlT9SmvaFFr6/v0j5Lv+5eDoJzvBUTBumG2CQksvgbmmkAY964fL8NyHn7z2JB1ipAN8
fyOmGzaz7TYjov57X/zkDXfhrFVN5cA5qdVLt8ZLt8ss5Yf9eubN6idvliGbott4LG7cAPwWbkRI
62x1jGK+/+7n3utJ2FdKo0vqiXXJkaDA98WWodt0bc2MFjQF3vj3j5F3+Ld3q//rqXOaweV2mf3N
VKPb0dovfjHs6KxfjczbILf8lPN87ce/PegkwPv5hHNIxJhwyIa9NoDnxgbDDJwK0Ev/ogfpk6ql
GyfW3opIPYq3mqBVRtt3v2jlkdiEzDNavxpyXhpes+kYXORRgR4yNCdmiMNysFqI10iTFl71gPLI
77L1Dn3T/7Cbzr3wk/sDmHioB7HmbxobLmCiIlcTTkfb6m6+fxW6LMVflkg7uTkgOadKZ068CwWU
aqY9Cm12GKpwlc6Gj0WC8SHmCS7GIkMIcL0ooNkBCf1E2Gs5ls5eRaE61mqwFp6ziGf4WOInaIwU
VQbNke+/5pkd85Ww/SNOp2WqTJXCaNrKIB2B1KHDM5QXbV59DC76AZnnrL5/0pnQoJ3EnUo1XDNM
e38TaQwFjTD+1Ufmv3d6tZOwA4Knng0EOiGyxIe+tO/0UAHcHP+Qvp6pOb7qtX8skgsAGPo2Jlso
l6H0oJKtlenaxxqDC+cx4QqYVOPp+2U6sy+1k0Dk26mlNh0vpCpQH66bZTNEx8wafsg4vurVv23L
k0gUaSFDjcH2NshDQdPWYaB2kwNdeR6W4jLVwVh0oowWM/YL1PFPbjre1SI5UOrKVYvYdyYcwabO
0DJL22aZZ9aLUKULdN9d3bkyFC+7sMD9j4KDGxIDfQFhu4mL19BfK27zwwk7t6FOgl2oqn2BpJm3
mb3gwsfCrcBY6N97CSfhLe8wXrUmxdvYiJYHRbdzpPmaYOH0wz157tidRB+7s2vGawHxk8EpqJoJ
QAhDW0w5omVKLx8d0c/vf8q50uurO/6PzTvFUxSWIy/cdPNXM5lu8qSBbRYekJwclo6WPkdRY1w4
Xx64EBdQCo+YzDe34qQVA8vJYgfxuzBcWzgFtK1x//0XO7ME6kmq0wbIB4UVazyNjIZBi4uaq41/
qfAOxWT2+8ec2SXqSdgJnNay0szxNoSEN83Qbj0Meb7/aIkufzlK6knUGStTKTDuItmZm6MTxdeV
6rzEffgHgu0Pb+9MNFDl7//x8hJFzQaUJfAWcrOnIdEYzyJM1IzA7r7/DV+tnb/9iJN4o0VaUUYj
p0gPEXw0nN2A55+pif4WWqwiosbM2AXQNI/uOq4h47uV+jwr1Y2jMg+f2q1aK585yiRxmRR4xkz1
wqEfq9T2sQy6GwSnIRGTsaFORXUDtZh2Eq53MEVh4kYDtIA0h/4x65dWw0TMTjLcW5L3ApJ7lmAL
jJFcEunruQk2fRpHBChL+K0K2QJ+ACVZA/N9vFFFDVDcr75flzP1i3oSJofJrP0uMogAxC2jGu9z
yPNIHpU3euYcJ65mpdfAuvtv3z/v3Is+CWb+GAcdOb+3EUMVVTdvgKw/t44S/BBwzu3Vk4gGE6/U
0OFEjh9cdQlntLK8j1JrH4Oq/eGknWs3qCdBzUHkQQ/00MFlt92VuXMj1F4dPl2BLYjQuoV9zgyC
nk/6IOndBFdVMZsfcuy/L6HtnSRcatCMUEI0B6YhLBk0EuPC2M2p9kPn8dzHn8SrbgxqvFImZxO7
6e8WjRHRgROR/e83wJnVs72TQNV6HrKzpQ7fP9Sv0YzzMIflxAihRUy4RhAk8EpFvIcjF2tIw5Xp
pRfiEMHY+4fvILvt/w8GtncS0aLadUo0dCC8xajs5HTxQZirr6Kj14woFwy40zRhiRxEr8GEd2/0
PhOQkL77/gv8PdGyPVn7f4S7FFTYqFQMasXKqrEhEeumt83BAtq6NXIBm/g4OeNPKenfDzmOuf/6
OPBKdd3Go71pKDpEApb2sXhfOPMuhGNV341a+fL9L/v7NYSb+L8+Kun00OxwYgFW9oKwCqNxc/X9
J59p2tveSejQyxwEbsmtFsbJFpjZXjROMTHKYSsC8NWIKUma34ygH1ImvtGEJ1VdOs8iAJqxtCn6
+LrTODsKbG2Rdx0vHQN4RLf0H/b2uaNzEnw6J9TNxoysDYb0MCHUzxh7lcCbf8hpz63tSdzBeb1J
lUKzUE/ktVWjf694cPO/X95z59I9CStgzbjOoZZtaoSep1Dby48A27kFjYYMKrZCIdjMeDR2Htjq
acB1gBnyykS24Ydj+fdMyXZPIs8c6oWKdIy1+X/Uncdy5kiWpV+lrfbIcTjgEGZdvfi1pJaxgZEM
BrTWePr5EFldnUkLMmZmN2a1qEiSv4BwXL/3nO9YbZXgWTBXBaeuIKttwkAeGcNvtjmfnCbnwwqU
xUpLm0KqbdgRdptnLRcDZvbabn7zRT45Uc6H5UWio4ro2wJTc4m0pUiYAzS/Pk2fffYPK0dWSbPR
oUNtoTGd5yg7IyIRLorT4TfXwWcnYf5Of1mawjxCLVtr9nZq/Vdsb3AjiNMgXdHn7AeDdvX19/i5
Zf3FEux8WCiKSZuiGK/81tSteKcqZBPMkC7MFBAyolMmbAggDaLSPI8knECBfRBD/a3ze7iDdNln
BpFejmd3AlT+9Wf67LR9WGCcvogcXzV8JBE/ugXj6rSbfnPNffbaH5YGYHudR7i4sxXkvAFifilw
Wn/9seer6ldH8sOy4DaoeMPcI72BirFsKlQOMr/rDPcmcJPbr9/jk8vO/rA4JFrqt27GNDLDmpYm
QBzn/bORW7+pqT45PPaHWz+1Y3sUFjWNQ79EOqTAoJv6zWmV8/n7xQGyP9zvBQHqPgxlbP2IudAW
zrGFAFRGjMzQl2LLAt6rOq6q8QehQAOKbGwJBQSCka1A4qjH2C73fYIf0hbHYHAv3Em/6Szr4My5
ghpZ8785k58dhQ/rhsLq2jcJN3fDBqsDUC7c6vHrE/jJRWJ/WDeqzHamNOKl2Y/fz6yvcT4G+FBN
DC1fv8UnY33Lnr/WX5aOwI8zyPa8xxQL7Pb5LqWPvQ6i8MdUlcOyz5rnQa+6JfZXkChkgAJYNJA4
Ssi90Du6FYKQcvX1h/nsgv2wvHgdLgymI9zLbIdZK1ZJYF8ocItfv7w+31y/uqbma+0v33VwigZE
+8DrZ2gj5/0ZIeQ8KoeFXkJmt5W4mmDFZqKLl7E5/qb0/+wsflhFSmTY/dTVztYvjbXvGHi5Ecz1
5jZLsu9ffzPzs4vww3ISCk3mpRzdrQJfwORui00fmVHUMK4D1KzmLCpyL8wQ70NRZ+tsqg6GhoNl
TtAy3OTKc8Hat9UT0bIvsJ6RSmlklMVv5ZyCqOG4gOmF7ml0CAjOgkPUklYZl1epIX8EtX7Dc6GH
GOY8DwkIfAgYSI2GjWzlE3b6i6zDkcLuF9f6u12IEhsgkdd6cd1HkF27dPv1UfikQLc+rHd2YhRY
LsCnRAOzSgAImAmzk1Mi4C5jsoqyZwPp4tfv9dmj0Pqw+Flt65CjAZSGA4wdT1VXbVtfSNzP7VSv
mI5dugJIzTTUDPKZN4HC6JbkKTzSHshmi3OWJTsrzH9XvnxylVkf1ksjsoJUt11/h919Y/Xhs87B
dpNhBXjo5evv/NlbzP/9L7dP3mpu6+sB5h3XJfFLC89kQ2z8fCZPReuv3+OTC9n6sOSNaaoKlLH+
jlzjmvye8qoomt3Xr/3Z9TG/518+fwm+mAcWIc/EIFQLiX5Qp1WiR0TQxbjkLaPDQSPj3zzBPjta
HxazQU0j+vXI33mVvi49jRMDQA6Z5jE0yPX++it99iYfVjTXdXgxuwbhpRNgmXYPiTvzMsA4xbn5
m0fEfAX9YtW0PqxfGdrEpk9iDpuOQtY1YCh6tr8UoJsXo4eNCwvt19/m5/jpV2/1YRkjfXNA+84Q
Sdr+XdEFGx+mjh+CHdR6ufNgy3aQ/ZkL3eABuWBGRiRRBJVK08dVFxa4yIhUxqcR5GBI2JTAqdTV
/jcf7ucX/sWnUx/Wlxqyc16mcbDzvOGyGPsHUbDg5pi7U2M92tHDHDtA+neGr5QbhHHZ9QyeifJy
W5T+m7TbpTL8/SjHQw67nFC+1Tj0FwkWNC2FfmNqdCPLSd57hbcfbPtJKCJNyzmPav6JpJqWg3/q
Lf4LIdePFYsOiud7YBWvYmzf9aTdxYO6KkQM5V1LnwYTjmAv2Sp3pX/2B5ng9sTY6yE+Z+XP2xUg
XaiS9KYWqg/vRtd51A0sbyPQqtnAHo3aVc2UfyFFdxsAc6+1HKTVKK+hU5A6ib+rzkmB0cKH0lbv
phyRvZKh5Og/9EBBv9UvHdletKE6+VFy6RvFOR+NQw+clzwuHhnQEUpAv+27kuZB66LvKst3M3gu
SOx9bpvPlRM/6agKW009J1EO+tTXr0Yx3LqkWDj9dHBy75Hn065goV2qvDtaSlsT22ci3scaT3z1
rLkxk+DNHYvdvGAZ5FaQ59AsOj0/ZjjWaxB7UJ8GbLlluhlwUkXh9NCNkMs4Ze08VcKiRqFu4N7s
9qL3gHfBtfLG50hg6Zz9QjgJvnXENuEv8MllzeNt5JPj0boHH+VUgQNdFdTeCS7rKrlpHe9sht6W
wam5VqrcaTqqYvCUDHzrred1Zwy2zcLBJmbZ8nXm/aO+gPKX4FXSM4cMNk07zpkBLl6p1iUtVJo5
aQkiWWiKqaynTibwj6+vfAwHv14C1IclIAo7IT0HAy1+tUvp19eBwjcwX8A5aRZTH7zJsNgUgX7P
5tNV5WPakXFclIQSkH9j4AiBeNKZZ8fGR6ePDanQwfQoWwPB17hPc21nmOqY+uaLPoynfC5Z5mgU
wHH42ZttXpFzao/Z04CdJa89SAiULkk44UsEuRljGW+gMQxcZm3pkYmhkp/TgqnTLyfTxrLsgM+0
VzpK7zzxL/26eghCUjqsFuxLGu682AkXRFCeIl6uLmnUzJFEcPguDeqpWgdylJsYeztIWVPS5gdb
oNUmF2jbsOvIgYyX80yagQS+6zUMVc9ozzkhIFw5FZ27Fqc7U8h5cGT1pG+B+3zHxnq2Sd0BcWvC
81IXQTidcuURgQ5WbalVmtqaccHGuXFuWl/sbdlwFECrgPtEEdVARqQDErLgT56/I2zsG4akjTUV
p4o4CgM6QZbIUw7rIbLTnlaJsddnN0NWr2XmXca9/9ISxBJBJMmC0Fvqlb4kXuMlNsCoS3Ep4LTG
E7ny4yhXaFAe5nPTzPN+FVo/6mq87TmuOiexquKLeYyqZqwQsGYTbQ1UtntHb7dRRa6UrTcXHlze
pZzkJod/AgcIsCBfer4G0rB+ixI32hj4jWtUy0NlpBvJJoPf3CVNvPaT8bp2qbPUZN0R+cbdfxtq
9FsTG2dry9B+BTHjtqna97mNLx3nYvLVVcjZbMlmKmdaW6Zdt/CtgjmZBQdACZepH7t9FBgbYevf
53hZC/dd3GYnHNn4aXm42ABQ09anwSFuFAkCeP+WWF+gEgQFzL+U+I2YzAF0Mqqv79tOKjC0mO69
wD4EujYuSkvdwWt8ki12HNOD/DphaMDlRNiH89rM4aAI9gBDlM29lQIQdocHWZrnAC3RotbgAeNE
Q5TqXQoCUCoNUyT3wW2bhTeZ6bynKj/2TfMa9MnWLUM8qhpRxFXpHItWf097HMl13Tyj34etlo6P
GU/OhMLcciP20Vl0MSO74xbbfaW6na7KSxWZBMF02rPZa8zKBnlFA3Nr18Nb5w1rzfF/s6Z8Uoup
D+VzavQNLkMULmNksLlwgq2tG/s4GKxF706PpUdQQmr+5tH92Zt9qI3LRPkpcarIan21HQab1kFz
1gZrXARH8D/eb2rXT4ox9aE+bsa0a1UwIl4Lwwfftg8dUufEb9+86XfKxZ8GoF/VIB/qY7+pXD3z
E6RgICiXYRFchJF148HS4OFVnvsxvbVinwiO3moXTVTREqtwMmHSHpL0LCPjTFbDa1ua1zZ6CkQv
h8y1dobFsTAj+oeKpLzA39kuCANk0ReTqHdhpd4t1VzUePdxuewjIZ5io7itbTRSXz9i5o//q6/1
oTR3hqDTdR1Nrh9Ht63ZP+u6c/QH7Tc7l89e/kMt3mROxiS5R+HWao/S1F8rGPgml/3Xn/6TTYv6
UIU7bV0zFQ2Ytef2LnSzDii72f6uKP7sw38oislEGEhRd+eEguhikuCeyNdjnxn0xbkO5tK4WfWB
d2Rv6RmXFVjwyQ4PhnGDZv7r7zcXuL84Ox+dF+0w6rlK7QAwdryYBIlDqDDAqf0YKHgc6sSwC8+A
qXZfv90nMiDro40iaTLDIp812AVaBw751fMvtZ6UPHkBEc5KggVoMP6RaPE2z6/mYzGbnT0fB3O4
jaiBMKosWkre3gpeosQ4BR4z/xm8UeFXpd2T43JHue+GFNh1X/3Zf/hffzPV1T9Ndm95MVYIApsP
//yvuzzlf/85/82/f+fvf/Ff2/f84iV9rz/+0t/+htf91/uuXpqXv/1jnTVhM16379V48163SfPf
tr/5N/9Pf/gf7z9f5W4s3v/5jzcKBrywN+9+mGf/+NeP9t//+Q+bpezfrsL55f/1s/nz//Mfm+o9
ewv+Y9uGLxk35J+v+N9/9v5SN//8h6b0P8h5c8nrMixXN4XFPdK///kj8w9lSsVD1tYtQzjzvirL
qybArfiHjQDUdh0hTF0Jw6XwrPN2/pH8Q8f/4Lh4waVlmoJa9b+//9Wf1+yfp+TXNsifyrX/ubQV
8T+8N/E8yrCkw47ow/PIs3MjdpwJaAeiY2zWJp2sfJyRuVd+G5CVQ0ewql+CPiCP09Cu0tQ8tVor
YWMGcBLlpP95Ef3tGvqrMVNXzt9veD6TbXCkTENCdDUcac4//0u/IoKoYlvJoBalVh3NJPmR6Vm8
yhoj2GLZ2aDGsoKMSi+ixMwDx912opgzyF6qtr2YYFcsCh84YupF5SKHYaeVAooj9FrpJk+gpxiU
ZFstb9jZGylc+vHZ8ke6O1BQdGDqTAlzWkl1/j3jsbMsy6nZuP3UgMo3LkBFa2AxGLCTRHppGebK
DUg994kAsCStwIh4VPCh+7JoaHqWBzOqn8pgvB8Nr8Pw35F1omPyMBzajoFOhtamTiri5UZxClOr
PwQUiqM2gUa2NKIHR8yEBduvfGhWInDusEpqC9n0FxBaesKAChca/AE24nVSkkecTt609vrykKXe
e7SeffQ3PTmDER5hxwLKNhgKtFXtUj73m1BPj3Wv6Zd1OSD0GmaWU+UuO7O7MiGKUD2Mu7Cb/YJV
eWMk8/7ensIlNUxIZUriA83WlKAruRZiRiQkIxQAmxjOwQuXNGXa1WRMl9Rt43XSh495DMSydfqr
tEhPdgL9XUvw9sbCxXEPfZInB4xBqGlVG2/nItPyHRz65E/AnH0oJInYWMoG6rYWblYxHaUBi0Yn
RypS7VWQkH+A/z/eTFFSr31fa1fNeJHasl6P4/gWZlAxoDNOOM8HggMDh7ezRc9e4xpQFr1iza1W
/hi/5s2wVjVcKsdgl2KY8c2Ymw8Z8ddXfVGhjjaIH3Lj8YBpF065HkfrNMQ7bxGelk/s4aWfXkXG
9C0uLHeR56W+jGFLhgLsi+tPM25jDjXWbwGoRcsAx+VCwG9wZlGmFVuHPJUZlEVEju5z4ObF1gqs
734RLN0BSagC+gKUsN+UiYzWyaCDrDPKm6oEW+mQ5dRbBvSknjMQip4Hcui8y9rdey3XX52WFnGQ
wNCVBaInb+pb03Ezyt2RZq2vQ+SxN52VXSFve3BU/jZYcbDC6UCS+Kp3nuzWePdHhiGmbZHwOkEa
i1/CsJ02KPpe0xhUSttUt2kXEI7Rn4SlMqjQ03kK0JCTP3nNu2fFDTEWd2YDrlB1zZNOaEyR25dE
TLfrrukA3fTtTienlqP/YskUEp4RnzQ6oj1RY4yC/G+NJe4mp3o3p1ZcEhZ17NUmdXpSU3SM/JMY
T/pQHUajU3Bupl0sAHSNE+ScsmX+HLJ6pVI0xCyQHuPWkNvo+C8arzmCCLKxRO28riSlCMcBxPWQ
c5wBBDCm5H00zFeYsCDTR56mEXmFmuF81wp2SdnwXicjBagNM6OzjBtNvAxjsE1y40crp/MoJmOT
dEwnRMAJx5a8LgsSpVkX4MMINjnxyayCiQzrpLzrXQOciTuca4GgrWGn1JLBV4pj5zYH9OA4XaE8
N/UjgdCel6fYy0d/JUrwU7oZwlAuC75tzRewdfOuGMoHd4y/10X2HVN6tOwNDRxr2QGxb1fGjMFs
rfgqNrJx2+fmaoJeXQfAlzQjfYdPPTJNYXANr3LVxcG7o6wzCBlxPdnVKZoaYxPaMl4J0l7IxD6l
VfpttPhM0n+yvUxuMyDL3EepQZCgnm6K7sBSRiIGgoZc2c06N6bvbhqyfWzcEORsHgNg+wncV7ST
Yu+gmhJBx+g0j2C/fpRTvo2MIEQd7b+H8LvoOKp7w0jIJBjOUOLxrDuQFUmXCheDHe0Q/J+h/l+F
SX1ypH4RJt0uNPO9itx+oaVWu1ZkAIFRB9DvaZtu4AAaZkt6PW3My1T3aLcop1xr2rRJY3tXkpM1
wLxdopOEUgnjKNRKwjKlE4I3jL41dQ+IaNSMpQQiqqc+haLfh3unW+u6CQ5euyN77ltVTeWyVNWt
T6BzKPJ9obGIDuXPfsmqHkE9lp17WbTuXWET7tUFV2krfpg9Mk7zFDrFDBNGW9BmNiHJXYvxNx7X
JYC5GsxOOQIcUIM62aa3BwlBdDfe/gUXf0ELNOAuCQkshiO5KOKSz1EGxSWooaOZRfvKv8niEMwR
rEwh2bPHdgd5sVj0zghhb06m0WR8svWM0ezQjntXD6BKoH7z4nytmcQvxNgIosy+ggB17c7BapBm
qxX8kTtfwtATyscC5l7bTdNeBJUDizEn40b6/kkvA/fRQ+KcxOkzacxMyxgaDQj8A0LUtoXi0V63
r5MD+ZJtX7b3vDlqQhVo4MHSuuG9I0k40GX6bvbQ1n16F4jantgy5PeJ04mrEO68JRKxCIbmSbNr
AlOn5ilX0KYAID6OLADmMMZblBvDolAgMgIrOGXGaggMuZUArJaVCI1D6KL8EcI5TrIzFo4DgrAQ
VrIoZETHG2vRxtW0k0rGW+Xu6I+CAZzgIfYkIlVDsR7JzVJxv7a9/o7USzoedrYKK0i8Sd7CDa1g
hAAzq9YSSEyatuEt8E6mtAReb8fJpIFhr1LNPfeD9s2NmnYNIaLdYPW666g4SIWAx6jS2t0BISnw
fW4QxVygFKCLo0GC0vWMmOMR3jNF2MIAw86QvNp3obhsWvtagoYRVWdgH+Bblk58nSdwxtPU+24X
zdzRX6rIZ4gaARYp3XLTZkB+zGRydqCygBs1AiVmNT5QzMF7J/zESzoHR8u9U1Q8c3R9jFeBJyHz
DnSvyeU9TZngWUDci3Cc6lAl2nOdAK7k7/VVGKU2v55fJgG8OIKv6c0r0AxWAd29C8wNd3yDzbCD
fzUYFg7H8DYagfRHwqJgsy0oaePgEpk8FJtUH0tcEwEAOOKAdRi9kEA6HyjlqvFzag51kw75k+kC
TjYDsbXV2XT6/Kyp5MWpQhZAQ1tEaZvuiY9aVFa5x8CxQRStHXWTR5Qo8ttaI3+LOelSaU6y7juP
tNXOIXOpCKtzXY7uMmq1dM3z3SctazrNIEPGHM0LHanx2JEgsaj1KUaUbY8nhtC7ihqV0EJCwBDR
LEK9RjCoy2GlWXTWWh+Ag90nwQGQYn0JwH9alV5HTPv8T7LKNp20zWxFVA6SOGcKV0kbhtSD08lr
+/FCOOaTlMl24Cm69qoxWpJq5V1Nrjjta7R1x2wYNMpuRSpBmQbnDJAKKEihLQJgufSS4/3E1XDR
soehsRtvFRczwbxFcJNq2h4+3NKzi/Ai7c1jWfsOqWzEfzv0JXG8eLdZWZFCEtwrr9HOGnYnr0Xu
OQzdHYaPcp0HB8uswc1oEPs7z9Y2+ehfDWnhMJPxf/gW9DXRRe5l6cqdTt73KpyMcD0qRJXsXA65
EPXaLQF1G0rsQQllTOFHFGJV1ACSTuJNbgI+6kdnFcZBtg/SYisHa8JGQ/GdjyClE7I3RbDLWnLz
8jqdNpEJyiq31SlOJSWa4+w0apEISmA5BT+0qTuOgQExXw7LfH4VVSYbrWr7RYSRZZkmojgG0xyl
Zt71oS1uGle85t4AGTwgsSxE3AW6ZZq4YZr+WeQIUCoPeBqX+t53tPm5Nd13aAruY81d5aYzrYYk
Y9TU5y9wIuDN2NeiLcVCVnZ91i30YUGaSpBs2hGeBJSlURpHtoVsiqIfoSSlySlisSnNbGYjduZ8
eXJ4tQIx/7QK7GqiUq6DLQ9RIExDSESeKa/L6EFlHZi2OKXb5qfpKhSdu4uZOVHqjTVxoxR0wslu
9xwO/Et24G4mL5JbDaAtM4XmWKUZehTXvtUbGHKReMuNZF+0fXmlDZl2TCGBwj2fDg0u1rvegFHC
YJRSIiYkuDa7TZKQU6RSyLaJjfd3CLs3kKn6RVqT386srdga00jOWmERAk5cCryoapPpFXMXW6hF
7pN9IQfybHvqQh3s08rXk+depHPOfDySWz/BpPaIA8sq8C1AozS4U2I6Os9lH3Sc7qE7Ea5IZi1J
q7ZRMlUX+gM5m7DrHVrkCdrpY9Vr3yPp/PBI/9jGunJJSoC1NmQTXZukBcDTdOLVK+yraoje9AyN
TjSU/S5LtZLUmwyM/6Cbl51Nrkki+5sqzldCBbdcO/pWJjxRC88/dGW/rMaBcDy9e7EycleScvLh
hAh1bMeu2CXCPsWdOkd6g0KMMn5t2JbadEX8xlO73ncV1M7SCu5wIU1uQdZ7ZO2nESYvU5GrCfmy
y4FZszaglarKgAdU5R3s1iQLSXCDDaIAgWsk9KyccJuntr3WCEBcRcyzyyJXD3Bv36KQjMPJJu2w
LZCFOm9JSPCL40TZqi66TTOwwRdSHlmx5LboOgt+tEt+nhohCeXtbgCrqPVGscCjKg7NYF3Grpby
5GIfQgG61Uk9uGg180ds3xgi7CmwwgciudrL1CPoFuQXa4x1TieOSmy4KLl8ssnIOxzlFYA4BrEy
e6vGVK4rH06SUmTXaMznl146fC9LduBpTi/CprjFfpXt+iINwGjpxq0lAJZ6dkrYV22cuavIs8qg
h6XogbQUBxfp3WL0L8APWeRiDsu6G7QNYPoh8DZO2k9LQ/OR9FuM+dIifEF38kjWPDj3cq8VI3dt
W5S49pvb0SoYwVPBhzbYuLKlYMBpd+VWmQJIbKY7mglLTxrf4lAf9r5lfGt0sjjT8m5sYfdKr3r0
iQjHA11e8zxgUQsnbWlSDYNd1TuWKm4aJmLEOjWCEsSqArKGQ771jywvPcazNoZYtg/bOJO3lu3B
NsS9hsl4JTAmgqNX9cJzLGvbuck8eV/icIz3fodCKRwgoWU2D/VWtWukNVQt8Nk2BGw+o+d6i3Mx
ndEYzHDDfTlMeysZDUj6qQ6BNcEfOQ3ESANs7dNwWPdp+kyIDKi4ACWbmxw6Rkaz0ooMxZQIuJZC
L9RjBmDToUPLswfMDGJk7Nexl1J9iLhbjj3DwIScs2MBkzEfQKAQb0lV0Bj1qvNRJYyCGkCkxaIm
ExGQJ2hSKZwrIlke+b430NruFVGBu5qVcRrcs/LkfRhn9zMm1kgdd9+OLe214ByZHc+6Qd54UfxU
V9qO28Y58Lb0FSIGj7psNugsUAcIJmttk+268TyxslLZgshJ6kGHoK/b3CLJWhV81bqpXrXRt5Gd
1cPCn80fQWDXhxLewnrwJ8GgWA93GvBiRPDuQy3YTcXKyxd94xbrqRMkZLikVdhVsrS0lg5MLNgB
gRekjXIqG6qFKIbdYAT+E1NBulGTvmrDEgyi5h2ayr+2jOQ9JOR+obOHXIRKWeRtDOxm+nY9NXl6
WQlveW/BNT22LHB9sGYsfMhtSvgIbvK2bZJ5+9L/4BlUr+x0WIIHUuvAzS50E9xSSO9qMInK86M4
INotmvtC8htLKNvYWAnOCoFPlNxU1NM3WxT2tePeR5Fxr+e1PBU9VCTAKisK82xf0xawNPcO+8ct
o3TQqYN3nWY89car1uThIKA806hyVnpqvhPLCuFRYnuf6hJSTkxR256MsYhIg3FR5cfqUCNDZDjs
W4c0o3rQih3Wfnedlwp0psi+kR+Z7pOh43qiEAkN586d2mrTdloMNZ221roNSW+ybM3cwDV+qk20
JUU+XRop0l2Cw4oeETN7rnpBz2gtavnu+63aRU2z8oaOkHp/sonYYKmo/WJd1jq5QxpBVYZcoQ9m
wQRWHzv1zvNdtvGdvc9M87KvtZqpbpnteWiJSy3ufrA27ey0S855KLdNRKxg7xKiw8XFfpRuaxX2
G02XjP7L1D42lrEcg9IAH+/fhSKpVtzwcEJrZayU6B9aoV9BqxPwj6PvjkV2Rg30ozI1ymGfehmN
0gaD3Sa2pzUexmHHtf8YutOax0Gxse15F1vh6zOtNbxM6Mn+vFsyAUHGbeQtq8C+0ZsogIpOPdR7
CB1yb8oWQg3pFtD1e4o+BHIH6YG2OcMX+jWFAbNPqhiLaAbyPnNWd1nAyHaHlY6MdCEA3O6M8FrH
hq2ASoLeA8hGYbg0ckKlq7QAUCqCcxv2a7MImQYVrrsew3CfR2G/sLBnF2b1lLrmA6ykK6+tm8uo
n7uISARQoYY0O9gryW7Y0qdoFp734jelvkmFo638jta1Y/ZvKofhHWbnxjNHcOLatWXpFyhMB0Q5
xHVW2mXTkN8y1WzRBm73tu/1FbW6AvrOrWfl1WsUdLQKnec6K0mQqdaJD+iP0rBHGZWaLa7S7r5X
NAGbbGACX2/M1LwbCcqLWq9aNuDpGl9cZU2PPmR0nzTkFAuRF94u966RvQMvN8pqFVXmqlIpFaJ7
KYTrrKURX4Z9deib7mRNPLnI+V2YunBWWcRTOyYretWx9V6D7zlNBv28zEuzlfB40GR2tMrgUK0S
whyRiLrPVUv86ngYpbqN7eHsltHW7c0rG7HLYqptcIYx6e+kJ5Ye9F8VIC/UxHx3305h/IAvXE7a
ZU50O7Hmj0XLGtubJzq0x9oImhPhtOeo6PZpDEueo/y95i7RVX6qc4cvC0wgUXPbVuDuYIPBc/RF
VDubODl2kc3C8Jxr8pBu5ageWJTZcI+KuIX4phWcl0yfTiNC2FVmjxweeQOGFuu9B7Q+ePelex8n
7jdZN/u+di5F1d8wo7mZnGlY4hczJ94qd85ZclsEdnK0tRDIbu2vk9H7bkm5pbvmLZoSr5PyKu7o
hq2oUghjcCnWRjKuw5SenpOEtGpl/qRDoAU5jsCrwP27Us5yTAR3hH8JbpCzfY7C4qEr7PtqRE6p
ubTUPD+vjtBZv+mOi0orf+1NzI9+1p36xhhITDKvGf6QptnwrLZkdGMNjBYd9ewpszrWwtWQ7FxZ
9FTzMj9MKc3EKfUovHv2XZ4szzAUOWS6pe/DgLo0DM2Fsp+HvIG+RUDJwvRT5Gq9+diZ0jq0xfjO
o9FeNx00ylHJU5OTSOXxJLZ+lKH73jZdt8osGr25Ya1zp92KJG5ZDm2mAmG3qbT8KBNCF1MjGOGw
5tCJGVXQdYbil5I+N34LnaheCSv7FrnZzmnlW0Gs5WqgdxlYKc0eHu5j+ENrSpReDsGmTXfBHgg8
mg5EtGWWEleP/U5qyX5mjCxg0Wukb1ekOddofxpvi0QyvjSusrSJt0Wau2jLg9eGvfGWHSSyHmPn
gISMaihgnOQ7v+/h1Wt1dih0n+2bFZ4m7QEP6BnIhbsz4rmdYSvERTydZEXAS9J09q53aBok4IeN
JnsAaEau0mCRpr4zha6uWj2gjsF/03vi2kAtwyi932IqvXG419eV6HlkIu/youuswytShHo/N3uh
IDD60MzK3JR4a2iNiotZDrvSQ4Qz+OqYD4DT+zlO/ddg92/jyn8Pi/8fBsrn8K0CVv6j+ThRZuj4
79f9/2nsLGdQ1udzZ5a0+H3868D55x/8OXE2zT8cniYkLJrAW/6cKv85cJbqD8s2bJZhnK4OezuG
2/+aN5tMlYVShm3qpmIi7fzPvNlQfzg6c2rXcvDh/F+Mmn/KgP5n1GyjqrRd4ZrzTBtptP6R7QvL
u2ttw2qXleO225Y9vD029iHxLKZDdghuOizi4qVWHdLmxC3sVdOZGnWPBwbQEz6DPdS4Jkz3SynF
PnHu6XkF5lSdkNQOB0cVAAkrfZAHEaOD0EX8KgfT3NA6bemZ9cdSC76TicQdr9c9CKO0i5bd4BW3
gtFT7WAjhYspga6TL17Z/ngO6JGBsNMDnD/usA0adf3zh15NpEI6VaSUlD96182vQy0hdLFJd8QN
RMcxlt1uZJUA2W+vXb8SZzfM5AZgu7HxhXjN+vg3ejIpzL+7e+bj6yAZcQVrpula4qMzAwy9hBCk
uiWJ0/R4BzIpaJJ4F5WUHiTqolzrVRWutbZ/DZWfXOidJe+Drn9tdJJWSyu5lbg1V1UfBleErmZb
WabOEbYaVWWmh8GijpP0NMnTzz/M2sm8Q2qCH8q4H+SDU6TNEUh3ti7c0HgkBv4Ks03JbDVsFsNQ
oinAqbP/+bc//0ledr3PmX+bzkDIDbiJhI0X/0/MXGa25oTgHiwdzlRcPCAaJcIvaSMmg354axYo
Cf2aoVyu6HZuWitd1kNWPKamF58D3+vpeVBX1FLPkQp3ghma6ldyyIYHYwzCDQNfVI1ja93DQRzY
Gf1vws5ryVUkXaNPRAQmcbcC5KVSeXND1HZ4SEj805+lPRNxzvTFmYgJTW/T1VVCkJn/Z9aZ1uQt
oWL36rBtuqa2YqQPJ41qceCYW300A4+y9o8+ryxUq/uXRaz6yFrvaDK9SW067eIiT5kJcnF3Tdsh
gE0iXsKW2p5VTuO7bS0aypuZHf/+kmEfpqVpfrRSQRe+NUNzkrp2ae01D3zSf18QwLboTgWfNYUn
6E47Wa0Ghm69+/vDrower7lTHGqvPyUEurmuzOptpXC3jYLPeY6AFLRLFoEwSD9z0bV7/DQOskOS
fmr6sK8JvC0hQ9aiZFOqW5dJbCd7UaeMdu/KNXjTnLneK0gPdIrb8U1v00AOQlyqwf+UFqMvyyAF
YKy2iTljtdVWd9nqZiZqD0Q6/fj3Uq4g/kIXA5XfJNrvaSlec709uO087zO3v9cTWe5lNuZnE6f0
zolt+/T3ZdVHGVROQz2sO18FWfpD37XNxU8Tm2L6rd1Kca2YkJ576vmJQamATCKKYqy0S6x3KHdN
K5r9oMDxaMsdA+wd0sx3L72WEqnuOWcvcy6ehPC28+S2D39/pZVjipIHJiVNcYGKuG9DBFBmfbbN
UMCf5ac9THDk76NwqCnXRAOQBWvjasWlepgH93mkYOw64v3ZjBn9V8H800pN9dCUKzF/4gBYLs75
1LWXwVDV3q/ARaQUF4Mx9Z2NKwZxTlL716h31olu8vd1qnS2TMMeNKU8twIEtZH4z0WBOl52v0zp
91R4sUyX3Wo/LEn75HnFdzs77o2OV4OSt2X8AtD1bCMJI2C3F9k2/ZNp+N6B3sFNvfx2V/Vht376
LDilBjkLzHkc/dfR9Tv2JG6G0GllzDHNdFfl/vPUWumz2clXQ8KK6aidl2Nz8e4vyWotJ5HlAa53
qMq+xgllGYuDIip7sBBSNh2K/w3xwb3NtqOBj0QbU2Le01OCNCca92JqJizt1ZFB3c/xVeadcU1J
9d1/keHnYfI3XjondtnRYNM2Zuazf79g3hVFmCfQgDoeIEGZpstBrw1iNXg69jUWblCQ+nCem/nL
0xP/Npa4PNaadKTWMeNkofFvPZBu9DmG4v/7e0nJYFuZML3//hWLipvNPDniNMaQnxDqLA4ndf2i
jW17iFcTyhWGlxff4EcVRYGFiD8sFywBjdIW5m2AvsiHl19rOv/7n/71e7OmB+tq6Vdbr7eDnak/
vZVdysIFetD0RoB52oKGfn8i+0o1OObNOZonc/ikcRX/hzft/M5ctm3G/MMuKuNArMMNtbJAtJo7
+VQUdkPr/VDtejsxgyaB8AHpvmbu6L2njlwjzU30vV2OPEJmwHqhE/sam3lehqn+BK1mHxHJrWjQ
zJ2ltKc+8a6Li8zli1et9+vQ9NrXUZ18B9aokOsHR6o7lvFSxX7gkDloYb8sZcpBzIxSsezS9o1y
mCeD7nhf5MHq8lt0y6+pooGYqVet78eu2WRewYeKOlGtOLblV4+3ZNbL98bHT1773jZlhFw53X6Y
za2f1IT0aYEruiNTxU3lf5t5t+1jY3v/UqbBaZMyUmNyo1EHbzzOUW6JjYdOwPwe3TsNl6HFPWYc
tMTdOba5NUuLFcsO1vJuwFyOE8uAPqGPZxhJHIUFiMN1FoPCrGEsa/4jaJFDbCOXJ5t+sh94nG6t
ji4cDqruQGLaBq8p3acyEdsynmj9b/ZS3Bki5GraLWUSrJfLxcBeb+b+Zk6ADDVahHo/KhFaMbSm
NN31DVm7QUUMeCJrrKMiAZ6STuex9Bl6Orv7G7G62s0qEJWHaj/EyWlg8p+tTUispnEjs/8cfH68
+QOBOnCyN5otDrWG08yMgyyrIrdtdiAsw0IzA/y+aNPtpazgzRXGFlTyGltBb0xnoQGWn42oz8Uu
0zltg98rS/6MNgxrIhhjt5FLEkwu1hYiYMiY5LLO4iHW5EHNCgZ58UbTariWDbLLzHWYz326Qu6q
D0mcbzuUJrqakSx11o35pBHO6BrvOuZtoCGkDLCHMzWSnmPovgyhbzVbhbTo3kxIgsnMGJ9kqjlu
cD+dvLk5DPEvhmYHxrHbqs6Yz8ZBKQEi+d1eWNVjZnXR3TgxmSH16YB1hwBZd1NO664xza1htFFf
rrs2QWtLFFkcHS4cqDaMnV8p/zWdz5aOeWjTihI0FMmh0aEEqYxSfQ6g0AB5vyqfzyQKm6XxxdkD
JK4fznoXzOkErAk2KPnhUmIPg6vrjd5T2x1Sc9qW/GDfaKgBqvPF8cCcAj/1UWyqhI01nh2gieXW
76EoWe6+WNpwjplsSUFdYsgH7E9fKk688WFR6RkSSch6HsX0Dad73dV+AhgOPWBqiP9gQ1Dkpdxp
BMwyfqrU9LaIurcssd8Ie13uXyV76dZ8N8ZYaeSTwcBl5ZNTuvenXvI4gOIafPs6dfO+T+otkKqw
0ZbdUGiMocgxQdWJEzhc8lervH06woht8QtUDJdUtrt/njO1XGpIlEq3TnG23vC+HfnO0bOBPTKm
7jmgx9mmYxmNcUyPDZ0+/D5wgEvhNec2R/mEMjwAbk6hsecDbYjc0IMkDq+D7HSWB8I7G/T34/3/
le6dM9gvuns/qFyq2jtYIr3E3XyMbXCagCNG0aK/l3+vsbKvOpEV6WQ0MCxHQ53vFznOysNYSRZA
FZiII1bZ7wvHemjp3Ll/c5MJ72acj3Jleimrt/uzkEbLa8PBQn1gcwgxOW09vDF3hAQC65500ueC
zc3c1qiWqblcJ5d9qYHBcdguxs/786w8sbo90lsYgaw6jGZ1tr2cp9gQcF03WkEuZx6DXkzcIcXN
KABkOiscWbmdTOtm2yTFCv/DstejNeenVbLV/OgoIGzX4nK/CmCxHo2Er+jYu7UlqmRQa+LjJ+jq
D+rR2FywA0V0VY24aalB/lxqP1lod1M9f6okvtYIaap0XuO2iap7yh7bbJ8ND/exEgr1rkt7bmZu
nEQdZ8/a3stoTXd8sHlgJvW35Sa8/87TbHtZCBvhmsagJcb4MuTaC/HDWG4KmeHWmXYNq56uxYcy
F6iiyVHavFPwH/N5epIwT5LZCuPGjGR3Z4eJ9c3Wx0MB1dMymeOs1j6p7U97RCk0+4CIq6mm0KuY
frOtQQ2p9fe80O76bvYFkTzEYUgR0ORF07K8+tarAnRHpPFU+kAZkKZPk9vv3LnMmQZ7e8cyr17m
BnY/8F45H3kX1+FcDOcsmT97Pr+OLj/qZb9kAoighAWpvGc1ZOepdgmDflnqkWn+e5/aoeelD4i9
l651TqXRHFOnRVCvT7E5ECitks9Kq191TQszBdAKU8/O1iT/tvhujORDjOJS3GNaTqELwiH6RogX
zUx5Io7Ao4t94u4XG/ivs5j0A3vuq0zLqF7ELoVEuukI/ITm3UHomo9jkxGt1cljJf5v9vowd6df
vjN+gfOJRgRoxu1TpEzuQm39yki+6bzLFjXrMzbc32br43F0fjh1Ipivyp+cjM7MxbZygfpHH4rI
mFhr9XqqW3HwwDaX5aNZKLKCQHeDyXV+TBRNqfk6AyxPMu1FDOpGDv1pmPaZcl4SL331iZ4SL2SY
L9rNqI8foEER1Vv51JEFrOZ6k7vrGT3pt6zNr2b9WFbjTZe92Ixd99UPCTFD/Ttrxp0jpjfL9dpN
HuMNKtyX3vG2a5pvi0zuOWbvOrVG2Pv3S2N9N27ybXH58BHvrASdLlO7tdaO+Rq5fKiCSrNODNw+
dD6E5Dxabsdr2nbPM3Nwx6HQotXqY/arbdJTRwS4ljPnMLzSHLMb662AYt4J/8mccmg1V2V6T9ZS
Xnq/hMmY/xqL9Yh/5I9e1ITGWVyb/GaXuCMneXexHRu2Z8q3z7k/sEkxjrP+QuHtI+aNH/VcQePz
n2yefxOmHCbJ97sTxNEre1yYu0boG/0vUjEAaY03X+J11nrM1dZVSfMdq7lNYhNo1TobXOvG/gQ7
m7j1wczn9yyXH603PvGZeesb+Wlo7MfJSLdN+Wud5VVoeCeHXiEXf1t3q8RYc5oWxfzAMWKfwdLT
8pMZf4Hp+xp859itzS9kLXm3/V4LYwH1jVW2a/EqTenVQZqU4gE2Xc711n717B824ldvlcQZqPEM
IC2GMHV/Nh11azDPMTw2fohssyut9UVzh80i03Mf8zAzksuQWDs2jrNxLBZaUgEkP2S5fxH0hGCv
1/bZsmu0iarawvqRueUxW+VGODQeFaOLAUJN7MaATJracTXFnXTZPMgKI3jLAWwnXRlY/hT2vdAD
6aIqD56hIaZS88eWYKNrBSemvcQG63n++5r7e51HDDjlPfDrMVz1+Qea2baXbD2bO4TZ+1yoMLBN
dHYm8oXhfvuaujXCDu0+CXGxRJ17z/xGvj5u13E4NTz1YepEBsa6PCchMFJMKYzzOLfvTjI+avVu
Ka2bUfWsvV9ghYM+LtlLX6p2rPdOhYdhaDBL6N0lm71Li5s/HIyWJILPUqb5I5FEeRprHp2rjt9a
6jS1tBWZdDergxmE9sZtSdVaObMJnp1bJ2mfWdnroKV4gPm987PwAaLEMM43BRuTCWVE06xdjYEk
riS82RmXdpIikC6JAw8nGWn7sS4m8nBX75olJ5Q+P84zyfWqGL7m+lmM9s73jIdG9/ZWpTIwthTL
rcNPcv+nJm0OjDgee7d+nDm87+o8g/RovI6G+uFV3AgxmYa8ARPhDiei1awyT+ZCB0qiXVebccxl
lA2pYC4WSOuIjvk/yiZqGxf1V4w6b3HaF1h4BERYnpjnHn041/BiVi0IOf9k18nTkI0PIG03nepO
aWIioGZAJGF1kZSuiMY0w9s4kMOIi7NPi5Ss3Pc2qSMO4dsUebExXxvpH3uMw3ZhR0b5Q2MR0hd5
yUoqQIRNjJwTTzyxK2VbvDE1uCt4l4X12iVVpCaI5/JHOXXYxrPIz1mLCjeq0pFGdTRUHATKmZ9L
Okxmk8cP09OPAWe31nOs0tXJUHG9o85y3hdQEoMM++6wxlHvp5Hk2X4XfB5GhjGbcTU+OcQ+e0M1
nnufS9jWDAS0ZLss7tNIn59hUzej5ciMqFVry95N7aZzMQ8pMRL71ZuNjcJqUYwVFVg0QOjSZKl5
YrLGMktwCFCsEVfb1nOeEw1qWm9v86yndsu/uCNOSAsLRvwHVF5YLb8gMwdaux65dakxreurboho
nqetX097qWehWJxH4eIdkV2UswGELPenliR9iubCvlPvvhvNe5sNfYu8c2wb9RtkaKSPRD58QvtV
wjrmgD10zQ1TYvxDqC2YSwhxaOfca3ZiKA6zcMLGzF/cdNoOpR34JmFe6g5TC9pz9lNzmkOiGVFF
a1GZ4qGqCnI+WfLgszfVrZ6G2XQXI/xBNtxmcfkmH1X2Y5JlOP92u/GY5jwqbGsP9G3fu3fmjul9
CvoFJt2MBttGuCXGgJv8zp40TRmRF+k0hvNj5+/IQjxluLFqsuQYQBj1TW7yw8H4sOkHK2pU/6cz
4qelunvrvXeakfi1PNgxDmLbuGmwUmmPkLuGFBL9pV2wsL8sKI/yZvwLVPDCtf5TyItzX43igErU
Xaz0tyKf9770TnrMnTLR0RSnD6KXUWE9yQG0ZLb8zgz7amHHBIHIPLjZYugNc5Sw3MEJWVIR0vQ3
2y1eYZWdmUjePI8yk4kbTk/P0E7DFnGOo9BHP/6EJ3dIKcZeQdnRpxOMQ84wxwu6vPgxKpPG4yoa
13ZPY2u0iuRIYctFGR1mqZgRBk9tQ2ZR1ZjvGq1bomAD7ctziid9b6zNj/F+nCSoNQu4UHG5jfFM
EzJczqnj6Js8KRt6wdS2tPsRbqlRhwUAUZquP7ELbTvln0hHaZtpkA8W9s2SW6a0vgaz/Dl7PDsx
dzPzeLOpy5gSfZfwLFvsX6pLgjRZHlDUTyuQykbMPPudP1xF3mQMV+NaHuqu/jHZ3+78KfU47Fzx
y9P6k+opE0A5Zyq8rcTyMU75s/LxYLV3U2kptgvWmiyh8v+vEywmp22D3+7fG+WHycAxefYZWFA1
7TvUPiRY0FZnW1jViybcY9ur7dxhdcqsOORDFhkjALbh2U+zjkScfZH1EPgdtkPN3k6JdZv4qi7D
Ze5UnDBMvStOMou9sQNIMLfB5zhQvsTOd20e+V/buuGciH2yQhSe7PHNzqtdY83bZvKPFrbLZdw0
FUxqXeyBsJLW1/AcijkUhjrm9vrokB/qUp/kx3rM+vjUl9NlLeOIeeFXO3pio6z6T4ysTFRoPIkV
7Vxb39Y5L+mlRF+toQnO6d0kC3PUPw7jfSs954FdcrBt8/tWJFjaJMC9VJQw59njxqjiKcPTyQF/
lXfPeECAnNpHj3uoaQweQSlOpGSPg2ZjxPcqD2PnjvFRt8tHoJqkIgnHjVYe3muY6sXeGnUcSVqg
DniubCIzW7Pxr1kKJbzbLiSG/R4cMlsbrH1W6BrqalRYgKY7HUVtFvPH3LpR4SfmtZ5fqvu2zfWX
73a4J/TuXob0xBj7ZVp/txyVRQ7jHowiuJWIgSuHfHWoWqa7dxIjQtyeHpdsY++mVu0G87x08053
/Jekz3bs5b/rKT7bqXZFHNmNyw9xUBwkAowim0FbnzpBWb2UV33Jo7z4jR0mSOIkcul4gyCDH5KD
LtMeMXqvNmEgQld7MmqBNU5bAwcUENNV6r+xbJ4zQjyszw4YaX5Uj0/7KgJj9CJ31L4FSEscdHVI
5di5G/2vrNp4c3kweoPKEe2qTVlgASXYjIIpu+63F9U9qNU7TB3/iTYHJuw9F4wDM5SiyKf/QVXE
hpouSPWFlFRyoHdoM2DPAFKKpfwk9ANY68A3TPBwH6nNQFN229LYOJkZzLCbOVgECQ8gCzoIGZf9
SqTEHUB+w4fYlr1/07i1DDovmDRhn4J+5wxHTrvApapgmLQbxZK7pkY8s+XFxInmAptkNYw0+F2e
fF4mFTqiD2cTtvvwhBG0yM4qVz/9uInUoIVphpUwVWe3/yqXI0ZX+ihJda2XyrAjFyfnL2fg6KFj
w3/kAB+spEl9vIDSOHjeofKSvV5/asaLnr/qxffIj+7+ik2f4EGKyVxnH4/7JtMi3yBRalQ77+Bg
COJRvOo9o0YXlDmaFGB73f2eVvc5h2DvtCOXgRzIQrFRKjcOnbD1TibPOJAI3+QRh0AHD1D8VuW4
jmr3MrLfMo2R2R/V5/m+OrMuVvSlxNNw9KajlrYhp6RNX+HPhe6buh/IlSeI61Q4kegAa2L25i2p
v3rtXbQHPz7lQly7cQ1d+m4qjGE2/eDG4l51l6yUgf72J8sT4jLqw/Wiwj7NXox51ToIbG5V8WWP
cQjR6so013Sdo9n3H2U1R2nG3F5vNkyQhrtUffSoccvUweEpUhJzSrX3DpgyZzF2AFUWTLr2w5Pr
jYIfRm9D914vbqRiLdAt+1qsOYK7TkCROF2Nv2klpwqRaKrVztOLh6LUHtMyP3gGglTF9K+iyqkJ
erN/yisOeQWXfzGWYGJktxjsXZaNXqb41RSmZIlBZvDFjmD12dKThXk2w6WmP1JdNsZM6qaRTNSi
VoNlQSfZgake76d1a6yoMFrjDC3WOFv38JKqgVsOZvyY3l8wnJEbHx4dIs0kUKUf1tLvzh17Bjam
XUJcqF/ch2qY+yet7DAOZRCpVo1tKuPMBsHlPHdFejK9PLCce1+SMTmXAmHlAGm1D1sMls+6QZC2
KTjRKqFd/ZoUjItSgiyysA20akzJU/yblN+ZUee7ryXLXssKcdVFauwIlP1BtlxOlLMtnNWT5fT3
lx2G3jvqVbLr40//vrS+/YUJ+t3pjO4xn+zq5mpvydj+QMWzydyYYYvV4+HvSwaQKCCsn4Z/wwuD
IGNVJsZ7aRQyhCG4PoAd5/6m+y3LDODspth5cYFKtNzbkHNCpk9Gi28RJEQbeeOiP8nOeaqXpd1n
Wc2S0JrLl1oxUZBSyxnkUrcm4zW54L7OQzyJYiuks2JM78qr38egbevilNCt/emOrzO+8oPmSgA0
nHG7wOl5TBkI63Pcc5ZX6kEzdElrftb98ItfwtYm5ol3I/fqkQRyq+T4958IjaS7xKzYTbloAbhy
0bg1efZys3qBNuUQpiYB2E/jFOGcNl+lPA3mAOYmwQPudHV3ylZ/S5Qs+9CS/1Y0/Y8+93+ZLHzH
Mjzdtnzd+2flSVu7GPJG6tG0eLjbMTPWXEznb27ea1shaNDq1fwnkTFhjuZSS1K9lnSS87pzO/x5
sY3AaJY3KgjQETGgR3mvDGa3qflicJD/L8Ul5n92F96/Xd/yHZtnv2mgV1tYfv5vlUKh4WBP9EkP
WosqoJCAQTLJ9arh6d8kSxLp2lLfqMCLr8Vwl7adTj4UFtI4OLr45Kw9p/VFEtTDMoEH/LFeykQG
jmh/dc3IX/DK+IQ5IZyEiyMRzTlK69x/+Puy5v1vCFv/x+n0b0fYf9RD3L/j/3QR+UI3yUfrEFZw
A/yjMSepCZY0ZQqmNMm8M9739qFTfJtNo11nAzWBdD77f7dh1krW7qjZLtkzZ3otqopZhOvYT1zY
oBHLfLN6+d9ox/9opP/7jlPq4bq26fvCMf5JvRoT38ao3elBwcVm9gszobZ4t618wstEPyoZM4O5
uSs075yOL6TV213JuwfskxecptH//46ZeLf+8x3jrdItIWzSbZ5t2P9ogTJSzRv8+3zUVsYUDbgV
w6FuBkax43qu5R5hb3jJcaJzzjs2jmYeAMEVYZWUILDJT2EWP3ZWeU2cYr7YiLvdwBDDJk/3Zrct
kwgMzk////fsGPo/v2v7fiKxeD9Ny6U85Z8kIuofFdt+BLkptat3BtQBJIT1rCWkjEWLRG1A2+Az
Hdj2jGFib1Jjd1ByOOBtCs1SNw/EULd9mrSbTDX61jNi5BDVHX2mXyn5QqYr1c1uCyOs9TILPLy0
OX0MqupqooBEUloWN5UgPxb2el2F8bNJ/TH0jOZd1XEfjJhXKaXeqzFjl844rpSxPK5O/diAkiOg
MwR40ZrQGYhrksK8tPNANVWPn4ccVUKAIkfJKwVtbD7hFXv8HCnRsHJDsNOn53pe2l+ZTL7w9vdR
4XSoVYpQ/8qWGG2P9dUXTJeAwjtlGeSOmbLp7yk0m6yPrprmQACN2OqwN3urXTe4n09u59kHk/1T
tTB69+nOJ8i2gCRsT05v/1aV2BfZUFK8sGoR4XgqVyiEnkZMTbIWv2PDp3yuNo7Mn59cS35p3ryV
Hjxg4erPQrPNvethqc28bT7Ov02jU5tOE06gkdPamul9Po8nGp4eJXsLhLKAsczPql4+p1FytLXf
FtNIiKDSKiicPNS8Bez6On64icUga43fSu2pWWvnfRx8CPb0ZngKk1unt4ExFT7nMAYTcTPWR86g
YdswmmhGUGpOzbG15QeHkDKQFI2L11kElhqGQ1IsJ9efLqYpHkV59OuBPqeJcI2xfPY+glnM+WMU
Nhke19zOdIsVLJwMluolqDX5PHblb0MSC+TYLYNpYjdDloy5fhfFQOc54pL7TUm2Jpy3sCg7QV9T
UZlZxrmZ2peqxQTSV6Mimkicp6T+IV2nUzHiZ2BGkQb88Wpy5qsKgxlObANrcswvYTNjTBJjf79F
Y8D2+2lKvli++43vD698m9AAuGU3BokL/Hi006/qmRAhpwpqujazVveU8Z2stjyXCSHuVlLMrCwn
Dv7W0hUNJDpmJZxu/UPi0vy6aIQjSn/fybg8FI35xmbmj/SkGaAxdZvayvTnPpu3Xl69dHOa7ySF
KE2RfI6YJgzoPHwozKR2j2KgrOpuk8DNuB101ATHVa8LRyysNguDXvPUNPHvdnBecZ8vIcTGXdbe
WiOLN0PnlG/OFFp2NXwnuX/LJPHde/mip8Xfrvwwu/lgVcU5IUHqqvS1SByCzC7lBUz0os5zbp1K
8oPSkSBzN6+uHVPmaNINFXTihrHUeJy9ynuyO3LGdo9n+rGea4/zLS8T7QhXgWwQq4wAX6yFYnXd
wCzp4JFUYJ68e96v7S25r8fUe5Y2XKy2FWd2614wCe0bkVeLpJHKEO7Bvp+ap9GYkcdTekFVov3A
5PhC+PdR86rzIMruOnLqnWZfv6aupjCcN/amnOlqr7NPs077nZ4PO8ewfwrPMfZYrN47QjgE5wsS
ZHRyNvgKtXuWPaH/M6MlYYUYcSrwJLq1+q2kO0UI33+Ggs4aNnZm0OriW1rOp7IY3voJvQgGeyp7
IEZd1OtFU619EwLjvYAYJskgHFFiiG0WBHG9YautFjUqvd9d+QtHRdhjT7Rw2TNM3umz2x6zTG27
dEyoeZynjZH61nb07OJM00qYKqETQ3NWRtXbfrD1M3WgYW8QzGoGY7p22DZDHWll0Au1sZSpLpaV
pjcr7Sj+nXn6zQt+ouLeUzUzfTTxCrqYXgNNq2SUZOlL7I/6uc95/rpaDdmc6vdN3Eo2lG9uYuds
+HNmUrNbHBhUYXFLNklJtqRZTMnnX50Je0Nn5sBn68by3NYnGl0OmEX9s82tcyOZfKGuoj3NZk8q
uRBFoJfal1kl7qkcnWfNK8wH7XlCMN3SnNpFrWu2BED1nOq2bt34bJqY5HN4p8cYL6kcw56d1exW
V81S+m6oTJNH/EikMI+S+bVrUhYz2yDxkEwkEXPoM1pTPAsnewY6r04T+IvLQri6z7H56P3qn5Xx
mFhU0eqp+wcWWImZarYPDMeYbzSKHDGPenJSm7H16kDMJhmiKelPnKS3dIoW+1jXr6psU1D1G6vF
5bfcg2J1NlwpDvCCxGLSU49oQG4Z1m2cwK531CWnK6n3e0LFvsWYH7Zq0+YnqXvrjRjoJXVwaNka
g8d2Lp7GHtRaylaJLg4f80V1rwf50VuCxMbEE9vkjsITdM0kWek41ZnCmvMLfQCgPhoz3YtFOYEl
kvbqa27ozclMHIPIWanFL6oq6icdQ1Au+yY0mBvQ6iNSqp86+2LlCS6jur/O3ZAe7Nrfqs6nCrpU
CxtenB8zg92eIt7Zqak6aRL3uuJX22JqMo7A+uJArK0Kxsnsj3lnh/6dLBwT4ebdT89/X1IfXziW
i2tl8Mgx0GMiVRfTNdXi7MDI43PtE/uB5XfYxU2DE33ANemuxQfp9R/xWDC677EjxGOOrXZlD6bl
OqXkFnFb5dpBuaQxKE9n3IJlnjZq9qiV/dfLg1dslnvYqTSxWSDToGZXCvuXw3mwYkjkZiPhIKMn
e+QQNXVTKiayxT9Lr872yah/dHcXeYwWTuEYVn2jRH2BgnCUFUVeQ5MxIskl8c6VNV449kkWcXyx
mCVMA5TOteircCzrE4Nu5FkvSaZTbcJukp2NMOeu9j6Lq+ciyz9Vpfpdn72uEiuQU5evOY245NcE
ni4DFmFfmMbWavQ3qZz8NHJKPdL8iT7kzwB8qdI7jvPavfZSPLkUCTI6te2o0oRxykz/Zz7Y9/Qm
KCibfrXUso59cj+tWk66HcukecCzfmGeT5Kroc/FdKUX6ZVizO2nLGETzTJJKuerb2Oa8RKXJbZV
J4lblalMV1xMQ1Jbi0CoYgrCzLK8+QVmP8+J33B3kqWMS/tAjQyBHTO55Sn6iKhSdUo5QyGWhoVP
ZU1q0fswD/IwCexn5kyA2pJdFsYLys8kOI2LDGNWnWkMSlYb/JpEr0vsakTXubkztg+D5/RGkYA9
eJrqHqlt2UzpEm8aSp0PhVkSri/th6lguEN92BKVIHoFQ32j7Z64F6+GnnhHhP7vwb+6RVMfe0+Y
DDadnzBf4m3jU4+KUZUeuBXbVHdn4ulFdxH1aVwsNlI99AJib2eCCg9GmpGuzbWLR9Q7MqzsWKeY
/O2CTBxTUiMYC6riNDM+FEX5ov6HqPPYjV3JlugXEaBNMqflrUolL00ImSN6k3RJ8uvfKt0H9KRw
D/p2t46KzNwmYoVnusfEoJbpfbNfQ0qJN0YFyUKIyt3pGBWAYIh7Vv1GiSsLr/zU1gwefeqolWMx
piGRuV+4Ko7uqP6M8yy8EwY5vUNGHg9iPtR23zMIhM9MzGLZBM3DZFMxUTi+TT57D21+9xMqsGiw
V4YjTIoSzkyqg53RQCKF2raWPaJqf0Yfq3zP5XrZ//HxdEHXxPorq1BPYY4yCjaNSWRXh7Ht/v/j
748Ve46NnJrX3I+z098HNoVuAWDJ2UytA4Q2EYz0g+lVmL119ZE8rmaiJ1eDU6zmjMN6dg16cr0Z
bj62ZIquidsEqF5b8yAKsDDu3N6wgs6yrULNc2Vkd75pZXdDrvK7OWlTxjPetOjMknVNC8navH38
/RNjm+yuwA265IrFnGwy1clno9lXwpWPkBU+K6Ac+dwh2xRBzfrSnTapdJcFduGr48yrXheMWbmW
IiMzF47k7cfQd+yIMts5slhh+im3xQTPuyzSZMFNihU4Y8KUgPegJ7vMkfE6jDFYCAMbsKms4eCV
5XlWAIPyCdkeZFiSBebHIiPg1BXXMOlP7YwnXaWXhGhGbWQX1Np4ctFDbOPEfRVFfzTi8TlrQcZU
goF1+eCpLlyOtfHrQcBve8hiie9wB1JnZ4h6LWKWwRe8ZQa6a1MdUPcTvcv1ts7RgiVuV2yb0CP5
qG0X3sA6ADVxvsycCbCLl3zJuTqmaVbjMNe8X2zxCHt3jZtMIcC0bqUCYhEImkqzFwxRii4HD8mQ
0zC1lmyKIohInGtttPTn6MmbQTzJ7BW+jAvanSdrDH/bAeqGFlO2GKL8Mancbxs39LarZ5pLeGIo
xvB8RGeHGeJKYouSgMmWvo4QCkwMRmi+lyM/bXwHFkRBTFR3SfaophkKvyiHDTNSVEYWKu3bm9PC
um2YzSCzCNceDeGiC2wK8wQd8Ji58So1WROHIWNcNQLEMcJlNOmNi7dsITqIEv1n2uXTXusa4XWe
r0gB/lJIqNaOCUVYOsbRm29WfIbDvEsffYHnmbK521TRtRsalAoO8qmBNVWdIjsAQtRbPZIwUMTL
YFTRynfWdsrqD+TJBq+3tPOKOx4/UNex0UnGJdcSmMdo5uUM8ndHKUifKMIcgxkAVfP9EEAEMRvz
JjSfPkDE+FieO0Cd7mOiwUKkO1FBXcoU8sMct+iib4evMmnnPbi9baLH37TKQBVG1dbU33R6Dzpj
wOkX7XPUCjCHHEvZ6ENOoRh2KjZXbqIQoWTZfQ59es0jeye5MeOQuKJWWdXG5DHYchPwP2aeqjhV
C6OvjX0uQ3rE4ITl52duGuNYGd6tfM3PQdIexz5S2AAUfW+lT9TBh7En4N5JOrzgNYbw2mzuIqCa
axm0X/B6Lj31CsCyhluxFXddxjDc0X1JEdq/IRnlODbLhpbdb3e1fNG3a63gYsRg3MIHuuWRe3UD
zik5V03yUbuaWC13QNw2pVyNZ3IEeM8j9RQGfrYDk8Z6Gipjy181t8sZx1D0aSMGX5ee6DDstG8l
k/RdUYfdVhiIMSbyjsmn7K59WlTHCsjEUmAlWJahvZZs33lo+nFnWkS0uJN+NOqwQsVHvhyXV+hx
UCxivObw4zBr5FT6QRzhjLCjd08WFcFQPSIHMCV0g8GCq3rcjbZ1tqYeWbaf+ptMW/vOq9+mBIHr
BFpn6S3oRFgjwWsuip+wEeVT6RpLO+gu/lDgAhAjllw1/iuS7LlUsVqzGC+i8OpG8GUDGZ7EYPvH
UsbQoebZ24jsTdeBZlWxNcG2PIezJMs+eM7GKTmCydL4Gep/OkAUyD3D89mcYsg7eI+NZwwWR7NR
7bry8xb9HKkLfs+4oLKqF7e8T8fhOWv6mmu2i5DvM0gqVGMtjQlFs2vmSxMj+SaRA+ae9mUyWweu
LVPSpMHr3fZQ/ypd7HKrfCqy+ZvZvwIt57pXDG9scZZpLH987nVmI8Ad4vQrL3W0wxawipxm3gVz
h5t4alcTHKDF5IkYLdW0VJ1fr0I8cJgVkaCVjaDJ5rVCGUHbFmOSmSD/rmPRnxsfzmlp1sFWClpS
H6f3vUIU9/cPhirxEsT2tiCVk+VFlK0SkTz3YnB2pi0+A87iU9gV3xXnmJeM5n4Ucbycatqi+Ib/
dF29StPoyGWFaSFXj36HSo/E1pOevLtqvGEOXZ4doMXZNnBeiqa5t3kYllna/xqKX19Rlfs6hlFe
3PTJudMxGIn7qxS0GPmI3xuONz+a5z2oJ+U6gH8d+CuWYu6uIgPVgxNtI64OmbTunbKMnwBYDpqf
Q1GITwgGzPXc5JO/pzw0LqoMWpO1bbOcy1FeaExAjZGdRJZ3Lw07S99lZYYYR9rFnZjwXCmjOCO9
2bTLXhrPqQUdMx/Vu3Wrp1MWfFQLt80kM8QsIrdmQrHptXl30Pl8tir3V6ILO5bsJg2LEUBdOSnz
UhJxvJZ9EO39I21euFQ6hRXFLzUYWVaS6kAJtKtLZPw2hmR2uGqZtcVHbWfpfZLM304/0nKmP7ml
xCEh8wTQ7Hwphtpa0MoUmwJC6CIOvFMV9pcwK6ozySQrXMykMdUTS15Ss22JOIr07wco/ueax2Sb
p8POJw3tLLzuYeTtojoeKcos6a8Y3bA1E32ztIsm2Qxte7IL3hdet0U1z49mg0a9Ca4I24Ody8Qv
KKYvFGU0cUJi4Gdwy9gi3iRefB8F2aZm3rBC0s0syEv/dTXCUjJjuqPR+S3kF7K1bGYrbk/hH0Jv
xpDI/z1nFhBfBncWVJgeu1DtO2cjLLwnnW5JMasPxe3ZT7hfXywZrty66xfa9ptnHUVPuK2aOrjz
lTFwDs+YXXtnO+ImLLxgb5pqRuY3v/RpluLHxNirRwQNCveGa6BqSLCw+Mn8zrw6O08iO5bC0NDW
bo3JuMPPQAbTTek+wbisA/AReWNL5Hn+p+mw+Z+d79LIJcy76ctCtIYOq2Hs4LXRnl8HUJ6pALTb
nsGeCbKCRvA3U0lpcjuprGnYVdXY0qNRwqsQWpDwonM1imbjlqesMYstiThgY8tIsdVdka6CKlb1
+8nvnzrHuILM80vsEJ2WNO55kO0rBkGGWOWD3svYH87FBIdWe0gDmCCtqwSsi4EuJY/SfqGy9MXp
wcQZbScXzEa+RDiOy8TIPmIx3ku3CtfS47sBE3mwFflQkTtvicZFQtrWsG1qF3WP/ZLkVrBNf2OJ
hWT0/D2KquPMtUegWkPvbmFXiuZHx1hZvQ/VYcyYuULNtpO3RhrXaMYuYeXXfLCydcsGxS2YRw3+
R+dotYoZ4MC1nKhSJuQkAU1Pg15ltEdUt841HJg+Rdih63bEe4AA0m+Rz2hBtE0tLIqbsbcocixE
HcAf7znCVm2oXlybrphr9auvHb13zMMoVXvojGhN9d/cF84jfngmaAAcnNmSWO6IzsrjOyiGKGDS
UG2SxDk7HLEsvL27phM/BVnWaxYSd2E60MUjQFl2VW6tzBaQB4bdvesqF5x6fEkK6wYnYUJHZJn9
kMY+QDqGEPhsRpKB0C+RiIJqzFrVua8QIzf3ltDDmp4aXyoDOHI6L6MR/JvTujxgHX+36mvh3vYi
p9FL/WXXZh95jZCUQTKJON4FpDX/zVw/eDMquTnmjPKx/i0dE+6NU1Fxxuc2sd7G21T05JfNAx7N
o247WLiMBu8QWtM1xotaIXPFO1Gt1dCKhSHh/QR5/TxQciyTKbW2WKWfAE+S2JXzuBrhJcUiuJr7
zNnazfyTJo31AICu3U7oP1ocggzekPl2pUU9AdPDCvmKMyJNFrqU0dZJVL+QWizQ5zNZSDtzZbuW
QGnjP84x1yTJrtbLbFT71mBvBQIgXYlR1vC4E3DlRlex9QnfZcPNiNt0heZXd9B58pqr1LVfdR1/
90D1SMo2KMgdBtS9q1/q3I0PTTd+dDz+LHkDxKRRNfSLmAsHmtAjaCPwOjIZ1kqVu0qav4ETvEdD
d3IIDlwqyYlNfQQ4OJT9vZ2STZRHDtXVlCECiEa5sUETL7Gwkr6TJeckHs0LnDPHdgrSTlj6yNte
IOKoKjNwytXgo2ob3VORi3bJ+uo5iSzGMC9ViO6+HfrXoK2ffRz1FWnLBjJ4HcmD2V9iCHU3dmgF
TXvZeXH/3lAsotPMH3XpnLEFI8GPcSYrywpXXDa9KtOThVqfuR0+elQUxzoMEde4iKZsrBIb1wPv
7LPX14y2UFwwaDHTkQaszRAaKpoKqbE4UvEx7zVkeEilv8ygmi6zejMkzauTIFBGxZOsU7DaPXzq
jcflziCGWek43Nvgn6yxQXJXrt3iG/XkLukjXsqhWtZxtlUOUzWnr5j/dybidB6MKV6INodXi3sb
RzDM8BvbrSmIOfBoqmZk0yD4j6CplrhimceqeGVO/rvgYT5W9ERs6sHn4TRBzzj/yY/10hLxVbag
+bECmKuKdiiusUl78G/GaZq2+cwAnsFeJExv2x4YubsLhB5AtRhPZYF9kG5X3iu/Okako6Ql57uh
mrUFOLUIjXKJFZgcOtKyqZ7NYG2JAgNuMSFqNR/MuS+XWAOrQ6pi0ihFsLdJcz/Xk1cfWm4a7MoW
5qNcMUVT3bbPYN6WfcxkGrHs5CQ7upBiaQxGAYI5frUjZ+27+tjnw360vSdV1y+zF/p875lYtRnz
nfpisstc5tK6yZAA/7jZXeVCO4tip1pHFhLfDlpoHwb9SqBVi9KwP+VDN6IKW8Y5an7fw7EVK2Sw
DjlpE/uoaG0Li9bdNP2NO2YvObkri0pkOOLhODbye+qQQ9cpbF4LT9gUDtS50wTnKGNhmTfM8tl0
ymI4N2awxdMOtQkmOsrO4AUmZ+0YDA00iWmFmDamx3PcA4waE36BqYRiNhJDwG/yV7R2sW17e9yo
lOlIU7YnNhT1vX/TUze8aXWNJBjFDsPjmHi4sglhH1+ZEd1ZEWOLhjmTpNQdh/QsQpFuTAIoViys
urVWgOvTjJtdgcRAqaE2FMDu2p+ceWm6oyCvupd4vqd3D5VAJjx9HnTzVHkp22A7Z2w4R29WabxX
ppcedEQ2cHfSQ/+k+hxLSfRet1uGZedpqihMMuaN3jgdoiJ46pUPOgrJBTcXk41x8p2niL6NWYx4
tW1ZQ2lpbHxFeEbcjFAcH0r2JmVpyMC1fGV/chEjdit7vkwMMQ54M0nM8LNradnGc1zgpUiZkGrT
bfdtrrc+pP87iVFmOcw2Ee80fhS1bPsqW+wtO93pDjbrHDc0glLt6lw8OSkLW9Khlx1vEvBc9qhD
IcicDDAei5wctLgO0rUViV/PY32t4J6Gk11uy8pX97mRChb17QvrvnAX1nl40WXtL7H0qvcx2vUE
VTl5aL0hgJu2ytt7maF2siVgngz6f2PXJIf+bHkzndAARKCo3OuMei7ymve2auwtqAkP1WvyVvvt
XrFQGZx3KaG4uqh9eS4N9JK8nyHtfdzCKnFzhmIJQRR1wFglCE1wY+kFUDvSg2A9It9c3gRDaVjs
DU0jP+KdRL15kh3/SZBh3DTS+GXKfQCKLm3oExXVKnDziIOP0SOJcqzzsois5Gq8pEaGexaatz/C
eYPTcw3CdI26b1pyoBkeddXcXSbL6w9DRDsjvD3jgvfWTl+IwFxb8ZCtAxoaOGzum0ATp7rKwl8M
fTY3czbfmCn9AegByjnUcLyZc8tQT3TDE5Xu2rfZmCZGc41S80qFGK469ttrnZXf/uQPGEv+Fqj8
8vmxVhENeXVwg5Qdu05TvizzN+yt/ChLqK7ewK5zdBog2mi6gWL67tFOzH0bOOrdSLwFZ3aPpPDq
IB9fiFtYh88TRMjMLumoknEw5S9dyJnPYiNdAUG8kHonl0mnBfmz8sGzUo8JJ9UC+Qk2wHmoxbAX
9unIiIatx6ZCM8te7Rq63nvrdo+w28W27/gqff2v8Rxr4ZbAUmy7J1QUCyszKKIOzbsqZSkquxvq
0LMWVGbl2rh1KSPL2Rpt9tIpQsxlIcQI2Pa3/SwKzNGNSVRlz7O0OlgOsDyfSOHVW0pEUD60V6OD
JF1c8O2QvLPyfOyTuNKpPXJraV/GNvMPhXprx3pA+TEO/E+3R866mOl70mMX+w0yvte4S8tDNUHc
G+NPeoRn27M9ynLroAODtZrk+4jXbFrMzTTIf7EhtlNVTozeakZ1br0x8/pSsjfbdG6+yme8kXlc
buABbbts+JkVAAvo8qwzgvGHPF5WFhllOy4pG0zzEuCn1UA3baWWIESiy2zzblYJuxZ0jtsWKUMw
k4+A0WNRQphAwBv+FnP2aXOWgDTxN/NIcESaRHRe9nxndnBXej29MJxbWzLfMZ2XK8XvlCifvTBj
drYV+dJOI+iEOa/lYHwh/jaQGDbCItklXlum3gvWHixP1lZv0Yxk8bsMJ9ylR6CLm85vtoZlAM5g
RAB/IAy697phcIwMZu7NVx35jKTuQB/70XhwurfaVnsMN6T4nB0qU9Rsi8Yb9K61BMAEa4ki8MPP
nN9JN++yMl9Vrd9k8QGh/5MlVu36TFMsiIRVKB8GN2WoI85zi63K7WGDWwY1E+iP5FUmiI8Ne6Md
by0dTyyKkvalfHdRG60LVtXonPC8CozZeQDermxMDDwONaJmcouqhTFAv6l7Mi4NTtvQONnaO9oD
iHQGVRsOSGRfUCQEI4R1mFJqVdvJBQ2bO9PK4eUmVhb3hPGNGFMhFgV1bkbJprHKe1z8d1O1vJ0z
HpwjZfUYfiyNtKZT3IZUPbdckSkxobzWqOriiQI9shKsYC5rHuNqNN1vmatiXXU9GRMJ+ZxOeHDF
wZGXKmJ6YyX2KYxh8pstxadn4cMVzQLAA8E+hC4tHHSUKAVzRpomz0NtsRQJxbSdfXpfks7L3Dqi
ttrIJtyyanhA+3xSOd1LiYV7JWrcxJ77A19xhamNmtUd3e0tt6UI0n+2Nj66hqVQ7FerckIMYY74
pfQ4f5U5lEttf5hVAVs8nw/I7H7yGXmdG7o/qO93oWt9tJXz5NfoyNrqeCMmpPO/2Wgf4/kl1t5r
7UzdWlgFK/NfnHQVPnTUoHP7j+6B1sthQZfZ28DneyoSK3+pnORf3xbFHVYXq3adZeMLE+NR92Sy
JlnOqm9XQSx8NMwp2wcAS5JHyJ6s9ZC68D9YOUy1i3Sv882l21j39C3Y7SCDqYwGRujio7J9dNw2
+im6mUvjEAs5egBZklwbvAjZIa9oRUYnrrfR0HjYJdQ94Oi1ExE7wUMRHfHceg0/SNoMP7GJcLfE
ArsAMvZQQURWHo6juvW+TFKCWCr4KFt6qApuhQg/H3660mw24di/xSOHX5C3315Y3+sZI7Df9WSi
gMfp+u4Q8y25E1dW1FT/bib6FfU9Sw6gMOSNR9XV1OJO0WeLiue3ReFIKg2kBkPjUeDXh4AX922T
8nbEGJXRLB2nQl+Lhs6j0d0ZcjgHU5kSB8IaqA2p+ws6TJwZE46q9DLr8NJUst80KfOZdJKv5Bbw
BdslvPNS7LKiATriBrzbyIhBbqFHmBY+ASUMuY2DQg3LWdHrTRyhL7dlBuoEDt/FFUW+Tiw0RB5R
zlsvKN+dxl6ac7bnXi6WhfkRDvm0sRRo6d7jyRjtutinaU+YVdNE79QEOIOAyAlMfoyLagQyKUy6
dBH72mUqbBb7ETNF1BTBKeifIuCZS3Io0FmiKVQ4yNgadYQp1v/KBKmS8t56M9d4YLm1eKz3cwlq
FZ8udPFgZ/MeNQhnbEuce5Ccjsw/U/XqTCHHpnG7zLCTBIpdX4RIhbxnEh1yoAGlDUbKp8S03A+s
zmLTgNRQQdEvUzbMcKga+qhGM78RFQLOxLxXYXxkqjhsy3zOHyHkas/a3SIxEE2FC8nqktWfWmeG
eSlmvDM+7Io1OL2bVjRap8OGwrFalj4/D8Gob8w8VGs6K3jmA29sCt58fC1i/wN3QidNNs38i+zt
b3Ea3YIyki02F9sii6cvLNTfYRV+pJNoT6JABgtrHBjbemo0PUiS8AZJs2MNOV6sKfmxM4QVKB+Y
o0VYM21qSSRo7SLA9HM7HVPdvXuW/ApHcZ9Wu0xlrI9GF8hXwFtR6/qn95Y0PUsVOcNe6PzVnviS
Vcs1D58JVeyVqXS/iHp9L9uejU3lp7wEHEUAnlVAilrVdd6Kv0m8Cf3o3kd+1mfTRaeMCjsGvR4/
co07btl19OURINfGw8oF8OBOtOZ4KDIY20SrYO6W9YOD+YjogC23VmVRF7mCtY8HYdKyKy7eiKKA
Cm9ph98yivem1yWAf4wfWssfHcDBciNs9oQ1VxhQDVxBN+RZWX+HLRjcliN6IQ35OcruaUBXAbTB
WWQuZRcMMbGWIJxSMoD13EL/adg11FVwCHX+3Y0+E9XuDW/gm92GrxFF9LMq5L+cKQRmE/9itfIt
8Uu8M7PLjDgbNsw1NlMdnH1CXLbM8dOl0PUurcIfthMfpcrPqNFXbBZm4jqSvWAYZKq6ZKKNiDUp
3wqMYInrVHQxMf9dMR5osa4JsPbR3+ra2zWMdEzatlV2++sWgkQDN3GPXWZtyblAsGpAH679RyRT
B6LNuNnYDxfmCD7uELkN3E6LGXwTcY7kEi0lKUZBfYh/CQqz17NL+pVKUK+W3oNNmLvvpRfLT07w
hiLmHvsQ3Nci6SpqhYDOJvCqDaYkxB9GtAqT4LuXrMVvzRm7puLGL5LtL5jgCJjRDeYGb4m6od4E
lWJMHCC87zFp7MzJxOlvRtl2hojpqhPb0880Ns6DG3223MYr5ulM64R6cxqPSMgs/ZBTuaqd4Vfd
XPLRySw5P+r8Xz/uC4Pio7EwOdkOE5+0yDeu5fOSivkKjp/0tW4iL73/HG27uSR1icA1JaeBfMAo
0dUyNCdvn1FUL0LmZfducjP6Vquu/6FC3sms+dSaqzh9SRCy7N0SLZdwAfDWEQuHOdArONgBTiMy
MXuVbPNoerZQmHJFvQ0ywtDMqH6FYG2VsIRjyhiAT4ofPfLvdpKUmlXrrWuPPJQ5RLdVEm8+emO0
aDuLuW0bU1wbh3qyfhNMzcLqwJ6m4o6aY14abnTyE6bBEzP3vqqILS/dd1jMUNUMiyicmdrJCzak
2r+SXcJoZGCuaHhA0YqM0DbI1cvZzd/4djZxFU6bBLSAgkicpvM7QSYPgda/FrbpQiOQjfFb3Qa9
LmqJv8gW1rhQbcKcqHraU7LGyCxURHLa43NaGDBCCRHPXebl6Mk9tkMc4ZIXiBsuZEHcy03v2t/l
ZMPZKoIRvoCiWOWoHOm6VqaJL3ZEwiLLJL/LzNl7vP3JlWBCeQLHQ1u6zRUsyGOAlm2ABYR8z8mb
c92Wj5q4kR8yGU4G6p0lJmq9jWR/22bzERunKtXOJWLwUfm99aR1k196s3scEm+0djqK28ufXSuw
gAvlEjelRB8BbG5899rspY+C6jfxfhqF37fgkRqQTl5LTlpkdNBDDATYU2fJc2oUwQDCBPk1CjXj
/L8PYrPOdcZRbsviDvc42kPXy78GWRIGT8n51QYG5d8Fw1XFjBEjP7niN+O0Sj+HNjioMZ5e0Tmc
rRZdmlBtv/ZNE1NhVVssU5LkWcnh4pADeUSHElwYOI1r3uVqBYiOR9NCSRt1WQYvtyJYZnQYIGfh
wq6TAgGNvuvKjIG4Y0fXyBQslm8GuvbmrKMCJAcK/wROkOYQEch2FQVE/GSGZkgy0ZcN5qGtZfhc
Y3VfMU4UmNZpGZxKzwXsheJsxcyPbz/AbAjrieDCEJfrcyrl9FaTNMeQjLNtfkgyrmAv0ON9AiTd
xPoljqRRuHdJZ8/7/3xRHgh6muOhPFFT0ivbzy1hCw954v8LGz/ZdWLg2huAsqXdYH7lQoQPRpz2
QIPw27pUYBCU+O6MNL8HHuHQZvr/JvyMi5T0xHOYdTfs+Ghv4anPNxeovHjJU9WWWKfHjDRLMJbG
s4UrYlMIG+ZLwbQmD0M4jMzGXUjJ9Ti121JKxtmdZbzMHFCLOW3Kk+9UZ8dOArB+yC/NVk2oBKJx
bdSDZsFU2YpTvOKrMmBjBDfsqoJ7xXUXPmErZy8zF080fFT0DdD7aHYJpo2Ngk7qiTfKP6c3zCuw
PL3IdXFoIC6u/ryFfx++eRtiIP7bWLjk7qjjiIvh2Pyz0UGbxOMgooOERf6UmIprAhfuRkzppmyD
lmh2tzmZzoOdB/1jA8KxHE0XENESNErz6IRrTYvw8PeHLgjnFTPon8zuSWGZopcc3TI80xed6+lN
AGptA8s7BvHAVyzsEFcEF/yh9W3CRvl62O/ZmOGwleymNLgNxqrilE8fgP1svOXdi9M664KgsAYx
09bpY/WAdVYpqs0YoRfgghD8jJAAlCLr+Ic2LT0eKa8pD61B1ETWUyAFQzhKfI60T1XqHaeWX7fJ
ytMQ6cVudHqhRei2/z1zzthWa0sXx8KVJ2fu5b3j9g9CVr/5lHBFhgVSPYU2/pV81nvGO9O1THx0
i4YMnsuKKNMRp+YojLu/bzWxYLRS2T4NRt+c+n4IkPUzpGpVpk/NFCoCI/aUHp/1VM7Pc8e+NStb
MAajfKvkF+Xr8NyX41F7qCRj6Nrs1dCTNyDDXKKjnqaRlM2/ByW2KCEni/VMXGI+a7E91Shumthe
4z2R25DO8x69iL8afNQhcT18dVoV337svUbSXjdqTHdRR0RUVbdUN7q9TLi9Vt7YkdlT+/NuIKoK
zUZa8txHZnMa3fxVju0EPBV4AK2M2AyMmR9S3aL66J4C260flT1z+MUBXK0/hLKpGMPhFQlIm5Iz
R49jrRz2xUWXGAiw4u7sWK698o0+39k5+BZHO/6xSa1Pkr7sUzPiJ0amCTChGSPi1ZCnhsCJ/z7Y
A8a71jNeLd9uj4FDqIdz+6fQnu7aDDl6CKcZYuaomTnnElZmwDKfzxV5jOZKN7E65VRPpFaSQlUG
9W4YCkrYyV/l0qMWmcanCIkbHETAM6lhWjTbHCGRa14H4uRzKHnnv4/Ow1g9OIzccALLi2DJf1Za
rucImYqj4/qZRXaNgKnZQnLU2Lisw5TCq/BFOT+OWTLvG7YkDCx8rBFxi3LGKf9piGOchA+MsfJj
gA15kTk+ejun+Zwy8B2FR/5aH5OqjWzklObNkwpqnAWiNd5zGTH28sf7YWo+08khaVZ01Sb1IxKk
UkLEKSXIz2tJvYJ2U1fnDEzz0pv9cmfYA52Vn/kAGhsPOisRgnOI9EI1dXrPLWhe+flf7H6ymNb1
ybamBb7SXdwc/2B8IQuCtbUNOISeO+1yiQ0g73LvMUgSAIE5KDiRkeYtUnSqVtrCZqRqZ6yldkEj
7aWTssrrizCCIG4OZ5xq4bFRmg7OYpeiZYdxoUbBa1DGLwbyj8hmi4sjCcFkSDBj3IRtZ5AKFOHb
Km6m0L+PrMfr5/QszIomg7Nwexfy2lqOZGj3HsyBv3/LcNv4XDDGUHYIfNtCT2A5Rvvw95HMdMaQ
uHntkeHGpv2cqtuAlU0MyWC0t3314jUUb8T0VftUgEoSSaYOuUnlZruTuXGj3sJVDm8Vo6K8TkgQ
Sh0nW0PMNaxyfrgBDtOBUdZjWgfTySPK2iyVvmYNHqMbcjosAY5YcQmZqZNc5334gpwRsXDSotFK
4n3k5NYXUiNwRMmLI/xd5ElvrcOs34khHfeR6O9VF5R3vWw+rRtQQvRACupw74zzYYqSf0ZgR/va
rPUB1et4H0swJsnM37Pwg7dpQB9Jxmgfe+5/H8FYXp28qy6FmbhbWsJ37SNwEugN31sN0MAypq95
EkyB0Bw2/uC8OsVMbVzV+lQ04LEH49Qa7mkwwZB6wCHv/NtHpIvnOAniLfsvefCVlIe/fzI7Ux5q
q853U9jvuqhXR5Op1n8f5UgCu5nl8W8gGRIHjD21v7Ok+eGM/bxuG+jnOcL/o02/DF9anP4+mkmL
E5Ory38244LkyN3/DhVKYH8lckxtzKhISDUMfefDojr8d5kASC1QOe+KkKyuRUCizNGPspi+dzLS
A7oee40HwwG05zpHVpjO8e+PUZ4mW1Z6zEbK+uTdPjDS5mSRJEgv4wLmIpuPM8gz9sa3hg9BVHCy
M6Y0HiTbExFFoDxnEy6wGIN2E5fGuNWuWpmkkOfVPHLK1ONJ+MF4KifCAhc+mGmFYBCTiz2tB47r
NcFnKzzd7QMFrY+ycv33B+Y73UNMKNtORYQ81O64r6XfAU6n+FTmjHHXYXvB69zyZhdEO97q4Wrg
l1t3D8n/MXYey5Ej6ZZ+lbbaowdajN3qRWjJIIMycwNLCQ0HHIBDPP18AOvemu7F2JiVpRWLTBYZ
AcB/cc53sAw+B4yfvLBJ3xGF5wDsCnLWhZu+Cz8HMEadvDdyVkRW88Covn2ooqZ9WD7UwhCicFPc
qpYfMrNYiyzvGj2luP79x+d/K1HhY79lG6bva1a75w4kAnHEyS23+5Y1+lw2TfQHVx5uVK/11u6U
zWrCJn+3sJDk63PlgRIOtUKRss4mVMHhWH4VQ/9zAUUIrXsEKlzv26Jy37wCFnM+Ywkiz2WlQEab
ngf8yqiypyKTO8amycnvIqpg0TNnTZNy5zdh8pO/DlrVZ3k3i6I3+RwtUcyOo6yhLtTymo2gBaSp
ls0t80dOJjt+SEHUgQ6J9JNAAsRi8F5PaMS00JSPwp9llHVu3wx7t3wQ8iSgKNK+1iUxXJPecQ2y
s/oivOwyEQmWtmHxYMyBE1gseOaY/hPbxOKUxjDClWPAo2n9gl7fG3DsTsGh0vx+15hluNOtfHjW
XfbGnpvGxzhC+0AoMSloAJm8qL2BYeMM83MsHVbKEiZzu5fE7fZa6ZvIuVnqGEpW+88nj6G46oaN
38bxNYt0BPV1mxxwhNsb/Arlzqkl+QO9QZit18NYzuWPtqFLCagjXrqxDra24ecX02EFUiYOzyGd
eiOLo5Od9D8EiZrZmD4tFSdpqPmeyQ7cdzIH44F3bjmxPcuCBabQ05XsKUFa8yvNEJs7k6CtX+M+
ZirQrwsHzPrGZA64neowyI96E0UHw3HOCQpvNh65OAxAv0lGNS7lbFxPczsipgmnTjV/yLmHYm2y
XkMpz33XBYcgN31AriRyrBCKBZsYxN4ZZ7UjUD6YM1uYsEJTDXDk05AUSlKMg9msTqbWECDHj6zh
u9vMyvJRoYmdK36rnfRjaOc/zdKKbqjvOV3nNz7V2x+l7txMu9HOehJTY7sb8rJXDMpjFiktSPIM
8ajtCl6CYfRhkC6/sNMiAlgerZjq/3q0mqH1ofTQBg9Oic/mwTmTiE7ShO/DsI7xhxnRA7E0E3mB
1AMelhD0dTQMC0/Fx3WyJVgnWLlYNsdVIiVZeEnyqFfdwbBccJ/NTIOnF0Ek9ZsFYHRAto65zcjs
fRQVBe9ebIhL2QzbUXTunniU33/XgmjGtGvbdm8pYRCHksngJQQw1OVmjVmtNbudQOC2kjN2I5zs
8GwCrt4GwGuBDynk+XGV8UNFtNR0WPuGy/k02IQYOsQ+exmMD8K5d77TsvhO2SjEtmJh2TfhSmGz
2ifwY+gxu0cjr+DkFLwN8RRHVw/znJPAKI3H+Gsve3bGRQKrBg9RMIjumnAAb7rB//AKD8ZZMzzY
BjffUObtV0urN8rPT9TYxotiovmUVt2WUXAbBvKJxRoWtkhOx3QatwS3uF+00Yi2snUAGRE72zFz
eULLCOa85lSqJb6cFhRsjl/fz9iTGUFkgX+RqNyCJNiLmffqMI5dIUn80TAbcxKkLSuBggXSpMkd
sVA/NArutHC40RMqkpVlYAZm5Oke2QWe/WVswSaVSbVxLbCTeHBD2iP53x1K+Ng82xlWwq7FEVZU
NU5rRj3z6U/PELevE/xBB6/jX3+LqcTHkJXlY1PzOTy/iIzXHdGlhzoW+nr5sQ2ftXrUOTY2c1gT
xDpce0aX68/2Dm5Dclhu+MkaCPgd9WPS8AR17MTdfF72uLU31qicU2YHEY0FxJ4sb2g+0+K4nCkt
L8xWEEkQ2WjscNJVmEweZYLEy0zUR1o0DgdWGJxIQJqelPnU5D56VyaDtOIDgoI5EAk/klq7c+MP
HMTZtGySaLzScBsBlTpC6QTCYaOXIV3x0SNQvoPe8YBGRzwYeNDtg90E1Wks4+Hq4sgE3jiXuHLK
3pNIvn7ezlGf9EeiRhDsVfYhJNDxVVVQabByfZ7xnSGc9ZDqaq+ZmrMtIaZsiQO3dwYzM3IxZHNi
bHJxHV8cmo5Cd2nLsT5MeQ9XUZGIyY2d0I1g7GAl21TN01jYX7Q0iC+l3XOPyMa55hihgPx0jGxt
7vEokUevn9jLGHj4IuJFlswj31TPQJ9YEyguJV9kp577bZ15ofVAS4h0N27MU5RM9rtTMjQOxmNV
5sXVFLg2jQ42ALrDs8M5SqASw62x5S8zU2DozBhFEWNzXpoLrQgvn+eSG1LSE3azHWrV3cdKb+Yd
e/7W2MP7qFIGFm7vP/VBjgSGc3n5I1AuBigSFJEuem9/lx/maLP/mUBMNBCGL1HI0yNENbj9fLpP
WNI2qoxZIXs8iWLX+IjjTj27efb4+daZPX4tqta/69fJxq6JJFrIi0O05WB3+qWbv/nyhySYZOVV
Zbp14chcZNdR1YGLYElHpPHy30K7sQ5xkhNWFxGVkzqgVFtZrZdRhNX5JLcwdOAED/nhAh3/Jlmg
Dm5ecqUKj/pDqzx9byeElIKouckSB58pouweIYxt6JX9XJVvukt5GRdtiytKUUy7jXdkQHSG6v1e
Auk7eWCt/JVm+e3RG1nYAK8FVVVeihG0hD1E0fmzyE6RrkUjl6x0tBcycd2TLur8jYc+ZLLZd67V
JrsSCRcljNixNpP9JVR6mUPaCnW57ovs6GYdi9eaBMaaBUM+SutSVJ6xDVgdzSC0O/L+7+TYtLfe
NELYukbxtQG4BjCMhOgxm14EQUqpE2jXxg6+ljPfzO/ohZYBI0UiaU1hbZwBzl6Wzr7TwBrORQ5b
lX6b2G60N1AAHSZmO2suU56XRaYxsImovF1HPZAgVZI0rUn8t3yozyEBKh0fIqdTCFNI2JBJYz0M
rkMiV9kE+0EINmuW5ZxbLb1pCZOTOhLBtfQN8+7q9XNl4nGSDsU74x/Ep47ePzTK+AEdYrxEfXlP
Ej29x1pwlRNoW6EroDBhg0d93hQ0tQlfHaNFDG3LWyVkHK06iyJfTi0ToI2oe0grIEaoDNLmFFck
ys0XIZUr+QK9o/PYgM4CsZidBjdOrH5FlWbjF4sIX3USH/x0MGBpZwVI6BPH+eR2gNDSGQk3o+YS
qmo826G7Xa5L0wmwx7jZCYVdeJCwwNaiGChZQvfsQgnZa4FEpONDFPds6NomDfBFGwt/Y9cBWz+b
wDZhUxaVzhQdl/vZHqUApxdSWuV5fnRSuZ+AE5zSvtcvmLgl1B3qIOHI7Nh12HzsKsYBPE+lDQ/R
nTAamAb5wCrejr+mlZW/mREYa5yCJot5uGXLIRH6BJKMkUJ04uuXIE4RhaV5cGJZMe06i/06JZ9L
/IbZrZlBDx8O9eO6JISzB1OwtcbOftAi8cOsx5qjgJfGQLE4lU69R3Uj9wb9+Pkhs3FrMozheRQ9
Wroz3m0nZosuIVApVtS4R1LK3uUhWvZTttV6uP6MqIdHp/kRa1Z5aEejwxqBJVUqzTkJoAukcI43
YjnwNywZgYZOgBeCouyaquIrzXxx9zX9S5YRr+4UnjxNkvbBi8Or2zpHRKfFC4hqnNHdM1vVe2lZ
9Zo7NdhYvd/cSS+AIhJr6hpL1T+wDb4riED7dvl/FaHebtio+3sYBxYG6mE49DkAqKIPKQyntAAv
P6uJpnmg083zneXffDOlNDHdx2jIMNzlSY2hHjoOgg8TQvKAk2byiXGgDWfpwHyac5dHnGcVB7j9
wYZoA7Vp5vaqTYdvy5jEHJFxUhBqc0E4tfxKuXkZehPv6TyXYlbRr5YvdHIvf8wJHhlL7aunJPdM
z2goShGgfh5gsuKG6GumHLaI5zgiV+iM/ItqnXT1a2s5zCxtbP6iMomBqeMbQ1RSaopkfMQ7ZmFl
JSTNY868qWwA8ppvb8IZnJjGpr5VVu2g36LrMAWxDfCTbMQTJTHHpOdKKorAvCQj9l5pvNhzTprj
WOHejHK1qbVrTCnzO/fF97ClsKDg9PcDOUalhaW5hXxxCLGvHAPdzVYOPx6+fcHGkeHotrcDucf7
yINaj04ENxP6DPPgGFgwTHqbuybl0YO+TMs98LdzCt2ErwiHeZCBGbKc59CET4yMa/S9nz5iQOor
rMElN/Fe9+L2xEYM0XZUA9cLPBZ4c4GRhmNxscq/Xli9DfVfoPmwspXGWfFcoZOxEGsBHThqqnnT
+mL6rqWFvNfCQm0xN0RItfRTE+yEcuY1spM+WbNsRLPLYD0SxLWnZPlWjz0gino4KsYHu2JAXO4z
ntlQiQvi6zrnLc8o5mVAH+jZFagQpvhbN0T8x4ZF7f2KgYMnwxl9kNb3MQmf1VDQCwzsK/wQkVyu
YKXEuK2CujgQLDY85oFbPXRhqZ57x9q7eGQPxnzqob/ujo3nnFJCQC8M0KzHqu9YBJlU/diuNk5C
loyRvCpZB/uSSGwh7ZnEno+rAnzI0eK0Yz1rXmzfFGtRJsnNI9a7EkTLOfOAR3pL9roVHv3oG49e
AFPzt2qQO528BGc3ou50joICBSi+mhPoMj3jf1xyYp8S0/Ifm6RS4Iq8Dya9+atks6I5KXqpuKdb
IKiH0nUCvIyNe1mFDB5KlljE3UHDG6rpEtzgvOTFdbzVIs0517kpHka3+GmU7niwVIFnfn5J8e/X
bMTd3zhs8QjxEOItAa6eyE7fxU7ZXIMWxwHbIYVpI63OgWi+GBqTb7/WB9JMXZ6nFr1xNSXHsnKZ
lznm0SqLgVswP6EMtY5GiZYXW9v02o0I+uHmn0ledm+GG4D0BCytpQ1gZrcGkTv/TKJsCVD36QDo
PKyrhwN6M82nmyXZvgzCszYIlkGuFuUZE8l09oMlSR5lIbpsTF0Yfql231vR/Oij3jnlFvETGmhL
QClyuI6YYWe2IamtXQGfE3Zai63FhHmcFdEhtZFWxT2+pGVnGrVWtm8jGkWzmYXvxLjN07FlJuaF
Tn/Q++fMVfexi8H5K0an5/lDo7mnk7DQ+w4Daq2uQxouK2A5qsmPbsWx4vTdW804exaQBEhjc85l
wwClXTgIw7mmT3UjCD839fBYa8xZ5tamB9F7VROhqVpN5AO3tIlfu2Xnr4CwOuRpRZmpHW0zhsFn
ssYDLsAn8oiHCbe7ZekPlUaO9rKlqCj2YSuI5gRi/Yl6rFijQgivpNj6uIMd+yomsNP4Cy+usGzc
VJx0g2BGwWbprKzIPDsg0bZRVeSHrCXbUHQTpLdIdLeG6uLN9HiwtU7WrN0uJtQEqS/hhwBadT9+
hhXOc2YHySf9WdXYqIUzpHtqH+xDfpPvsdpydjV+uZosHqOGnBgQxEO3Jje1IH5AO6nULx7VLFMp
NfsHSC9aSn16900tB+gSQkvMQ4gV/pAdBj+7I/lHfujzRcZslEzb4pH020OfVflH3Tl79JwRgVXa
K8rvteb73jlGxn/hucEkPf7e0PJCyBoulA/I+cLuNKUCyTZIpTTS2/Ooxf0msqW9Glvr7onQ35fF
tEeEmV/hi5Fgpt1CJmQMzNLn0vDj756/Lm0dLEE2aVeTJQmS8p+zPGUPqD67YMh8huqvnwAY3oMC
d4wuXsEIiEeCN5uDZ6psM5Sz5yuCxgjudYWPcWCAagJ0RY8BADqsmYNRE2uwnbIYOWlaCVbG811W
iyE+uPMqoy2GU1kEOmWGPm7j2qFPcbD4BTGp4KU8GMpS59Km526ZwMmB+ye8N/NOpxEGZ6huXoCC
+ZtxfpvSVP/9N1e1NtuDrdAxZLL+gmMQS3TvGevJsJllmYPNu29a+7rs6Ncp0XwMqsehY8E8DsbX
3EcNzrh4/HDGuNu2vgeDbL6sqqrUH1BLMA3lVx1r72VBGiO1Ok0OkiC/qAmvR0t/tublqOOl/Ymi
mLWd96BgKhDu3DOHUyel/Piiq+qLO8XFCfWZB9yDwWjb1u427armuhR3Kjfbxw4Qn+1H4bPIyDYd
qDx2yVjbeM45UuwM/kjkhegmKvMbL9G2RibQ1YPxbGDtP/b0sNgYtGANKKLeNhNEClhc6UW6A/js
MJuYlKI693Xk4jQk+VrmaiRVt00Rj9J9NJp36ARAy1Z3HzNmE1erR162vADY87xnEDjd2o+GXcj8
7QOuxJw27HnCOCydno3E6BLksmVzSn1j9m92CP3PLRI414PP2Je6WtNHf1MgG1i3WtucwqZ5Tx1i
Os2g+Ro57DJ5yBCplFv+NSr6bu9gAnc0+GpyqfTGGKcsYygM0Ux+mYu7n9vzPJH5iVNwLrp/9fxg
kjsa393yovR9z6NVirE/dWb8pE/xvtdN/WHyQnVNE3H+HFJM6QbDjbavZhYu7OrmSx9Eb/r4Q8r0
izHAs1h6Bx7l4anIu+nAcAq5yDQ6e0v72YOjfBjSjT75FD8ls3+aY/wGVpuyccmrpz6H++YjOGC7
gn+ynRUE6TBF53gamODOwkAtabIXu5zeY41kavQTkiCLnra/N+lvlodrR7rchCTYIW00rK33ANjI
fIXqkq6Rde8ZX7+O9vOg5WHxDREfolDFMN0V30D4bJnMequgrm9yjoee1SGGR+rk8v5JDP6eZZI5
TVj23p7ucHx4OnJA0x7yCOnIvvEBQj02mMDuTAD5tpjg9sLBa4IqbDr3TEv32dQDyiX4aovXzFk1
eQLPfEI8Cw2agn9uv3SD+p3RM0PNPKyZhQ7PUQtjIpgfGpqdBSSBoCawPMBNGOUsJgGTNTtOg0cv
KlgNCc1aqdY8sQwT29ELq2MO5gdNoGQFN9fVmQ/dPx1JPNCssDy5049Is/DwL9PAut5g/9VeYtiA
a1PhX689dS+AHNzixD0JYniyVfpdln5/xQ6WrCaJZoyBD1Uauuh1VI3FDk4odpjOh1VWUZNhaxwe
a6RkSjfiF9OkokM0dI0dIF0IuADS53qwqmueL75dANhEtQncLxguTaS+Vw0KDJsN/jlVqXa29GNH
6N6OZZa+XZ6k8xRQG9r8MSauJEqAqdjdJpllAKqjHRdxn++TWfPRk3Uydenw3XexFY7+ywjMEXm7
c0tCdk+6rslD1SveV+YIGzWU8Q6zHX7l+X5HnHFA3JgT0prNVCB0B07n790JhmDX6+Mu9AsDNeiL
2eWMjzMTmBXWwoQhgO/CnKbpXi14eMY/eLGWJjbyyWVzDRHcSg/7eW8xt4q4uqMiYGUxK9djnJfn
XjIKY2rLFNSIPLVzIvlG7MN00HoFaJ99PgDg8JzE3T61xUkhHbIPs4SxMbnG1TQFN30A7dNlhAEl
AN+dCLRPZKCID7DYHISWzbHD4Bbmu8Wu1GNv9MMZRqza6XgcV5JcQTdOh13DKLpYv0cFZhCnzYen
yM1bpHKA4/NaP8E2/W70UX5LHN4yjVXRfEV3tUjIo2LHK6vyQ6DiOHhiftWaPpgbVwQyA+HhwDCO
EI/6F0we0UY26qvHE2BTZsNbmUzafjRx7OYtrE6tdEGXzpfycpBFcFV3ig5iOSwypoBYbhlOtXUH
Btj/Mk09b4iFSuwtZxU8Fy26Qm3LPsH61LAIP50uljmejWoK3qrw3UM6tpOj3m3mTeYyIGO6+L4M
G6eAHMWClAZiUgn1YhtUbRkI8cRVxN5i39WJSoeXmmUgfKuYB+2yFCozxE3+QGrlkAYpWRb4y9OY
kTWOfbFzF/sc+F59VeDlicT4NZgZfIHcLa2LNs55CjV15zL2oWPxbrbn3VsP0gb043WqywcP/csR
36S84BfbDPOio+6Bspa69Uq/iJBv6YJaLsqg74bz8nY3lplvaq7uZ+1nmjtIdsuUobTLrMFO4p2n
N+HBdDWckakv3il96c+CJj22Jgl4eRI4e89pSdXTAB4MubsJzS4469ZXC7w1E3eARWD/ylMA0ie0
zZG6uwFUtiDmvTHKkIzN8widsJIgRRk/EiPJAK7e17kX7uoiAanFlkILApprLwmukUU4ysggkJWG
Ks+kMchVB4KyHMvgs011fM98ZJyBKTGi+B4GwFkc0RqCxAOLX+0qAyTLzI8HXe5RlGePVSJhs8CB
P3JfjiSbRc8cf/VcRCTn1pm+9ZaInydwlE/jAJTLIi3o+Dn2KDvpAovuawJQRLkjoal6s+ZYcSxK
K3a+ycXGGf25oMlssji0sufN8gfA4nAFqslnauxYNcC9un5upDGvWCv0WvSrBjyIGxIiWDpkAF5U
OP4WfdltwUnUd0jNr04x6e8TqeiZQowO6prnbx5+cyjs1OCqawUy95pkFmgXAwWM5hgPOTm6vXrp
UHd+TAqC4YBYa7WIX3gnXoIBmU4vHeZIg0XlYRivfsfIgZUbhq8AdV+aOMD55q0cE4gHLMGID3Um
bfMJzIZvH+Rpf+sbbF3NOIQvDA9QsPcY0+k2imXy5xjRqU+64LOYYK8YXCEKIih67rkfNmVYfXxm
BCzFhmfOpbAl2zvs6xUJnsE6JaN91TWaczHMIN0kk+WsFdP2XWYD18tHrz2JKpekfXFkojAEaQ5Q
4Ch1HQ6YYFxxcmVivdNJdRwW2ZFfGglDElXToW+H6sHxg7dE6z8QMm9RBeRPUEL9c7h8VS1qm0OO
AmfK6ufY71+jSBInxa0M+yJf53NnO3S5C8SgGY4D7nVLKfblFCCIS6ieBlRxh7Ix0D91Dk4I/PkJ
wZZHMREGzyxHP/pYz9eE+O5RcWe3qknja05gDcigrRyG8T4a9QUSaXR2OtRbVduTfDtXwSWmuApp
6I5v1Z8m8Y1kFFJUiMjTkwJcXOerEzVMTgN71NBMj/NV3YJeUvaOoMf23qTmA1m67rG2mXy5WKBZ
9HCqtbkLYiZ6SFjR3hg/IZieTwoZxexZems7bzRuJd68DXJkjG3a79w1NBhhU3NT3Kl164YnlaPX
sXT7u6gdgsJaFNNWqkcfVdExoiBvQXOCt9qOp1MIXIa4BdBOi3DSo8bc0FT+zH0Enw3T4JfS0n73
LHmhF7g/A+8i8qfGnMS76Eh7j5vmVQbwpbPJtN67yke3P7Q49YiyIfCXE2kpG5bnoxawUJ5EXGyd
2NfessZikm/GZFrMM01L1PsFQo2nBJ52OHPX581ObVH8BRH2fM7b7ODbSPyWVqcxKsxZhW8gp+f3
y81QgsnEpUX+hE+O1LbsvGwzhjpP/Ln1M8zim+R3OJYohEpuTyPLxg15JPWXAL3s6srARtwRlSNK
ckS//SwbRK4FLAx6CDlGe5SS9MyoV4CTw2A3+bBQSiqz3XKxSek9BZFCJwbQ+6U36mKFrfnWArBG
VMM5ZOKS3U3zdlwk7s/l1XEl4+Ucyczd7sEjtg5F4KKPZbQDFW6eBLkznA3Zo7dZntdNWpt0dfOg
VgQJiwuntV5RsQMiJ6CQkYvx0ESad0SOpxgw4pvCkzf3LKjsyDMQCTMovw92OnGJK9fMCd4ZSnIa
mri8IQcetzrSy3NWPUotdu5ZzBbda/0Hw2xhEno/5Jx+CCcmXhcS+27vkkSVBHMcCU5Ys2ifEtYO
h2UTi2DtKOunQBsem7nDk0n9ZgzlhYqr+mJWpB9iGkG2XRd0agB3pZOFr3gOWe8P4Yn5IU6s3utO
zQgzJxkF7H6cOwd4JiQMOcVHiGdMJ1moDVDh1MrDJoGXEvdxNX71LJLAEFAT4TmsUvyB+35SYJ5S
xpdiJvc4IN+t0GfrqeLdVETaujOk/dhLhV+vqllFUUVFT9VLYIagUyTUJOVC0VH17Iipni2YWj+s
OS4PYQvDoL6gCvOK9LRcClOXVGfXYjVvTEN+GxgXrAaRXOqmsf+63vsp1k5MJKH+hACCXZr9v45q
lJ7FeuJtrcHuYOhbSgfO7wI5jIUGqGKlDNWQu8L22DwEI9PxPh1OetQhq04q4J4OCKnlEmH4KI4x
OOo2VhWccPfDnfLsXgVOeu+C4WmeoRM7IS65rMNj68e8DqXxrHRLvUf6qh2L+DFMn7SoSG7dhKMv
zybvktjtYaoqC/Ahchqo1OoZh0jDAgqHWg5EYbVc5Z+PNxbAKJiRzHCIvEwkB5M/Phz7zE7JuZRb
y+jj2/JHgqKy9aCXQ9GzQUMP8a5Fj7sbppa8L68Sx55w0k2A+wjR5HhZ+gxRh4dSaPWVbRk9lw5/
ziki+2hL9oaqUfGrAdSJKBV+CFI/lorNMbUAglnL5GIsxSaxw3yP39EyZfuR1gR5xaONgEBpaq80
tOdEVMOi8yC6lv1sPCnirHiPS/EYdHH27pfNLjFQzVdJar1mVQZ2gjTxdWOgL8Kq+o6LoNjUNhuc
IvCfkoAFzzJRsoOAnW2E4ghlFo0B9GkrCvXjyMnMdyS0ulRYPikSwa9isxTA8ktibW1vag5lgiRm
jZi0GF+liky4d84jnhB9ke4jQnrQQrDVRmPdByQXB1av6WE2vBMiY5Btr09bmoAWvr/m36O8vbbg
5pF4YaqE7QeqYLSZ4HRWTCp84QZvjRttu9HVD41XvbqBb1wdYVkzfsXzTn02PBldnjzITn5vNbIb
HT8W98FkzBcEgMgl22QmNN/HZMBC40335cmGMyombJvs8NFugez3TIriJAA9n1jV9a+2zfPM09j4
b0HQR+/k4Q3Y432O1QZ+6TgHYhltQ6uJo+pY8PCmnUBALAPWb8Bp0/rQIPY6G5lxFRa09Jps7ChU
6gCv4DcjOP2c4EbYSpw7GzlvEVK6qczDy+WYPgPPKbIY7KsXnpjajFp11EUPKrlGRsOEPRgT4L3D
kZuOynKI825jF+Z4+bz3FhnRoc3ZCARdFcOWQ5BZ0g+uGc9PlwyKBmMIXb8PaRifyq58J80hPoZ1
+p3fJn5GStSuVGqY59r1qjePefN20AZ07YpaQO/afKubKXnU/ug8u81jPld81RB0J82Pd04vk7tf
TDBH3J+O0gm8EE3z5MWF3GpF8tPHsXrn5Gc7aOn5HjIJ52opiMxMIBSUes+exhlBYKiCvLyx8TZp
U09n5IWwNqYYOMxU/LAD8T1KiDwD7ImSe9TVsBqaQp67OrMvaaufjZ5kWUx98rvPqreI899WVnvv
oIfplVL3lzfqb/PGYTd4gAOLpHoiXAgU3RUhkqKv4oUqUZpvDMlJgNMaQAb4jbUx7wSx1mRX+MfI
JkAMMZRtUabquRW8hHVhHmCze2jDMveMcAt+hsz9d3BiCJbtKP6qd1pxCgzoQKozim2mulmvZIOe
EYm4MkdPN4XOAp/7IL0PgXzxZ7CKkoWxtQdTXSQmkZ1rh3dPugXzQ6gWXaFFlz7/pauEljjuGTN8
XsS+B/0WjQjeoEi9WmzPz1aFD2KKSzzAbX1NVKhueZNAJCu16a/SQ2pIRJeVHb4npqRdXO7xs0Iu
ZdJ0zPkxD52JHrTTzeTD7H1GUXmRXQllnt7hFTDmpHKmPd+o2f3RR93FbSuHtTnWkCxjW4Zo51n3
sIcIhKQvfqCXUEyZd7UqshGwCO+hjHCkzB+poigvZYYbgdbUeROoSDeuzZYRHFRy8CY0QWCnv9u+
R0TRMm9xY/uy5PqZCWJO0Kp6ntGwlMmznnT+sx1hdI3piUqZfWgOEVbxDPc38XRYMZvmyGLOb3Wd
OBSxP21lGWpAZrghlvYpbcoIE4wgDqYgSXnQzeGq2HwBQipQhixDiDD/li1ywtaBqdEH+dnuCusg
UtmdLX+vjx0xD/P0keezxa4YRNNc2BNf2ssKKEozUN6q7pBYnX5z7OBtYoUKA4osJQPvAR5msBVa
171kqI1IpK+n9ygLQDDwteBv6B2HSEPx2SC+CaISyWZj7djmG1+yhHFsV+iXMWq/TLMOsbfgk0WO
Zp0Gr1EvOFi+tcgzt0CDMeM7nfY29N4pYuF+V121RmaPvUq25hMnPQxtkbNdL5oEUJc6hbiwuM47
kgekMLch31S53YBqpzhmS6ltBIm3EVJkd9ML0ltQSDwvaf7R/GTeNlxzBBmfcxiIoNhaCuFcGQ5A
ZWyFdjRYyG2gJBJ7id54F8zuv9hzBDwQxYmUSXMbxVF052D4TjmGkb8hvZkoiUOe5deOWebZmadw
qZn9hu9q8+Tpjc2Qj/dlUTm1SfCQ5+ILq5f+ovUey/JpC/tgOlJD2rDAlXskx3w44kMfVuV0YEjA
UqJiey5VofbLCBkS/1Z1OpvAHOBq2w5q7+XesBYii9fJUIoffVKho4mLt7BrPioWtitHmdlj6mvJ
FfObu55ZWPb3iEiRkuNNsGsktqS2akBeefOWyuYx1ht0ufNHuQ7B1xrykz2a9ZaHYs4hTWCjJvTn
cBDGK3IgwjPY58G1K3bs1b2jNOJozeCyfPXyU5YTXU9SMvo462lOM0BbyQ4ykt+gAt5GDUdGN+m8
TNhZKnQp/A4YHgPHEQikmB9IBlmpAfWqq3OoIcq528xutgxHZvAtDIY56bYt/HaPFQ48M/r4NEYd
Ez45Wp9vWK9JHBod0SVSuA9TYSrSc7tng7QdrB+QcTXpvdcBFABZEmM00UTj1+Ws8sA3+hBbAApk
52RoN+clce5//Rj+d/RLPH4mCDb/+i8+/iGqUSZR3P7Hh/96EQX//Nf8d/7na/79b/zrmvyg8xK/
2//nV+1/iYdvxa/mP7/o374z//e/frrNt/bbv32wLQkmGZ+6X3K8/2q6vF1+Cn6P+Sv/fz/5j1/L
d3kZq19//vFDdGU7f7coEeUff33q+PPPPyzz/0rmm7/9X5+bf/4//1jJb+R9/ufX/0Ix9+cfmmX/
0/Nt1/DJCHB9x7EJFux/LZ/yrH8G/BfLdl0SfnzP+eMfJY+J+M8/nH+aLg9ndjKWY+JA8vlUI6Cx
zN/Q+qfn6I6lE/oXGEFgmn/89y/+b2/g32/oP8queBTYWJs//zD0f48QdMEksdxxLVs3+Ffd+s+o
SLvzRZ+bql3RP5ORbEgoYfOyqJci+dIajOU7VtCGnpJjP0TmhfCD8KYAfsEd4RM8AO5hlfsvVWRB
yZJUhJ0iwnTpOVlTlydCgav1Mom1ew755bPG7MdZPvt/aDuv5riRZk3/l71eRMCbW7b3TSeSukFI
lAbee/z6fapaEjWaie/sibN7IQSqMhtNUo1GVeZr8gyxHlWwVeTQ7wDcl5H1l4dcwCbLrP7e0Nv+
3kU3CZJAQMlezMlA6YJlyEa8hJGOxrx17CiOFfb8zcrRLVdGlkb1ZDv73061DOjkHbt8F/no3NO3
VpALG5iiW+XgAX30jDTUo+LvPLXjz3hz3sd5C4geUG7XGMgwjOFDjJL1m6HS+1dpRTxaLHaRkFCm
k0mtZZcljbItrTA92zPO7S4F+EcWYkhNFGGCzNJyjMerErn2uxrN18BrbidhzAzEvWvCMkmGiqGY
ICMI2HRrouseiD6O4afNpTTy+7bpe/A6orUj25iuUd7mZIbMldFfuXJ+7J1h89tH/ccH6vcPkP0v
nx8+g6qm67arYaD5h9XonMI8Y1vb3iHBYySn0E/2Hk2ZgzwEfVkdeKCzTZdjl33bb5E/5j5e12Gg
vmyqry7kg2c9hIDdZuV0LKyiewauBSQw0+rDDOTxeQxL9ucdFEoZ7RsVL/KxTBFZJxqGxgGMwmko
u72KZPFV6QL1mY71UaMQfEUmlVE4naepT24xGF/XKENqQmYGZfmYdHoFWatfTYCCrjPqJ0rLJ7+b
QpUHc9JedScvjlOJmnlhNMA1ECBA40J7wwKpXs9OVu3Q4nSP//kPbxn/63fHUtu0ddU1PYcvCG5g
01JV4u9fHqI8EPf5/2bP3Tdh4pRLw2nRuM/r8OQIqpU8ZKlWb2ogGoiPL3vuse/jyN1SOkH5lA19
vg7c0TjUqT0e/WRbhip3F3v2kxI2PHy7enROcgztgt1E3R497v0tJoGUYrrUO8/eoG10cRdnhebg
Qq4VrAD1DnU1q1zhyh089pURPtLYrFN6+0GV4V5k2cMp1uh43+F+CFplhujdo5C0NCkFLgpaQSfJ
FkNtKz9UGMrHdWUf0DulqzAP0+eWtfIwGd2jnEeV9fU//011HUzYH39Wx3awA7Y9nS6xyydaxH/7
swYW9Wk0n6uVAwPnS0+l/KsLOHYxtzYwkamvD7mDlCtIt+GlHa3zgD/kt6wu3qrBHp4BGZvruXfA
UbZWc81BiS1khoEHfVzO71GO3k9poqqM1Cbc0lAv1jSO+0+xaj/WNBW/DXb/GKTF+CnWaauUdo9o
sN+OF2VWKWrNzfiuDzRMeVc0R9IF3yXdNZ9YC6LQ9t7lA0oUSeVdADMrS9Yl02OH+zngtVZ7mYVJ
Az6vyVf8Y84DrmXBHU1b1AB7xDFCjdY1+8K/RiW671qto/kTg5io6/CFQgBaF/AaH0MbjzHdbprL
qANWtO00A4STmru5Cpodgu9QGQbXF0RV9+LWmc2DhXqu4hXmGoRH/+QbVrNLRz6achg5UXnRRvfk
eOHwJKeAUmBWY9YP2D/0T7UCGMfMwI7IYFc44Qrgn7lOJhfucqEefQwwrvwG1qrzch8YNrqUKxaM
YNni7qxlVX6VKWrk8lUtUlzUoX9LmVJcbv0upsco2r8algRunDyjL6w/D6x3fw1cBc6SET+jMGeI
iBw0qa8/JpoQCTthgIGWKSe1bXDSGsdEL6iNQFlo5cx/NweHO+fBU6b5DnK4gfVFixCLEMDJhxH5
eafMVnAztCd8a0wQnhZ4SBE1fdW/sAk5yJE8VPl3lPvSR1Ok58X4RWDUTjIkL113CaKiDrZo1Tw7
b0NMLbRI1JfEGZRd7nb+0tBD9w2I91MIW+IBe935FGU25hhD6rz5QPrurHCozhM6ZPd8o7w14jpU
CiZ4KOq0z4LA+JRQXpbzcxwr60E3uo3ad9MLVdEFFIYCBVeA4ai8WzUnQ75pWFbJk/8QsmTyf375
P3OStsjhMTjZ8ve3+WfeP3+UP3L+hy/nt6VtMlpB9K30venOx7T2wRw9d6MUDat61feudV+mCx+n
uvcxOfZCKQn5qJmSPQUrmQpy+UdqVmF1/DM16Drnt6sqse5uZCo2zP5VpgbJb1f9tx9ApsofQPFn
/e8/AI84a13OmAMqoGHuXbQ6R0xUP+nU+DCwbED6i6Hb1+M2Umt96TuD9YktXLXy0cbeyKhe2gqI
dXs+yKht2A/J0DdXGUz7TQv09BOetMVp8IxzhHOFXVFwW2hNtK/RCL0kllk/OTYokUktalqPafOk
VHG2CRHPXcoo+sPBaQyzd0wd6ic5BbQqtUzlUaYnPW4/oaq2Rxmj3qugAqybaxkFVOXsjB41JxlF
j1C9zjgWyGBqYAFipgnaxAlAs6l/ofLjnBwdvrkcTpnSbGLo+xhCEh0GP110ZaEd5BC8zpqKlPYY
Qc+4n8Fd+WwxX0p8EfatcIaWWZ3oIiD60G9lNAj9d8TTWP7l/fCJ9/UxeDiBZY0WURU1G9cump1i
tcF9gXfOwmep/M13lrD6jPcosWsUfOLoqqtFvLcifksjcbPngvoh4kjNt6Gy9spoaq+sozCr79r+
6PmQLuxUU1FGG903S1GELEz9zRDovMBW4qdEvK/fzu06LXFvxuntrLRIYqMRQIXZMSGxtKr10uX8
obVW097VBNWfoUanP0yee7itf7XZfF+lsfk50xQNSL6TPQc5CC6FFeS1dQvq03wVHy2PbYVe0IqG
bBWdhxFgFmSUSWjCpqca2uC+KuuUjXivXmjY9QBeeJ76I8yMIZ+Mbw0S4r5bNAHioNPBQkniSznr
dCE0a3isawW9QduuN7oWXWRBKOvo2JnK0cYN7ypn5AFpFCAD1ADpgPwMyFRb7H/WXeUGzzbALzyq
UJdJsMyRU4UyvUwo453xqAifdctFSsc3goMcGrZ9nTM0B/U4f4oiyzzqffwtFFwcU0yZNf/bjvIg
Z7wppehizO5epmcFZuaTMdC7LwZtW1mClkqN6cHfR4naPkhpEfYfKt4RE6AQ0fiWgSFp8FIzPHsr
57pUxRgV2VA0mAP3CdJyfmhHDGmDpL00Y9fcDkGVbkNVKPeHOHgvgiFGJYr6s0u38FvZqWhUGXm6
wamQIogY6kn149ADT7nTvTrEqlbXEBm3WCKoZVtdmrqeHut53DtUul9ZuWKlAb2bjVk9vdJ1+Oa1
aCSGor9upuWPg2PmTMEZjNHcnj8VVARxYAjgrbZRdR6SaC1HDko398PPqbStrG0XeMWPH24VuEZ6
Lm02esu+VZEUbcajfKNYvFvkViyPYlzudHtGLLVE8vGT3SverqyGB58d8e3QBN28jtgXQMaaKNtX
kPiQBEzd7Zx1P3I0y+ZJXpgX+TKvxF++y7sHt1qAvt+Hpop9UWzZF+RngXu4AFbQUlFWrR27Gzkc
WEZYLhL6DgBLkM2uf6ApgGgRD+UlxEO7houT0qgSkT/HcjLQWe0UNgSf0MHdzKuTU0H3YxUNyvhU
tHF/l1Wh+c4fAR6Aaf41GdlFo1rx1vIfseDZU9xT6u83Hy9v4gIOU9BMT7ED0VlJJuNdAYBjm8Ib
ay5+e/mo5sX92CrdpkFpam/VjbfNZuQKsf3cQHXGglJh2TsVyEdPeFeByooxRXay9sGjMLKY+yB+
GW0lvzM9ehlw8I9AY9Fqwvd8qDAiQS8k2hqFPb1bFV8rZZa/ujnsNezaGrQbaJ6HsZFcetPUNnad
2BsECz+hv4nuVEe/Gqjfymyt8AW4dr3zMExAgDSb/21e5mP5dsu30XPcyesEpvHndW7Xd0PevGyi
XaW5h6AQZt02X8x2NbEWjzS6mI72OXfwS4AtB3M1mylEAp2+BKbibDSFRa9Jf+uAwk6xKe0C2zrB
AAunTn1GbKu/Q57f/TLjpx0XUD+N1LAPdBMLXKGotMgSe041Z61kgD3kMO6QZ0xNZTpWogAPkW+l
joH36Id+9tB1/SHO7OIlaI07ajzZvjJL5S4XfQdcCw08CJB8YENtfbLCzFg2ZT1s5dBOWKAUdTkf
5dDP2iPOMvM9QrbJJ2FIIl7TURq/qnb7IBsZJjVrtA+5PvvaI+1g/R7sdcN/Vl4f+rZGWzFxsFwR
zS5bWC8C+n77yAC76l/SXPktgyfK+ATc+6m0rAp2tzZ/SRuTx8A82veRYQnSr8r6VARylBZ1GOav
45ii7hewAONP0L902rSWCXPAg7535woJuTi8l5fUmg64AKyjlXwkmBqSunMZ8Gj69UjoNHfa42xH
77vyoOaJFoPSAoJMBJIV4+fsKpNlXquZzzLjNiWCH9f8COSgd/b1z9yP+WjuH/X5c5K3+ddpQgYE
Dtb3bjIfC8MO0AzlYVrl6nTWaLPv/BoL5WwunfsgxcosBv+0ycbcVf9C+4kmihmAczVd/yRBko2w
7OicstzJodEl7U6JAqrRBcxgOYd4l6Xpj+kMQhsYQL/OffRDJyez3uSZQvnoxxnaGA8dixC8HgGQ
NliExv7o7GWPSiKN2g7Pe82NwU3KFBmRB3dG/clxm/ZA/VoDK2GoRyg72tEHXZEYebeTU7egmG+g
pm1a+TwLxJcDbheQVhr92HFrG0v5bBqZExq5gCm8+14oI+mBitXVULvbrBvbhyLOsof+VYbkoSn5
37PHMuCr3FG2Y9Kihjw69jEw6SVUoTG9ohKJ4zc0zL0czh3KK+6gfmJPhKiuht2PDbxkEUG0pK8E
clYrYF/s7Z5+Xjfj+GaVn9rY/B5SeTpLyuPkwHuUZ241R1vLqa9h5Vg2NtbWkwlNdFeW4WM/1uDh
na6QRFDj7PWme0lYqIVW3PNWLep1eJHw2wFd7FVlWFtjki0NsVPucx216Fg3FnLj/LF7BjCy0BtA
pHIKHtn29gGpKQhf+0YH9yT2y7etcR6VK+qxKQpz6rGkDfLQVg5POCU+SmwavRJvN7kAcMe4NF68
NkF/pU6dnZ7QjoRWvUoR4QoXgNXtVW2CTM/lWO1Me+WjBbDsKGYv1BZZBPnpTzErOrWhsvrtJsP/
kE2CwI07Kkjw248L8MQGx+sbqzpJEAMSAm9ymAAp+W0oo1I8Rcd2vOrtYY/CsI/2FEJpEPy8VSSG
cg6nEp64H2M5KQ8WD2jkUjahUhW0ckddp6Gn8iQHA7cqrOh9SlKUpKSeipKF0KFzDJhM9ukgvFHu
AzgLHt5XEuTSRmjGTZSOq3Kqsl2voZYw63l9sWgyLLIwG784+ILiO2l/02MV6+lgaJ+qwHLWhq/l
+6DtUYCtm2afOWgoof2Tr4oK+96kibaTpRnbFHNb4B8jS5gli2VlUWGQdSzEE7HWFffJAqoPGwVH
Djyk7U2DSo666QKYzuO1HQNcaYfaofTZsxQ3aWWdKPeIVXnkggjrhL0qsO1AP/VCRhRlVGtjA5Ne
R100AR/L/ooZXkorm5aJYWgrSZmEijCeAkGeLPu6XQ8GSoYyQAUYlkkQTa2wtuoFX4D3olmIjw7t
8RXfCghRACuCJCROM2Vyth7V6VKM5JQ8SBhfJnhDkVrcW9M0Uop0qizdKNhUABPjOVc7yVprdXNP
U3u4WJT+WILo6rsbLhKtxZuzgP3rZC5EDNPKAXwMI61YQ3m2/eKTzBDX4ub+pEFvXdRW7T6FI8U3
LPGcb2mUr7LGVz5Tu1MWalb453IYpn2ll/PaUrTroLAbSlSfFmasglYXB3WOVmnAZkGO7NTFhdKj
rak6ufXY2lSxqNZkdyMaEbrrfhOKX0Hslu+z1k9g3MrsCbs6e2VGmXO0lBpZDrjubMeU6V6BEbzA
Yiz5jDDvCet3+9iEMIbR5wgXJjjTI8QY7lnDvotCap5VbY4Xz0i/eWg1vMSoNmySop9XMmuctffM
dd7A82mrweyHcOWDNBL4vr+NQ2sETzNxz69QCdUWcmy1+QPVPAtDo7LbsS7olop4j8LL/AVW8NVe
DsPM2nnpGKBrm9qIKFYX3a7Mlz9eFEYR2iCF+duLsswL8Ea3rY8XoaXiLIyuRqINcCzsfEHHz2Gx
FB2OuGNkH+RUlFMvuEXlOIwhyYyxeUIEGM8Ry0jZQ0TtgzxgV0oLKaqjA/WT5iGJ5/KCPulKBrO8
ax/GoJ9WFgCmDTpsw5sanuT6cTY0B6F6y9+0utW/9fVv0w78vX/JtsR0VmHRBmdo2vIXNM86lK0F
7sFgZWgkONTfagBPsbKQ0cmxoCpox8qTLpxIRGDnUb9ZlbIzzKR5mt0yPbWJES24YPVmRxpiMzy9
js4wBs/0hTYJtY+3yuDzkwY5mnqxvw0VYZor1o1wdQfgROiuycXmaKXKHaRC5SCHLULlTh+mj05a
+lBNx+1tDdqzfp0c2OisDSlDpuXRnAvzKW/1HeJvSE56tFZqzQ22uhh20MTAXtgvuZ6k+3SazGUe
RqTN9meb3HvPM/1zFLRQ6kS+bZkTnRE7PrIUE7dT4EcsZJSw3YUJQ103yh3/nTEMcYbjXBmP5u38
I121KGQPTWD/me7XFIT1hQzJdCtVL30yPKdaZ24RTwvhZtrOqUvii6ujGI3vZJOwNtfNbVzH0eM4
Uj+CcXWBUkJ0EFHd79vtNMOSpRRgJANNJYtvHbnxDxB5uppZvpYlApmB+tE1Mfz5LEcTOt7LDE1Z
HkQAaJ1mVtmvI3bQJWgOK754OKVw6w9+YN0DnKJFeZsDi9oGan6Uc/agTdfONnX22ZvBMjXUI+uK
Dk45rMwRldFFKmzwoqS/qKzMRGFy2LmZCnKVPhtC4kmJKTEgzp0Mz42ZXFqKp7coZC2ofkqE+nVm
OBgviifIbwd7RhWr+2yYcXeLFXY53hKyX2ep91uCGX+3AmPag/GcDqIVckiQFT9AqBnWsRZ9kaOP
+T+GVol7xUJORql9Uefc2WvBwSxb5cK3l3ltxKGisXpXs2LbOQEm1XdZ4fEX6e1x+WPczB0c5/lz
2gXmVR7ki7nSjGfRHSKm6T1tzXgF5yJkpdZbO6qWKGcHFZBW31XA0rvd66Alz3InPU4vLZJX31GW
TO9UQHaXjNomaqV0cCR8vmIJDsA1DvcDbl2vAY6DAlUPdaLfRfkI97Efqje1LN4RF/Ovo+ekV/lq
lB4REU81/xqDN7wz4a08G3ZhCnXL7uhplXPwdJ6EeC61T3gXV1D9nO57jjtNp1iPCEPfg7+Zx/sk
smmaWB3qA2PoNSxjp37TKeHDGIaFRYG4PkBpi7e41tvDlwh8I6v2I5oi6rGyIK+bsfskqSPprINe
nig7or1aqj9O5xrAWFr7yNAT+EdUXGZuYcxM1FDQJ/Geb58vM/Jxiu8rBP9vn8b0znaTBh0bPqqT
EoybXMWntZbBSm3fKup/FIAa7SHI/OGoDs4zdZeUip+JFhdiQ/fgsu0Dhrv3ah4EVFkB7F5c8wnA
EjE5NdEJK3oD62oP/Lp8UR5VQOn5pO/knCcCOo52AF3By8sUGRg60XqyWIvdLmVXeI41o4Nmmnhv
eajC+i+l9+odXUu0/7EMRViWSvcWPK518VUlwgg1gwlqdsH5luPh0bNHWPP+NmRVY15qlCdWVZE6
wunPvFgj/yeh78RLv+1iHHbMeNhPFSZkQsMgMabgJM/sZC4a8VGDcpOb8EiiZMDo9WfObfxvYZkD
5BUueWE++w6Cha3ZVWtXnYY7ecujIIHmycfdX5VatfZ/heUN/3H/y7yYS2VxmG6QoahwjSjgLxYD
urENmM4fp3+OEwOxhIWcjUo0cBR7H886kIUoyFbZROV8MIRit1FH/bqby+62KUJji408POlVDbD3
1MkcS+RAB/6Rc+spis6kyJsMuz4B6dChROPeboJmwOGjM1ZzBMAjqqjg3yZNvoWh5TTDQj4nCrxZ
697yheRm+Igyhr8x0RG/BU1YgwYd7MPHjVB02OHUAwQKeQPJwO0ualjJrM0KBpMgAB+d0MFAWzTV
uy76Siy/UiVCw1FpUTtDWNXfOp5n3dZbXdzjN4aj+l4urBQHbakQmLMFnvjeN/pHudSr8ApEqSSl
Z+0ra7m1ACRgxor5VgNxoljFdKwm82fUSOqstd6ySrM2Hj4siAD3Z1lmRVCO+9JjASbLu5bFH9q2
6cqvO62DQl9qvoKKZBKhlyHKyRESooc+ara3PW/ycyiDQYVLeDpCFWpwJSumcfgreEwhJPzVacoX
e7DyF5tt+xLwMQadSmCzblHCHWLM/llz8cKhnup8csFo93Gc74oM2z2fL/S7RJQV4JhpOLKL6kMR
8OVkYuS90fNby9U1e22Na1FO2ZJ+bNE4xn5QobrLYVz57iXTpoPs3cqObNF8BTZUPMr41OKIGA39
rT2bR2AMq1G1bp3fjNp9l7OvuYG+2ZOFbZp+aXoHWZkiy45R2vlnhe3WrVIWJvld4M7/RUYkMmoP
MIe8RofR6dnJih/XMHmX/zojnNNVBc3uKRL6H4ArYCfqmvuqoPawmI3KO/IVR0vdoA84xN4rojO0
Kfi/Wc011ghtMf+V5l56zahp3Ju18SSz5rBt16GdTBs5TLiJKsoAwkOmOQPaRb0LYvEryovjEphD
iC0Uw6o7qvrsvhhNCoWsZs/tYfOH+kxWLfQKOQyIMveOitJJMNr2MhiHYY0n8/jIQjY6R017lSOZ
AeD1W6bM6dG16U54iulsei3Cd0rkd3NQPbL5EZeS2X5kqYuodoRZJXPwl5D1Smlz3d5NvMY07ZOX
NgiMi4xIcfO1r2cRfjAMu9ScrtDibiP5Hq6KIyKwVEoF4idQelffyd/n45IhW6Kw1dc2e/DX0qO8
OKG9/jJ3lKVmqx34sWN/ac9WdKVLguVv1AQnKOH+Fph0sUeQcji0CoQ33Hnbs6v5zsoaWvUe6UrI
55WWP6M17941mZm+GanzbrlK/96ZwV6JI3y1UQaH599Gd40eLBU79L4LhpcLleQLEujVnWpCBzfY
g+9Qi+z3LGu9paypq7m+R+yges5YN+7thnK3rKn3lrHvxLxlNj3qKq0HXYia+q/8wGyfy8nR7lQj
nB+dcIj3vmvQNlQ1YNr8W4JM864y6maNCcgoB9aY2PNj1Qzqic/dI0phdbWIeuvVS0oPfxSuxOYt
4QsQix4FBarHoanN+0SYqslc3bT8O6io/S6k1/no0yC5y7T4LTPN6bU3PwVs019KujnHKNFTgOy0
rWqe1Uu1pc/yM6v16+wlcb32OMNOWshp6u7xshdyIIEWK6IlA+9bHb7mfdq+JprdLUIPrg68PEQz
mlQ70cePd1qBu6nj0fcsMy1dx7TKH6JC1RaAKM0X29H+mlW1/DaBWQYaSbNBdwFahGbw3S3mr0Fg
dlhpc89YDXTzNnxLwzbZic/cSuh5vLmFf7KaznsEDj4f2yjGEkTM5yyDUa9FchNhbe062tSNOhHQ
a/bFuqMOB6XS6mcfxXyYJe5bGeNzCXI738rXax4FWa/YzkOQb7XBxjuF587rLM5Spwle3dhHWbZU
lBd5Fou5/4d58t0GzANQdXOFfWDQ4Cr4//Ut0Uzco6g17mTLFTmYfJ+6jdBYwOcchQPEb9RsbDZ9
5uA6OQTJYpri+io7soZV5vtKk4oMIpv1NkWqsGo2MiwPv16RYbK96QzE3lqNlq6m59TtxfJB7i2j
croA1zNPcsqdUmdr/MqQc2mm3jJk/h/XkBn5z4yPa1Tz8FlI+siOpux02gr8d9VpW5THaI7KOdwk
D2nR4tIkpiI/HM5uia7Lr85oYxToXahWvggrrTvg//fy0XVW4n4Dpzk9GkJiyBIH2Y0W8wGegOxR
WJXAXRYBp73NyTQH7aedUlvPwBaVE0pW6WpOWalhDqCwlmXu42C1ds8zvGS1+7f5j9y6b16isNS2
H1MfuSmCUQiDaQldKBU5sB793LMs4MozWG7Jvh0zHB/+Nj+KoQzWBGV+A1zGqxT38JH6K0Gmf8z/
/dLy1UZUl8fAMxZF2/BHoZ307k9jvBuqkhqcGKIz+nPYDv1tKBddxazGJzVHjQrxp6PXVQBF3PhB
HkKztNd4XCuLj7nYxfoxa1N1+zEnXg75FbSyYLZYsW8eh9M8q6ePrj3aSIAItYad8M/5j3b7r/mP
Vr9cH8r5odFPQ+ea+yGmucFNdYaU75/tpPLPJpr5kz9rRzkvp+Qh6fMOWR+HVq7IVcvUwpQO1vo2
tfqvcs5IUM4xAjzusr5/ovNdsal+CqkuP4GI/8rWNoFVRqjpo3KpTa65kcOkx74zRQNpIYcARa1T
07cvchRPk4fEWo/SdLrUgiT66md6vAyLxD4OXWRd0k6xkR/Uwq9la99nyhA+T3bgbmPVMNa6Hriv
4pWmkeQQkMZxI02cNFizWzQuvsGWBQTUOs1FnqmWr0AzM77FAhvOmgYUpJz7lStfPkBNAjw2uhvW
yc66yQZwQ8LTqNEdDSmoGVSEZQzddk467yIjGlJJ56B7kwOEUkmDhvK5x4Fqe1Mmd4SfSzl4zYYv
qvxOm9WE9oCWtJsmzfK7LhiLswK6WOHrBqW/Bn5MZyKvZ8/mGckT43awHDzgE0uhRPa3+TZTlV0E
vNCMcR9bT4KMH5Ulso6eMMQZ+2wvlb5sxeyXVIr9docKOTvA6HuhOsGXIPS+/fMEoG/4ZTSV30JC
DXIAcjzeF8r3WPYmXCwmVbUJzhpGKc990a4m0cKAGJ3tTBUdNRwTmyXehPmBnfYhKO3se4Dxnjz5
NfPPk3/J8aulDpnVG/L8qYWW9uRmzqrIOv8qR/CMswUbsWaXYGnzFLtIUFUq5gVyGBrWcMb2kNKU
Nu4xnHcWoTKm6572wrGIan+HqOGwrZzKPMMtjFYJWrRPPHOFIZfSfkG88ggyC8KnO9zH3dT+lRj6
y0Ah9lXpLFy8vQBvogaLhFRF4F1VFOAZoF9StfqO+Tq99RrV6taYm2uJfRtq8bCWZSCIvC22jsan
LvarrdWwg/RyO3sDVX0nE5Kxc5fODG+pDKFrh2odwZV1O0x1FBV2C2fBoP7jrHAr7RrG+r/nheK1
sYj+57xgLC+IBXq71qyivQHvdTMhR/kAnxAZXi1zviHaFFZJ991w0fhuy9597KMU7ZA6M9B+mpJz
PTfUTLJifI31/CJzWbJggaBOb3OHR1QYl95ZxaFslVbOaRLEwoyuK3d+kB3pHqBMM2jWMh2CaCOj
fqEEO1V3+oWMYsprnSt3vqYmn20MqSMcvWb3oVTt/qgZOYYRXrmemrF+QQwp3/qdqqxxhwOxo35N
Wr3+UhtWv+KXifZ9AYPW14oHxUuaL6qFme9Q+85p8FXtolaNfueJQOBN3xPqxQ+al6k4b43D8nYh
3sgOugGNZvdrPEbaEtvE4qEAZI08WPHjrBiU4gEOpoocA2d/RP9v82JxZXplXHlIMGhQ8Mv0hcQB
WgFfeqMdjnIE5AK5XwvnSDmkDNM/2pDlXT96vCX0drzUMSreyGHcxOlJgWAqR3liU+5PPZP2/11l
xelnzB/njWUhRSDFMn5Oq9k8b0zTQCO096bPP6dl9t+mdRu+KFygci0d+mbIIke9qE/I2E1Xty/5
LWyvvqpqSlEaiDgmeTqcfqR2UYQWnn65m3yH+ZuwOKZ6zYdQXxvY3u1NIXB7m5OnUo6uI6qJqBxN
SI5OaLHnr5Ybe8igB2gZ4qV20LEkhl0lxi0KVz9OfwtF4YjBHULJuEerP+Mfr5dnWo17uVa279Jv
I5JdVxoRMxKheboeRLtWRnKp8y3HH+HfXiNP5eEjjBYccmh23z8jX9DbFsrHmLBAHY2vVoB4o/y/
sIFb0GTWtfMfAb6NMRfPkFyRAR312NsrvIgnbJ2E+lkPUYnFUlwDMIEJFILpfWcu546PSherU/wo
PG2nqawPGSA6NJyVwsRWu9nGUWbcRYmmPdVTN56DKHsMxCiv6/EJR2Rh3iInxsS+r0K+X+UURQvc
2GvV5llEtqvgMNTnk7KS0VBHa2gyUjjklhWcYOF/CTpTfWjH974wivu6SjS0n+KcUlwrnDqJyQON
XrhoyZAdSpES+013KoP+IoNySldQJKmabFzLixgmUt74HB8xRA/zrnxJHU0/9xob93FAPajD7mtb
uaGzlFFEp0sUyttuJ6NqkL8hMGVfRiOaP5na2qyHdPfjz1i3/rCcPR7BaOEkd5NAN0mluQ47sKvn
Bp/HLI/30eg7oFF+5QVyLBPdxn+DjxLv5Wvly6K8CbadtWpNzLbqJoGTGM/RJ8NHMLgf4OF2WFmr
/jwcR+oR90DbKHGJgK0AxOAJqF/7WvWOUY0SnQxQsj2GiTby9Ka1hzJKhMBf23xxXxO7oxVEwQoH
L6ohPSyIW8FRdaclMp32lw5EKaK5STnnK/x7XQQttPjBUvl146aOvjoawjOl7g3svP0JsVrY5mqO
kpiR2Wb1tU7nehPFykqys+UBaYMlNSnjvhDFQRTsUJtpabPJYOtF1TJIcRWQUbQWx42aJMNSRhuv
cw8pvDSaZZH2NAVqee9kwdpI6Y6Pzqju+mI2L0qe9LT43GTtDBWtATlZQLAyErs9yFGT+OYlBfh9
skXVLwVvSKuna7EuhEbykeIimU/zUIuWQwbDso2S7B0J/EdHaK8hOdpsKIka21Yt0Tv/lQGT9JHF
6z8y0hqgo9XkVGyyLbwf2kJDhi9VnefDCmgXdc2uzot1Pjfz3aQhI+s0JT0PiZQKwclv0dVS72pf
BR70MeZLob5Pxqy5N5CnXqrULRKlV1ayZuQYPL6jTntJ2dFscyHOL2tPuIrB3Xa0F7dRWTaLfDnv
uz/mP/LzvvkSZQVmQnT7yqcEnZm7RPS3Q74iNvo09CspnoroiYFPGCgbxW6KF83lNsaijXvZSZ4D
U7+T00YdTCee/oiZ+xrbEpa0dzblZMxm7HoV0sotFlg+q4FpPsg9tgwmYwAW8m9BuUVPwCSu/Ahy
BDqg/Vwe01SzHhxEg2SB30AkaMFGALM5MU9p87f5vi+RAmy1L5nVlOdJ08sln7z4czOz1xZQoin4
P2yd13LbyrZFvwhVyEC/EmAWlYOtF5Rkyci5ATTw9XeA3uf41q7z4hKDZIkkunutNecc9sfgDwTd
DGu+KdX4Wa96d+UHGIFrRd6zLZLdn3PyQvNcF2m6vYKCjWUGB0js8a10jK3OW/s4tl3YYRh8NFbH
b4k67nrrj5GQW3GV+I8w5b09Fsz4yHuDUJ+IxF/TBCypb6JvnNs/LYamb0tiinDsevfCAjSfjFKk
e9tNyse83LmaFl2kXfdPLFS3fmk2PyvCc3cCqOH+erMha3nstPiVUzCx6Sifg2lVN6A8t+FyaTBG
63GXitF5WOz666qBgtNGx8BFDVG0ufOgFcOf+/MJ9gcniOIi9FH+p/gvSaJiXOERKG0aSAt5Ka10
N8s6/dIRkgbGAIoajaJ3YKNKD6qau0e0tMamLPufI/yu57Ll3V6i/idZh/O2HiAxWG7R3NutHW0G
ghj3etF3wZ+N1itIKCNeLeIDvQqhrjurtXo5ndK9x4fX7jAj2uEfupwzoDqGQfYAsSHbqgbx2ENR
NPIestyrKVTDiRIeatuUxE529vkvHRWeg7ddRXrh9b5lbtLTHxMADpUmIG2O+Kg6emPRzdH7uNbN
0mTzzWyiNhPSMN/sdLw3jMH9Wp/aEmhwLbXI03J7gCXO9zWMlxcivRnqZ5yMDBz/S+y6PvbnCZ5G
w/E6ERo8rNAOQclhhWxjdy2TqpgYQIK3TfZsyiSiv4ZHp+HkvlZU19qqdpp3A2DD5Vo4kTxDgghk
YZ3+JbUlEXoKDhJpX2umKPo6IkiuX3p5mh2o4qlO0/B6HClrKbaVaSVH8nBBTEXJn/sTtfxzvx31
6k3nfk2ioNXnqji5YA2ebGf6ifqMTLn11ojW/0SKAJXmFQD430ft9dEoE9rx+uj1ydA9Du1sG0fn
KnBD0LdG86Fr01RH30tbXq5J2H/vv96M+OCctD/rRDJBg0zHfAl1mMC3ESSQY2/47sFFa8oQexxC
cyqqt2bOPkviFX+3N0vfqN8cXL4Ap/mv1++lXtTJ/Ho00Bxs0kK3PlGqb71V8W91/bmaJ/194vRP
udLHj0lvU/YZZn5WgsyeeU0yrwgDv3HqjPnJ6PCpXvQP5bjHFI1cjJB6Qb/Zll/EmUKSswtsYJOr
h2Zr8TuqSh68tIJdXBQTfaVB30ZCiieV1uR6N5isUL21t0ywX0cEsA8eiSl3sp3g5K0rAsfxOhTd
YJ+c2TTferjc693EczkHoXfosQpMnqbVO/kF7aXZftq4ishjXmePxDbGW52gMSJW+Lv3vciTrUEF
98/jZmoTtjUhqGZRloGIh/J4ta+m3iJ2JnLU8Hqzwex3o/AbbK72Vw7d+mPGbnh98PpPpLd3zGBI
ZVvNsBkJwYSmRtQ6SR16zCvMozbb4C6l0eShDxwrSFweyqP4WPTCvblujLIq5rtcMVD47zaZDq66
y/Ae/dlZHX1U12f8uRmvjxY8et1S/8fPKNoKQ9dYAQxa3TG+GtTGt+Npf+3XSVwkzJVco812kugO
3Li+PI5T+2isAuYrzjJdRc3Xm6WdAycm7vHKCvl7/5+vxvzTxvSx/3vxuz3p4+TtpbDgCKUMrwvE
dan4+xzpTygX5rnySchO8vD6CLkaSRD90RgxtdO3SVXlx9yInq+/Eecp5OBxoWXHlPv+/iLXR//8
qpr/I4tlH4zGQpLjtVt27YgRD4XQVPfKw/Vmmzrijks4uXMZJv7trMHDSJkd8r0TNLU/a1+xaNWx
6ctKXYYBNU1vduhvE4OT0FRrw9mAs1SntgbdHnOdpxOxdP1KrF95ei/Z1/5z3/96XhH38bFO9Y9/
Pff6k8T6/f/6mdef/q+ftMrbtz06QsIri1NV1c5LbYvDdcrvzhBzIFQVcP+M/3e/4+ZQUbQk2Q1O
MnAQxYx0NR+Zbu5BblpvVyOBTcfrvfSV7mvbfopjh8bqNT2AozQDpgaESvfP+GJZ0OiMuvr3M64H
oes3/X0GGLjSG0oEZanWD2exXidxur6uf17d64WjSx0iAmrKf17yzhshQRREnq/6M9PO1DleaCuo
Nan7j9AEH76a+9+sZoQa1snRlEZyq5R9O69adg5G6mgwGgsRXlhvLV7GoMEefrreNEVx8htS/uaR
AOFM9Yo8RGiW3ux5gZ+CKa88O75c/7k+cP2KoH2WKVB614LpWidFeMJ3Sae1yDIxicj1n+tXtrXs
LMPMLj3peWGq6/4WtSZ5h1bNQL3x1Rb/U32RXTGclB/Pe+A92UOK7jHwa3/6CZXvHtmR/duc2a1Q
F/0SCVbseBk39Aitc6Gm8Qk4wXSAfCwD4ATjU7be51af/I8ZASnc4CJRyCcsd9eaPs/vvOiyNDMi
8PXB9Z/ZlQRbEVt4bjsTPVmWXjrXB7IJEnHjNEXy5LQiwQvgvGU4aG7KViVPf58xWi7SyCFGDdyU
y59HM+RbIylblajawzXYtAXfqaly3a4qCNJceMH1fmVmgFJVRjCjGvTH1M4fu5UUAqci+vPtzXqT
CLt/f/v1/r/fHhnp//t2XV+iLXhpWpwZhBsr14DE4aG8dL1Dvz6RT5Y0icpretSf6/3Xr673OeUa
wVDU0/76gBQJhzej8N87krD2sIm1s8Zx+4wRtyCSQ2rbxOPm9b6///yv+0gVpKd5rUQdG7rfJBpi
wHzzgPMYpK0cz1hmySll3RvPAGjn6MWV4jDP7aUbrF2Lp+99ckFmkSkC6pAaF5BM2+7qKB5e6qT7
1Vea87U+tYkVhNMouVEReSSMmoVzzoQZB9UyER/4905bjfU/j4Mz4qlCzARnDSkNYaN+SyuX7L26
kbe2nTZvcXHrpWb1Skxwdq9r2dv13gXn6NGWUR5evwe2ZbydybM6WImVAEb1CHf3ZcqkZVlOGf/B
Dyd75kRLlHsO6FEnPy+43s3FSWyJVRzjqHhi5ocEfaIsDfA2nclDse7wnzDJn7vyV9IS3q/X+buJ
OnyrzHk+Vt2Unkv0hhx0JyWZg/GlIfNvE/Ta7nqrabQRSjLxcTf1+uj1zuvNYpb3bPfh5Jt79skU
WYwM9D7R9vbgliTeU2EjPj5YDgnj3asT8bvFTfXCFiYvvma8ORxVz6SbbQa78gn0G0NjwHPZJtNr
QoRaYBs6wDo0/AdTLN2mc8x2lxHBIHGgbIsF2FVN+UlGQF3m6T7104fcIBdTd1LWio6jRu88oF25
S02MkAsHYs9fCNWuQMk4stzPxCedZTVhJc1jguIEDHHI6XUuYMaAoQMWqDbjCCScrgMR8TRG4li8
myTNkJ/mEhgadhKfXS8XDn9Fmj6VETEGbkKAYeY0mwQRbEC8fXmMErJCfWAZlT08i3SkaKlxEqhm
S8ilvSwLBmuEesI4iHh6UnV0U4w5vr1a4/SlrGKDfQkihIaowtfcc+vxV5JVY57Mjkl7YZFFAKsc
3UIC5DEPcs1VmwmO+J4B0SEeFQG8ub2pyu6HF+UM1bPuBwwQkHe6OjUEx93nhJm+QNz5gaQCmOwE
WDnKvn2tQvJlPpOO52/9WW/CMnfoSEUYeFDJbHTto5Dk1VFrFHty1cGVlfBCI+yxiEqYG2yUg4ip
aC3tHPdZiPaoB7pIrEkvvYeeboZtOsO2lP0zcMk2VNJq7khofgDzAK3G3Ed2BGgm1zCoppsGvHAw
1+XMmTEn4lnJnBhJlDh1pMKGtGDUhMwFzfLIgRdAV57+tPQHXMLHVvCa6SbnZ7fApazbOEsXo3w1
e6I0sRCSGRL3G0GwGnVldBTUfd3cuTyzIOfH+hZ+pCgHO2hRq3BqGeF2zk71GHX2jTU9c3b/nSrt
zojtQJTe86y8uxxuzMZjjNwqku44CBHPUIOL1Ugqap6qZETHFdfvRqk964YdeOMWhEZ6VLZHlU6j
pPddK1AVm6bsAXyCFDimPvk3hqgOU6Ja4oxdovsYdg2Wc8gIo8e+RixF4pG14mYwjIClhdDdHSaW
0U4MOiSIgv+oguBrZ2KiOCTNuRgPOJ1vEy5uXtR7aQOCJ4QzRmC+GRcCYTODSDMy/S6MDZ4Yxb/M
NJo3iS++LNvHWdZVBA3I35KPwFsBcjewlH8yshnAXoNmxqTfhjjMSkl4FGQmxuqLuDm5Rd9JRBaA
VaM8mc1Y7kybFrXXmzANdGzU5fJGI6zcwfV+jyW5+Xp3mV1FaKpbAqIsuMMd9Ac9di5eH31pIg5b
fcoCQ6d7kMX5t27puMihhYz0wDOrguzp5vde7dNkJwS+skCTWsTw6qmEK9tUX/6cf9WqfXUN+7md
Vq0Ygs2NE/EC9hYNFmqqmKKS34nkSJm0b8V8GCJ/3gxCnhqdmYRz40ubHJ1aP4h8unBWYxJJiNXz
hDeGztnZt+S4j2p3DFLcAn5sllsjERtm8kkAdYB5uVCXvLZ+T3Oyj/SPwbUeXXOp+CmD2Mhx+Cah
+TG2/a/RdHaAc9UGDli9aTPz01wKwgJRBoIQ7dDM8weIkfgrbJboDbzQafszBjUcqzPaJ4bbD+aA
L9FdaIM1gCuginE9l3inunlmyICD24nbU4V0vBMNl0JFAro97+a2O09OtjpCSOVa5mf8kz/r1ALc
Gjf3WZphfI7qo+fZH+wbwZhT5XrdDDY+HrZG6+A/Gw8y7X7EM4BMgp+eUK8+SnSu9YMmYe+Ulros
rkO0cjVie4t+RnXzZNYrTbLqPt2uWnZ+kX6UEtD6SpEcZUXrRP+2hx8WabbtcBQ+7XWfNq9dENbi
0tDHQxgbOERbPstAIqpNI/snIfQESxrSUOIZ+QNxWhKrQZhm43xDxxk37DIpXI6Z5BIfMjDooxUC
9lgq8uzA7JIW7U47JLBqg/d3CpMmQdTkfhHK3ewj0GhkNTclyW5e7p4EnsDAsONt6o8CbT9Z3NJG
yudxLiWifOZzqMMFHTaTDi0W7YzY5NbyDm4F9CoEpsn1+7BK5dY38oxIp7oPIrR2JoKjUDUdzFZV
L/eYjF5tDoPCGryN25eE20iyVef80wVRHLakKmyc/KFjo9jDTRiCeCZKe+nyw69U9z5oGP4iuZu+
XU0wmAOYpyQwLcqTfMcEdgwqgqE9Y0qY5SHna5YzIiTq19RXIdtHHSj1mnSzOHk0zgOffmtEKhMg
hryno20PAb5ggFEcYakTtCgqA3PJcTEP91NLanJSxG8jP+sB+8mdRqxECEg1BcY3njW9d0JWerlx
iEye6Wdt48FMt8MKXWLFSwMbC+Ep6drHNNaifRM76mCn2gOWPZqCGK4pgFYfjwqp7Y27zCg52U27
xeohGSnLuQjXPE/ZCAIEi5O25I+QoMvoW5u4BJZo2ZatPRG2ZD/I7NTGhQhwv05BNA+39Ca0Te8S
R5+wrgwIOnXWTp3gPGilxE6li8mZBf+tnMEfyBQzfbGrvWVXdcjHlTVEO9pggCL5+Ln2+AIb7EfS
nrpGWluTWmy0HLkpOspA/kYnUMu7a4OKUwPbDQMwL8YJhzThNslHGcwALjCW1V3QmsVXnabxTuE0
DGdeunniLEAEHISK/BWLbnxg3yWhCl3flP3gk5+icMVEbKegXNC8FhAYA438Y/bK/jZPPpYo4/y2
6IKOe0XDLI5Z+5lnNwwEhynZs2fk4dSnv92OYsVnyOf0ZUgvKdqYxHCHUum3ncCNyDAUgmHOp1aw
ybapMV3q0SPVHzqAWXOe0qeX3GoRFPfFo47Gc6nWzHUxP0yV5e0jod3EsnXu++6QzTYxkIhCbVm9
0lBei8KcA8WILrDD4GoB/h09IJl2rgQBmJY4QPi66Npr6oJQ4CXcxLGsTjbe2I076s/jqIldryev
CP8tYr/3JP92+9ZNPltEv5uaXPi9TeaDD+AlktG+aPsdEVt7n8SAsNQGfkpdHNWhQMiwfso4kHM+
s7sNlcpthNmZ4NH2nZHZb7cqDkZbn9DwbopFT0NvMH9VdXMw3Oo985HkwHFZC19WKqPbeWl072b1
d1E8NByJd3nmYqtz5lut99rtYIwPrYltaISovGmSFARVuhpOqStCJXTQbgRyGkTihf6IxmcEz1fX
S7+dqxgEWlGFmhNdrMIu8Sczz/dy9WQh5g+XOTrbvvZtO3USmJJhQEmnyx2euhyMeGH9rio/PUGs
17KXPIn1kBIEWYip7iNb3o+9GkNN5UcgXT86b7rMfgNUXc33c5K7oR21ZFx3GOMMTqAckSLxVIwW
uqvJAjyNjJkVFTUIG57PRcwUT2winSTHvnnDQ0goCHCsGTbprtIPKcx20mKDSRdU5j7x7VPBut4q
+SRbgM/OpL1MNZJVoDfxekZAOjwZCCbMT0c4ale1xsTm/Qiae5vXOWWqx5+0tMOh0ZxfIiYkKJGK
iUKiQwtMMpBBXnO/JDrJ7HW+z2bDvp2mdp81Tr61J9gOkwPPGYHMGPgSpiEJnz8L0W0hs9k/Wlsc
23nwdgsZiWEZ1V9J7n9ocng30uIzKZKXjuPC3Zq3aiUFSrZsvPENUiJq6Kdx5tCZYIseZ/NlmFmJ
sKLdWs2K78wxMnq0yfeFS5BzMU0VuQdudk++INEOzKOs4Q6YPb4o6C2Jzfg7Kcw8lK688xdM84QS
0Aol+ALgCwVSEjpDBrG9AH2hJvu1dG5LYrAy9RPCykPm62ZY4cyvaFVsreitIPl225begxHF0W4x
+RzWBue9UkVcTcj4MM6CKalL64EgSsQFREmSQmVWbTgwo+WkWXy4sLA3OgLcrZvJciswRHCBoJDx
FuIvKjpNWFfjkFwGGdQ0d9bLrjnmMwmhkxlaY24QoV8RJV2tRmzZ4L5At9T6rMhiBkIm4+lHPDoC
TZSGYEa8GxFTXCxO5Gl5tGOT5giG5bnyu7Ah8H9sUNYo1IFn0WfnuPIXdjtcntICpJr1O6cxnY2X
Gfs54sgfO3NzliciG5zDFNc3UwytIC/lwYBuuiPmkFl5AVbBygziKlVMqj+pN4PFEEK6t5O5ipe6
PGwTzmRRbrIhtZwrxEgSrfvU5uYuSWH7kBoz7wh5Ww6y9DJUQ/mTB+YSv+DMVMDU8Dj3tF16rd4a
s6VvrX45+E3H/rm0J2esdXzDVaC8UVxGs33G5IwEVP90zBUUUjP6EeTUkuv1HhGOS8FXRtCVYuSC
JaqUtO9/jVN0l4q++pFb+iFa8y8yty/CVbdoahiZ+6k7lEVJhmT21pNMtKFAgKJk2zSJ0j5EQ7kT
AqODR9kw0mgNovRjupkqEW2JpxV7ux0DLJUQ1ORAiv6sbwwNrEoaY1/y85faaY19ieZoE9Mb3cL7
mhePT4PrmbdNCSZYwTvCBSDcxaVD2UybqbeyoBZYzmbz3EdQXZSf5puF8/cwjnxKLUgjMsdjoyUG
iXPex0KyxF6zG/+pYQbCpOdWH2ONNBmoTIPvunjE7oylfTeNYbe48zdzV+wFZHvu04pitBdmcqyH
7zaKfmk4pp4jO36VLX+Nr2pAAOqHW0c1hnE6Jb4f0eU1e2LnVUlaT6UQREkvUKXWHIj3eAaB1ZCv
9Ex7CS4gyUVPE3yWAtOmGRUH9m8t1PwtTXnGJjPrqclb6OX9vTn09c4W/m/0wpgbveoVRaWzN7P0
IRXlspUwjCrLmphwqSpI82KfSVPfNR5ruEe1LUYmi4ycACzJwNMLM8h5hybLrvatnd4jBBhvTJkH
XTQvoYEYMCw0/dBMmUe/l+Etl1zVoGX3bQqYbEANkWrm2cxmVkqHDpeZH02CpJOEtq5tV0EmefH1
RIKuXFSBgCLrAktzm21tGs+FiMdtA43GNgxKBts+NKpfAtYT4OtiZiExh3cwMHctwd0bQ0/ICTSs
j6LsspsoyXgPXcafUz9QxWSctv3aPpnm9NIwlFvfB8oCEsC5tqLbpWCBXDjCh4n0ntn6Hh0j9rde
tOY7/agI9yVEoDNPaCD1jcL/Gg7payGdXzaqt8CHG3KqHT3a1zK9SRM+jXF15xj2fVkCiu+MSmfg
ALK6jeZQLatgtsrOuOs1/JvGLmrsH4bZ6Qd3nD9swCHkPdnuriwhz3r2HLrdsuyy2n3HWb/r8r48
lzEHoH767FIs+LPpc0CPh1vlqkfjQVcuh0DKALMs2d6Q+zajLzYOORkbv7OeJm1dEuK+3AwKrpBr
WX3gScKDUp+ze0H8YOYk2iaOaEAhB4W13Jbrwngp/C7acqpgbK5vhebeRjU7sBNB3WhhQZbJeONA
ct65hckVR4ByNnyaqVftk5y8XYKsiZTD0FPFxFMUzCK0+K42RhFWWYkvUhCLbXsz5BP2f+wI90xO
xKHqml9jKjZTSkp1RdjISYtM90YzqWuMJQ7YdYpNBjYndOLkPvfaz8kvsGRDHDpFqoPl/dI6oxWk
Ij8vvo4qQ3onM1VZ4EYVctdxjXUmqo4ukZfrPYgUZgSOtEa2BeTTdk7HRJyiRAFCSrAQwdULBrOG
HiQ8cUTpc6wWHNRIR26i1nlkyYEriKlr4UVRc3kqrWk+mAP3t2P2mMNLOPet+iD6MD3BgzJQTJQ3
sYorlkoYXoPqNi2An83CfhB0CiQfi6+7E6x++GrTvepLnjnTqjRcuHmj9EINUUDUHBqnqJ4sqi2t
9mI+bWmYCfhUhkRkajK59nGw7oXjeYglo7ehpzMAkFaFPYXHpiGExF/LziJ2kDHOFL9JVt6pbTmc
JO2bMK/SbCtrqHRR0iElWNo6pL/66umQLRAo9YekHL5ybd5wCMHxqiZt71Fmb62U1d9bkgF8L5v1
AtU20PAqGCoxjtjrm61tJwFWha1jc49IWXdYSDE6FTQxsth0qdYRu3H6bLeus6X01c+A0SYvyGbM
bBHj44OO205YXFsWRTVxRN6JiP/5MCsd5RPx67GeajuPK32Se43qF3iMIF08c56s1T/QoqUJ+LzT
3HWb+3RBn657It25oJehlSQHZF9rv7cQ52748pe5PeEjuFSWQ3Si9WpW/Ydn57u64Mhjx0vLSYUe
aQuZ1q3ZSRKPfAF9ZSPbcRtEIyPgIvX7QI+GAg6jCEQ7DLQx6XWnSfJTedZ08sHvLC2tqBKJQ59N
YTay8iHCLvxdm9oKfkHCsT9DT89+aGyJ1xotYjOLm67PrI2Vk1euDM72eqHA67E2Z+IpzqLs7JNx
6dciD/Gs0w3jYkEW7e7THrsoEDIcwXxeSqF2pd09Nw2YKUYVr7iy4IcaOo3+7pJjrAvBRVeqREpF
0FXQ2WxlRVoT3v7pSbVswPUpTJYYBt35S59GXntr/D1VdF6T6MzW24eLLzPSWWkKkGm3aWaw8aIQ
Pytd8I7oaR12UfMS++BwKg/BUT1wBEscZGvmcNI7bQ4wPcFs9N4YZTM0mLwQRZ8bFFj4RsKBQjk7
bM9F+dNHai3GJ6fUvwFL5bSooB2MqTqAHhU0PfNtrGmB59Y/TXfER+NmAUtBuptkPRFPUCMuc7GK
S48KAZWZRoxlQeHrMktdTfe/srrgVxPrWKg37xIMwaLw3pWtv2v2Ai1iXu5BpLylyuUg3zo/3ax7
8flcE5oIzE2RiYqhlgyp9HeVYQhFT00QL3hLZU5ylzK6QSEK1Dv3jF2Ga4nWxKn2u3EXy6UOW7c9
FTarUpoP5y6D853UvJLUY5tclFzK05a+8Q05eBeT4qpkgjhNt3XX7yJBs9rtuxc3rptgWFijJh9i
4ICcP5QWZcQizMuCyghtJQsn6nGtGT5SGmDQziZzs0zJSdeGp76342CZnBJCTvyICfsLemkdi4BM
NDJewCPVZKaKkpyfyN/4CRUiBCgwrfwpCX2xxAT5KqeTVrKgu3aSbdD6/66sZldbU7aHYHAX2Qyz
8I0cY888ujUaJ4SPIIXARRee9m2OJz/Zo6l7040yP2TTo+7MtNbSodrb8e0sm2pXS2I0o1TfN44e
phkK0DKuLHTUzh5Kp+SYwAvgWsYn1bBx0HMTl6X12BTVe7r00IBF9Enjydy6bX4A3UdNMLkDmAuJ
U0+rQktvLjGyQzBr5G102463HZxGZHPhsd9bdXk/aJJGutH/ABWHUEcfwwVtgqW6L6ONW8ra7oyG
edlEHEVGJLsBnOMlgDNJlJHLB8u3Lqr2LsgqmwOV6E7nDYaARa6cWrRnaItMjaL5ZhTl1hTtLsmX
n6YlDMRJ70wSAq+/RRGIVj7TnkmWXfsFbeBgeQ5Q7dG4dqrb2PcP8SC+K7wTwbD2OXXF5KQ3KJ0E
SkuRNff6cLEXoziotv1u6nDuzPpWIjkqhp+Rb3jHRE4BaI2KC91PKT/i3wjFx82ibkAC1/vW6qat
ORKkp+pur/xn8nV8GqXuj9JEEKWTYkC5ToCu+mp0usjV0hzNkkHwxBURuWVy7i33uYlY8qrlu88p
r9F6LHRz/fsoLk+NFMajOfrx+loE2ZBb4QTdmxTJjdmz24/zwJTTpCwZlq0mtmjp9ZPkXOIjbdAa
Tt1kTv2ybR9sge7zIto7uEwoInM+SLVa/6DiEDGqMZyh33qTWx+HsoZrj2Sdi7lEcML/rUXFdDZl
C6wFNgKtAvZFB9hueXG6st5PJs2vlEPo4g75afFxwwAogvRiNfQYJySxYM7tBbNOy7gvdDMb+OQk
vxk7Pnk+QGYKk1sUpVy2LKd0A+tgbIGn2TlHByhqn0ZCRUgGrwaIxA0ULa+8OlQ04LY5aaU+lkr0
uqQaMEUNndGj4dKPB9eiDwJizaHJQPk0b+QEA1fvCOkumDAHZTvXeH6ZMjUNjSct+yiTWQTmrDpg
Gh6XeAJLkW5KiPL46C1YjwjUIyu2/Opqe/0lPLJhF3qYOirkjVHDpGlIlV1LdCMaD8QSDRsc4c8M
eO4MwgaHXWWTlMeeUE9nXa0fWw5maemHrMpgQhnIdXH/VSjfCZsCBtqk6NNm7oX9LQk99KygDvLA
FdaNGVfVNk8b+kr1nT2umnjJ7lhMetDTRtC7TiewwEkQoopTn8uTJGe/bNqOePvlZPtEca97UkA1
81Iay0UHbM5/5RTb0fJvBt/bRn5xxHkWgCuMz/3QzugJGrJBWkSBnpO+OGY6B4ZRDTsnT54AD5yp
10DOr7DsLp0/KKEwxrsjOY2kg2X9+ADPcUU+6g+NxqUdKbkbpzKMyNeOmKVlXnVibEKaUcQvVw0r
vgHvnNvQqaUtp8AP8caVY3KfcDLc5BUGRqGKzyKavo2S81Znrpw+mDCkAIfZNN+z6fGeZ1m6811T
D4xRCyJXu4xe/SpXCAqZkAQNEEDA+vV7NuJb0wnynkYOxqFARuounernBqWTSLbOKMdt0RvLGfzQ
pRAPsS2+OxhfqD3zdzcXl0yZgUvB3eqwmZzUg7SifRA+OgVVzhCv7zkV2mgiDeUSzsp4w17ix7ae
grQ17xbiTcoIsHD5pCfwRqkOXtef4XjDy6gL3oD46HfFOyLZPQCaT1JWHdZLP0TSeiFFiSArPX9l
pH1ivOIHmRlNNBv9X2IZdoXZP6kx3dfQVOlfLBhZJjZTyjs+ikOgrdBrzUjfETkx0uddV/Yx6xgv
lum8BG7nU0DRztuUxFzFdtwFSJ24Wmoq0bK5mRmUn9ZNQApYNtZPM60wKtikW1szuEJkHaVW3fJu
6oGkx4SSjrHKNCZfhmXvdYAePlW6b/0c0vamy7O3ReeSH7z2bnIUMmpr/CIallGWgcfZneoH2cg6
8JNGC3s+nHq0Omd1IXbIyt5hgp5w/BH5WrwR9cvSN3AabTDx6AanRt3WNilDoXoo7aNbJbfWoNqb
SBsp0bMpQoAWHSKH3xxbWBWKyKm385D1ge/GqI9pBQmme5RPt/YYq0A5Ff1ZiPRjIGRl4OVke3Ar
Y2d0zOOzCenS2KRJaFkWSzoHme0y4a40kM7Ct/ldv1ZW+VKatILSHBFZbF9SqhE94kTpG+zPiZMA
cyZd2/pURIIGqWmTU51ySc9Fu2WOsBkjDw3Y8FbaS87lZNhohvjlF1Kg0tXCgTz7gzNzApqVGKxe
JIoupNoNNSgDjek/cgok41zCy5EMQtaMYUadIG+6KbtdHEwf18szNX5Eno4zhWFEVyXHxGFNHyPj
BsPNCgXoQ1ssNxkJVwG6u80yLo9F+RyNyn4kJSbE4OAHhLdz/jaSx8Hx78uBCpHwlY3IkD9Lpz22
HY7KuhwvIPam9ZiPOj71rE3nVUeDkq5rqL4MuCbBkJDgBPCNwpUPYrl07y6hXWqFJkhfbj3SWxrO
dZLoi9qGap1La18JeaTde8/s/xtW7GsSz092U7z4enOkFf7t6fXd1FpY0LycnJ+6tcIut7e982R4
Xn4Wbn/XxbfUi93WVCiQF/eiORiDkTRKpoa0PgR9ifXipT9ndznUM2YkhIhs57T5lKiQHNSAIwJz
knRBgzZl+ZV0zR75av7u1dO6q1R3ufSIC3DByaRWCdqMLltCo0mwFrrjtOvwh4QuqUOB0Nl68GJw
us1ji/7jqobEHFx2dk6tjQ7YGxI+uZN728ZrDK0c7yI58e6opA1i0bzRO6IbyYy4F9apYqXRSKiY
/4+n81pOXWu28BOpSjncYmyMc7bxjQqBUc5ZT3++1vr3udjlvTAGaWrOjqPHgE6ZyMh8bEif0LyY
iJld9dGe1OHKiSPk1yM0KXXqV95cbeKEVIZWsTWQ9vXFcwU2JhOkRBtqqC7p0VWBrJRnFJcZzhN3
pioV1fil2DCPuTCPgjEl9NDPM2zAHkKUV+YM9lexspvZ6fSNvlC/MaoPRekeixBxAmBLr55F4R1W
0HZj2s5XX8RPbaVvAW7rNx0ye9t6EyYDsH5KMUQEMM8YZKdZuO9g5Old6ttTmr0DiLmCZRb272l8
GIrS3mpj9z5YKkzPYbnJl/g5SensJi6VQ6VtASegUjPEts5xKXb2wki1blSfukaFAfKyweue5hwM
Q+LigCO3OY9Ij29yXQeRMKNa6VZXtprFN7n/UC+5HNSeWNJbAsO0PmIUlOcYxSLL62/HKnmP+/Am
prC7KdX+PJj1y8D49wZRtK1QxI3of6A6Blo9KtqrRdU5IxMCUpW6kMy42oNi9i+qi2ogpfUPh+kd
PuajS452jBZrbU4JRkg70lG9y2qc6JDoQBg6tcb1010MjXu7qJ570wdEo1Z3NQknvcf2WtYViwHh
7GjceHl5mTpgTUWz/Ha6d2WlzQcZ/72S+8fSjK7r6MXTUx96awiwO81hFAg+rILJnmQqEFg1qDYR
xNlZtg0770ViU2jf3U2IPOvGmGzzdtKV45LAmTPlPxPIx2GiUTU2tDF7wP9NXXMlLtXxWrXftLa5
K7uxuln5tucFYNWItiiq3MheOBbhsq8yHavPV0WZv7lhWu1Cx8TnT4iozlTbMsN49HSosDV4eAbT
T6nXEAqjIEviRtFua9o9sFU7OQ5LV9K0oJyczw08reoSAP3+xCrCIdRlFc1p87Sg8rVxSisYW1QD
Xaq2EFMHVtpfajSwN7Y+vENnN986QCSvql4zN5oXDFPF5FKaux9t9DgIV5Wb349TjZEPKev2Sfbq
jtw6fL9Bi2rzZvSbFylLRmgCJ0W1c2f/q4ijX61Mz6TSxgxUj2Gllva6vgupqHewikKSkV3BWmcy
pos7rSYKG9PkfVtZjiQczNr3ThJ9OvGz55tAssyIXs7MFFv61JnV3iiBrHr+Z8LsxUazIYs04Xnt
4eJGexC+pVi9Mmx4yyFitrcgMXy2V/zReLB4ZhQ8QBq9x63/h5m40IH4iCfj2qSCP9fFrW5cF+hR
Q2pxS7FkqmL4Z6CRLJzyvqKSylSruTGJWK66NoFBFnq9xMugWsyTj2nR6QAVv6qCpZTNNvMAE4d+
dd/m9c4uhkcful0rhvVr1h8YoX12zO7TA6yAlGXNJPOmbdEFobS91DTozI62TUMxrT5NLmz9kQ6S
jtYDCozvPpoVwCIBPEbS+Zmhn0AIIGJ8OMZlpGcbJBDMQe1fxeCHX5BOxynImKLrPiMwalB+0bNG
rWsjPsUd3EMR6w30hzgVj3b1mECebVBoDTvzzqZy4aFvtDFskHa2379QzqYv3j3Z6nfoIWzrUj+x
lgUtxgwSt7DcAq9I2SoVnC90urHyV3qG4S4gZZ56CyvBnPvVrMcBBHvMNqID3SoKFYM+M0jXCOur
WYcdobxAobD3s/gtrTAPXezCdEB+OQ/jFqAgSgGMx21tN79rSwYf3buxqRPoRUz6pl1FtxXEQjOX
I8rHXDlF4Z036NdtU1r7m17BBGkKxLk+PGWqYqHuVzIEXSyvFu00EFGpc0uctnO0+cEk6c6WB88w
433qGftwbkkCvcjY0lsFOVR3+zYb3gtyJhotFEJc6iVAOyF/CwGGdt6uN50vayFtQhBmAyIcnFun
fNdRn90NXTiguuEZ12lfTtf92GNTmNDpDFd/Nmqawy7VhBwp4C4dzQeUkQq9gM0zYdu6yE1AmLGA
kW52VcPsQjb495U5tE82ADZfTxB+i0Dntsp2THMVphblIVEbDQUM3IffIJUWzgmbwU5yesEDcCsG
CRw4JZQClmUGU5l8jpk4Bl6xURPKzAuqmshxjAQtkIqD9ykZdnOHg5PTq3e41ytO/1eXujTI0wgl
A+TL276/jscFDGBnZB99HrNnKNklveoxeeN/ASOmjOF9xgayZtoIraJfz8BaugNDU1hipSViYWCG
GsPVrC3PTQmWCD6/jT5iWNLxtXbAZuZh8jKWNBxdulKmTejLDo5CkgWUrQQcTsXV7bp3F8DAlcZR
YHQXPdGuvqDNytGvlFfPVKn+9aXCPfJJY/IIotBAxi8tQAPGFzXDxthpfIR1zXUic0cXhRS7TBnW
hN7c7KAuUY1d4njox9DEBT0aXZsAQ4tiG6dLu80M/7EaSB9xec1ydm3V/ekM2vuOBa+mVNZGByDF
ZHMGQuMu87Rrew4Bk5budrHJ0WiVNJYBxwxau8z4qrc9c40bJB0u3uzmm2qo7rIYgt+xq2/MCn56
Akv9StEgk/PNPSMPTHAPpCqdZXSvMIg9IwT3AQlQgMqXfUMEeuXUILnyQaEG02K1kba/qsdI4A71
q6KY9510Aug2UCaAHIjBvuiGgvAf6B2YxCo0OpD/LW3vQ7eND6QengFCkdVQsDHM6QwuiDTKvi0c
l56cei5p6cpPyzZeBOrWt5DhT2iWMHTrjrTR7flYZnYwJcuRfgG1D/VG7Wicu85bWdtBYcaB4hcB
w8akr/MLat8/SjVcXMs7DPF8r+KbrdkIZoKNrJ7Pc/ONePm33dj3rYKt7Oaz7leHtNPOnptCz9Rh
e5xDayonpxl+hwqRhK694cQFVTRcsnL4rdvuKp3iF1V39l0JFCTPAihzA/kJ8905hld+tr9iXTs2
5XyunCJo6+ZDiS4kW3bdv0ZVfB6bLEglGlRBiI0XA7HiSOOnmT9keBaQ1pi55dwYSQBL82UG7Oub
dCVFziAJ3CU8+xTsSonkuyjc1ClC4kaXXS2l8mTF/kn+2FlQQPaY2kGpnUYM+S09wGg4JpwUArnx
rNd5gGQd4DLjg8FYaaufAR9u1FH9bJfpOHfdxejbx2V2gNnmf/LvxVd/YlC7sxnIRyRK+m2Wz36m
nyenPyZN9Wem9NAUeImN8Qxl+BEmgMdMQrciD+S1GCrRPimeIs07QZ8R1PMo5FVBmEpy7b4US/qt
AdEupiPR1LmntObGOl1OnelP5yQ/l55Z1NG7UQtlLx+hFeGNath3WmUGztwfOzhXitq9S/JlfW9i
eyc9coBulkQ76a3eat/O/AyX/UHeYhjLsaVHSHTyVlpcSTwdka4LbBvkonXQSu8Ud92v3C+H9gqh
yOeiC2G+ze//LR8LPhnLGd3VS4PgjZsetYqeXaWfPWiy+36Blnm8xA5NNfRwORDHmAdKq+0yKzZU
CSa+dTn3SXSG+TWkaMUwblg9o8ga0BwBrm8PSKih3cqXMO16H+XeTh6e7IU+a78X4/Df85QHvizO
V0nbGAb5TZZMr21GH5rNIJtCnoD8qdrlgE3G/VL2zxYqeOvfs0RK0x/TpLmrW3yEsFGwALIIZJ2B
tRySyHzX+F8vSwIqNMHDlJknWcPeZwc6crrzfZNXhyU1gyLlMIdj/llrFyh/T8CsDoAswYiFO6+d
b5WkPLSjFjRt9zlZP8DC3h2fweluYzB7pWvP8myXkIXlAtqfpfcC+QbmcGnzz9NFVah34ufNZkv8
1w2MjCOGONK5yEzCV4Nirf6akcTVGfJp8qfy3+gjVi6yWVyr5p/kZ2qMb8UI/jxJET3lKuX2whae
tQgNOzU6j9F8JizdMJrz6SuoyIbGujJycVQkHy0ItpYUvSDwW57unYB3BRAjXUzdPCzKdG7M97ms
P+Now6qgAtep37E+XaDkD3Sd71fSAOD1bp6ATy7RnRb7W2RMkPbMgmnI7iEL2BoKexnm5kGzYUXT
gpDzIV+P9koQfoym8WvFoFOX+tGP/h0qClD3uuN9NTotq7ALz+XY/cqdtYomncud0v1bEb3tL7mi
Xc3Q8A0Rl5WjhZ5W1mMPJfK62mhTXGShkJApp/RXHuJ6UDgwXp+vS9a03snkIY9lwdwPT6S3DrOe
EP8kEJe7TI1wxhGK3Jhm/goI95w24VkesMNmLtGPYTz8uRp7RsRgpi/Vh2gcL+2SB0nLwIrflzdN
SSdrnjEOZeDOyqnPns24+BAXUCkGLiQ+1DdiuQ1zvOjUJDZ5lqE5Bu7a46sYTCIQwN04+d9gb+YZ
zhfsaMu8Er3GrZgwo0W9OW+P3rIXAydXmCTVUxJSHGZRxSTJrXdTGgzFHm2Po8rDtUfObZgRa8fv
ZgYtSGdinULON1u9Ws5qP56d7Dq36690nsl5uR9NswIls6+R8blvuunCfGtA6RgnWSSYsNvZz79V
Fp1hJ3L+uaOgFt2bTXQ2caKUnAITDJUMjUgFCovYmP1RVl9T6t+iPKtpjBqLdZAN0sz+abjTNVDH
/Ctm60xqd/JJlBxYYyn/Wv1yFgsp5kF+JmoSyP9P14Xxamvjx+pdxLgNrXtY/Y2qvdSZ/1Vhf8Qp
UB+Nte6XCaWj7C/5HvotN1rs7fyQmfgBDrphOq5/Kisjl+YzIQRg9BVbHJRqFoApeWudT+ifTyAK
D6gYPpU9KbweBvCkYoibO9liSaGeh3y6FPl+MdWjN/nMJnC6U3jl+sK6iXdWkv57qUkUQrLir60G
Por+kbxPTrMvtmo2mpcEtFykxauPsDXaWe6v2LLky3LqH9mjFY9Plnau1S+SKO8RgsRzpEN7CxX/
BrW/29CEIo4lEO/msJBiR+UWHbiei+NIQaN2QX8knXFY7xwFMuYycCpsEh9J2vk9RHA1Z6ctPDrm
wM+kLZ+DtpogOWOyVpR6nx0gC7U/HuXmIWy8lCGVsDh/KpfpnMbcWVZPxBH9RteVl8X2T+uLcmih
XgLfceX6wI/ZPfKSbDkSiCdVS7gEoFHr0qwmPCt+tOimHvuLAcuDrN9Qf1eJ9q6TK2mF/4pg/JkW
PGLC/qkaa1qam3maj7FcgxwF+Y6UIsqQaNu66m7kYv/7Xt3/U132DX+qqupOPsb3NG2TJOpjtGCb
eTpunUFmm9wzQfNi852rgZYPX29Kb167noSeVfAi3EvrLBej+zSEewI/LauVDjwCKh6qflS87I3h
lE3ThF9iI9RYvJnzEjHqJ0GE7NY6Dc+u86mqzdt/p1U+JZvgkTR6RqYhMwJdIc9C3q4O/W0xJ7vS
086OyR7vDmJXdbBHmVlfR5r9yKcHVsEG6aMAOr2vtNTOYrgkOgQopZH4ZoPDhZjX0ajdU8740qK9
WC0fWZ22/RazlzXJSXH/P9ASUyWH08jSO4vet1hkX//3JLqYvDoBoddf3Krg+MGVNirOKYdMKO8T
iGDivdgOOTu9Pj/F4ANk29Q+UZuW/tnUO0Me0n8v0fRsauNJ1nG9a03/8qvXPkuYDrIfZPtnfFIx
pt++8qqEZkCMuzpyKrfMdsPso+gHLVvOsq1TlfAuV27bUr9JVQRMnXsql6dc7HM0TW9FO30Nf8jc
QKUD0nQAUxB/0DvayGpNZnFQhure9FEmJkRaGG5pkvDBWqo/KoA/RrqXoFUOHeJvZA421ie31ueb
0c7rZsIppzmrWvxp1yOVYkCYC98MoiZIdJz6ZJFRevdX8m1atNB41c6top4p6BdZ/t4QRYR46rJx
4EM3dkOC6V9AyGE67W5nautdzOfFc8HhNI+OdHq16C7XvcMkoq0mEPTBKgLbb7aLOT+mTvsrzovJ
5sDv6Yhm6GB1doCu6zHH2WrHOfFuOgYmZNfoSX2QVAGsH+po3l1DbrJ+Z6/FX4X9gTbVUfbNv/u0
lLsc0iN5AbaC8zj8TEr3OdKL01VwXpIoyGopLFJCJMnwM6NFyYsslFFJ3DlkTzpoYTH+SiGioONe
glgV/k8x9SM2zrDi51m1AeqYp45hlSQY1OUID+NZX356HQQzdCBrMNjHONc5QQJX2Y8E6jobYHUx
/3Mvsptbwz90xU48pVFB20soyyc2uiQoOAFxBj3qNobZvTEvcJI4UGI2X/se2+pnNTliHua+fdO0
eDUVZFiXCVPS6NUJvgmMlfjWZUjP0yZv8bAN8oOqQvOKl8UbJA1mRM6NTXtwRhtbjKOBfw7TeReB
6PRD5+BQ69swcH/fgMyIQ+M6AXybND28bfWmJc2TajaCmWeH562nZJVA2kEy3kNeVdTKqSSBpMt/
BtN+dBPr16uuDQI/1DD2CShEMYSeaSG67fz5Yfmn5MrJMz7jtthqJRxY/nysO4OQMiYEw/RW3aMC
x6ZXaEe3ZRbzXwOcmi7pcrNwqVpWB/EEkEg7yhWNGUV44QxkR/ZIpaJHQQtpYJqe3y3QLwCy+Ou9
6lehbsR7EPy4A6cH+ABTgmZDoLAeY3kj4Y58qVyvXCOTCVsjt+H3AaOS7CCOC9a/l7WdQ/9voBca
Wt/hmH6U7rX8VWangcEtUD1b14pJlt3gV/vMs58716HVG6+vR2TT49jTSENpiXPZkqm72b/fZc+G
Eh4ZTjgvt/lYHtclwdnLY4c5HbodGApDdp5SPjD6GvgofcuVu6yO/DT6ASgRJWR0B+VuGf8JxPOs
+ynErxp+/yxBXh75VDpxVqOePaOGsHEM5oxYXjstoOOfLvKmtqEkPDjv4jKbGoc2NYeMJIhdJHtz
jeLy6QGSe1DcmAuxwgYpVEeDzu+Tt3W3+x5iCnIGw6I5IJL0z32001mN2KHWcA8C8Eb+fwbe2lfR
rRzw2Zxu4hmylY6PXc2jSzqSOzfAJffybzntI5mm647ngvaXofo3aY9+AgkuGzSQYAcBge8q30kI
Jv4gL923rg6clNlQc2Kkn7uV2ygs/9QDmfRn58Z7mhRoDWqDK+gv6gzdR6L/ZN1947FmPNiounXM
4VvOgZwJ+anp7a9cAZs+50iMy5c8Fdl/6yNYmvEYugopobMz4YmYK1i85dnITpJ9A77wx0D7F79v
+GLIlhEGR7rnzP2INxJ/Znt5MINHk1vBg0s8AKh87y8tgwBkLFgP+Wk0xnWG+JnE6ZJFqRV5PYWH
TKFvZ9lBm/wL81Pf39P9u+5A14a9ce/h6UZ3PBptRFY70n7ATRjpX1VdIzp/rzrKVuIh2S/r/mdt
ljjdM8i2k10n6+RUlLD4T94DZdAjbYoraF1jJhaILuokoMn8rGSQwNbCrZo9iveUoFDi+jKbEBIB
wq32R8m9xcNK4WS4AkV9FPs4t/4OTPdOTKsE3EOyR3PzIFa3VOpT6msBc2vX6qAibETgbNt3OfPv
yHYQbvyrg8gHti1yaiCO4CjatKrKUP6/wCqxl6eRESwJghWkICx2e1llsO0hDsdJWBMh/VjN/WfV
d3dqO+yinnwdHyrGQAybm5ovolhjDsmXU/w4fR2U5G+0X7Ap7U8ILhrPHCoF1msmL54RI49h5FuO
HU4ZPYOgpp6moKs7I23TpuNDXqBy74Nkyiyy3Ap1D6oe6KIKJH/4lU9xJgRNAApPOFLN9Q4upiQ2
209ND8QWAok+KloKKLR7Eutjq853kj7LZTHZdPCpLpo6K+GH76PnvYmxF0NktdPTHAPYwJgpKpMc
ln8nxg2igT8wSG+wxVN/x1yO4UXcY+v5X97wNUTYKfZzD/BkULWfsPzsgRCGSfqStRgP/kICeTPP
N4vmvUtQvJqlBbenAITVCudNkk3Pt1lM6qQw2hJWva9puiTvCiwaHi1mCdMIOIKO1xgLwDhJug/x
6XlATsyf0bUHEUdUKJHims4UyXgDDR2zTlogj3ZO20BT6cMATS2ByYzWn1EY1wxS7xV3+qJG1zeU
+Nz6N1Xta2cx9mJP/rMrEOW/Khrsupw4sTe1ZrOe2r3KCJvsdn0OgX2y/JxOBMnvPL3+lVBcfvLR
8g1gYW6Gxt4u4OilLtWp6GjmePCcqqiLM+VjE89AYZsSNGUQZ8RPsDd122S4BjbHwftbjQVQn4e4
jWRec820V8uiGEc4Mg7LFP/W9Ua2lzjq0XEDgj7a9eWjeBgoZA+DPpwZlgkKRG8t8yBPv0rdB4YT
aTrOZxg1GRpc7qk9/7V4aGRLfm2jPWVby7WrO8uOdr3idjcu/rMidcQiyttiij/lvFsa7bhk6rc6
7cTRLkhIrUZPU5tdzly6mArJwiSbFQdXxg7kJiXoi2YnqZj4GTlhMI2+jxna1f8zQXIgk0o5+/21
eCV5oOtaDMmCLE/2qM/2SUI3eT6ehT0tf6USC0blNGdskvastYCXsuisS5Ab+vUehOUuH6RS21+S
kKp59KIIJkHiVwmox1zfKbq7k7I3HadTNhUBmNiTFtrMpeSPdOF2+jLvO3ytx0ZXnOncJbveN+mE
GRf5Z4pT9Z3qdaaK57C9gdm+w3mx9g5oA59rwGtFqL7IV0hRXgr4qfrQz/WXxMnMMgeL5Z4Af5IO
dY9yZRIjMyAcQMEXDcWhpHxP8fMFIFrg4YJsXBCkftu0VtAHJwU12l+Lx6PWYL2rmbnbFMfb38o3
LuVwkW5DHnlSz5d8wcvKP5V907NPmD15MdLT2N2rg3Iy40P317jem1ynVPsMrf3SQAfyQbEzXXpi
o4hhV+Y/NRwkVOw/i3I7YhukYugYybduPscRN8Q/h2heeyWKnx9MYz/eeop+kvfKB3sEqDb1UCkj
djVDuf5tZjo3cmfSlChJaeQaLC/e+zGKhby+ODhf9jGdplfPxu/NF5eWitzJHNkoUxCysvEyBCQ0
Ob/R92RF93mV3ejlcI4WVp41stXuyXJn0Ol0afUfu6d2gFAwj73ksUtl0/Grn8p9yNnzlTbDrtzd
G7N33fqE14VykgU3x+mhULxtivGUP1En9LqAAoj3hwWEWSjlSnZMiCuRa1IJReGeYcLZ/1j/3VUH
f36bKXnAhfhegghu2fvTQsmSqD5nRw2AAWCSepXX5U8SKSd4AN4ZsYK2cNoAjcP9MzQLnvgo7SeG
9jXPPcuDMdM68Eb3lFTHKZo+ZSVVx3mAVG0rCy63kHruRz39pfm/dzaLcW5VACYJ+F6CfhCBD3pe
XctzGnnycqfyyWqRP43AMvuWrE8FtpwGNITJ3XmuiklVRrWfi3K6KlyKMS5lytyjtM1G+N/idowl
2kyPuBarxqWoZruHnvhWdpY8QbCbuMLu3lS9g3SzmgnYRhFAHBYsLXWHngLOoG6boXqA8uKoV1lA
SZ4wcK8ZxkHSSGDIRzzM+xjnVJAxAxKCrsmmlqrHGRQ688HMgJ19LQIkkfxJjUvqhwwjr+UKwBfb
9qFiFCsmR5ck8r+Y1JaZvoH2d+Of/otVIWjbM2y0k6+W3Wm6amDAY5Qwk7JgOmeOeM+ODv3ly2k/
h4R8YhnA6I3auSxuGDn8lZK5vO6OjBMXRJp016TyE0/jEZzxpmwHVDwzKVnQ6+DYFdVdzPjG0F93
BAPlMB7l7dRFD+Zt66hwmtUHMSNxnDxBtEA7nL5Bz8nBMkb3uhlfmBTGyw+/yTjtDUW5FlM4ELQB
vYqPlG017mbiLqV7s9jRSwUS579o3fdJrfP6oQXbxlSgFPlpgF8ShNk3PW6JYsjreo6XB+DpP7Lh
MgLshoZ6M2h3YkvkNWVQsUbutnHIOIkwxgq+Km28lfMkFhjm3bPq6VdILj2nnMU5J4wtmbaP5l3F
hpZdKhvb8YeHOVK2mqd9TSkR8nwWe1d1ziGmHFER0zk/Jm0pedWKWU74zsvydfgUqyFmM+dqIEFX
+MLVHPntG7NPG9nu8m+Ht0zh/J0OL7JDl7Y8jrfyzUrHxpdNLHZF1YrfLAUWPdwac7aTBZBLkTqK
dFqZwWJAy31XRiMwfe3Y+u1vwyTJWA5vsiLmbLx5sPHLUcMXq+qbVUxf8i3ySQnrJ8bfrfInnyEG
xnb/9xu5InmHZjAEOd/rvv0jB39MkxvdyO/lHta3RsmjMcMEya4QVzjb+hlyKUtVf2Wh1nrNoP+M
AIOxDZbtf+IR6h6/3gDsidJkt9qM8EFT2y+pOzV4KNmnXQvu0TrPbngWF4wq7/koB06OQ2jo5/Cq
NhamfNNbUB4n6XTA7NCHv8l1ofm/0sNeux6ALt98LwGZFdiz9SXbzs7djZJFrxH/r5agQxUCXAr6
8jt5rY1I/S9rd6RhRlYZPuWYFpYZxJX7U/d3//WU3Wq5zFUUzHnxmkwQCdUHrai+5N2Ska42olOv
zVo5IB57tqhXea66c0N0ojm8snyDH52azxam8aKu3yMb+iY9DXwKkDSvAXcuQJlwWGO0La3osTen
twEAdVVFm1I1YJ9UH/z41fTooRO9TJZ2jkLlNbOCnkBXnEARspNqJUH9kmnr4o2jfRGIgRj/FMfi
uV8Z8RSSC0d6bbF84llrIFvr5728LyX8Hn14GpgUYeD/gW7YtpdyMxGL/H7W9HtQ72DwydvkQ+UD
HC/9GcqbWkpH1L9roi3Szzevpg6+FJ8ejAgj3KhUhu/NtgxAUl1XvncfEqR7U/S1FO6fipTGaBNa
UmhO6+pbs29nGiq1B1FJXR+YYHhFXAhbtxwjslSk+Y7NZF/3fXInfwJsljKhc0iKkPpb94xlIsxw
DpNKQbO/aeEkMMiRYaIl604/XBRn5MJbSfDlxdysaHvAZoOVr+zmxCQSORhZlDl/ysORa/DT8nZu
EaKVN6Wkv93UvtkWiqfcr7yJ5OzgTGh7G+m7RldRlkfWLGIIwMFQw+/8HVF9JAtpFmQAPfeuK91n
O6kBpPCZltl+APVg0o5qTMPDWeLkrdXkrM1Ikk8Xuftpil+dmMEnrlCu1FpYsJ6h6yQCX4/dhTbr
pA7t3spRgx2KP7urTiVhsauHD6EKWJ77Fl8sTNswHHZ7tYJnLFOPUkfOLLpftB4Hpo7UED4iCi5i
4f8dQvcHg75aZzmwPQUaQADMfUNHgOgRhp967oPJUJX8v/giOduOywC/ingawyKxv4JLxtR5znO6
ChWxHd8UuuOHtOj9jtrDEN/iDO6kZxSCviIKygM5qXrzCDcO7He/rvFQCfyLpoAcX2k4iNsYLZZQ
mdETcqCVWCPz5TkumXUNu19xa4ZHj8FDQidqHtcS01pupcFVg6tD5+NNUiqVdZU2Z0XLsjlKVirJ
Q1vMj4rWbCU/k9KuNENp1T/aDEq72VWNPJlCAaMby6DyOmAKCbRq3a0UV2T+us2UV+nV5Axjtb7+
/q9ELNMXrfNbwWZKI0/6hlK4sW39JQmpXlILlhaCFEbkZw1qMdRINWkxyO/kYiV9kdxP86+HaPyV
Zp0OvEGavLb5BQD8c+1eytPVf9K4/ZPoRLjMXQOmhuQgKBQD+gm3NK7WohFFFenlSGe60GYIT9q7
peK7ZKa+cdeu0doHhvg+KS3qwRRhKLVIfxijQ08jrD7TcFesV18VBDKEQvIO2VzSVRayTeIhSOK2
K0QGEi10lirGLaRso2Z5IOW6Tmd0LJ9uJ2sA0O2+yCdIQ0bWIoWj0tYoC/MI6iz/k8ezqO2+Sfud
lMfXtZWGjzcA6B7KjzXH47mZ/vLZjb9yn9JK1MBolEIwFTGbkhEzGd7fWvCz6/xqnI0XySHXpHGZ
3JcpvaxFhr7u36XQkEDH5FTes3y4fKIk/1MW3thNt+9iOqEU8KV9FCXqe5qX8IN0t2YV3UjZSp6Y
rJgnnIVI0fBk97UN+NBkn7Jm9ay86kBt5XEm+bijj7rX6ZpKp3Vs80BpqVYJ/0KMthiE1r3ymObK
9zJQ2TPap/WRA2J/7RMGSf+LWwXYhXnY+bOyF2e5cETtLPl2xjc53PISg/1BpjoHyXIlzJHTGypo
thAGS8Mqddn00fKLJDIc52fxim5OGWn57lX1M6JxD30f1JTqcT1+q6GI1LvFs78kNGBCnIYg1iqT
Wve3rsRvMbPPEmL20/IytQxj9so1PJH3a5dHokMfSte0+o3lLqQvWDvSjGGY3D7I1xvaPw9ujv0d
WB/YPboLYM5b1W1uQ79jxLa7SIM/mkDlxkfptIjVKO3uB9po8du6pW2d2X+QKqHsPDlZUl6slBlK
iA6iHWIaSpB5ePTV4VNgHL6H8E7zLk+niUF8cV7kr2jtkpWVr/L/Zh3v8mK6ld+t2DGwBJEDnzPX
IrAl+Tb0D4AFM17mn9YnJgd3ql/CaPpusmhnFu6+hMlNExqET/lQKVKWifPqzRCMYGTk0uR1OTjN
cAT3+m7sJns+STdeDpf8QrA4UtVYLr2XblChfpMzVmr06LkWZCFO8r11r19HlccoCwBjAcjJ58ob
JGcRUFUmaldD9s9sAvgd1PBbrjyevacORq2F2rssvjwjDfTXtXy3fIhVZsxw+LwJ5I04OSkOj1WJ
uHXDKKBHo7vmsRWBlKAcdsja7oA6JlsQUSFPkwpky96t/P6pqrKtayRgS/RzRmvOx65l6UPkZ4eC
1IsRslt6FvD/6kAMkzNzc2cP9DEI75wu30QvIO2tc6Qs29hyGDN02U/tSSpXkcGg0sbMpz3RAGBa
YDSSjOfuq1kzJkL9UMrs6w00entd9yoqy8TKbCjIi2iTOMYuj6Lbpkfv9BiDNQw50JOYTkxpN/77
CfP1K+Op/5rvzvAuj0R+L9tCfqawgC5O+RTZ8ggoes8tXUSHUuEg6jginXYneBrZVoL2E/MtBJtt
rTzL//ca8BaiJuaDfsznpqtvGapYMYJibsT2iwnxFuOhA9QjHreBO09xqzezcE7SFZXXpGci3VFb
MZ41DthSDDAz12tjvyqMRxjTb8Tnig1Ys+FGLQ8ayED+VvZLEtt/fTbcLO60F+CVbAPXShku7m9l
3y6Z9QrZGRQb3DFGXQOAOLBCVRfu4VK5SQYWVZyet+yyPN9HaXnwzRMP+1P8QCl+Rg4R40rRFqbT
7VKYV0nh7cSxSQouXyiHRc5Ay2Bcz7Ix/SYrLB0P+Slv8XzvuqETIsdbAHuCAKBLImCBG6kCS7cl
HinUFfZVYUAtSCFCdq80zDQpVMbLT2Maj/H4ymw3DXW8Ar+SFpDUMs3efmpCmCskSCZklcbFoBEj
GX9Db7/Fin2SixRTgNwB+8S6WpTh0c5RIZyUV1lJuUvfdv9sSz2o7voA5e1l4tM3sWDF+d+fq+ab
Aeuz+CC7GgF3PhbDCLNT8VdH4Zuduc9zXcE0KU2ucQ0aHJhVlhFRMfomcjTF7YRWB4qOQKS6gBCD
/uctAaogiyrXKdt9lO3o7izF/pQHN8zPmad8WGm6ZcYJ0ZXqG7srNpechaHy6ZWe2oaC5dqKW42c
uEq35bjOVwN5D3C5YAVuUOyEHmLXONaduG6p2boCyCn7CcjsP/AG3J7bOpofBCTGvMdR4EnR9H9c
nddy3MqSRb8IEfDmFQ20N/TuBaFDkfCu4PH1s6rP3JmJiRtHV6KaVBugKitz77XzP53Ag4omjGtj
GAhEaYyNYjNGoeKQwlOTqPq+epark+7IUsO6yf6DPGPKja/Ajer12fNglv/IHWfWnVdd3Ps/spMi
i19k7H6ezS/3Zg3fMmmVXKbhS/FJ15x3TO+qXUgMB7zwV421t/9eIOW7oCXidwP27FvWZPLdlSsk
My5yxaNj1Op/ewgpyPCXTxPtHJ+3jX3M0OGRMJ+TV+m9zKN/nqQAC5gayBGVvGJZrjGwRr58R+/r
khx1dHHvR0tyn01JZdNdBZVHHEni9Un20mVN47nUxs4ab6eoOslpAuax7yml1G7K6jk1fuWqJu+j
zp3eO/tJvrH3D09ekquRSBGLHJqtNS7+oboXZ/KZ/2dzI57j1ewJHEFMoCpHeRfKKuW+wDHQkw9t
DO/A9JOB3sGynBcp8r5vf6xAUhusjjutV/8kBXeO0v9qXvK0eISz8rHJk4aUvusdnlRRh7L5JT8X
fU0YqPxb7iSefagtcyt/pPyv7AzkszRHAFZwccp3tXPNi6vXwf3uc/DZlljsOEPIT0m+zPv1xVqF
UxQu009sdNssn+7fKr994oZVW+dxwVQirz15g5TSU6qVRGuw4HNLKdmz1zgv94IxbX35E2WPMM3c
A4Cs+8hG3pH3qbhF3ALAXIjDfDTycwI98I8cmbZd/eBYBb5A7zDZClU+cxBqKI+dUj5GGfPvdS9H
Nb1tfo507DXS2zO6VZxSqRykY0b9FaJlTpFY/6Qu2qlhfpx4o3VDbIcYUSny0HmsrgrUuVTu/TAk
eSunvxFbKPnCnK1qQgZl1ksNHs38O7K92iw9E4uZzFPBTndrZ2dTdY9K3b3nbfZXuNHn/WfZXPFY
R2BzrthLKKPYh926uVYWsT3V8myB0VTH5h9vWNH0cdZS9bA2rBMmyj+r1P9GyXtDDhKDzJ46Ub6w
mCRlpVe2aShnl3KGLl/+fTDpDR/dFMo1Wv5RVhUv46je5SdrMrJGrj4f9B9B/12u1sVavBU60L9/
d/sWuy6EiZOUxdxnZGZMp623nuUPlOWAlOAxqnmOOMXJ204uQPJ2lNsu0HV6TOWLHIDKx9Ug5EoT
LQWtTLmRSAW50dehkrpHeWaQ3ydPjKhe93nTkiTMJy+XvnSaPj3yB1wUlRxD5eTPAwtH8CdsifpH
3oyytnKLbVuIb3vOsMHDOuNzkCvGgEdAXqBSy9fne1MnRq+B8fXfi4msJ6QG1oLompXd5T8yI/lq
ysR47BP7PrJMK9hLzkpkz3xfZi0hNsOYXecl+/nPlp7F7ufM1zVTIyhLPBlTSdg157Nk/ZWlhnyW
TvEcD82z3F1oLO1pwu3k7SEfRuzcD8J79hz5QLl2uAURA56OMJ8ugKwluuLSstVJEZZcb5rFDbqJ
9X9o8Ewztk3J/aZu0dMiAH2PQpplmse6cXJfvuS/JJ+IPln7HG2AaXsAJ57/XVQpuuL6s2QsOtXt
ZUam20/vtbb80hr/5P3mBP4lT4Wy7PNSSC9Ddus9WqDyc4qS7tYZUELlOqzjuuAqVyOU92KAgs0r
4Ywx5yPnjXtRJNLxAOFwKyeMcqWQHxaZZG/gh+WTwXx2r4NMV/trgRwa4qcKMYYUbIi6v5qCMDuP
vTCScXn2/CAvR/nfXeokL3J5ATsKTJZYCfqWLC4qEPmAu+S3GqQqCQo9DTmp9sVG9V7jFRt1mqJc
XP9pO4hoJZYjC+VHLuvW0RkOQz9v71PpLyUuP+S8W+5GUvMYn2tD/7g/LbNY/vRNdrKxnRfWgOCW
dwj46V9fgyvGrFBu9HJOW8kOOL3lYsmbsOFm8Rm0QKOEcX/OBh6qmSunQSNH576elFhxDnqkPAA9
1oM+joBj1gqUxrE1N43e/liJVT3YGgz8TD2UTR1diY3CA6CQWOFUbjg4cKTANcJyRXpj1n9UZD2P
jii2VSZE6LgkIZueyIIhV8tdOpkkS+jLrpvQtMXVlB2USChAqQd/Xqv4EZw8V9r0kKA2ozvjgg7e
mkbcHGuk8ToS2UVVppfE0H6sRlMOjVnAM0S+FtZJczTJIjvMUS6pwwZwo650tzMqlFk/odz7EMNV
5wX4MI+IXyHOIszG6FCWqBH1qUketanzMwfuOqHDGMVAlyYWNrWoGE3Y4DxpBTgm67N9M6PZPGnN
jIprsG5ZoUh4uLctjP6pjEZra5SIHFURWlmjA4vIrA0HPkCtvqNUSN/7J63URaA5HsxAfCF48Amk
VfT6rRiF4a9x/5kVuKcnZ90nw6RxSsUXwsE/ggF062bj1gk6PDaROttalkgQHIqAsMj5siBOqbUi
GLv2bwEFq2gWSG4q7zUBjAHQLtXHdDoimh4DowNeU07l5ItmGcGEukzQnexoLAxrbbOuQltJ7M1C
SC2BNKwrPf5Qe4pfDc0LegO6fFW8QngBZVYZt7IYD3m6mL5HDjQcaPdJ84yJx4nvwS6uWAk1SPMY
LSdN31iUb+q4/GO485m0KgB5iZGFunhVGGqneXoanGbeIDk6A/V/1aAQ+oM78c0w+hXL3k9t+rcS
CelWQ/kM9LaQnf8qcFpnl+euoIzDBwWnSWM1WHh9pfmqxrg8106BXo23fVDfAW9Qxs1eH0ypOvjA
tLddWr9F0vxigANpW3IquBUMD0pU5A7FeY3wYSoq6wPJtzKwJMEhSye5Y07uAVXOxhyz84o/dx2V
xxoj9qTS6ykU5PtZfMgNLpoCdkGyYGzUzEO36vMRaCyrdIGdW8eFBozgTzL22hXbNk2ZJY4PA3dA
7I3BaP4hTNne9pgCpdv9SLEWzv/Ew3p22cf81BzQhjUCIZg+71VhARKrm7PrINuOrEXdRgOLaRll
cHSsldCJqjs6WlFslRzyX8SK7GfwLENJ3ncidijF0qCLq7WvGPbHshY3rZ7NYx63IaAbbCFtQygK
gHFt1INktCd/jo0XoohBNnNKTiNMmwkhHFM2A6hiUlUx/KQtuZ9SR92OKm6JuIk3IkOcqYHVX9vK
CkknAyfRIa0X00hOsNiPZVnvVa2sfKtKZ/y8T6ptaruUZ4azhOYjz2LsQdzp6rLsZkqtVZtwStWg
m4dxyHaRNi4+4JF/1l9dLB9gaUmPcEwSUqBHz5A0in7aYtjmUoPNrEuxmjFN28bgcnGqbDfFMuEw
R4mUqvrbhB1SGk1VbMtHsfKqHaNzfMbtt3wxu41ZkKlLQEWLX3aJGCv+UdYad+HyXHsV0pW1VbYq
Ed/GY90upP8khL2UM1iENsOaKKZr6SDXj2YISZ5Ay5hq2ABk2IDaVCWAT00LqrmxthPSyqQvkJob
5NGg1txW2qdJo/wYWWM4FvABFiCjwWrFL9qwLsje9XJjpgujfGd1N56ln1CI1Ac36jDfptO2HjUi
iwBOaBO0WGMkysDFgcblkMdieM4C1fJktuyc+XY7Q9wkFsJsvNE33NYLGkej15w7NWp0PCdWNpTw
fn+9CHvUQJxTWbwZhRXvi3xAbLAAXhjj5ZiUTjAlIkYn5j42OM8NAXlyyCA6LgXd82Yw+ZBTb2NP
FemcV7ZMzbcdposFPjZfE8+Jp14n2chPoO6g5F3xF2d4XgZVZ6ZRBdC7p6CztTe7xR+es+/TEYiS
xuEGJ4hCr8wvr1UhRVriNpXVmzahHiAJRinyKQTp8mwrowtuOgHkbLe/oI+h9zfeFzmHRtArV4eR
OVtw/MoI0tvkUY/skdRoQoAWD/w64viLVn1birNlrqb01qMiuP4ch0tNAZgE7sbC4q7/1hHJyIMN
iqvjhBBZ2m5lx08znQnvWBLcACGoRk5Cjb+cmmuDFujFdmwWeHfeI0UkWjOD3p7ZKABNE1yeV7aH
UVO2YjBf6QIKrtq5Bwp3bLP5WbtkXR0WFJWUAl62A3T7nXQ8wwmahVlRynqGE3qWdhkKhWEXDbww
LR5tu9+7BuGszvKgF8e+S9MtLxsjnz58DrZFHF2lfnVRH2ZLg0yM0Z49x/+AB2pCUb2V8aAfm7LQ
j4Np5JvWUhmo5fOxGVyWmxFimUWmuwJ4YOamA1Nb0zcAnuIVxta13OZYucbemNdph9X4sdZwU84K
CCAbpCGbpQH4VbVWMp1AsHNY96ckHg6U/p6vzy2p1OnQHu8/B/B27hPkDK3R6N7JSPmoTJCMJtbn
dtA+NTVeg7UE3KtqYNUxSqnF8FFPDBKYm41EosKSK2rMlF3K2LrzBMfTyiDs6GW2a2U75eIEjAKj
EElsVqrt+qh/mWAcbpKieCqGAuin/CUx9PYIgwerXt7+tCblKNSFm9XhRNHL89hl5qFu1+7oqW13
7ER+I2kRUiYHoCEDCD/kzPZHHFO1cpyrrAHCKw4WagUfxDgDZR2hlg4FPyz8ljNCGRmPRb5uTJfz
xNq2xs6x273uYOfXVAAVJTHZiHdKEd47HcLmUogSliuH+lRtp5BPmc6yfBfzMqm3iqE+T+uYhZTT
7ITzxFTfGDRG6hWmXtuoe85vUc16lYPS8WpqRS1neWjqI9jt+jjWFm0kiqtiITgjn2bD1xNno+vw
HeeKLMC6ygmhKU/ONEA8o0Q01uHbMrjeSKA4m6iWGsFeOOXwgWuHSycy3woXewFt6W1ikJvkKVcE
Mkh25+3aRcG0ai+lS7hURYRbjTJAXiVj43DsamiVCqvLQ7UpGSiMK3xSze9nPWCdoOBIar/BGbss
+RjmuFk2qglWafyNJVWM/JJki9v1ahhAJgGjl8XQYnC430uvMXvQtw3/wVcXyIlJV4AR7pjTxubi
m5Sxm0QhPKWWvcXJDQy3P2cj2KtKORlGAbd37qDqZTl+mOgsjOU7W1dMDEP9YVOeOJ27VTJD0s7Y
h5JYNwKnS8OFzAkWQOuMEFgDKJt9KQVUlFHjTVa6H83myvYMlffI/Eo1PqHB867Cms3QEbTvJIrR
XDaRQmFSEAPVDDZJAeRTlsmxzAhmVN9Egc3dX7jtjvpYwkaZ6xGooU5/dHP/qir/qrk/yhr4vJ1s
4uq7/7bIcgcYjnzAv99w/95Ua/FNNo+TjTRPoe9VJJTremLJz7tCzIC+jT2jyqf96glnY0u0i6F7
L9o0X2LyB7j/eQ9mQjm7SnQU59QG+WBuAA1Mm7YnIsMbuk0HmThha1iqbAlVtb8MWUxPa0Ya0xT9
QKYkjcas2/V0QnW5sno2IUsU96h1rCnMpup3TJ3HTC+jU5wkOwLvoFe60U++eA+r97fvcTxGuers
4nVBYQqsYe7NG7u44lfVOem8l8ZFLyVQNKVrs+/Z7IliS/Z9zOSd3nwR6ivwkto5shV0WrUdR5Qq
1dRb5EalH4WaOf4S62HftB9u2HpQfKxs8qgrqXQK3TjFhfvZkULm41Ptjm7lbUwlcnbCfY3phmx6
5oz+SEzkflBI1Ukw2JgTM2AQ/MRVr85+GfGbVORjYKd5t0jW5UTscJAUcLdnmkXS2Bpoq2mdV4XF
q1q0c4VAH4XnerLb3bB4zcnRrDaUa/kSa8mG2DF1Uw4aK3yggLzc1C3TQpxQwyZamCbHJiil4qFz
yakYwP0UZPoZWvHkCK2ARiV+3Ea5TfCrcAvt06mjgQy2eLTip055yTuC6UbFCAwpA9OVWifpYz3T
eDpbrhdMbQWcuhewyNuSxOXR3ZSN+abqoLnKSlxtTX0Ci06yV8nGv5rNEevPe7lMr23Zf0RTCT20
TI85+c0sMcjxowUNhDmLm95S2q/ytA0F0YCYv/4oerb4RJNU9a+WzoGTZGaoiggGfrFR7ToLtHE6
ayC1/aimkwoK7GFubIq1lui1HCUuipRNoQ5is2Tra+MkvBeqhKLl8nDRJF7Y2mJnz2l/1PP45nD+
Q2mlcExr4mVj1dE/qboePPKkAk8t/FrxrkY/9yHjuG9l6hMykcGwr7p1UMY0wPKBgrwhohOJZaAU
g7uZ15RmIZ25bazsKyqnfd+6v4SSNEW0EquqUKYipG24HoTdfnTq4G3cSQsyUzt5Wf08dS4CkQIM
ud5dGoMowXkeH7rJfPSq9dbA/vIjh/gNhDT0McJOM4kI6cBT0GNBNG0dUBvshdo2cJgQIrm7sphv
JGcf26V/Frr1YXv5uR9BoMFbYetvT5Vl8C+62uMIV1TXMqbv42UpcHUSYaj05clWrQuCQCiHohVB
nLkPdDd9su7GB8MYPmN6d5uGrmUdWRQBsJvpWOjhoPDeRwWy0Dy1qzNQ/VF9TAns0jM+bmY3XSS+
q4xIJKBtuq+VdAHGpjut6pdD3m9a1GdRF1ehu+Z28uLOZ5fcv+sLAtHUyAduVMhptndImiUN7X4c
A5JydPqPCeikfOQft93hgUQdQr3+DvOkH2uFfNXOqT9K295oLujHbnlWKpUhOfd6KogSEgRyDHnM
lkTj2V+z4QHdfmjWQDdxxD64insAaFqG3TScNBs54yhOao7hpyqiB5J1R162t1VSO8xpc/uaoylB
HZML4uitFqxG815Z3WNnCMQIxH5U5VIxfmgCtaCWa7m+t/yQLQYgoiUSalXnV9Oy584U1zazf3Xz
3esp8DliPAAs23uV24YuDnxY2WdTsbztIAiNzGPthdX1ti42gDO6ZbIEG63sllpo5hi0cJ4UuQ/X
H2TiuHlv9pFJK6NvQNJHW5F2J0oqO4MIDrClZdyOiIRIwgA5jPAzikO9ZLFqSZnw+wTA1kwxYLMk
6iYvSeufZgtMZWJiCorPojc4TaTLFr0oej0F2qBwtMf75xVlNXUXw+Sy2enyUFh57UersBfp3Y20
qL0o2Dz6XgTwgDapBeRMI1HLV/OV7pZR3Loq+nJIU1+b4q2zkafk9UHD9LPjtNMd//cXhT7Y//nj
/S8aS93W2Wjth2mqqm2f9QNJj4QEbJZJl4335t+vpfTIT6soUvqb8rfEMEVsg7JHlHTQ2ebFE8f7
L2417gwg/nvF9h5bNVv2Jp8+TW2a4K1Zo6M4ds5Sf2aeerPV8qU1R3R9rn3MUmBbGiaTB8yjCevJ
cswrF8daT0SXYiYeYbwZsHsnKsMcpqNnGNhx6/c4BRo4EapIBeIBkWKSBcuG3rUz7EgV3a+GUgBP
paCu9S8l4XmAOf3mso2PwlZDpatJ/HHgYY5JdQALWhyjJ7xiFWcSyicAcOmGJICHrO/VZ8O8omoh
12Gq4d5OzWdmqCSNLvGOrL78UGeJS+SKDyx43i3DDIgfI+LUmx0n2wJgnxMucB0nwqg23VgVqBH1
R9XrX6qyvpEihOuhjffqXPWbsVXUXdQPgH7N9LKaWRVCS2bgxB3rZ+jwVlsrDsDWf6gbDq6Af6I3
gxLEtFn8th+o762fSC+7EM8q3K8UtpoaPQLFE0EyNzdqM8zbsZ4F4F4sn7xAR5ZGtywq0yCL6ovM
/pB5Ao5bPzQ1rDToo7oTPbq68qix5KJ/eBjidlfPtubP5fLGZE8QkBVfvJ5T5hKJyq9d7RvBx5ew
PkqNmhDxL09wOE9DhuGb439W7dTeDhVRoTbwph3zinIDc1dZ4Ym3hvW9WkzD3CX+NQzrUijkGuE/
CzWk9xQD87MS/0Agfa3cczfRZ9I9WmJ2VR28uTsBjS72uRWCZSUeZuBtmzJ6JsqEVdEEvZ5Woaq/
ulZ9Klso5FZLF6qxVmUnf3hp9dekg+Usu8tEonnnzu2fl5ZJRgfZcIzd53tMWpL2J4Ux9aaHI1H3
SbVpIgQMMouo6KktvM54nq1668GZOhiy1m9jJVyieJtP4sHK+mOmlVtmswqREDQBoaJx7xOwqczj
p20yi0w77UcgtPbv7+8kFPxrNiFHht0HI6se6RTOR/ncxPHR8NR179iuoA05nVVF7Kxh+liY2WyN
Pn6MBzXazAp90hkwpm81TX62dCjfaa5dKevFkcgMMm/zhlSZvl/3BbbksOEnhwJkoz8O0bTV13o+
s/E/kghS74a2OEPQToK+Al7ktkTBq5H1EtOl36gqJxelZB1SEDpTuYCLdryK0HZvpfNrE/uCEN2C
91/+0GwuAiIy9dV0r0tC7Z8lJR25RZA/pJFwFylwj8lgJctq0IkLNgfe8ij7U9WLFaJhJtWUGWEN
3buNWZnII8q3nbfO/mKN7sVlW2XdnpAByD+2et4MO042dEKWy/0R96/nTsFhvinJp+TBajDLaG2S
wgnEBNCtcqMF3aykKweJ1ro4y5+xJd5Tr3Tzcv8FqqL17+/KTqYvEufl379GTuWC70hc/99jy5VS
cXQ7vHWVrSzB/a9F2renxShAJrpDh3yOHz8N3pdZu39IG+VayUCnz8RKXnT5u/sfEQh3Z5t8x/uf
7l+HeuESo00TAnMNOFduENrqq5tt//0zuXLnOomtw6JZ+mXx8NasMefNZdQvgx7TAk6dVqNF6JKS
/b9fBMcD1CQv9fD+xfs3p0xMHOq4I2M+m3QJiUDScuU4yZ8cl5FYAup/+6BWBSJI+ZD793LjTNso
IRmiHEzvktMa3aiZ6QZOPfAKM5UDTC3/ZuSiPQrRHe5/YaxpdOkthBv6LB7uX7p/v+eZ30pSxfv7
n+5fbyPSYMh/0YL7NzX1ZG6JjiTy/n9+rKlPB0AL+bVdgbayjCdnCL9kOUxDfRplMEtvLmCI+csU
0TiI4n56YgVvD6IaOIOnRRRwSi7PSrTsc4VljnCzdjNM1gs5z7tUFJz6VEYDdVY/QV6h5G5AG1ui
qXDqocJF97E1M9gSwDYe1U6IbRxhnwIsqoB5XpGgpzUw5RHqZZ50+xb6iB+hRtm4WvG5EoU6mR25
HDSvyHnaNArT/7UgOUhPHmUhmRdUKWPufdqR8+BmLCzMU0Q6nGidH1rCkADfd9t4Xj1iRsagc3Gl
tVXETZKemXdPkuk8uyUdDY/WQ0XBTrLHZZB7ck5Q/aqrDHA4yXBPPalMRoCUxCHZEyTXNsfJpQvj
RM61iYetF6U3XbGu+TBup3aF81PEF90mdkcxnvuIyKy8NZwNOpSPiPAoXCEYk7uI5oTdAv1WsKyS
fM6I51DGVPVDvN66POe7hAvvoOvf9RKmlQZEJ8WxZQ4o9XP3fUyJN9Wc5lAOxc6Yq72XPC5FcRgm
pdi7VrS3bTXeNNaCZ4VRcG8ZV6fq90PffxiJe3VadyKKuzsSpKiyTLMOMmx/dRDDFpk4l4XxHrcO
dT4fJ4cvtAc833h+YAxIadxj3a6QFzJ3YAJ8y2dgPmvBOQqhP73vcg8Evxrp23T34dGsXTwYSyan
oJDP2zRIvumAEBrzeGPI8qo4DcRo5w3IQxfC60HQUnNY73rWMiteYK63t95uz2nzxyig4s3kMkxp
4Dr9sHcy5UJCkwjKNn6o9D9ZREINEfMJgfMOG/cMZVTm/nodEKiZxq4f6WRtptrypkztK6zMglwY
JkTtoIzYRtUA8z0H4ab6drgiE0MOYMvRBvGc/rilRYIkpRQhbWQI1uNPsui4cNkARc0HjU+QU4MK
v9l0QzbrY51wQvJG+nAGLp2gwQTPE0GQ5IFNTWmNImxEw9b/dRpL8eNWWjkrE3XGujPaOairtD0M
oMta5qBiYttMLNnM9nraz8t2WoddxWDnbCt0gkbrbTGZ0ZsKgIqxO/dK8ugO6UF3sMPiRpoXiejV
1TfCa256XwT1tEBRKQ+MvuAavNeOkaPfa29xXG4Zj55GACS+S19q6w3kgJY9s8KOIzGBKe9z2TKT
Jks0f9Eq8UTmmmwUvblFk245/aJj7RSOnS4REfla0aFLAnXRXnthPRPouhXGeIyqklEAkNyMXLRW
6GcmKF7APcdcX0EeT4pnsR5LaLekZ1MwNGLvti3+F5fkDdE/OFmDKwkdNYvprmumt7mNOqwn84eW
isDlQ0RPsGydfGQSPm8c1wPJYcL+G/qvAuYvxNjk6pA0DkpSuUSNcYnBijta+Wv17XmyzYazLZRY
qJrpmA8bzcCVrtk0xzu3IfoswnZPg4ogOkvPmbbn+Vk3W3AstWP5Gv29U22Crm9X5+qq/a2c9Peo
H3egdNsDAB/GAvUXjhnI4o32Aha32k8vE5Jd3AYgRGX6g2mscLbt6i2n0lZdmvdzVkOzYQuuhzO2
2ILODbWnNbgwZ4vHjg5uZi8HpWAdSZYED50kzNd1+7wKspQYy2GoInfY6lY2aMvB7/82McNyoRQe
CQBnjEhTuG37rSfT/Pr2mqlxkJP7B3cbxHhruk+2671kTHaZ6LY36PmkgN3WtruyH9K/gVa5y137
uZ2h8jQrWQRt/FdNsodeMGnwNMaGLvFZ8upVS9pjJYlkKeP6rKMDDLH91SttlABO+0pbAr0nfRSI
4Pz/lmEEYQMJrZNiXIJUWT5cfDT00R8IEsW/Q0CiD6aRgozohixyg7yHe2k9cVEhlSBtJctMf7VU
Ur9hndNJpaHime+p1hNA0yX0z8ghnrTx0xJ9GxA4SUqhkwrhOxptz4rON3im5c0k5TrB6dXxTw0a
v1jMOsmoYVi0goAm6qzdjcmYBZaWbj3Hu9SMJX0nbl+pCg+OwSjWeJNCpCUmnNi2HTckSY9Zq3jQ
1frLs7mwB/sBifZba7R/lxWHmbIW+w6eho3idWdoT92AVKD8crOSC7+fv+njXYY4rJ3siwLvNEzO
YYqz0LYmNuwidjagsJ8dhEFrkT1bTl5gaGYaly+nqQf72JodhsiSxTKfbjCSvoriojb5y6z9Y4sa
ichYHmKrIUhHA8DRbgeH/jwy2VsRmzsb/kPITwD2YS7bpkk/XK3C9R5DL8aw63G8seI/DEv3lrPw
EnRCnfpseB96ca6zApEkGZWuU500FBZ2rHwmnv5GOuWnlXF5KBJ7TvS7Dxn73ZvHDhUCn8acqN9N
p34MnFsQXcMyyf0Segk5GeeCBPFSn5lXLWe0FUfCnDHxP1f5SGJLP7zR5AUglb6Z9Gg2ZaY/Z1b2
2aLVIKITjzoTdpEVj6ZQn2odR0JCydJ0sHXAEtfEJmfrV9Qw5uSJHQYow5OjfysRc7aUWU9iUhRZ
4pl0oCV0y69GsGN2oOFrthZiqqigdvbSbAunJEGlF3vVGj4AYTM4Mpavye45WVXFU6SLns41fVm2
sM2IeoNjMcN0lcuKVtJBH65r64RZfspp/WkaDToNyHrVEt7ZLgzXyZDa9qmubOx5DCE7Wxsaztqp
Gl6XWbt6Cru0I3hn7X4g6pnfqHl5HAztbcrtl6KNcPhZJ8qTMF/HGyOl+hrH55RuoMtIM7KeheLZ
7HPKLZ6zFyrkix63tPAAZW+mxnxYuHf1ii498Rkkjv4SZNoHnYpnCsT4JJJbrioZubVLoIzF+wz7
0K9sdTtH3dlBJY7KjLpy4lTcDfarbnFrlQvj29WTscal9RZXIMnqgsE0Jp8v+tAHAQDcyCtxMNb6
daXdNTd1s58asOamOJqJymJvvWVZlgeaPl5HG4ASHgoKK1RNzQKLIE36ANLNW7NyTu+S5aMnhy0Z
6+PKdjF3KctjHI5TkW1pT59wX3d+MXuKDGDHGIWal56LO2UDgqvBCDhNgv4iGrNObpi6IiLJMBv0
yv7OpqW2LCB2kqR0oP+PsuQjcyEEr0QjSGuGMUuhQe28OXwHfQwPqwi8EdEtJ2TScgixLSb7AhmJ
rY/WHNchjY/8smr41VU3+2qwKUcmkzjupiV+MvX1aDT1n1yxucOYLTcVDgjdeyxV96ecZ5dzJ2IG
gFHUrlP2ytjlN6EWkDtOT2aJy2leobj2jJcSkEjU1YfUnRBIoNYWKhe7Eu/KtN/SL3gk+Xj1qxXX
mznmmz7O/q5zy0Rx+Zn690EfA5ULD+fA6hzs7pBl1oNq6lUAG7YOGb/BTbMgdERIVjZrT1FT594t
6+gg8L8gVtu9oV6JDCuCZpHxVVXphIb1M2vGR2LY71FrnzPRn4aq/xrNBoksLitrpDIb6q/M4m01
YgsfINoR0yACx6xyGgtSuGQn5HYsy5Otc+pXC+0Ven84VtktcWrUYwUOb6rgeamenbVEZCEHzO7M
6Ucdz4UxKSAeN11vDKwSnO4qZ+SIXk54gH8It3yzLHMf1yRSuYgC8Xw8qF0kozBkt9cyD6ZVMIEr
wDAa5VPXa+d0Ads3Rc5tFcutbYfmbM7Kp8pOTc7kNcm4zNaxYC9CjskF+Jl1xkVtbeJFyPqYh/En
Grw3V0nCTCSHaKn+psbCvQ1Ed2Brx+TvOywWoSqzvJS23w1uToHtXehLnhbgLhmRCRQuMwx8lYEP
IXpNxK0MjOQaORemS98ob6mdmGq2f2kwbiqnP89l8aAp86uhj1/srKQF71Ndp1274k9FLOEk6CdV
tzh64KIlRTOi7aTUVrlx64kZRQwSWNX3Tld+CTuHVZbTZmTc4Ciw7+t83o4VoW9K/0yh+li065sX
t1dvifZuPgNA6bfFkvYsguMJnV+IoPCsNJOBQo9KStXLd1xVX0bU7qI8V/1MW8Pc4uWjf6RZLohN
ZZauNiZ9D9lnEwfNY1moU3GEyoTMIX8qMo3XG78iL8xovJFVBsD1QRsSjhpYhqKiP9ga3UHTnmk8
khviZW7Y/BdR57XcNhKl4SfqKgCN0LglwCgqUpJl3aAsj4RGzvHp94N3q/bG5bE1FkUCjXP+aGL1
cIAdXe9GKeCOwgcyXLuzMeb/iZTI59by+TaQGtNKyX0BnEf15xu1XwjF+ESU9DCP5ft+azFvUSTR
JnRJhH6NUCIQSHmnPXmzp+Lk1NFI8vX6EPeScaKlCkhENrWS8HJJvoi7kfk08twD/VrtGoXFYrH8
yvlGR4QDLGUfF2kdZTJR2UymrQzL0SYIBah34uj99yYmwiNlHOkbz8hEp1hGbPPZ2Kzjm+LAW2i7
h9noWvyaZSvSjVCCn3HAugSHnON6w4FRDcSGHmpfmo9UgR1kul2xOnF23E0MsrDwjFL3jqFu4Abc
TuX0IYfqr1P2cKqufCRLhyN7XaGoarLP6OlRPZTwZnZuh3fpAlUW2YgigvJPGICIIMbi0xs/fQq8
yFODYKP8C/lHZD/2wxMYwTH2hwP1DS8uEYwcWwYwI2GULIysKen0YIjxqUFDE1LIeZrA5+SgXh3d
ZfT2/iqUvU98mR/w4VY7JdiyEkBBG+v8rvPrc+0Mt2S25d5a/rIMse8pSmQq5ABMMKVG7ohCVYSj
2XJWFg+dSVa2VhQ1zyYB0R0qyBb6PEpfmgXafZgfqzLfT8v4lz415nrmchYful1tvD3kxS9z8jaC
lB47Sz3EWQxlNNFAuJgnVJXYq+tnYQFoLqb6LjVB+h3Wm50dX+JkvSGRsQi3qRkwyQKr47dkEV96
JuNtlN9ZTp9jhIJkphuSLg5nV/LMAKoEo9fS3qkYlFWkn3Nl90ePeAayTplP6PvpR9RAYrlLhO0d
y37WIC7rx7qO382CgqXkjEkJYao27XE0Zx888w5xG71qDQZcNAMBuqP313fGGz1Dhw5Ov4lfhlIU
h+06sUuukWyJ6DfF4TGskMaii/7Eq/W0sirmunkyyKbbESD2TQBfSFE8z7Fo2EVjdbbX9IMqIRoP
0UUQE4tAEv3fOFScJvkaov/j0dzoJvQm/7kr7Z/CzW6aI283Lm/NFgcp88va6fNKx65bleBEHolj
fb3vqajZ/pKwO9pNtXnabhBH48OwxjnH9v7DvU9YLkt0k6j73xU92Gdcl+facJyd3c+/BdEXWfQ9
eIu760ceKfZ07PFwsgYjWKjN+BOaHWliVWC4prbDJ6nN0nDaWU2AjN2ehLLoCuUPOL645rdn1RAl
ry6Zckx1zkOfuwR8FSdjJQ26JMNuju392PRv+RRGvfy2tmdDrKCqo2R52s7OUay3JuL1RAJ9Zt2w
2lILd2bj/3RVdTKXCgX7TG9r1F9IuuL5xra680YUOGOzuVLhyquvYlGPjnsxRELbfGNGiDa4ws2h
/kWMkVHr9biMwITLyGw1dATZxJn6Y9cnOOW3MbO6Q87W7mOPsUpi7GpiQ6hhBzWbLUpNNTHQWdEd
vHy6dNT4cRzMxy7vXlU8hbiS/lLlim/0tVV7Z4nMs+EVP24Jf5s1f3I/S+89PKl6S0FdWenvklLc
Bo5Fjn3GriFXf5YsiDvi7KPpNiBSL9LkSSiEw1VPSbgeu72OrrUhEFoDWh7raIFcrExEFOkroU+n
1Mo0JyIu7HykOyovUZCb8fhrLATbbD1c3BhrYz98GVPz1fh0oSRZ9WN7syT+PjQnsw4g2s4+Go64
qY+VW9SHGnI6SHNnPKnSpokNaYWnqRJAZUl+wXBXbttKX9+ZaXNS+XyvXO/sIynrHVXirEgf6P85
QP5Bry04cSu57Nw6v/ZGeq3W5WGhm5ILpv/wCOHMSknckI2lm3oyu6aHUOr0cUk/GUWjnUP3wnah
TKn/I70I77r94Zle0DTps0sOuzFWChK/tGB797Yutn6ghqdGShXtpKLiOO8XwLGzjP2bpabX3hus
HTGC+ZlgLrRxFq1BRYtkpZ3R8acO83F768rnzMh59HFigeJyf1JtaqIZzkdKehkgoMRtdNAjBSUT
+jvDgJuohkvZOGXgcIRNTIXxjPKXKjzC6Fljw9Sojm4xhR5aGyudaDYbvI/c9J8HnLxYuJ/rzdbs
x8Rl59ySQviPAoRrv4gk3acvq3apX2yiJIz9/sLzEV+E40WBUdEcaMR8SMiEbaq9CBcemorUSpV+
q+7DzSOsTGKO6fXynoHVDr7wbqWLmbQpJyqglvRKPsIcpi4rEdmTm8bXSQ/Q90exeN7ZqLYk9z0p
cP09gdX7QrWwYI31NGcV9qHF/qiIYQ4Zih+s3EIVw7iXOmRfOFX/nzPg0ZybTu0oQCcpfGrmxxXV
PErj//rKX5CgE8bhsA+vW78mPdfTWTrdqa4Yp+J8jQ4dEtcJ/A1Aq7OCGTzGsqLz1BpMZHb+jpx9
1ubeBOKnvZ1va16mdXqsOuA9yUDSF8OJi/PL7l/bof2w0/yGrALZGb62cE7G/mHrcnGUGwWDw+ny
j+Uc2aTQPlILdNehYz00xYgEhXpBVdGYazZHUq22kUKh1nobk82RLEPHixGZFecOP+UOWdQroX5k
27ZBhmitzX8Nqk3CVkpz3yk+PGv232EDFXspn9iU9Vg0Sv3CfEddsTBsLl5unKFuif6n7WMdikfX
Fjx08Nv1cBjlmL1JfJb7EdNYzBI2YKPXYP4yX85znDB/Zjn6Nnt8BtreIz3yKf9CvWeMRRxC8oUe
yoMQWkIHQwLKJqviqGP8SRthBK+2R9bzi0zSU2PongV0igIxgFjEZhZYiXICPQyvZJiokErwfO+b
dXzVKg+J/Hop8uhtRccR0PPnHxwxPw7CNq4xz0a9aff91LjmyvGuPgcBd9n6y0k7833JqHOgOOGw
YJk8yW2In23uX4AgF3tH503TrpAVM+IswIpMcVy0+epPyX4SqJ7AQNPQclxoqDShHVcBH3gOEIc/
i29cyXg6adragIHBJz5vTF/TiFNVxHF/EqJi/cnm5xkVR16PhB/Z5o2KCn7qGSBGlwbl22UTY04x
LZ5hWCgVQ9q+Aw4IaV/MWFDjt9WKQsPm/B7HTxgo3Bwx/hkDzbIsQcxEm8Lhd84ubR8KI2YaX/dD
6xmXOrF+0G0O587xQfkUO9mcYKkQaZDZGPDiyucm54Iwe7wl1VJeWKSuKo+8nUOV8gEt4t6p6dBe
0kIF5JuYIa3Sx1zm3bn3rOsqu/KQ0U/tqOiIEpVqKSxa8eT+qSevDsZ2OGtgw11rgO/UtuOFaWfk
oElGuPhRfTRoGyZgvg+W0vqIeaN5ITSKo06/YeUJrJF2mCTF89QmE6FAuEUih5SDTdZfuO4XaNEh
WtvflOcEq6SRDBER8FD2ImJvPJn+lvvLU3u74YTvgWDyhunSYpc2Adh8wmHTlHALxk2fpWWsdug+
D5z1d8qD3DGHZVtOmjs1Rbe+aqhBUP53YQw3urjKve8RLW/H97mJN84hGLdNTsMKyo+/I+TiWcFc
2g9OxIJhFC0rh+EBfwPvfrSaJ9aIOyXpJh4zR51ndJqB9nzkm4oHVUZ7n1QE7kG9IHlFOpAnNfd3
Lw95v7SnXmHjazpxkopQDNI7dzlpqrs6MwNSVfige4YwCt7eOnSxi5z/TAsnTvMF5ODgdqKqWZow
dESByLq9s2s69BCnu8HUgza7M3GoTQugqezcO3rJ/Jum5JjPeCTlzjXAghKB/iMbN9Ge5IVgswOi
YwDlE0wPWbbyMOGa6GkjzXTqAl0XNJTb7MyThYExt5Y9Mf/xc2l8WJH6qTqLNt7VZb8wENbOi23f
k5V1XUwUC0Y/v0R45rK5ck7CBFWwF6QZnmtNJwLEPwj8Nw9YbjAJusVura+yR1mpk9UII/rr0Xro
B/IInN0aCULqjW/6NhmrIdmN2cG/0ow5NesvSUHCcd5kR5ykHcU/5t7y7HKnPbj+kXB44SM4nTGq
hWjZQ9zZd8RTPXsDaKcyZ3Y87510+yUwijxhkuMjHYVFptzjkPseu90c7521nHdmvd5QDe0yCakR
VdGztleUZRXSdpLysQUNSHQpwpJs/p0RKoNE8bJrjvmCEokxNDQhCI+Rl74g7QgR74euJ/Id0R+v
njP5QVdOaBfN9Qm5J4W/Cds/bVRPsrZe5Wi+2HCHpAF+Y1WkLk1PZ7vu71Yt4a55xlwKGuinQedP
4FW/m1bB8s0FecQ2mwEBqtlW7NgfcWMi3VrKO9tI3rWZIqhy+0tS6p+GHCEAX3hpVxOePpjfc7L8
Z6ghSHvg3qFc6Tdk1JNjQzhySdf3GFG8qyrsChGOuItfTVfpxNOREOFXo/iw8QtUdiYDSyNPynqy
FfWM7BV1XYLWSr+VoqVkmqA4Rt1cEWfQUV1hRe/e5PhM3FQqovJd3E8tjBn3fvrRTVF/Fwvx37SU
V9z2FaS5daImfQpdoppDJ/KI+y8YY0AIQ3ByJoRV0+zs4ElmDg6Et8yBRb9lfiqMxT07QOQdJed7
rFQyUIifPN9GRV2TTb9qYt3WWQRzxYBPXzSVuOWI2Jj7oZjRu7kGWIAzUv04yxfCKBEGk6FzoTEG
2sWIiJopyQv2mvOsyWeAGS4MPl85GuYetQpeymhifCv9mYZPF1l0fqQ3ulpM1iQ9Xe0mGw6WjWOo
Mw28tutFGGZxgj4BGMXDAuJZndcJGKfSEcUiJbiv8kn2iVIMmu1oY/bwiqO7Xasq1+/DwEDm2yI7
jGoWl6w3b25B9Phkn0Scz5cZrHLvPhjdVIc9/EywYrVMat9jtiR4VtDPWSvuZJmHkieD0Y3DPSZS
+yg5rAXq/rQGnegx+49PTAov3TIwTiREJWi4CbAv4N26Y14yDRES1MTFmmsMXxj6aZYe6AhIRqIL
QZO6wcZPkDb0464CJ74939uUuULLoTWYJ8DeTkIfV39JpzSQNS9/p5bdzx9QCnTCeF8TiV5N8pNa
eGt3Ll40JtLAryc+Qbh5ywDQJQsK+ugnn/Hk0bg6ssJSgYMofddUqgKxq/utOJzm27QcKQQG3TDX
5LQmA/9cvDJzdTgbO92Ji+F6f1pwPZMcgqtdWudIl829m3CyK93hiwKwC+sUBZSFK2Sos2ivHJ7z
RpSedDXUrNXGybCM58iJUDTEwsF8vDJkdJs9598vBRYaKHOFUcNdpyfIqoltFAePs/3y70v+/a6y
5upCAQziTC7u7e/82v2/r0IBxgwKlrwvcU8kk2ZqC5rZz09pRNq8kawqVB3KSbsvXoVHVRuinhGm
ySWWLjMvTf1rKUY71K03h7UyXlQJoSlbMpLpR0V9Pf8the3fVcuVk4+VwiHIuev7sHBQ1BDUCMLX
OM3OmzEtIYBEtLQyXePhcPhJ6fSqk/i+7jzqe/P2zt3qGLpyDYE9m0uaxk9K5dPdDFNQlQxUyrNP
iHgItjPOGgvfm1nkPsCd54dOSXV2H8lvG/elst0kcDtMl86kMAiMI1aQ+a1fGhhUY7O8o1VysC6d
OfmCqRlnGnkEmJ/rYN/yuqufPVW6598Q3TlvsQiw3Utq5sxvgdBjT2Qybt5i+dZuO10ttXy4ta/P
rRggQWcG2cRCEZEazebpajC6DVhVnS3ZMHkaDW+5lXit7FIa0PWKcCtDj2E99OBUUK59vH6DvI9c
IWo5ZHX0RFDsYXWdl8GlnIHEyOc1GdmqJrtlYRVfTjTFR8PWPQ6klGcDLbL+kJooh4DuJPgzu5B3
GHtO8DlFZI4X+H4mugrLq40qwJ/vfWEzok36UQz6D5l95QUtc3H59zvVWwpi1auTY+pMd65j+/j3
NrvR//7WcDF5so2i7t6u1H9/Y2Lw/78vslqJxMohheLfpfvvqv33hf//n8kUPzcENRz+Xbv/f4X7
2JXyneM9Klxw/3thN9ulvgw0JmwWQuOoBnH892e4065mvP6IAvViwQjBOswvhaSKl3n0zWq4bJ3K
bOgLT7uwSUaKd7OSdonqlKUrbAipqvlKJjEV7CEnEc+Tm8gGUJHylUKyKIFpdJw9jEOHD13/qQWo
OD9wydhRtYFVU0kwTmKf0Apdidm5TMaiAzed99rb6ojz9aeuxQCGBfGwrsjR8yFoy8d4WJaH2MeX
5nAShNqoyJkFx1vKX0uPoK4nGicVqUYy9CAn9cnlKqlozxjN+lK9ZGn/25tuuZmzB60k/ZWW3lF7
DPmqJYVyDZ3UTuzdtLKG06anUwrukHoaejOXhlpJPHGLcSk20mZoNey+w62Q2RcG1HixDqQJvflD
1OCwQxQ6twd3Lkr6j19Mob65lSyuK4JJ8IXduQN+oiaSL6XpFTQJDVWoJv9k0ZVDkDmjvGCKdB1I
QBQETFxgFNOEdX+kjB2+qWAKgwsIIMr3sYyi508LfhYVc03Kr0mVooFmdZhWyJVyBXVWnTxMsodc
QG8bNEJHO0Wq2G72xIEAcOPYLocySbJHf/HZ0qhzisoazUz+mvflnyUfiucpO4FBkTKB5vjOHY3v
omlGpkO8LZ6b4lQEUxj5J65dwf9lLQXSi26v+qUERTcJwKuVeagLiAwsNsmpmUsJo2mcu2Ea957t
3mdlB8QTKSa90g+rEULOHg1GhnE8TRRWYFVCBLYskAKV0548ej+mLuFBEGX33Pw/mJNQREfpr3nt
112T/lYrRy0QrOuzDQ0+/gdVLTnWCB5+Y8m+hK+TM6dNa7wBRrKHC7oANcrdaFTPgy+RjhkLPVYc
UYR5fUdkM8gW0Xg8qockro3Abo+m6b656u9gdI9WxphCjZ3a9R2Z3gOuUlsu57ykqT3pCeQAxO6I
pRRH08O+M4MiuR4+6YGC0ENxm4futzKK6siFSeYvRB/cAJJ7RFBIc5Lh5iXyPTV7J3S79ivK2B4K
n0vX8FT9ANJMH/gfJWe9642kP8UuY/TUPFTLlO0tgJqTpf9w9G3Z9BiceAMQdcFixBRLZ3dUGMQn
j+RCM4i9COPAxNgjZX/lUfqIcVZvzZUhYQHqlLm5HXYmcr4WvJ50tr66ZLkqL//+c0UazWsfNl8b
RIxwrQvpcNbFzRfrMro2mWV+S4MN4fvZUiz72qaXWGTOMTeTHIPRhBqm49VNzGIXm5HohEOH1IX+
cR5nfZyXCiEVigyMuezMfN0s7BOGM0Rt/cqLyRCpJa5/6klvMX4qCdpsWenBLDK4fJzP6XGskvu5
93yEewlzTex82IRuHNqaREXfF1j2TH52NYLeES43BlXNSMApiFmW9Ih/38FuPZL5YWjEMveXzMXC
xrI5+KfWI32mrlH7560IbfyzBFX4WwmPx0UxxuKxwqq09Go6ayOdD37nJYeS2+GoJUBB/eo4MTAz
zlUjS2Pq6KqgbDFk9InD7N9O6mwWxudQjI9Jt06vuRC/syX5tPw+4kFIvklu1Y8OwwmTIDS40NVD
27rvVua98FCD/YA5CnPPZDZl7GQnZrjG9KDDYSle0S6eU1TEb3GMMCOekyNI4C+7yatT43COu77G
lzZ63q4kfwGqEFOVnfRB2uAb1B0RPhMGuWlhz9c/A14MlH6smmmzmf0S5hkypFiHkvsURwpJ7csn
rikIFtPHQdG2uM2rRwJfLmmjTqPrulvzlQwV9bqZwoC7fDnF8ECoRX3nNPy4jjfc/Cqhj7udXn1d
saDYY32ISlce8VSyf5GXw1E2yWtHkAzAEFFmsdeRqjiXzxrtcOzVj0baHYpV1LQlxD9FyfOeUNsj
I8RNWg7aAZ8EGs0ILfzuh9I1n4zH5JaN62WWw7xP1xTYRluoOPyWImocV2JVB7fuyFufs8uSMpjI
1iESEi8XxOorJEjKq/D/WCSJcAi1702cItN1oKLpEHQ7p8HtRKiIUIN5lwm2yjwbYzyq4ZKjbSNW
B7eSlyYnR46/zQ6fjJAznHdekPxhv6osK7dI31e/M+7MOupJ+nsprXZFVjI+F6Nj7nJhoCtYekw7
DPp9RnjswtrikPDHY9A8tJH7pO0GfJ1UOndNvzH3IV1LsDKocW/L6dmqxR+ZxqGF/3rp9IMmSNlY
OqIcTNYO2x7esL66qwvZVCFJzMaftfQ/kql/iNPu3FCS7pftXbP2D17KjTVglMAlRHgD0nZ4OPYP
4vieMXG3ge1ly0461Y9lnQa/u0RW9pA6RPGskALhEBNSv1T3RdRb4bKGvjvqMNkUm4TxUAq3HpWs
GVIrRF3OYN3KZX2OSHFJiz8rhGUp3fYgI/S6EWnS6WPmR2MINnfNYnAFXeOkVzh2g8ry9jxyiWoY
7DBTy9dqVY9zEt2V2sr3w+hRt2I8GNHSnQqxPKJNJehM1zsxjVcPMzRTPHQc2RgpwqFYsUxRpemC
LM4WsRUJxkTbd57ZOMVg8nYszYcsRgApnV2bKX8HIN38ye57Kup43w0tRUvMqZWNcWvpcL+mw3Nu
KMIu8YWXKW+kdqb3MseXpPLsDTfXtUjEvI+G5S/xVb9Ny7pOKdymSM2XGIo6pCHvw2mIarGI8pk7
46CF0xHTK4ydOVLhkWXWYSZOnmMNHCPDLgn3QFKDecoorwqi4qHs3YIIw/ge8O89YbpIqM4kD214
NKq9WuxN/pUHVpu9aZC3ANjkWpabo3Jsw6oa3gtAcxzxcoen+iHr4r2Po1S29QdyaKgLDu49COVh
zFx9nkwTvjk/WRVkBRL4wYWGizLowdFtH/A1fDNWNhimpxymE6i4dEw8J2SBDZLv7QxyhOdKH5HX
txHzksUXBjFTfk0ZUmlbf50WN3vF4TsOPbnmcSR3PWmk/wRQQJV28jCn6BaRLxEH1SGh0+1kPiww
wMLUj+04YCNCjrhfSWgnDNE8pOnmwWnLeB/PTYGPwNR7LPQ49jhKmOtMLLpUEoBGZcUuo+UapL8L
q86wzy7kemqwE64VcxySF44Pw3ySupV3SZMMh1JR1GNI0+MkXw04fKi8Upt4n8uEXOqOR44Cs8Hd
so8nVBQCNXuuzqoaUFw6OfO5aT3wfETCEKEiEABfoDDcTgmNWnMlUPYk77OBUlS0OHyYlneTx/Hp
4ya0uuaxrh6Nck72kV2g7Ut9VFhAzmZ3WnzNz1CaT7GBEtMbIwgFDybfZgL2yZzuh0UF7ozzg8hL
Lo21CoZFfNdAQfuaTr6m0R41FDDjBYdDSArkh+nNtyG1T9WWhtF0HMNWbP1MRf4zxW31RbB4slsq
8VCJaoZMuSxdmgZ+/kmmAwM7jMGux8k6FHtoXRB2tJVsR0HiGsZd3a31fkjHELIYYaZ96/1YXga2
2nSKQJEiO3CK3A1yyLDERB+3EMOHrn3XzQQdGdO/k8PbJ5756Fi8s+WShJ3lXWdPAtDnE5rchf2M
LAEG+URVUL4gPVDLbMut9vaNyD9kvp7HGjAY5wYL1j8Foda/VrIJjrMrrpZvpeek/0lt171DKm6e
daWeozpKD6rHZaOn4qBm84xpJtqvZp2FaACI8V2qEDkCQgCRk/4ob42f0y9cZQdpxF9SW7emmhnn
0GTfnIIoKLMVqG//pQk1fgZxnSFHlgVEDLdDX2Xtwzyn9wnbUCW9mdI+m24/k2QAuJ5lTa6uKbis
fIXiSS0k/ZjOe7UYhLoltgiyFtdrlAiwouEhisf0UMwSEX2rkKiecHuyRfINg2KUTeC3CLyjt2YL
tO6EeKcwsdiBKL+X0SbdQMWSQxMSvDFutOahzH2UJDDSqJha1r5Uw+Z1octUGlY8/plLE17h9q0I
BDot3GgUJ15NWfN8sNro1GfOj1O8zpaAIiBJsQWzBN7HlM/G58fVK4DIh1eSYRVvmxZxf0HmfFix
QQMhA3ij631GNkVgsa/trNyUAemXv2WP2pC2hYPJB92NLmKKZPgieI6cyS5MU7KU5qhBdcgSZLT9
01ok56Kzb4mof5lK22iFNNL1FCSIij4b+4NFet3a2IeUdcal/QWLA8INltg+XBCRXNKYw7yEyF1q
6GVV/i4z3myfXB6jvaZkIKxe8dswaO7tRoRQbG2MHvqXgZL5IpJjS2opASw+mT1FfXbkjxzg/PMK
wqmSLvfp2mCprOeQSITTVCD5sN3IBvnEHlD5xpONBwEVcfE0tEqHYy/v2jJ90e7yTELUS4VXc+eI
7qNI2AlmhKK9fVkSKz6YhrUbJMlcCaFC7lZS0du3bVpKZ1pA4xKHXizSfq98RNR1ZF668tg1ZhO0
RXPXU69L9ehHx0EReQ4O9oT4p9bbD5ok+0RWkGFAikOS/2oHnmfCspmQRxZpj4htnjvUq/zJ9T+I
K/MRKBSfFDv81/jjPQI2/Nu975yi5p1LPqxWo7pjQ1NsjzFJKMigBW0xkX6rc+CzzSHIOD/cqMy9
314PLdxsvGq8sNuRWl+WBNoiaU56Bg+u2c94Et+ICkPE4u5RWM5vjRD21M6RRzwUKCAzMnjAdMoa
3w/m+VahqjwO2YTdJas+ckRzds10uDCGY45108PQqK0UgOoSXXShveB9Mcf0Wdb1J0IQ1dZ/Fg/j
40iKiK6vlY0YOJNYoDJuqx49uRkdl0TXB1M41q6ZkjisSQLwfXmZEvMJio1swBWIHaM8xlLVVkj+
yY6YGaX6DhDdmV1QZQ9UrkgPs+lCNWGZbZz126ZC59Rjohu9+YiT/tu2xLvWFtPVGDGTWCOREHbx
S0+3zJpw9rW6QHnT7k0qcwLy8749Bwq1Ifofefv7bA3kjkztV6ntu7Ep/qZ42hDdHMx2xivZBFQH
0jPD621T79cWxoXbwuJ4LVaLvDJ/RPC6osVlh4OZb8LWeclH8hj8lgKynJoVgJhmw5RgbYlGDMZ0
ys/AmjzPIxSlLZQapJ0+RBnYGYGwzxQsoaKro99Z1GEHLxcWaWwn2M2BElJsDlxLXHOIaeb2k24S
E349/lUBQgeEON6biMz2esHUgR4CCm1GYbqI6WD0zYtKYRdHInbg9pJ6hwT/Pz+NcS+38ZVksZ9W
xQ8ZpVKY0BE0rQSWHfQIxdDOTujIDkpQVCsGqSJMSucvArnusDiKZuOjaFZc2HZfH4z4+u8Snsfx
rZbDNRUc8/XoAb2BKw+QN1OBUm2zO9WMWxhomvmpw++kBNtWM5WX0tdvbWn+HWSE4LfCsjcgSMZJ
yarkNSKUBmoygT8aJrZ+Zk68lLg46WKTIbkjX0msN72nzan+VXh4vpaRbywz1nAnRZPTuyUMULYv
qj570Au0f1x6VeDSw5o06Ph8jp4uz3M8mDjQjCIpgzx6ESud6KzJqHtxeqOS/AF+6YLCnLDOFcR6
1GhLqDxGUAckIiaH5cxHZd2vy/2KKeKUz7/Hwn5aIxkF8RTpgzN4d1C+SHBd97bObFsTswTLd3UC
R9iPPeuuDXeKhI2U4vnTnhCZaEEmn9M8Cy/z9lxK9p4MpTXs8mra9Wn1MOXzx1Rufi50ZELWeyDR
Zm+SCBxqxXZt1fLBYkkaDK98nKVoSfIJp/FnqtznxlpeDSnPSeS9OcTdF7ZBJp66ZJa4izH1HJze
lrssC1TmJ4yqVtBOJI4SDoosa5DxQY7zX9UpvIA/xmy9zjJ5ZT7nx5XxZVizP23P4dCI/tUf+3M8
ALb53teqSJGdyurLoQu6UP7KBM972rXWe2Hy2XYZFHKHbfKEWBG7MdhXBPI5tiSUGaILi4Hkdybi
xjqbFk82d2V6dOrZOXTC4ZPC4ugq508+jcaxJqAS0QF1Qd4TBomrSVzzPplYhxIEIlORmYQmVPe8
kc51aQQoDnvk0S7wAqIynSKcefVCNqvAonlxdPKfJ+V/uTbWIziMFaYeYTWzeBlMl6DuqpFBbKHF
9CJcfR4N6SKLjbNr4JDI8+HLt5AoRhWvCCgauHv9a824nXmAkBLnRAdrXjTGUIxzYjZO6YiPG1d1
EbIM8Xp88VhGqcFYt2YvnVtkr4LOS2+ZCM44T5Ph3oFmcNMFIzP2NarqT7UM/TlxyuXJREkVaT/f
59r/68afYyNhTXYOPttzPqEr7iYizEzPDlZ3+vHdQ1fWSE9FcUHuBdK2yCIA5cB4Fq200fjRa7Qq
GkDmJ2kW6U1W7EdRg6l9LXI+GiIyAAeMcq9GwmN0Rr9sDY6fY6BhO/4V6xhNitdlZye3oRJnXTDW
srAgZjL3jg+MGXfrT4z5o48XCtMCnmFocRyHKbmDdGkjln6V/iGeQZ/NHFACe3lGQJHnYreqrDvy
QMnocRuK/qLmZpnc5GVh3VVlTWcF4PKqmoeWJMvIZUzv3gnZ55GlyY21HKZrqCCSvTycofL3mhQR
ki4yM4wKYKmz1B10uXEqje4u6ory3o9Q2iyV4YSlALKbsqG+UEIakBCNckcy0BJZEjQFflqvyEEO
x1/urF59pyHJipo3bETJlxFNuJbGkhQArirVFoiVOhkf5xpNph9fptmrKE2pjlnTbGY++YMIkDUQ
spOk5Zh0pc0oHk8fqkBxQTc3ovy6YVn1OqJ1NwmImXNKNIeZlfKqU2me1qB1yvSaWca7Qlj3P1yd
127kSLRsv4gAvXlVeaeSdy+ETItJJsmkSdqvP4uai3uA8yJMT2t61FVFcmfsiBU3QVWkPEVsvfbL
bN/LoFhrp4Q9qL3X6S91lChy+Cw4ZxdnDnFL0MwcrFDZzY0fRCiJbb0fC+IyKmAwnUh8mjkW/GDY
4EX2iJtnT8S2OTY3ZJPq8gAq4aGKYHkkLYA0gHOvljMw18eI6+zjMckUob75rdHJcHGNhH/iiC1O
zkHOiagb5Gq4SWNx6PrKX8OwxvNX56cQVum+xe2DTVsUECPtc9uJAsBrmwLOdXZsdZglx46z/0uh
4JNAtD+WJaqS7OAsktJGjVuwBXOcr0aRhTdmHr87xsD7WYXvSUTOQheNIJcfzwgY5odQtrsO+/KS
NsEJtJ2PHo+kwuysnySGwUdPbobURcts2KZGioMzZsNf28CxyQOb0T0rPILrcfo+UcGWmf296p2z
Xc8nnBLvfe7QpFZ4oKh5MuEq5sbU4uyU5NoBqT3M3TTs4vbgZgKnUf8+BbhU3DAeNh5LK8/gJZJ1
Rd/pHHSbJJnuPbcOVwMhAATgfd1oEiZe/4Kv/nsGMM6JgTxuYKDgsfRjKEidre6c8EgrTc66NT2H
SUuugsdNmVoSr1t0ZAnq70r6xOIkMzdZKFkWSIhDLdPySY7lG5CfjYU964AB4xg0XnDf909jT3F7
IaM7TPfAtDXMvmhqd2XalVfWg5dWNW9xjCKiWllsCj0/hRVhr7nxphvEIbbr4+gf3IkxAhPyPsV8
s1r2xVirvS4L4ZmOED8SvHqU/176lvCAI9SKImZ5ArvwFURqOvauPa1sA18y4xstJ6Xw1lMX2iyL
6n3bpOLcZNMp8Y3xmPmgJB2DbY3nmXu7I4xSKQP+eYQzLImyU6GmlqIJPonYO61V5NakU0o8DGa+
YwvzoIf5jY/WuLcy65g0drlzNIeIws2si3ZYSQiczDcyYL0Ph+Zb1zhjTYfBoSwfLExLR6J9+R6j
JnAxe1lUJmAGkdScxGZ4SXuktmluYXeAz5CB/dLCbe1cWApw2Vo2jEweNYa6sh8J48Hy4sTtpOs+
h/3luYtDDSteigYDcWepAAhN4pE1a+gpXbhO3SpsWPlWuKADSk6dyRAsaQr35A5fQ0bKXyLesdV0
7/Om3YuCP9FtL6FLbxPry4wPA8aTPsAqEaDA7jW+4A0G9i2zT3WqalI/USzfCnfkY+xQFAwJIt2m
nCuRUcZjkSDVD5ibuDO/h3p+rzy/3RU6/DUAOMF9dtU2s4KTKHhcsz9bw3iDhV2QyfS+qpRgTBiB
ky1rcR5ck6ZfVAnwGFBxOxZnuE4DdDt3Lraj5GcFzhXcljk0tTFr7hs0aAIINrJ7Py8nCYH7AD/v
vRig9kfapw1Uuae8Qf7Fh81Js4N4TBiKXo60ONZB5pwo/3G8DDSGlt9ONomr7aNA6wKZp2aeWrcT
N+2WVvJdVFYE7SpeSxxi/qkaokUGo+8HChMERekiRU67yi/xvEIu52aILS9raaVJ0kObaPGd+Uzi
nXfbxYkLxCU6zYmJizgoF94d1PGYxsDInsRNpsm0seogOcb8jNpn+9ufSGOVJpgHFx8jpyl5MrHp
VFn9qaNQ0n6O8TzAz+l0O7YNiBza+XaqLVj1GRVDvieW/TH1pmB8qlnTChIBZbg35v5eZhDZ28B+
n8xu3tQx93QyrFuPQZBsAqqFHN33iMwb3QjJS93VII2t7oHRFdhJtkCXBoqAYq6voZeML9J+4t32
eRmiEw/YlTvHNWx1HqoTybXOVhCXUnDaBFrXOqLEIPPxBQQRU7ffwgLoeArYZJk3rXSelODD7fU2
NKYenN4EYK12QW6CxfuCbXU3Gf7v5BbGsQ1kBuWGnymnz50joPDOnhV++CrdN3Ufb4SX2SsDAXni
M7L2lFiUobrY9lX7lU7m2lkOv/nA0aL1xFPdRnQseviYmFe2GKA0aqlhsQm11qMhnG1K8BdbkwFf
gf12BbbjPIXdlwFaiRikvw56UDpt0u3jkbtjin2xbVnlRqXx2+nqImDk7/DWXhPljOtujGAtlsVd
CHwNdiJ9UxyWo3Gy14msqUOmRYItTR3tLEJlaaMzTrLiZ8ZK003mcJVpuKozWW/RM77COFSr1OaM
22gUKSfPHKyGW9mRhibZ1R0lzBqGI80qqu6/AqqjTo3r3E2hP6wAR20Ik/CUMbj8ODF80dZ7bCwI
GqRNTKDYHRRKkZMS78ydnUzlNrP9ExSyq4oBHhZRB5cObkIY6p09ePaqiEFFwFMF89a1vIpZ/lTN
vtpwH77Xyrgudls/4SnpDgiFo5/8Q4ctNKwNy3seyoZRlGVWOUTi6KGAUofNNpH8r4UFQk9oBAOh
fbe+S1Ge9yX3/NkLfyw8gWDcgh09UJjxIiDtRYx7mEUwYY4AwGZAQ0RiDifl0SLM5hc83ozNX0av
k/DSM3+HgaBzmHEhrbPUCQ7ZhAXKTcEm+MXFBCe8J21w18W+eSrs8BnTLCEOd+A6RABzs6NUzpko
Jadj+v7qXmHmT1jjR8FZF9V5sFx/3YN/JJhG0tavSrgGqDgqKCZeBOvWi9hhkpofY04mGXXftdcf
a5yMUbYcKZPOvK3mBOVZDZ8p2IEXT3LYKWwI0oLikJGI6jrERWsOimyq144b+NtLXIshn4t91ZD7
R/bwFykK0hs0bm6Ci7mywfMiGNDZ8ZrXhcB6QiuNbuoYQ0DGk24XReNmbMK3YZTjhuP8fVIzSEZx
8zB6zSfHZahPdsB8X92GBgAe0aqnMAp4QzPSNuLRKhXOQ8PcRoASeHPR3ksaDNweC0dAf4Br8QYX
XX2dcXKvW4HGju3zsTQDrkh3/IWZQwXhTMuwR8oD8/vivsDEllXbml4sJ2Ol1TrQGHR3seYeZA/Q
MCtNniIruvhWGOx7EeyjYX7sQaCi2odkaUX70+J8RwxqrK2ERS278SPjCHLJggzpmPnu0HnVAUTS
FYP0sBmqEHw5XIU65bY2F+0ZsWK4EdF8rSs3Wzez+xuN6ilegsvoAsUC4bm2pvfV9OPKmvLXoZPv
gSf8G3EuYt6R0Eh/O3simrN0wLvGpRHGiznMz0Rh5XYclwFdIci7AhtGYj/YEwyg1Kt+gN2HbJS6
jTaaO6YS6LhLcLNth3Pn8wZgd3wNag65Vn9w2RahnPBhfB1Fv7cH6a2mHNc8m2cq4flh+rBhQvAo
WKajw0zktQaMblTmA2pX47ObDYbDmNvUVoppR3idTQo1uKifp7H6sC3R7qifc1fUfvY3cUmQpHac
6tSjhsW8vRuAt18iCpxVp4kwjUPPjZ1Hu2gifEHQ3jd22MJ4ZPnF2vYz55Vspffa1FtTIBC4IdFS
XQIwVxXxACWJLs5NxUGjB85d3FW98auN3NxMlan3yhXP2ve7E6YflNz4ZATexkgjNqGTNxAbr+8J
Z9KQ0RDH2emF5TgsrwXzfEC1UJh48jAHLgF5ck2WTZk8PhI6QDGJkro7xDxfbrIc+rIlPXSkpNmq
pf0on0BIZGyjk8Tm0JFfHavfciUEWGpNejBc8yr6mZtYI7Pdou+Grcdp5GvMMXfPhK1v4lsvcPTO
RXLg6GzNe220D5j9eXh1MY6BiQYZwMKruAkgyzE3+jYPvrHtTnmbWLTVtj9DMV+9ehKcAt6kqNQl
svH/G/ld5MlbFh2Us/JYws36ZPUhWrN568ZsECR98Nuc7hdHnVtSX3Nm7yQnmT6rsLA51apkcDUC
MtlO5x8D0T70wFbrGMCD31XPUvWveePMW8vF52tUL5WP0czJP4wRmItbveoAHXoeuz1kSDOCOFe5
CHeqivCDqf2cafxWlHkjc4yj3ITjtc1nymlBjWsrgFgqEMCXgGgWa8KjqXgKcYiQicZWhHzBvfQT
qY7T+Thqju48A8sQyHPIPss4d53160fdBuBigYRVPWUBH3i2whsEse/QJx+EQbtQ8ZuxIMlkOx0m
u6eXZaAHhTgz/riYv3jkpu6a9NIJa8tklRrvndgMY/1aThAtirx/xbMDlSze4SvdS76FibaDB0VN
EStQnPzSD9im5ZW/iTqeAHHGZy635MyPzTLY9h2+TSXbpsVyG3hXqAJrHe6sKjrrFCibEVrnD3zn
amWHtNEktSQ/M/PJLhcHBMkO7hPNh8KOnpI8WbGExNkZd3eyjO7D0Tb3VvkexyMl8cajz6qqylHx
pay+HCcbOTLjHRhGK1t1rcf80Q+fXTkyy/jTQ8fyRVYRQRY5/rOD7sHET9RbJmn6NK1uh4F32eLE
swoC7xdPGhwE1MVS1rAxrORi+X25KbPgjm4GDxnEPMowgStIWggx2OECTUp/WmXk0GBTHqdCMUXG
7tH1o10+gySX2AZYx/3CtHpv4/iMFssJBifLzIEHAiahQQ4mc4zApuMztVyvpnSNXWA2X7Yrt3QS
rf3oMexGtQqK8nlYQrKeV3K1+Wo3xuSGZfuT+1ykPe1lYABeS/dhTNXRYOi4sWfrw0xT99A4kooJ
Gz3XI5zr1i+EhOlkqulKK6Ny3VMOhtRh36TGyXPwXqCpvNYZKPpal9ywvtoEERwy+tWUD/3M/SMl
oHpjqIn8fQ8mUWAeScW7k+kXX9VrRTW3LHlwB0x2N9lIO1caIsT3VyM9BcVoM+pM+V6ZFzAvV1F5
7+PUUpDpNWRA1ZMavS9yAJ+GxUiXE2cGOAdQv13e1KxLnhIrgmm0FYqzBsCFz1zlKfCuhkhjWjzZ
Pa0hLbGlbLKsa9In+6DEeN5k5FSchZRSlcQyPOJHOkmehCJENrkB0jmAPTbXT7ZFOZotqYzI8FTM
fvlM7m95ed5MLrjDIAPEsnmJhNTo4jq+qFD+6l7bm86NEy5tb6tejQyDj5F2bOggjvc2zOqKmSPE
7lTOzo+HFETTJkkJq3hPoM4bwvjpnOFIn1GPOxf9nEzxJq7S28hnsTkHN+Cog7/3EBzanfD0cNLv
/dh43J3R0lEUsR/Ju3DKH1ppIhpgk7druXE0Ok9e0IZlzbc59+jVJPTB6q1nZETEJ2c+V16/EzE6
YxCyjMRRYxXz2mZJc1MnvVrnFsJjwkdBdQTiA//i1T0DwthwWqmvNmWEuYsngtcuc49tXW19LNxd
wTKIfRsmYz2y+jC/5vgf0B/Go0jXpAR+gBc8ORQHbZumOmBYXKWDCyTM3xdzjgYg6ltKIYiZW829
I/zDojqkPhz9khGz7rpbVmV80DqGDVH8C7R7mfTSf1F2h5DzqROuXLO+tLjCVWJTAKaD/dDdWoN/
O83OrjEYVkAW3FAKh3mmpVGkUrfKV9fCmkiSxkDy+/hulj4HGzyxGJRhZXvOUSwaYaD3fYBHz7ao
HkkXa1JZ804Hlv1vElg77YBgrdyMRfru5/MV8sem9bG6WlHFZQLxsub0wk7Jv+k15wuP3YglmVUA
Q/BodLDr6dfUxPLXOCQfCEzeOPgCiXoODzlc8dIFyrZchLExXw2T7itkFDPujkCII3xj475jUZcn
9pU5qeeZPnhErqJzHXOdzYu/IkXkdWv8CtiIrMQ+cty+woYDvtc9NhFjE2r8z9BUejM77C9bZPyN
9PVGm9M1tDHWjRnnJDJIq9hJfnqLfoV5XKWwRVL8S/aEv4kl6BWOy6qt6cvoxw4O712PLZTaE4sT
B3gJNzVZdc+/zmwU7LMmuS5UR4GTLj8y16PH3P4STfwcxyfmKCqDI1CHNBc5JkIc4PS5sE6t5AVw
xcNoBjyTDRyusek8T3F/sNRvz/vBzoa7njEXH7nd7rtqMUb7s7tFpGc5mqQ9hmtJhUunL05r027h
g9qSYvzm/8Sun37HiEXEkPXOsXYpp+iqZE9t14rC6mHTO/xfZdWuaBFJ9l3HuxMojpBVfBoWKxQh
TBwKNLzTJrWzEGkpLLxYS3DXRAmzMwnmLYzuzZ4RrU4+RceQSH8gLQ++84vJf+9XCfY2/gdGBImn
cwC2L3UDYKMs6AxpCz7BIzA0kXryJNKSZe9AGVi5A3S2ATsvXY90i/BPlD6+LCmtWpzUX39XHR3i
NGq3oAhYGUvFShc/3x67z9lo6MlxQuuZJOO4zQjGTjEFRXkl7sYxslZlNzO305C3iofia0CrWicF
ehm1mGurWVxdC8DYgDNx01r4rM2qeiPPYR5DdinmSKlYx6i6cTtRXtD+Z4eylbZVH5U52Af2LwKL
FigBHOET+wg/p3K38Y+FMNuLtlt9pNtrF2CKvdgxfIOyNZcgyfK7OSTD1fKh3fdtWh5boy6P//3T
OwO0OPacPqDT8G//vvCTaPR7x19XRgXm7YUPNmex2Yf2lxsvqjTy946eW3DDyngwYrKRPY3alyCg
imauGpYb6KpD5U88AHh+LjHfh4H100rmwngz2/YtMZzkl7gOAvmckPCU8t5uwWGZrUNgmDHSzbV8
KTmUrbOo6e7MWhe7hL8WuhOfcEg6MX/dzNtRmAiFIbVYD2hEkLnObGxt9ngKK/3/vmRSjqe/f5f0
J9aQ4fHv9zIVPirM7Lv/8+1/v+l1ZXgUzfl//5SQx/qJODVx8SlqyehpbnzYG0qWoyemeZhk//+L
1fkgZsJy7zq5c+r70P7vi7/8ss1ljleU8x6K7GsxUJH19+//vjcZkhCtPYzeRF/ZuLC6+6kh2Wg4
d5HBFiWupkMIO2HXlcAWwYWOvKUzcKs25OAG0VBwLuLRX8DJjelAsGyW9/PsHdM694/atL8il09e
ikPlKDiwYvSD03lUDQpZTnZkXdFZ7IGfotAFO/0SIaDnrDz+/ZP1X6IgWgeAmvbAp9qjsJz2OJEv
OP79smh0vkeeBTJWtMdh+Y464t4dzPR/ZUE78kwWrCuU5HEx4lsJY3J2OavHyb+fYjIdWMgEeSS7
PQ3tL8X38WnWermGKAFz+EEidalVC/suTME8w66ATtS29aYn0EoeqTOOsykMkK6tYxz/+7Ls+7Wd
mjfQ9ONjMeTGf1/qpEUkKDpMpwSd0PfYzPx9i1y+xVwsWzN9vJHjQeYmBclg9GfXWwGrEbuimw4z
csvRo6BdjY46lQMUxq47G+ZvZVrNMS0MlnQ+5i1rDI645Hj2arzpsZU055b77KE0yq0i9n/E5Yaa
wPJcTZ/kivvtJP6qVjT+ltlinRPdsHoRbEvQDIwx4kmS5RfLDNkcH8Bhp2RO6D2ICfT4sc0r7Z/Q
0wZQ/GA//b5eu77lrKtBEqUMUExNa35CWsOj6rWfzLnmhUKrqEV4F6P44E4RrtCVolPKESmp8K2O
1QQ2xaEwogIpRCNFupKDhxUbP/Ladf0lIUIPbmtvXBMkR5UDl7CmBuGiMW9GTSl66yHCsd8/BapO
TyZ1yCuBL8cKV6pRPB1rKKELfTLEvoedlAh5lz/SrWvMC4HTH7eV1XEcoJwPKTccVvyIFG38U3FU
HvwB6HWFf8ttqFhT+hl56cw8ArIbNk2MDXUtaLKEMz2PGxU/p5H3nhXxXpX1W+2cauo5Rl9Cq6J+
o+Rgx1Hd2MIpu+mzfyLmCAeJseSwCxsi+iiHeq8r7zhWxCqckoDX6MbnAmh70qb2uTAy9kdRfKja
EuAQmcruiftcbyJ0dcNd59g/bCq7NZP8jgWy4FotuxUkkefAgjtPlIafkJVD1dA7mTB5Niye6jBY
W2VJD7Z+jJLoE2i33AR1ekUjSci0vBdpGNNvl64qA8ylHnaRLLqlj2yX8q5jQ/DuPezuQiVHpaNb
4dAni6GQaUGto36AB6wI1VXaXzciv68dfRv2zq/gFodeD7LOTFGuoHJT6W7usXtWsMRD5ZerJCoe
prL3dlpN29ZLH1p/EaSLcJM68SUbK3tth0ceFLdd3T4aKupv7BbEXWHfE3B4sX3vMVwK55YuADRC
BkTSgz2pZR6j+CINKkMEbedzAsevgiBMTGwzhF85h0koKm5VvPpL6zkm6QCJU5TEsibdQ4KMf1UE
Qta1WRgxFeXhW1XUr5GRvQLlwpJItS9Dg7acR4ivPOny74z3kbWU84YTHKFtYMC3oRXfjDbs+9EN
77OBP6zUGJucHr4Q7GJjI5en5lgRgHc8BDe8EG1S3FdB/83Q7dyYr5Z0sJBTZ5kMptxJtIjYBDMx
ZTxie8pv3PxbsUOSUvwOs4gOhWq32oifZgWVt3A3HSvYC/ECBQXukNflPtDBK3VobA0SDhdtzJgy
IQaGw0+XzRQ9RMiTsbpaMCFxbZNzSON7Nj41BxXy7MpgCe+ToTGAKjHAWQ5Nid6hTrDbN0V8G9ua
ulv8jTvHZU8QsjzLYIz1AkzAmPnsFA220jjpWDIaTf9OLxafAXvlly6MsdTdFEN2xbwPwtT8NDUo
GR3Z3yLF9tVgsgMXMrPg9Ny3iApUJBrwrZQLb9xS/bhOZ2xM+rErnzsTQKYCVlf5bpsdJFz/2HQK
1GXBWbNxHohv44DM4Ue7zHtST9swJIIYzv0XvvQz5vVhKRMlEQV8MS8SDwghaJcWF3JdeDCI5/a7
m81vNhjJRugIrYdlH1tmpuyJwxzr0xUrcf6hZ2lhi1asnCJ5a2DYdiO1iZXtYhYspvep9x9cVFoO
J8Wxz3BMRnHBADREGBHHHB/yrL+VavPjEMS3DcfymKTqIS40iJ852kj+NBZg80c5Il0XczEg+4X3
OA5h+g3VlVTosM6j8svm6cnbwAvaWMw9nsWTQpovfjiTVgusF1G3G1MntzqqnnrL8LdSnQcnSnZd
A0UH49Um9VuOFhjbmm43K4XeW7G/RKRO05Hdon1wCcy4SfvgT49mp09+Ln9w9+G6KTB76uGZHcGh
zKBmjNZdXk/NKl0QmW4R0CA5O3unV58BFAjfS7aTs0/s4VLqObmDiA/wzw4ADyEdwcMnd0VhLWOc
cN2rk7BKqMLNmGTHulzqsMd4L61w3MoIZ0AxsJ8FiEZDGLxQiK+XuYXHpUuQBf5Q46AJ2lVuY0mc
s/kYxBgNqxTIhkkMahDpCyZTyE1TnB1xYezN1r5v5RWAVPNMgHl8BLoBNiecuVtDGlGDEBjlaQ0F
H+SYXrkFHgH8VZsXC0cqZzsI2HVe35dpVFyjioOmoxtoat2aChy61acoZPlZ9odecVMPqoQGcXLX
pLai69+X5oNlR7DSJKfrSFnnuRcYq2vgN05UmdfMSXC7hgI5i2S8iruH+JO88UnnlNF4hcdLN8do
SryZRWKuMucRiwNbmZxZMNbBuWSWiJddP60mePazclhZ9CYQ5GAetAzSmDEQg3H4SFJ3PDdVBXqy
YUPDy7YryG3j28Cdgm+A7Vf+BNTNPIMfZ+ObDXt0TgANbkxjfX8eGOzh9NoMYs60bSiRC/kRXGWi
A5SIlq5ddne5aHFzxh0Xl5Vten/q7v7+fZDQGFPZGtkv6u7IZLdr4WNiygWRkoTC+G1sXAFop3dT
GYr7YfmCGH0WNZ3oduOHt8uwUU5lem8kpCV5gDFLLb+sli8c2Ru2z/QSjz2lyvYUqe3f73aWjNea
bmsOhnwflzfWoHhsUSv95NRX+X00Y3PwKKL1Uw5NyHg+GtiUconm6NyM2zhIMt+PuFCtQxHbx1r0
z10SUH5CXmjNQuPB45rY29NoLL6bAC9Htg7nGp1E07fA/eU5ViAgSVLB2mySl2bxi3eDT0npmoVC
eNsohfUtFcfouYH8zoTlvlU9cfOoWJpBvPBsVf9a6FCbmIzSmk3E8Gzb0Gpd4+nvFwOdLCN74lVT
yXqfmdb43EAyjfCePP79KtfJNhi9eCdcTIeNDEYc9K7Ax+LdZlHoXMVclc+Va/zz6qK5/P1q7iKb
jq9K7BxbPLhur565KrijmuhBjcjUs+1MLs6rftz9/a45TqvZHIJ1YKgUGneonvm09DuFMRP/W1U9
m3GYHtLJdxaLNQlIn/HHw+Z5lBYEEgjf1XMRjhOfCtYhUxbAKsRl+NLKrD71SUtcZAgvbKfkleMl
mHEhb03ZeEQvrK0d4r6XHg/akZOT5XBvH5mBvn0fL9qpy0v1AbDnCGyVJUhRyqtXzvFmyiOEAXc4
1TqYznXTOdBBQppY5uYdZAshydRf1QMtBSUVn/vemwx8avrJULlxp7hgHb67jo3wJVdglCSnq4EA
wZ4jHlhDSupvNFVYLOSnx8KhZjUeXuGW4xYMM+YuPvt4cnYTiQRWUuh7MGXI1jjfbT50GyIQHOsW
x0LCSn9XJYFDlyrGChCyGHSTnAUC9pbajeqDTsKt1ukGK6ONNBwnm1QwtwaAB6a2vysr1vmtE8Yb
bqS06t4qUb7atnSRRsJHNpkMgqXD08SCmgGjQO2wyl/kPDZragLvRUDs06R+sVj6JO16+JGUNg8s
9Pom47LUYhk8IWeWnO+igNgoz9QYuiFDC48t9RvP05Ved3dDBcYL+D+Mt7gjy9hj3ooXg7BFGr0d
9Zt09KNR8eGuoYbR8SbOfXAbuzXgXfYdbj+SvzgpRZYg5kS2sIu/Jfcvz+VqigYW8JND/rVpFcsG
xwNr6hob7io8R6Lp0eUYo8dh8bjAVeqx53LSsW+LcQggUiJACk9txMAewQ8uJNw/k8qATRex/bM8
/8Ee/XvLUGBEfe9rCOG0idhYZ/A3oCtYh1yJHsuFtnbL05BizGZnvIOFjfeD532zIUaGLjo4bIm1
CwcLkNhINhhQG+9l6n6IEA5kpSx8FMSarIRTcpmWggqI+lEyFBYuBAWObftcMZ0bMZujIOpN7jb4
oB12X3Nu3eEDYOUTNawXSYcOaQCZk+yFrSrGNenft81CsiCf3NBeiGSFeK/jYAPECfBqNUbEkIjJ
eqYBrgQzWoooFFbTb84smzvhtQFgKhwOiEEMzDJxe3aZ9XddZXx8DU2NicshKpcGnzesgSkn7AB4
pLZrbvspEyXqJf6k+0Tmco00/CVmP9rYmMaZACC+q+KOQf5J1mA4nQjpqVLDnRdFN5is1GaqTQ6Y
EbmQEhRVBzDH1NZ3HdtvcRIMOyMn70W5MuuIYV71RTGeypT2MZ9nkQhoz6XE4EE7uNpp5FTrPtVo
Te5d5Xa/ZhR/tdL4ATUgpsU9KVhbF1Z/kYP5lnnMT1NiUMFr33YlbF0UdQGjDdF+BAucDsPeadxh
4+Tf85zlK3SqdRQOv2LeZDDxV7m4DLwdB34gtLDis2rTfSWat0iEwyHk8w5W8jbkf3WjC9q0sIjP
Tfre9PFzFnnPXdtYm6ysrrivb8d4/GGV0ewb32ZLmX6l3IYOIy2JqcLtFuc49XmVUEd1fTXT5Bny
xGa2O9a/0RsA0u3odadWcbcJ7YHaV2fNw8XdcXuB770JSCftEY+faNhrTQ750lHGW0esIgEWgkkd
KEM+BjfBi8zoZmcriH6NMzItrPSWKA6Y6YkjrXbvgKIBkWBuNecMQ4DPba6w+xVxBySycJVXgOCC
bOapN7MpQAxYu05F+VHBAzJhQFHYwjnA7uugYDIrvLt44dbIKbjaCdEQh/ceKLx9isRIFUicYnJn
OZ7Cw19Pevb44Iav80DyG5/+tXKBKNo4DBDTJ+YwUFkbEC+40jJzy1WBHRq17GO2BuZa90rZ06um
TyQZcPCgyRDKwHPPjq3ZOJAhBlUZKy9FtvJCgZnWqAAfS05p8IubCYFGZldFVmAf8l+VlASEWBSI
cBMtzpCBYeTsclvyhFO0qxYI/9TMnQqNMSNH7N5yQL1MJSnlSvgZ2lD+aibVm/C9q5TTo0o11N44
e56mwltLFby5PBOmdn7O2nnRYgaKBAJ2bU1q3gdm8DgPiqNMuvjDsTN2M5UwnqxOja1fSCqSvKVD
WKQNVQF42WHPqWrjkihBpnRJ5mMKYJKk0LKkFcRPftmsoH/7PpLhTCm6ZX6xWivbRIFLS7Dj1eM+
FAZYBu8pSONo7Q8hrHNQElNqQT8swkPeJ1gfmNwLC3wOGFN84Jh/vIAdI7PBinYkXBGO+Rj34ROb
h9simmgQy6MDsi0/7tTtLMN+LnrxLzfreEOqbGYBr43hLo/ce8ZQtDapESPLf7am78b5weP5lWbJ
NRhbtOi5IOljUFXPnIZu/uE0wt+G5Asx+1vkBWFf6bl8lJh+uJWc49K42l58ynL97kn6LP2eI1lS
fIw+SlPl2usesDAzY7/laY21LHFx1hn+hdIT1I2KQPWc1ecpUeNuCbBtqtvA55XJF9aNPzn/KOlZ
6mkGfmyDlm7YbCuoMTg4uwhYiu62MIRY9S3BkQImN4Cr9yDlSkNpEISJeQ52QDOirvzOe/mvsfg4
JNYrIbN1QYU5TAGmFwfJU4bhuHIG9QE7AGlwbB4zVxzc7i7FGsXGB6+QD3tEt/xtrDZ5mgqwqKxY
nmRIoiOPyKBb2FYRQ0LaLgvpncJGfnHjXfsmC2Sq4492g0jE2egIvfkiIz3uK109tmb35PfdiiD9
U+88mNU8UkJF+D6yimcaY46J7X0ZIjyNmieE0RIirVv6WP3u0sQc9Ic8WEOQPWuN9OM6h5bH9p6V
66mnRpxnuL0LfIBCA16Uvr7RDA0VhgKucn3tOTTtBph/ccnFOabmdQ69dk2wj/ZA8SFrfXYpOeMJ
iUJq2a+6s89hmTQoSIvM73bcaAQNKL+q5PERVRRNKNez983/cHQe260iURT9ItYqMkyVJVuy5CDZ
nrBs6Rkocqb4+t70tMN7tgRVN5yzT4bYbvYxNAMTVshtHJ5MMHWTGsaw0hm0BoZvxc78FPsh7NZd
Mgw/PiFF9HnICgoF3nOKwBxroDvHbJvJiYXw8K03nLkFsgjDB7GGadNojsriR6Bv1TjCKlJCTpHd
ZMyB4i+3m8YnR/MvyKneEnRva9+PiC51iOYmrCuVHuI8zsJC/FW61W9JwcKHFp99s77hUiFiayTy
zvN/WqaLJLeI8uJX761DyMIo2RUxUHfte2XT/RumeCZUdeB1NczvEJoWOxluY37bXW7DwLKYqDcJ
Q+e2hoNXBXLPKQQkJfj0Qxmv65hzQmmQvexIsEIvSnCvXrIWFfonw/kaibdnopHylYG7KGYqi/YI
YkHxWiQrFWioQZvuoObeyEaR4g1UPzwq77ZBadf0+g/Tw6mxmZpan6rs72ZY71ERvMSGvhFJ/J0y
3/A6CK3SZyabDEADf/QWmU/Qw3FyKaim2Lh3nN25tEC/esa1sPufTHFia5mkA2gfxOLif2UkntS3
SARH9O5XcqcpY6V+Y6j5QAivO+nDGVEVTlX9qwrEZGZBSEc9gVI3QcpVY5OuLGEjdiN9ZAqCdVqZ
W9xp6Gy1csv6ff3/niXNmcxxnghz+gK38hS2+I1V5fxAZV1Hjn/1wv7d4S12a5GiaHqAswFXOAHU
kRxhopBE79l/L4w1jwBXtl7O4LcBm0Ds+QI/H1p0Wz77PVBpO5Br1BWCgbfL8BpbA986YjmS3Up5
KMO2OzTuxU5jf1Xl2jchecOOUU88Tk+qaiagIwCpjbC9lIn7y3T9xbS8cTVN9UXZ5TFIkzfbASYv
IuII1VWoYKW7wlmRo3l1U7oNyOV+yBQWxST8HFydTuV964QCrRjaRjBfOJ9MxCh4qr/x0uEVb80f
M0SGoHmIxCR29y7qliKkt0mYoju2ca1lU+4IgIpRWBHY5VTYcJklr9WEcswDqBHbgIvdkmGq6Q7f
aVfvVUZ14gXNl9VGwOrNf/FkfEDPdNZ2Busjsl4bX73jLd3qov8ArtgdWScQU470rWuij6ImXUHT
0T1UF7si2LVg2tj53ioyzoR1XMth3NnxrPhsfH/lEQk3Zj+jX34iZMrAdGhPSC0eLdPzQ4uvCM07
vUKbCgTTAXvyErOdx7JcdogCIPwdJ+ypi8bgtHGCDKVHne2kRcQPCD5GDTni2/7LTaLfDhnDsrfT
krg9tFsqfHYTYkt0dpqDdeo6hueOdEHejiSWVoSPqQiUXvEJ2BFvHU6O5fy3OW747VOeOHmMJQYy
29iwrslshgxpREZNRCuxMKv6Ax/YvldGtK31BP1jQlC2rP6NIYZ/cyjR4hGZCyCQQIp91SLv4gPC
lPraJhHlL5zpkoc+96qvMp2zPSWeBAf6H71hekiS9M8H94Df3n032E11sNWx79kbA4I/RQDuxaK+
TFF4qIxwB61qSbjVUZNQJ+u6ZrNjO99CTfs4yV+TaSi30o0eYkK6xWaOYqS8jk3koJhL7ZXV+U+h
BS+TkJI3NwjeKdQpSYVewhwgdiHfTboXkK2bxCvkgpSQ4dSuyH4+2HXzHAoKGogX+tY0ma1yL8ZE
A4AQJOGtTvUXM65ABnXuNyTQ6MnLBn5CD+liOfzzqvJeOYUCqR+tIKOxQANlueq7hGddNmsYUl8i
HJJt3eiIi+IJsaHkcJBmTiM75auoNOqDCClPOugVAi+B3ZD0CRCTbB/yxZp54P/SaWht0gwbpml2
RxsJezZg8W0ZqWPPc95j8QOxy+F/UeuhC/A09Gj6XKgIRcF2oxtJhOiJl/LcyTqlzOcFLmvU6asu
qRntde0biqSLb41PQ77rGuwRQ9b6/CeRd6YILRMWUyD2wjoVB+Von/4gLHR+RH4FwZdRA0kZi5HR
l/nB3G/OJAcZLK2u2XseSqPyMDYlC2SZjtsiMLrn3jxmGjqbdvSiTYTfvZ4EH66kpPfMQzc2dNzw
R1zn1mN5xq8UEgmrZxHeZ/pk0pzFSu8k9jRcGWnvY0NPrJssQvRZ5VPaeeXDHOxXetfqxUIvydaA
pa7js5BTmtw7oX/QQnzDuo4yu5UQTqDzG3MvE6507S/IEJzE9RNLt2JX8M0M9fQyuKOzasd3K+6Q
B/GieJN4Gkwsh2I4WbjqD8GonjVjckALWW+4C5nadxqqUiYhdggPReVoYW13iwiC/OGrkBCBNSlO
QaHgtYXy5kTetgDvgm4ZaFJvgyCRlbMaqXiYGiUPxzXrLav3sp2QUuDEjFz1VCc9TuEYwow5mZux
Y85mue3b5PN4JNFw1Wou7cjs2eeR085x92fQNkH4N3yG7vdsllIyOA92RtzRe1WPppjFlT0wZrUb
nl3Tf/GUT36Qn4E6ktUdAM5ydAX9m8eWTjMw1Nbq2Du6e9DbpNyLFtBI0SXrnd/UASmx8wQe5BQj
82olcna5gX1nHA6J566Npr9Cpu4srCb9gMGUvKQm/nF1b5yup6sN63VVa5tAyeKZec6P2Qn8rg14
iqAmbHDon2hbOWEHYnQH8VZUzAScrlMLGkhyidh80jCqxUgU2Uy0gLWDg5Up3Hvu4szULrUPnieY
UrZD0j/3dDIiRxbRgo9gKn4F3kPdX3twsXnR+dBIltIIDQqK7CbrLCR7hoQhhX2SaEj/C6HqeRr1
J6NL9laikAmhcIIuZjOXRT/tIQ/eax16f+nw7k5rPWZHybytpuIaDsqzyGxOYG6WxTpnePasQx5a
TRK3Uc/hdqyH8D0X8DtUZe2Z3+Rb3W5hQUU2AKWwRNrvk22JrL5E/7AkMQu17bz6QDgXd8fCwiKu
+r+kic8V7vVlr1wkMkny3nrUfnGyTyysVYXbFpsKF6XAkLkWEKcY6+EzI58sr54mwlJG5g12MMPA
mg/dMO+11J5Yza1C17qUCJ430sMHQH5WFH67zLebNP7pExaZQCdOfKNPQZYE+6xirx2y/BzQfayk
ViNtHNJVHrI2rTkAxcRzZogcGJNdP7gtDOE8kH5Xa2lsDA2pWBhsVMr7EcIc4OixcE+PxwhhAgwn
BTyIdNWifbKd6TceMpOyb6X76Ru6c9hUbb2RifHh4L5gppPc7Qi771ABUjVNXj4Hqtvamb/tsv3k
l/Y4VWsSJIV3sQLje/LzD2u4T436aWTaHcq0+BmJyBslPn64DdIYj6i6ujU30Vftes9iUF+xiRsQ
1QKGLsCdtG/ikbHaXSI9h2qrzbVe192SjN2AP+/ix2sSujnIuGJZdgD95cC8EovXW97LGylhyCm8
LSu7D42fFhg9icQTJRS/BWJ3TT81kXbCirKmo0LDVXsC9fuiCFW0I0B4WkjOB7fVv9j/jhwxwCUm
mvNlwuA06oxwCWHsVarR5NZBENAl1a+boEHuVfepmfA6rd7mxe/dTdIOc+4IahIOWNIj6mqnQ2Ba
T8I5GJnO38lbSlkzPglkFIzbA3jzDu9FXljPwXAvNUJnCcOba3o2xpb8RwblV0Rk9MJB28rLgFEs
KyzGlf20rQakucy42P227ddog5wxEIAvTdv4UUNDkDPj0ynsFsIz1IpzqCXX56jb7lmPSf7z5tBY
h6fcjKNNMxMKRP46FhltQyzFsqo9prjhI/X1R4UpaGGNGRdsY2NHa2tUDcDWUGjhz6lneQtbDr18
86TxWlburQDaQK2XsH8ceZoMfx4JFw2Lriz4DA3ONH6vJKwVlfrgLepzxogd9V/ADdnTJeFzXYQK
U55hOvuxUc9WAcTROo4Sl5mOrGyhi0TsVFtxlmXAmmVCUYd5lX80TU8tK1IRRSgfPWdufEnSy1Kc
r6gxMBwgqqHUXAorubDRm9Yalc6yNU+Dr/Vs4kqcjZ2470Lfz9euhFBfOvoRPyIZtUXPBsN0ngkQ
LLZu6ZzigscWso+xL52er0XMcZUVy5+RdX4ZM9orBYWZ5ofBDr02QAxd/DWj4700OMIXkfmqUsqn
kLn2hM9tk+eE9mLiaTXrnccHmbFRPny2NizoJ8rqOTszduTZp9xAMvmTjMlWSNwOFbEz/bjipO6X
A6mCdB9sMkreKGZ1xzw2967Sjc3gNG96qB28XqxBDa1GmBt2+uriSEd0JH9NSZaTtMvXMMF1M7qZ
sczxrZRDy/NRko9EZLo5PTrS1UA/oQpJ+2jb+8VWqZwUxKr/M2tOSSeVwAJ4Yu0KA6Ukm9usOMya
wd739fApZXkDOfZtJdVX6G6lwlZbNPqblSYWHsf2mEhoKwAATlGEAa1R9FdNMGxkZNir8E2lylrb
pUIop4dnvQYrHCRfMqiotjpuKSJ7KPN95MXFBKQPGfHv6LGVrybzUtYGFWvSkg6RppfCp/hv8Gmt
MAxwl7PEX9nIXjHTMY5jGv+wR6y7Fete1PrpKgjSh3TKn9LYpo6B8UBw6bie2gYWaVEZshO6EAU5
ohleEfzWvEVpB6kIbT3w8ogWXLIqEU0RLxDBLVubaTlsanbCL11jgXAsbYqJWj91rXM2+TOxLghG
0QzL0hA/nVEk1Jv6Fg4DaWdD92Br8jqW5QU0Bzhm+aZzU20CXLZMpIE6mokRHWi6kUDhEUhRWnFv
L1uFCskc1AzQ8w5VkvMj9Tl+XfRvOu17S2BSMGuI+NFBeKcJK80wQ7HoDA4Ezkrno6x7udWb8mNq
yv3QoKjyyUGhpswKHvuUMoQwoS3mdAgxY/dswCdnYdZMxrQOPUzSpjDJnHQy3jW9055STR50L043
A5KZZQLXYi34u1ZakHwMTEb3hcyvjBfqna/vbYeBAXt1Mh+ItDQj7aNtBCNWy2b2pVufTlVdrdAS
7Oc4cVPmg2WH42zMm2SBpO6LzcY5oqepqSHZ8oiabq/8X19i4LRdmHk4babGKNmuIkZTyujo4j2w
WWX6184znGJkwjVGHAjCz/4NumHhVjPexPMIEHpNqke68iyy7GsQhTlu2HU0clLrTPAtE2YVQuBp
1zmCq6IxL5lyGbc2cmRJANw5AMIn+JdEL+z62omWejTqCysLjyq02d+NPGc9lpZU82PMGdl8oCC+
5o34f4NEQ6/NiQ3ZsumQFvtGhRUICYnN8ZahZU9NbiE/qz9HkAcleZ6KXSeBn07sl+cR6sxa96yA
d3wzzqdz0zktLKJuzx1hEyWCRR0aBcIeD+lkX7+Xnbq5AtRnJPBVt5zyDIjIwzKyr6h/rycP9l14
Df3hjYiaBxzC2URt6ks35EKpxN3s2ptnI1gIdONvzLDl24MeLNl/QEZsqC7tkGmk08AErMJsyfHA
lJAX660ULhIZSukoIow1YipEJ8AyNWDTVATfddXcCZ88AJvZNzmmaNIEC+2t4aCCyQGqA9P9kN0Q
cS9it99alJrMlgTCYebN7fQLl/VDEv7VsonmidyDiUIvosGl5EYr9EsegEQPp3idhuMtDSXgr0hU
i/RehfWbNagPu9SPkpCYxbVxWxKvwbpYuvFSuN3rYIMSNvs9q4ld7mW7qRkPToRkU7kPP4mvonM/
ioxjMxTIQ01eBPlgRMS37bMwqPKW9oT2A2Zl0rvcGoAnoeiF0JH+/wdkqUNb0+WnllKGTPZmBAk6
qvRZ9EhENctCY5e7CN2YNyukx7EJAxR3Ncsq7gp7ImGpSC8m4rrUYmUTWp9hj/uqSV8rLAQsD5Y9
G4ZOl88M5nFJueNznLSngKS6uox2sIr3mmxe/NDYGy1jfXwMk7xJ1gxGDJzTjI9QFigO5nEJG/mE
RDVwJNUt0uJrMI3nxt1M1bBPyvLsjcOmsIt9FMtVPCMuzPC57uA7kjVHn6VF8fc4UZT3CAZRnuD+
Tb7Bc7wPTngGlI/NZBdE+jlxw4vstpTjyFaG9tV0u4MXeh9Fz9yrxNthFB9RV5AdW8IE45VwFMYZ
tybm0U+2qgbFNslyaVfEHkQpp0FD0kzjDPBx63GbtvLU9zVk44mplfgWVLUR0x9YoAcXoqMcOX3B
V/GmFvJe2P/MVJDUyxAo6+uH5cGbrcykI+sXnzPzQ5kXlLMSI1yWmdFu1vPSgOI6k1DhYCssOxQj
bQ+4ckyvPAHPiYsxL3ivyuRDgIeMUvMcEfbk6Nl31YHJBIaOacbaVyx3B5V+NvaXnmd39vVkuwXq
rBJOXJ3XcZZ1a8EdiAM4jISpnZkJeNjN1vbnpUHFQy1fS55SXnG1yI3iE7DlzlLZczZwqsSWujM2
fk8IctVUfYL7SDacQu4AqhTXnrUSdZ5h7QO8Z+XuqnfDE7GwUCBz/B51xOegxlM6lea2Q3S4SOxZ
H6wfBwOYvyr/uWQNK2G9aYn/2nfmK44gpvJp96hwcyvwHWEBgR5uy2LKxQVI1FWfU9dLhhaEYi1j
l8S0ZJtmulizsDvUfv2vtrQ/XHE7mmfQ4akLfM/WnnOH7qLTC3PhBd2JKSItDhF9CPhxwiBQkGm/
8pPhs5mjq8PQ+ssTDP2eQtQ3PKFMRPI9Ews8/rjOhtylAnR2TUa3D9NmAcsvKRUM8eiF7adaFt42
12lt45okAaYbhZZ9VEO34mEnG7eI950/HsLExQ4xAofXCaN0ihlaotjsljhPGCfE1Ad2dDca/Z+0
cEZ2Mrki6dwYqc/NXUNFFDjj2qnes/I/WkX9RiHxk2Wy3TmCXT+MKgJVkk9zghueZ4hvy/ETlcpL
qu1qg3apTIYzzfOPpukNXbhiuu8+S0bm2NWsBVPxcBGk09ZOTOoyC7gdIIrCQrFMXb6fc/6MiHPH
VNHFTP1tPrhf6WBfnE58lSyoVpiQQ8069V7zl/QEHxbIg3Nb3f3E3Jc8hKL7i4nv43wbT/l39a43
tNAh6z27K95Tf7y1yvp14/hV2uItJ2WQQpyADre6Ej395Jp40n2odCE5Ar2trR06ldDKD5LptMv8
lWkhbOd8+qO9ezU9a1gyVfeFs2WHQc76VgIO7CFULOffmpzZdOuVgi159GQl04lFzsnIqjVt3QEN
7IzdetQ19QJelYF4djphG3n0UsuDUwYgImXdZSriJqeta2XPI1eWwo/Nl7oexXinTUQAS1mv5xwc
KWSx5TD558mDB1AAYLIAnBTTi9+Y71J3vuMgSTiM1AMXTrMYa1RpBg4ImptDM0yA3UHAyIbnaixh
ERPelzOXRZT95kQCbR7OvbHbhkN3Ibm9h+RabBm9vHt8mZORvw5M6HFLExdoof+Xfb5Cztsiw3Eo
Bl0fTkxMmxkO44pQzGTtdNkvpp51lfZbOlwCUd0F18qaJZzPTZFlL2Pxg/I07p1q45eeXMcW773j
hVfdSF+SQsOWZGM6nWCS4NEiTX16CdkSs2l7B77ISwzfyEnrG5Fyfx0xrzRKJJDr09ptaeIlerJF
01In/aCWhLcbdwaSjYgQKvOD/I5ZY0VP5bRzERQcDJO4bMZiY3YobR33dcqBBb56MWXTQvQExMRE
81AP01dQJzFIi/7lunCWdl1eFPygVVnzRHt89whqVwa3+yoHYwiX1Vg7UfEeN+FRTv6x7/fEk92y
vtsaRX8ewvEprLIdWrWa4KytRKeWdsEP/VWpW9EyGAmC8MJvTYvZJMAwrDBOLCIitFQr1tAk9pbW
E2ynsRGFCoyJmVe9RDNCXNw21khYMJS+HtkhTbIfADW2OJVk0jFnqLYd6r7ayZ51z9WXQ0a0gU8T
jVUYdjizxLb65xTyaNX60UwYME6D/jRyPnWuuU5a8F2I/rRuh2QbET2pxWnCmqmooJq3zreWeIgR
INUWZfSUNy1ATR01QtPdhppvs5I5IpcjIGfaOer7RWK8Wh7O21xmB7Npseldes61iXzbheFFf/M7
qIruEvXMs6nmr2MyHGWtkfBtQaMJvwffOgRO+R7k9lMJTGAljAm5LSD+irbkeWCxu/Lb8lx4+k+j
IWmsWKV1Vo8lqDhOLI8sgY9WAJ7ILH75vPw3WI88Na+l4zbbVHPfKcPz2neWLp39Ih4xv8t6P1qs
2S1MmFrTlYu2y3hAe9BkCpU/9U3Jh67bGAZyMuNVRPpvjBVfqP6Wc6otwM/y733M+XNiFi78fGFk
1tWiutNaFsm074uOvrIvxBvb6V3M9pZskU9rRNQdkgAyufZnjN25465YEzRAmAJpGQZjc8xjiz5r
oWr6z9PYv9vDhDchDTYFVjvLl9DJAfi5fClW+f+WaxWH5wFjahz9Msk3F76CPtJR5bK2+8MD9h5q
5KvC7iT8HLJ87K2sCnKcADwY2sgIyg6bGLTm2rIvnqAUpRSA3Nch7gOSbUlSXX0kLsvoKCaucc0I
MAwB4GCe84Yz7CIw4jOn/O0n/2JjAOIEqjpULec0/odcKVmKRjsqdzxFJA7p8abTx3WojX/UUOW+
C5mW61dCMm+dHd9F7Ww74W/HllWmZq4gZo/vdWif+XO0dVAATk6d8BCilha6SZ6bTY6HLtpz8NSI
8kuzmERlBaa9vn0vCyTJul381G2/a01YD2FH+dGQag6HSeANOEu7Pgmu241teo+8tbCSO8+kBrDi
Z+SMyavYxC2FhKHtVevh0faNTTuSncN4wR39+5RR0DiPPIadOCs4E51FYpqXz04Efk2A3g9FeYQR
dvZkcBUg01p/erM7W607Q75aVQUk3d3RCJJZmIXfJDZ8ko1OcIq39FDTlZ4FG49FDtsn7V0X0wOP
Gta1csekCohs31+yON6LiiIk8SllUpybDcuMBuB66D6zdTjhl5SHTAYfBumqS6EYosGVQjB+F134
1/i499t4BxaKtQuhmyVenncbjlcQoWRgS7KmwTukEIZM96nqzIsouo65JQEinkaaVE0iW8FoPtWb
Y2lGFH8styRI10XHioQn2VtzXmcQCTF4e850KMkhnDRkDo4+jHsU1liKcpRacjBPmjKvnZ0rNuTY
dAIduap+tqee6tw59QGpGoir3UE9fOYHq5BESGfOFBPueCxByQ34J4RX3fAKXIupvJQpDTqRov/A
a53HAalqS8gZWpCM2h6DGbJsNqdDvfQbbdt0/jOy0yUIFnKjIvYBKde+UIeJbhKlIo50s2s2tTsc
jeY7CecsW1O/pKRqtrpgzjqt6+ANfznk2o5Jla1wPbmEIoSaZ64js9QXtU8CsKzPfRyd69pkXk9F
RWVyd/GsG7Opp3GJqga0QbTPO9H1Z5tk+kT3r0a4Jm3vzYgDcmCg3E3xVZX+O/ZvvCi0bnoznrWg
uJh+uu1hRQMbi7X4I4ivtZterKK5Wln3l5KQge0s1oEjcpPv0ySE1fE2NPLcDHJdWfTSEYkUpKqf
ASMm2Ly4h+cXDos1QBREemUWPPTsXylAPBcDU9uxYiGdpfgd5G/cRxtHk59ZSXJET+DAxiu/nK7+
Lctp2Q6QKpJaXEPbOfNKzIQdJr9xpaN4deGq+WdBbOaqKUM0DUX3Cb6AebFu3KoqfDfTdCvEsIkN
/9FYGfOLZDwWDHh8K3hJM+OzR3AG1Gmd+vHGBRSKPptF72xsrGX3mLRhBclFkdCAPwu9L8B/v6d7
tupro+c/Iv/OPJLoQpeOtqbQZvY1S0DWGCb/ML5s0LehsYr0cSmbM7XatAvplEmufhm94NULE4Tp
JYF9ovkadHuPqoKrpqbYs5vseRjMQwozEB62/2FqPv503tW4wvMg8nvhTFdbXUqgCIE7HgLLctez
cFKa1V+M4ShV/j1PxS9IzV+s3BtcLZ8KrQGGQZ5JRIwfdl19VJzr5G5/j21wsbSIcUnExtAiQMgZ
orumKxIdgK90727Z/fL9IG5ql/ACMZcHMJjbImOyhjAuEtlG93pu+oHmslfOllv9WZ/AgsR/Ye2U
C9sMr02/p2zcxnoDU52lBJ/lHPww5OvCEH8RzZFRSeA+8+TOvJUNWI7RrMPlZFs7M3gikOTXNUi6
IQg3ksGP5wc3YqUOmDGWnI4YbFD16UJ8konJrM4RR+YYTFJ0Zrntbyz66+h066YDWSxe4OG/OIKC
qqSCrI9kjX5OpLPPDRWNAHuw2L71OaXVWH9UpD20In5OE2zB+qdRqrWJwDeGcKijlhWeQ/8rz6ah
flGxPQeM24oBsI/p7CRY0iZrPwm4+7PcvaNcxhEuJID24hLhV+INiNxnTrk9Hcxe2ObL/MNV4qTX
3iYrjH0v03Ni+YeMKrellDRYEJLImZyx7mgYdeTatiic9T5mPJFpV2hNcvk+ckQAUzkYnfXPiqfn
xq3vbu8zzvIv3czRTZp3XdEL23M9WOTLSiUoeub+iXEDs0QSE6Hif2G3YKvUnOJmFUcprUsx75FT
Kre6Jn3zMXhwgxKd59LMSCxgb/dWfBbYLkXCkeQGBIR56KvjGDt8qJCwwnVsSnftULTjh2RQn8Q9
XO9+y3l36hw6YAMKcdDDSPa0Gabaoq1irlBDza6lMhemYWBJGHaDkmeiGB5NjW2iHUBQh/aTD7Uh
PqVwbJdsMAMWwsUZuCA25TaDOWT/eSggB4Eeqkl+VBopqKOUyL0PE7Nq2G+bdB8cubofP8yIu59z
AaLb+FQEw0fT6E9yYqqeo+HEhzRiGe8Qo1QxsT2R+rM9D0XsyK+TndxIfOWVc2aOzES/PrJpYngc
fNQ8HlMdfUJ0BkbVBMcwpABoNY5iBWzNm1XqM72RjgzS96/ElfHktuojbBiMBw7SM72Az5G9WfiP
6zDqFpPnMRPE3XL3fZSuOjc+Bdu/Xi+O3iA53ebfJ0w//IaXN3EQzesx21nVYYbhO9uN0S2jo1mV
YL8ZPIlDG9V4eGlmlkjHicQ0GMgyEI5n93xcIYsf63jnVNolEdafM978uv6WLRpeXFRQoV2a+Kkf
ydcRP2WPlaHMecdTgGgKP5pjQTru+jd2NJ9xY5cMzEhZcsR49Izkhbx63jd3DqPDrhHm3wEtC3ay
DUmXTJPiQm3JGcDuNlxLH0lFP7LM1xCeG/H4UzDa7I30KZxOg6eQHQ9dv6EkPrdFwcK6wvpuMdAa
+dFyy+d5Jak84QzDzX8Vo5WxaHWPqPFPrJAaoX0O3lDxRqERiOz+pBUg5KbwQ0twDaJ9/TN0tsul
+vYrzhMJrw+Emg85jCjvJspZd2KYNOx5yFWsiDM/N3kL8LCGxUOFyew5uGEofAsGoVN2ye9eZyfj
xr9NpuyFbINfDyMbXqvb5GHt7ptn4qs+3ITBCpl/7VKgE7Va5zq//yMc2EUTQ8IXLk6SsM1/Lcrw
CcwHo20EylPl3fT8REvER90V0YbwFxTfIL6Aa5KHMEGCgRJIEnry7MfojwZEpnIkgatvWLwn9c6c
3e1BZBTb5m4MFsushOkk7tIlKGSbj9p88qd8l5rzasJYudOEWBMo5ILArm9M0Ri5R3Oe9es3rY0+
FQd25njrpiAEx5d0OpgyY4fxNQ7xZmkzs2/nF4u4idA6Yq7egd64DT4dPKlcIOsqQFj08MOEu41v
txGUT+wijIC3rphuMis/CpvqoKutZomRBrY5j2I25useRuSK5eYrY5SNiEFDZGSpMa5D554M8bYr
tVus1bSHLPad6k/6+l/Lw8rI4prrzqcCExMaYl5IEJfU6x+W3bwquY3G+FSHakky7AcKi28fuoHx
SjDXHZdYQzNdL9HXfbhmsXa7SsP82wLNmNKH8EucQQ3ytLR5qc3gtc/Vq1DdyVUpy3E/4qwmbWfE
tukXzj/Q6N8mknILVoxuQbn1vWJPysKfxZTHEfj6ZiG871wTBk+D5t3bgjoQCgmURe4E6glIr9qr
W3gnEBoXw3yV+KI4m2z8KB1tnJ4/pSTvOYJELPaLlFL5zc6DXyJwN0jGnDD8ikKcZgYf+UiAKCxi
ebJcnz+bvBZkAoD5Y+Og27AJ6rgHLOuPH4yGGLAuVC4+Jgx/ee/+abaKVlE63U3tPOBb56WWGJqY
ac5pkSO328JNMLworV2WLRtQOLxHmNUfZeffG1BNK1d8eRmzJh+uTztrePHrELrMzFtHslVbdxlb
N5Tlz/FAcpxbzy3mGC6cgtdF1SgtmJED9Yj29uCzPvbutWoe/PzbbCYvCdGpbVhmf57p/eU0+bJF
4Zr1aAicqt/YWKWpQO0b2wZGz2t06d+exgQJdT8Rw7p5ye36u5546gdSXGdL+EqXwdrFKIeZNyct
FXxd5SBzDiAVVvOxXuoMYFm/NvxPTVnfVSNe6wHniP7PKqLnImlf0rJ/2DQAq8xpHoiD9vChVpjk
V0FTfeMhId2nD3ie3mIswczvsDOZNSJQ2Izk7F6wyKPNNDsMpsmn9N4lNn4CzsmXa1Pik/iJPM+9
5KnxDcAOZUT/E/fdk0B6UXoGmlYuVm7hEBkhwojA5Kv0lPcTN91baQUnpccXzxDks5LAVRPMBgpo
iQgCzUjfjutUdq+54f5ZXvs2uv4+tux3/vLfhJUf6jF2+aROmRqJw5HJTgotkzeyDaj0O7jVfR7b
LyZLamgU1o+Sybe+LKLw1GPZXuCKeItU/JJpgLiEGZy7eNyxskPnuDRZILNlHR5+05wq4W4H5LSw
2TkheThjfmQVBn+MstX0Y+jzOLsirMXilYjUp0wtJIsYE0h23uchBqqMdHGHrryqQInI6jYOFV+u
Y3751ltnQ1tl+7IwOayX/5F3ZjtyI9mW/ZWEnpu6RiNpJBs36yGcPoS7xzzHCxERCnGeZ359LypL
VZJSmdmJiwYK6IcCUhWDe9BJs2Pn7L12pqtP1U3maC++M3PbORIMmT+dVkRXIIKqZsxNZUnJSfc2
ku3ntJsfoplZazcdjX5JddSX9FtigGXBh9H59qOClQCxmpHGrXuVAisBTDaAinZ5lHLwGhWiHl17
CDJGchDoOK7bwKuTIiOnsl3mMb7L7QXl2MlZ+KgDmGaVBeLq+rHTs3unwAu1TI2PJDqOnuuLx6Tj
G1NdxwyXx8QzUg6mfrmPY9wUo87ykDuw5jLLeZ/L88IyPzc1qml/MUuBSmNZDQ7NjBnSYbo6pDVR
N2huSRUJR7r0StgkqiSkvSEL4UlXlPZQYDWsSmnenAE+FWvLpftvdci50mRYorSWaSVxWmjH2U3h
DQVM0No5vA1yjqfgHXWG92idU+mc4EBbwPYT6hFsRYh8uZdm8rgC7dGu0qvayMd16RO95W67qtjr
jbymhqMTPPAnBpLkhejKjbJHB/MhU/8B8QWnBfD1tiepxJpkufZG7hXRtW6W/rrI5CejCy+1mAEQ
2q0NGvtDiEGQtnH/SNr6wRaPrdIQZja0xyxMpSOLf1vPaItQxnN96njgmppJdtI5xSNjnv0kqJIG
0xjoi+qYNc2bGU9o3tbUGe7VaDIErEZCsTKlf/KTRYjVKSxX9idHospUMb06jI2Psx3cNp3/5C4u
KFw4CAd8pL+KZMpCA9ZYcHuEsr9hiLPkM+EIUTsgkvUa0eKZgEzO6ZdCOx7Vs13QuIjTXWUe41gM
9EJixmc2s1k66BetjTmlKOHKWaQEpSLaVHRTV5CdqQx6Yvrs5pzLgR1o9ln/WBdYak64SEDdB4aW
hU3Urh2Va0wiZ7NNCmPs98xR4/zOUHgoR6f6bGrVuTNj+nWho6rBuNLi6Iz4czR/uMjWttCeB2V+
7tEvNSa9tTlb/GiVZKyPbTcSjHPbfEBrCTEoIzfK1hoOzLM4lSa4FKMBRc9EAsuvf9B75ZnBzP08
Uj1FeDxXWF9vNVF6WaCR6KweZgEevzSeE0kuaR1eCd+6FXp0Z7VdC8QzegtyiZIJOk2GoT5zULu2
NHmdTLuZA1R9AneeM9R3o5XCYZ2ijS+c95E9vs7QyE+5z3OHUwK/pc6Qge2QMdw1cd4WyagRFPMT
kBw1S4kO9U6/EmZ+iqjhUrEjnNCIwanXXInRQGvnQBU0mvSspChGNIGqsaQfLZVbbewmZtolOMkP
KDDXzchToGU0lUZ6PXlUMzSh1o7Bja+aquCY0wQXQRBxsYCcE7Vi3RfsjqJNLhCAP6uaQsKkvb0M
3Qg6dsvNFNnSK+gxWtzB7A3xqzYWbwnjPthx8Xl8ng4JN9BcaXcoBYeTKBnDF1jaDJqKdW2b3b2Q
E5yyFvq2C9ffNnMy6rnNNYzTsP/NHdI6hvuN2OeKgITSAY+AIqFuquzcSh7amfMz4HH71iThh2be
vIB9sytUqgzcJvNG56i77kdCKE1RpOsgpQcQaoBRBME/+KSj5IQst+RAbUkHXNR4lGmp+S7oK3MQ
7bafaw0kds9V9dtNq2Bt6gZ9knqBbfsojNfpiFi3LYLUW9iV2K4G1qrGBgbSh1eWiBgZumQ2gtLH
1D8JxU3WPbgzAytUUZvSMerTEqVVW0nUemF5GHOK89C3/U0jnflWy8wM/OM5Qm7mlZLaqVHkfFUO
61CpxHZW1dZUtHwSGwNJdkh1R3hJZXTe3OLuBitHz2SOtdM2vocnkADnBUjv82e47XtoDfS/Lp25
04+Jq710ou08SyxPbh7x0jjhgyKEmatf+31frg3HeOw1k34+dRzqFWJC8e16VWpYJ1EYsk2l8R3N
1jfdHOD3Gf59PQs47RxQzEedHAQvauqLboiuIY7eRCFYvjQKnjP30i9IyJURKVJGApgJv4iCdmFz
KkKFZ54mKuCpKKJxBdr4hpjZNY6AfTY5D3jMgWnQjY5QBtZOggEU3cPEsH2UxbCxR7Qd6JXJ3KPI
88CZHfEY7iR9yqFCgmy1lelJ/sJ63kP/rcO3TMozOUbYCML5gVv+EjnCiV6NN45Pd1pbUnElmYwc
x6BSY2bREPTpub5Hn/oYTjoVcQOlVx+rFZDNyqsqqoJopI01fHZImI7Rc5lC5FuGPkBKY65cLQQN
Gle+a2UkWcI6En766RgJc49Hkw5yrJG5wiSoNdynqiU9zYbcgJ6Ch3uS/mPaa/5NMSz4OKNF26ax
QkcD2I1FW9OEEVveupXOcVCUZGad7VPToA8TFNtOFdehNj1b1PnmjJwGXhE9iOS1SNAtCgd4fGih
m5Z3tatdD1ANoly/EPP8irts7OvXqmpBnAYz49XF8+xnl7p0jwEwCg766TO90ZypR0cjGMrF9Fpl
uFE7+IGLUqT3T1t5Ms7iKTVixnrG8IZycTe7xc6PnPPKGCAAhvDZi0JfBxOzpKwnNQvP3fNksUFh
+yQ1UICmi0wkp/VpLyXVZ8D4kqNyjsRMA9lHzDmd5oz1btAwp0V99TIH9gybEJK5S6FScNaefEoO
VHosBjlGX6rsxzGl7QmHem0CFoeOb57PAbt1aM5bGpkL7joqGA90x6TNvCsTNRv+BkBKhQjkqlfl
O8pVApVG+sqNk7wCXcSNYz/g1CyJUs8vpyE48plRgYFbW0czCA+FRf6kHq2npenLbneKDehyzHj/
wPXhE+znzAEHPpnvbuleN419buTL512ZF2LgjOLrzeU0nXEnLScD11yJjpVKLt1omT+GbvdiPsai
vZucmJ3eYQHT3fApGjHZ+L71KemYuyjT9m7IRYKkSvoftWf2SQIpwA3KGWY0r0Ou8xR2l3aEJwqk
18HQ0erxMdPNIJZqlV81On1SOt7z6TzKa9E7a1J7dpVevjq9QqqgZWez/oluPdWF6nwvJoNjAKc9
zeGdM7sb/Fz3ad+8WQkVFU7pCqL7ro3EfRpgQ8PCckHUCwlMDbIqSd7biYM1lpVcHEmVS93dGDlX
dPQZQvmNOKHLeVfZM/nWyec6lzeRQ/IB8Uif0sABgsiJ0Cezm74ym1G6ZdaNFI6gpkWlCVwuvQdy
g90Cki2BX1dwEE4cNz5tQDZ0yOVz7DdaI1/aQR4b7cmpOrIbwgwDczmTZVNtqxwDb1rujHB4JEZ3
L1IGVPHKEu676+C3bJrLvGEn6JPrIHAVh+UbLUNkWAXmUQTjllMWvq4Rj7chxoeZtDdgTjSxdZee
GOqvoX/yKw/V3y0QIg4C5TqLq1d/Sq8SR+5DF5dxKAkFnYyVLYlZxPl1yzR7rWnwycKq79ayCO4G
Hl/L6R9oFu2m+VnHte8ipTFM2uSGckkj0d5gnC0NSrzyg7qtQ8r8uQONoGX3HJs/dVo9oxSVtzwU
XKoJ6kE5+pdJ+q7H+W5IkJnSTWffqXVsGuEmn/NPwZeoNwFve8onKhGXUBKzre6nIfNssK20mwDK
zzEQ4R77R09p1sEvnlOBESFkjdABjmlQ5mLrrCF9lDXs1ZyPtdWvgqT5bFa4KquChoBmVIuikv2I
GFkcNS0tLjiEmeTh6zPjFDZ0vA7K+ULnXrEGa9hwjDwlmRqt7ozx1TbQnPQaDIKx3w4jtNhYgPLB
Q7EtInKxEL2fzQgc3Hh6NYDzkirAhCNOXERKANdHWtxWTd5Tj8UzzKynxbzS6Xi1SJT7ZIY1a7Kc
sdw2b1UImVNL6sNYT/apa1wnmvuiG+512pgvaTWEa5Sbrm6mG5C3wAwp0BsrAf4w0V6DqHQaorjz
yJnYqyT51AIe15AKRKAkFnzXs2O6JhwYfN0odnWXt9zm4RnGH2R33eWc42Muje4iHvuXMZ2ao99X
l3mQgJiuQiRFBRMj4g1pJIbCTjAlaA5ajKVpRhBh6NPRN13ILXJTYf4E5G3e6wspw8QZy2bv+s6b
MvJjB1nHTLHhtSVKMxfwGz2WFT+Bkth17n2diQ4pOASsrXxLgmyZIEyGA6t7Pz20PU7aNnEOAWOJ
fTHITeo20bavMaAk7Q0aU3sz9LS9gdLENDrebLwUbOS19FwKTUbR9EtNUXJuoXuHCxTAKE4qkK79
ma0y05vc87kCIhCX4rqN6SDOpglxhVO0ZXFOMh6LpXVgpdgbU5P/oyQ2ahbYnNtOuwiMcvb8bKap
5qMLmGiZADR7TocB2m29gyXSQ+QOtFOBxMttLATo+dYNxX2RVu+TbHcTSATmt6UCKyxNC+EQEg0X
V71UgJ7Jqa/t5Vg8+aXHMTQQzJNj0L+rJA/uyVy4LtvFSo2l0ht9cKH1S53lBqMf63OHnUBkAx/w
jDK0qd9SN/009A5yfjs8rXTlnCT+Jc43JEQTXqohaA9+8GTV9Zkif7guWU8titwVIrEnYc/QHHV6
wbTOKQNYN2M6kQZAAHyRF9oRj1L4WGrXcTDeWylzyX5y16IinQweqlrqe2+VTH7u+Wgu0HfxICK+
Oqb9yMsH6lDNAaQ8+xhSiq4w+tpITn2OqnVwUVrWtZ2jPKGN8Zk0mVVI0zhg/TbdZQcMtDcZ8ESB
rGKKo8rXWDRIVJXTn+ysqryoE+R3ga93awvlWhilz23cn2mSNafK4JZlBupntAi014arkS4CXj1I
UHrC2SOBvpca/jlBYiw67LGQUyCYWvp9o/R3vS0vQuzoB2FAIhjr4LLHvOsCwUf24DcAUur3WKSP
pXriZr90lj+I+fmG0wond8ACWXNj0/pFcEMaXCSwsObtxOQa11al7kaa98vxDPsOWqsYUr82B+Bo
3JKTictF7OpgU45sJro4JIJ2MI5TqKQm2W/YdkTWOyviitxND0OD0dOiKjhIKAUnhQMjzgW8YKJN
d6vmvgjH0qseWmvKd1lYm6CQ7V0bkC06ifIebiTZWQN+gZhPoUcisk4mEmassT4WNL/HgZa7ltGQ
qdErAB4eTtUcMInXzxmuT+C2Z2R8dHAGuhZCM9ZDUOWeVplXnDTu2ggoBiGbxQaGpK4qqvn0FtrI
jM3dv6RT9zkr0Lxk07ElNHUivJLuAZLllDaLch+NAW9rXB941y908fGjW/QeAB4zDMxbAmxtzOwl
K2ZqagYmDPXS9NYb9KQbQj3TyylCOg3pw2r1fStJ4LFtA39AsGA1aSBp5mU1sSNQ57WEysRPDnoX
RRjqCvkFua/09GVxrsOz86a0fAltnqauRjtWFIRwjlO2JV0QEEDJ8UqTxqr1P4dVstPHqVhjH+dw
hAgQzZWCRczhR9KvFSinTyzF9C0ciN+j+auJFhPZhB2P/u1aRMzmBY3rDGYuBwW8lCTNmauySG6j
jEOgZU7vLfnUq4QpxiBAnjQZ4XVlmpCJ4BKeahPBTaLSduqGVYYTkFPW0B10HHBUsexyiWlsOlK2
cO6BilHLaA3Vy5McSd1djLZOgoKRkSXB2OgkURgNg9qaI9ce/0JYgIGuGi1FtOzg2uyuSGTOkJzZ
iAyQnOdhdyvR2zcsuqsv3Kosq5EUR08geN6NCbzMhP9IUr9MVmYzEJ23bYTtPs2MbT3n8g7J5sLY
LVwhjlLjAFBFfFpIS6/xIVxIJoe3QYc6qljEoiScOOuwV+7eCtE8W6g3bAICstkQ90ozWqal5DIk
IaABf9LcG9VF16OEYRDl7HWwzZgRNvNTOJKcVDE4Xw5tCSCcKfCAr6w5HfSYSoOGBxjkCQ++lb3V
VnfmtthFkoJ84gjinwPvF7Mi3BrKAlruAKsB2+CGBWALCa0ixRYHLK6NgDae4RSI+NtbMisQA4g7
GS4xTAFNW2YdNymqN9tF8TwLbh1kvY8BVA06FZwjOvShczWesgS5gKjma059q6At38gKCzZsldZa
cHeewOWrEJgwvt33Ee5VxnKOMSJbx2dKIALdRPOAIaTzIie/8V1mxlpjXmvaEnVnwGgBCPUW6t1Z
r9Xi1G+pqCsFAhagy2WLXFjqBryPsN8FhrlDOOBSgZX3QrMuW7s/Vg4a4Jr2ftDo52WXXFk2fOuR
k29XJMCGuuLd7oPbujBuGOitAzt2V33WPOndk4vH3mh5GMq0uRyg4xCtFlonqcZwOS6z+oTCLSKc
O/mES50NrXodRE6wi2Iyjz8X0Zx6SQkNx/aSvOeauc4NdgmEezalzXBar62SWyYu7fspKp6TATJc
xJwWNSw3UjlMh962DwNADyMe9mlvsMTRiMsUfLoWTJel0M3ns7xOljz4SQOFFNT5FWeEYx29l321
LeKrGojJisC0vWZyCJvoFi4tGipz57WAz8sYHUN9REtXKesNW38K2ZlQ0GlioKfQoRKD/Vpaw7Mh
klviLmMKVjaFpkVI0/caNgmOsjjhfbPhvrro0/5xDPoDdEd0CArz0NDe9Wl734jwaQBPhEsj39hY
S1Woy7VL4FsLU0SzwL/SNniRwgBNQYPRqg0Lh65zqdW5BzCS/TZoek+E5TYvWEcqx7iWAJa1ntSR
lpEhSAO5UKho9I1s82vN7alaEBWsGGLn60zWW4FcHucYM12D9ElVhw/GJ9PmmB+R2MXCBgoxW1KH
YjyzBQ5LQwFDMVlqo4DBBnfcbKEhKgknW8mA4V+Lp3jifI26FKkJjaXamR8JY4btSue1NfTm1AE8
LRLmNZHlA49y6vNSNC1gpaF8cJN78BGnhWqPRuYMHgdsYJqu8xn63k3V00rWAmZ76SKRRcbPOJB7
aW27YKZjIR8CA+xZG21nwS5MBTSuEfpEuy72xx3cMU9kETPYkiFLnUX3TmjfqSvX8R/GySJFxAe1
WeiHTm/3GoLHi9wSW27bylOYNleY78HHI9/O3PitDGBUNOYuZPSz0ltKpdklF7NLxEbmBn5Pg25c
qaV7Q9TOgzWgyHHNRYla4bfDSyd07RTpRWstc1QJlLRoOJ9Kx95EFOb4TZFWRvgwZcSwqjaxUWih
vpdtuZZNrTaSYDx8yzrRSMDyTPOa3KjBa+IB1LcUB1OmzSaqyFyReLRxA0bIcUqMiAeD7aovy+SK
5X+9dBSN0bpJ9La77ZrxHT7IJ87/HftNehNMEJSCoD4jlrIQOW6C0Ji9voTs4GgOj4ShGNR2IbWC
BR5zbuqtZaPsDGLjKup9qB18u2lkd0ZcRE9JNC53sdo67L1bp67q29jq1vkU7Nv5IrQJv4twHKyT
UCYEcMVUyDXpebVI6ELYtcFaTWuZQvltwPV0BoTJ6hjJBUWbbzUNuncRFJ8TKbc989Ybo5nu9QYL
to4iZGXhIkdsYxMv4KQR4TEbP4ekNsU5nT5EHnsljvZQm/sgtS+METlPE5c4DCbrCBPK66dEZynm
DMN0O9al2peFegwSyYnMyjaalWWbStZvM13qQ4CJ/fDlv4g6Yq8zGCsAkqe256VptZLlTD82Bqmk
6lOfGYoMO9LMfYf4WRQ1XWbvO4vajZ7+zgnC4ySArI2i1j2NngLSYIBXSGfVumtdho6VfRMF9Kw7
ablsftFWhRsOw4xVHIAQVlndqrTJvCFL5lM6pleaUDwIjr6eEFwIsuKYtk7zVnXzASGvRfrz9sMv
//WP//6vt/F/B+/FZZFOQZE3//hv/v1WlGR7BGH7wz//sX0vzl+y9+bLT/3ru77/mX/c4iorsj/9
lrPorS6a4nP743ct7+Zfv5dX/+e7817al+/+sc6B/k1X3Xs9Xb+DYmi/vAf+juU7/2+/+Mv7l99y
i1Xu1w9vRcdwkN8WREX+4Z9fOv306weG0kJ9uVS/XanlFf755eVa/Prhpv3lDNV79LOfen9p2l8/
aEp+dEF0GrZp2dK2DFf/8Mvw/tuXjI+6ZdAFcjF4KxMK0odf8qJuw18/6M5HXVq0J6ShTEuAw/3w
SwOU4rcv0Q0yDGhyjAwMIZwPX6/Ad5/kvz/ZX/IuuyyivG1+/cDvKX/7vJc/0LIcZdn4rw3+S1eu
EsvX316uozzgm/X/pQtrhMViG9D4R6QwKUBceIndxTdX5Z+v+u2rGO7PXsZRgn6nrZCHLF//5mWi
0mjqQV/2wNb2BkCPyXzFOXOj0/MXzBNKlW4A7xPqnm8dNFQlKLgEO3ALXizFKa5ta8olo7sJkZLH
+WnRv83xURnJghnxloFcQZakFawVWUqMw2m+YpTh2DsT3K7XO2lojDOoTmBoygq/Wk/PGvXen/+Z
P7mYjm4K6ViWKWwlxfd/pUaLYcQib3gOvqfBOLMxk/vj+5+/iDTs319MR7eE5RqmktKWP3xmgY7s
DJ0WF1NG+AFaDCzUsNuyFv0O7HfM9linVkW1rt9Xo/VadeoiqkzyVw32If+6m64dP7hzQBwhLB3V
e1d8jp076POe0dNABDEa9pKr/sDxbVWCiQkj4GzWJq2JSh1QomAk7NrXubrtURj6BEJH5us8XLXK
3HSucTpydQd4Rq00T7KauW6XeoFiyEsWh0hgIuGnJbh920XZnhSUc/TokAahIZVvTClWoKdWaLNX
bnkmwXwYTAA5YXFYuRE0B/UR7QQBI9bE1otctXChMNX6NgNUNFurFkI25haCtOnYfk5YvhmmQMBb
5I3drpHks2ZXFZLtqS+R1jenUN9WTZ+umclixEYfIN71GiQ5eDtU1ZgWMk8BhnOI/5gQs5GKI7Kr
gQNbA5EnzDw2XtwG4wktd2IcKxBvcCA444Jhatz3pk52jJLIuTA2cQAYCu3+UJyl7LhVpa3n/syc
39WoeYsaII1bYiHLg9Vma/2qCpu1gWKX08DpwJvFbcchK/BaPps+ZFBKJrDRId6tuNp2th5jBqdm
u3WUthlcjAQwzwr5nlD1OaBofe117h34+/PKZj/rIX9xCtOYguuQT0nQW6vpntp57r2iWk8xEkec
22Oe7ixHnGYmPcqxOgvRhCP3tOtnmw9Yn5WHUG8NAKapF3ObRjY6UhA3JhCU4wI0NCc4wO85GtO1
Meok+lUILHs8e8O1H3IOmEgzBKsQG+FKcbbOujdaSPBP0LOIZzooKKm5u5yHpLuy8AxYvPykvIE/
cYbropMaZfEqFNb7UdFxFHfWiHRslufEzDwuJKG4UJsG1ZA2w+ujWTYaFT1fTFEgWtzIX7cL4CnW
1jhtTiP6SsCzFlMb/OAIr2JDm4jaiwxqB39I9NzLHPk22DCs2+Oh8zXr5M+f7p8uITSTLUMKoUxh
fr+EzFmNamEA/OZq6AqizyWLI+itv1io9J8uIbYjHHYZ6SqbTenb9TgOpA5zhZVKNER9Rzei2cS0
vDDaOyY9zoFlIX6Mgi/cGa/VDnUUrpqCKDP3dulhq/Ev3tBP9gdH/+b9yO/fT18RZCNz9odkOhsH
h1Mk/uNDm6GBzNwtUcdYzn5bR/9WUfM/qVe+LVf+sDr6DyxqKEK+uSV/X9K8UCj8su6a9qWNuubb
cujLT35T1gCVtyltLKoTQ+cT+3dZA+WECC1pOz+WNfZHSyrTEDp1izAdx/h3WWN/NCl1LMoatjbD
1vW/U9Y4yw38fV3DxERgJrN0ZRnqyx76TcGBX7zMMP7qnojtc3NQXhwYVyG0Py1wiC4BwXcttRJb
XffQ+dmervsNuTmESxU7uHWAcFGjgKwe6KJFVz0NZSRkyLHXelCdynpat6UFaMncVjQbe/Qepeyu
6QhB+MHxD9Ni7Maj3efP09gC10xv9eDQsTsZSblVUNLmRHtX/DqAK4Sx9tczSUxuGXkuXXmfdgac
DPAieGZQxUCDJzSh80yt2SS9dgPU5BgwM9BKRKopwTJl7NXYpzsjOOBPeJzb/kyodh9BmfThYwhc
j0483+Vz/Dkumn0+qDvaY+f9zBkxmi9o6WZ0eyA50MFqtqaNGlkOv1WAf+tp+8PS/7tH6Q+/6z/y
WWJ95iT1R8eDl9eX7x8gvv3rA2R8lDoEcEeajnR1oXPQ+PcDJJdy3JaKfrNlC56Sr+cC+6OyhIHk
WLcV5wPFwv71XMCX+IUcFhhBCstU7t95gMyf7BCuQxuckt1wXdf8YYdoA3ifWejiXOA8UA+vsyMv
a6O/ph+21/KU6MFHK+sCqpJk71jJjo5ZlV/ZqFLMUAMEIy/gPJ4bDHqB6+zCCFXJA36knYNFaBD1
tYuH6WShHRlzvMewckynFuxVsovKaB8INHx+Um8SU8F1fBSau82m9lTFBAUayU6M9Sucm3MBGbVM
IQFbOyLornligOgt1uUvn9r/9zcv99Uf37yMV17eXorv719+4uv963zEvSOYmLscHF2ps6V/vX/d
j7rSFfeOayybzdd7V340XFhmHIeXQ6++3FJf712dQ7JNOhBiUpt1Wxp/596V7o/lhFIG9ZPif7wN
Uyjn+3IiHxWBhz7ySjdsH9OkX4VqvtZCRK6MJ6I2UKvYvzYITjwJcvvW4BkklGKb9P1Z/GRP0bYu
20c5gP6ZxgATrMkoAzs6oc5UmrhnTKiH40jExZCUHnCKl7LzGfbSYwbRGXfgX6Bmtqph7onBzzeH
HpxC73iBg/44ZmR0MqkFRaEuR8e5FbE6b9XyPWPySTbDM4mhTb9JO0FSx4NpjfdjjNp2FECn9dLd
2Gwi6/ahb9Ar0v1DSBTtkNyZ4KM3Doa6FOA2PSsxriejq0/6ej4wpdHW5KVtI+xWXqynBLXOyTOE
kxuOBy5gXfaaSFcl4R9+BrxhT4zALgaieD6WoTyZGCQgu23WRcyMEZIH0xi3KLeW2ucREYE4LKQX
raeyeQpCrmSWYA+qCISqMkrKPnWqjW8F4wlw7vDERE18kuRTe6IfCgtdiBTYHAZ3Vlhl48/Ys061
saXjhlfBQ7gBUcQun0stvgnaFn6RHTfeSKr0oQjkLXjPWj+r2xqqiGv2mwbjBxNNdVJnZuFB/Hie
TJzXdRcjNPTf5pl8FXsioDUGCzVrhIiBLL9XtDuzehAn9lg72xg3tAmAIlUoHmQ8bwxMCivNtM6y
hiNTqbozc5jvG3K3Nq3Fhz6m225kvq6K086PP1W2uXOc8qaEy58BjcbvyayI2eSKyffeSlFglflE
5KT1zKDmaDTduo8QYRN0dcbZmql14GImKPwRktqSCh0NK0deaWZO/59MwsbSL5GCI22rmkfknlB+
Y+hD0GYvu2GDrOTWtfCSWnDkvZE0DOgUBbSY4OhE+WfXVclKowdjs2IX2q2ty3O/52AkW3+Xu/mz
cNe+7r4MfPAnjOu5lcxuoU5A0bQB8gSHsq8fK2Jld3WOOJWAjeUz4UZrbbUXUfcaN/7tmPDr4RzR
hlXDPclAKEE5OoTdY9mo25jh5UkurXM8Nq+z2SDaSm1MzuW41wtQMIba6IjWZNWfTSDQCkZPjMev
jMXDbCTObUYnNu45lPd07+sh+WRrPqfPRd3PxkmSRM5tNKlTqBzHeEG3zmec5thu9OwYFfMVjkck
kAGWkQUD1bUR5CA5er45713KQwRHtFHbytlmbSW8aNReECuR7pW0nu7yyNSEI7ZxcIib7Hk26ZQz
BJ8i2SMLR+ZIxHUH0WtRk9jvzASfkYjg+SrlGwnBG0JfcW2bxzDpr/qOuAvg03kOsjixHy3T3RFv
sS7K5HkqgaZmlmIEwN28DG9rFEoIReA/duox1qobAzTg4vu/idoMvGm8rlGAr4aHKcXy8c3S/5MG
nr60rr6tp5cV1dQtVm1LUaZ/OVB+U0+TmmtCfs+l11bGSujBfp6cxMvj4H2c0Oja/m2jJ8ccQrXl
czL+f7X//k8OdP+J9aXFseqPt+i7m1/uozqI8l9Om/Ql/9R8t1kvP/t1szY/chLjVMWZi3KOM/y/
N2vrIyI13Ig2pyT8Mks38euG7XykM+wuu7LjcJJaurpfN2yKTZsplItdlzLVUvLvbNhLU+Pbm8uh
DU2tQNeU3jDvZqlFv7m5NEfKAUcIeWvJQkactqS9r7+5MD+5gX9Xzv7wEj9UBIpzIiJpXmIMzTMH
wy+u7ajU1kvTOQqH327Y38r8n7za8tt+/wctjX0ujSvlj8WzhsacjE2CJSa1yvMLSuljQRgEItyg
wCpTdKd//ufpP3tF6jDdVLqggjKXiuibS+haRV2JmVQWUDYH66QQ6aFYHGb0DCt/QkybrCKjPxRT
sDXDhID76Rwx9G4KjN1ysScIIjXGK6Gpmz9/Zz99Y7biVCIszuIuFeS3b0yPTT0t5tH3ilC7Lo10
F6Kup6l3wJGzkbVzF6Tj+Z+/5NJ7+N3l53z0r9dc7rdvLoYpqWfoKftc7349W5AC0xc7gLE7eSUe
mbKNkHh1q5yENA2NozW6xz9/Bz+7ob99AzxT376BFiacVVf80SXs51gASDCT3Z+/hL5cuB/vMYbm
kkfHdgyq7e9fI7anvnCClk/cLy7RUT4TL7HTeK0kPnf76RRJJukL3aFp45XbFpeBDsk93/7Fu1j+
kh/fhS0snR6wVIyxfnh0QV11MiEgylP9c4upmAEI5pnMm5p0h2DlWFZUc6DmgmgfWy43QOd1032V
OXdh0/7VlGn5k3/3ZkzFeImqRUBA+P6SuP7kBEwwfM8YDjRiVumY7VyQFciHlmy3dV0NJ3TQkfk5
dzlKgmIxNSM+kpNJ3h7Tp4rEo2A8d2S0d0I4b7q/zoEZBNQ5Mc+siNNjV7aHhFpi6ucNfNS+xD1M
NFbfTd5fXNqf3UQ8yo6kg71svD98wFVd5sokX9BrSa5k9V61yAtSDVcF2FWsQ9sSjkICTmT2aUdT
nUqersl9Chtr9edv5cfj1LI+O/TsyFxaZk7qh7lW5ts8wEPuoy33SAfeRMO0devssgQBb8SZZ8ho
E/7F/W3+7CGmQc34S5o629APd5YROLpft3BaE3EbI3xDZb+eh4ikcc4J87DhTIPQAGcUgrDY2se9
uScOBlGKdlxWtLgI1+6kHcmQPjJn8rA4bZaHf5kzadHsjYBwFVHzvntRzOd1x1nPUDfGNG3FNG6d
mOjXIt25ZXVRBrOnZsSP3NayQnnsprjyOvIkbycr/IsHynB+9kQ5NmNdk+Yq1vAfPvY5dJxEa23A
ID76RqI/SncP2Bdh2bMc+0Oataf9fKka30t95UFAW7Wtj8dHQ4fRcXTrSDDvNxOlbpu8dLT33Sze
x0wices8LYVvavrrEiniMF6QCrcaNSSPU78hHhxFkXu09X7j0+S3MVjmNufQ/8Pdme7GjSXb+lX6
BVjgPPxVDmSmUqnBssv2H8KqtjnPM5/+fKHq6rZTKgmNgwvcexttGGVbSSa5946IFSvWag3ObDvA
FPVhoZs1ttUV8OUOOjVyktGmHZiTcfJg1pkIhi0SdZFfFpZMRezkgasJWvf0oBhsgKkGo1RpkESh
faamR6eb0Mm3glZ6mNUeOm0Qe9MZGfOzjfkBae/tGCEJ586B/QUqG72xRVf2cDrFTubKi5UdnilI
IxhHy+PwSfUb2xiuRdUji4qT54y7kN1QJXwNY/FnF+8sbg10YDNMkU+X7DQs0WYoTwTxY9rHG87s
3s6/0CC8NtqVUpAGIb3jrpufod4FogmjOUccD+GhYFKy3KmGHsiT79ESrcQdJ5r2upkcoTHvcmvZ
6sa4b3rzqPBRHEpXnt5ux+zG0vQbN1r80Y59F2m8HgutCqWFqYgel7b6RgDbzRTKKuXfVd3OZx1q
aWa6n5Cyf3DQPXC66CE8R5WJ2nG3L2AvFSjxdPW4X9P4vi3zO4Ryrxxarh5zXUoU74aov3VdBRQt
QZwhw5b1zoUSRHj2qwj57hpDB9UIQgU+rv4R1ksAPvkplQhpcd/w0G3yJ/RrsOK1fMu4yVr3auSM
lPOysn/EvF0JQvLGm/yWVJIR+Z3ZMHIWPmLrG9QMZaNvKcvAj7P4ODOjatjcHNr+Ws55vM4BM4uY
qFp05lL1UU3YihzECMQheEvSoEzTdZ7gnlQqJ7kcxCg/WlHY5tOcONypLb58HtqG7ocsAvJwyju5
mGMt/gp3jlbjHvLLbox4UgSDjGoanjdsnvKQ4F3q5Cfb6jF0XA/xeKNh1NZHwplTIe4gwOzNfsmI
XlraARSezejMvpzJSqL6WWhd4/0BwOPrfKMmtQKRMjOHmAGU6Qqx50BVIn+daBv8QHthPykZJn87
Pe0pt0nECgV/nBGA3y+VD/InFjITGa8EXvqBYTv46DwWy/7Y5fFuRmwbf1LnupgwZMWdISaVTaE+
6E51JbdUU1kWGDUUUPW6xoYnaYoA53ZeIb+jxKuPa4CcEVpKu6Y4ahEjJfyUUY0bVJe2Ku9i5SXm
NKuTZdnSPd8RFzBZoIdv8P3x7IqYUkdTr6a1L0/UZY1V5rI1Flr9TbEtJ3KtaNy5OeES/5iCXzW6
56a9wHMcmTSeNvi47yacMDR92FewFZF43civoSMc83kxXyyxl21K6M5RCFaYVJpwaNYgfqsRvNdU
2c8jCW2E/0zsoCvtYbyss7ZUfxZN/OgH1dAxW1b6OFxqjlGXhWFqJ0eLw2gqCmAUfc/sK3PwWPkS
ZfUILeCYkT0SA5P1rz+62rCptPRo4Ssc8XYlh8hwydXa5EtHzmAW3CQYkBlehxwKGFYHE4zlPlt8
nU9WAHta68vb8fi1EIFvNt01ME7Hu0y61raxc7fXva3htreO22+icvbR63knBBuXRb/Efc+FsoMA
K/qP9kUam4bM3zUu9PymsJgNiP2Yb9hCfsWz/k7OtopJIXW0NslSBCO+OlqL5EOIiAurouoxI0s3
zF34a7f63hzuRpUXZ4W/G2P2NdIeew0yX93ehhwsbv87ENMpVC3Gct5NpV5LYDy+C5myS0lmXBQh
vYHcRRG68KeT9Es43VpNvOuwUIdL8kgecZOZTMKjqJfq8Aj4XYHlHZVfNHt4Wg39BgzWx1A0cDW4
geCGb79N7bVEz/Mc/TmJRl/iIm3VrXzKmU/wtsvEaaH0B/ypNkA5T3MPZb8otiuqDYbO3CYkhHJq
vuHnvhGQsWSU7u17eXVl/XQrFw9qHgul6BxuxTLmsyMT5HFVf0s75/Ht6wDov0jVHVUzYbFBPmCF
XWR3Y94kis5M9hbtvi+1aoKeK7uqheaulduJNpDsu3JEHYixk4GzqWB4JNMRt29vTU/ZS9jwQtxh
1XGPKcEpqm4rGeUYOCLi4Z1yXnvlsZCLwQp1bLYCtPtfCws7WtrcaTVvO0BrV5ZxFzOz2SkEmI+8
OcQvGV+xdPz/WOM5DKqBtbJm93IoFuQbbz87eTQXVQ4dFM1yhGVG5/3i0SGlYsTNrHpY23+dO9BC
FT0iqpiEjBedqsPbV3ulfndUOorMYpmk45eNdKVGVi/LG2+rp4diMHY2hohpiF+KjvJcTVrTf337
gob6SubPJT2PLJizzXIunnZut3PRJ1yyRpw6IygObFWXGa2EgV6PwcDcvJlCMlAIVPJPBNRI1gj+
bHGKauuIFGQgS6ZjCqI4mo11XIwJsizLY9UDa8nJa/LTxJgsg6ZXRtwf6EYQMcLdCqu9rvDhKcZd
M427qak2q7GZ+XHETnakXH4bRTfQz05MwvjrEyr62xrVkjmLd2nT3eKywFiPhwuIccNExZG+xCaJ
rCPmekekKHdmm95jZ4kIgRXolbpT8ZxHkuoaA1dOy/iB80fNmxP24ZWHBE3DuKm4YZLPpzGcAyPo
iY1uhR20O+ywFt0JfiEBXfaEZOADf8ZY9LWccEhIH8YyQmkR5zpEV4f+1lxYoQJ+r+YRFWTsNBf4
CMpu8AjDyEso5FSQ4DZYtsFLMAOhNxD3ugryF0f9CvPARGKzoi7u02MUZz8YYgoMYBxzmB+UJ5DF
24Y0aeQBYpPrZ+m4t2uKhqQ7aNqI+y/eRg0cB3XfjyOqZzmuJApDscqDm0W+pUU+8z5HZYKY5ehH
U++v7TDAa+Naws0CvRubvaQJGciJd1jpZsp152UwLnjcFdPWPSFkdE9GGh3y+QblMjRsxn2PfieC
Ez4i8XRUKEtAxJhtRFDjcXHSADgNNuBzdeKHK2w+cuh4/KZkH+x83EfUKA3lklNFu673TotjMr0Y
Hyc0I+RNjH1zqxbRg7fMmyjf1zXVAh+QrMO+LFAkgcDooVQNRDAbN1P31bBg1FF4IsrvewWlRBb7
yBUe4/Epnep94T4izAc0YW1Mj6pCpdVG3qNnC2rZ3bGw/7DLr/w/JdGy1sgfSkTXW8R5+8UfEH3X
hnynOIeOnMrsr7UGCWjOK0/V/mjpLNihcdMpCFlFzkfGtE6hRyFRLme5TY/Yi4fD1klZRrw/hKfQ
KSEBbZlqsOezVdzSuzGGip4KJV731dasTTMVd4KjuiGJrzX5Wm0cp2I81AsTMIt1JdhFnGT3iPjg
aAgsA+RSWdl9CQwjaK/VHyksb8oxZkzACpSW18BHDQ3eBomC0Y+5ZF/I+8153ynLVsBCWbf2jBId
Z/CI4bjsOUlACq87LE52wknEN9UiaOwJWATSABEEw4pd75pXOjVd4pJjYEvVKgN0YfDZyLlWIew6
FY9Z4XUlvCDKI1igu3l6XOLzii7624fcS/QOqjUtFRrkqFZCwLuAVCCEpAPPh0orUj5I1VKYTJ+b
jB1QCMhSk3wjyaIPjsMdm4vf0eFqGWd/+z4gmfwaS7gNMH9UECEccr5LavITUlqpjdqqxuxtu5zV
Ta0TRlCWWaFL8R7n0NBfBC5BKm1G/lUXPInT/deLwclSyhL+FRrgUD5WfHNQO0AGp4sfmD/OgcoH
vfkmiFqHHSGOObuGIBMbyzlW/jlReA5Wf9s08cNSuY/ZyMll6EfaivPAARNPqGoB7czTk430KIPY
yBAwyaahejQzUYsiHOzSj2jffUU+hVlQWzmlWXKclg7XPwiwSx/0LvPiUok5AAd1zeZKrECDdzIn
1ZWrT/5kY3EKWrzKUDSSqghhr/40YXuO6jNWY8O1R8FROQaqqUASQBGdA3dgjB46ticd5rNnr75e
grRX+ITEPRJmnfrVy2CaZR8gKARVHjGWFSN1VyC0MsTR76m7Qkq213OpLeep54BORAkGBkKWnSGJ
f9BXwJeSsx3hUrO1b1CVe+ysfWkk90pW3fUMskNZDeloaqgI0HtGXhZFu31XHPuOJV/aG5RwGNZk
0pMKbq6/Mq9zVU7KjsCDB7ACO24r6EZOZZpo7geGLb/qRcyJHR/tdEX5dsK1Kg9Ms39S2vj7MtvG
VeYCGy0fesU7ujaYFAeIAkTXRcqD1XffClK5ekKdaUR+xyYTNxpGoxsFnb3od1QWd4kHkJAFaYwO
Jtal/wwbrDyy9Th9mvAfn5L0GLrlHdOCaOER4QVO0MvqDr3vvcF9CHDXRRE+XeqeGGRkpAm9e1J0
70PGbYBZ32vMH0hEa1RqxLZBFRvRMdAiTASwl+QUhzNhlGYwM3nNoj4ugF6Y4wQuokBz9GWwCCx1
fKzTaZ+10YNEEKd2PmqQZ51+gD5YnmJv3vSZBkVP2T5fCteJqMB5iKGlHMjRwf2MVn0gscQTLrlF
FxojMRt5chSnicEkAYtyLxgI6gGfQoaOEP3bT13OsNM/GUk+ZCnUgZR4qawPxeQ+KWzevByfhkj5
hCrsxNMz7cdKyU8lxrmR+yNEKKf0Jt8LzaCrWVtmCHaC8vaSfERNYBPm6d5wl62UyK31mLvmhxR3
nD66RRPpjHz8/TN25BVH1HAFVkoJT1LwIXhwW6sIiQBcxNPwEWWtLdTIz3ZC3hOjFFF4xbcEK1hb
r/0anZW+dz4xsbhRZrS2dPfBtKIvEyNtDPp+WXRdZu2dR9tF86LHANie9qN7FnxJsIGJRRx2Ls6/
YAYCHxHO9TnaKIi+1CFzIFBwhsoC5pt2eCxuiwp8tCYu2g5e2sbRG75i87eT6mqpcEPon5I6vTez
8CiSqZJKy7+iY3iUqh7c89R1mFmh3HkT/SFpStK031ytvW0H5ZNrzqQu2jEu7gw3BRYQ+UrdV5Du
3Qg+HpXlt1XHWrhAsQrq3s1kxkcp3tJ1eqeAe+WMdZk2op8rw0sv+oA9AHaBSKqzdb2JxNjaSHok
mGgHe0TgpLfjxwtegAu/yqbVxblmavSipPL+KYCoiY1uZc9k8gjviTH2nSScMS9ItSWxgoHKvrWr
YFH0zTuXfhm7oPd6LqwxF66va18A5YvLn9nmhKOli0sRGks5QA/oQyAoTraqPigpaqYZE77fYis9
UVWecKsP0GblqTDcytp9vqX/AzzB/+94CsTyv+cpoGrcE8XfJCvwAf8hK+gUuP/mKhiUpH8xC83f
XEvVGVlzDMug68ia+A9ZgWaZQZtKo8tswhH6D1nB/c1QmZRyAcvsP7nqf1F27/4srP8cdnx9Yg4i
+kXOJN2w5w+i62qSNv265E0bwexKGlMLBXiXV9/nyUFkzzymiQFZSPvDqPSbuSyJbfWnpGveSdle
7HC5vAsHmC1no0Qp1fNPO84LLU/xhizcmln0MSxsUn3jWLqwtlr3MFXhO03Vl0x6AQENDeEznqr7
AvuIexvttUkgodx86LTjkOYbp/WOZdc+6CpIr1l+b1ptj2dMkBbaqSs70qIQAMS6WUc0XTT9FOfe
udbDx8TtHxj330b4SqDQuZvQTM6r+ND/vmT2we2tc9ueutZEIgeTNtQFndw5uEXJWHcCVwFViNI7
Ms8H/z3IaRFMuhIMBIckOXrZ7eysf4Si86UcRiu6706WkR4nPSWJcA7yzyHsEenUPWqfvjdRXOv5
0SqPzGEHwMaiP41nUvPgaKepjw6VRohalVsrpZaoQ+r1dofuKgNffNLQ+yBwRxqQXTYjVaNey4d2
jn5truZZXdwfS9y+c9i+9uY9k8BnM7VpvAB+NNcaujI2gWLKc025MGbGNkVqCjkWu9XeOV5fvxjo
nO5CAYKH/usyU8Yyq+yRAiVbmh0CY34FEII8TJI16DTF25/Og39tsp8HRJ+7mhegFuOnYNosbl2j
Jvr1ctj0WNaANts2RY96dUcEMNEzsquPdXhUDE8UC8P9qO/W6Ia2Z1A46nVPnaaE6+9RP6MdbWsn
y1v+mEBzF4R7Rs/7MajvbYYXIUf2AsR77lSVuV35+5/2XhzGlVXSCCNnQO+I5ZK3zmNpxWdrLd7B
+GH882EvHomr0j9EuIMZFuvXi5lGb4YOnjXb3C7upOCtOytA2Z0+HzoN4AEN/RTshCkVk2NGm3RQ
fQRAbw025bJMvrSTVByXNNJiI+bH62lnT+mx604NxjyWaQVSRCFOeh3xa2T6yqy+Zw3qn7R5PaAN
KfAr3CG8ItpIPjGs/LMOyIMWMCrXR+l2CTHBQHNrHdatzrRmhD6GRwXvQkVdRLwYGM0KoUbSYZTe
EhL7u6aXnh+YHl32Xm+u1OzzQPfAwt3HWOZ92yRHASvU+VtjfpEGbk2FkCmzX/NhgtUZawxpg06S
ZgWjRrVakujogD0TEEc9XbvS19aLoOUJ5fSwBSyXQU6jBuuDvBEDdTjoU0pRHSW/ewp6VV+lw5P2
X0PSAqFOCdgXnu2aHII+l+BpqcAtOmTdbt5nanFFG1VZV9T586sKja8BpwK9jP2wCrFGHg6pTg+Q
hF2+TtQm5JoioATeYHgws6P91CTbYg10xCr0OOj6CAEa70GaszGNLTwENjp+8s9F0sAn8azSWdnR
P4ADCxUCdCcB2cimb/qgYUKUx/pZM4cmSFJ9Onf2dAr1lMZu3wDSVNdK0zuH2cnv1kUfN2i0x1fa
gtaVZRVoEyrxdV05eBUUxegrbgr2pD7mdEfrprvWCwt5dsZTqVhqnocywkGZ02CGECGFUgFWJW8g
5c/z0mJYMmH2dqDKodU7DNfYahyxoD1pynTOcRORfDxPq43ndhg4oJJDBzA6CnTY5+FJEM6IpNGq
Fx8hTkyXeyi6kHEqFiCtOyluWt6bPTCR5eoBztIn6qbdEO6FqVGN7se67w8yQS79JmG4MXkVUPl4
UR5ITzLGc93FyUTqiAG0YYgAKYf53ETXYQLWBLo5m0BbFGsd7y5b7Q8r2thFUt7Rb2Nyki6782Ga
+Na8BAQvrpakP5QDZqR8MzdHJwqILWpC3wmjDXtiiRe8KwTmjAMtuatgRQgoTLt5m9aAWvxUMhjH
NjEDKUpNtlMMxPb2ESvHxS/HiWTqlAbYDTCBx3zEr8dJpcxmU6yIEIKgChZuIB3InnmnZ2i9aLXJ
ZQw6OwwpaTRLLgoCpBFTRNgSbytwr+KYG+mrDbFNZSZtk+jBKhIRCAssGqfdhDVuM9DYQsJbhF0x
uZan4pVM8SO0Og24vvF3LuQ9awIejBhdQ7m+Xn44w3SVks0/l+BJ7JsasE38xUw/DWaI7NAMbZy6
c85OwgKfs3AXg3VHk4l8fH5aqNxAMR8E5+wSut5ctLbC5/5RhW2UNAPk3+aAtA20NlnisjjnqroT
XFBhil1Rmv825sqzE3I1/yPCuxcAme6I0yZKc4h6jNe4BmwbHcA9Y2wQLozsh7dXhCaM4Ms1Ab2K
q+moFWjapZLAFCMOhOQyfa12vJZ2ihCr1Do9QkjXm2XfJ+bNsnqncgK1ghwRczYKsqsX+LjP7kcD
l860uO/q/tbLte3sDlfo2D/jmAJJyKGACPIVPLxt2rA3HeeDrkK65bAX7ov82cxkfoTaOrXa87fl
1MVGFQ4AQAu0EmHSCLjQDuHOtJ5yU+Uobm4hKx/z+hmxQ2579oHOMDNywbAB8OgS6IgO0utZlGHf
ZvWBmf/xWg4QC2XMLruRxmpsxiAZ46bI2kMOttcO6Bixh6XtUecTtsZ4XM60ZugkoY+6N+Ez2X3k
Cy1IkAXBZGLYCTG4jbdsdIpQFS4arWRQbHhloX6sACJUqzvMLnANtKrIaHFrQkLBDpCTP0qdqujm
zRDD/yj57znfSvB+RgbYOasHkB1GvlDZhMAgH41j8U5CM8k/E/AGjpfOdtXT7ZDfWE56n/AcBJZL
svjBq+Z9BCQf4+QxW4Hl0B6kQqadF6Qlv/hUbbFuFE4aM07pFugoHzPwkyLWo4OFGN7vmMt8i8EQ
LYAM5WAA7Djjl6rUYDFzC8V8Tmm/Aq3QERjPUf6enobzIt+SDYH2lElL2mSBSpL6U761MjmL1AX6
cbWl/pF2+h84a30bphyDEhwMQUkdgoDQSFa1uRXUwQacRZJ2I9jdnFnHUiHcmqCuzbdKYyCrbCwm
VkgORMUSVUZhAqJBcIzd7ItJ7lQjDokU5xaBzIT2gptNKCB+7Kv1RoGS06rdQaF70KsIO0qjjaPL
6Ap61lAHSA5GB/C3uJYzXVDsCIRtVsrNPKobrfzaW9kmjefrWcHXj+4ldAch1QjOLA3/nNZ1Rust
6+/A6WENw5qNrSDGo6NgSJiMJZzGJ+kUhbheqIg3CSota0ZOUA3m3tung/7K4cDDJxVnElVjAOCi
DRt3S5zDtXKf4Wi0w66VefULDuyw/+g5hH6YlHoNBUrJ7zSDMTo3v4FqBddSgHhyx23LZE8C1p0Z
6lXbmjcqnZnZiB7evtHXIg7jsBLSdMbG0cP5ZZFUWRTNC2KxW4GJNfEYA3JzIzuQ1wPnCI1PQgUM
j7cva74WUHV4qUxNvMbCGc3FXrWop03dYBizwtBcilOmp8dZQX/ESSEYYQaUATbV/JrhkW3G1PEl
KxKKmvACY8+4kbDTpcs587KvYYz3GPyjIU32mLU2xXBw+uksfA+HwxC+YlAV8XNndcyNnV4jhEPG
G7GgU1pEGi2RAuYSk3Y9ZuwZRE9dJerSDxd8XtbM28/geZDyMqlg5FhF7oYFol4yg/V+UqeyrIH/
4uRgoZFIe8KDqFYBijvIsNiyGnBfTFSysYxI4KGGzBGfGUyOUcpIujg6EEAxHup7PGgUKIjEusi6
Qc4tWB1SZfipA3C/6JggWrKtUIYZaej28OCWfNg55feEOf9QxgmGPzkylUGYmqedQpdvGpV9TVsj
ihgt5tFL6tiV67b/qDOdplBU9Dh6qzgolLh8JOw6Yb81CHvEbXFVG9cTwumMdJXJsI8Wqn/YfALD
T+3s61AHzKg/CDcgJ115++G+0i/j0INm6diO8L/1i1Qqd0LsR5zKg3xY4k7CqYYhhkUI6rFCClH9
dwce8rr1sE+33exemlG4EJ0q5hpgsdxAgsTr9goxKdQz0NpDe/WZeunS0R4iCHCcH3SS5QiR7/32
3b+2OwyZD8ZUTmcw/WJX1msVJ5abAlYkkGAwq9DdmWnE9xqYAkNcLkD2IIAgJTnogfz9TxGibaJ1
7jSyWm0mI8itIPTSdwgpMon/4hqm6kJGoVfqeKLg9fM1FK9ps7nMINy08UPKMhQmZ7MYIBGU0PQQ
K6KKS37fsjcZTD1I5ukKkwJyhmmaN0zGv/N0X6AzBMafb0nO7p++dllzs0PILSGFfJDG+YStJ4p1
J2kGujTt336Zr7SruZ6BYIHD9BgzTReP2bIbUYWOvO1UxQ/mSMcLCuTYc1Jl0U6CaVOXdwZZkjqO
+3KwwSmgbC3mOwny39wHbAWZQxDxs1+/N0iVBrUE+pEHjDCiTSsEKEkAkobQA4s1JyyaoA1wXTNG
JbwJdoRyePtpPOt4XS46JtVNFNhkwvxyzqRS2jGORiKO9E+F8RmH81ko1B7kdVkMC3QKZFoR4K3u
TPShaPYztYnaIxFJhr8gT3TQXyRBkMPbbLN3HtRrMfHnO7yI3W1Xow+Imi9Q3S41s9sFmmzVfV5q
JEWEGoxft9TYbz+Xl3NXrEpgI44swHkw/IsDK14axbFJ6LehAVERKwvBa8zmepBSGWaGvJGQUz/s
Z9Bd8Afr5u07QJvilb3qMPsDLq7S/rrkFU6WPppMMbj4dALSIE45alA9GTWQqm0xh02cRg+yfwfp
IiOkaTOxizZ7FRm7IQ6aPt4i/pWhaKXfSZLpFcUXYfXbUPpsBw8/jzfOuhvQzcJ5A2tRKJuSVbuE
meka0xO/dPMvmhIfldG6cZeDuagH/Ad2Lj3hqEOyl18CnkmCp5AH9hnuYqzmjKxRqIVSKzO3dmjq
PQUA2htCY2c0Q4WNwmJPwc0mTHIkwcRYF4PbfWqSbknWQBEn+Bmqt4FQniQNEwK45CQGq7CG5b60
J6R6eQs2QxczDWySEKJL2CuYbWVfhej7jB9CCJB0X4p1hexDpiykMKfImSAHSMtXhqcE/qR2gDUy
+ghrmgixF4SVczh8lYOgSnFj1piIoI7j+ugP61a6txQNteTuEGGo1xClBScTanfLSEqMAwRBfKXl
LthKhk6byjD11O0ka88oQ5nB2pYDJJ9DqIEBYk0NCVFSd/sxZmZfyGb25J4w+kWnE1xfYcBxpPAb
yLRgk4ykom670xC1dfvHmgN7iGdQIIC2FntqZcTmnsK1mf3IgZ9GSpB53D3ApZ39M5+VTYXjjLWu
fhfjf8n6kg7yALIHhIG4mwKy90O1la38lM05vFYt2mm3kqrLNJnwCaRyiBiwGRnbisw0CFuZZ0h2
GWx7NA9oK027FpW2RmdmBgY9SYf04yWoyDyOlQ97RXUe3Va5h2gTZBqi7/ASE/xrazMQxh0i4whR
wKWlsSGvKaJ4aHplS8NCyE3D6j0OQ/0laj/IgKCeUBgySD9Xxk0KlVAocKX2BekGxp74ciy0xYOs
wiBAcpcvxXPNYREDYrzf5e5y9cbBw6Zca0zruv07W/q1RIKGNmI3Kpz3Fx1tLTSQrvccDtuRgSTa
/yOknBy73AhOS5qU29hkQZJSMroi3MGmM472RBupmxG4J/ONu+9kn+G3RBu/yy6Kqe88NfLl5BUo
ToCnt+9ZcpvL+IDiJ/eqQnI2nhOKn6Jz5zZKD+Gbykn/us4wKK3HZmFlgT8KMigzJW9f0HgtDYLZ
zjyOzFDbl8dep1W4vqC1T8mV+Ig2bGYR0o/zryaYukyA5q5xI6t8UM0jdjIBtnWBYLFZqnwyZFAY
yD83sqBiF8CUPynkkVJyQHcPqg56T78VnqpMzBlqQ5lxnzsPU1jgoCQm7PF+Vr5HjAQ+f6//qqH+
v2mVM7D9b0nZ/6c02iRd/vt+OrKzn5LyDzRs/8HU/z/6+Ps//PZ7+e2fSfm9+0UDQD7nr7a69hsk
bnjVJoMcqPCIsu1fbXUN7TWGd+k10YJDtofl9Vdb3fgNxBiFKtYWRTzt8/+01fXfLNfkk2hHU3YT
8f8bDQAmSS92jUczXXSDYENCN0f39tfcLqEjqzDjlQHhI9Oh9Vu9tv3MKjbqYvvWMmwxZcfSRbq+
41Z+h6DkKmj8KCbgnXuoOX2xbtvj0rgpYn6Py5P8qNNavtEZ9+po+zrkrIVGSFu5h9h4kB/THeT5
k3JTtda9/Mi66rsyFCei7Ikx7vsx7tOrSU8Cvb2zpuqULIguZw5Fn4WhsXUuBuu+0NEjXavTsKLa
sgRyF6kh0qx+Qc5gzZYvoih6PG7lJnHAkuaU01c04thm3J+7pk+q55zLwfxkNcdadQ+eivbK7I4k
mflTWNuHCQfxsWuDxbH9yjV89OLQA+FzHfzhRIaExmSy4cneywUV9U/FGL3KnuJOv0dy0s+mWxSL
HtLB9OOpPM1SjPMZ8oHCYYidfis3VZYYKtAlWy1UhwyGRbkbeaBj4j3Kz5Zm+3l2zLPc/IKFISiS
b1ui+G34Ne8u5zyZc3AvxI2wpz1pRRQwDbSExn0TWYfEsQ52h/ZcZNznXL11bm30wkWDRx1BjJRu
Orv5fgEfUwbjzKKETVyc1CrH8X3A1nkif243g+scHNs4l2grIDxwkL8vc9OHGlAZzTXEpE3tKr4+
Iu3jWrTkjfu2bj+3rXZvj6jpZYwwFjLWdqg6bmiwfLpnsO9Mf+K7ye8QMM5J+lFDbNb2biW4u+kY
6OF3mtjndeEfDbwijRnkuvCr2mIF8jZH+9DgyNG4pBAIngrtIGfaIBtvZ/M82cQsVBo667v8QKkY
gAjMQhLieT+LZuIBgttQ++dXKRnixTzr3oS5JF9dftqE6NY0JHOsgLwyfflzDX7DUOdPzRr/QFtr
u3barlisQ2SYPozcczInP3J5NGOFPBBeZ/LlME4eeYQLL16eiXyGrLZkNn1ltc9ye2s5bgeuqcbA
oLDWdEcw4Oe9J/tzRJRXVj5eJmRKDBHwcS18XIO9Ks+ypiTuJwOidrmRN2zmxrZBtrwtipPCLThr
dpLdZ1fOeQHfx6H0LJuzZ3S3GK2DfDW5BcyydjabZGYB2cj64GJyUNj06xcwuA+R+pCouA3j/sVn
ytkQs8AmvlaEK+eisenlESkWo0abUscsYb6WB5PA65v0fvvTQXz3Z5D/hchwCRZwilF4cVZaHIkq
4yi/nmJDayi5FhXZVnHKU6EtwWq0O3nIiZI8yZ3HgkO3cHXczj7Izmyq/kSOCzXXT1vT71bEg6Cm
1137mWBP/aAzuGD62NdlJ282zm7BgcVbevvGL9Osy/uW0/mnnKWuxxFjT+5bz5vPsj0jxDJF+ujt
y7iXyMXzdegOaoLp6zC0f73OlEbx2ICm4Fmp388ps2zNTk5j4R0syaHX+p0ky7LU5f3LE8PF9aSn
HHqcAnaoPNbwhKAcnofevMcE9Hzb1BRmHcNAkJSVtXweBmKIOXPj/WTkJyFKjRXgpDp+6Ir2M7QS
6Ar5ac2Hz3kBK4nZITlg19I5yDqFVPyNyY7n7TXazWcd+2+Gep+ayQKlPSR9dt2nLQJxdJVXc++N
zmPaceb9tY3kvqk/nuzcOcua7L31kFZ72XUhFMRxs0z6BzmLMr36LOcFlpEndYq+q61Fys1ByhfV
GucgR47ecSSqc/bUOvET4jX3tabcNaav1tCMuGFMRSE5vidDcJnBXr6li9VQGc6/VrE8Wnk+9DGQ
z+JoY09XKHfFpvUOqvLaxmEkwnIYarPRgJVb+mkBmm652mXlpM/xXMJNFPOqOeUaiuS3F6H56rWY
sbA1VBbALC4WYZvWrdFhc7etOGElkP+VI0TQ0CTcyVKT0CbhW44a/M+ZHd2QMki2IUFSAibaFeeU
g3CY8G9lkc7NrmKByPORG++QlZbnlbJZY9X0JQxh6LST5/gcE1bIbewCrz476kA/zbiXgDbxx8/H
aeU96iHHLUs4IZyGMHjffg4v4DR5zSg4sRUhXaG1cQGnaQAhZelq6bbrmHlwvqkZX5nJOonkCV2r
Ifpuq5YvN0vr/RCRNGCYefX2Xbz2MlwQI3opwt28hHA1Y2iMfrDSbc/zkrUmkV/CEZSodw65F9xN
+cIuCSvrTHPBiS5yTBpRaQzlKt0CIZ0l6wvbxu8DUxu21VRsnqM/GY/s4IXy8u0v+jzg8nNdKFf3
LCToNBVkiqT61yWeaWNqx8xMb1fMSa6KEo0RzoS88OgqksPCpJq68gOj3TtjUrYDYbDS2s+y2iRt
TJvyJOtSAouESYkfkhIPpgEVhyEO1ms02GeHo8vSK0iX2WkqzXsJIMbsQK3U7ldOlRVugyxHOeTl
GutECscRF6PrcCXifnNs+GlZ+fPN85FlkRCkyqNkRRLpPc15rHW2JUlOFJLOudXnVrP2mDDIeRXj
0Ns8di3pI9eSdNEQPg2ci4TgpqR3y/A8CJKzzGRNzbzstx/zi3lqHjM6YlJ3M+6N2cTFSZIpJeV3
wUkihYSupf6aqthBZrsMXj7rS25Tzvk2Itr2pC6ctqQPCff69p28mHL+805cuqfQ4FD0kKD785nW
hInqaDYylqVXXOkauri3rVcdvXjZpV0Q6vZZMgDZcnJDcnNZSA5JMioHR0uCbaXmWRImSYoM7lKS
mbRiRLSM3nlur0RmBMRUwzTZGgyEXRyKCskGo5vcLG6NeErC+JgeJfl2lBJa1zt5wHP3+Ne9wB6E
7CIasZz4l4JlWcwEpxNy9FTkwLyt+4jJ3S6uz15120fEPYo/NCoZ0zfv5c10PIO8JlhTWw2AikW1
pZY89Bmuo4WLTmd+q+CIOGjxk5y3dW7d52NPkxqJBtov+JF+dmgTYQshRR7WkGdJrnJ13hi9gwYK
NtisT6lPsIL+LOuVSfRTThyySE9xcDnLsT2FSLx2NkNpxt4tzaus1w6KpRwy0YZVI/cdJbNXFpBE
RCSgDJjeOItctJ6qyUYms+cpPdeRS4NFBEIo6y6bnLNk717C6SyZOzEjYTMWU/IkW1gxnKsyU04O
Z0RDkftnoaQgchEx98Uck7zXvv789np/mTXYBvHAMYmsoO+XjFWsZOccXk9K/kpBErWfk9ajyRE+
IodyeK4ElGj/fMn/CiH6W8XwX+Cf/w2OJLfzbyDp/w5vIl2ix99DRI9Dm3XP6NDmW/JH1b2qECkf
8S90yNGQgSQbUhmqAHtB8ePf6JCj/4ZEOUwQg2EfA1cc/upf6JCObjOKCMwHOBbCgwIB/aUQyV9p
rk67UKY1/oe989iOG+m29Kvc1XPUgjeDniAdXSaZdCI5wWKKJFzABDzw9P0Fq+suiaqW1t/jO6oq
lchEwgROnLP3t9XK959YLr5uTpzAY4VwQKEzDFdEsJ/XUaKzoNO3Myxmh+CVpS93scDkaVryrifc
LZwZXcAoe3Tt6Xwh2i+OLy0nJuPcjK7VrjHH+fXD2fyXfd7XokUdEU4UNWNTdcvXapUoi7kzoSJv
1RPodsCdfW149GaIMNIa/zDW+oWF9venUTmgxfc8zsHP318G2tB0o8H3j9kfZX2TkBoIG6oMaCy1
RLCQZNtNHS1mf7m1SUxNYlbNAYGDP06PkFvdsHPsB5kk92RznqfAw5bG/oCVNqFmJgBgmosPugbr
FtGfnKML1Ne1Zn1rnQwbtUaEq960MHxcJ/SYWvhl813re/raNLnqmU6HwNFrDuN3Z1ijK72OSY0m
06X6Q1/93086ZhSbfAh6j1+qN5MQxnQg4Hhbgb+j5w9jmILuo+muIwRUv7/AX9+Gn6fcIPKCF6KD
9uzLLScJ5ZbDxC0XlZuubQpCly2Cz5OYvOpWwrCfvv/+Az+LgR/fiHwiqyZKf1ZQ+gZfb6kmFz0t
Wj5RT+t90IJCYzDXEly3FTT59CJZwXtEMOy3YaIBvLeX+ZIg1eu6sFMlCd8nZrsvdHmTOelln4+3
stkncbWd4unMF5v2LNVsuVLPxu8P/Jd66+uBsz78WOWMbTAPuapdnJ6NoT8+Flr6li39sMI7Cei5
S8nDNs+r0TrLJJimZKhJ1CmmbjNIZ2vgR/3/OSC1KPm8iBQi8+cDimRR6UMj6FjG1T0LxRgS85pK
7aIri7eyZHxE4Rjytno0pwnN70yjMdgJqdEQ1u5/fzCfL72vl5XRFbsObiYUJF8OppqnNLZ7hwpP
1g+eqV1rS3IVlMZ+lkLfePbwbUpthrURsLc6SYNd323zHMJ1l3VPlTvuey+6jborkjy6XjaroRAn
BFlPHXh6siQtaPNy0xGUDiWsuKs8Qn89NwOUvTICAj/k/Ig9Q4Y+ZQ3ZrTzGiyDU2mneppbOYJWc
jBEGvdY9GSZcrqjIX2CObOLeP/Re/iGiZjeW3W3Vmy9a6T6aINw0/SA6g70TvpCtQ2GbzUQwxQnj
zQz0vJzLbzVK9DDOko/eGx5V765LnCe/dzcOgt6VEYk/GYi+lh7qHqTkVxpAXIBQhX6+5DLq00UX
qD4hQbz0pOyym1weTdOBk2Zyu6nOSacT0fX7q/uL//Xzc1VIn67stjQUfv5cr+8txHt8LlD6bGke
+t6fQmaCRyv1zsbAvaBFuUpwsM2cmd9/tnI01l/uLI91UFGYPZtb/ctnD+lSy9JOEzbMjrhsoZP3
mc8Emn2g0yySArDfMy0W54bTn3ntPcl81VU0vc590NJNMHJC3WoJgZz9ZQtCpG5yBgp2fSgU42c0
WcqvBaKthdjaJuMdIjK6XFpbyBXJ1dcp3sYwMcYOX9BlFrf5BppDRTDI/IhemD8FEfOHr0wX9Zfv
zPYctbqB+erTivXz+U6IETSRlcdbyNWCeOziHnZUbw/2tiAkqrbo4HVsmQ3ehVbNJhsP2GnQdtJX
PPrFObcR4moukQdp09wBHbizvFMdNcG2n+oBVTVIOJvNly5e5pwGsZa624X/CoXM1qVHJppFHzD3
DsXYTeeW7+26bjrrkiCD6qA00WN6llTuIejyCaW1uZ0bjYBi/VFryy4EYeN6/V5fTIA8QFE0XV7I
MX1rkDnmIoqAuDRYEZhCIHT2uk3e4dOyNALO3NpbG0H67JCIlgye2Dml9yFsJ0KOQTRF4OQqlRgT
z8gFHbIYJqbuzUxhrNuhsw4i5ruQ5wq5prbv24WMbtuZzinbUN3DBdhM/oIgRXu1UH9D3dgOwRyt
Fg8XZjLzo4VpnZna4iPtSi50owlbErr9YrjxWvHSF9GFHkc3JqwBzAp74s8vmlCL6mprdR1j+2BZ
lbdJa+WI/UWwnSZeCkmwJhM7CJuJ56VxvfumHtZiJoTSSHjBaSm6JeI4Eom/39HsM88m0tVm4hBi
6lwXrOFoZHG24/xgpvm9y/PL2Yl5y+U6UzugsbVPrLpe3BZdfmLdALljX+a4PSjVxCpzrePvH0b1
jvv5WaTIhQ/Gg8gWiJL45/vS1u1ICIPWUelmybqljxi6Ejy/xfiNJeJJRB9RNiHnoV75Tz+ZZQex
AY0EihXa6j9/MixkLtqMPcBBBwlo8mj1xGRL7gNSCdcgxM57jzHRyJvi9x/8iwzOQQoJmJfMLtDt
9AxUCfVDd4M/HTuopgE6WyaFpqbrjISijzyjn9lU9tYh3HMcBTWHTmKGI499J8O+IBADaMCwshef
VI32wazsTd0tc1jLmzGP30xzefz9kdqqj/nz1WFWh4YW8r3D1vZr2y+yJmPgsfE2bcXCpEZfbR0R
H+g2EhGVamOVLNKutfHqdZzoRITEtDmjXjsIx7mnWkupvSjtI5J3Pxv2tOnUO9YzuCv1glWP1nXY
+dq7OcpjZ0UrM5n2elDdweLdU4tkyJroPLgOIKpl5bfYtwk8fmjHKfRmaYVjEVxomYW1kyMKCvEH
CeuvxezfZnF6OxQhDF5+vlItd4DUI8fbkAlyt9RVqFrTRC9GVA2a/acG3K/PAveFq/ZqBhFxBFz9
/Gl1GsPiGpZg00zmiYXsUnUkRVreNVq+aejnqKTGaYz+cD/++mr4+WO/NNvgq5ScaCi1SRBpoWhn
AdtN3ADpGP70Sfq/nFDcKGz8UDhz838tNwyjm1r6qXQ3UI+NTfesObfO3IZ2OW+VqCBFg9CT7DEl
i8HCmz0Heb92xmm7mH6+SQyWuEiqjiltownMFQRP4zkVxRZr7bckQXAwN3eLIANSDDFRtQ5vX7fh
bsHLNpisyDOpPzsrNh7jPi/CxHKeF61VseBTvYoDD2xdphcbunjXpkyXFWK2feZW82pojDvkkRMV
o9OGCsCb76qxW0CgJh9xbR/jpN8vsb/1enJck0rgvYShO0gSWeXRFD2UYm2AKZx6O6//yAlWuFxK
DiiggebQUc6W4FmXgQ6wxTDJp9vycqVkzG+iObfDrKX3Gni8Ex3a7VUCAXSwi7cuO5FzAeHc9Eam
WVOwcoyV5TB4ppMXB4Bf7CmUEI0g9VI6OmN5rc+SYNkEbpfuNBrt3ZYo0lTS0Rsv006Um7yf9c92
L9lISTvcTyrLpmnKF4KBhnC20jCKy28inx/Liasg4xqVVDwfex6RPNLbEAnzaUjyN9vdaJ1rbHrY
NGG6F3ZQ7xKTrdSCnBSxSYS51VxV2VxvpJjrVRETviMbu9jgmb4dkuhmjnhlDjXZTYujNq6tzW9f
6sumIhJpLG/cMSKir4C7o53VyzSR+xKf2phpZm5n60Rql8MsODE9gbb+Rk/FU9q7khOSidDNQDwF
2oUDk4rn2d4nHV+tEbwL2mk+i4QO9dfXL4LWuhF5eeXXI4P84oUMnbWftneEA2PmXszrusZYdqtF
ICvAYcVOdJON9tqvg/uk4MzVbsQlaPUcLrqWhrjZeiCUoTd2+SYT8obARfvcLk7tWM27IOm5fv6L
qRlFmE5ciNasb1K7oF0y7YJuQpntmHd5pd3GdX3j82vXY9CfeqieXp7vOmxOZNx27corzmfBQqnn
L8VUtWt74sxYh7wL3EMbQD7QJofKzu6RJQbyTMPNtimNvg+HpbjuEt6CAa1SqXzClBNQO8SqcXoI
P6V+3aLjLQ3vwjbiEbgzhUjv9Q9uyz8b1vW0w2CWJKweviyGsKjz8zpP9vVkHFsBni4xipdMsx+F
E1xEOSWXmhXTvLmnLt6b0Mx4fi8GLaCk6fz72KHqmUoLo3qZv8Uu0a5eRrRpMV/EI5FFvn0MEiOm
hkYeYGeUru7wXhrTd7LacUv7Z6lK7ZocmhBN0r1LU7G9CTv2WuoNWzrnSEfBDyfu1q99BAe+HjqY
VMvCTlbNotG6iKEUC+ixbrdPRvmUqfK9X6iLtREiZDVrt2YHWcCxOREJ6P2V0z8DKgzHwSRseNHy
cM6iPWj4faRlb61F4o9fk+yQnSp8/kMyt1usefOmEPolmeLX0+STuum8dW3UnbFjOwwC/uIEZpxP
5LPH3p24Y98ykVPa1TqtPPxLgKiENTzWdv3UAuZjk1OsO6avPBdh20KEJu5tq8s2WDXsj82l2/fB
jWstd0VPfpfh3HguWWWuhmjHvs5K2g3MIPLQsBoah2ZTbxMvvklmmwKcwPPmXnecJ1BdSegl3QWa
ENr55Z3WevdYHB87r9pbpqDT5u2Rd3Wt3m40lwsUSzQcmruEWWAdy2pJd2RPQylUTRppr9guDiu2
KntGvjlvoXEjhrJeiWxcI8K+KTSwjH6+MGSN8Xr71102frDbwQqfmo+dGb1GzPgs4YlV+krHhIPW
QSbQob2xBMFhQjuTuf9cAeVir/mAySrYjnEHpbxL7xxZbdyeR8dZsoNXI2+3ZSAveunwjJUEONTB
Y13E+8EbvxWEq7sdz4TfqRTQgldm67CYs8ie7IW00yWK1zFEhHVrOs4qGMA72cd5wQ7au8INc69I
8UldO3FMJHQdr0sHIbTth6bPQuHO6d0URGduwm8ZJ3GYKw5hFpdT5b26/cLlSpNLX5OSJDJxbOFg
Em/Bl2ATRUfFWan4q9ki1Qsq8WsrhtDwMpREJHr1DY+lbfAU4rJgc0fsowW5cOqR5t1hGs23gf3d
1azlDCq8r8Y0u7YOVrJezqqqutOrBQih2iWltAR42F+SydvWMM3qoj7o9aQRTVmt4pGA+diRT5NR
3rWxizJL9M8kStwx8f8Iau09FS3PU0Y0vdPuzLy66B0jwm6bnspmPMVkr7VLfzZMy1sg0jechGzl
HJOdoNacw+njm4HrDBgDFll07yTcI0DmWdSD8SzrHiTkhFD1tYMsuw0S87UHa4VuXZycerDCVi9z
imzorqVPF3Q2JCHfyx9qHVdJPb7UzoC92MrCXcJy85WdXUbWgmKfQc4I8j2u/e1U6rci1x8rUjf7
Rbx248r5Lsy0I0jJ27nGaz5H03nhed9oORem+GDvPaveZRoueNo/i+7M52qKxH+lF/qYyKQAD8Bj
NU40qcbBX+X5wL+0yUkUTJL05Hzwb5aBB7OydpXGHsFpnnq9fVqk+y4Mj7NGET0wD6YnzjJX1MPe
tfkjx+KECWu5ssvhOU2IePfU7W5k5V0ZuPxmCfkVYXzaHaa5Wfne9OKUzmZeyGhUw+9qrO4Sv0SU
GN16c/2Hstz8tYMTMD2A50PUKgOUrxkndmUVVV9WAWo9Crz2o5rYQ5UWN4jAV6qPvDtMJvcFtcNq
kgKfRXPj4edZ2xmL3VADgdK9J6KNAXRY4+NUZvT25zocERI2i3VDbuQx8pOjmS52OPSpB7xa3/x+
c/ULJZ5toMnHoOkitUR1ZX4u97MlI7+CqNiN1BG0DdVVU7CoFVrNOzi7aVFK1Y28EZ03r3CjXCKj
NWN3J2JqYHZNlEM5KJFyfI10Vp6lEzeqLYPV49xM8L4zRPAkl6xnpGjq1Z1TybsWfF5aQBe0tIui
puz9/TdSs66vtzz3ueHRPXYxtX5t6klsuWlEO3ezzMG8cUv9TlrtoXKalogRHeSUscvb5GnxVdT8
ZIKLiVMspMnj7GDaaAwWlrxAcNbE91mWGzvXSj+stPmTQfRfDxOBEHMoT0mZvqh3vJEPIcSd+Me4
vpELd/pCRw/dq24Wryxb3mpuFJmAZ+X3J+jfPpgrDrlb9ylovuYPQApo0jRYPDYR8RwGZW6v7SJ7
zIb8woYKEZdIUAviC0l1K/7QcP2XjdenstLHDsJk8esTszgIioes8zbDFLCuo89uepR7ZEo5U0tC
pVH+4fb+RTLE7c1ci+4O3k+mnF81UlWSSYSrrbcRkvW6DPi3YYjPUlFptPuS58XWwlhpOj+Xn14E
9272Pz6I/8K8kHbz/Vy//+//9Z1Frmvm2/c4rcqf/Atq4/3/HnLjg2Av1/095z68Yxr75Yf/MT/g
VbBgp/k802pY/d/Dbdf8C3ok4ADlLAI8pv7XP9YHEukhW5qsbkQgqv7Rfw+3De8vZS4EjsD9T9cP
dtd/MN7mJ74sOIAqEU3wi+hQYdLw1QP3QycNd6Y0pyimfxaZN7EZrcRohl3xgvKkpu6Oe5J3IVNk
DF1c+TDp2yZ74FaHYHRbZc3OSBsyyvK1XjahTkCwM4YGo1qar7733Db1bmZFIpszdP2rOtJWMWsz
aR4Dxil9zlUiUajjTYjZO3XpEOr+vT0e4sJb6+l9XKAvLT6q16ilTCQTVu96co2dTe09G/ppzNl7
6/VaHwqUHrB2dWc9K7MgUCxLGmtP/+YckLvmtRtaTRNiJWE8X2x6ALdivRgHY/42RPdBc6sXp2bI
8W0SDkxbgNIzDLz7JHPoyMUb9tvnihDf4zlW7DM8B/C3yk8A7Sxj3HkukJAWhyUAX3AzHqBzFdal
gB5FDxDG49uDbW389jyrgVcgaa9WCd3lsTo1zks0F6s0Q0VshvGetWcFSx99TJ++CB+SbPcyJNed
K29zMB92DDENf6GixaioqQahnRWnO8WdMJzXBPoWIqXOJpelg9DS4qjyyzNkVKHmq9ApWvhWtWqG
5lqhzFXwzjiy72rHS7+FDdzC5B0YU5QB5S2gsNtoatEwW6FyE7N53fISlX19vUzp7dLBMcpBbJT4
vbCc3yo0mzoH1dCfK55OE0V7ryC8qblup3inYsIqcNkKtPBJSxgIpQqCO3VKoY1sZu8qq+2rW3Ww
CwhwBcAJtHFrEIYTu8Ft65FMy2HU5C4p9m+ZmLt5fKZTsHOJfe+sea3gCA14VRMiicp7lNlLOTbX
/WJdKHulDkVQN9eKqjNny6EChtZD/Bp67erTM4mPJDCsPfS9Dd10e7GuFVHE7rMX5bac6HMrEIRi
FqcBBlEdTgN1+aRY3Awg0ctuFdddkcAcF64BkJtOJxx7mnaeLK7GZdopSo8W06kv0SVqH+mAUcM1
dx65y/wKctZKOIereq9ifGhwQ6p7S7thxQB+wz6Ui3Je6em+XPSzYinucxmQWFUR0AyGLnvW8ssx
5Z3rv3TMtgsYFdb0oIuRXc1LJYwulKQ/VLG9z8S87QfnzjWHc2cglCZC0BlcdktADwaymb6Apzxz
l/YcY/5+Sj1uoggZx7A89e10VbiMXSmG6SFwOBHG95ziX1sZzQMJMiudLlnluK+O/Y3e91r9UV7F
l25ZrIFfcFxIPfJ7cE40Eyik340Oyb0WryjH4XAMuwlUhN2/L2Z+Lh18qDJZlRCVPQdmu6jCJqaz
QPyZN+SrxvrWzE0413i69QTCDZtt/z0bj122o+4Zlgd2MKGVfnesS21i3lTPdMDg7tFPZwQUNv1L
pH8r672Ysr3v0ZOw7qtkvyT4vZpt1FXops1VoT9Y421iXltpuQvsd1lughr3YZbvuyZZk/lCclq5
aitjlXEdhp2OIToX+fmAwWnQYFZ25YUD9shmoZKkZ3lLsirEcbADGi0vfcKyZHZn0XzSW8ZbPSuV
fnJlA0wmP8+aPgwGY1239Yo49ad4Wi69aWaxTCF0+zsFVzTmDWICiKZiVQ/QouaJ7mV/VpoxbXCd
bI4lHFnSbDZohih2njacVQOfUhf7gfHUYpLAzdrdsgXs4iZs7GZrEK1RR3JTMLMY03abFk/kvKwI
YFq7TbtVP1bZsFD1hTZJGgrn5ATO+ocX6s3f+7wf/SwQHv7l3eTAfgA4C/zS+To7MGONhzCdeJ7g
oCoIW9VoDzQ6dkZR3iApoZmDMx14vIpEUzkOhkUwRzlc+qQY+KkbKnyiguh3jXPm8uekwK07i2RG
m4EKqS40DFaTa+8VI0bTXmpT4ne+nZP4MYXOlMbLTuWQdYu7UqEfdc5C3vPywtffY6RVxBlNI4Pd
yLYdSWeR/7dX3iAwpWQFGe14Z5rjJsGoLJf+WiWaxDq4dsz9ls5R+O4ercp2UKZ+rPcGhNkKfjRh
c+q9UY/aleyDjQOi4fMA6YtpHs5vg+wUljDcGjpOd1wt9IchQ7HwqVAseCoE19UXQ/EkXQJjlN7F
4uXl3/rA/mhzXOlCOxI1cOQFwuh6z3v4Si22UaFv2sEgSkicqYWsJXhQxzNQeSx2hMiU/HK12HUV
kLohfzRjdMVVGJG97uracbEhlOjjwVi8hzSfdmrARDPoErDQ2dDDvF8i2LlE102s5yDyuhJmPWQg
8DfKa58JQl0YY7eutTeG6kbFpalkDxUbMw6QMDlWG2c6L1Eyzy8K68zSot1s2SvPBU1QQrQnGayr
q5uWlQ97AXC96RCznn/elf+j+vxzQWz+8PyuX7vX/1tIH14LCumb/r3pqv+6RfH5cyXMT/1TCTt/
maZyp6GjdPiHGl39YwP2/sILAt0FgSXGdcvgp/6phf2/+Ku0ftloItbG8ftjLQx2h/hsVGs6hi7X
+09qYeMXNdmnJ0fBXQwl3acs/rkWLtMhHkTWMj2RHsqiiRxDF96uBuPa3TZSnhu5f+5UDGn6auM1
rNvJfM3XpLVh87jE29KU55aoz5BRnrcpHAwgC+9uH/EckzMyXypPzQhFdUl4dGo4Er63HYb+Yq7c
taFPG6coN67HVBi1vSHrnc3GXYzbvq2vlG1C0A2V3mYGi4dMcZtgJayYZUl73iy4MgQY7DqLwlY2
F8FSwh1tt7EQF6ZDUepWN0rn75KtERnTZTQPK2WyHR0DVzJmt8Q/eGjdR4i9iRnc2GN0k6fjdbfs
XcIrpp4CJiE+PBY3g++el0AtyzYKi65FRbcpbGct/eyg3DpZslyq/lXfM245Ym49tMV0aWZbvctX
AE3DvLxpaMHl2rCrxAfDqLNxqO7gqL1qprdVDs4S3mMx5evc7C64+FdlgfDTgoiijdf27ZhMh14W
mxJRXxkzXKyGiz6tdz/cvf/y9vmlt0TEIc4kV8nn2IVZXylSY20baWQgBsEa6HApTZqjiwOgpbe2
k+VuInrOjt6FLX8liP1VQsZFW8Mlb1niyIWif6vTFkVZuRVBecaSfKbJN9M/RpRi09wiA+IH/IUJ
0hLWsBRLAr26pf3DW/SrOo0gRTjxmNuJmcec8hUIsQDahP5bxkrwmK9j32GjJw6mV75MsXs1DgmJ
urQtf3/yftlUfvlQ9WL/YVPZB4R9+hG5PrKrb3sbyzZTXvSAvIqCP4gcja8CC/UF+YaoV9VagAP2
58/qesqypIP0VeqSbJu4YBtwHpg5XEp6ZA6DQqFlH7J+ck3t9Puv+YtHgs9GgcLOGWEY++iv3Sg3
qWnnE8JGEDpRNQW+J/0iryj7E0K4sBEKcbnQP61jG7wvJviIZB4ZUMj1Dw1GaaLPrgl1CytsS4V5
AqZ4laTHVGuuCn/6g4D534IEqcECm0408gH6pT+fJ7cajKDOUm2tNCgT1S+qd0JJzePi+PfJtLSM
pO5YlLJQ+JdeGzwZs/9ddpddE9wrE+jvT92/H47PWyBwLdUE+XKLpM5itUzvI3h3OrE5DKAqmZ6S
CRrCTNtWT/sQgmokvOso7tdCFB+tIhZhRXL67IN5590fDgiDNGfgx3EDVxNpH/02XgAGVMEvrRCr
JI96saN0k3ZcO/lYO/IgCtprVux868wH280+aJrfV852sd0cgw/qCdUHjBMGISkDL5QV9VOFSmy0
vy31vsryR9vKaMCKq9pkhB+rcba++Pdq5ppQbzXE3jotwIPRFu9jZq38yL6ACnii+XBvxN7R71IK
dedUWRsjK65k6hxRhmyD+ORrLtnhL+WgPeqtfbBU9T4sRyb4A4c4CyusEnlyrHY9Wcbe7AACJOWh
B9TWeOJUaslHkdXngSGfRZ3MYWrQ8a8bNt/WnWEab456O5jauJYtZnAmkIqhsFj0AsolvQv4rnnq
HvLI/fwuimDRV2yrmE4dbS9+6N2jstfFdEzDFupA37eXTYlGW+Dvx3Ga9+LQ2/mHOvSxo/uuvllr
xJdTHnZkYxcW5APaq3phvrUjoEtG3w4GfAPfsXISoSs+IVcIlYHfa9H4zMVpqCrGLmg1kKpEz+Ni
7rWgNaFeWcMqwaHUcWy+zHfSQFxYzJVJXiJexkZ+8/0JzgyqcWV2XXKHPmpw7JLkpM3dU5R4y4Yz
EcLfC1Y2jnHS+7grFHJhbsAnWHCwlAl7HhndmJm9N5CSKXvvaOQfKbOT0vR2tmQAN4KlUB7bKbeP
feFcmrW8zmfin5UJM2f4uDaXs27oXuogv4uW+AqjlEL+rfyeEDu5pHWoj30HmDJ+0Wu5wIdHeIi2
ZhrZDpcLNtIlq9dz90pMiInQwT1gCSl407vPjDjYNedo8lT7+vNYfRMPRoULtVOcnY7Btq7rV4X3
HNvOhVZA10LcaYV9b3J9RnkdT2s7iR/MqMrA2RafLvOJZCRlDbWkd92Kj4IhYjibjRWimEKvUx01
LzmfZXBdZPwfoewiqdrIgKLzuINNHo1PB1s9BW2YJwXASBlY4WJA6WSc5ECNYefq0jPCVpaCZKB+
PBgOF3ksJmLWRyKzvSlcPOtY58XnUzGO36emeeM3hlXF8+K1T3XAtKC2gvthZKPjz7dpra5ghdxn
ip2XMQ/CxNPO1DOl5t90+f3Qs3NOvskvJ7zxQ/lPReYZsLgh3w98F81KTiRPBlH7NNQwKOyEb223
C79S3Yg6Coka8ng42aypvleNgDYu3CF/7Sz5DBuLvPZWe1+mu1gzSBdtWQLVWqv8tWMsTrMdfxQB
Sqne728NT7tRz5gsmWmm3oFa+lyMxWl00PPUVrLqQJXiC3+LKh44OSPIqQfxGVFLXvyVOsZZSaWs
wSEmoXyxS7FtjPndgXzC6+J+SIJD68+sNdRyLB265Pcqt6/MDFLBo3MKNqvJboKke6Lu404mppoZ
4XPlM5n6/NtdlT7Y9LbANnFYLHGJ+EC9vtc8/5bBJnKNziUsQx1aE4mTNVjXi8H2MEbcE8yq69F7
n1wEtaZEBX+q1OReZ+RhKw4KMiOl+FB8ElXzKufh5wn/VHZAvT73iupCUQm0uKE9iq5FG4/VtLxa
RcZrg2Tfud4qhANOkd3geOe66x18rTxpAZkVcn7QFy6fKqkVj2GKuGZW4d1IV9liVcaF+bnU61n+
EbjTvm9cHEADlqjOr8iAym5jD90dXqW1n83yzOMhN/DDmON3PejpTnSWyWOLNmOklKZHCIrB9O/V
hYF4cDVlh1y9aWoz4IlFBRN46bGumotpgYuR05BRLAZ1A+sO6eiIALOwqjf5jBODsBieUQRAacUv
SDp6vU76YTjtXdB0+4rWQKIvj+qtqkLWM1EepIYjAaPr5NO/HDXEPV7BOygNzIssC0iZi6/bIEU0
EhhHmabrNjOuUXAf0oGzoGUMtxWboeyKU2pH94sXfyy80+rmovQy8oDlU1Tzd9SbMdPFxmIwVjnZ
bh6sJMxNueqb+8AU94rlIzK+dNzA2PMWoNNF/uEMPAdi4Vc3OJRHY6+/qn+TwF3qfvhel/vMOAQt
AfeLw9o0JMV3KT95HOrcKe6P+qb+oN0rOpK60GlkcjP0HerwSz95qvvpsnP0SyPrtoaC/nwuG6Bq
mH0/xREPtpWje1SUDwNwz+cRKgRHEHOKZjRPoZ4WJzzdKwwqT8rtbmv1k6aN5kYBf3zzyk8iMMHk
6ukjM9mxs94kUqvIZTTtlbwF5sDeeIVzN7T9Y9ViA3cKHs15wRMP7KcJ5KWS0CVauqXfVWLGaZ70
ODmVlnGMiyUccJ/TiPHvm1TeBKITOGe0+x5p+jKxs+B/4Lr5mDLrRX/ImNO3vnGntGHFWD0t/as3
pZfq1a3KrRgJXRjXKT1c/1y96LPCPHLHHNTfl7BOHD8+1gPUyLG+nVzjkp0ZdYV7xyv9XUVOK2+z
MvrnR0C1vCH5cVlxzKTWUkcG043MCK/w6Npyo9a6Ui62B7VXndWtl9sxq3xGTVRJ4zamEi4QzoSj
ZJgCAqZaOBBIrKt2q5MhsvFt0RPZmTdkydjlGl3SzqPzt0GOwyYnNGrzxY65Pp7tru1Ru3NadgFD
DE8fCiSD+5NDvCIYLpR7ibIDGU+j4FEbwBep6jzLtPd88S7NgFuUv/259AdEuxVEnCzus1Hyeldl
fTFwQ6GH36RFkq9qEkORoV8JpwmICk/OU06C8vwENa9J31vZUDdVQ0BRVAarf6pG7ZjFRwGVlTNA
FeK5nIFElY9+wsFZhX1Y8MGXe8ujD4GH/+PzfaTVrNOafz/Bwkp1/SPwx50oy6s55W2jwALaZB6j
elsZ8RNlKgYUDOmleusmNZdF44qozC4wOC9ypyE1VA/JNOcfHuSPLsZe3ox0iht0MM7AvZ7P6ms2
+XfgNO9tO6bhZ51bFRxoMTXIm5DESaMICMj2Q/Y80FUzXnqN2x0Hs/nQxyhneAabCnmmt1QIaOeV
jh4qLFKgUEH0Pk3Gthz9R8VyqOF++CL7QLDByluyJs1BiSPFJyeG+6j1p7NIN48ip0JodFdsTLoW
ctxVjdUhOotPAv+5Ik1NU7DjmXuNAkoy3eRRjpw537T1cYmTalcWAi1iGyDIj2Z0ZSjsBtu5NlLj
JvV4sZHSAinWE3AwuWWNjgMRdJotQffcTQq5dbKjOVI+ZtNG1mO7ToYibAesZeAI65WdOLex7+/H
xss3pd+/eQ2p1V5ZomlEYbdL0+zDqbt23cwjkx5osKLRXos24h5PGbWxo7D8wlx1pfNkGj0oUCpY
BaxYCtwo/4e9M2lyG0uy9X/pPdIwD4vekOAQJIOMSYoIbWAKDZjnGb/+fc40WWrISr20Xj17bVZV
ykpFkMDFhV/348fP8aJ9g4pQFCdvnfrObpuzPjEAFtCKSrPSAD7AiSgsEffMlRl3zbbaGoF1bzUZ
QQZ9GCYRvY2GndZNBFMOU7tmGydsd28uITKFHUvr0ai0tYPdeu7WDoOjPukG7c4Khh9vbEwL+Wgr
2touF1SwKhUrH+CRjqhWDKxXrAEbJc1BG1mLUrZcPORMpTH2V5dIgFqLCwvLadZJlxxFdQafSLi9
chwGMS3HHrNwdQrKtWLREB4S9oq+mL6mt+zOQDU2Td2i0JarvjsUD0qZ8WLrcCFNy360GusjYyMw
lLS89Rn0expCB3xmgPycBMEhs4vRd9F525TIM0BRRuZ2qsHw9c6kl8SE8k5TGCjWmm2oJnTicOGi
+2e9qpM234zDDFmZUaATwNZtNnpvc+t1q2EMPnotp50W9TCx2/xuaBjU6MlsjWx9/ZuFlEErQ7CJ
1NxkLbd6/dfgodFab3azvuDmgKkJ/tVsTN65eMjekWk+pbZ2b9RsYKTq2Yp05uLmoRkYYgiYCoHr
zys8pQenrBsf+nCLwp/5cbIsUmgbJA+LpDhGNRd+MGfsENzPhb0pQgoGHa1UH5GJ0d2GGkxW2/1i
lTQ08qhH3B1q7Jhkb1K+1SSPK7viRK6XFIqAS1ZoUNB2TU0+HlyqAUkrqd7AoO7ZyGf+BXRLIkgw
Ba8UKLetSnDK8uHraGXXUIa51ErrvZcUQrh8hSgTIQz3JjoNaUMm0oUnc+leWvL+YXAPIolxJYbK
aSA7pjbi507dO1byJqmtgttplpUHVwrNdsQplnMXuGJG+a8ZieYLe5MWl8cEavR1arGNV7gLOQHH
EKKlEUxksmGwtjobP9cieXOm9L1h1ptsGmw/2lf3eQkJta4/25G7M6L7uMw/xfQ7x0Tdzkm1EpZD
B0I7VPRNaW7jLL12B/1dvASfVOjX9OHW41QcQg8mXAsIV6iExPFDX+l3mvQuaO2ht49OYb1XY8dv
GuOmcFIUiBXAOaED4thCKdPmu0WdgQsGD78rlUAbc9Lm3Sr0PLJrmRnsY8qcVrI7KGt1y+CGwjRq
Dds2AnS0MRgcEM7r1ewdmDDBcX6OISTUal8xyIniicKTDvJH5IFOfTF87DV7b2lbSBPPHKwYwQ+P
g6k9gys8TRF2tcZpJPxiYwOJfEoUppbUz9EA4tYgRK5jlLymF9ltMEXpq+pTUbH1Mdt5CVPlyR2A
THTA0lXAq9mP0AsCKJcD70Aa5ndO4xzCavK1kfKr58Cbq+gtDjkn0yb+mkA7XmXBBJegf6x6dX/d
g2rAdxWoFs12+hbOAWI7TJZmLTmGXgX3waDdNN6XeA7f/wY5EoTxR9wImiyJiM3Et2k6jtBYv0M7
Daa37GLCF64ak43aqyOjlsqTAAA1YtpBh1ORhQJiuXbiZj/GTGwsMeyPZKLGUTBz+93l/HI9TJmJ
sI0qxgH0Mn7Csaa5aHugFI4dZ7gkJYI1NNYhLQzNVoFosU9ClUlw5eK5NdYWFb4xZJ4ADzmvnAbO
sGCb/dYgUz3S7sWumn478a3UiAT1RqEoM0n1EzPaWa36MLYKuoEE+rx1ntMxfZBKjYmzE0Z4lw73
vljNaeKfir7eqs3OTi6azSRl6iIViZ1EhrUE2sFFsKwZePWjD26m+JxNGhFRsuIR0ZkoKOihq5+U
eD7XDCepXoLEi8WYdbp2lJAxMiY4ntqwIboF66ZUj/0c+r2Fll894c+tAFnQsC90Wrbesk2gSzh9
STFon9QUtylM6XpIB4GCv5FcD66TRha/9WFNWI39cbQhdFAnWNEh7ZXjn8KJIAelCyg0ms4xyV9S
k53LUcqBxwzuMLVYKsEbpsSDUXTDYOCNUYD90EvQ0mU7xkBlED2RDfxTZknGY+oofhs065FJni3T
ABB/kx4gJBi3YeXdtl16aXhF1dxTV50JxbErOQC4oQMc3MfQ2uWzjUOVyXtVe97Om80vnlrta7O6
qZr5doAqmNRnY4KCDCGAGhZ9brT47cnEkiw8ocbsqzCXekU//POG/KUDYSMepOsQzB2OYQy/fnw9
ygpvsTZ2Fd/WgXGGLK9IhdAAil5DK3lGVAIODWH5n7+UDuHPbyVf65BL8NVw6OiH/fi1em8UHexd
xS8kxUAbF9Z6vonPekRldgWcs5l8z+rxmdey9cwldBPqJkB2FDUiKCrY5Fyzi3LSSpwfzgrF8Rzo
6+uZYo3dixTkfTI813wK/W0gOoEoRoAEeQtyfbjV7LfZQM2XoTxBOJvJe8qd5mUo3Js5Hvw0al9E
jTJlVJpuI4qAlYf8PqW6F62CCAH10ahf+sW8F6RmcuUYA4gKK2pJgWcMqWakBu3lUCuD4WXoyA8a
ECKr3aSLdxFIS0RVpcKTe1Towi0k1QLU9l79YhafW9AxMBaOjhzJY9whXgoSdCdAWwVDwXmqX2b0
1GSSkvfrqSzKFxk3kr2dG+59nm3qNH7T4/qlQzB24DNF0sqbnaeR5py5HGydgRqwXzi5Hgea+yS/
fo0ZIRJ4QUzt5kgjbdKLtVGFX68lN6fwanJUlPclLwoZENmFUYVS36ZJSDRDNCtAK7V1Sxm4lslO
WBV+r6hPHH104DLv4ml6vqsM9SZUSd2UjhTWa6nR4pQMRxUZvNlWnhW7Ow1eeB8U5UHveIRx0rzP
ZmrkIWt9AO+3hk7ePJC6hcoXQUQM7lSgy7CskNCk1rUB7Eow1SKDBmRCwVosbtRzB4hQb4nXPkck
JH9G+X9FQ/ifyEp9ryr1/5I8+fU9/8+03Nuy6NovOLF135MQrr/0jYSg/wFjUGNr0NdFklw0H7+R
EPQ/6JQi4qGi7+MgO0Vb8xsJwf7DRfzJUXEsYtodQ+q/SAj2HzBohZ9kOFdag/2vSAi/DL0wNY/F
DGwGGOa06X5W8W3tLKqWAg2HIcDxM0r9Gm3PqowxGqQ2rDqMM5C8xxS7XlQ/6N93mrK+ajlGFOH0
GqpLEazg+21xqWVinKxkfjY9j2S4veTleDYh1rRZdQRlOVbh7Bu05C39bcmY0HXamzIpbwdY9EpW
n4XRqRA3HLPZmBi/xu64KmZ3kyBAN38G8Ni1iQE0OT3PrXXImmG7dJjc26+dC7tPmDp6cxMtxSkI
sHBTo0O7UJYCS+xlHgSXiNSqV+pk3er5eBeF+gZLwZWrA9CHD0USPlYgi5VzG+H+ttLn8KVS1ggM
+Qk/pShH3RqOsIvxhIXgZWM2FR6Zo9FKD7TGPNjVchb3RiO5zCZ+JbA3I305tHV5gzsjMfoYmbd2
0foYeaytDG0JJbrRRpr19VGSDgsn20ErNwZHwjCUx3T5nCupL6ZuTdWvFyzUhOGpqXR9UQ2fWudd
mivP8ageix4YrsjukZt/9CbkK3XvXQT9tloWGGnOJWY52xQ6QGrcpihXMU143zUMMghAOHon0/nq
YsRhh9xFjbFiln6wchJl3W5Whv5CbcIaQjuLdZ90+qJM3kOjJPfYbGzdvPmoF/n9XE5ncXqxW3CH
alm1ZAT2ED/QFwlXVR6/KohSa3X73kHp1qxrqC4zfLTxz6bq/0ap3wwPiAbHfw5SWwwTPkFJ7j9+
/gLKV335PlbJr34LVQjjkcMzfYlUpUM4InP6Fqq0P1x4UrqYU9KN/cE2wYYvJREKq3Bk62xxrmxL
yOn//V+a9QeFOIHFMPkJKFX/bnaAK/uh7uEA5aocsjoyLDTRJAP7ru5Jl3Gw1TgAyyKrGbr6Ft2V
hSbdfJ6K4k5Vm5i5zihaK6pvpc0bEHwEpSd31o5uXGC9KHvLyEyggg9zYgJuUd3ZWpRtuoYU0ZgZ
BbfAtKT5ljT5jRf2iFO5K68DsqnNklovpHJOPXej6FV6qOr30eJWvCHWZagAfnhnbieA0FUVF6ex
zi5mrR7JTz83WUW9TNPMzBngErX5PrJ+I59pXh2nvq8KWZ2rQKGLs7wqXo0/rs5iaPgkepiXKL3a
bejHNqsJEGoyjg4GXuugB7AQmNjQtLe0NTYoSBWrMie3KXT8mbBYeE5bwNsx6B7chSFqtKKvbfaY
eiX/aOuBsY65V8bEx2Ob5LuZ6ekdKpzbMUtwv3arZ7egF+YV5oVa9EbyVT1At9cpafSjHoTbL8Me
L0Xm4nqoFyfk4zlgnGVtxPajRisjqngisQGS3FnZ2kCWKzGVF4ha6ADp90MqgLLBdLqdxbDlRMkJ
R9b8UzjOEGqjC2MLlkEGmzTuxlNj1c/J5sy2LzFpB8S9Tl3qnXVwGmWvJJBLgWN8z8PK6SoigTkv
I+PUJ4tLWy7+OpnmOTWs+8Bi/EI1X8sl+xpU0qIdytc2a3bD4J0iz7mTJqpS9WhxjK8iYHzNsa8Q
HaJkQrwQjwqUnzk8owc5nRIY2GlcP7bDeN9b7WlYBNGaeD5aOYGfOd5z7IGhtcRnzNgpXxyKrGWG
ljAP0oEBRB2ekb9jPSqQuSuUb6yCsik5jslejXbYaaE5g+EA98eF8iGOuv21/FCH8Gtvx5+jeNWX
LWU24IUPoAC3ULHf5R1CHouWv5ONImhXp5kbK8q3f/I71EFfayNU/SR9p9QVbTO0j92QrkeOeQrF
CKQRJ6LHlGARj7r7ui/OaEVQMcwAPYVaxgC68afrd/ZZ8LmsghPDAenGYsYY4kmqMF2gWQMdJvr1
KzKNx3kO3oLICH3XTrC2ljbMlHKNZrS1SPNpQ8K/6uKt3Vn3GDoNpPB7p2CXTLVws5mW25aL9t7m
ZIbVN6CwUNKvREFjrUxluErLAbf6FHcxu8IC0/mgaQhTWEXtiRyEcuM0bKghbPZ5p2pH5DfuohoL
Mm5eheJIZJly5YwZ0V7XS+ofF7/gxkDAQ5+bYFsgSgnVnMHsoYCzk6XryUDlymygsfCihLxN2OQV
mEQUtIr1OsVDNF6VXalC+EjxtU/jbdctewXa1kB/zTds/ag27qUIF/CofLgMrnrPFKQ/KYzIYxCa
1grvePTVTusHpUnhVCgv0Qi3oHD0dw5LhGeZSffEj+I0u0mYc4cZGa0MEoVAlMKWQuQKC81cNc58
tELEVcp2WBfRPNyGrX6PB0yVF4GP0TReFtkly/OJJrjKhP30HJcwVM1BQLEC7LVvQAA9Bdg/Cr8G
ofHRrKOLPQlVcaBcpC5b14pH5+tTRqMeMnsKfS6PviRW8l44TLVXbO3BxhdDc4+aqqycJPyquLQ9
QaJiH2j8YromLtwZnSRL11M0PfKblsH9MUrPVtEd6UnBiLX6F2ZaqGsjxt/zeF9h+7QMw4MISxpY
EUAIq/od64H+zHKsovrdrEVfyU7dXnep24AX8Thk3txEVgFRw2ldzZaybvOPblrwUbkDp8LR1+E7
txnUoxVo9/bcoAmXG0htlCWzWmgXRA16SwuG4rsqOE4jyyxNKV4ACTbtobLj2k/6HBC15UizDQYD
2g69FySbzlGNhBFh14PvOWyzzPpcDx0ybqG7y6BDrBKXHYNegO9GXeBLL3yLL8cuNYnt7mJ/DhaG
5hzszg09LNZDCwxoFtCd5s8eHgAe/JspAnWgAfwWCbMMEBZBmU0wEY412MOJNrFbkeFhIYhUtcDA
0cKuspwaelYoLewFWdisIXRr8eNiBF+kQkY1CFJW/RJ5JxWiIPyazG+Votl2vXuP6QJqISlNjFhj
RIYdOGVQAJSuJYDG6aaeM0b1MgWakVcgBHKFYHuW1Bm6pxYpTDaLTlSMGx/63AUSSba21Og3gp+/
yNHKqUo6pFsIFthC/P7xVO2qaSgtM+v8tPys2+U5GxCd87KtXs2XOTeeNKPfxxH9jtBhTnYBgSxA
zZOtQtji0KnrYU+/4rGu3lU1xIYgohk0+QnOfm0yrpn8UUYA8cl+VRqT8kVbqcSnyDJvqvZOLbSn
MjAurfWF/tBtbKpPIQeTpSKsg1vnJVfVz2agnHG1+vRdfvg3ZGTtZwztetu2gXOb5mpowv4E6WpT
D8YScdvkMgxfDdvWfsJuzx/VAO6GvXaMeZsk7VZvHb+unI2DWBL4w9r1eD1c/EjEWbJpMAEs/H++
tGse83Oew5wMtjNoEguB/8cnYk9JE2YIhkLRw0XRs/duP26t8aWv79Lms7tkiNYWPsYmSCUbWBqO
XDSdMSPeOum+qxs0DaeLkevn3Oh507LXvBmQcjI3STId+Y+eVbeUwhscifdoLA3dfkAKxaT+yiL1
MpElNjXQjUpKZ47rNCnRpnrv6u2uNeYT/JO7Jq5uosQ4wFtHe7BF0SbZahH9mKQCAt3V9FTmLNk6
0wiwbUIQUB9q5OMs95xyxCg4VR5b3g2nx+YaB3L7vmEqsFiyh8hxd3Wk7lwl3oxkcIU05CrNN2fl
c98Ov1tomT74caERBFChp6qOA6IhEMT36XY2BB6dGISI6sTOdg6IedPOI6M6U78qC+uY1X28ze0A
dQtzeG1VCx2qKd5oIRZPAVZRXW/mfpJ/MNU53tQcJMUnp+o7fFqXcqPVy5YeTwf963nqdKgxMmxn
WsOaual4s2gGE1PDvWHDr0aBiFhDYV226W0dkD5ee79CNygR3kqGuKaNDs958hiDSBEQplHOJQ5Q
TUihekMjfijmR6N9b+baq5LAioqx+1xXq2UMXpyy+jKqcHtCY36pHdGnwmJCCSzGIiNlO9gxU6xN
iR9B1Z9UYmqWBdtUWEwZkh8rU2fWFyWtM6OfCGeybTZAiL+JQ/rPrPPrCylz25ReCMr+PCqSmNAA
cyzYfaxWTzgrrtIU0TKcC4Q5UQ/uSkFGN7fOhXEom/gQRfmus0y/CMn7puac96Y/5PbewCSbWdl1
q3X7f34vf1GSYFQVvj90b50SkP7UT++lns00E1C9uLod5TmHQmUUX1MV4jfniK4X4KtZ8FyrkCfT
YMVDfxfNYPFpAFyeLtPnbMQhbYq22ZBxVOgnoyo/Xq/xX8ED/38q6EuA/88AAeICp/5TzGr+KVVw
8/m//wuBgL+AAfUP10EcQE5Aw4U7RGX+FzAAsR05YE0U9bHVoez8hmGauDCqeNBQqSPF6Ar//Rsw
YPyB7YaqeejsoFUp2hb/QlTgF90KlGXQXtS5BvoutibX8H2kGvXOdsakZch+tFBFYuQneSmHB+UF
5SwaX53kueiNdciGfLdMf3NO/oJI/PTFYLvff3EwUcci3cYXexeT3hJxI1Te2aj6/OZ7dGla/RCM
Ec+R05g7JAn5JQ9JJiuGmMU39TMnm+U+KDo9UU6eytUPnc6IOoqBU6s8VhUiexSart3DCGUgOCvg
OhWnSutwkkMNYVTnXTpRyyIb1sCZ5mNXIlkwONC8Ku8BvS61H6A8UvkR87VM3TGotrWb2c/T/kIy
C0E3O+lTcmgDZpsbDJpH5X09RC9Fbq3QxAf5+zBYfk5pWuBV7urhc4X57Kgnr40DRljNO4s0aqTb
GLbDudcx+kn0Wwgkp6HPfW+0VlbQHktHeY84+HHSmZfXjYNeWvvEM/dqCtM9mP2GKfUG9f5i9B7s
sT3N0FYjBuUTwzz0iGzhNnKaUe4q4n5dG4A4ed2frXbxEfw7Jc4CUYH0fQwfWyZZya79JszXUF+g
AJGPzunbl40TLge00reau0/Q8Ant5F7FqIY9/5CicKyMGSedubebAcTcuX8B68xsvHdUv0/T/Qj+
gBzjNrFz35rAItJwH6GkkmyUrN1WGBJ0EcG7ipj3c596CDHi2ZvYGCFXWzPPNwMMqCzX6CpTPt5S
i2+dRfBuZmRt/TYvsn2qh6+jmu53ZtpvxKx+GtN14DzOcEsS4OI6ry8eJTKjCicyaN+kcT0u7mlw
0VgL0p0zP9ZdxsR+iNxLQPPXPiY1o/fpR7iMX1MjelWKY5dWN60J0NuPm5JHHzrQL1EjTiLlVHjG
obCUUxxah5S1gwjkwQdzIEG0YMSMsKxlpcqaqSNmjMeKkVoQH5x0Y6aXmcw4zqg2iut3r/c3qVre
BaYHMowJsxlushhYOsAI2mxvdlFi34/VBFFuRKAr2nn6EdHnVWEYa0RqSnbbxFRxltkHdTBB46az
Wo5bM3H2SK1tljpedwGj/1kuJN57/oRf1JFnz2dUprfqcqNgS9566T6snFWc+WVCFpDPZ/lNM7DW
sm+hiB/FI33Clhyw8EAxfFoc3izczNFE9qPJg+4iGhnUU7wZWtdeZMsldfNRclWsffw0nTY69Ja6
Mw+MR++n6bGnLtC0YWPY0b3lLUhG8HjycVWNzDKn6D4k8MnHYesF5h4v726ZXhwN9HKOXweDrqza
XPI+/yA/2vW4U/JIUQ7HrfJULvhBtdHTMCyYV/PyKTkvXbiznJ4Ljh+U3sKl2yKfpVWO23S+OI8w
CHHTGXFOn3cLCh1pfrYr7Y5pbXc4ypsHKLUJkWcNs3LjufC8wDFon7Sad0oBNuJyWk8mfvNMahpL
ti+5Dsib+05uXq92BlQ9aQQV4xbJgbWDfEESh7d1a3y6PlvX22xlTl2vpl0Tqb6KvUHPEHg1hQdx
766T5gZ+232jZHtFQ0u7MoR2y1hIuJtsHNa5p1nrb5S4vXRqh7kag4F9hi62uktgDWdBe2OMmMXT
mXISsNpmwkg69kv3Hea3W7e+c9Gl63wjGi4i85GVhNcyOAWsW5kmhzgE6MsfqxB/LXOCkYg6QcJu
jkcwM9ufguQ113mzm8B517bKc1cypx8MG9ui80P4rLryY+sUl1h3bovGuMWz7rOjYuddhQ9VLn2d
DnnR8i5UgmcO1lXB1DslsR+O7tkNUa44hqgEWHVyMvpsV+vdqrNVP6xfrYTQQTaqpBkC4Lxy4sM+
8SfqXGrqPViEfGMk58q9KoQIFX11o+Q+RA43Uk9Kp62XZnhrbAZPC4DbLDcPNQbuLVFdLapXsz1H
hBAhcbQxJZfJ9q/ojAb1JXa6dVaBn4fVxg3tfR1Q8gftBXLrdZh+qPUDGiQnkRqIOpFeTPDXzYxt
qn02S+XZ7qdzHionDOlPi0yM9ayOmx0qjbsZau+xS9obmUfLMnZg1B+1eDmrMYIE6fjWOWilYlFf
1+aWxXhcqPOsUT3V23xS9uHo0YAKVi4e8tLh0qivrRrfu5rw4ui3XofiupPdVfF4Vop5J7syvsCN
uQ8RDwB/wAW3P4t0rVN8cQxvb0bRa1Fy/OA8b2fqOterRxAB+pqsQ5Xcz7pyr3juI7rxp8XNHvQm
YSyhvOsT69bq5jfYgTngcdW+Kcp8Tkf3XdlAa22+aF7/aKP2PvNM+uxD3Zi3dXh2TX23RO0NSPPT
4FUXbbZuxWidJaKTgeG9txuy6sYdssdKg+xqdW+hl3zA7wbwqoAwXU2cZrV5SNsJLwuefcqR2mb7
YFp2s4NuBWEqHjG7u/Pa8mOcmbdOnN5NCPGkgbtteNIzLnrl4L6zHASJ4mjjdsuxCb7YQEtkAJ89
K76JpnqnFTmZhPaKMGbRNzdLA06afVT7FHeAeSdd09qwDklr7CU3qRk8LBvnYXRWOSwINCtWnYFy
cSZwq4++uF9n1qoPw52JJn5fRgcoYzukJWGCEd3SBY9c5DKWAXITXeMoW49L/CEaS79p65ugrD72
CYhVJYBW6lavpDQZhjPmJUwYhSaBGlDIx9fBTz/Jc4C0ddFnNuvHACUUxpP+t/T4v9M184AV/nPl
8aeX+w+Fh/zCXw1JOBCixUKNIQpk33EnpCEJ30p00KUfaVCtfKs7RABNBVF0SZYtg8bjX3WH9gcy
Zsij6VSreIDhM/I/qztsg3Tc0m3+l6uR8uC7hqQ7umkGATTxVVQQ+qbxF2cvAFEVWXstMvdgAet8
bIDBnxzUrb9bqL+pPf7G0RTDPPAZA3qJbRk/ayJqpVoMDM0mvm22G/naseKsVzzOIwTOSIahZG1B
G3fu0GwyE/8MXQVsffvny2CdfypMYJtCAAUgFY1486cx77mg6F/oTviz227iBokGBdZANu4qfLKA
RMBhtN9UQ8avxRCwn4b1uOnAtPtFS7SqNDueBmxKMjR62omxVJehnaDd2IoKSUtFTxtycNXSsf0U
jCqNKeYKS4Tcm43e935j8liK+KCkSFU0+0G5M4aPVresp0RbpyyUuwxEn3abPpKQ7QsX2aui3coS
6r+V8qfY/ZsV9HiKcADZ69bPqrN4K3bMhXaJj/ysgEgMCO01DfJK98km25GnGxrtRtdmvMcawKV2
03VMmdQaHP23Bk5agx51qQN4InTeoGcxq+PVCdxDWl5QW1gaq5ab5uy71Xk05pwfnHraUb4terPJ
4XHK98qNyn9bRLbkIxclWAWeukbUeIXhFgcsk1DTXTu1GzSmgXWQxPMQlc2vPz1mLFy8L5bxIas0
Se39wJnfu9mnsK/rlWyPUOm2Ob1BuSZZTaaDj7icn5MepNiadmbcb+URyt/LBcFWQjVbXXfGnVXy
fy1zX/AgWm4xHRGeypODbeEa7BQf5VqXnnyRa1SGu7Zhq+PqG9FEkNciRsEyy7yVwfObZl4FnnST
9A8DrwTboEDCz0bRX+veVIcbr8D7ub445hO85KD27VbeZflpWWdZiIStPjQdTF3S8JpdznQQ9ud5
yJc5jdgRMH/UrCgAaKDypXh/y0fbs+NH7vVHMxNTs3Taz5CooAAXPAU15KeRAstz2ct8OP/sGb0f
eXfkbX6ps0cY3Il4zGxPmtlnoMCd3OBYd9t6SG/lEmVnyOX3gY4mywgTHKeNEtVD2Rey7th4bPqS
i2WNG/GtqUb0qHno05ss2pSYe6Tx9nq0SLcZZrO1X7gPGn1ruc/ropkq7SwGo3/naPYr0gkVzcNk
lHlYkltmQX4Mqj2s96y0YV7K1lMjDSH45voy0/RZhXO3bVhWBS2YmWVnYVreBXNq0KLi9YT+wOTI
wTTfJNi1mbaOuKF/jniiDfRLyEMpFTlMR8VAkkPkh7A/p25QeArhR/UwG4MmIlc58wA0joFZu5tH
no+Q4mSrSKWPDOI/X8LV1u1HOAhddRUlXBBX1upnskc1FxVzNyySXIJECIltLcNO+UMTvFl4XPfG
nTzemSE13sZvx0K53KFJ5+TD9SFC519Z477MLEQ63ss2cmIOrZrpYcpzFby/2/7zhV85Oj9fOH4p
SI1aUB5ZvZ/WrrK7RnFKLnzObu3w3uZSamfGd5uQZTOXGzR+Ha7hF4E4tZtAnjORQ2Mnwt2TYCfB
weJdXXiN26xHYYyN22PjywqEESpdI4pzxl7e2YWjQFAjeY8rywTgRzSN91gbIZ4YryE6QbDlz1Nl
7LEY3UjoDBHJCeLt1KS34XhXEMT+eQF+7ayRLHy/AD/B5MwdD2iUcGrXTneNsLK9GyKHHC3yJFOd
1jpBMGOQdCKgR5idjbKj8oXW2+ATgd2as6nIf2O9+Xf72mRHs3HgADm/KNssush3h+mfR7mE84qj
uwUDrNjI8qBiommi1gwTk2AYnJ6Ouf/n5fmbs5BLMEUDyaXldL3E7zKqMBpNhSYSpuXsBflaedkl
5vdefMhb9jjFgGksv2mvWPYv/RXot2RwHrC0busMs/y4L2Mm3DIalzE81OzgEWQjU4PdccdqJwEM
T4MKZs4OUwRJ3VGPddlvJdkpCdp2++emlOBjcRzVMwKcwATsWaPKDmOu3eUoJi7KTh61pCwiNFCZ
7NPc2nO25csbch+7ymMTS9LCEeylOItw8skyNA2nEJsiqPlsWQ425YSW4+C1FOFv4TSdUDkyeeeN
dMQNjAXS01s54SSY67qH4eICbx1/EDM9pHG3gb11q5AozpQ6BhWg4WxQEsP7gzM+1e/AEY8a1myq
tRxlvVUXthsX5wbJQW5BQqvjjbDzP1Xca5zMCCQSgHlnZ9zTJPvt6Q0rynQ0O36VFDThuG6I3wN6
fw7sCX7VqRicMx7l1XXmznfGcadwcMlbL3mLrmS3WQEwQxCrlIe+zrZDa+1rfrxq1WOqkwuwEHLb
EvHBdrdmqd5JqgMsu6Glu+vNcOuar2G9bEr4I7Jb+xlOBhS1N8mLsR7YXe1FedtmtjtuL7DzODdT
v10yXxLJa3bF+l9PSqJhoWtri4M5r5Ar5j4lDZE3JePAlnu0AFEls5KrhmEGQYKpIbQJ5ehCbjRj
Xis4MtWw9RYUIskLWoV0jQDHgnx7WpLmSGZkIhAqwa7iWM869hl7q0q4+os8ANkZcrGwJzbyQXIl
khhlbudLrmfzKeWUQ9kAeW0LCAqP8gUtcc6ciS7KwOAfZz3PcxnZwBwSKmW6pFuV1OMQtz8gxrGR
pyZpZ4LwKS52a5PPvKYnXI2cfTYfJlFaVmsyxqfYJmyxO3smRRdJZ1gRuT5JTiZyDobmtgn5Xlwd
s4nN0JNGkV/IFpDXAk2Jq6sjbuWQWzpaC9POWMyzx95kCH1lQv6iKFzPynzsrXlXNjzDkAFk0jTJ
/8qlBcfka3MexszoyaelxgRVJWvUZTB/2UUjCB7fYmaoo7b9KlPz29jObpfYOhv9IqnjaYAeY+Dr
Uycwghx2HX/KTSrwb+TmZNvLISuZp7wJ8oxLfX7ouFrZwJII6EO6hS933ZjmsMMn0o+T5BBVnEtE
Ecl35cZnTYdf9Sb3w8ssGbBsYVkWeWMdYgtbQ15iy2b0ZVqH4XzsZjZ/MOwk7YHkTXej2UjSFjv9
bi7cdfkiyayUOR03LRE7nbwVInIvwzg8ST5QMZ9nM+JijZ90ZqXLgRKHCCDZZM89aGqzlQ91knE3
o1UrlaT882Akh0a9YXHFxmBXkVNOc3Qrt5vbzi60Ng68MY84kXB6lVZPsEwOJmyKNngzwzepCeVz
54bQMCS3i9lvuulDwh6WrwTr2scUGg2KsB3lnOvk/ohQYbPNYjISBDQkBkpIko+VNBuVVEzLNq5L
+CEzlTxarl8y1LpDwaGOrz8Gz+mlq/FvCSBT2iHznzwnlkgS39ratJ27FigvZcMZMLJGImvOnkes
j1p+INHljeeNllpAvirEeFuukTRzIu2TvEH+Wl5S+WY5HiXNluJDcnUhy7khPcjqPCe9XwItS0mg
81eIxUiyKrPG8oXyKd+qCJJxzqo9Mk4n293L58qBIPtaitFrbjkuDBWQ/9X5rSzIQi44zFhAaclt
gkWo0rwrOWUklM/sOM2qN3GkHkfyZr5TQlSqpR/JFyObrY0ChKRTUjxw6IETBCOi6vF+RCSYfyHL
K7uS80piiNQFJq+21Dl4oqpG5PcdMo88HwnLAaskizvoDLcH811kdw9pcwN1dyvrjpLPrm+MvWxL
NeLdpOKUhVXmi75Qq+KfwoyZ29N5dPYCJhgLaq2ka93/Ye+8luNIsjT9KvsCURZa3KZWABKCIMib
MBBFhtbhoZ5+v5Pcmmaze6asr3cuymhFIpEh3I8f8QtIHG32XE3IO8bJqSd6yqK5VUC8NHn/8vI6
D6WKn1E4zyiKCAjycibSKMkJpbhlQHeawuwk8U0ehfyMPGS5FLqK+/Wdzls3eXZy1huKsmegBPJB
0rG1Aqo5lqWXjJujsi1mcvmdVAES6eQbpFyCM41SRXaS51/2H808o0JAAcZ/spRvidN/BG34/5Gf
JR7U/317cVMVSZl8vJf/5+l7rb7lycevEAf57F+dRv8P+le26YByCFxahP8FcPBMSBGocbouPim6
jpjhPxqNwR8Qp8DUU8fohgkj6x+NRu8PpCHx0yCX1kFQwRb9TxqNsEh/qznR03QBTPi0LnXqJmFt
/Npq1KzOwQ8elo5nqOaIG9JrkISn2O6HC5zUBmQ+A+6gwBWhc2203TKO6bLUyfecSodMNdGFQNW8
zDr7admYbWVeu9Jc6QEu2XO4uDtTbw5xgX5aU5S7bkD+eCqsa1Yj6OMomzYPXE4nmJN9ayw09kNV
X3rOb9cBtu72lrbHblQdVI4u37SMoO3VeBqMNjouqc0ARu/3KEGMd501Xvypr7fhwPaI84jwFcQe
QcmFDjpDlAgrrqvuQ/gsC787GTrstY2FjkU/aGuHSerBQJ1IDwCeITHCPeg63xdqIQNC/7A0JcZT
5jBygNflqdcX2Eut/8WrtXqL+Opnd0JrGi3XYOtWOGjWjo5hemWv8yTsoRVgRBDVCHfcfmuDIgS+
eeACXGDAejwiyzuTXc5F/akz7G+xNkxXK24/Bz2lQzQw6y01Zv7etQhijXH2IdOByntR9zWawVg3
xldmpsS5BO0GeYmLoeOnZoQPwqs284BWkDjUTW11tHMQw369fDEwVl6Df+FsAW/sdVq7ATN4V7uA
CXvd/DwuYHSDBKUsGxSm5+bLOsNPhiJeq1Z5pphea1G6iyuiXrOg+bcs920SWMcgKcC6NWSC2Kvt
ocZol87F9AG5vSPYdXonAf4Ds2cniOs+OdQe20KLTkHtXT0mgWS3GQj4YIbl/nl0s2ozq+F5Cab6
i1mq9BAa9WkufONF3xZV81KXtrktOiRqXUAdi9e2h1JVPK2eXwX7T4MUPwTboMcKznPHZL+U/jcr
Gqu7TksulVXV0n2dTsZkXgRearnpuDJLxzouOb2xPph8IRUXKArhsUU3OEFvDIKbj7eklpF1YQ9f
xL2/iVLzGcyZYqfMby1oT69Pq7MiP1x1HmKLtj32e5FJ1afokkgdlQ3AOIGJbjXkV0DfF9nKCRAZ
88d5bdB/2i4L3iBzB+BCzTFDMxIKxvxM49lDX+bFhGJSui1WfazU2wOajLE6Bw5DLPjyPGJu3Adw
YWa+OuDTtKL9VN6haXNVTXipbCcVoEW6AtUOfsTlp5E2SmLIiLPuNDz319sT68z6rAInfLg9SZUA
ESghUaymICj2MVpg6zTliWu7pesMVqf2Z+nCgR6Mad5j3LWliaitA9qFh1hNqOD44OyVgbsttoZP
k9kU3Aa+nCq3j5PrPTRL/R17P+xbnLY6x0mNRd2QgB5C1uW2fSJi1XpU1UcFLY1GcbubetZdFyFU
4tdgL4JjgQXIptJTbEr9CMPXJd3CXqFyWhjIJ9OI7axT7b2E+aL8G3gzb6ViRq84WwbbfGl8+oRe
AlYBMoW1aOjzRyA701A9oq40kyBi4FeU4Ed8yPnkM1p3CDG7bH1wSuhz4TEXVePl1fbqBDme/FmP
KuDMsv6m2mi2MTP1TaRj4TG03jNOSP6mdYyXIoZB0rRdta2ych2ZxrabsvaAFUcx9/6pl5Xs4k5J
MpQ9adGI8yRLqAfzC6ad1VrqWHDA/kclYtgPYrDghzN/EzKE71tDRMBhQA0QUG/xoIy7BmCsbW5u
28Odu2M/+39qAZIR3dJ9HbmvjZbW3RVYnw+PxmtOi7c8oYCar7MSd8ran6+5nj1oaQTkKMRaxczT
L7flULflU29GzdkaoJPPNMA0F9fSbOQtyrV6boDeXvv9drlLZnzqK6NdJahkPSkn81YTYzq2Jm/H
datq1bYp541lHdNkNU2UBLcFP8OWErWLq6oZ4doSJgn78VbrEJRx7QJnbe2HNnQmSbabnIvkISiG
e3xRA9gkNQ6U7QT2TR6r0ZfJ3nbnp0BT1vH23pqElknZ+5TcxiaZadUE8XQoKvdJLUl8jN0CY2o+
alXxJXH6cZuV2Kxx5qP/yFX6g/d6exIlYuejA4BldDB0Rxp3s7jL8XYRHn0TRI1axBF7z9j2qqxX
hm0uO21KUFKYFTkna0MbqTm1oTqmRRBtvKA+dDgbE3tTPP7G2tqBgzlXRVBtsgkxVMhp6LeNGPEU
E+aoOGes4YS3mxrlxG0bDDtWBQa1S5k/NK72nirsGW5rS7OFLBbBlOsMXJe1yADlruKzg+8vEX1t
zrW9jjRG3bcb84sGVF5FPIgibaHhYPN6cmBMln4KE5qOdAu0VWPA38gn+XiI7YKP7USszy3g+Ai1
j4IJpoIW3Nr2TneGknbL0hycNsJOnI9EiZ5tLZ/LrRkvHLBgrVZ+h2HzLWkgTGz0OPX31ohBibLN
h7nBW6JXqdpWsdNu8ma26BWoAdQ3KMfeC76C9cD5pJymjdXa576GthTo9GAWx74rLd869j59IreJ
RJCwadDm4xtlF/U2U4kp3tOkL/ZuU5Z0xkHpRd6MukwHIK6DUpiWNGLkOCgM42tY5p/NhY+2S/xj
DDtkVig8WCAjzaCCaNcda9L5XU9NsCIEYe0IurxyCIRRamBNCGVNgWszbMKbF0Z/Lrhdb0Zznjam
4QjLToX7dtxVhf4YZY06LN60YAxllzsjz9HxyZZ17oQfUwGqfMG9Z2djPFyBPtsoZBrnsG8PbmBd
F6dIBUuHpNFIz6MKs1UNfH+P9kx9Ts1oZwUIl0VjRMfLL1/9xv6eGFkA4pHMAFgbC835HI1Y+472
MK7iKD3Uc5hTyPMKXIBk9Iqgi13SEJaOB9++F9aPKUfcIOdANtMIxCAmmONr61kUXy4bpe7w3Q3t
8BnFR3ThQNziSTs9uUTeUCuRJdHqg2ua3rHwL+VU2Z9SBMFWcZN9dNbgkk8sr5kRmY+lGzyXPejd
LCYtYDS0D638Ehs5qcFSRmxY3MJv/wua81A0LdLCRXO+/U0gKzxNrE2uYIGlkYm2sNasLQ7gV0CI
+OZJRK1jNExHAIVBoXUrvU+fysFbj168W9qJChneP59fVlaPsm4SacwhOC9thc2TN3yP5prnUHOG
TxH7J+oVWruFv0ET72HqiBtp28b1Cowlcdo1175NpApw+lp1lnuPRMQIs4AX0UjmpsfftQETIQNE
M3pNpb/p4JnsRQkNrWl/48AVw4SsgsPnf/IXm29InjqzC7Zp3RToEUxf6rZPaMIW2jqZjfmQJ8iV
yl9VGu1FG9mYuk+3Ddcw+HZySdoYEhv+PW3LJwzZjBGY3k7CxRCg4rxMX+OyqM5jMB4jy/4KJu/c
mpj3aF7+iM98LqN10HO7HPTYvsJGjZZSMa8a5VFr1Mr7+W5gRkxoHGVvrhyiGIpyr/Y1Ajx0WcLu
UEdI0yzKc7dBBo0hbcqCrnGysi2HAsSz6E2gtnnW5u7kCyzUsWmrD44PO1PurbMK7tnIYpLTYl80
lwou5LFFqHuQb4u0NxdHVPq014mTf2VpPcTc3nExYPfiFcLH4asXTNNT2huvPiLNm3l08RkyuOYo
tJG/weRoTcPbuG8ztCPGpf7TqQyGtBj5rj1zxpc0RiayF+pZ42Giaw67PkP0ZU5hPKi+6anFJG1p
3IHeYt7jlpkt9noGRrg409NsEClTc9MPssMHCWpsxeRMujm295aegp91xpfRD9x13ZBW5X64ivT+
S9a3dPW05Lz07vMcenCKomGvKcoh3Ya3nGQqw2TKR9OtBrqZTxNak1xHiLCPPg04cvhjskXr46o8
a3rSLE5gP4KZQ3Xj0u6VfL4dx1WICuIqiRp9U+eSopPROL5Or5hF46ftIypzOF9hB7ZRcvEF8Doj
jFHnlGIq0sxr1M/TIdXqSz7M885WoONKx91aaGjTASM8qRKcFan/Wa/rzWD0YnzEso67dTOB2sxy
kiTLySxo2cyrM9UdgCsG29kd2207TlvKh+rsVjFOSFfLM7uzO05/1kFKYmtCwzd6YuTkZPUptOev
rEYNJegsODEthW0E8uuisAKgbsms3ViDgyx6+IxeU9sI6oCIiCnq7osZ6SoT3i/sH0CtTtk+Zgt0
oalwAF3k/Z074pxBKFkrj3jZN9NbWamr4xULLmjkfWGJ03c2sOVYch4WSOq9QpsQIRPc7QGCPPeo
be2qCpitVRWfI2ti4/kVjcgpebA9zoraLbnpyTi1oQvd1PNpMMrZbDmzttNqUJ2Rgu/t1u4GqZWX
yGfb4jX+tZtcID+miw5BAKzb64sfmUNNpVN1ryARtbvBiHHwqye8REN+qiAZGMz+cc5LfKALdETt
Ged5CTUgY+/owvcnxAApNgvN4BE4sKngGO2XwcOjLXxvDLujGvPGQx7ZzLSQgClADtyi5WzBaB40
1V7KwT36qE1t0e26G0jeORKGS97AW4PZjwabEIJTE95Aa+rQIi26o7kx4HEHey/Txy9z2rc7SraB
ke6YH9sUaq1vuFR4A1LOBdzXMzUAKPsFxdMoWU6ZhhbXkqhDZSUe4PiKYYlnvOoWjWA9XbKnODCu
wwxcCdXKAfwqaYvSSCFyi4IHHUDbUj8GI8CHu2nsXVBti5ZncluszGHQskw0AuUQ4cVt+etboXnb
WyrHZaVMTFc0JobDuCCqIOvdKSKkFY56yjYzJYudde2u0jybzsL8LU4kUQyck5Nb+gbOrQ86v9w1
fgyKRALvoHGBBnEETZV1E8zfF5CxmxT4r+On+V3fi/VW4DIlr9Ng680GrhEmPGMn/1Eq6rJlsYud
X6uVF8aP4LKDi+VXOAAMx9LQ3sLW4IJcHxylXGuMahwNm4pJOCdyaqltMQ3Ap5tn0cdAL7c92P3y
1uM6QXHCoJ7udROMTxh8TOu0i6x90ZLp5RkcyCmyjwHtBLTbr5mta+tbJG8HH38eZf+o8/E+xSwG
5QlfQ+PV/DQEpOeZCAPPNH3QsUGGWQrXFC33oUYKWNLlLdQSeNycyDE09bhrN2ELNzxbqM4GBT43
g3GWNmAiGq99VOPIeyrtl86miZI6dMu61mH1ax2unj4I5rHbWidshsnf5TS+RTdloSBspN46qig/
RCLMzDkDHIf8xVk4EZHZd95dDIdWYw8V9hYlExQnTD+fz6Xm/LlQ0ZQlr8dW1sFIdI552VhhAwo5
98b1SDrN8zIzAAlRuDG6Cl4+THVI9reIagzmw8ANrH9mOXggXvIOe4vAWn7+ldfda/g7o4jglcCp
s4dOmg8tRuZMq6CZS1+EXsTgrjPLQGG9APpuk2PW39RCVqkgZK+y3gXi3VY9qc74fnskVUeXL5uf
jZCdHlUBakFvMeJ0e30TGy7CibX9HKFrdZNLQXjoYyQk8XF1SGcicZDHe8unJLxFitZT7+a8mzlI
r7c+C8cAsY2OIhZxpHpD+XmsW+btLrR5ghMdj3m6Tl1aHbQYHWfcHRPXRKR7vHFVrG+3vUZJZm/Y
/2yrH8GIZ4BOL82orY8gaH4sc/eJRbqzm4hOyaR/qBKscwpRMqqdaJWbgNqHdni3TdT0c1xdpyj7
MtEOSDidVFH9ULGOJnqRbSFVAZjpkKaejGxtJlt7XHaI/y8bLWvANs8oMzpNg8ZCRpFXltiahuNb
hlpTmMKFzstNG5af4vHQd9NLH5Sv08J00evrH+groTFH/OHoYVBz0vAcmQo8OisYJXVBt7OcOEXU
lB+MSsxr874GqNx9oqS6Mxul3bupMa71XvQGpY2Zd4kYNS+Ml00np4sbou2Q2QUOGCFquwaqEVVT
oBrAPlpymPOEmi+9KhK2bsqBX/6J0o/GHNanr0U/SPO1o54w96wsPbn363Y7FunBcGbr4LX9n6aR
sAsmnBdmFoQRPNHxo92b4oKpvdYW1quYhtlMRsIQwb8CPz5/VO/tXDy7enRIEwwquXkrmae1lVHm
0JkoDHbCjOYWkizdOjebcdsMwXM65/a6TtyOVk6/Rj6ZyUyOOFgcJTttfOnj3jo3of4x5jFaENaO
BbtJ+3hZ90HrrWrkZlX2Sbc+NVZ/iq320dHRQg4XE6lX3CR0PDwxdV8T07/YDUqEefsWmsrcZMly
qBz6iKOz4zse07K+jmCJJmP5nA0LGTcur3Cn6BiQ5rV4hJmz8dH21gW68bxN9PSr32ELWQ3NfdUG
xiZ2kkNk5Ccr1u7RTXhO7dJAQCFlh7knM0502lojWhWN941CFkUZYr8zv3ijewj98imaEaQnHz4O
/XJvkzygawq/LVfmyqWpk46bakxOyhu+RHG/Xxr3kWD9irHbJ2jj41F14+s9FQt4gf57UWuPRexX
26EpRZ+numtcNHqLDjLO8GkqSdQ8xb80k8IgKDgM8fideT5tvLahu5HEUFo+t40+QLWHQQghnL5T
4v6gQ3ZG8vLNSPzhmEK+mtCLoANfIf9amatArx9JMx+jZPzkRt5HDT+YMv1ENnxn8MxGsK/ltnHS
J6tR8QoBRcBQ9CDGvL/vA3AMTVxtYCJj+O6RdAeWtTFt+4pryjXtuj9VZO6TKn+preS91ceHsHIM
8iBWQ4mrgFX0zRbu/bmYnWsi8ZYGGZZpCCiPIUtxqKtjSXKIuLG9ACxTHmY7XUrbwX5wHVwEhrS6
x2GoX3tltFmiJjj2KmQ9oNnWFqOJD2bxGhrNN9hFWHSa+d5OcxIXiotuQJm2TMYLKGRVPZhlOR/L
fvngfBt2dVi/OFh5bNN7e8JlMjS9dI/wfM+zQFsng3BjpdOmj6MFQYJ2uYxJjAWQckhbM6jxbX3E
PWdZtYk9wTpCebR13ha2+srwe53xDMWAXVrt2uYwWI81KUvQuLvI9d9tFHwSFP8eZzN/oNh3iCQW
KaJfXzQ6FSvcf4z9CFkbC86g3KgS+VJEOOgfr2o3+opUuYOQEwKvuVUeohzlqRJXPlicrc33TXZG
DlbDJo2664TPiEgNgZe1DBJk5zNNxx1RE6in8vY1iDDRdwoe9KKBEyLC3c9Q/2laxWjz2FZsvxqF
f/ZV+Fy3kAPrAfJYk8YJChTxu6/jT7pE2p65wGPE2/qEp5F2BXB9LKcG80K/iM+6WX5N0ohyFYu8
cz/xgpA9YvSsvdWhmZ0wpqbZkmTPLWtX+e3T7X+MycPhts2R653Vs4F9HTLAXECc5NrndsjJrWGG
bnu0GKiF6vCzr70rTtfXylAHC6cgmKdk6aHmXnHL2SAtau/Rciets5P8Ie2SL+lC0PTaeoMfyGe7
rslt4KaFXWuv+u+Z5cecgWHHr4kf4qmwCTcWwIDZXwd4EXH6LPiNWB8x9S8LwPajS9f4b6HlR7hF
5GekURNaeoWxNU1mASLqE7gUBj7ZpYUs31RftcLTVyMAwP045/4ao5z33ADfVA0/OCDL3WAzJxgL
AA0VUwGkU6kZXH/pVrbAiGdr2dzGUWSmG00vnV0mjXlN76gzEjoeuY4U0uy8VjFDlvHWfWzRxoL4
Z+QzPFJnodSgGX6bYLFBgq09LU91VjIzUdnekMEY/kQrXIjznwm4kZKjRShsdFoXHCKZIc0B+lIj
ZFDXICkY6Vwb8t1jQTlmHUdDOZd6vkejB1xI63BizYjuF/oEf5RmurGhSwQJlTJ30jtjV8f6MaTc
CiR7DY2Che2jJLTTvXx+WYzqfXGpIwZnSe8QqAG6Fma7wv9awR8j9R0MXMdI15MoR87ajT9Kswi3
v4yy/w0BxPrXmbAlIigBEGCL2fXv9JOgKZsxSqggb236Qk7ssBSHp4xOrKvtitZ7KYG+/GxIFE5N
qBvrkc4WS/KWT7YRD/3WHAQTomoo3x62lxC7mKomU3nE091NQ+toGkhBGvbIvLfJ6b/kVJrB1wqN
nvWoaxyOKvqkx3QU/uc7/BewrGs4JqoDtuMhQoP2nyCxf4GDdri2UPFboo3Pq2hahfCmR4VoWEwk
xu9K5im2Jj2UDiMckIlkGtLZzddRw9A2RR68GJznDgXu3qaVryHg9z9foiMU/18BzS7rPaCveyMi
Bf7vSjnFwAxqds1qexuPxLVlgkm76ovST2ZpgTnmJI6oyxHgmyvERDyq0JapDFrbweutFqgIHvTl
o1MUJahl5T1HmVHwZBP9R8X86t5/0elKQTGtr1n4J6U6b0BrvgKUP4lFHTkPQxITPiPC+CCOpjEm
RqtkD8UZdq0zv9sTouHFGMYbI0udsxgYx45zDAaveliSj9sUbQ7YYz5oI5DfCL2enZEQb1sggUyG
X1SCJp0ValYeM6YjWfoTgfu/+JW/Ue4UOd6/x6/8E2qFT/yFWjEQEKbI8h0blhuSnaBC/qHLYXsI
RrhMbhAR9izW7V/8OOcPGBYWWAdfcN6uxI2/dDmcP4CX2Cb/5LDtTOc/EuxEl+K3zREYDgwFiHtc
ofWvqhVlFujYdS9MqAGyTwjlCxZY6fN5CIo7AfRHgDEFikrTkBbofBb0vuCobOXd57H2uST0IMSt
42hCP8jAsndqT4sFdhbMrsBLBfIcg6YSDoH8MgekYoPQZEO5WmR4jY97gcxhgXUQzF2PJKfgc2cx
R0ZvRmUNzW/6ZahZICxyFQC+33n38qdcMwpGKqIYAIWdQimzHydV36g0CKje08aDj73sy1KdGbys
3MS4Oi5sIuBkJvDcG18p+hCctoD9BUUrZDV5DgJABUknJAsB05pAxgLsXhJMSA0IPVyR4A7kU5Tz
P/klXI1wqgLwcfJpwY8yv9plAZxl435EzEoVaid/VUX91or7hi7qtI8hAAXGcl5mzD00CivzmwCX
/ZgHDpkmZIgjHSKasudY3OinywCY1TT6Gw5Vbk+YGoI4ljeQZjmqIwgLcrn5riyHl5C3OHPmRfbP
6zMV2FTNvxckHJDYs4ByAYfcCe68WV5GQALCbBJ8qJ5OH/gIMgyDXAf6VF680MPqlncL4McHRxlk
qF2CFBJssCwQuV0oS9vU+4F59Q25F+Iq5INGFmw+9eNBcK9CpDJggMgTyJV+vjF0hIEmMGES7Ia3
BUlEUO3CpDJgNkU5OBjAnnKh8cwTKn4yzuQRCAxQXptggAW/KC9CXlCHN6QA+QWdrDf6dWqp7VjC
8tLosu/NqF931kng3zm4aLlZZijUC/np9mtAzI/gDuXj0wios7QPsqBHkIaJDKa11wEmo6CN5cfk
pUCI30TuxwC+Xihxcr8CguQ82Ho0S3MPqDSPbAQG2mrcf8d+C5udMDcaEQnQEMUAgwsYu2JmLmy1
LgMKCt/OBY7laYg90M/ibtkwRgMzhacjy+125wCGsxDkrtALQhRDkSoUjPbYzPsSbsYEllzgzQIj
FTi6cPEE9jxqBxnrCZbZrCDvDN3mq/yswNdlmci7Be2qGE8xrZFdIwBnIZ/ISilS/Vryk4KiFTSt
b+HBBALVy507dynBkPVXwWILuYFM4vY+5CELSnwgO02ahnFfC0IKuHCd3Qlx73aF/rANBry0A/UC
1+uQJRMwiHG/tJjC2vk6DGeaZ5jcquGMEAkdBy1+l8cibCJ5m3JRAjwV1L2QcxouSt6DvD0PeXIO
ShxV89zbCNJaeI466jfyYOSGBQeP4+lJblPYE7OJFSjLi9nWSairmG2c45qhYPJd7iTlC7FLO8sV
pnG7Hdr8Xc3LVQss5nPzqzAFhUIRmYh/aQMb4AmzqnetASuNTSp0g8c6emmGifHe8CJI4YKXLoBX
+aQwa4T9IH8KMdBwPvdTgVWejQHKtNec+awBhpFdJU9CFkgBpF5+++21sNNuIOgwuxNyhnBcBGsr
IGiB3XsEG58YdKrrfm/jjpVGR0HFpj4XjddrjabI4mfvFZdXRCChXXR74ftY6V3EThQAu0DdhVIN
iFxW6o2hyb72825Nl3KGwZBUDWXdB/CSdTSN67/IIRoBbqIZW/BcBdvbEd0sFrDww2rgdEhl4G5J
myo7CYb6hkImoMhhIWQcoXqqyMLPd8YjjUOjA2vNa4slgAP8Fe5JO8G/BlyJxPS2fsybcAek4SCU
HqHACKsmiOlwsEYFGiw3fgPs9+0mth4FVSw/5jbLKzXHVf6ULxDemqCICwc9+WI/oCnv5SBu8uId
Qcp7+S1tXZwagTKz0U3g6yrK7uS2hbcTD/Zbkw8vVV7cGaW174eKyt6+F4R5GEIE0KYP4abK47Cj
+IddElMH60BH7VwjHSpDx+WMSdNbY4znDI6EPKEsOAAkOrit9Qa15fYsjcmV3PpebhPxOnTztM2E
/s6EAVAGDQ/uUMP1yUqT/5fXURsTdKXhhVrYb6rDMtFCbOerMeD3OE2vQs2JWpjKA+qeGd5A6Z08
YcFNt1P/YhNR5O5z1JWMNEMKqUdvYt7LBQhh0aspxFB2ErpPH45Pt4cL0SooTtK5wQPmTtZtCDUg
MjkxOJUH4Bex/0WccuQ0lghBWnXQfGejKxRUguUqdCTfUE8mCcUto/vfzPdvMl+HtPO/z3zX6tv7
r1mv/PT/y3o9dOUskNAOFNx/4LR9+4/AQWiOjBYZggCI9H8lvKb1By9btOmwfUeHTpQs/0p4A3w2
EBMIPM/lUOCP/wSn/S8qbXwDcu+ujU4bigzorv5zvdpO4zRjr5vsb7A0zUEgMw8hEnK2rNK+xyem
i0CntQYJqqqx5C1Nl0Z1pC5B2hjYz9bT6xQzG+oLF1NpUwP0V/XHhMDnNASbc0DH6HybfvzycP9d
L+F3TrMOut1y8ByxEVVFPuO3K4+TEmGWMYj21MvrwC1o+s0kR0VfX5LZ8bGOToa9Z+jDPqtpzw2R
G17t9L4FmwZ+JjzN3PhxCupxDWrjSxY8WHEdbn1FQK51/iWLyq1dNVe8tJZXG/Ws1s3eKhOfSLsL
i+3t3003HrazPz47UUObcmTm8j/fpSh//FOxzl1yc65r83p82NOUUr/2ExrEvykaCm3XyEUBXa0v
tWUQuRdEPBwtVhjHKVL93NszouBcXKgPRr/7wKAH+LZRooHa4+jhWfUT5mrzdimDYjvKzenNtNEt
rXvyt3XSz49RG8Hz9Ldo/yc/IwYWOdH36t+8rJuU5q89B27DZ31h/wZNVkdC/J9vAySQWyyz5sM/
M50tuurBzixRndVBBKwif9AONtC0NfZCzlo3h/luUbh52zNeiprxkPaAu0oMQfBity9mEFmfzAJ7
7aqKNtMUzi+pn8XMlDH5a4oBGp0fJisPIa7LHLjkQ+bwuW7m5iHV3Bk9AJMgPmv3jDIASGb+QISF
Jti11duMruv9rOim85cUHKfAHK994hfb1MmLXaAxks3SPollePpVG8lnfctP7/xy+WT19koxJPti
xad5bvmydjm2xVBuxLGAOReiHyqZ30b3lKPZveqnsL0k8Ze4VvFLhVeTg5D/hbmxaVc7Oq/flZ2/
G70R3+cVkwq/QmgobFvrvtDSZ9vv+mOZm/XG7kdE2HX73qzJMv5m9f3OMbYDg6LaNyy0bNC7FnuN
X1dfUhbRMmbDsGebOOdIjzAyRWIpmENnF8dNy7Rq9u5Mbd8nLz2t+DNPeJ+MdSSwZxMJtAmpNpaa
Q6KZWOFwNDteVMmQta6Cv9kqCHv+tlccRD0tmgcuGgem5dz20i+9N8OrokJpRfEzli1Eh70+1JTo
dboF0Qf6pm4aMntTNXurGb+pQpuuc5VAeSgx2nGmE4xBqBsjglX0s15RZLO3cUoXGsJMBWYVYA/O
BHOaDmv8FrRdbMz95bYx6ad9WbRB2/jFZG6rMFyjniJC/KLu6HXuoc0ZLqRhSu2NmMARnOVrli3s
aJJrF7v4Nd1L/czGwY0oD8H7tiQTZhuEG74NgBw4rQ0tbfQOdec8e4s6KepnmgPg9SLrnCB4+jw6
/nqeQLa0qIY5YF23RQBdtHONL0lNMNQNG6vgOVZA0LRXq6IvOSL1fhHqsFtPmLN6cbcxw665Vjqt
YtTbGD7m0KwDsqnIGz/hLbS+bT+3xXknNZ0zYkLOWQA866FoUoS9qPoWjCopj1n1mYGhnKeSt9ke
suPtxHBVvS3rNrsURvxalGN1LFrHPLciinhDWdDYCE4dgnCbnzvNDMAxF5HXg7ilTerEmn0iBXry
sf24cyZGpmkQRygH0hsfy9TapqCogLB4yPkxIlk7OnBaPzFKTqbEuTRDfuoJIHNMp7AO1lFd+4/D
nJSAheY/dddbOY3nPbbW9OFZ7X3EKONhTHjyRl7Pp1blb2gOml5roFDc45o+YI9safR2GnRo98GE
mWQVV6T/s/3FT4Ynr1PYE2M4uaUT4e/mEalvptTACiWgK9xnnaU3P2nO2+jDKw/s9BKhyM52DM++
O9/7mT2fmlDBhJJHnSLPsS+BaR4HPEpvgauyh+6s9eGDWdgK/ZE6eXOX4CkyUTm327bGHj11dzds
Y27jRhV0w4F7GS5ubzDoqWj+tnb+LWgrd1MkS7VJGy3bIV/wlpfRhCOGd0Mq9/hYlN5GGD3MGu+t
2QhBnWqsP4kNhYVKpecm86oeDcZjTd8JZCDJ/yYk3cTSfz1J2ORkKTbtQE/3HFMny/o1JEFWgSmm
hnRvzUh7a1ls77FDxmLVYOo8h/MjQ2uPwcoRLDSrHUsPR8XAalXi7HwW5fp2cJf5AvIC9vfKA5B1
xIX0FCUec2/f9bZ5gCtqClYMAho37CjvlBizu12pQZEYpOqhVHF1Z2TlM2X/plVht7cJn7SF5pdQ
v95W9WQCmf2bcPx75557t3UDVh0PAB3f35MBF2VQjDTCBLmQ8mJWcblbOOGxbgYYjPxSb9FOZDyS
WV66LrzQ2A+zAeAn66/jBHyoAd3wmFgFDNZk7Fe4I9ubpgVo2BWYGagIE40pbOovi2d+bidsuxg6
O38jl3GzH/in9ye0QJiHJn3gAH20394f1u2Vg+VAus/DqudUQw7XnA8m1fO+0OqvefF/CTuzXTmR
des+ERIQtLfZ95mrX/YNsr1seoigh6f/B/j80t51pDo3lktle2UDwdfMOaZ65KY7Ha2YDUTV+sO9
TG8lWaflGOXPmZn+sjqD+PnKKqkyq3wfRO0bYmxjJYwZlTBLboV0jIMYumNqEZkcgcW3PPezMljP
S5vBbGlj3mnbzyrJ9bPfJz/bTkcnyBRVub09P2q96wSrFV3E2fdTfbfUr1DYv4ftsIkr0wM+W0PT
ZXG5wXiUHitdAakJZcJizukoB6NVWLU4tseIZpcTQB/lNWER/Gx17xHh3P9+Zdj/XKzZPPHAcVno
pijkraXM/49H30gNAeMWB0FJtQf+PsZiwWIe8VdZ7JN23DZ50D9qzRgfraHtoQN0rz44XzRq6nnY
wRGuzhU7oxme3O5MNehXa0zUYWq19OyDHmCzUrtEUVHZPLeQhwdhWO+2bO8sinCgM8dBlfmrC4qO
dNY83OiYFRoi4/d2ORgY4yg65137MTKMLQ8rtjJT9CL8tN+yJ0Aa7Tbu1ZiKTd0OW4GtZ0/2EoPu
LIRQoHB2NmayqSLX3HZC//PvH54xX3L/fUnaFBNwZHzafWH4/wDCIcaV7RCaYudRjM8N/XctNaNV
UnvuHPVB1LwBsXqudFLzRSFj0+q4PKb+07Jp7UucQ1ZSbfVSDf8H5WWBC/33S+OUw66rs0o0wJXP
7cF/fK/4ajvwOxzaveah6intCzsGgYhV/Nby9pK7cIF4a+pIxzNskdAy2gby6cXlQ1nsBkr3Ksvk
HPHAXE1yeit5Sp3IImtCUz0ZQfg9MpGz6FNMAmpvb22rRngEILYsdRyA6Ix2ymwx9vSiYEGh35hY
WzywExbMGsBhzIWs6ano//0bcWak0D/eNohEWmAC2vjln12p0QrZuEVh7DolX2STIQ1yyenSTEHb
icee0CmUOuUmb1vgxoV1ygIBVyI03lCTQEnb4cb1955ARUHqQQHcxlhxHeW/VCwvgSt+GHHSP3Sp
txSChD5FU3PvQWuL0V13VuVch6Y8hLpFKlkXd2cvdN69glJmOV2wJpagZpEgF2nz6rMjraPwrBM7
fIjRBrd25j0VeXcqam1kJQrBufPc4AiQ+eGnRbltpUUyIsbkTefb5j5sKNtqibY+0Xr1FI4XVgDN
CtVpdJtbANEZOWZa3d3bSfND76fibDOdH0aWQohG4JBIyUS3MC7//iUsq+r/+hIYPXBPwIlkFGE5
7j+wZikLbEEW97jTGxjDTAruRG0NBcv1IOzlrpKheXB9DJv5nJcV5PIcFuWurybyk/zuUuzaBCZ0
5ojNlGseMPXBPnuoqoq0fbWKwNjmHZKRVFJ22FUN5blPXWdt1Narr4i0kJEbXq0qoGCxi5jESq1e
68KgZVMgKUyrd7ZjObxEnRawH/bYn1NBlqRaZIFT6uwOPg3+nDtG9b0tO7Lii+gKD5yIDZgLOy1k
tr/YcMtOjyG2Z/swxZn775/h/4oqtfkMLcdx5nUmna0xX+j/cf8aWj0aIPcHliatv58sVWxEm5K3
K14SloJQfkh/GSvnPUgQLLklhrwxiKwjS4eg0c5FHgcbNJv+3lQKQZPZEEPvMStG1IB3WK9fUjee
jnmbDKthBuK0uatQbtXFSdbYWxQi1C27rhoFdYrQPEa2wvhbslpARKTCwNxoHVKYKSYWXI/KbZYn
wbNsg4MWjk+TNYEXQnWzQeMIsaS8J0X7i33Yzsn8/jqFPAblQLY4jzvraNVoOl2aDs0v3ugZ+X77
9hsT3oiS6/+/tKVWFHoxB6ew78/JhXFQ3qAunr79+0cPz2AeKvz3BUyV7FmGRVasgaL3H6VGb07N
iNqNvZOBlpswYmsVjyDkI2NCS5NWMW1BurHaOrihxVcIankvvuhIdDML/+KLBqdxj2iv9P3hoTGG
wjxjBrdKRz03BW2E4orGRy7SX7dFo2vnOphg37tY5K8HTnSrLfmc9cn3Om6qpxDb2X6KWVOYs0a5
HRx0Ua1FbF4wMQkYCSGaKfFmnPIFjTqPvwEP/8RVTj89lcY2aBR1TVj89Atfv5TV2bJz7WwpxQxl
yGPcHgLmSWm5l+U1KR1nbFUMyMU6bTrpBrm1etY817VzTTAB7jJhwOaWbo5VpeqPkQLFX45TtUcf
98tXk/v4+94UOew8nrztYDkGKAaiBGFjaxt/FOYFEykomrF4kCuAZLaTK72ucYToIKKLahrONUkC
h+UTrWqCFjHzXWLJbnqszsIKGa1gnEN5Xh4KNfaXiPNm8Rvj1f62/K50W5yHc69u6cVm+Xj7UK8O
qWuFIExYnTcZg6AugkI6TOrb8h5dQm36QZcM5abgQBIk4tDZ3dVPYXUP2PHvl3+oG8vXXnj1rdMc
cdQDRv1VOm4rP4UG4xbpJYRWz3eNznXutTAjDJdgDDocTJ6BanT4rksbTNqESG5+KlrZBGk6DR/a
2KiD1mRk6upoZyDK+H+/lFBAJHJjupG6wZYtG1YiLlCEnV6n3YpivT6HGeHCSWyvqTjFBgdgsglz
HcpfFDKFnS8vMpbuvdn9TGlt+8IznpvYehoVOtSOO3nF1sSSk0Jjvkps82bWvXeBLPAHEHh39nPh
wknMmGrQqlFKzLauAaXn3jHvTSm9vaZXT26BOWDxG3dDBvxeT46YDMxd4WG5SW1igpdXHxun0Jqq
i1YwGVtukwbECFs5CsLA938ICzdNK5W2MeL4tHwzBT1azbwSnqtAdGmQc2gpMlDtkanJMtCY9IYY
OhLwfD8Zjr1wvaMUjX1uioHkQu0Q+/KDr5H4XswDYHFXWoKYFr0acsEYwgcTDu6u+Qtlq42VwGTt
HuJu4g7oSI4I8pe2CZwtz7xh43dlsRXg1vF99clZa4vkrLttvjViE7GFytw/WaFhqEmnq6XxDdf2
RAKzdPx9JijldVs7kgfRrH2rY9PbkSkVec6L0ip1cXjgLV+Xl1Y1MwtS69LEfJZDtjW0Hhl34xks
t9u7LuJzrMbgZUwP2XzdL1djS5+xmwYQDY5ip87ELz/9Ff+N5iExYvI1fGtbzH9e6hlOjAREAkqK
gwB9e+fCvRkt4y5DgddQFT6xIR0/9Siqz8tdbegSU1grOeLn401MIxd6b1UXkdZ71OsGNhCPgPY8
7Zzt8kdwnt6b1jGe0vqnRYIi0rGXLCfxwx8t7uk2/a0m/g3Cql6MzNUOZe5CWpnGQwSS9NU3nROK
Y48o6dLa1hacfrNpv0hlgBtAKsGDHAhzlRXBhx1EOdEGFFZeJuQ+j9IRoEVQsPliqKCGMsZzzpI3
TOKdDxVp44g2emmF9q0xACGvNDyhBz+YofpedxqdMmBX7Miz0zBhkV6d71uHifNwCEykwlyGIcQ/
Cn6flnXnF3il9cJFi1eTlevUzrvyGapFBOrihPZ/wLF6C3tgGO7kARHzMutRTV+ZZ8H70nt58pXS
d4Ubf8/0broiYVz76II1fN7fe8vrNwIRj+y67mBkPINbTQHcEw3Jp+EQEjxhcv2ip113nVVuHSE/
jVaPnjpsx3A4VEIbNmQ3RjK/O4Hlv/PjYcNYIjgHtvfktoyAM9fzoBHgGrQroh2sVr/gVLsvpasO
ZxThtfc2KLaa5qjhzdZ0MIuiNp+MsRzXgls77HxMwSERmk/hYD+XziPwk/xWmngyETESTVA5enr2
IvmSmZrx6lbgXCIrFk/L+MD0BOhiR3uGWJHtiLfwtlaQ1XeRACerqwwvSdvRAhcEua6aGLfa8tfa
JDNejPg+eEN0idByrpiB+nstjb8Plfbj74vSrRA7cRGZNxGAnwmdmXcBPpB2YV95pYvrFbmo35A3
aGaM/JYDIMp7rCYpptm4eyUOrYBjaO/olClA7OiexsSm5n2UbNzQLIhiWSRM3oZQMwAOaHWe4vBg
6ldPa8ZjUyYErE3O+Nb66YcR6ofFwE8G6z1m9ncYtFTf9LqntrU5E2rIcXGwHJIe2vMQM3uxExTu
vELXOJjKhWuXgEiq5SCumdr+fZPLIWiL4U/izRL/QteeCyJzwHS9yUTU50mRCBQy2nGNqtkTVqyt
UKWKY6GN5b4rdf2ySDKpncMru68DymSSZQplon1GiDn/U7ET/US/o+1CODYr1bgQWXpth3JyRnow
AzKN2t84VYttJlaHGC87I2t0oBOzQxzGdT5r5UtkUMqved1mhGaEJh/DdQedrs37g2d27VEMpOhh
xAynjvKkHMl+p4bwtvgh98rh1PbzZj00Hb47IkY3XkZVUfZWdxgYbJGAM7Ljnwf3SS7So4Yfhrq0
ubmyQEsanGLBrEXJyqLrqEuGr8j/pwSoRJ3ScAW6g31UHPK6tN/HJH9Z3pg0uk+cUsMDi9e4bnvK
KkSob63mwQUQEtYPiw0cTEjbo5qEzuWTlQ3pnZoJaamsA5zkJu+UJNCPuKdYUMr9Kkzxnlv5N70Q
8Wb5K8hPa9CTSXXsYS6u2kQLn4d03TQvOXSu134gX9jNinSXpAaVuT5REKB8EsreeDz1EmfSjkYZ
YEeaz0ZyA8abH/Eq3Cn+jGZbGyfgH3I8oz2HXgW0UYseVNHuo6Z2yxNr9mT1PWhXDgHGns4RVtOn
xTRnlH10CotC2wmJYn2Iup91UfwqZy4K9qb3hPinhtWFxTjrwycxdhXpbbOCYeFfhhh0kl7jvG+M
8oOBx3bIB9AOfgujAd/gGOT9vUrTkvu8dfYO7jW4Gskxs9wR9eSPVrkQCFTXPsfEpJouvoHGRMEm
Qxs1vFdaJ/D1DZTJTEOUdCCDuXu1CDLfAzv+nKFCK2tMm0tW4S/IYo5fU3kGz4GJEMYqY0wNypiK
hlF0Wk7DTrNpegbNBS6YT+92XH+mZhJevMHFx0zL4ggaEW6MEQdCiUolGe4kVBJwqaXTxQihZpUN
JqDE+W6a4Tqd4RUEt0EWDN5LhxugtAAvq5KbqpHYuEofATqTE29X1tRFkf/lBOh44oil5sDY8xBO
7hyEjUpkiuJnXbOaVaYQXe8ZtZUPA8Qj++zkKiPwDRQ6PIx68ey3fvFCVUpdHZlXH3rPc1PZ98Wi
XEv929+jPh7bQ2oQ2RV5rAgxIaFVK2OKxPh3hSB3A7rRPGTpMDNWDJyOQ71SehOt2snJfwk8CkRs
+xdGwHBps/oIiAGZfRS5l7C3TmGat8fSCh0Eq/xXGKZ/D4mZ3GEk6kdIizW6d8sBPAInaJtyZ5+C
wUy2gTeFILoRusPMMA+l1iNQoX9lOE7kOX42TtkSejehEfu+whXCqQaMZvwoggZHcuh+C1XuX3rb
/vLE96DOyque0QS5YzrQLifhjZkB4Z6Ke3bw7fI4cYYzeCjadZom8piVM7gGKdI2UholGyfkpkiI
mxzTtmBAkG0jInB77qWzTPAOlbk5g4TvjPKwkvSM01RW4eLAT3/joe8derv+uZySY5Le+f/ypA9c
96n72XNuXQnjTCHVKqBZOrPhLHQdcI+2v4lbcVKqq48q4xEscpwHeROkG+y4oBXSKLq4Xrib5lnQ
8ic6RgTHxcoP0so6MhuU3zIa1HWrlfI8YTHKqzzfpYJCBrUZjMeoafe2GRtbN+rTQ5JjS9TmjJo4
MtM3cpT4vpPqD/t95qoF2g3cn7a1hzbxQ0Eq2xjzaGS5llwPh+tkCwwCJZHpgcFTGs7NR+w0JKj6
BupWmDdoqHd+PAeFTdMW/lzyMXnqIxxGlzMy13iM81823402jvU10FCawUogIAwD7QzlOoKBqV4E
85qyj4bz0GTvWcPIgsbF2nvo/UeR2ydfS95rry62ZhIH626UwZ79C+eP3eG/CirBWiwS3Zrw1eyY
ygRLUOdFl1zr3xmm7mURBUcwA/feD+IXcFNcJPJbroboRR/AGmSOZGloRSF2xpLlrYWII/paSqUs
P+nW8IM3HOxa2b9XyRDfwrrYW6pMdimSrxnO7h+m0rmGZsvTfBJ35nIhzoVPtHU7hCtEHqbvzfxN
ihiNnBuIG8X1d2b5bCQofpajHfcrYj3bEQfuoYvPOmNTz6w7ZZyrobJfRuKHljKmiVEA6J7/G/up
vsOGzCCuL6JbAgiMUta52kVtvi78ujCNOQBaL78Lxkpd4uWPIMJBuxRviVVPa8sp+jvqxd9Tk9vQ
SMwAiUPysw+Lt+XxRfmszqHmPCnMJOcqG4nkmv46tUk+vITwcHci6WkdG7JwjvqBzSHcN0AaU61w
Qs81hDeqt8mhj23oQk+dJT8GORf7yJ6OVdrsM5/qfukjl0G6lM4snujTrTMaYhsGeC6XqQZkkP/R
J/U6SBSUoYwCwu6njfkRCtRaG9zwGFWGef7bNymZHcdUfQm3FIwd+UCHtG5PWNZ2LduafeCCmso9
PmBvmk6aE0/XZtK26EONjajzfkM3QG52nO6W7k0zdXNPjrBzsft42C3ek1757labrAC1eEImHGlh
aUasJJ7Ej77uueqDzCQvzBL3zDfePHtC1sJMydEfoxeReKt14VlDwsLxkt0D19271a+pwolXdNYh
HxmyWtQxKSCgbSAKn8va3lempEsyecnKzH+kZIyXqAG+hUPxM4QWkYwPK+jbm2G642qhCpiN9meM
sZHqiDxWEUoi0tFBUyOqesRBGOxriUAdRka5dnq0o3uMqTZ4LWBTEDaflyqSrfN+ZMQ6tjwTTQVN
quvrBmq1bnHbN396I+6BUCSIZhodqA3G600+pPEqbX0aaAiVMWXcYxCkZc0rlLiyvP3YZccyKG5a
CH9RYlo+ktCFT7OzOV3SBqP7eKEpZaagFUfAR87rMH+onpd+Nwo53ZknH0c3Cg++QGqgWgywYRfj
g8vK8upO9WeO/2y/HJ/8XIrz+tkVd9utclodhgPTMKLsyO0N1PLoQTrGSdhGexnH9OrZ9Rcca/cF
YTr3kF+eBrtP7+wTqGZzF2t+hUfKTVGRVUkhuCGlv5fAXFaFL4tXbXC+NOQIthnWJzW+ioxFQ0UN
ssvL9QRaOGWgDjSr2LfdKDjrB3HAsJpDcXJ2cc4DUZqzoMiOvgRr3Lv0OdH/p/cxfTg2mV/uzV4L
dx1nr2SHAg9/RD9R8sj3wya7G7WOIYF2tlZVfVdF+aWFTX2Z4b9Z3zOS9HTWgREYrLGcPtu+HtdW
Q0af9GzuPGkhANM53JZ6oOSG3ZaqY/qgOflOZb7GdKjJ6eAGBkbFONnPQwXujGeAXfko6czh5tGq
dlh2D5pNurSykl1B9HjjtOaxb2jRxAwudIq5Lp2gd6eYWtd4YkuiKVGDIPsNH4hsb465I+K0uBdm
A6WxigaeWtAW2CublOJ1hqhi+tH3+j50uye3Nqt9CuQYETzQD54E9G+B90MM1M0xB+CTaqmZYyl/
NSE0LZ7vzdvQtY/AgYgwJK+FkAa2yO4Hhs+115rhJcnzm2Iv+FjaMVPv+zXo/W9FPvn7XBe3xGnf
IwQ962QUxZ75WYDUZPGCzBvoWSCSefKpt4V3HNyKhbMmHoRbW3uzNnK8GtnK74IdfeApSvvq0Dff
OqOnWojEyxC5v4vJBKVWqmo39T1mYiC3q9rQ9NuMEyGU8bJ8jDCtl4GqJZkBL0qkwhzT554QwsJx
z5avmrdFgaU5WbUG0FOsygnEipkJ7OANWs7M8N0nPFEZt6dLe5EG9Zu0TAo5p23+ak6Wn5j6ALOX
b4iaBhZCG5+jGbne2WcfPVw4qkdhyWGtoSCFR0P7xUohc/OjVMXJTIv6JKPprQLkeCtDH0qT726G
3iPKwZRb0WLWY5Uhn/7uWz9Ch9RNWXfqPEnaI4w8THJV+OyVWfvcDt6KUGVkTJAWNlM6fPcc7+6m
kFsYqdg7Cl7GKe280WnKp9LcGexgAA+opzhHZtAJ4DaiPwtjUPDVSmM/cy5C3KCPEhqjFST2BnVp
9FdL4PpyYIhFhHskNZymtnnEJxtthsJ8qgtm5Q6O5N1fqRLJhdFOEyUUjYQjvW40EA1aRNtNj8Oe
osIaMlgwH8d3wTH2jjLqwxC8NoefD0/uXZU9yPziqRpHtDuJPaz1Re+VNfaVhgOcoRkEW9dsnvrQ
3PSBFe1n+2uY0oJUOLC36EDsdcbeuvTn2yDPB4bjsFhjKyYHuCZxV3fFxs5/B1BW7zat5yqLzeLg
mnl50/DPr5rKiA6W0Ud3n5e/xa7AJEz33Asc49UwGf5uHGKXlJ4InVuZ2PvJdO5OkDCiy2eIkEvA
beSPz/zTxtnCaPP3kqrm2y+Zb8Rat8ONL7lTwjF/myQR8BVOYz83+gf36w9GsEhQKslEa6IpjLzo
XOhmSWIanoseyOoefcCjqZrwZITauWRkfTClxaqmUg7VmQM9rPGTg9VQ5timpbYNINqdVWAy7bQ+
3VWx9+TNY31vBu3afZPgW6exWH5xZVdendx+0Tqgzm7todZyp2Kb5OGlha95/q3HQGAjjdGHOxjB
OXO7gARIQyK9sfkdyiKm2Jy89WcTq/bI5MvfDcWXNQ9ljfbNNmR+y1UOigMckwSbVEbPYzgH9jIj
y61NN79Fx/WLNZnCyakvreeKBmwrsnSmJOCGGLEz3bu8/SITgXZaiOwepX669rRe26RZnMPa50wd
EPWuYmXYZ9uSb+xOyLHNacdESHfvcbJseC6yZ0yhI7h8MNcxgFxZ93q+l2lWH1yk4KYz0g3j6M3D
w+D0O1RF+m5kz8XMvNSOcUu6h2MYgKY0e65X8br7VAdG0KVb22+iZ8jPufUzTcoJdH67wuju39sc
DPA87jsGXs/ISEbHVIy73s16NIeleXUDcwAaRcgTGoAWuEiAZtB/4f2E29J261cDvMrFZzAM0q6r
X22TaM6m0H8zcNhpThcDSe5GHDAyIv2siVi0E5DNgz85VD7lYJw39jZ20BnaNDUohXk9U2++GbKx
Nyzffxmq049p2XdrL7DFLlOkOmtpD6XNi+xr/hUzGlwNTsYt0Ds99Q4ULjsRah9g4VtpSFoYT4Ae
c2umXqoDKLj0FDU8NcSU3lfUdK+DJDEUkNiM9naDLeufbI16eROwpdgvz5zUyppjKCp2E/1r5Drp
uQf+usXr/vdicZIInaHt5evlW87t9Axdzj2BS/oqIb3tWzUfe3V5i6Ub37WYxsoFUbXowELDDTdm
WLL7jjQqzUDCRquneFsVXn/Nkwybultiy7e5qT1Ip/CmTq1ePA2S4ose4Z7HtX51EllvjC44LPc2
A33CscI23NkN3A2r8JEIuM6bpfSTBkz9tJwzelneU1Dfp2KwmuvyUKstojHMqnx2SlaeKg8FAjw6
U35zqmPvSMNbP4U1EasETJ38MgJk4A3q4HTFn6r7GyZ/Z7EAYRJxRthqrMiN0ONp5Lq7IgZUQozX
nBLuz6GtueKPBGqPz/agDQnPRH20zxUUvarsgnOYuF9kDterYET1l4MhYHc4FfAwwWWgpK0fU16G
O4ngnMvGSXYC6BGNY41G2AGmPdT6Z22NzV4vgRjh8R3ZlKZ/JGA0IsFBzYuxoRVRyXW5NCaYPV4/
GWc34A0uItlKeWctmAzyHuijOmcGBSh3E/qtcYbz+mWYOTsGOww3y3Q1maAjowv65SppnyPLeDCM
ny7UxcAi2ehgQNkuD3ZlU0JmTZ3tDYsk3uVntaR6XwqHBWkUG+HV7jmZ3UAOPNO8X7X0gxP1gtZx
yM9bFqger9pk9icGWhEXTJvtbLorpk1S0vLqEX5eByH10OyHuPqOVmHYcUy559EcVkzbGdU0IGvY
bW3MWHOZKtsmls1G3YO2vic2G04Aduosa5GvrZy1aw8Bx6SHoKDg4u9dZIEw+H+1oZMe+G6idav0
d93iHjNE824E3MKWuBiI5s+hRNvrmUCHLRQOOwZe3S6NO8FmeER7WyEhdPjlW2u1h8iq1bmy1F1l
yrnILCcCuyx9BvfOC9ZP40Xjal6PRv1SSzG+KIerKR62LmeK33Xth+NEXxliDNjH1JeWrR2qgVOJ
w/lch/b7UoQtl6wppl3a01xLh/iCojx3ZKVvKw+RpsMzbTkoQq/NIYLG594oP4uQT6aQpGmnWUrg
SFkf/cl9lWjSt3hTPuClBjcbQQv578EflwXLlhPN2A4y/OhB+tVD8gOhlbFza7BCHdJjvXRIWCDC
ZSPblq2Ao5kkSK4d9FJgGbIYYnJUnhhScb7Oyj2zzV9CCz9cZhfjs0QjuO6U78/PFXSBWtyvF0aa
FiU/ohwSCWP7AoFSZO79mQCOpvKXX0Xy3kGrrfPRPS7aZ2MyUd5iyvPypD8t1yInZ3fKJ4bw867e
j8NLLjlfY9/7HTsdntsShSPSqqT0m3tkh5dJRg6X4mc5ufrN/o6lczoDoFvjM6AhFUFw7RNHHRbZ
SU+K/BpFDcDpybbPreXpt9gicaCX3rHLjOy43CNlHB/dOWLAYC60Wb63cuav2YUELgufP8/lwfcD
+yfLmbFXGyJPze9eNEmggwxcLD9/NBMC1wBNBTdbPKxNmXo3xqb70k5eo0CIK4gSca1BG8k+qy9J
pIe3yj0ja/sMWWE+x53TXrqstdcdOWjAfWLzZVFAZF6ElQflWyhDdrE6E06HfPgW+exOH5vronEI
Gme8VvbH0g/03msW5bOthA5h6RkYEsxiqfxVw14+KH8dVJeIpPdz0PP7qTW2yWJxaRnyw4TpX03V
WW9VqN5ozdXWa8gsbAcsKQ5mnlWoDeXRC1J6AB7/Ds9KHoPWkM+x6vobxYg6QKkNLs2snVb5+FEl
5G9JhjWxn4pTOzbffRkbryn2LFLD003bth3kAWFdKH37jekP9l0zeJqkjgNNxKpuXtvEaBvB+tIA
3Grjj+HWxVWZpAU0jtR2ns/AQZnGpU40ULqpfC50jwR2whujRlxMztO3TgL6NxAzXKs4i1aDhtY1
CKtznFdvKulr6MuAt+YtR5qwnKIuG/I/A4qmx/Kgsx1mTwQKPptx+JTC8rmaQ/+OY0+uQzE1F+/X
mJjuk1d2K5sk1qEX21a4MKSml0Kvsl1IjO9GzJoulVmXaOo7hI3OwXeiHXgtZC1hB/uHRbI2auqt
sANgKsza+mD6taziGdxwtcXtuRE+SlW92MbUmV9W9avycOWXnnyvIkLHca7jFkiijY8655Ryrqya
afIZC/BKFeonsLjs2dCRPBRT6yPILaRNvW8dXROaIF3QJ7wpExSf1sAty9puLeZVlRzy6qSZ49XI
4he5SFKmOt6Mk7FiAQjkaiI/3tIsgPxzXxy39bWNvB8paFDWt+U329bhhxtZcHAM75q3E07jyWU5
Dn6MvnikxU6RZbns4tYskXD9hsb8+Ba/g8JtSDKzosfUnLBXTevADaxfTHyM9IVmouSvky6DPLt7
iCysjw54bJaeHcMo2v9rOoTHRLMZUqW5uzY04V57VKEEmHQmhQXPcKXhsi4Uog97rtk9ns/bkdp4
k4ZOtHZ1UIOxx+XexrFxsVeJUxcP9EF5cbAroS4FMZEfbTzIld3Z+oVYOCjOjpF+WB2fPsy75mvs
nOiZ6VLGGmjDRD24+hx6m7GwLTJjCgouk14Wx2K4S+1kXAVaWt5Me4pWwQyoSiQtbWHRYCpOUDvo
njW/7TdW3xrfTDV9QTXlmEf+Ytga+rG6BfLFCmQXlF79hX1nACQVlTc5atuiydpLOEysKvnpZCeT
WSJNxzwuf78aWWREReLfh/Yahx3aDT371eqIOCCyGd9sVctVnb3kCJMuM7QCI4G/m9qxPYZD9Awq
19+F/aKxM1FbQtkSHVl0yyQ0nINofJZa3TtSE+dJ91Oo8ONECNn84iKj/9Y7Y3RcroMopWkvlJcd
pU+As+FB3h5FdNX12rw2Vmvca2cVldE50If2BVx6cJy10mGbgvkHNkZQC6upHmB/3BcvRo+FA2/t
b96JtpcaFpLGipAs+MUcnTBenLhot2aJfADb2NrIOfCWee5U0wD64pfZV8Oah7H6ptr+T0ff9RAJ
9XOd2ebOaRijULOitGwN52AiEAZll5Rk6ZQMntAYXgPc3GjqfhJeVK1FNIaXYgJqWqcqA5VRFOAa
B/tlyhilpBpxl0UEcLcz0jMS2s/e0+23XpSrqbO2o1u4d4ep4chG/rlLxZOZkEhkYzk4xdhFDmWU
O/jIRnAemjXDf427yArnbsyHIKyvA88rcQxZqBXtw80ubTW416rq6pVHIiaZjWYFmpVQJD9GkyIB
V4WRBJTRv5J6MN2aDpBs0bFAqcryaBlT/+TGLC6hk+3zob+ovElXnQjTu4ID7ERxfUmZGf3V4ikG
KkeD+ZjMUEhtqpki68yDiEQE2Y1F1Wjmj2Uu4/8/9s6kN3Ily9J/JdF7PtA4GQlUFdA+j5Jcs7Qh
QlIEZxrn6df3R49I9MvIyswudC160Yv3gAhJQbk7aXbt3nO+MzL6/TkMmBj1rCtTT07+03V20HOU
WOqzz69DWvDzJg/dgdlYUVpL0zM+xSSJHihM/RkvsbMaQ89a1q7zdL0WADhMZX6QbPRh4JQISXU6
URFR3F6VcVEOl0zO5TnPQb2g2TetM0eZu7QDP9j3dG/IIyArY+L+tdjxSw0hTNTJ9Fb7sl2NDmPl
3DM8/VYE8XylUdGEga8edDJ5yG0bVly7jwAPnbR+1nDaTgVfI6EDakfRje5n7Z1J1isTgHprItt8
1DKxqz16onnlnmhOIMOfZ7e927KkBrF2NBkNPEswokqOLN11zxLqQw61LHiP9rDTWjJ7Ks15kiL5
KS/Au2Hur5Wno/m70Yjl2S45CmadRIfs0qcM7Ka+CQruyNpkTQ4AtS7TWfGYZ7kHDPwp67NHz5F3
SlbmnNkx/MSLNfWoI8gTxvpa0l3rE8HGvqIwRALSEoEyTlO91ef/0Q7+Kgd/uo0S8aArTL/agCvY
JLbplkbq2QSzZyJK3+t0VJeMcL1bSbL18nofwDq+D5N1ONjZp2jip6Id0dz5zb4mr2kZVCZPsu99
96zWfPBVD/Kj9B8zb+6AsoAbfQxNMBjvYiwzqAxa62agcRDRzYGczbtbHQFYy/M0OPXOdd/ivP50
kyE5NUXzns1+RuQJzcIwh5LXMWX1IZw7LzGiMAuNrioEGVdjx6igeytw1a5D02j2jj0R8Vim4SHv
4s/rzKYTaiDV0w8oDwBU1spFUmBeNGVdtN5D8otwjkBdZOOtW3xpLA8nJ2QsYdTR+2QX4iIC89Pt
vk+RHn54YX2I52qpaTgEXWNtGiKcpvlQGPhRzq0bpwxYgmXW03kiEWCfq/6LwfS476MYm7Ota4e0
9WNSO+iZJB3LGgBOApRm52mRpc7J6Z0fqLVYXpkUI/iJptmEBJm709S6x7F2gnFBRtXUkz+V+ywN
4W5IKO+vKsSrdLO1smOKfhIPJXzNREMn5he2ulw1nLM/QJFRkPDQn1QPmMMV4hw6QX0BbbFUUYBQ
yUUo1I14aZM2LEh6AKjfz4qLwZkRlRD5N9dtjI/oksZbZSYcSEM3vUz9IZtlxFVI0dWV7StLqIER
1WY8eZVRYtJNFmaIiLw1mu6IDLehQpsls0GlEkj8qTrSqVCIsghrud6I0dwtBanAddxmDqzLGJrA
n13CV88vQXAWujdjckJBRcHYArskCHu0v6OW7Fo/scFQsij+VI56aB2876yHHI5VRVNqxlS2BYof
hFf1HnjOuTKGboPy0Ho3ScCy0nFHZJK/y93wCxUxDvXOdO/GjtjNpImnRZcCrrWIUFrAy6wfJIkr
QaN/WK4b3xihbjwxUP/w9DGGFPZmuI28jK1o11Pj3uYWylyj6bUHGX5eHz8LOiXO3tQxPnRZKeIg
dIZ3c+2BK0pfh/nw1NhJvqOpaC4gZsV3hSwfjLKBQD1AvR+GBGdG/dBrDmVIeK/nGYeDWVBfx3j1
kXGZN11+uj6ZBiLIBbNg9+CK9HhdfDTuRKfJYf5Ecfbz5yQ6LmuS7iZ3guFynZKnlOLYKgigGNAR
LzqGoatOtugrrr/o5NwygkAsr71Voo52GWKHTSyM6uDpLY1B4r2P1w8WwX538ueRZVxzxolJcPJD
7T1PhmcfTprR31daNN1cheDXqsNKTRudBquk30ZU2PoiMaxd2zXmIfetAgkiFmyLZvWhHGKU3vPr
Hvs5IVR32g3GkkUADP02H4CoueIxaEfjTYv9jabavaFkcSodX95Vrk/bYNTecrsFl+0EPAB0ks4c
hSZA3XFHuJUljqp3i6UBs31NPEO5xAHGYkrj+XYa4ldFlBnI20YsEr0bTgaubdUWx+u2Onjahz6M
1XbIw+HcWiMqj3mjqgcqxiilzdmUtXXM7e4+odAFZ8XLEH07bQVHOfTWTMID1cb3ZefqCx8d/Tp3
Fn2Wt5uE+JRTP+npFugfGGdyrTZ+HFqAtWvnrkM7OZcDGXRHR5/6Ve0ywO2z/qgMI8WmLOtdorXW
ncKsEo3aV1Qn2WvvE6jVRIvIaoqHqCTlcBq0Dm2fgXrC9LSbJPbaJboEmNRCojART0YyqluiBde6
HIPbK8rd+SBMqgX+3zMMqdBl9NMDwilUrzquSdszzsQs/Jj/6y2JIrax7Xs27urikR4H0dyOeQLs
CENEU4JPoQlSZuF5cB6C2ojvpoSWtFOeWMkSPMeZIjnSXdNwBsXHdFbTQvNpBvrCXN6WffqEmpqZ
nTsD/WJfnGtFqtVQVDZGksnfBzRanNA6o4sHpWdzGCySPt+n0XRK4yY95T+7HtiAplfiPhaoaC4T
yQWP0Hn5kjnRHwaQ4uo/bMNs95mBIG/WZgao73I0pHANujOPR0G3YhSr3EupUJGGA4prs0dXL099
gabVQfy4z4pIJ6tRPdetj4FaJI9EL8XnJAVVGyacZZgmFDeW1t73JuYfj0kc0WjcDyaTv42EhJzg
UngswieqZf9Yx1b0y6nheZvryQDhXr1Cixs9gk2AsH+9FwVxMCRtBuG64yeWqKLokVcE4MRJclNn
OlR4FoCfxWGLrWCj1fjYc8HGFEAe2Fcq4yTKbEJzhnGrdxnFUz9Wlxx0ys8r9Aj/t4pgMRZ0zV4I
gZ7mulzKhr34es/3FRljAUvWkgFNsPXADm6RJqyTtH+Pq764FxlEEDAppyt51fXJFUkNkkH8Aj0j
uY1kMuixfc5raASRl5G62+Fu4bTzZHjC2XA0IYkiBIfv0Sqwl7Uzu2iSiNDTdnQWRRzYZ29wVqjY
2h0FLilEafkCHVk/eQy5rgXYdSEz30JMU4SvjtFBVlQ28wHeqWll5ih9kP3oN/ksRAdwosGT0uKT
7r/FTuZu0grFtV6Hw+Z6iMNZAqybjsclctWrjdrMcermWIYnd9IQu8TrtHacva37J5HZzQP1w5mm
yqKdbUi6RuMlQoDGkM/TGdAVCorW2RyGakM/KkVBTDs5GLTbRBPamlYKKFjgDZn4di1Vs0YdYi3r
trnhES+pwzmnaWQ2ur8iolzNY8LXLJVE5oV1t0Rix4OYj+adrZ5ztuOVa4TMPez80Rpkg863kHsj
M90FRpB6r8Xxl/Ct9qOoq6XmYpoStnuPQonmpSyCJc6E7xZ46bue6VJE9hDlSb11CicF2IYzLNIG
ZPV9nW9sFBzbqZ3OoelNNx0pCKsQx2yPYS1YOIAHqxqfwxA8Jo2RXBztwGDtpomS7FNDULKw/Ck8
Ns3IoQdiHzq7nDUgCm4HGGUL3bd+jH3hnHS4YWQXqjdrCOEH0hrQEUFJ+GuHKm7Uij7+W5+Vs090
PIV+Uv5EE/x/JNi/QILN/Od/jARbfKs+vn2p+s9YsPknfmHBbO8PmuYwvMA66XT/dAyMv2C4fMmx
dccEaguhyzBm7+JfYbjmH9jQqZ74QcvRLYuf+isbzPxj/rM703pc6VjOfynDmX/1NwMlU1F4TTag
bkMHBXRlOfzJvepgmgkn3SZtjXSKNPjWKXfXms6urcyTzhgllYx0FX74jO5GDK7ByZho6ltCjT6U
IExvyMRnXuClSaWxy8AHDtHCtIC+tlOG9Ve5m8IQn8Nw7KamWwBkvy3sZ9K9vmtzHAajo4y6ZhE2
4ffE1l/hI1GKQwQFb6Fa/ZuVBE+QnDZag6Zv7luiGh+DZIkqFT28edaCfMXivBYjdqKh27Z1yOx8
WIJ+WFPrrAAS7LNg7rGRhozsSUPhVCO5yHji0RP3NFAbG9VpBPoR3xgmqQkpkoXtpofBmGGtRZ1B
85RsO6jtkvKuSSXxiGJNEwUURVDuhX7fDfcKS/5ilO1pTNHE1Mk6avk+I3nT6mPPgd1W2Y3EP9TE
ydYuZu+Ts7GE3BSWt4KKvCrRisalwKvrr2k6b1lwlkjX0SiA/bMIpYxRvugLhSVsorZRg3xJqm4r
PP+jVCkfh35bJ3JdoRJNbwtTfB8BwzNcuyS9O4fAbPowuZTdOwNv8KiSE0fMERw1GF8mCiJmIFu/
WQmtBAwNQBEZR3Iu55hEFgiFnWQ4uWjkj7iO9g6NUTPGoViI+1oFhwg1dke4sSc3rtLv8EFuDNhB
aJKXltQXslMP8yt1rU9tSndZoi/SkCKRVFxBm9wy/YOYULxUaLHcml4EYaVUOaS40G0pmboqS7zF
/YxJbp7m19zmzkvtDxuvyvatNt2bFnjkau84Lbv6sGmV3Oj68C0vmhPQY+yHe6NjB3KbgV3QoVGa
x4ccWV82JseyQ/HqZtt0jJ9VO941noucwN/VMrvHjb4W3DteFt+OU/Ss9emKmWymj0tMhgssHORQ
keWpP9vlXSn8debS0SvrA76Pte082NxohXZj0cQK2kUXVktMMzdWY297jUF8oc7p5L+Xg7Yb3Xur
pQmQ6reDIA/Y6HfMIXZNwGAx81atqG8dF1atXyPoShFE1AeOaVhpvBVN+7WqeSiAEiHiW4YYAZJq
P1/bCD+YIA0VG5fP7Y5+NevEil7Byg+sgwYotmrx7uQJTCXc6/ljMXXbmBftE17Kyfl20lAtx4jA
xosNDMec76bBXUewLq0Yz5GkFYcCzMn5nKaaTr06t1cSYBAsoia6VEaaEP/hv9MCowXkbcfmh56q
B4WzGXfKknyXzUAXk7nhprHf5gCOVmsWVR4uQrQ7uZYveba0cKmbGKOd8RbXyYOYip1PMljqnJkP
Ecm2qIIDQtGLlQ8/ZNjtPN41IYejafrHBFte1oTLxHO2ZPxCEOp2U+runFaeOr1474Iv24ovkQTF
r1pq6vFYNcSSeMbBJSAGOxC98RQ/DaGQ113iv3s33X5XN9+y7/W/zf/wpyrGKoLN/x//9jd/Okef
aD/Vj+b37/qbH6r/4/plaH6rb823v/kDMwCENZf2ezXef2ee//MCv77z//SLf/l+/Vf+1W76zzbT
/1n9BtiEgfNrI3VgYjpALB3TQWJgOS577K+NVOp/sI3aEowI+DpAZX/aSI0/HANwvC6EBKfpzgCM
v26kxh+WQMMCn1PownZAyV3fVl71L9ohb9g/pB/+ziFwmGEJQgKF7tAvt83563/aRv1+HJgZF3JV
18G9hccA/dMTBRrpgyOk4S/fJo3e8F7+9O78+i3+krfZnYrypv73//E7LOq3q1q/UW3K3q6lyXhg
FUq5E8Tmqu7wf3eFGUr0p9eFZbKuYkdJEHXtwi6PHcHY//wKvxcg19dA/WM5V9apPhP//nSFEXud
Xje8hqkvSUsZ15wNwLpM/wKf9DsA6PfLzG/lny5j0TjsWpPLYKxgiv0kls9zetk/fy2/M21+XsQG
fmVLpg7ObzgVzx0c4k25SNHuEADH0+eY9Ytk5cfnf34h8+9omz8vRb4HIQaSOvC3j16P48ElHAN2
WQxnCxEN5R3zyRyWG2btvDopg42deB7fIp8SoD8CxhFZjfapBXShy4XBVCfrzz5nThWvaO9seuNV
80nxMwl6nprHZgiOpTw1+TklcS8CuD18l2JcdLPml7hl6I6JmNXE4zrP5CuQ8ROO+GWkRftwAsPP
TB2vLAK/qrBXvvdjJDcI6dxKIw2obfs7/Hjf+mJ6sJEE1pjzQ7qiYd1udOerE8SUTq89Kan+qWxo
+Trhzh67tW7S5SleC7Kde7qQkF9Wemaj38IDJUnM8e6G7GK5Pzrk61FpLcz6XPn6qe+IAVOE8PB+
KLSvmcvm42PYQ+HXJ8jTLTSi+SFnZNOTmYfLGH0R23LoLKv2wWS6EqXxISaAxq+/VP5s2uc6NkGv
NAhLSEq0Ja+IoSc543H1aYhNXp1b564Z34PkOIUUjx1ZTSR/GrgYqED4R5P00EXwmlat/UCW/dYj
rQnFc7SKyM6iRuBtolqmp9eg9B3FQ4OqS+mvnUkmYwltszyiuLHRLRMYRLhMu8WAiKl8N8h3S11S
+4mOn25hj6olCWg7oCNLf2yPGfJVt7m1qniREFUtRHBCKgY46dWB35lWn8XO7Bhr4oWMtE8nbhY1
Cl20nUttxgMT3uUTe1UTnD5rkOLstRNyRzmDrBqBUlp964eLw7QtSVn2pPmUz2GvHYnSaHRWjWHe
m4lzCItphbZ0pdE/JF5w9kQsOp3OHeLLzlrOvxDrDAm6NeHMAAuN75V4qr2RRfUw7GD53ARJd6iD
iEnRYxUXYEbQPNA3CcKVlRMRhugpUwSkramojnplfjfDAbQYHBKzPWp8crk716wF6skdgv+tCMud
GOgpzSFRoMiqmamOsd2OCdEjgavtplUP4qOom3tRGcdGbx8LZRxpTHTVs5G5DJa7B0C3R3K8IOKD
5SLuWYvae8YSlHRqy9150BqScV1tbXTlAUrAFdLoUjaiNiF8wVpYyDTG5iVCNpInX0E1bW3EsuLD
xrNKF4An9pxY6NwQ35MHRTuHcHYCIupsAW9kgZJ0pxpQhcrFmNNr+Ou7tY+9JqBVIbnhRXsubG+h
Qf+Qsl7Zhc2dFL2ZzP90Ed1UKakirXay+pm24VvrjJtLk+HKwdqceP3BqfKlXKkx+EaoGQneaikH
btEJC8JE8uiEwtjkGGVp60pqa01iaMrHy6BRlLV7kaALHFwYBk7wLOETEA4WG+fSHd6NoW1OKtE2
I9y4ujXe+zyHNNGt3Iz2VPoA26xTR0RgK9c5TsnFtXiuu6NzladavMRwa5mcjHCCiwl/VpmusQet
FK0Q2RXLgXTAvmuQTuSH3pULveShzS4JqUaWvyk8zpERRiGXjIzhYf4Y8vjGTsAFesukYKBHgq9s
gnsPP57CURmTbaijeGDog44hjs6db/6Lreo/3dXN/720/7bn9m5g4ifMiPmrd52xD92f1K//7tLz
H1aVf1N7/qMC9f/B0tPmjf7HjRwgBc23v9xHn9/+3MqZf+ZXBeoaf9iObjPZA289w7740q8K1JV/
6Gz3tiBQWrgz//2vjRyykIB54q9xzCscnp/5VX/af9DFAfZL34XGLvi1/0r5afxdeSMpOm1aRpDc
dPvv2jg8T/RbRy+h6a1QGSQbp8vEkTr6ZFb1ipJ6hDns9qi9sM5GJlKLunIeiW0NTsxUz9c0ZEOW
d4amjTtEZy8j8q6l4xacJrMLSsARlkeJGwy6A0q722BytFf59ac3/D8pZwFZ/t3rgBdqO7wM3mXe
nrld9ucyzVE408OyMdZFr69nycYSx+a4KltkZENvQACKZne62IZAqs+Alax1iSV+3dfpK1Aae9t0
aK4KuhJ2Rrq6LY2lGIS3Al8MjMBIfySGVh7Bxy2cKiH8IawxCFoeCNDolUmqmLEw62kMujPRladY
1cnOdOyjHlABscx7SkOU52T5bdQymsFCAHu1onPTkk/YorFdqqZNtm7H6dXrPqIEN7bdfIYzhMtO
gy+rtl9bp0Wy2DOsV0DT7sdwvHVTcZFmoN0yYDMXQBI+LGXVr5rbPdmvHj26b9oEE4lkxkUcBMS3
MWFZgMdbl63LhMkqaMt9sLOamzBKxepccuTZ2AEDg0aQ9kLS0VNUmgQdJlw51jdxi082cKzjCPpk
nbVKcN5nS0mshS9BXbHXrhmL4YbrJRJd2NS5nexKkpIGh4xRK1fh0gVvk0zEttYeAOEA5alXEyvo
SB1bL8u7q8Zo08WEvaEpf2mQ2LEph81CDM63SqdHqIxwVQywXrVO7tx9SxE28OucZe+KNczsF5Si
SxdV/T16zgagj0+rPIJHjT1+ws0S3Jqef+cPtr8QBaXt4JHISkJlioPI2yNWFzgaIwrdllwZCFu3
9gTjQnIQ2LZhtfKq9lT7yROdnlMyrX1pQEvuNX1l9i8TA1reXwU5ImO3IUoypqRXkrKkQKXTRBY9
NHIdCyuM156gP+mbIdFD0NGwOwRLLWX38H2RLpkDX/xJvSWNPy3swk1xU1ggjfO7ULTeEncO8ehF
Q8a1R7kM63IfZRD7gp7tMuz07GDjaaOeB8jsRwdGZUArPLahSmTdbTRWDkHTc8JMEd3V6KFgapMt
FBJoozqzfHMauLaGQ4pA7rOdhB36zozJS5LllPj0Rjjafe+N7CnRVPnc/LAZy6EVuzOVWI40ElFK
BfEmarABGKOu1jJHxbVwIz87CJHlhymkfwYUtcsPbZvpO6ITcCN440qpAURZQ0bJskp7csEq+0ck
/PBY6uBipTi5fMqMcA4jcL8zavv6BpGW3IPQdjN8AggKSUMzT2qK3oTlnUvhPEe1ePLN5t0xbjTq
nxhSUZKbj06Vnkcic0zkLN2xQm65bGcmATFB58JAZ94MzGiH0dvItnr2c+tbYelPNbHSdN8DwGWQ
yrpd1IhXwyju6rZ+wmGrL4oUMmDq71PsSZjjamdnplxY8m5XYf/Ul/2O8TePgdchjc9c8HryxFy6
I9NqsLyLnvIhRQ4rl41+PmnOSeZchojkBrYDICYRmKHxhEPPX0aWOqIggUMzGC/0K+yFZtb39QS7
RkBtkQGRTwo1fv5cZdqlH97LingihWnJS+qDQnKc5f6SYxvyCxMF/6CTDY9h616FDN0nQTwRTyFU
T9BhYbXVRzTnejjJpZ+9BiYPbmi4n0H2HhZk2cx+qth4i3yQscHYg+7VYz7JfIeZ886BBLY0Kn/t
UzgPqTjCg9/VifWOF/g2w+0bQmla+1UM0skEqUf1WWOb3Emnfhw0aO3tchjklsY+bnTWn4UDDTBv
sY+wYmxUWnxUDmAoTEJ8YPKjH6CxsD0RDkzmquFaH3rVv3Ma/lRZfMQFkSxqZRBk4iQIKO0KjaBu
nAE/3Wl+e2NGOfKLUhaLyKzfSl2Cx2hxIQYh3eaYVUhh1z1ykih3V/WSEwPvJI7KqPN7+FneelIa
gVsDSatXXEJqAVShbQ/OhywNeIAE1lvNcEgjxUhEo2HeOc2wC03Z8G0ltNIEC7cq0qNSzcQV++5B
KjYROdbeKfEwHyGHYU/laFaM01rME+lItXKNzyZj4o+qDgBv+G701mujiepBJS0jeMVCUmnTF5N2
VtMqCR+iwXe2ek6i2SQ5/BlU/3hwoKo6dRAAGRAHvF7JhYjgfQCGau/qBF1IXk2aFeFtPtF/Ggce
xwIIFhTlJz6y2XoC8yw0T4k/7SfC1e9miSyRweJSuG21alnZkSd25iGobMp9zA4v0glOZTVFOGIQ
z0g8R6GvkdnrowmZq5PHEPLayo46pBEVog3SPvpbq2jQ/bsqeQ+IOFlqUzaeOZqZiOow43QBp5gg
L8ZbuzDNDfdwd06RZe7gzmMDaTkcxwnGfIE94T5IMLeSdxx+NOAGF5bSu/si1SeQenWzDiSjqylR
2iHyjZvWzap7wAc5T6pG9BhuAJT3zzARUpixukskueau6qAEX5HeaXbV3EU9VIDKsp2dcOISB2l0
e3Wyx5G7lAQZ30vBKjv0cCb8+GtiFnLB02Tc05jJvSpeD1ror6y0qG+zcoTXB5J43YNFPFRudG8E
Ubgm0L5fYSuvLnKuvAq0R2tJQyOd0N5M4IHUTGhFz0/aqalz9rSqZ70IVhp+G+zhGBgst9lXPaMG
VH/OIpYZnuv6kvbRCmjQscJnUPTRPit5vOucU2Mc1e66GfqNgpDA7pr4iylL1obsHjX48YR433Cj
umstzTiLA4OdlGRXnLOpYs7pm8btjWXRnRqsafxNyyNoYeRs3XDF0fahGvNdOHm7eE5QzFKa+/LG
KeuTE+hrDXNX2EJX6BgejlaUrdBKCJegQ/xzcjuqN6aqmx6SmFeGYmO345bX1C4K09vb4YDUkdZG
E9h3qMzwGNWLylOgYoxuwLKDE9735UdttKe4mKC3iA+3oJr0iq88RxIzO3qh7qoDAQE0bewGgAGm
qLjDVo49ql6E7VcDtoWxTRGufNdhIqJFyBMSlLFOGRGEoK9114Ya2czy9PS5nZlPfvxAZECzrJBU
By2xLUlsBUsgSOTG1HKNK3fdiupGFNapIt980XX6R1GaPyxk4cTdE8PLTANXqvZIXAGlIyzBauge
G2Qb1jQbGODvViHjt4hYbbTbOfgrqAN0mBKPfpiuuaROe/eNFT1kRWwsANpAfdDgPPXmwQjdPQ63
DHuH/oW0+wsdZL6cYlBeiNfPo5DfED/MU4+mWBLBII5l/T5hGpzi2yH/nvntpWrxTVRSPmWmOrlx
slPBLBcPxk1rF+wxTow/kRgCukKPk0Gtq4A9DU0FEFs9E7yXLTI9fhk0+yLqfof34GWs6SdBzzoI
GgvyvhQKxWpEQyxq/G95x5EconxJk6WIP6OUXybxBuTRTO3UeMtTC8ZsGyfW2a6x7fRsgUlAnlo0
yZTIHBYI+CEJVGm4cfQfhs5YdMULBotoHSoTnY8fX4r4ttPL50l62zbl181LANRRhDbGjKed0Br+
VGUxcrKxg+DIugKrnFMipVdCsZzE+qWoA7L9wuy5wIm2qEDEUCSO945lX+KRX7LzNmVlb2wNZgMV
+YGJ5YEKL1oZwrW4a/hNhOOYhwKRC0LoH75fE5TkJyfL9Yxltpc9gmtjAl+m4ULJScCM8rHYswAK
w9kM8+1kufxFNGs2yxT9CrQ+1sRHcxymuyhh1880DidVB8tCL5MzlSNbWys0jKwnXZbppYdGtRGV
66xq3zePTccW7WeV+9KYaPRq9CgrC0U8dKG1kIUC7+SVp0TX24tQ6TmEMD/6hfWaBsrZjxiKV23d
mq+JNm2zLH9BY12c+7xr7grbfFEnCWjtJSXS4TwrJOgh80cfcfHa4GAis3AfdmFOtGFDAwfn9WqU
1nCT4Zev7NK/+LmPQThjROwkmnfxJr/G/YGOTocRQP9YL1ekUnqXwM35H+UwZ/+Iqasxfnccv9va
uDECabRnrbdu0IytgASUD1X3PW1djJeiJ2SyvetlUD/o/pQ/evdDlXzpQiY3Y+JpT9ItHw0Jsg7P
30tQOuqAPpf/ZfH3HLjprkdXTTYLxfnkK0LSMoSR17/rQpOh7cRk3cStZ4FNMaNGx7hl7VCSoZnj
YL5kgz+Z6bTDIfXiEKSxC/wpO7sK/MVUXzDXfNZZZTCv79+KnGxDSJWwF5nwSm3S35zEFYshiNsb
g5K3GnsFbsSD7TwaHFCj/FQ4KKXAGqT7cupwY9WbTKteVV8652vavdFrL2WCfCLuCg4bprdD7Kg5
+qnKm2FDVkGxKrQYq89cHQkHyy8bhnWEusfubA83IymlVzpv7tf3GrcRjT4e8aSR5gMV71WhhhwA
L8Ls1LQ6tPvCmnmfj3GxVlkSbZoAqcQcOA6EOQGao3wQh3G/uv5onhc5M+wfRhkG7GP3V3O0PjNP
UauB1UPXe63WIqvt9nzocAY+ee7mVjvORWRbHSiN/OyCERtnS9xInB22m+HC2kn+wZTUsA9mMK6c
soFkYZk9mtFzEgzbDkXZ2c/nhm1W+cur06oscrkAAD8ssdPWx6QDucbdg8L5wpvhrrSaVgbN54QJ
xhjDRDUIzZwVyV3vQisIhHkDyeRWF8btlY/VDIoTFMliGXffWZCr6S9KM4FNZQGSLaIiRz2uRg62
plw7aQ8SOxavrmvwHTnRrsA3yEQoQ/AnY/ZBBtOXKnGLazyK83k1k6gp6w6NWsO7OBSRf6rRmZGU
LR4FoVo1d2RrWtNhbINu4493aeDddUbXHX0LwcXEgC5squ31o+/HPFt0djGStFZ95VNUkBwLxX5I
RLaKGsBNwodyQSYaZfXobFqkb4uk4LX//BxNioFskMkxttHX4VGj0w6ZdK6Er97+wO2gZ1Ty7vrX
rmORqTppF+HBN/RmwJPrJRh4O6Q5MVZ2bBw2ASX4dJaiWmhDRipUjBzcMfMfYwcqI5+cWUnKIN/P
hhs4n94py8vPOrL6lc4YwX60qcBxzXocS1LdWeNToPk9m5Rrss73DdW5bVo+U5hmWlEcpuuCeJ21
U0zNrp8VNJQK9J5m8FxfRWysI32pLOyeNbOgRChT5DgG1SATsSi2fHr8EcFhI3lOpiglzoSRjNyp
3LZm0+ztqfPvSAICrJ/ln7QjxUlPSLkwKZ11v75FWZyCo7Cm+fPaI7HB+jEj1UvPfC5UKA+9SHcd
RTpYcuOQ4wp9HdNqd5WGkpzUL4WEfNXDNfczknJEq5s3V+OOBRBikYVk0l5F7dclIQuN+Fj5WIKa
Jn1wsh9XMen1IRe2farMLDnBPqVaVPVdaXkveGV2pla0DyEBWABNQhj1Q2Zvxj7szpBqdY5kM+XN
agpWB+HsNS3/fv39bV/UFy2aR3qvpMpUD5EkflxY7YMMPe3Uzs8OKYPGMsxZlhTJx5CFwXz2NgoX
JTg6a4N2LPwC4n5FIkjkTY9a12uHSpHEgLLgHJv6BkVqfJqF2uUK5wTS4BasTVhNJm0g3sRM9z7S
ejgkQ2yTDVV5tyzhTFni1joq7SEJ7GAt9bo7kNm17qRV73o35bRdXECVtUfdH7+axtJPZORx8MBI
meIN1y1VwHElfcRAInD11thwB1D/ZbufWuEJMQ/AlNovPq/vPffZSz0a5uWKo0PRvfCRtN8ZZc/h
01tdocRXbl6XjUDTxY+QkepGn28Dq83Mna7lOr9eLfelC43KKxEcaelWp4i+mNC8cljvLhvt2iCV
Z2unU3PjD8mjoUCVKWCjKEpJ1YvKDJF/nS9BjAXbSQwDn7MxkduTnMi49+44QHMSUTtIR7Qb5nUb
ssDRdUOOa3YTgBENyEDw/hd1Z7Yct7Jd2y+CA4lEonmtvmGxFUlRLwiRktD3Pb7+DpTDN8QSTYav
n274ePscb+2DQpdYudacY7bVUo8YUk6op++NGhEYuvajNGpi11NvHzvUok1Pfkth7h0ginC3rly9
ApVdRDXtGFZ4WaqSt5omWZm8OulQEBiVwDH3h0Ux9OMRch0WzwJWZJYzRDuvEhRYxQt00KMaVbY/
E8+S6U9SYTSKlU8acdPv2HtFx6LrEPiNeb7Uc8xkQdKhqYcBvuyb2GO3LH+eHTr+QDemgh0mR30H
Ma66MyDtFCQXnNf1pEGDpycTXKqsWGWkw21D2TfL8w09vzEadXXUx/d6RXzN2EXJVurRo9TpT5Iv
TAAjjCrBd2h1tlyrFmIrIeKwkyhI6buae9IloDrVPAdde0diJrj0yNgpeJtb3bPUSgToplpq023v
6Q2jMi3ap5nf00yQFUO1oJ0TWyogyDg1+xaYfaPDAq8FJGQcZc66dCLAYfNjlLbkEmbI5ckqyHb0
CLGGRxkjAZG+OuMQr/E1lusw7otnmDTePP82mzp66F+JRgzWxMoF3zySeECeLoZI1PveMl/svqgP
DR9S0pjHnUe/i4Udx1M4SNav1q62nV+8xlMnTs5cHiO1M2YD69kNZEy2WjTs/f/zimptz1yg6YFe
zSUFiELCxkcy5IH4ODwUqj6cT8RJEoC4XnAjrK5+CZqBfqprVGu+TPAfklwcAMbSeGFocCw1Gm+h
qQdgpwsoiUVeHAagmXs8EtHibIFqIGoTycaXQpMaaXGTc0ztRNgLtPPWMurZHnrK+KOydDiVM2sn
d/tkM6XY33AmQfH1W7mkRbZNKmyPGmvFvVZUp5hWY1fJ/mrO6lqabO+XUaUb2LxmK05YP3sxFDN3
781rlg8CpsxXXeB414EdbhUNmZvQsO3D6KOJjGfqNMULftkXNurtkZ6/XMFh6tZn1wNLArQVo70N
+m/+7JulZWbxovMGIcjwFkkdjW9x/3uqgNeGZUHcPcIFDWTxE+S9abEcfT2/D+BvLIQiTCZBTef3
8SqcPd/AMtk5WzSY59i5w/kjKvJye040CF+l22bXU+1Q6tiAvzXAd3hi6M64LelqnqllG6LstYMr
qQwcg1b6TNYvBn3pqaLaBh79f0uMyUaEbrKayj7DkLWORYlXX2W/EtcWG6IBaCEFnrOAeLQ4v5ty
hhLaAUwJpC9JVUtuemUtrY48RLMKniosPLF2ykNR3DVa8Y1oA4iocQ/6dMT5XcSCg/QKaUnRSBKh
+FjTrwNdZobVDkzOzbnwxGBZHxmgUAlM1HmW9gN103VOT3l1fsyz2UjvzjZ9jUSxvebTX3W04ily
JoYuPmbWMI5AFo3lW5TwWbcN44oev/eYAxVjgUvvcZRDWNWQMsnY+07znY5+YqxkV1nXWt3fZdAV
U9r7x2ka3oIe8n2ou2yHZ+8Lqyr1ho9F+uxd5btbLcopDXa1AlbQOda0x1Rl30VFTDMxt647+dy5
VXPn5UgSMKfCcopoKcwlhnB9+ahKDkYD4PbcQ21gebqh2221HqCpigV+/7RYnVGaBuKdte1l96nb
X2lKpZu0HWaTOsFSpf98XpqbkqzmWPrplU/jb1Go2udOrkvDrk+aUeC0SxL210N4c+bqDqhktyWO
j3WKQtmQiXlintDRF4/0VTTCPC1htp1/WaF88wmzxoPf+7c+TU2kGoqdX7zGC+Ivz6VS7DrbxHT9
U7M5R2WbP5i9XQ315B4JTGbKFIzHGDDVYrKL4jbt4gPJV+ktSvF41YCrAoSZbM/WsiYsKLQVk5e0
LNU2NfSQDyk5F457wi72K7Ym+z8N8n1urW2tDK8xac1OV7audUbuRA2STOO57Gpvm5InBRfk2MZV
imWQ7r7qdShEhDssTOHWNCyDAr7UE2wS0Hi2C7OsrZGwJ65CyZzTNFFrdIhQtaurc/EOxURtkPJG
du9vlRonImHTY1UHkl1h/UcCkNy1pn0fmlW5Bz40rsxQdeCewmXmVYRxGUTvhK2zQbkNkUXWj7VG
O4PlgzHoXKPBmw1WTCmJnCotf3uu4Rni6XRQina6Gq2m3QMD6JZKS9ZWJ9STZL8MgKWpdq36QTdH
PebzbKIiZmphdHYJvif1tgnI9r1Dsdc6/rB307g9mToMADW/BHXcPbDbB4pR9ndmPt5pCShoRJIP
ege7HbyWsQujMF/zrQ92bURuKrunc4kbNDRku/FaFl25zA20PudFK+8j7wg+un6QFrqRz8fdxmX0
si2UsCGDm6RXIc9zZmnkX5rEyXctE7uUTfITNuZBEFjA2EBZ4V1gjWjm5lrUl+5NrNv2Cvc2BcD8
QT6jAM6/UZ+3aYZW+duB+RXdSHmwJtTKTXrfM5Y6/9z/kWzkf6cJeScc+Zan/Ov/A8WygWbjv5eN
LH7jsfz9t2Rk/vP/JRmxEXlg5MbnddYlozH+v5IR9z8MVKKAs03Dtd5pRhz+If4xUtQt0yUYEkXs
f2mW1X844PsQjggiI5EtW/8T0cj8eP2dncZ/OcpoUlpnFYqrX4b/tUYIcEfq9bbRAjDjPVvZ9uCX
0+av6/GBquNSGn0+jLB0HEumUv8k2o4TGDFjGuttq2nHlpmdY0KQE+mhtHcmbSs09iPkls8Panx4
VIXCkUNKLueFrDjm1IRnAJywlUtUTRet0ZZ+d+uBjcC41NyQqgRtoh+UB4w9VEBbhCnXfhfccgcg
/ZTjkhjKR6PTyFw2foakSgk3/IFC7sYbcSUUb/h68RT531im9poXLRHVHZpae/r8RHh4/rlJLptA
HYmQxaz+QhCjQ4CwADfWlIpzKQ7qPtBePj+E/OgYjmM6QrEOSZak9+uQ6CUwTgKQtr0T/TbsdoVl
TFs0RBo2wRYlJiHQSYyR0eEv+bwwtfJOUAUCgQ2vzBYtbd2ABLK++XZ1XwLOM8xNQf5GZB4nVLem
1i+68NgWhK4NCnrNvYSOxZU2qhq2PLlqlZVvrVif8eFq9cXJzTf68il3hSsIurR0y7k0uAV4uaaY
mdPWSuzrJu9vvJyxQLWRVvStSCT8ruhX7NjXktuYJwmVRH/qiBpimLvozGKfYtSqgCuGGgxamP9O
bK14eq/MrD1NRbHvnQO9++vOgvSeqPIlHEBwxsORhPnrkEDNwI1edCrUz0/rH6HU/Fa5cn5vWWBs
3boQCWoI0G28efXWgI8wRh7dl5pajsICvq9orzVVrA2FTkASWgiw94Tv9RYoQeQF19LUBR/tGOOP
0a0//2GzxP3vy610nVTX+a3DqSHk7Fz8+5sGU4L4EhnV0LLXqe4c27EG3fut5sOWJOMmJoT58wP+
42A8H3GORiZARJKbffH0Wo1IR9rHNWpZDml8m+iC2yp+oB1/3wfTRoz6iy/u6D8uA6ti3nUnE/co
Kc61PHm0wvDBq5pdTtZz7qf3TpffEGl+q4iTZFq/8rzo3iU+wc2v4tHcqrJFRYonzHePQhufANmj
yFV05VT73QvLty9O7rJEmE9OucqVusH/mvIiXLQXDpntLT3X1mm+wX1j/Kdby71q2d3YLom/Zu1t
gLH1nQ4NeBIEjLr7sAqo9RBqpQiZl3LC7mYmpyFrdh30Qje2vnsSCFqWxyuRQYyYfNJAdDKTTAYF
NQy+he7EB0DnCEpqEXxxw4RzKfKbTwqZpM5njlQC/uf9M6JSCNJJrLHRd+ga1qlTMHOdfozSfM5o
kO371rsKvYrf7zTJujfdPdJFB8M4NN2myq/69EEbjnmoy9vA7JidRe7a8MgXDECIjvqEXRtNijeF
4VUEHWGRR9XcVffxvlMeM6uSYAFaDIUV2zo0AL/AHTIuYwHIHGR5VtbeO4PzQqsA1nPlOeuqYr9K
CzZIKl6gWccAtVDInvlz4F9jLT/myJAWEYjuSTg/utH5TfT5jniclO5nuQmk84j2eul24X2eUfp7
Gd28tP55Doi1dJv9LNyEUW9R3TjWkwrKVSHILbVSxHsbfFd/aJ+RjQ0RyIuiZZdaP+Bw1KuOAOKV
Tk7eFHU/Y+R1S9nc93Zar2BWD4wOkGvR81YYEtIfOsPKND5llrFSeU3YVTvcOj1Wijq03xTdL4Zd
08LIPVpFjhmtkKTwNiwEMDnCxGmQ1jVUBjv8FbXR9ybEHty3oMUDtGtsMUrxNETajzxyTzUTsYyq
l50ai2gyFI89TUar/0Xv0Cq8B6uSmzrBTiCTx1bRgUKncBPfWkFerMOCI0V2RbcfgigZF6pYSOhP
EV1I7cEsLXrv+sDDEPcniCoG2DtfLg0wiWlLqITJbgFHRITzI7jzkuzJQsXhobpZWuhd/ObG6Bnr
kPKYLYeeFvqkN9soKo508txlb+f7oSjhEEnL2XTFY6Y9u1FlbAweMILS2IJisIncbMdEYWKUHb/6
/lCTV6rxoKEuUjug7ps0z38OnfsWp+6JYcHepUuME3gzGOImsKBzU/HL8Flaw/1EbuFC0ERYzo/X
CFwCQlV5LzTxhWHInb8Hl+uyMinCzDk9Xl2uy+AinKRL64qFAVFJ3me/4946yBBtXJ7wihBx6Bf3
9Fj2eqkw7Y7hfZawaXK8KKa0AZ7DRCfPjHrVxuayGvPvwtZQQAXEQWpQcqLslCZ8UUjbkkBjVq2j
P0wD4QuaTzqo6bzUNVjApo2ufGrORZ7BFpXJC0k/G5X6YjXpHcTTjvsCTfKYNcZj30qyBM3gpxEQ
blzXfMf0zkMEkYDxkvSbw+gl05qNpZVvhibYfuf9yfbj322E7qwt2JdqxkvVc03HZEK/O+3COPxD
tAxMt2GHmqYy71vL2pEPFMbejYCa5oc7zXWvY6s7Vb33QjsQO3mwwS7qY9Fg8FbASF24SfI2MeKN
MUUBHb5vlYHjvGgf6dZoNM/NxNj21AVTPdH8BwLALKV9/PzLIC69Zucvg60ksXD8WyYX7xdR2m+D
mmpiektCd9IeGn+kLWFKQzrrcCloOpamaebAHWquteGeenQeqRMSkturA5xlIOGO2qGs/v3FL7vc
V8y/DEW5KfgYS5tP8vtfpsu8grJOo45hPpauAl1o5KAR7mPUD0my1aaRGe+08qhgFokNg9FC/aW5
30vP89nYc7+C7ubzH/XB1Zo5DJL2D1XJP7/Jm2pFB84rtlNm36oWdViRmA8+mx9zMm9Dr/j1+fHE
Bx9ui44WWlZDR/8/7/z+roMQ6Wpp45IdQZv0LTdluKilfdBr7a4lJDWR8aNXiJMZC4aZ2fbzg39w
shzb1nXMCMZcOLw/tpaTvTuEPUUDYv7G6h417oFrRXh7Aug8Jrmbnx9QfHDL8dlyx23MBwZl3/sj
ql5jvIShbEve3+8acRb8mNsq6tfx1FhrV7XLaLCv+biichqm6ynZ1nMkuVS/G8E/kMZf1E0fXgEc
Gmz8bMM2Lssmq4QyVbk8gl190MkgwllF0bE0a/caAuUXG1xhcHYXa6tlYOrV2eSbPPgXZ++2idV4
XlZtC6W/EJS4jvr8SvLWTY72a1IpwsDkue/TZ4Yvr80Q7gqfrtnnt0DON/WfH4EHGo7IDAZRlw+c
QHlJiGq5jaueLOTBAJ/fdr9ikj4ANSwlHTdceca+tMyHCL97W0dPdpT9zDTkmI5RIm6P6Ovr0B/s
USe6rQBK0YmH2EmeTRIFDAXDzKSr5Ps5DtrxZE0k3kxJcyvD0d4OPmJAhLakXTFilxpLsMNt//wk
P37OXAOLtzLsf3f1OCcKh6E4b1VhMhFm0R8y8VBKVEsds6yYgMY+JOqxCN5Mvb3lO/rNGnnkPZ84
pOk6F2X2xU+67DOw2Fk0cKCKKgRAjjU/G3/18CBBRarqXYIG+ui+cfutcpmBe8YeWd0LXPvFAEdw
sMLmi+POz9Tl7SYVGxCswxJrXb7jo8XggOF7uU0m9wD3+7mMui8OYXxQM1gWC6ZuKxNpg5Lvz62n
3dvrWCu2qV2gXQGnwrW0tf5U0SxYtM5Ic987QpBZJiXe0EVF25r6lS/kKAcoCtyBhgxGtvjZb8Jg
NrGRHuefWdT14+cPxkdX4+9fevEGMrAdjMDXy+3odEvaWjBikv90zf23Dv8PNrYWnm4qJ5p2hrhs
xPgWHh8Pj/pWj7VrJxfYYBpGxGVgk01sMVoOWdySVO6/OLOPPiR/Hde++Jr6LoBFtnHllnjznz58
hIXv5M/wWpulmkCuj/Gq1nUoW5a4CaP2rbLUdR2ihLBVyCbfQAWeMx/tg/Cmk7W7zBkpoA5PqrVy
YuA70BLTVrur6NAhpClXdZpES/aLeDT9H7WN6pLpzsJkrkva1k2r0iejoWhEIUqDPRaOj22hPpWz
+wNl0sYMki/aUx99W0whKVotMfcqLzodYy0yPetaFjaCIqFdnXpZXqsouPv8Qn/0Iv99mIsXOW7b
wLJatAx0ke5T3OtoIB6GCV0vgTdDtrZGC+tPi67y8+N+9Fz9fdyLlyxPUMJTKLOAdN0tQvf14IE5
RXFQRHsPLgu67S8u6Ier6LkashWdPHGuXf5as3pbNwIzQaKfo/UxmJHnTfCtH9kbO1sYyH7LPjm7
qavu5Fv5d8D22zgudp2Dp8NW/v3n5/9Pp3ZeQR3TZYHh86nOhKy/V1AyyIxhAri27Uy1y4puUTc6
u+u4vMaCAyzNum8qb2cziJG9/E0AE37vHpZOTDXunMrIX0MmXOUB8aee1aP0NUHMlw+qmsjV5NGt
AvN6Ks3nlMBwvlRv86NDTipBILefn8k/Pbnzmdgsu7qQ2DHPf/+v6xoNEOSNIWW9LMQPXrFnpRXQ
r7JN4Isr6O+7Vgveshox5lQtYzX+GN2qJGKUJkhp61cSUUZQG1+sW//Zvr34VNAgdE0JM4ImqHWx
ghDDSxBpQTSUCT5w3afWTeDTrx762l5qtX1TpSN+LMb8vjvdIlbjqa+HhSPYuDlO/wdlhL6ugL6r
rqd4rAoU0uR0BIGcEVybuNNnxlMN1N1k6ywA8y4Gu3jyaytC8VNmi65izOflP7S2fiCYN1/1Ff9f
39T3oaGv9I4ew9CgCXOlv2xi8ydj+p+OMN8iI1tLWEy9QQugOZSV+MHUmBDGOT+osNOO/Dsk+6ZC
lZ2s0YkS7jFjLjTymEYN8qrVINbDxOirPUN+Gi5RcW1FtIfiapMm0wk2i4H61QHhjFCKhW9Va3m8
UV66skV2zMJ0DmAjjNElVEZr0xevRfPbZt9I+FHMVHukKMSiLUmL7bHG6LfTUJx0i04W2ZdDh7Co
Kx8KAF8oOimOzIAE9CZl57FRcKRxoVxJzdlWNpc0n7P/NGkssYf88ZVaK8yHQVX+qhFN4kg32vg6
yqxXWxQbPei4V+0u0QJC4wN2ECxLi7D9nk4WUr6AEwyxqC5abIvLqQOvUdgEW5oKFwAnnES0R9Cf
ktvQA32ePIxqpQvVi78n247u9j2KmD8eWbcsgyvMZq820TOrsUQSmhTq0SHiN6ufxOQaKErLFz8E
OeJb6VPnxdeabh+bvi6Wthm4hPAYi0naR1njWjVL5zql9V972qvfWa9Dj8+O4JDFCGcZIFr7EnPy
cZX98Wv/2kgVlLf4WqIBpg+IKe17UuI9oRTTiXPvXkqFyTK0AB8iJQSxI0zwdE4QXQt8s18s0uKD
AgNKH68PUzmXfvvF12FwvdKrS7JsQ1JWQT+sx0ij3CNrdJjuRR3d6mkHu/yJvvADc9jbn02cMkbh
FfpijZkPdPEyOzobLWEbQqf8u6h0PPJIXQhk8H8Fw/jUto9sA495dVdU6ui1wUF0L3leA8DLDwUB
Fdrw/Ytf8EFBwtuH88Ci5p330++rQtuxBy0KEDMYvboLnOgHYGGEKeY30ZXQoD3il5x7GRa/+ib7
YqdlfrCvcwyia4EjUv6rGZn497cClU4yxrQXyaYtDSJ/2T7TkKkWbaff6u3w4sviT16ABDPqP1g4
lqJEumHRMKp/jjpKYWzC5otRN/HW6mJ3nQRoX4nNQApr+vdEdvyJdLQcg6ruc4V1ilbGxsN2CtX6
SoyGu1JJ+wexzgNsdgnKQt57elcdzNoC2QHgxMAAV5W0IYWm9jxI2xAdrUfuMj4GKL84UqU2IuGI
GILOHcQv7sxHVweDJ7XSjBSgWnp/dUYnjUfXhQ2Np+YK2eSvSkfcPqe7RXX+wyqr76kqHwzFoG6c
vk++RWBbUS7gorjFEfkd+PIkeE24aF/sJD76YUqneLPpD9D7n//+Xx9Gsy8xRbZ2jhAmxQfPrqho
ryPCGgf9pvfl+MWF+KBidBCw8AF2uRqMnt8fTqJbbft8yLeaP8fKJeuqtDa2K7+awc2l2eW7yCeV
vb9j0vG63Ps1gVsiIunyrU6QmU9aai5izJPRQxxrh7T2H6epO7VSwU+ZzFNa7W3YMWb85Rf+ozcS
pDAlnSJq9h9oAnRHYrYHPSeBUCQLL3Q21VDdAkpQdXo7oicd83HdVQ3LdtR90Vj+qNE1g9mgNrAl
tyz74t7GTuXQRAdxE9WkCQX+cDSs/LokPrITAtB2vZBu8ifT0gdCqb44+Ac1u4N2QTIaR2Hxz3Ss
hbWZg8EqtomybhF/ApxsoRVJ6wha8KiZ9oMsrQeit3588aZ9dMVRTAD6soTN7vjiCVM9swrNFMXW
9kmuNfWnMMEW0gYLK4R1ncMxLkoxe25Qq8Xx8+dHP8/jL547JmdED2LsoKWvX7R6YkqVWmWEILi9
eqIJZi1CDLK0P29Rj+qMBNUrso5Hq35w/e++0e5qaERqgiyBUpOGBOAprb0bi8FeNvYbdDDCnJLa
WHUyeeo9+DlDOd26Vg8gaIejxtjU0qWnLNS+LAw040hobZOCzISgmin7NaA7DbuK0kZFHj45YxkW
4jkdMiqTX0U1PcF12BWNv5Fx91PU1YMdq1c3bl4KHb9T44x/HgxbY3G6kXELbx4O96JISUBb4fGk
NhpZwI0uK5DMOoeuffRtc6/rwCO2zQT1p+zyAk+jUkzC+EHZAFG1bZ+7xvuldOKARmuY+c0Pn9+F
M9Lvn7vAmdH0caVhmxerrUpMq3AHj0XN9vGgJ81TXZoaKrRgFlL6NKGSAt10uplib5v3iEuLRO3x
QnVEUtUvDQ27BZqZo1401dKptL1qCqaQunqtkONP0KJOBlNPPBcYO9uWvUHv3gCH2llohtkv/RyK
uZQtjGbjMA4JzVd/zGfUGMhLDLXJ6Cy7jEdCNPYSVbX9xZr+0W7Hpd/lOJKOp0Tb836VxXkbBnEF
0FuG6WsbGgfgVN2irB6Z0sABaRiMImvUTZS7DszXwbLuCyDhBH7T8r5G7Tcu6xSQwxe35d9XUyD0
QM3iWpblsht7/7OSZFAG4X+sR6lNxVvL6xbmwNKjPMdrKpa+MF9L5NxLoVKwFjyNRJITAsswZZ2O
3p8plieV5k8dSJnF+C3gj09D/RCZYgODFXBvy6XUY2dr1P3LpJtw3LrmRVhsjoenciTE2kxad/X5
WX2wZZ+rPQlfaCYLsqK8PysENn5pt2ZGd7fZpgqfdZjn1TKF4hBXYUTaZPRskZW36LjmImEXHXQ8
TShBnptEPoUmYHGadV9c7A8WfyFIDdHhUVuIbC5xPXmLKtJ1epLu6SwlhrcVc8wAeKJlQ/SJFul7
nyRQ0tQo1r9qnPzbdpe67ui2yVQHICtP4vtrgpYrUKoL861DfA1clnoc10I/9FA9RMC+o7H2damu
UiUfm7kx4PRfDJX+ad1c/ID58/RXWVPSZgtSgLbbKm4PodCgzLREZrD4Y9sDQ7GPTe9/Wtq8P+Tl
1M/pjCSwy5gC2O1OBI1v44wPbl5/UWiLf76s83EEVHC+Mixv1sU2w9dTq5VIZbeNV+6RVNPkQwwv
9PagiH1KTWBs3vDs9Opb1IxPBG7+bDpzZzqAQsutq/XrKckfVYJcWLvvzPSrDtaHVx4MF2At9It8
hd9feWNyWqhbEZVXoh0cgmXqmQBYUfkGgMg9ba2H2rpz3dsJqzRgVJaCVQVSGK/QMYhJj6kx/9UQ
+F7/p+/pfN2owfBZCLYoZ7HSX49EkXQNygQ/3xJ8dshaeVc09maCAxMM5d6UJO9VB1L4loTQfCub
cu/W0Ute30GneiQ+ffvFr/ln13rxay4uU6RpYRAwr9n6IWN2l0LYGk60jNeBd8hHayUt+Uin4BbZ
IukyKKjDfFeGxbY8fv5DPnyacOAgCWM0hZbp/e3yM3uYeognCH5eA8zxbS13jVjn/nUiCtwPqJYQ
B3x+zPnc3n2e53P/65jy/TEbAZS07+xsW7rdsnMIEeraVa+MRQ3b6X93qIuXxdM9bJeYzbc1Nvgc
/y8uDnQp98aXA7BZ+/vBWSnh8nUTJtOZ92clzbYoLQQj22ng6zU4mOcq8h8a5K3lTxmKGyJ/Tx7f
IOgsUXClpeVbWOJagBfWgnpNk/RFB3o92OQ0Ti8U10tMLjgkx2Pd4Nn5/LoYc+3/zz1AC8gACZuO
7Vx8i1PcTQoFa7ZFdLEbjALfIuxHLNZFrR/nRaQvib+1dBzKW7uz90XgrceE7TPu3QLm0PzaJoF3
G2Xds49vhXdqVKiuSAE4JH0AmEgj5sXz1rKl0da2X3x1P1xl/vr5F4+t3cdda6Q8QmS4Xc/ij3pp
4d7rumyX6fHab6b/l/eEFdcE5cf6dTlGhxVhiCTysi1oosOsRy4c0re8+gD7hiAhRQo9sxtg/p/f
JzHfh3/uE2NjBoaESziXTxXprxn6J040HNmvWVa6DqaV8FuQL/oyl/kqmctt9Z0G9zIEJ/r54T94
U+dHxEGRTRQGatb3z/QwqXgoMlap2ciTNNCluKN4IZe0BL/4Yn94KKAYCo0C3sHLnZOPtxVXWsDy
XFvI3RT7RbnDN7KONfurvvs/XYh5y0GP6ix1BPJ4sQCZNF+IbOHhH1vspISPUrrh2zLIRXQKvKx8
W8t0TYDBkggoTHDpVRmUZM4l8JQb+yHpqi/6FV/9oItlqjULs9cHVuEytOj0WHyu6w3KyvvPb+fc
APn3eWKg41CHszUQ/IH3d7RjZ5kRYpZvh5rYEMdAG5nlN4PGoKNRLZUaKhJ0n2IrU/Angr8QM72r
+SIVpdr5ZvlNI8Cxq8JNP3bPooCkUNX0+gshj2j6yQ4rkI9oAiqPKDGVGjdN6dwYk7fSYxDP/JEe
HQLzrBR7J7d439nBo5ZASxjUCdJevovxP5GyjEkLBVUzPmRkZ+ikpm5yaRyEqm6Q7jwGwUCB4awS
GV0XrTETrY6h9O5wttBsZPUpxKEu0xBgQXICQDUHbZgHejD07CsW2yr8ZqaIGEEIXaem/hP7/9NA
hO3WmEmOmg8KYYD/Ex0H2voAjyo0QsRA6EV9nbfGkzeiUW5H54Goo3hd6GTkgZlf9raUW384JVE2
nuKaPJC+KY4BmQ1tS8okV/xX1UcolIMHKD1wdkcZ7pLW0ombGH7j8TSiH1JTwV1XwomOQUWVv22r
cTe82flyDDFYasmbo0AnCiiETH6pGwgWQ6+FYYJA2sxLf9pxv240ugn2kMNLruRtERC5J5PqtRyE
sQJBUS7b0jkAztqrWmg3BOE+h97A0w4HwqmZn1uDyKiHVkPugQaIn8vefMUK8SDxeO1KGb0MQ79E
nSJIckXS4o71H+KRm9mKToyFwGLZwWTDHNpnS9SwBEpq6yYyy/XQur+bVv0p23tbc9YtzKZFNjTd
wmqHnKg4c93lFurYPFSrxht27QRV2rReG/HkEW3OECrZegMbltZxr0NSbxbh1I0ko5XE/6Lk4hl4
zfolwpA/njYMp1rqr25qPUYUodloHgBU/i5i77rpIuBn5au2EyRVV422CnPrhx2GL5huA2YiC5Vx
OD90maDZI9fAPthQ+lo75lnhsGbNX6Kh/hZZ6luY8x90MEZa1jyEGrjtkMjyouhe4P84izasxtXY
IsEcY3Vg7UGHitZCYlzUCu6R66H9krJicTHJLOPNAIDCoDWdQIIzemXD1DOG8c3gfizNh5g4d0tH
q+qLftW4Yj/0er1IIUwfdFoRqNAXKm9u4yp+Y5sQbVLB8wKTZqv0TrC6hC+egllBlHVSQqB14wSx
Jol2NiA2wGfs0JAp6k7wVsyi4y5RBJSYN1bK6Bn0+Jzbwn+WC8XoDcqPfGg9IBJdtSbdL8S86yI7
0LJnS4sqjLn9U0O08SjGtT7G37IQeoc9Zctx4PHv3RqOWZr0e+KYr/LGeejlcJ9J8TCa1ot73XYD
Ll8eKAVhPSKQdtHb6gbi4Ftms43WbI+kzGbROPFbluUHqwwgbrHHXE1Z/ZhbctuoNzgtsNtwQpeA
6Ie2P53lV9JjEgm7rqTenSXf8VtQZQSgKmSPAuI6GkhUkWUqllZ11/nfC1S5C78cdsp3DjQfH8P6
3mygLCS2A++CtAI/4REY0vhBw2ILeIxHUWjXFHYMTxMIKsAAb3LhHGziIIpOz04wEI+CT+kKfOeA
dbO9batrIpxw8BoZPBpbn3Mod0U68liiJHEIR9vgmOdSR86CsxxP5YxydHWPph5Td7hXGzCn2qKv
cHmbzbL7JndWW8pl2tZHnxR3O75q0+RngmV+NTjgMmMAMJWvI+pOxcZO0jtfLQaMDeSYOmKRz4Br
knV7XmLhdrd6ZBAcSTxar3iEyt8DGADevmwxlHwAMJMRojovHoYf/8xZQD1/XOlT8cz/fdZYPqGX
VR3yN/nKnGQnQtZiWb10K9zrrwwgbywS0S2zcPeGJ55kM8Sn3l3bpf4NR3ayKdil2a71VrnOfcru
npJPssKM3BjMK3aIsD62XPYw5tpGLLKCWJOuClRxi7rubouQMPR4DHcD4NF1YxsQe6CIQs5ftEH8
EpNOg6W56jbEasOTJQcOVMFVF4dMb+dVZhjMcmHlGYQNl0oYaEIRhNvGdh4B7vcrRxh828C10xHE
sewvtDIKln7OnysL0mntdtwV/XAdinQJ8LnnbY/ffB8aflRXa+b5/bZPRc5/udnC3jeBlEl880Ze
RjyhbBryRhBLXbv6QYOKs8CMBaY3pXKpxyY+jSn04DiB6z6Ck7mBquuRiM0L7jEqXngxCZX408qN
Rdd7mUThsC5lb9Bhjk6Cr8rB8SAEluOfSVT9tk4ZnqejmkgAZHjdSPtXpSV8fmzeLBqOdLG7p8gz
f0CZes5jFKv/h7Qz621bS7PoX2nUOwvk4Qx0NdAiqdGWZyfOCxE7Nud55q/vRbuqEuu64rrVQGAo
lqwjUuQZvrP32qo+5QRWsMcmGq/l8gs4f2GQP2VBd1cavCKlLxJEWrAJ+GzCRxkXz4Q8XhSD4aj2
eE6UlbFqgvqu9GVEjnlE0tIU2WvwPtxubjca50ncXDbKdB4X8ZlIUEMq+ZVN5qHn23RXtQAfX0zn
YK0tj/hwz8L8thKG6QaIx5FVQ1jqGjwazffC1kIvZweC+v+1lGj3JdXRbQwUI+nLZ9lmROoVOmRS
d0siVJ1WiF3K4ESI91XUcZEHjJXMGqMXqF46cUglPUxBDnaSsVnZJt9R80NqmFVlrajxudFjDrat
JN3i/VkNALq2g618G9XROkRtwzX9hFQ5xJ5gS17TwDfs7GbaICR47KH4O/ASCQQFREck9HxAqg+o
a7IYHGVKnJa8ZmsPOWldX8Vhu1ZjXJuYsXMggQvzVt0lZnI3TS1ljdp6DrNop6oh055hhS9vGWG9
QIIfrt8XZKUbQ+NYVgVFZaLhBBJBYlA3rlX5AYztjHheGl3TSC6MiluiS8sruYkTWAfy7MxD86Vu
6/sWZk4U5Ge9n91LEb0IaakHZWhug4bJVTJW3jT5bjro2yyLuJtmUFK1L0WObca3Zle8DNwsjqxP
9RlMj26TyWXBGB95+UzHiprjzJfSM1PP5P3cHZQ8nGB0koPOpg9Oc/vZSAH/8kXgfiiW8HSAj1N/
GwaZjYprg9OOgVrLjLWcjiuFqfCildMcLSdRQVWl0THD4sXOxhvyvzruAnKjR8Zzrcy2LLjI3GKV
4sB6XTdzqcCPIaatJgl4VpZhxJgCz5/r54xlmjOopJsSe1W27RHXDxocP0m2WsR9B9Rvj8GDYEzm
hdFOmhjETGU2kPx0jjGnD3X5RE6d5PhRAVxQjAclJWtuqSgXfXqpWdhi6XO/El7aMstIWHUHzUG3
qsazQ6bWoeiZZRhXRpSpkC3SH3bVlxQZwhcYHP26kw8tY5tbgobQ44a704RRkWABZv85cjRj7Pa+
Hr+MjTY4PrG0kAuOaZ6dt7LpZCh3ZIyYu7mDfEKdjIi6UoGpaHRIkmygZ69bPxqEIrBM1NyYdnVH
dlg6I22dGR3qas4BoY/2nck9h36k3xfxWB5huHerualpMi0vIcu1W4sJbzsDLkPzdogQAa1s+HBG
6LM3YL6AGL8pYRF6RvxDHhqA6gEVxiCEApQbe7tO9kPW74U+2KsgkO7Y4Y/xqaBpQ3z9HESX9VbW
Lsv+RTKv/PiQJS4JFXqAOwks+WosLquS+N0vE32q+kPltvRtiD3F/WRDgLsJjEd4dCszm1Zx+STG
GhiIjgMMNtAYuAo+rQCMnTp886Mz7FeGOrr5jLN1higQgAzs8t2UwxMxw11gmBuiEOOmOcdNBgq8
RsJjHRjlj+OABYiVTGGbh0aIM2nML0Zxl8zlRSraveFLuxAcd2pAbBj1iyClq2uRDLCVP16R8s4O
VbiOtZjKsDhX1PCcdMRtExdnJLpuVC42dsTZMBE7RbrsoE2xHAYTVW8or7iRbO5TMe2AAc2xvC8V
+wDXc19oEha+F4ZTiLfSWqtNlyg2z2oHZoWjp0XJuszJj9Fnry4whPnBIVPjLRM6hBzGTdRjl85b
N2Oek0ft1rdGFi/augNAbTdroejbZAqJ+W5uW/vG7KoXUhZxP6oXkL1u2n4+B5XCys93VLM/WHO6
16rwJjHjoylny7LHm/zBmdhlSzL93J6mayrCZy1BzSspG5xZEncqCSVdLX7YbftAEsANU5tzbIVl
35xDttplkLkjDRwtETGaUR3YzF2HmjhGekGKza7lJtOT4KrXm62lsiI2rOtErc5jkKp5Cw/UKveB
5j/MdfYVGPKlkgV3kqV+kfFIirusOU+A2kbYL+A678kv36aMmb6Q7zGi7GV5uEWLYdLxaJ4d79LZ
fLF9eVfrKnGLM6QXaaHZ0Gvq8LkLeiPLSSyqbxSH/Ug8lSQMlrHqdcI6TvbsTlFwPnXhYY7CK4p3
DGU+uqSLsWC5PZAhIUlrFeAOkKRNEqrgfUqvz/BKqPOqoi8cDRTbqXmoMir2sFYt00RPAekTT5Uw
iXwCXVPr9JlV6sjasy72BRQwlAg79nTZAIu36SxtSJJ0sMd6WqutbU26kztHs0oPcTwanMVURGdt
qd4A2NEX1SEB5cKUOb8JLe2yL80jQQYVGo0ulHbDUKLuMtdpOpMOD1N5mm41m6o9CaR26WUdWVsm
kiPcab4JitF4DKp8I48jQANzk3XCg8K/CzH9tQt9uSBTIcKFa0puToWN/T1Xl/iQQGe03qAbhVnM
oJESWVGbxFdDIG0ZEGqqsVooMXF07SiHzGoeFSXeG7jthZrvYtKH6oTQBBLsgSM3Ur1l22Pjm/m1
qsLeZWVd6/ZuaKStNS3M7dFrA7I+CPjuNOIy8FeqebqF7HJhlEwlGWzZbNdXqSJ7jUBjTi/mM0ZW
8H6nqN0ZSbc16tgplXyrw6aZ8GGWE5UPJXS7ft9BCe1ax8LzAgGPij4ZQc8dCTwdiwrUzE496GvU
k6CdyYkwM1S6wkVQ5w4TI2kttgC113ISe/KZFS7LWMlVB81lK2WTIe9w9HDe1zULG63cUxnHKSm5
WO3gJz+FTA4S2uVEexH4AJk9+FZiXVs+NIPpshPvzW3g6dHssTtxybushdptRlIWjDh2pSE7i7WH
hpvd50uPZMEUO9iSXeVYC7DSn72CT0SWtBSehymYXwZ3ETxMFth9YlQbY1OXAwD70vFhYVnEUGXk
PhTiOu1gFXWNtLMgi00iu/d7nxCLJROCLeV+2mfpxMZ+yxdCvxESA50Q9k4Mh2SBp4oxWjJBnSuV
RCqS3AKD3fKAWgGh1iXhBrd6EaxncGzzvsfNBqCVMBDPxyLQ5gCRbVcBIddHiZuXgkVsBfVSLJR2
8GjiO3oeL7c64qaht9nmBg3TQ5bVlySDTNS1idkmvRreq0seNVoKHZKb2PHGgBMSF2cb0x2YEEXD
Qo0pWogEJsg26NXBUmMdRmYEXLuRCSS1erez84OFht6mrZJBT6rIyR0BQhaE4QLujQtlG5XF2pLS
dcdFMVcudpZVPZPujgCPUCr/aVLb5XpguKOuhynVn66V/Ls1KvA73D7ABe9LuMAPvUpIeG678isN
4BoLaspStYd+nvzIunAdTfq2hrvfFVRdQGnKUbYOx5KIG9WRTRagHBoCw1UeDmh+NbfCJZ0mpcdV
sJFJH8Ht5JnoeuH+A+aJ1qIi/2XU9iUBrIXcrfyxvk4b8rN6YsyaRHbDDJ8xGsSkis6SgAj1SmwE
KJFOg0KcREBX560qlF1rsGoox4fZMi4GtINEbqzKIV4ug7WEcrnRmNpGCB7lTUW0iyyXbOfhzu8Y
8Nj78dtoU4OfGyaLjeHcVSbmSBzfghJOydwlnGhV4Ww3K49UZkdB6ZxqCRMr3N02cX50oMwyzxTy
YzWSajo7wSHuI9FGsYyWFhD1XJGwME3r0VSBgqwJZdjL/vNokXBWAc2SrfXkK642lh5TRVhF3Jpd
5PYm3Cn6da+0Ik/qjStdesCDslcysiqFuWvq+axJokPGhlZAFq3QFkP55HQkouVS5OZrI6aSMVdr
AXY9JokN0OTNMLLqShIZ3T/Ewsl6SU0KxvF4pIh8qAoZUAsrRWncqlqEavlbGVrHpBvcEOV94Pu7
WM63aW6t/QiR5qB5qbgKZ0zZQBSL2YPUd17J4aGcBWl5+WXcKDsLfmbfvmToL8o+u5AS/YqJ7i6i
HN33kVcm3BVdviWet03Ltc8cIzFJGUqmXRnLR+MproajzGkLGAuHks3xsQZrFl6wyJbtkcnStA4v
oFKs/N6Lg3PEbo9NNdzORNG2eHfyZth0WuqRquBp1rypUw0xae/4jFTQ2JD/XEtTtxpY0Xdds+nV
yBNtsW7bch3jlVOL4RhPrNvjobtu6rJeN0Nd7n/+IAmp3FtyctMrRbXGa9TsIztk12l59PO/YZiN
FPL/1dOvT5z8yevbTDnhwG+PhDwgqvnn/19/+fPvpt8//fpCEyc2iDVjR4GsP9hBMhxeH/38cfK7
0o8wpL0+XbcUHZS4nt2fr9HI+ilXP///L9/n5CWamHfEgDbEDb/7CL80d/JWby29/vL1b6K0kncT
Kq2fv3p99PY66uBtEbToCFJGO1JRKk2/Vwa9A9QqtWeiq68aFcNtVSbjqvTb50nqb8VAhf6T3ZwP
9nLYAkXiivMKv6E4UR6lEBeMiP2cTZ+QVWSDtpQLPWbmnhwjk54KecHKwhthieLrnB0F4ZQNN9on
n+KDHcqFoqVCrCLFl8je9ztKiikZmQ+KcxP0/llN4EZqTawNHmrmD2PV7hMAPxPIm0Abtrkdf9L8
RztnC6wE1iIyX5Su71uHBVqBmUFuMujGziL0PoA7N0v6n99vZiNUhoyBtl9VT6VrRG3LeVPQF/ZN
t4d8wUyMjiQhSxtH5disdeUzeM4fdWXLJiVcGaQ0i4bZXJQbv+hVtMIY4takySHo1vY4rHyImf1C
fA+qTdgYTjkba6jllxYTFJhy11FhQe8fvbp/nAmV++Rr/vBi+/lxTtEBBWB1FmycaOSLh7JCflph
R0ryY+uXu06YFLkWuTXVup49EwsFbNlsf/8ZPtj0//WMnGoWGvjRNbHHnJGhulD9izB+sGZmOHTZ
lcCIM7afRCx/pGOz4FItwdVo6bjP3n8HMnQJQdxUsfHrzEOBvzLkHqZU+gUy+trM5/uoW7jJNXq+
0MTc0FiMb4b5mYn/A5EOrWOssDTV5uMs380vl0LOEiDPYZdsZBGR3dlS7Kgq+7tcp2dxl990erpS
rflrKofFJ33MH43GqmzhWEAYBAYR88LJVTiVTR+NNTvi6Zh6nd5uhGQvbDaFADhDWRCgblJgM1NT
eJYAjxN1kFdKYrF9uBSH+qm8mWdi7RsqWZkWX3a5hssqR0WbJfHKb8NPdBrLTvmJXuKXz6vIJ31i
KeXcwCanymys3SI59y3tE+3WB0qFRQfCVWHbkAVOLwryFasUxkhBWEV7yA3KAEdV0lyyEz9p6AON
DrZLbIEK7AKipE9UAZlh1yF5a6gok5otKHhLiXZVsG1KjsuB5c0nYo8PmwMGaKAdhsZxenvNLG5q
omo5dQX1I6Lbity1pzsWkAFqxt/fyh+cQ1vgnYZCommI9U+67ZrUkUmE3MrFzKx19ilvAM3vnmtd
u/p9Sx9cELZALYkeEdwVXer7e2dM81kuuTEgpAJGyNj1Eq11+/9r40RUEYgRepWNTCbGGZeyGYLF
7JP+d/mYJ9c1h4EMR8c5wyh00gVg+GJ22kv5prXlewIjfvSltg3lSf7khv/wi0EhsriUDEAOJ6er
Z19wlA3ayc35vs/iR0aV4wLfAyTyHx3Sz6ZOzpqpBX2ll4heiD+VVjOREYNl3VZZ8Oe7BE7Zz3aW
6/6X3lMaJnU0QRFvZE2/kk31SsrCzySNH15lOrw0FYaNrYuT09ZNRm3Y/iKUMn2v88UWb+Z/8s3g
6rOR75h0PieipdKaLBQqHEZF9hXzbNcnEluZnljQfjLOfjDcINrGLwR1UueQTvpQubfzlA4Crduc
voRT784YuLXwAKUzM42bqiFwzP7MtPHhhWciZ1aZzyp/kDUrtU9Qd6XnMIjKm2pmr3sxZ6kpYTf9
J96kj5rCkqVCB+F8mgsV9tcLYkoFEJ7E4MKb7aMNO58obxSO0PtisNq/7xo+mLPYyxQO6KIJ+Mc8
vW+HNtXtQs43Q3qfdcphZQXX5hxcJsEnoraPOgiN6RXU4sUL+4f5mVIXRqD3i0AxO8tH6amgNpCZ
0Sf+qo+awd0E/BaXK9/VybXBVlFmBexLbVQTumIxOlUdOIZaO78/bR+p3OEfYOGSdSZfmGrff0dV
PtLZ5bTTNIsFh/IqbRn+TZEOR5wh4LRSAhnIW6eEbDQV5UDjmbJFr6kb0RGpUWFYV8zDoPcu5I9P
bsVX/8Jpb2xrJusB5KBAf0+6lLlpZ8tPuVg7Kuuw9I2g9CTImmapryVKlyg2wSHqyKsM9ntAjjUP
CRoJKdYRJ6CiSp2kJeS8Iptd2JukKF3m1/suJqRWDfY5tQ7JTLY1moml4ktOxvqT07t8Tb87gJOJ
bRM2utUseKugx6rCxJaNW7HRxI9RxSikUmnVak8T9SfD/nJe/tCsjv9TVvHYYk58/61KIuuMouLO
U8mAsGZKjmBrJHbcx+LFRJ39+6P86Fpl/vTP1k4GmGwC7kTsW77ROsGtjZ22W9DuN79v5eNjUqlt
M0nGAH1ypeZh0jbWyKkc9Wm10KNGOdwE2hlcB6cwzE8uvY/6LoAc/2ztpD/pkUTFZUFruv4ysddN
uO5Gl+5D8clRfXzucPCIxToKWOX9N+X3bOpkZLZtLGnyJKI47QI2Q/UfHc3PVk7uo7Sf5cY0RI7s
8gEH5Eojxw+XmKdo/8/DObneS+z+/USmIhU4Uteyp1Q86JX45Hr78ErA4KZSXZLxdp6slRi0rZ4+
fpnQNMQsvKgGHBfCICRlREJnf9Lhf3gl/GztlD6EeSTqmoHWAq3xxsBG9Qan1BJc5dYnX9PHB8Z8
AFcPpabTi8Go5FKVjYnuTn3oQhgbX8L75V7KyHj9/c304WW3zDz+3tLJBQFJ0pJ7trk3k0m2ybC3
is5Fr/rJ8Xx46oBtMp9mUAbA8v7ibnKVEOWOq6EtrpbxBRaKp1b3YZP9Rw1pWCwUfvzBBR1ok5kb
JqN/GgxuWZBSTxrlRCaoln2yBPnjVwTbWaFGsNg+0Wmc9KxNzIIOukO+8SVzvQCzG8DfLVZJ363N
/E9PEGkM3pZMd/cKQH5//npREpEu6FiXxhAM3fdpuQmV8CglIZEYZ6I55MB9/+ylQaOU+gxZ1gUo
i5MeKZntFEMU/tuCTHjZ/ALZ9pg1f49S+JcssQ9KPjSjMzoZMnNgllrvj81WkMCaGV+ZuRr11ssK
FGYAqKNv8hmCF9/ejUwxEjbZzLT5pNz0x4t/adpQAUXIMtemeN90BUVLDypus1Za8M9453HrZcPo
/Qcn0qARzJkWTpaTvnDQCikIUKBsAh95Gft+M1thEiTi3zfz4ZnUQZHYKoUjCNknZzJJhG/7fcpg
L1qkTOx1Sljc5+uiPs/VjdyH7kzdzHyRvxTVnz9EhVolXRU1W9y5J03HokiTMJ4yJsOgxQuJbEti
Obv8ky74tcL+fj6DhQJdgAYIHE/h6bJPnjWpiRIr21RBRro71N20L9m5HosLSUaIgfnpnLifckvh
koRinYqYFjUhoh7U8SIWCJ7xkZOZ9RSpePQT60K12y9pw3lptM8sTH/s9fiwzDxtNMZQGk9r2EHe
p1Fra9mmi8W1dqXppcuuxaXwo0/WPMvZPT0r+EsEcgZt8SyddK9sb5MGbKoZ+GY8DJbOAUeS/smI
/sdFKhEtKGwojoNaYDr5/mZpLUJQx3bONsImY6j4MlU64pVvBASe9VPliSXrWssff39NL296cmTv
Gj05MsotaCpRGrEGB5gP+0DVB2SyKFdYhthV5NZF8/D7Jj/o2PEUcq9yPcPvPyWmIGyURW/0NFnW
DnEhG1+fN2HODnOE9mBuPhmAPzCckYWlMY4Y8FmompxMZ8lEDodaJnF0mDOS58w1IpuVDBpbnysP
06pjEp4wTdtuMoEyf7bu++hof239pAvsjDKZqTtCFCdyqYwwI/SjF6FbCfCUJJnx1k/8qeCczXNx
/J49N6d5N+8icf69dB1Sc/h3+kbLp3kqMOlGQdg2//P6dPBcuN/b7+/+g70jaqcripzT9XPTpe3/
/PfbsLW88t998r+eX9/ldiqf//aXp6LL2+XdgqjIfw3C4br917k5/4uhL/1+8vK32Byh/ZUxH9sc
swncgOwH/CM1R1H+SsVINgmMgXTz9kxe1G34t79I2l9V1I82Ey220BhRF4TX32NzJMX6KzE77/7u
H4d9+Xbnccb+5eitmeq7OxSsNTUQmekBw41msk46mUBOuaZ1U2ytTZ1g2QbP5BrnZrYisGvAY5SN
XkxJ3zFKVeKJ9FsKe83La+xhpTod9KyZHL2DntcySTs0c5UdStj1O+g9iKL51euPUZ4z6u+zVsBI
k4QrpejR86RsnWZokn0B4P6QBRgkBsZvS9K0dGXMfrtHIVSuzMaW3Mq4NfyoQ8H5jx9Zh14mBxiN
8yYq91qZUxAP9BKh0tvjfhEGvD2shhI+ST0i4M7VaV/13bQfINpwe6ZPMSWLPRJhfR/aJol58qUu
tehPwspDumEi8SEqxQ1jlHq9STZJ3Lcq21rhohCnY7Fq4idndV5Hnh81ktNgSo/H1ZBkF1RglLW9
EhNIJRt53RJf6ch1dgG/i60c1b6cRtbwhdqzkEu1RxEl922QFMiVCt1F5MtOpfx96LKLaiAMM+7O
g1bc10t+QRNWgxup2U4qiXuwleJboiMHDnz2mhS/x4NlJGeyjuksHYpvdqwOa7XbSzgJlxQN1lhO
oKXHXqvWwZC7TSx/VdHBeJhe3DE4a03zuikBGz5OJrq/0g7vuFfJDhmpwZDXgTElP/olu2jJiIxi
6vOZuGLjMbf6HuY9FHTIgTLyKEReSInGNkXsasHk8nV0eCX55k4pBY8ZjBIyGkKnSnSNog36MTE2
Mhg/AiaLMHd7pbry4XYu4qoY2jPEvJipbNS3wLjVYxjmd5JR7YuE2AR8GasZsImpRC84CPAx4O9Z
FQFnGrwDdH8ru9ca+Xs0hLezlN1B8fjaBeB1A5tvRx3PDUne2VN82Y/TpUBOh0Opx3KlLhjGJr3I
guzCz5LneMy/m5V17o8ysbvaPexyXAocpWGTBefnIbmfCxth3PdhYyMtrp8lSzoj3kY64ArZFzUj
vGbnXpFgOqlUnWGxOe91ShNdC3W3SAQeRNdYBq8aSRaWKnDcqxZ1NPMCN8hMeDNs08lk9GRB9K31
yTQatAqVkWx9g38MZzRl6SQ8uxoeKyO9QqMCHq6YCCawTQ1uhH2QBxsDAmuQoMAeLThZ81ygamIC
gpo6YWt0JlAimXhBHnztinkZQWVzIwo93SdpFrqEt5YRE9LEGO96JpTnXHhGjpxbqjGPWb0Myjdv
5ttSoOQPwq00DchxY1l1+4bcW1M7hAPUuDwDQssxqY/sy57FsjEcofOEKx805SFgAnqoF+QdgrQr
X1jAZEOMMinlQA0SKBkLwaMRpzOA2SjYBVN1o9q3aPjalyiV7hEJY+EKsuZgKOsScteSujKTfQAo
NsEIgp0fx4CW4Koa1WIXyDdKsJiQMB56k/VNjzRxQ8AMxhpirrXR38pqOHAX4vcgouaLoQWPk8oU
hk32YAVeut9oYzzum0be6LhXPTXm+sFUCCpANQYCpkiWBeBHvI4o1pkR+ZvlszMT0mZnGjpSCO0K
Tp88kMKJIgpYyPmUVulRVvwbvYtTKHwXQGJuFMy0zmSBg2Wbs74goJu6tZjXMnqDLRaHh7bS2l1g
pj/KLkYhZqmI+82CWI5qXOdqu8SoyOJrbk/IcXH79Z2ymdBDuNjorIeokrZJPiR3M5kLBzXXsImE
LXHPGqoBarjriJPAhUx+lhWHW2Qmd6Y1619DjX7EqInlYS2mT3S4/jSGh75QXiICcB1FHl/s0CT3
VJv1XRhO1SUqZhwRcb9vu8uQVPVQEtjNfMWxJN0/yi6wLOuIhlFCcDapR+lFkqaSaO9DVJJj4iuS
B5zV3LU9Xt867eWLJlqiwRcHpz+M68Cs6tuJtRpaR9x3trjVK1t/yoAfYnAopSszZz0X68m1okiS
Y9Yx41YZ3Pa1OV770oGVbPPdbmbVa2Uud2W0wzNgPDhGdXGGY7L+1mi6hA8kyfe1kNP7qEUeLolu
F1cyJtbBGDaWSlJFgbLj6NcINeGiGN9bwHXJRI19rmExy6NKKImGXnIijbMPS3zskLcJG8uv6qTd
RIkqLkwpaBxRiHqbdG18Y5HQeUxFcrSVqnYzhQR2inXZ+bj8mDrGRGv2AQh1w4gJs5UOg9GskqEn
OavFjVYBXhWEkS/aUKJAh0I5dKI7dppZbc0SLGylgz7LdLHG7JmuohSoV8nACS8BJWsPSILVKeGY
gd66BcnXay1TGDnl6Fs698LTpvlBT9KDmMbpe5Q4oc6HL0TUbn6ZZP19LvNfeZddFlHeNn/7ywlB
85XUxHLcgArHvIrt6pO5r2BMjvHTXjR+aGCjH4Od3IoHmYpyJ5rYNS1Q+bn1FDbDRUfrWu2r6wiv
GP1JaQgP7eRaL/N7O7Hig7940AZR+wh35ydLkXpSSgUAZ73+Nqr+Junj+94wn+xuyZQPometnbrz
weqCNTnEbjMFI9fwWHNmME7n4EwrKowBQU2XxACNlFGH0KH8V+6IJlBXrTlP1wEEzWtfQ4Q/sBW/
avVqBDoF31BR1M/WCSxG3q/FiFmELKUBMFA4VQStnJIrCUUucs3qH4m6ZSyZ810W2FcNjJcVIwf3
ZZcx4+Ncs9+Pjbocpau5KG6DLL2UpOz73KChHjVs1SqOBnZrHXTgjqjaGCqB0qLNRuVtI4PXlFAj
0ghn6LQOstZVTCW5wLy6t4bCJ0MW97mVo602qWmQN/Bk2+1B1QP80Sk7PkFdESwdNZ6aipu+ja+n
YijdSv5OZzOubJBsycAUoZujG3WXsSV+bpsDlk11eipUYgXNsTsOQXg5kiDltt342DnBEnhrVPhu
dbNmRA+ldU1nYQr8f4UIz61BPSJRUXdLFLEs6rVoVYNsgPEHyfPyvququ8LyEUJXI59fM5t1Vx+k
1mfeZVVXQdx/KXvmEH48PMNVd23ihV1Mwpdhn25Y2bMtFA8Vpzc8F6RrrJSGIKsiLh+K7kVWuxoD
lFRhEbrMTfvaylN27SQnVsYnX9d/6AuhLS6Vu3Gw/X0jsuu4i87CRH1ColjYLggZvJn2cCAvODoW
Bo7NmDADr/eR9bgx2KtjM+TZOmhyPKrow+VVg8L6+Ppj6MSwNyV/Z/boN9+eeHtNOeOG9nPUUss7
TFiqmDqDZFjV0tRuOlmk42Yc48kViUrPOVWLQH55X6NIi+3UFI+vDbx+qLcPsTyZCpGfx/nFL5/j
7aERpJeT2Uy71796a66kpOhMktJzJXBob21g6i3XFYiGtw/7861fX0P8uryHzbArXg/09QO9PbRH
w6lkiLY//8JIQTv0xJk6cHLLo+pX961iSNsCMPOxD8bi+Pr7t/827U0adIQqLk++/v71Fa//zQSh
OzaTx5+v//kysMrHyQyC/euvXn/MgRlzjynSYRJFvR9M8SDAhjiAR/NVU424lKrFMmif+0BGtmNH
vnrSR8+N0tvrgohkN9XPl5gS+SbQG5nAXaTlPvJ3cuiZiifGzjdyhWFp3M7pq+cILnCm762uRsUe
aNseR2PNjDkolWvIjPXGigTc7HmK8UaJr4TzdkyQAnlt967UJExycsvLyrBcAYy47aUaHLdy0LVA
c+wsH8CqtVtdYSjvZhCYpTISHN2zS5oG9fdEyrZxpTVuI/maG9uj6SoFb5Bru6IcCldJyXb2sdFq
SRS7ev0ljfs7XUPUn7GHNjfVmai6l6w2gCN/aSWlXafaRcJc2rOaYHSIgJrPy1a7T4UjF9l42UkV
vAs5Np1BHlZpWmcuSC6P+K/uskH6GLGGWRWK2WyjsXtsa1aksblhfnAZBuIKISuT1YqwCbm3BtfQ
pBcju57srHft3GJWqhaqmyrK6IkouxkN4sDLAVeNNYyjm4QknNf6JgxTHN6hn51Z5dItZBLFvOzB
rPOE6cWsOWpLF2L6yXQp9eRUaMTG6uXXKIwUIkb3Wdezyd2Lr3qen7dLpEUDSQdoyZ1kRuddJtWE
xmlfo4wJuynBfE5suABS03tSVgSg+jVOsUhLJ8kV7CcSGE2/Vx8hnB8xA621QfPX87hY8sEKhMpF
H3JD2cK1NHN0Y6N8rJKScDORA3eP8ysG+huj9pWbqLrzRZM9NPH4oGmSV5lJzuWhM5X1E7Ey625Y
FSaq2zqwrHXDtGaV29I1G/35g1G0YBOnACtY12uuESDKxXePmzlj9770oX1glp2XXtJv6/Xo+wsf
o4W9MRFBxsBVnlsht4lGSGUz8JXZ2css8IvVnb+rldnDBRVu27YODiq9thrBrySH9bZkJYpnmr0k
807RsJ5KVrsdsqZ9GFNzkwTSLbvBRHaB13GzdlRwjEzPZTPK3HDqCKEhTh1ljgiR1c/LJhkdgAj6
hSENEbp9bjSKFHcVNoeiwXGeD62TKHPtylX0wFBHLuAYXE+IT9bRYH+dfXERyEDV5gSuZl4lGOGm
ZnT6jkC/opLdNgpiT1UcxhL5DjcBtuMONL6a7OG3TOuoGC5VJf/WK1Z+YUHhy3PzmykuykrTED2w
eyRquaBuc9CLCxA3yU41CcZknu4lBm6Ookf9JIKdJiJA+fXQroZGy5x8yK/GwBLbAGYCkEtc6u0j
y6TeQTs1bGRfm3h1a6+SUOvWIYsTuZsRleQ/ws7PvLGVc5xVHew2oRbUX2ZGzrH/EQzkGAVFhNaE
WfjK7KP9NHOTln5nOVVcvmg152aA5TMBMxgkwwkk67s/iTMxav12zAoUu2mBoMnuz4xYSjxfy0e3
bPx9mlr5HhRP8fbo9b+NLohA1bfKYPb7MJLMVW6pMPaNByNUC9wrCCazAeeGCV+a3mss9mKpGkkF
8Y72PJMkF5Y8fHv+9eHrU6+vfH30+vK3V77+/+dr3n75+vzPlyN1p6Gf7/H258HwWE8GmVpSle9f
f3QWGQdO0UQ50c3Lw2Sa3z31+io1toLZ+eUPfvPbPBtseHlLC7/82b/3t7/8wf/RdWZLjStbtP0i
RahvXiX3Nq0LCnhRFFCk+ibV59ffIZ8bd5/Yce5DOYwxhrIl5cq15hyzFFZxHBhEGEZZnfw0Lk86
h9Bp6E3Kl9vXjar4TbfvT7dHb3f/ef5/vv/vp/7zUv//p9++c/t1/361//n1f/3226v/rx//57G5
o0Xf+O0u863qlKw3kFU8tY3X/99/3TU6zK/h7VEVN4WKbOX6R9luemOSp1nDVXS7N7SOhJ213jhp
rUe3u7cHb982gCsb23/9DIU4z/znSbefaW4P3u7+88K3e//+9n+95n/9jv/5i28PestI8WbPTIi2
//y5t3v/fvA/Lz0rjJEBowwITlV5HehtE4fivXlL1W0c8gNCK5fPM9snTKpQDq2650prXgYfU00l
fOsOL7cVBdq5SBpvm9Y2c5CUdBMcflJHMtV9FQ3NGA8CYDSV3hYK02c/z9vapctnkDzLurwQrT18
lMp48UxKy0niOutbK6xLaEFtae2Vh+lSZRpEUsLiCkSCddGeaAW8T74k8du0TPbP6pef2XuXTF3X
Sruo6AHLkxUjwznuf4zO7IBcJfeJNkVzT9aKDIyd7lFcFOhGoxTPoA0Odwmc5mzFNngZwWVzXBuS
BkEwMTEeVgyRWG89tjCpScLmkgFXtDCfSvDdi9bR1FmbLV1S6CTOYRXtR7xnYnquhxbUuv9l6y0X
WA+Xyihn9ufezzhab3VtFeum8JhOf1AxpNEi3GXfxB5mzz5I6RKbEkDzIW5BxAXAezJ6uYeFjDss
02detrLGjZunm0k82anznY/TR8HyvekmLPWz9VppyqBDKuutaOI5JCC03fj98FCaAIKgduKJDbTT
ULNK9Z7xt9bVJZfaOXH1r7oLAsyBwV8rGL56sJYWTTtiyy5WgpVWS1xni07RjUr2Zr3d85DTl9jX
9bCIS4oeQyOFNc08lpXxww0SLTIHzz75iiXM0cejoeeSv0UHEWF0beTUxoY2eYTIElx6rT/CRpP7
soLMD2lChlnmpyd/Hg9TbfZnKaS+z9loIFpwzsjZnfNSbSZTd/dUlPc814LaYLFP6bKIHEkrmoMi
PglviE9yESUrj7RQTKyUFpJlI9ms3CBLFHtjdJHegfxyhhK1AW+jKWtofxbt4nI0DkaAN7O5pEMJ
k7cSYd7N4DD8tN12go5JPEMyogVIdDBMNJbM/BvMO4mmMOZpz9HKoZwMFUt5mv8eQHrQGdeZm1o6
Y5BC/srT/mWuR+uExXuHZgpKFjE9tHH8yCtIMCs1bYNA0N0uafKR2dOnSoazlmmPXunNl0rX8Fvr
XdR2GKHSrn9SJrTwmU172JiNQ8nMN1U/gI3hqM/irHyyh5yoYXB737lGRoul6UFoFOQEifK7rp2/
jXRX6KR4EK7zPOcCLSSrOV5qoIBxSQ/bzkGhuLGDPCM5OM7SblxiivXEiyOSkWmi5gQbwS4Mgge4
9M0W+9B2WnADmOCTmJiwApXVJh200NYLL7IWtZ+9qX40l/6B/GjzYGjuQxHr00ProLuDFJIq8tzc
XD9oeqevB8T7aNp7Y3DPtaBjwdkJpi+rONgouUO9STo6oJZNFrKgEUe1t3VGDfx/P7DnTfQ4cnCg
jy1dGkoQc2MX/qdbAO+bRnWFwXi0RQz6oJuMTWDVb0mRwFV8H9idwEgIauw0BocGWwrlFZRiYtop
GwiB0T7ELd5DQy3R5AR4dvUZiBzR6PvOVMCUCq6qUB34rSBrkCjjZpvDMcgwQENp7NuY646KgaIw
njCZxJiNtHcaFJsop/K1PoNBDtHtVcpY4TBKOHK7OTsmXEAZ7qFF1jubHl6wlQlCbkvavwvpMM2z
n8o4g8g30yjOq6Dd6No0RhRv46Xgg+oBIZolEoLKaZet6yVyK7NEhE3Tw3QUFkQCY1MULbiHFkv6
MsXFlqKduZGCkWvZuOlru6Ffay6ECKh95vnLgbw2+l8ujPU8mZ7U6ELRFFoFimWwNwNTwdAOOi7E
ChWIAfVj1A/sZFlAJ5Jr4mzfaC4X5ir9rVl0QIIAvIzxPKRztqfGHjexxr7O6nXYRC7Nt3jpvVMq
2ZslibdpBY60UjuwjH3MixgefYB/MyHjm6ZfmR5LUa7NoKistOKq54xdartvD9kCakzEebn3hDbD
BDUhdlbshCwH1F7QZp99U0e1AG08lEn9QEE4npy8eYxzxQfpi+CKtum90x9hI2CydqZy7/bWSdlv
StlXhA3HlCpyM+Eyi8ymLd+8+juDfIeCovgFmOQZH6cWon/SdlWewgxwkxRnd57dBeXWEVOzq3Pj
btQrfWuHA4yisJ5J9hC9zqKh5DGG7wcP4dPychnKHthDAdy1X8wXJUprF8+dIPxNkWWHJXxqOQbI
v2YSPAe8Xd208cw23wmGNZvJ6+ABuf53nBrLwfeJvBhSmJit1h2VR+qXqrGSr8R/u+yhcBaTOIgX
XdT2qVjEJTaxtMzrBb8y/F9VZ7sHfCPgAzEH4yln+OXURLizgB/MjAtWo5mvKcTWaK61EzlvNFM0
hmqqYohIIsKzlpbnPKvlJiH5cEP6N5gOuwnzrJ8oX22qmsR6xuPkHCvmC4Yj581QymlLgtuDJo0r
iXEXAyTFno3/e1LI7KJQbqJJPZk6DNaSgOq38TcCJZK84VRdaazcMYZt9sYUfyIDRFMPmn1c9VvC
FttWzFyecwILOkwIkaPlT0OSPOTO32T2QLXlk49sxPldG3ZFoRC7x6Rpt7FHA78q4698IMqsccrD
0DLUrG1EJpXGEdb6lXWBBEhu2ZEuXPug2SNgl3GOGlnAaM/H8mwXxXicaaimfuLsytR6g6+xjwfn
Yg1udtJwR4Slgeq60IwDbzl5V6a88Nv8cxH4V9AHHrBBNudcC8OSJlEXM4tN2JuR9qfObht8u5z6
c2nWj9Iyku2o6XbUwuxzF8c/Oov/IlLWNxqG7P9nv9hIB8CHMalmN9YEV2lqpFU57Rj0jnuGbyke
3U6sMRAW/Kt3AuvEpe7aX3idBIik/Itm5vvIMEdWbbWx2vhRbwyfgfaKOClK4+RVNUt6F0POl8GJ
QTFW6qLQtwN4pyxXMEnKIULDs7Ce9zgP2u+8KDRozcnGTkFGyB5mxyDpEvS1eywdxsmxtiuC8VXI
pNsgg52vAiCKByytGlozhHuZnesOyHcsQdz0TfGQjuaw8aYCWgeWD115r17M2eP0k3vkaH4ZJpOp
C6nCm8ko7gdTQuIbi3NuQxHxGpBciT2l/En6r6BYkJylVnvobEZOE/WV4X37hmJZgdwdOcY8nJ08
m6Dfe+AATP8NLyfV+DAsIQnC85aqdGUlaAfZLo82fSF64LSvEsQYEQ3cOppxr0UJ0iSi2Ni/5/Yh
S4qr1Mk/cvUPrL5kFCoM6am3GxDSb1mrYYlUeHutcUt8MwA3F6IL5AbEWMxC4/S3rt17SaAdElv7
AvfZh2PMXmdtkrArh+qhE8YbTRUfNsBmWMHzk+3WadQ1PTF+GPo2ViD6MIb0WfXGVdcI/AMcSNS7
y4VHJv222s0T+Pfxo7by6aL5a2K9kJv8lJZUEwkNPIBgCOMnIfKwD6y7NglYJRuqn7OVmGgfXPss
UHUCLhuh4SVmCH/4kctxex5WHUFlqQZE4AKVPl30qPzg8AO4j2s+DCaJiG2e1U4FGHeLdv6ecuqc
fBHsL3ClY2lW8VYvylMgPtJ6vKLsExwF/ilVZATChdi5A9w5y3rxK3iczkyiQZHvXHNk2bB7QL3w
BWs40hmdRGb/hrZLjYb0KVzViaIQqBpKDTYTYdG0Z3tqRyJwxzeYBY+z0dMUXC+gYJQfnMx8ynMG
ccAAoKx2l2pxL4yWG7ZLQDiU4dDrVCGDU5iqY7V2Qr0XRPI/sV5vUmGQxEKQIqWqtkRkjtCxZunU
eyd0ZoednFv/SYf6T+GXXrggyCNV1tSjwCifpZ0+LKZ87uZmBMBSF6cWWa4p4hAGT7ErBCITKzfW
AvGn6ezX2mPeZL66DkDmoa+bUEo3mizvd5yUnwu0t3RorjJQzlZrij/C9x4Hj/41GRg0JNcx87uY
AzCqVvq3VuO91dlzCAI2243FsHdFp7Z4oMS8fLcm426HeKbcBY/sdL8pxyuTunH2Ch8dUTuFKRO0
DRi/bCaBqzHocfeWeAVEA7dPeFcV2LvR1540/IC7DsmSNH4zlPDWHFFrQzv+Lu2pDZcBEG/bg60x
LhklEMcOMpd5cWSoFXd1osRTSiTVWAFGtG9xpfG4c2lOn6alf6qK4W1QgCR9p625rn3PgfU8wM7f
SGNhHBQEvwNGBFU1OT+omsJlKWEjsw0Ch/xh2dNvz+23bUtNIB/7wg6AzFUll2VYcJo57/EHPuhC
kgDcWrBSGrYp3ggf7SnHm0+dhhV9cJBg1fo2970SWcDtpw+TBJibmtlxsDu2TFU5woJGnpJrstu5
SAm2ACdHYjjTyVsORnNEJ7IN4mA6xT4ZotOYRoY9FVsynJ+q3hwu2qdhatNdRkypzNVpCoSNU3v4
YrP6NaWWBv7SAEQkgscsK5gbKPFgQdbrE/RNic0Yoy2OdTH87fDb7yT5EKEchxnwJUtPkiWgyLOd
Uwb6bgjgAtqVQznhdi/9QLO0TLzj7Ge7KdbfumRmbKdhHptQiDDjQn0V991dVtB9N52npSSUV7P9
mOWZYx28xKq1aQ7mWPZcMoHkJgZeHH8wPMrSs4iHduv5rJKZFXvs5Rh7gku7MHEg9YB6OBKO3DVo
u9PWXmDw6QbGQLoHk+uae6cnkIGBCDxLUjcT41ePrQ7XWf1eJWCTPOegjdqdLdJv5EGfjheAZ9Sq
52btYWJ22vnuztCyemcQqYX6heppIAg0xO9QRJTVjlLLMXXVd5K0+64Nyk2q6fC+GEiG+M77cAbd
DNIZ1Y6y4q3beMxOy3rb+llAET78pn3Nke2X4XBnwuDakViawM9ztO2QGPNu6e23OqPFTOvgp1RQ
L8CdcEHt7chJgY3MpJgRJcAOmpVlUAR8MTo61U1qUy2BfUbbcnFUcsxWbtqY9efcDFqwMlDBMxCQ
OTONaWLMlNYFxp0Y9RD83OZkgfLI3GHczl3AeL8m0mIQDFvXfkXlq3eBuPwwO0bESIbrtzm+qLx6
xDf4ASUFoBSGhVb80AiWlyWnV2WTSRcCO46SgSPWXPJs3wEbMsmgOdQr+KfNrSO242bj6CU4SoeZ
VjdN8cEqftl1cR6IS4STJ4Nnob+J+llmGlIOmjjUbda3h4KLrT2txDYG5leOX2nJJgaD/xPXTMxJ
2nBPIQC9xJw/5GAVm2DWf+eCnLT8GX0aeuL6S5kDoo7Ryymi9VeDENCdVnpX8iFNBl8jYql0rO8F
2iQf9ch2zEu147fV8Xy0X+cmf+viESzqQs9Tjfs8XXqm/2m3US1DbfnHMSZzY8lRRQb7FxQT/VPJ
HIyKl+PIiv8w78nZ9JlXrzuOs/dUTs1xLot4o/T7mK0jwk/xjOpj5zuoIkbE0JEs8wdZEXSQxhg5
0U8gHWxzVhBvjfh6Uz34REv1y8aufD6OtXjPOAOrNY1vhKpMNwPTKGA3wlxPntQOMNEfy6n/yvTh
ABfuSLgAOs/UOyUAGRi47Mf1Ku4MQboHCbezjPjBJ4cGspX5xRy/iZb6Z3FdtRvH+hIvnM0Tw/td
VrR33YwP1TXCxm5eZZei7fDuEja8hNW/pS3YHOQzXQvj0UOJttV9uWNv1Gb1kxer36Zgky3p6UyT
NpxUA6d/3KrKBGzm/JpsFBc2PtjIM4m6Yw9XZQoCPyIksOTqqotmR3WNzKg1S37yx1ZLutO4KpdK
q3di7r6GdPltSUMPy56KzisyFZoVEdUVXagabFK29ORdC+OlVgCwbzekV4BFXb+kfcfNEFwNovZ2
lggcmg+LMR0yg8Jj1vyo6RJUmn0uDzQBDoLIgVOSMNkP54pNbs2YiKseD/Le0G11J4/ZRGkGh7gm
RNphsnUAO3z0OSlQxJW+2qa3Jrto4zwktwHVRetd21H50ZIF90wIRRhoiXEaUjLhROvu+VefrIAB
jdQdjsBmWpjoaahrs2Cdq9y+5TKZW/8k/yzhj+1rRxvUStqsT/E6yik1gKo5sv+5doxN7JJoIZOc
z7WeD+46ZQeL2+y6Dh4t7+2haplBZ1Jc2toM4fbs6pFxfJp6jJKa5IC+1xkLc5f0dkaxmQKcm8x6
28TQGguKXaoEaMRpmx40mn+oTSp6QhVZ0rp0u6M+LC/CHdSjq5AX9pd+adwNJE0g1rY46bO5NuFo
itbEQrbIk8xKGyMwzGvLXmfYrGFYTFzLZ8U2GNNNxbwLvGI8tUUwnFACuzTViIs09eFCacvQb+5p
HUo6SFrGCkqQ3TvIDU4LAxcTyZl9RX8JgJ4xIFuoWxInc+bmodst7anoXU5efeXcFsh21lSlePkF
Ou8tzVhmBGZtX+pAs7Ke6G1Q/Bv6sVv86C+KGGOv8phoGm/+1IK5NTc9H8Hemc3T7bVvN5BvyVD5
52sqCnnSpmkvps7ZD+ts5XYj4lbStmtOs0Am4f5nguEbtChq+5sd2f3t8dtTu/WHzCBN927DpNb0
5nPCkYd41wi21WFcZ2ooA6rT/P/u3R4r1xjQ2fT2GMbpbKQFti494K9pO3mKNf3/3rs95jS9RRao
4xGZke4NPbU5wgHLZ7N1rNH9boLM/tOl+vPMWQGKUE3h4LVEdKREEOv21ET98NnWCW5a4dFs7g07
DHon3vvTNIVl7NyPzVTdEQHLpbFAGkwG7dUL6PyKAN3G6samVXFmTeGqT25CZKbtbpjKT12af525
STayOdOjRU47ts2mz62VOvTBG/jSJctVJPA19ErQB/H+OgJZjV07r8Krr1GdaFdb3ZfSepwGRY8l
eTVV/QDm99pL92Lp1TcKPn44RZIZVOhs2XtUHWxC32RE2Bw8AbiY9JBrblbnRE7oXTnqgnp+D5Qb
bEe9G6jgjIe2HS5FqnJOWIbOsLtDL5CPjUjvxzxh54r+TA3O8yDSX0lfbGYws4rG9Lanm7A3mMUz
ktg6FcxpmpjPnT4+Zg7j3m48k/QKnZ+3bSumOImSezmZbUi3zd57VftjDNa936UnEPjNJiiTu5xo
qigd1Rimi/ieCGpNxqragvN/Sxk1EQp+0hvtEMwt0/4AbYlyqdzbHbXYezfESFZEp59uN8mYGQTS
G89doT8kh1Ku6tLY/ar1UVwWc/qbN/5qqTN/JVryNVnOlUQk2qhZb+wS71E4+bdivLZtLOuglexT
RfVmjOtOSiN0wUCBFgH3uEuyNmE58SONOJEOBV6vtVfY8Q8qTzSyvFFtO6TJeGoYdtIlKQhXOO6n
8sExx6s2mXfrP2URzWebr4v9UzJsPjRVsm/QXNNohmA8tmy7TSB0uNTY0BAMGM3D9NRpHLOTFWjh
jPar8JvQjPtxQ7xARfPKuVsT1MMeHQEXcX2bNLSCEnZndm7vIHafA20mMHfx3uluxRKwaiYr7bHL
TWNPZczcvcJOXKplyve5Dz55SB9GAMRH16TTSseDQJPc3pK9DF3eMy+WsVyCsXruvSQqTHUYG/ps
edd25K6wnszN0ePUoRosJL9QFgjcTW+kQBzB7VpV1ZxuX/7nMRR2+vb2YFrQxzRa969ofRGZ3VWP
iwCnAnWk144/uP6haab5qUJatJ8H65K1GMxitRlqL0sv+qFcanEkxKJZufxR0ouTqprHWjb9tgfW
ybgy+6Nkyh2/fSU4F3NWB7PFL4yTLdOrNNrnEqmw4xLjhHEAz0nylSTYxW0sY04/bxKH/kle6I8g
0O+aEYL8QhFF8sw32bx7dKYrQ05XbOmzO+EFPw5A981op1ePBXTMtG90+fxxjv3b17vN5I51hOzP
DSG2bQKFhkQpkR58I784xZKCJaP/onzbOAcZbFpSdwJCKUrvMtgtAlffSzmvMR2QAsQQrAKTXXs6
DgIVbKpxedcKb3zRBHpJGunbomSKtSw0W/5ZtnzI0KSGmdTNxarTBY8SDezBoJwzI1PAdp3EfBo9
iWw2cF5oHA6MUHoMuOP8iX6p2sVJFZyyhNT1hHkJWtFdU7fpnuvU3sqLe7dcxuNiLrQTKrEbddp3
DGANLg5cNQPMFFSfjltvs9jAkRD3j4mdQcy2CC/G039neupYIbjkfMwwGjGQvQweYzOwtqdsSc8O
HX6NWudo5Cc2PfrRbMw6ovekNkVDTGNLXPcuNsYn+vfBXhnG38WPh5OXgfJG2Mcq4DAarYaMlonG
OFY3FEs2ezJdR7EEtCpUDZVET955WDj+36YhTaseVqYZA8JSGhnAcOvd9cYdAVA+CRWlD/vV3ktL
uKGlte0xm5zPPmjAqdsHBkNUbZYT+dORWu2SwJvXu6DYLEvzYqTUC2mif89ORbnahv1V5uYj+pvT
3LAnVJz0vs4woluGt1FnrzydUIRElPqcGRUAhfzoeuC42d9MpAIknvpbOdNVulyw29hCJTJ9l+O7
KOO/7gR8w1po9jcZDZDyO3bEMSihHccKN+p2UfpTIYLXsmUUGjAZsas/Zpkz/53o2fi4nfL0r2t5
Jz0toj6QNAji+0XW2t4nLqRNqihePUcd8UtjOV9amwZJxYQqlLV1gUV8rFzcAi2vhyjAZPRRdmSG
Cyf7rLTqgStFnamrlnl3DEvCJV23Pt6njQBOF9o+S9xzHAxn5dqXbCxp6UiArGRCEXAZ45tJvm1h
fdalvhnrqifwa7FDmXa7Fp8mMxHPZTS+a1oH4rxYfpNWDsZ6umbB9FZLly7TuKP/wxY+eGIeU0PN
nq610z+MKCUszq2NVwSvgT0/umB5WVG3QR0/6W7+zAZK0l+huQSZxvTq0+xhIXdiLQDtL54lcxVJ
qyIwL9L/iNv5iQsXHP2Ni68kpDeFc8+khpVOF+niaWKKtvVKp9uMPftaKTRsR/apj+utTbCrpdqT
YhqOo6D6zNzixQXVYZvJldEQb+sd9emDKpzzOGXU/2PYj25YuhWFjIfowi7VFVw71YxfoPIDfDAP
u9Sx/pQ5tcsw9P12xLRrzwy18dijhBXUyi1b7rJBBbe6sNqZoWXPrJnhRqrv8jo4Qkba5b3RR8Gw
TJEnxcEnHDG07ZEJQa/wjaEAzp2sZcAwc8A61dvkXDs1frQpr1bXaUiENgOxTH56ObEdXS22pa79
HS2DgV/BEYXZ6LHy80/YlusrDjY7gcALrcVCH1i5q5CDmIu6flgK9cgpR99lor8rHT75of9Ip4z1
VAwwg4a3Pne/qrlygWgs0Al7zqVZpikeRbpahZeclsXaF1nf7p2uoZTKMRVMyXMldNY1A+XF4n81
OQPiCV8DEsGPtEF5mUAOr3LaWEvtIlxtLgJZ4C4HlbjOG6OG7sUWyHrkCe8nJ5yj0uGk9uNDSheq
7SzjlDAcW1IcfUE9xHvNnj9sZLQnjH6HerbPFW1Twj3a7GAJtMbxPH9hI3iIJwKovCvkju/BLBhm
9OVbPzMM4uwOpTnggEzwTXZY0yizHoNBSaCzm1T6BHNqHr1WQx0MqthENfx0xlqua6TBYzvDBPUS
mDRJl9E9CPptYTqj1WQ9UZx176ku39YPqZYkbvkm44fAJvjcqbfKJ/xjk8TGuwN6Cn2Ic9SMV882
viZGtFOKqY8N2Rxi+6hCyFhWqSFsmKf2ZMQxMwMuKzJj9t/n8W+6gMNG09tPUTl/lfmVaeKHtfuP
61yygA6ysWQPHNWXpOTkLvLx2S8egY7Ql8070P4mHhxXnFxh/ujOkzOjB5BSkOL+GCjvOVuhuMQd
POm1z/FUzbs4bw+amT2W3fJgmwRoWRJJBN0diHyoDgR9L1Qs2bYB7W+Yxq7Xyl9+o+2LTvvj+XMc
NgHD2cF9nqua988Pl5h0WYRTe/DKb7XKP5Yg+WamTosguHQNrqNP/Ll95L6O64YD2rtLGAZCHDYS
FPoZ1UtB8UnWZEvlyRBWO8QGDPVZX+wd/v77zOFoKW2mWhiOcMPSi96NPVeiqm+jSsYNBFZLXXyx
VnX6gTScV81q7HMe63ucfXw8LRcer46veVI+9ClaMqYP+loqFaFvoCdRhq02/iiYVjSZsTEN546s
HrLXCu2SWw4NyYc+YZVme+POWNGaXxqOuIh4TUi//bKfmZS4SRYTH+iLHblSvzJTP8lc3jv9+IQ1
Yy8Hl72DcZo5R4TEqxP4ljiMU/kLqPYqYC1/6CO8Tlr2Q8nzt0lMDhN7/rNo3nYqeQ9TSjO3wIRv
5gyB5qRBnsGVgUQkTlOfik7m8zlePpbM/Ujd9m0q5cc4dYqqmjcoj7GTJJZ3yGT81NLlSzLvb5Ek
2a5nYk6/6sNCWRIuff0yd2zfxwDsX13s6PocSDBCoxOjv5nuE6/97UnSB4ACctRTfvv9qaj5CUsf
qPG+03GOd14pz43MnntJHMwstiSokIYpWFuHpnluacrR4jPYKlQ7byKoMI6rT7vq95R43TZrzcd2
oHrCbferZj/egvvYpnH+MmnVwSiWD07R8YCTaln0J1mRbDJowVeQMi7zBpwu6r6w+Iubqo8BIvS7
Vc3tJYj9sp1rNw+VL7c12R62XSOIsLHR7DAqHYxuQsFA5C3LWvxlcPHrdP9LqhjLGi68jraQWQvc
HNn8kw7ZS5HzfnVm80Ak1Sdzh8eyGE6iWt6wNW7pMtI68tKXkQsdk22Q9jRs1vdKJNYFRcjfKnAR
958TDKfEw/PWlfk+WPyJvAxKibl9MQlUDtth2Q8IAjcOoVEmw2l0As3BwtZsd8GbFScfvig/HcMg
hJG6K8HlPNMUUujSezfZr2+lIZfrIrpu66+onGbY9PY6iFjEix2weFKE1kG8ly3/GxrdZwsRFx23
V6btJFBayLFF/UIgOTMb1Hh8cruOTifov75lhGsIyhXc59boPTWudeqtnhYaoIjWJNBrPMZzf8no
P0e2315vZ+GoONrNjK6/bv5eMf/50J2nmgAYx3hrg0J7kIgmW23iSuc+qSR56bLgTi+Y/8mRzpET
12ebkRy62T7HxU2jrKuAoSqGDIuz/GD+OC/ZMjKmFWz3+xlZFkbzuRpwjrcfsnMs5r+TFunOvZqR
mXSz9u7ahGx4TnaZBakRmeMtNPzb5YQqejl1md+hhTR+VCWbiH2TGanGas63m7Qa6IqQfYpUSEto
EVRMu00GEf3so8KvfQA0i4kLtAU+Z0vzHgkoOKGpS8/uaKTnZozTc1vW+Fphk9lSa0/UXBw8t7u3
DhTuq5BCGjeYa5MY1GUniyZjwTJYHQuz1Q+xk4qL0zvaWbjcGzMqEUM0R4pIbe8s89GqdK5TQRsE
JwpOKJ4jXRPFNflIDx2rk4eW5dYl6zm9GX9xc/vSFD4znylOt+6Q+UgXXe+E4YY1esqqzdIhkc+c
nJsxnlHbKabu62NEGDP9v929PcfOLI/IUAo6apBInwkVma2h3GqrHvp205TYVcJ4VYLfvk6dyNWB
OxSZNZ/9VemS9GyiOm/eLmOQn9MkY/m43e3L4pnlGTegg4of7Q/i/VsXTsSHsSjLxyzGaOSb/h31
pJztzWJ6Fra2sXkOTNDtc6JtvV78Kb0yvr/dNP0cQy5w2j1Zlq8NfDA567xVCMowRNvPlmScMQzH
qi/qMycpxa30q/PtS+rJS9IV5rHrJ+0sNfIZhZ/dBxIMg3KWjAypwLnMBqnhZisvnpoeiaP7XBjN
m/5Qn/AuZdekKXatmeBN6JZ6h5o5RWshCWXRX3Ub0WDwBxUnmUQMxZFUDnu914OTt366ha79WtI1
+lHHFmZ/D9WwHuXLTkmzes8AACG98T6CpDEjv/e/LAC2qCM9mlJ2iY+/3rVju4kbDFoN07bNnJiC
PYn3ahiKUPOaXbwniKZMk97ZphUZB17n3fskmrYi97eLrAgOa/h8zXmdmRV6c5pUQC10u0uo+grM
gFqux+Xhn6cY6/M89D3hREHO2am+9KAXO2/+EDFpM6LzDYQr06EfGuOu7tAwJIO0trePOVYN856a
i6ZV50HocfDbaSuOxOaoU+YiDmtilCwWkhUyqB9LoSSdEzrH9MJchIpbQtKYlGDt2U1di3I/lWv9
lJ8kAT1X8/8wdybNjSNZtv4vvX4oc8zA4vWCJDhTEqmBIW1gCoWEwTE45uHXv4/KehZZaVXV1tab
NkujKUMTRQLufu895zvwIHBJ/7D7btiq+BYRSq9tIgDS9tB+YI25lR6SPbbJAkZrw50+EU4CJSCs
e9QMburvI46XyRBSOKfJBY9nEGf+tHESOZGrWSyzOOtJMyUu0zYpp0SRfs1esjWTqthK1zvxlott
wY0TK4UOx8jatTHaA0TTbt7jAnV9ixel5gVwkSPifzrQKxuQ7lDoDSJpHjIVcnR0wuMQzdz6Lqm2
pSG4przcWvUGPTWdFZxo4eg0Mw47uGULzJ4YkiaajjVF806LjMWUM0WZZ/I7exldXVmG12EqfwiD
QVbUTi3WJm3eMhoHMa/wT0Zp7WwGbxNlpfkoWyRsOQeABULKrcurfbZz1AKiqh60cHxV6XXIq3I/
VLZ/xpL2y2+U3GucZEpFsYmgV/VjeQbcWiwqUUcbtJtib9NtEA6N2XxUfmBrNPoYxdZr4YPCT8zm
nnbxyUNuwDo+butBR+RsCYRieDJAoCXXMSnOcnTebibtZGQIaKYjsvfMuHAkJ5vKSey1IAt7Mygi
sHUE5X6003P5s6M2X42OwLbY3lz3ylanRJtYGOkCbueIKWFYU8pVc/JGnttlDm3y0trB2+kg/ALS
8NyD5erkNU2/3Niqrl0i5l1T1UEm0S5hXWufqVWMg+EhNaEH1z77bNDgGp7gSb7VN/AF4sX2kvt8
tWXNT/ntAV3eznDKkGbhWIJwEekLerNjWWK6jIjEM72BGF2JnyEr6gFLnZ/c0/J5gN4SXnznwUI/
fhg1XOnZkCVrG4IHklhEzlPraBtGMyw15vRTzuhRVR46m8bCXTmo8YfnEDMVctWgw1fbEf9wxPVF
y5e00I9mHkHFbOo81r+spvkBG4nvIIVrmdEEONJFCEajabfajB7TUUhuBi7cp9y07oCQeDuK1v0t
xkEJ0/poU/NjYoyEz2B8SMu5Ocpueqwy6R86KnbUtM4uk8YLdUi0bApj2Fh+Op3xh1wr2QMVmUqb
tdehhTVFEog6RgxdeOnF54j0TShgr/zh53hTJbG1K7cxn8JZO5cVk+JokiQnkLxIipR1FDFSAJ8I
4Cfmib8MpL5cJ3gpicntk2h4FUl8xB7XnMZkn0/SpPGp1YcKtXed2+E51HTiYx1Wibl/ar1x+jE3
/mlQeXpgpYDL5xWB78BfGEXVPOgONYNdWxbs14TZrahJKBRGMBMxiLN95nSqIyWj/qBLM6P049iY
3CEGWICMNI9ZeZMQxfG+q/sLKq7PrknrY+nhjtNuadnigLk9JQEuTwOS6eDnWE2BG3jSHpNivg9d
7q1Jjy/U1sRPhhYuU4HznL20XHSjl+ysm03Cq2qXHHNuiVJSZFUl1/nQOx/25MhTj8PSHCe5zLAc
P3hNT9nU4kqvwzdNGfJhjhBTSoOZiSloEcQ+epCKZqY23XzzOTJPtAbM18v+OKXmfT2CfigMUZFr
4m+Z0ssX0oXfSCw6IrdxTgOzS54zGYBab0nS+36lERyQvvmg2ogCGzniOo6uaVlDPmoThjdZLp+q
OT3gNqdD4br9XcXbs6U+FBsmHTO7P+4Oae9mrwxfCsdhj40Q/lqtcq5lx5C8MhtimenlMtiQ48VK
ojqgAIY/iBjsFrx2nTo6VOiZmY6ZLm3YLMGijEw/5s9Zqc5Clqa644iYq8i7cA3aCdMsJdW9XzrH
PMa+qRmugcdqNI5ejZe/9bCueDF++daOSPKoUd5rHgMd22V03zb86ZgMoOJkvxLbFQcgoua6Hrpf
IMCSu7odkzubhkg81JxRo+kOhaOzdikt17RF9jm3OfJy06UbMDICAVCBFvwWTeiwp4iThFy5j+zI
Xyi9zLfS1iBeALrotdYjFZkFvy+GPFAiPzb4Y2hfm8m2VSkx4rfOXY1+iMhTjsbmkAZ6YndB0w/6
wwB0Xi+Itb891JNxL0QZrwWK66EEp8Pi6310qtOvTlRQKHlgRezug2iwfTYzKmybNg6m4oQ7otzN
euf86p3yFNbpCntEfvx+fw3hqxU4AFJIfYt+7UCfy4XYNdExX3GRcyvZL4h6nuvo1Xa9OMjxdCzz
VLuSvEx4ZJNsyAJGdR6pZOGGol8jY5MrziBm4Gbhz4qAZSA1W0TH/FHwfFaVbn0J+jh706iyFSJc
c3pTo7nG6Hdqejs+GtXUEJkJrhLF5LabwZfVxHLLJpOcG5W/qmwGr2iBNRR8xdaSBlQtxQClphkw
mIb7iP3lMS50qED2QEivm6YsvHg3OqO/FnppPLs0y/GHWAM0otX3NmLBn1yYlqYt6c3jMh5NdUEA
hbqwlvZedGg3Ic8ZwVAJfW3HytyUSRsvE5sOk5YNznpOJpS4xfAkQ8zitTnYP/w0O+duaq/ToTCD
siororaZjKYYPlLbeWeGSZ5i4q0cSBTKNAiwpPifsOGu3DIhBhiRauEXj0aGCaVLHeep486lh4+y
NNenIJmZQfkdArrRnDcaJwJGuPq9Dzltr8lhM93ePiNt4BB0E7NAKtvOWSQQS96ZFj2SXThF87vF
pCWo/LTdWvxBNNDjiwzbaWExaVjh5jb3Fgi3JXdgs5dF5z/YLAad5zSHWPRvg0zOfes18Bxq0hda
rGYazVkcLRq60MaKFjZD1rUZXtu0G3GmUWGmk/8gpnDH9JqMSaQEWysUDOoGvd56CGQxl6NlBXSC
7QVDkhuyEVfy9qMG9Pij5+6ZCDabxjPIi/YUctP8Mg9jircHmUc4WCi+65pCGTt52obRZZwVYrU0
XOJHpdFBd2LrY+ZP2GxQXVTRaxgajAOByxPMC1+Lxrvb0tJ2Gx8wUap2MX01Ttdiq9NsXRkAPbhq
JAInwFBECWc1aantuGNmrZ2lBakHkO2+0X+WSqgvw1CvMqyuCL61x6GynmKEYp/mkK9zqyVxmHb+
yRrkhx+mzosUGPftnGjqLE1AQvGiLfCP6xudns4l9mYO6+R9/XKyc1TJ7rOfce4T6b2gteFftIbz
ylDV3kGkylnXtKiWfPcXN2199M0UIEThYi8f8YrPZRrvZJE+4BZbm53rPhAM/urQZMJeSa7vSBPg
wWYunGYEo9ecng4cIewTSCmSUlEDcDoerAfTeUjZlF6HqpBMmulQcnplIOFbKG05Pfa6r5jIIqpN
JTmmvPjrfuBd4BRoPdgMfZkjNTrXi/HpMPxbtT3CCypnc9kqVDyGPu9LLb7O8NF3Zd3626bNf+V0
yOFLaPOqMkk4TarcX6KlGDlEdXAphtD+IXT2m8i3aCm75XSoPfUlZWMHpQtOzWP6xyzKeIi9di3w
dq2bqTaC711XjTLQPP3LSVtWH29Pk+IVJY/ESJ6gYmm1PQd4iAFGcc0jtDkKa9miqHJB2OXwUE+F
uyfR2l0znNQ5h42XFEvS6ntBdkpx72FeXs8DNIoeFuIKGSUnpYKlTZWfc0ZGbQkdK2HB7dux388C
R46quvswZPFREZtFPKcvFET9sfaxXRWYRqGAmKtxbp8MBfEPtRzdHIlIh7YBilcb6a8xzhAa4hRD
a7+mbYb5tSDeV7eQZYnQ1Xe2AI6dtd5L6L/JjqKCs228Q6lPm4xrBWZ3ylSUbSLxs2QDXqc4xRdv
YFSHTafelf5zY+fhji7CsBJzqV/C2E4O003ar+tGeWrfyUdbV2HqL23btBbYJQAG2cNTk5PTrGtl
/Vyq+OCJ0kUGi2aYzCcyJwq9eIiWOYZR5PPsSpa/ceTgPoTlfE86fXQuUZOkdZc9JlPvMf2ML4lf
tyfQRc8EdQC7NLoLs6sBbwRSmUhq8wYX2NWTWvHAK7OM3Bsqcmr7hetm/C8hYrdxwq5riLsdvR0a
8BKfnsL21SItCnHn3V7RpRY59p0e6d2KXTs9esCA8dUR9yobx3p0huZm6Uo2qY6fQdn+uOzi0NnL
UobQGhxtZ9CnXPQjfLWhiV4nbQqxXI+HKTbHh4KfIDF9IjSK9V1UarvZmrrAV0bzWtmXEBbROSkY
bzRj/csdiujQFBRnNAfiin1ZGQbqBK9WW70Y1kYmOEh28qOWaXgIk5gOTsrBuciRHTbI/pZw36DX
dPmAJ1R8VakQF9kSE9/jpbM075iXE+8Jvl8YEjnm3/Iyd9Vn2nJF4OHIPwsV0aMEDO1Yk8nFTnMk
lzPyc6EjXMfruEb+uxemUW4MUTPqKe+UZk0XCz5TYKTjNqU5CXnzsSyZq0VunRwLiYjA1tXFM24a
8xaEdcOkHnsyU61G3hWm/tVVsxOEZt+vGHzgMCm4j9SInquPR7GzU/GJXbA7jf5wHlCehY0K12Y+
bVM3gvnpsw0rd3S3AjHwwqn1+tx66JFLvSqWczSrZWVQQA4Ccz2qJot5WMNxMyXbWLtlHCvOBGmY
XCCAPSpheYElUWLOPTgYOWprWJGbprUgjxWcaUPGjgMeCahACvc4gjfSqknvpbIL+Sb69cThFCwR
iwLvzz1jBjyniNPRPCeHkj1156izrJS+4fZAXVFW3Clz85nRlFsBG2/JcD72UWKty0TKoDKsU5na
gIqiHEcJMzOCuj10qctYEGs8sNCWbbk1Ja+Vic8FZxaIlc748MdRoZScX0wtQ3Du0yXsNBQBuBoq
RqCWvWI8iNY7NiD/FW9ZSdQxtq2dU+YPIm9s+lbuRpFMDHfJHFySNTWkx+QJd/lsnfumXk8ypvZ3
pxVsvvgY2eFjOxrVzu+yu1FCMR1mjP9l68U7+i04HnCYL7qpCu9nFdkofcmmrjtkXhzMlqUXf4Uh
meN06VpkKI6lr5TWMQ2T4kjnwAhaT3fAmo971XeEHxdMwCbHM9a6aRIGqiQONI0+CCx6+mIjsc71
G9VMFRCvOwzTcVD4UPOa1lSFsJ8CIOeYsB9vdRzb9tCE2RHKmghaFJB61+h4Cc23atTKQzjyXpoA
fXcWmdOWXfYnvNndSarSXDLmwtMmrP6YIME5jjK5M8d62n7/n19uCoRvh9Cl4IcZh8uJhlbDxLpD
Azy2zW6YU493C0+634TTupVVffvWMHCdkGxr0IGrSRHX7vsxvFLQrcfcSx4MAFRrcoAZv4NDvTOJ
YF3F0VRvwb7dx4Z3TXwvO3WGf4ddSR0dcGr0lHQrMByL6qvKTkb8PnCznNvBekSvcz+O0zPAtfSu
BF8WtumtY/Ki8lk+FVKLH7RiDBwjk0cVN49zlo3n/rabyvggp29LYQoSzaG+HSc/aArfulj9cPBq
tNxTOu+qArRAyEh5CxiXQiROApM8jF7iwtLaGl/KUL2Vmu8enNolWBvjAqufL48ydfGrV/oulapf
zzpB464gE9305FaaaHy6VgumierE0J2PWtD7xsOVrk026GXI+HGdmWg8fWcyD86kn6QYvYPZHYtY
hwOGlCZOMJzrsUCE5lCUZzF+wL6hCpUTMjNVfzL/BBlcNm6g90mD29Jk6hnaa38oMY/WYOeYVKpW
0dWi/u8r0BRKYfhOBk8/xxoDZt7Nk9+rNd5+kKD1JcuGjQwbE0NbkJvELzgTxVThohZqdSh+XTYd
cwKmF2pw1Hq01aWtBn1tEPwWdCzF6EDFLvFpvSWQP6c2nVepl11c0pziHuufnYY/41k0d2bdQTnI
+lPaU4+lSXRKzPJHRLeC35vUQW+mA8xVA18qOKvENoa1nPVm0WLVQMztJg/CKsVJcxmLzAKuLKMe
GwhfG2drSFDNsguH6UCVTgJ8YaFv6pnqZowzg6xwj8ydxUaT2KXdYsRHhU75nAkcn2M4ME0CLQYx
kWEyoDLwyu9xpW/MvK0OpsMBTNqOtrJ8DkKlZ4LEwi0XtMxEF6XZqgMt9zu4AGKja1hx47CJFqGH
5T5LbiJsCpRDOYFjJeZtXw8o95wZOuiUpAiQHJzzdbergWIdK7J6jjOnP2ZbtwG8gXrZyJ3lVHv5
ms3N+pFekrorAs2i0Mpb3wKAyrmynChmY7pFyKWYGBS86vuJTogsB3nT5lNHoyXlbIUXsNExajYQ
Jpc629KKivhZSS275Sn56yR9Hr22uW/0eqHsCERw3zE4h95Nc5SGRy2fiwoVodPiO0c7vapHEwl5
kTXBbLsDTuFCbOYpe+lC6wM8HrNYHDqezngltxlbi5yItpbVLq51c9chQEY5lGTnTtQvs96+ZiZF
D9MRL833Y+rsGm8IX/3B9hg41Mmdr/KFryL93kAJhujOtt6cHJ+xW/IJ8Ck5Y6DJvAGm72MGEfcW
qn4vceuz4YUQPfMqCQpratls9HY+uLcHmVTpzjY8TN/Nq2QT33qzFHcwLOc7lwGV0UchQfSwJxfN
zGYwzjMLeaLFRyI1n3v8eyBFy+Ro+mZ26O0zU0UwvbcH5iHWHx8xE43QL9xYFYNwu5XDiREVVAj3
wOu2BL7gMejRB+cOWuW4crttklVnP4/4y1r1JSISQ0parAAtAMHGtoZnsoGEEtpyPGFsXjG1LZ+E
YoRSZl+5P0+QdWsPN0zOZcb5kRuoArhFuh16KK1cJDXn1LEed75s9AfDhYh3+1Fhvqbtmx3Y99+c
pPqopyRcV7XOkZQI5sBe2oamnfrOTWCHmtWGan3Vh1qzz2fQLLLxoo2tz1cQKdExn4u7nHbjdm4w
Y+i3Bxfp84rJU7lsYjs9fD+QNPdrqCLBbCMc9gzo523NKxR5/bjnaeyKaV5FFoe6OEc1INVVJSG4
Ry3ZAHWy1mpMXLAmzMEGi9Izj5DA1hc53Xujz4wnpMcUNiAsog5fGiLnw3d2hO40G6crf6YifUMV
Qu+DZl6f2ONqLMNh4Q3eanbofCbMsOKiqpYOyVx1b6+y1qzX2gzgBXZ0muDdrCIN2y7Kh8XtEOdY
1nsMcnPIshc1WP5KeKg1rQFjeoXSSTh4dsfWpn/H8gNJ38QA2Q5DtbatYJi7j7SpsS+VhKrgF7W7
/IXmO6qREhlADq98UfsoqMSMUEc7hpkLBgN84FJFGzWCSaG22Bq6y8gxcvZNzCFfSV6dUnxkIdVZ
OpA477bUk93RjRGBKnwwM+PPWKCQDEf3rbYg2Nmahs/0VZOEfXTCWVemV7OGIGpLTL/k+jfuVNKf
mtCEFJy9WGbNfW0Mr5WHO1ZZ+LuRqXCITZsFK/LPyUPmLjP6CPymIbJeK7TjCzRvajH7+mONRgaK
q7tvJ/2Vq8gOeHobW3qfSVMzAHWqt7BHvMs6AFdaHZD4qCCzPuwoec5SbwzcHVFzJPn1vCGx82QN
BVhfCzhTaDscPsJtWbpvoW/hUlbxk+aKJ/pOWKQb6BkRSpSuci8afE528RBvzwjI+n5GZES5Avbk
pv+0g5ieBhKlu+JmLmrdGtZEFS2meuCEyRKXZACDLLLHHK9goKvF+yTBUAYwalkhzPdCG70SjIzQ
Y+6YR8OhjR8keNXOv04+BqYIG/Giczh1jtolhYZ+sahrl7OFjSWaJdgg98WfNcAQyQty9XlhTdYD
ILMHLCQbYDc//Kk4NBJprMja50q5byDpl1WreUvPZVBtetRlHfpbHSskqdbLNMHoDIKEMR2OY5TV
77rWsQzMw2qQ1YwIBv98op8jUaPkAV41egLFoR8HqfELwxhqwAQSEJOII+vTfZaFXBJiWBY6qTeO
1W6I8X2uc06ZxWE2Egt7HrHs+Q3gHtWbalJn20ZYUeZqp3UoqeARLGaYwSB/WphhdJ6NBoU955wn
UqYhbryP+ohfp6VT7VWvXamjKkIEb3ZDGJQ1ejVhZE+tFl6dTF2J9Xmti/QSCmz62PKYSkagAFom
qqmdrTJgFNQlgA60H0NmfN3UKHr24WatWA+Du1RpdJoATm5bJOnmaAGcbaKgbJyT4chym5ZiPw7R
RybN9ybHHCSj9Ki16V0xOI8YYlGk5MMV0cyWgfFLH02PEj6th+ffk5ynXOVSUlVwPbz42RuBiQw1
Rj/jNjt1oAqlryMBP6umwZ88UnbWRSgW481ZR7F9bVo3AsCg7yvpPeclSCiBX0QnC4fTjruMEbyv
x7l6ZXp+qctxI6WPmZAcIvoQNmEBHGStmzzdx3TRAERigI3GtPqqVfk++cPGqagIJl1cXTosaMvE
3G6hSoXbiGUxi9GOxDrxojNspBwyj+V/uW1KA08Hxd+N6KBGxgRJ2hzNKl7bNqiayPIesLlFSz2H
id3CTQnjOkLTIp9l3XjLOmZ6MmfNcbKpcnyyu5D43hepcYoTBvcyMbZeCv6sjBDXIdGwAj/CT5Jg
NEJMqN5aZ9xWjTGuyqy+zwHC+WXC3IUGWRBeIqedtrlKngrYTlT+KAn9auKNAKGMHc+mo+5KkA1u
PdQbzUbvkNN3Dlq7fHdjm07akvQB5brMLVI4V7NN8eeevRxRadZhfc4BmVBRUp3ZaVAolH+RwSqq
TZ/DSEyI060h4fWr3G/yjVflqz5Bdtd7DK1pEnAu9YOxTN0zltxgbA1iIHqZHa3whqWby6cmY5cY
489m0sa91bDxixhvIL5arPS8GJHf8odm91FYY1vpWZuJIVgjhA1Unj8apledG5HQC6nbwIsZmmvF
e2s/iFIbrjoXT2bTb8Ru+NnBnksHOhWdeTtSfPYVd0IFBtaMSlZgdCwNQ2GgnxUr7qbRq2ohKgfV
pNkdzMh4ynT/Ai2MN4TWIOg0+xiKxlvraspWvDAjjGExlrvveaWu6y9pE2OiY4bNwMDQQY46rU7a
Rqh/AnVnCl1Ot5Hwgtbr7FGOy6dBoJ0eau9Z2Q+esl5p14VBPvNaRgan//kWGjfJ+9HFkjxp+ONn
HeZ0SiORsrWZueJlgZBHsMTq1h0S5qobxwU7xYeseJ/ol93JQpJQ1hUpOOOA1CkqtMF6Fj4H/DQP
X0qyPRBW1mcvNC44ZxB3O/BY7OGeceSrrLMJTjxosCr61Uc0HL2Ji7XFk1B1n7O/qCuITFoj5sBm
CkqwhFqKGIW16vOfSJG4KUb9nBLiUvZqF804nGiXWfvm9vD90YziB0en9ppaLkm6N0djerNbcuat
92UlEbJ9fwgIkA9/f+r7I+/bBfn9wClsVDddRwoHNLzBQL8/Kgb97x99/9tf/veffcnvf/v+YjQW
xf73t/3l30j/gaEzFzpRWiGehpt47fdDEhl//t/vT3z/m/zHT/z+OpnUN8fw7cfk3x/+/tS//7F/
+fV/+bb/5o/9fnp/+p7fTzx17fjvz+/3b/zjH//yK39/z+8/9l9+yR8/4fsL/+XX/OXv//1Tvz/h
JXYTZHHzC3va5+iPYTDZSTAgCd3W+cg0MIf/TgrIMjXrq5fV5bqbpnrZGo6xmkTwfYl9P9g1cIL5
1vCf8l/0xMZtmzfbwSyHfZu9c3uV2DNBrRjSH/dhh/e40qugGs2XjAp1XzSxuR467QKR41N5c7xu
Sg5J3UzXaGQevkwaZIh+XbD4+XD8ElXufz8kWT8sZy/GcCDkRqHZ2ja0ZzjtlghvIZ90frYhiG/t
Cegt4A9DjljuXW3IR200p7U91Ow1eeFsurq2NtmP0XKtrR2LVdwb2Qbt/qlPumo/DPLs40YHwYHK
zrrZ2EWRF9skBxQw6j/YAvJ1kWpIPpsIgOX3WufcmqkgQOqcgQZGzL2F9WhHH4jCFTe7dnuw47Bj
SOnkdGjDdh/O50iLTUBu6PPE2/fNM9v2329QOE30XISGb6kGLsVRAe/jfLNCouwgJOv7Q1OHYmDj
gva69meiQizCrkA1GBMe56RGT5YRNseJtCLG+S+Mg2l2SmQX4Fh8RYnlKTRlAkr9kANzGV8JZUTi
JNN1WNj1IqF7pfQgrrSXGWPIkmb9Q9fB3moV7og+3cC14d3r8huViaMscBa2xP6Y68M+ZtWlPiB8
RZvT9wplza0KOSbUcoGuSYjop6Hruk2ftTnGnp0U4TYk2mhBNqR1HA6OSrCE+BH1UX4YAK7u5e3o
54JcWaECZmyiU5+xBxc5UlVAYYxP4/GpzUu0g5oxLImkOOmvYR+92/iQked7H26ULTNLNdA/uYJV
aHsrZcQ5Ssv+nouxX1ngcmU92EdL716i8WbypE+988zxa8RNxYvz5SFSZoyY7kM7pXjQ4p9Zbz3r
Y/pGy/cNHwtFN5MGObQ046GJLiZRseLCnWHAkCyjFsVQo+sPJtklupNslegvjj5dZ2f8FYvymoL1
THs219uxBEToSwWl28jmbW55iDqL/irz9JjK4q6cqyf67uYRiMEp6voVqqt0lRtM90VaoFJCUwxA
BsgIjat01xyyIooDB7fqsiCjJ7V9BpyF/WEMwLl6j9KYCu7gFmtUXcS/piOzKXvw9oOU1FjRVAam
59+FgDIXVUnplRpXRwuzlUQSstTMEQ13f6awwKpiqJ2QxvOg6ShVmuLBxhdZxe5nSPNRqmxaKPxR
QTIM2zmFDovcEnxLbj/W5DlslMGqMmgB4bfneuDs2nd4nRjBb3G74eYM20CrzXcNuB4dt4uT1vf6
0MeP6SdBOldDS3ED9s2jZ4E6DSVaGkxrkiNA7z3bU9Ly5vufpQnlqnpGzLOXQr+WBudfXCfv4FhJ
QKj611RwezsIPsE9IEr3MQMSA4MYH/KXCyKJLtNdyrHlNh9yAgdsxVJ40cvUGiJoiENvbJSxIIkc
To/x2mgahmgZTzgKrT2NnKNsy18mp42YDq9trQzOInhm9q2w6VJ2LM4YXze24h3HpjpDm18mhMWV
fQLALXpwZAtoZjpE6iNnAbrFiKsDw7V9PqJyj5LxzkloyXucqQL6GCurHmOa5GNCw8QkeQFM2DSf
UsWJ2gVVpEaeSWSWywwXCFQU+Trxliwz5BaeLu505R9Vna9Lsk4mnwqFmyLaGFqD5lPeN87kLKlx
7ny70IAo9NYyRHTHhGZg7NL/FJ6V7fTevcopPsfxu+Mk9zRgFs3NogUFeSDhR48L4DrjruysHbm5
5zSMTQ4O3n1WkDYQ19ZybNQ9p629j3+bUrt4rqbxbYSDi67b2ktE+JC1iCzUk2ukhUurpQEsmuau
rdOgFO1HHTM5ablAOPUBkm70DNqM1x7Nabw2Ve7sWx+cCTPeDGAinVfwRVg2c+N9nsNim6MOXBg3
97eV6Z+igJrNeXs+l7n/Ot+Ouz2l/IoYoqMfo+DIgLAK71gbv0LLvypQdveGUCeJeGQhYn3jkxbH
W54tsZ9sYaHK3TzFL20CMGtUrx6hucuBXC52jnw92/INXaMG6Gc6sWLnHQdWTEmHzjdfk3mel6Bu
m/5VRQQRso0jQYo+OgPEHNXVtUscBCGbviXWwIKivfCKmanO3SSREIPpY1O0Hty4fW9u/fR6yj8Y
pfz0SvNLOAr77q1/GUt3jwFyGxfOteqnF7+xj85NWa0ajAOloT7mmQCcGt8AHoWtXhbdmkBaSByZ
vsic23JZErhQ0DlIo4RwC8fN8T/MAQIIiryqOI8EKqAzP+S2eXVChHq6VTHJr6562ZIxISqQNmF4
sL2XLrWezMmKgQ52F5thLPBs55dv3WDBGHj9QVK96Ok7eNF8y0SPmb84kWe0GisU2fpsmfgfORyo
aI8c5Cgbbia2zXNS+4dt06viHHvUWO1Ix7ifmd4UGUkmc3qPAzfCzODuzT66az25ibpk1Sqm+rUP
FtWZ7nMREwZRWQkyni8Zx/i8uOTGIoSgcAsqok1W5SEAJLvIbjKrS2S3BvA4yhKjjvcVOmGs1dmm
bkKwrB1UR8z1MCMHd2FF7mcZEwhhYFWZknraNNVHk1AcsVnelZ6b4QGO13E+PmPAB7eagehIw69u
tOwt48ltVScHq/e+oMp6207vd3UYryfmQcyLvrvR5t9z4P9bObMkw/LfX8Nh/5wN+5//syja/4U5
s7pDxvm/Tpo9vSMD7T+bP2fNfn/LH2mzrvk3F/mCCbnJ9k2XHzV8Nu3//Q/X+JvjG0hifWEj+bVM
osH+njXr/g2SsO1DnnVdkyhal0/9/6hZ8TdX6LbwfRvVKacJRxj/8Zds2X+XNauLf4iaBRpC64pf
z1MxsLAznuDzH++XpIhId9P/TxPPVablUGRMb9605ZmJMvyMx1TdePpdwDlMSLW1s+6/Clb/xyDv
P36xCUDLA2jrOu73E/vTLy6kO1aI9MWqs374OJMFelebAakktFIkcCfw6Srooq2HjYMZnEZzSndt
WmliZbfRRvr/RXD9P30pTGEBBBUcr8XtVf/zS1EIgCJ1Q+oL7w7HXGCOwPLn2NwXIYvsoK2M3F42
Y7zPH/50vfyT0Dzjn70JJpZvoJRQEnTjL28C1UhDt53Xwih15Nz0Cdwt4rHAmGB5Dt5zqH152Gsh
X4IR6YPCsPaOk2071R6UEf2g9YvNYVoKEEMjBCB/9e+f3y0Q/Hdg+B9vleW7whS255iO95enp5nA
XeKoEyvYeovxEan5Kk+Mk6gIWpyKY6clwfz/SDuvHbeRaF0/EQHmcCtRrdDq4HY73hD2eMycM5/+
fNVzsE+L4hZhH2DQGGCAKVWxatWqtf7gVJvbgy5+DkPme5gGm1w2xK96t0HodyBi5jFqbA/I1AW7
puvojj4niBlWQNsQZqiNveMN9/9/A5via70b2HQkJ+y4wt2im/aTSkg2k+Ypsb6aKMYnYbvti+ER
HM8r5pP/WXn/r9bPV4cC70QWWTEVlaBgqjPjZ6S0UX4NgCqGCBmomH81UAI8ulC0+u5uT3NtqNlu
N7mJ7KhhqAr12NwPd2o8ul4l3UVKv/IpiXGX+4dZcWaAf9i2KSLO5YJ2SOAMEDtkd0D2O+5A16ep
y6P+fHtGinB1v9inl+PYsw9ndy0idAYo7Qn8bwHNhx7BIZyQBgnBqMH5R8R1m/nVtgUEoOvOx9vj
Xx0TMbyq6Tp1O8M037we3+0bQ9eLAUcxjomyx+RiayJjkI8U6ExQIDSZCKK4TeqH26MqwlHzatbv
hp2tbtChioQKMsHjlAB0lazJpQsqUxVAa66R9Y1a5Btd0bdFaG3btcMitsnV6JqskeHJNIqN2Zqb
kSb1hsa39ayvfgBHXdUOzTg89qq083GDLUxE27Ifdvo9+pcaPv4eEwas9dHi+OpWcpCU9h5hppU1
WfwUVHocIMiqgdDx5Y6DKC8XYcNOqOufXQW6DetfS9IPaFKBp59OJW8LOsobCf/raYoPjk5xFkmc
KckRLUyfOxs0+F7C/S3VPv3Nb+MG17jATc2YxzUnGH1AANy44ktp39L8C3QP1yzGvdoavEixxCz2
Ho0Kye42rd4gmlnTdUMQjCULJcyiaThMvypVXQk+6tJO4mnl8KNwunfmV3IrJYNlY8ngjii7Dh5I
T2vcd9NnH+prbrf3ORpFhobAwOi/5Dxd0HyDXJhBTncinMVS4zCq2Vm37E/qPTDZp2kC9fandxGH
DMNPRTE0JOGt+X6zQfP32UQzt4KHatXYu9ndXUNNqaKvJlbJitUHTV/bUPrCNtdJxgTX8C0Bm20o
Ixp9Cg2y61fOsR64DlLvY963Ozhh2yrPzqrT7fwarhjSq0o5PXY9P8PxPkdre3tpa5sWzTPZMFEG
c8QvfRdlzN7wwAiiO4RF32HoUIG3/Re8Ju9DW/knDH+A1JQYd2XTigMzP+amo3Ez6VxNFknnxaip
jLWUMzVCHMaBor/RCu8V9YhNys3ogSyV0AnCn/cuqJunlaGXdqUlWyQBmmw5ijWbcJd0khKh3ejq
U/C1a4f7enydomBnj0QXy8G7d9ig54m8J0VIgsrorZyLxQhrKZYN3lMV2fLsqizRKUXNFGE5O+vu
LRtznHTcS2r4opvTEbEmdbgXwBoxevw0OtLXlRVY2nyWSjiTFYtEWZmtQBIGSZHajI/S/KE5jp/V
Kjk0uYOMKuY86fDo2MOTl/Uuig3bLsfrSEIGI6vWvsTSJrAMh8eHoxC75ltPD8pOibJIhsXi73F3
PBmEVGuSgLQHL1LuneskoVqSnlHgWlsDbWEDEnwUzryGRZg1i+iFJfdGW3DLSTlmhVQkPX+r6RRI
9fY+LkYcfqujYbU71fJEl1I1iyPVzpWdsHT2LEfTcckizmnzrWinRSVnuGu7EQ6/PZY/yEieQj/B
6mHcAxu5t1XIEoN7+/uLpG9+9ngKqrLGcYccYFyePTkzMBqWBH8lA/5JTqrK0q5Kk4N4i/RSuJIY
KuL/dzUeR51nocJrxJht9yDCUD2RNJJQnwopBBs9PVjNfY4ViSHZr6A5bdnYZ8qhzwoYGs5Z9Z1X
Kc6fofbdnvliRgfb3AKYbhD05q/TDE0aI3eUCZNrc2uBzArT57pQH+zaf0mL+gk1r0eayrBQzqMX
HVdGX9pzNhte5cLhryxS6HehVkkgtiS5SYFusOknhXvNRGA2/WfK0w+lOvzj6/EZn1TcsKazbEs/
xqj7KbUrX//6HWQrHH00sGWNgrhpi1/57ldENrSuydBRuy/dyER/3kEhDARCTMekVhPXItWUx2Gf
yf+34PO/vkYUMcHZTrgYehZ4sLof6xHOmdtA+xApbZQHiB5j4OA9Q/Z7UCfj1GUgf5XwVA0/i6Z9
bdBpKELtoYqcj3Rc1jbEwglkKVSZFFuxZOLx5WLEtoreGmqL/z2QhuhUO/GBzt9DxmfyFPtjnZoP
puOfLFxHgFTjdRQfah2WBSRqz0DpbYo+ZAq/reNt368m4wshUrctiimWxs80zdnvi6Som1KL31eX
/d1oY7qEaC4byY2d4Lfp78zuOQQJ7bWrl8TiyDZDahrlJu7Ky5UBK+tjLJCxWavgBYfBTdx4uA7U
YOjNk0WPw7Oa7e+hqv+5fUqWskadG4HPoluA+vTZlNUgNEM90UfUQXjdYYlYoQ7VF/2djyUAwN+D
ZEQfcFNzUefc1j6ust1TPfY7X48OIRzg2vhdlP2jpDY/p056wUESo5yIZ8Ht37l0ixvU4TjMGsU1
/u1ygSSn58XbejgnVci3YTovnFLlUvnuyPG3eEI7vrIYXBlfe0R7davdqqgg3v4RC9sXdpyl2io6
zOIqvfwNU11gPq+TRjVopxlyeoDRAdlBtEkBD48pPU31lMGfuj3s8tw5M0xb1sHyzw6ykqhID5ok
jWUY7NXAvJN/1AooFAcRcFPYqYx7ypRgXqSNM0J9zVazuIVYSklNpI8OyfvV/a3VNUTLoOCQohpT
tgndaTrypXRGNuMw9vcqhCo210Z4F2a8M8YhfJH8diWkq4s/wyFz1izNcmx9FtLVHJaHY6MHO9CA
0HGLMxVjB+YNw45AYH2mkWaLjJQb5yfyf2AwieCGtVGK7t5Wou+t7++Vut2FYekWAdpBzi8oXmCW
VQkRgxE+YLmScizdxqLcq1AqpliqzpM/g+Is+pEy20XzP5ZOf64B1tJOAp3am7/MeHyQpk/0joGz
ByF6ick+wJc41tP7SHtMJHO7spUW7gRDUUxNdqhT8QiZbSXEq8IeGXJeAhm6vxX6Tmb6lMQoOHZK
OWwaqfzht+29kmkPoNfRChyy78E4umbC6zXRH5oMXEhY/80OZ3fpHHCuy6u7uo9Knoy+T2oWetpG
1Sfwoug4TPiej0hAAtmrNg0/cvILlAAGnBjigy+nv1dWZyF3otxgEIMdbgFjXgOKIbeMgGKR2y3T
A3zjs60Vz1bmvJqYCSUfI4EwnKTusYPoHMX2x6iezk6sHZPO/zoYazFPZGqz+9tQKezzdjCJ0PPb
CO9AT3Vibh8rrJ7NqANoZ/8KGmurYqgqwk0JoPz2CiwNqfFGFsVsqsXzIZvatnqo0aMLBXBbW7Ir
qrYprf9I2esgoflFa59+oewHDdhk3W2VPPktiXyXIFWFU2gtVlJIX1hfgwBtpsE4+A0N+4J3ul8h
Tit98BU6/D2rD7Nh7YiKLT9fZo070MDgkFqTNavalrYNVK/iB9QZsOAYracBqjqMFFeJpbNlxAfd
DIWczmbUgSDk7R6AraDMfRi+3V79pfuFtpAtiwoXbYzZ4cxzRe3GQcIzJNlCFHNLubvPrOTDRCt/
PAyyDei6W7nTlpJ0g4Knoug8zMRXv7zU1FAdkRbnYg3Jv5ypflIa/ShtkbfENNk2IKaRB8lBjqTq
sL8936UMlcKA9fYcc0zz6mnuNGEDAWuEpBa7/m/YRR/zprtHSu6+w5YpwH8eJCk3CpQRBE66pnwK
Gv2QSyN6evZ9IT2v/KClzWgahoX0gQU19CoNc8wq6x1cW7wOv4IueJnUGslYfz8Aajaj+ikr0LAf
02MGn0ah1Xt7/OsNwDORTpJoGpqWZc+SsSjq5aHwWY+8hDPPPpiSk+F7H70++PYDPNYmLA63R1zI
LRgSORPiLqSjqxknZmDnYwS8qMnrHyp9zE2NeHhm3lejxkPtZMD5Vm1pG1vaPVXhc6iu5r5iVpcH
kBcBp49LEmEmZ94/sykBtV6SYFLk4XxM5NWGL30KyohrKskpOLPug470JQVq3fgc9Ym7sgjXeYV4
k5i6KhheXEKzgzf5WoULA3UIqnF7kexafXP8r64bwx4wtjq4nwmdkl+liiEQYBqkMTa3f8R1nQD9
ITrMtI0sAtG8RpfJ1jTJOHy4XYqsEB5TuR9/CMFZ1cWIRlC3EvauEwH0fmjLUcZ2RINbbMV3YReP
VKUm1R54kFIZGxK3rIc9vjcbhfLE7ZmtDKXP0uZORquwQk/OVQGC6ROXSfEMYRM90n4tmC19SEen
6mGRbPGcmQ2Vazoa6ypDKV7LtgUlPlp3XYVkV1Zye1ASkbdyXSBcQy80Qt0WDQ4EtMxHjBW+3571
0ll2DFaY4odhU/m5XGCqCSl5oUXzKMzPmVMfq8lGDwY6xUvRfbd8f4c/71qNb+EokTzJVHl5zFHz
nAWQGi7yMCUFhvRhf9d0bCTNh04tIdqPXRbyWlWDozHKEWxfGRGqbPQ+3Z72dQZBKKE5YtLSJo7K
s32V80pXGpQ+3HZnDvk+ImcM4q89yrdcX/a4OuOFL65ya5OvUVsFAWFcLrNeg6TJUJx3cbbEEzA4
CdFrSPFF929AS0NC+wsZ9bvYQa8ftCxqCy8qMie3J73wrZk17xEmTCtt3nqx6s7UetgcrlVKO1nz
X8BFYxUcuQpiGTVEdmCO3+itPdwediFkEDAVW3SiSJ7m+UJWtg2k3xL1CMohGn3CsjC2lQZhHJqI
CZnp9nBLs6Quwh3BipvWvFTQoZo8IhXRuyO2wyEPzjefQtNwYwyPs/Q+p2erlPHaDXV9J6siAwaU
Q9OIUuLsTE9ZQYkiSnsE3XBEHF7BgG6nKN6TrIHhlWW4PvJLhj+iWv9FkFR598q2Q9nBMef1KsdC
tglv9d5FGt3F6vTco4vTtii3B/FK+3tpcQ3CsMAO8D6b9xUztXZA6nq9S4l+m+NPKHFyZDk8oiV5
F+XeLujNA/D+lYzjrW4yu3wBK8gAjhWHWc5rC2DlMElzoMI5OmBgi0VEFr8sd0GQf0dC5pxbP7Sw
c3Hc3Qep87FXwLPgfXF7Zy0FDRATImbRmLhKQqayDjEPVnvXT4J9gOddZ2gPIT7HaMpuJ0dC7Gyt
qLK43jqQBnFixZm9jBsqHB/8Vpl3T+rr05st4ObFLdwf3wWevkMyuUjalZtwIdlWYWiAF7M122Zr
zeJzbwZaTyO+dxVsQjE+DLFXrw8e7taxBHudl25cbH3fOScdGUCo1sc/X2iTDJOcjy0G8+xy1m1n
1WasstCj1x1krDvr45gFd1nju+b90GsrZ3cpQFFXRKZbBVtxFRcnzaibym4JUGWwKxFTiKETWvKn
IKUoQ8Pl9uQWau2srsHamlx9NP1FIvIupzGNwJZbAzUdc4BbWFqH8l9lMn9Qw21H6NoxSY7zoTfV
lZv+avc64rwaVPcdR4aFO1/UMKdtlYM4qhRlW4YmppGAQvUGjq2AAPXAndcSVhHzLk7t25C2bqus
rc6D8XKmaLiGrVaOsgssAvewFNJkPtw7efKY0mMobPPslQCMy8FLgdytQWWUq+/K8ERD3u2WaOjP
0wy5DOXA7CkP4OGx7dXoW/noOJDsSi7jbWGmv8eh/unY9rNt7+NU+uLJ8S+9VFC2wGrDGY37MBm+
qJ23ckG9Pc/mywLejG9POcECs3S5LLWEZBhxBAyP6vwSGnxSux8BSkPzgWQuVfZ2UDFDxb1RWBPk
WxyfMhWSq4VH8ZcAwlHyOemSs90HH1RH/gciujB5bh4iSzuEtPA87O6IR1q3qWP9hPHLPvCsE2IH
yNZaa/2bpUV2ZMD4og6jKM4sQqEPhbVzA2ihjvptG4MaSSc3q3soSLA5i34tNi2PZ4nqm0in5s+w
Rq/MUZYrGW1Y/aGseoy5fuTBR9EtF03STKmPWjc8ZslrEsIltZ1dD3SgwrwWVvGradqfE1NZyXCu
66fsNHJnmeyGdqasijD+7kj74Vhb7cAixPJrCe/WuVOj9Myvv8cwNEHruPHh0+fayUQFIet3Q9ki
xrPLtiuh5SrNFL9Do4HP4xxI4zxwS50xNo1H87wIlbPSqxtEmx88r/5JMIWNNyJT0d07RogupP2p
q0HaJOifpivhWxXZ7HyDg2GQbcoEoDnm515r2q5XDIHlRBzEhuVT5tEZUcdChhagKv6ntvdf4Eyc
Gr/YpYX0oTC5tynEe2OHehV9Gh4gbSG7puW8dLz6B9l86f3x4Uc0eZ8qgzZKZ69kNqp4Pc9+tMA+
cMeyfNfoE+jkRSGFrB11hHufPSRUJz8FevilqtE4w/ENUjw2Gh1NWiSTAP1FTrEx9PoYkNM3ErCA
wT5rRfrd4D9WefszaaEkJBBKMCuBb5tIz07H5UlVfeWzi4Ax++nUJahMcCiAds4LA75WICOa0BCE
6gWv2P5mKTtJKR6MBjXtJv6GFsyx6DEFQsUoDOXXSl/F7lz/BEsGviugA5QneGBcngD8RxzDQraa
+pz0SUUWbEyxAmmrY9r3P+vERkzl3GvnIcNVQ6ZtGKwVaK/vGvIyygSEU4Uq9DxDNBHM19Cv4weM
+ke0tZwpQ3yzf4z7L7aMB0BOrjq4emT+ur3419cq43L4SdAUsdlndxymHLUud0w8QOWubuhEBrC0
zJ+oPvOQRGBoXIWgLk4VUBYlWM28hqk0aG50mY5oVhOo/zTqcLZL+YPuZc/BmH/Dzzaf+qfe0A+j
iYDH7dleF+K4sMS4bDeCvjG/UxES8EawgZOr+t6vhrtLl+sthPJym2CYiovntm3VYxTEHzTEMjZN
84vH8I+VH7G4AOSmnFSLTz3fbGUUt72dOqOLvuLG9CysBpPz2DgvxoMnVJ3j5pjfG0X8cntc8Skv
jxmXtQl4kZoFGK15l2yUFMnQPMQC24ooSluxUa1dav0ACnB3e6TrHFHkBUBjDPHWYbxZsjYOXon1
HDk/hiIxenvgPyyn+JnpT7kJjRZnjQ57ojz4lnXht9tjX1+wDO2QeZO0sb3mlXYf6uPQIPDp+pDN
Ro0eekNaofyWwaRhlHq4PZq4Ga/W1OE2B3XEzTk/tpKhOpLuEOKhQiE7LyEWGR/Sur2HbH4WrTxS
u4d2rQC1dGiJV9T02cLXLzlEMAdUHji0kQd50VL+yST1B546QLI+Fx4iZwUS2fXXYEgO5oAJIsT3
pgeONnQkWB9UpX6CVDJtW5iit5djafEdXte0mjQ6oPMqQgzptUW5E/wADQY4rE99rx6S8tEgf27b
tbLU0uKDquCyMykekCVfBm00xDD9y+ijWXmPfKBI0x8KzNFzRzoAVtrEcnAswb3cnuNSDKGpy4tA
FRB2SvqXww7sZllGcdU19eg0hc1RygNoikOEFLggf9hfhsg76Hh2bsqpfJabmHp+uHKYl44YCBbS
JZIUcdJmk0/p0ZVeI9NSqIKPRur/W/nfFaim6RjdWdqdnAW7ODJxsTTVf1YWYGHdqQIaRC8q+dpV
/RMnuDCto4hNj1VC3/l32jDscQaRa+vRd7RDYg4/48T7IrDuXpp8z8vm30EWuicO3wgfhTo6+rDN
zeFZ0HNWft1VJUuAACjuAF9QHI3H4uXnycEdTXhbAXekyQELEwvCfztuuM0IYmOwCjQ0kLc1JXpu
bw4VuJTf/gULhwD0hsYjmWYbmMTZlSpXaj2aeUurM5WxfrJ/9TH99emOe3aHx8nKRliI6tzcFDqA
fcog5me7scQjS9eIsEgdmZ8Mo8GlZHiUIuW7GilrZSz1OtrRPqKYI8IrzIHZWAEA5x6lCvac8lxo
wVkALX01PBUpjRQTdDMCNhqCCUH1Cdgl4qQrWdLSxoMP5xDXIf8BHrv8tFER5sgf8rasS/2AXdLT
gJ7FhB2rN5ZuXA+PiLJq9Bn++HuqjGgKmIBK02M2a10YGITJOCDQ02L2G+6adtorkYEMLvrdYNlv
D7cwSRUEPZVCilfgWWcHe7Dt0JYK+GNDWj8ZitsbHzXJv3MQUhvUb14bb4fJWXk9LEWTN2odTRT+
udqzkl8DY0THxA2QA2sV7+wH0qvU9Q9VemoUtC9fzARoZYYJ2F/MFrYAlW6uCwyqLz+pmfVdVwX0
kjS8A6b264DYR4ZDmK8Ll3c00cy/TEGpdsPGgcdBuj/PTzy91SZJYyNhHifF09Grg9eu7XaKXh1j
WMJf2knawmVY+bQL97ZKHQmQGeeHO2sWGXqlarQiy7k5+ugUaBqOe6hXTfZHZRJmufFG0o2V9V3+
sgAusL03WGJn1rrBEg7NoKFDY0pFvENGO5EOWZghqQn0sGog7kX6nRb+irXgw+1PuzjbdyPPZjto
MqaSJoE44gEaTV9sOnRY+KDztR9GeZPjnn57wIXAS7WXXQRHlA7vPDwNPl57Zk+L2+h6qijtychr
3Kaqu8jkYtJW0viFwEtN3wZEAKgCyOTsnIa4gYSyJRAthrHNBxB7YDoH6dmr2/3teb1tx1mWSRnQ
hhlo23zIeU8oHAIjU2ETuY2MT3wwTlu4btNOj5CiqUIcAqrx5ClI0RgJlg0WksiSeioNfFOCqjso
bfF7KKaNUeT2Lh4LFGenP26SkQODGATtRpgkVM5iZGcocYYlJN9a1ZDVBk5Q+3uPcgnc4Du4oisX
weKuFkgi2nKgiK15kOyiKUwSASfyETYMDZxS5Ow7tjDfleo8mDRmkViaPk8Db7jb32JpU9Nt5u7h
5aYClL2MV6qdllYehGS4lvFWhh4IG+hRuBZC5yH2okgrrGzrpQvBYH2BYuqUR5zZRkMPREfDEeap
1qHGMQKJKfZWRh8Wx9qhoGCCSA5kzT+fpwntHKqmQql3Xhfwy6AcDUArKAznGyzPDzEWt4kmu5nq
be12eLT4wLeHXPyoAqhEFcjUr0tYVdlUXmlwfpsYVHQMHZE6i9RSjBm+KD7unhFUO1RtjMJeGXpp
iQFngfulzs67avZVJ8yZfH1y8MSa4r3ZgFM1RHtMRxwHjaDo61QKyeCVjsZSAKGHAl8OWQGKjfP4
WNSdhZYOWJQiPInCL9kVEtaa+xctVrYPLxWop2+kxXkKM0xt1OIeObh9DrYZRFVm4GlBrUWtvZWo
v7iUDESBAYokiMPLA5IgXRQNIwdEQAVkeKNF29+Ll+goN1sWn6/nfx21tTR46VWm8uj8n3HVy3Fx
gpCnROJRokW40n2TTBRpsbDToqdR59ikQEtx8IXumz4J/uHtrbsUFUAHUO4gP75mn6EiLUe2TIG6
7NKzE/U77DWQzs/PQfuiTjQW6LTeHnH5sAD+EEyzBVhC18X4+7Xcrt0Iq7NQQqTefTQpqqek94+B
pR1h6O9qL/uuoWP0N4MDBoHAzbODqHS52FNcq5LVVVQNezjU0V0eoF+VTfv4mNrJtsWLJXqAaLry
tLumUYhtTLcG4DA8p6tCMTYaXRtkIMgKTd3YHY/fcbImXEsyFxtKyZPorLfqg5Gq/xh0KxCWPw5J
6orOBYZ92O6M3r7rk4d+wLKox2aWt1K1LSy9Rj3Hu9PbNSbu0r6Al0RhlW0B52W2TkFZjhjG8HSw
rAmjS3lvTMiiTv0e3zLMmlxVXSNiLo5I11DgqtFKmj+RfNDsOLiqgyu3/p0yebsMNn1DJmB033UG
z8I12sJS1kXF3OHD0GznwrjcCzU+Zl5g1sROmJd6hW4WuvTWaL0GoXLwVjfB4gQRZJFBfYEinPeI
bF2b+l7vqYWHxqltWgRUs3OXlE/G3sjinW+WK3ne4vw4YYxFawz+zuX8cDp1LDyOBpSeHioPX6y0
RfOYlZyesMd0b5+spehJQom+iVC9uYLoU7yOoAKxYQL8oyulOVbEscj8UdcqUJwnObWQz1u7eJcG
FZtTNLppIM1vBw9f8MhvK76gAS1d9V+CKnTlWMaMRt7lmbNJK/WDBA3pz+dqUy3kK9L2IIhdLqzh
0XasMah00zHchWX8QQLyEvTjXrDkszj5DrHExATr9qiLFwVQNkIJvRaafLNrdxoj34gVhg1bFS2v
XeT/TKaPigpjEJY65EW6Hh1itZ6JEujwF2mVQ0Kl69RqeN/P5pxh6hZlMhdxgZKycYe1HqHAoUYN
djJGUXxYY+UvfVsHUAitelq7V/3mIk10tcGA9w10ixtaV0QHakkPpaydUunTEFubwfir9JxSlMyr
iH1lzrNH4BvwoH1gmbhFHyMVigso4xTnImSAcTJpj1GSfFfsf9Mp+fMeMpnyu6HFcX7Xy47TupFw
cB8YBkbhuKk5quO4D4i0iRXztc2djk4OeZDmH2PJ30VQ71a2mMhx5u81+h6gvegyGVeCUbawaPQD
LFYVeWIY7WR4KRZaW+t7LBgWZLbVp2byn6VV9vViWkABXtCPhFTVPKkc9aqBJgYyNLce47xF3WT4
XLXyl7IqjwAyThmQYCd3sLgIjS8r0xaR/mraYOrpJiKJeY0Mwrkvricf6MfofczG7Fmwi0Tq5+M1
oBRf6Oc+RcHW034NU7jleP4awxo+QrWyBxauCCK1wF691dDm2cmI0waOmwNQaIMuRE1jJs3Ome8d
SrSyMbbbFeUaBmshl2dI+vmitwZ1Uvykd7tOdtSyBLtCgk2+McTe2WmzTfMYZfVhZZHFdTNbZIqf
UEhEx0m+ElpI/NZxUGTngregiqJDKkPT1GsJYVwfg7Birw6layJukLTRyrpewxjJu2QTnIjoO1G0
m131oSNBzioUZolFCcKlJ6Bnm6E59YX87zDYr874Kw/9Y2IHL6ClPjTInnr2z9sLsLjSFEEEKkpo
nMzOt2NGykSVC/C1EnxFUMdJHvIuftQl7fftgRZ3kejRoquhczfO7okmtRVpMIlhuY5hqkRBVu6c
ZIPyuot7IyUWCyNAEwDh7WHnAVvAIER6w1+BtZ7fikmlYN4zImEshTK65f6dZ4J7QeVet+JtoUT7
EeEmmRTr9rBX1+J/41p05S1kna5EilLZaG09klGLaMKdL/jyYYCvcohZNkAoE3md8lXChaag5N2g
Nmesba559BA/wKa0wq2MiAxGf5dHqJJ7eJEd3gf4VW7q/DH3EWqS8KFHLcqIXs0jarAbpQShFRPR
lXhjJx9MUAS312H+1d9+Bb8A9CYb7KrUVoWyKtkhohml2WOJHmGJgG6OXB/ruj8qpXFXUnm5PeRV
zH4bE2KMjQEcV8b8WPVaVDt5ZXc4uoYngVkdja0S+/f0kbaJjFboJ77LxlL+NAH7b1yHMhbHSIbL
cbni01jRpFRZceyOXW0KdlPDixGPU8vzHoWYn40IFW+l/e35zk/w27Awr9jkJkU0RZyAd7GyxyA4
s0BsumploA0O/z+rn5r6Z9Cqa+9UMYP3wVIMRSECZicjXZdY1CjMtTLBX3dQU9dRvE3UFntkF14F
5TRXf+W9fJ/GqDbp1ZPWI4xartZu5/H6v58A8V9hbxNJZossCUtjbex7N/vlx/1BDIwyO8hc+VVt
P6oF2uG5/qAFn28v8lWsfhuXEiX9Ko2c3piFL7apHmYVqGA/RhQ+xtQ4KWnUJWe5+TZFzp52wVZG
wNGgf25W3Y5S6Zb3wcqpXopmvAz/51fMonWs2l0QqXX/Rqp/YzOU0z7H2zMXbsJAMoRon4DOrcx+
cdUpT5AKkmtfBe8YzneBC2TviugZA0QVumHVoAPzQZM2je/pcW0CadjLSbay6RamrNEgpbJHF+K6
NiIXUt3HKM6iXTBsKsT/vXC7kTPt4JivBqZFJC4rtSCxiLNdzogCxwWECxDbLPmYrBr7ZiPo3WQE
VDXpKMzzppJ2k+XsrHAtXC2OhsKQqTCk7swf4C3Jn+QVdB2EKOLQI3Cmo9mRnUv5c+GskVcXFxM0
KHpmBEZKbJexog3VIvBxR3NbtT0K3mDZ+LsBJzBACMh/InfqlV/t5E/VGDk8pHMk7rxPURGbZ9FK
btPDKyVuARC6MT4Dda7w4dqV07EU+cFviMIz0BzEkmbNuUhSGmuSTRT4Y//ujZaBgk5phac44mFq
gAwzmm2FQ9mAlv/tI7K4ssg0IQcPH+aKZ+ThCpoXsfNf8Pfa70IgKsnTM5y1lMnGNjyCcE1Qc+F2
pYPBLY+wB/W7ed9VcrCPA/yHnzawdnjJpyZ8tcz2CK9JYGeR2F5bYZE1XJ0NUUlhUMjn2qwcnZLN
5l4V926jdTsDZXcBByvD/Dkazo2+xxF6L0Q9Q256K25JsBChzA9Zaa10rBZn/u53zK6BwRb+Tmry
H2siy75qw2e8pe6i5vOQuX202vbVlub91lYwkHq4qgNGWUWibnJKjWi4F3XADuCAgHLHW0kxnrGA
Fx6D+0gHV4oslVcln4RZwO09tpRUAuem7yxkDq6Bal3R+wZckQ5/4nCfGd3Os40tguo7NZfcychw
hpJ2Idk1wsUlRCQMJ2//gqVdDk3FphoKpoLn4Cx+cI4dsyOds2CJ+BIe4QqPb7yRlC+Yr4Gd67A2
XYseS4MKKD3oH1FQm0cPu/D1MptwpsBKGm/E1A14Mdj7EW1/BXvoBkX8aSWnumoRi4iFQDaQLAN1
SjLJy4lOalnLUcetQ3vyecx5i1WHMlI3UthvvO51qD5SzsekeWcl1hEVvo1sDns0IXaBZW/86sGu
8DnO1gA7V1Sst58FQ5VsGtQtcLXLn2WnKTDM0OjcrIVYYB9LFQcpNNm7TVFAXeVFI38XjEahiXT7
yy8dOO3/jTznQ8t5pCRmSHIruqaC5F76/3rhz0D97lPgk6rVSLOQcvABaH079OiNq1s4yJQQ2ZeB
90uoH7T+XuiOtT3Pp37nNAE281/QesFyaI0+uXQfU2vShVySKdhCl0usJ36I+w6+7UELghtJLQHy
CEmpKq95UWLv7va6Lg5n6ig0caLFO+lyOK+NBrUfmo6CorHVpHabI7vmqB+Q998U7Vo9fHE0KL8G
cFJS+TlUOvarVG2R8nTTKNhLjbAVUU/oTwEeJvnAiO325JZOrtirQHbFn3m4sMYyV8eUTZN1dJ+D
YCd6GWPzDcLARoI3gcP6rsB/9Paoi6cE8L8IUwRJ4sblmkZtXUlGr3Rgve587dVD+CT45QT4w6MO
zK2Ewt5e1vdD7axACxYTEIP+HWQbaNVX/YbWcyoU6DifeJHvfUU/RB56cFQbpsg7aziN4J/R6NvS
XhMRWDiepOXUy8CQInotzzIf8htdy2qUAH01w2xa2kkIw9YyFlo49zW1fhIMgNvLvLCX+KYUwXkS
CIltcWW+e3faZRPaKpbTroGFUgtzSMUkJWjOsWS6nr529y1sJUDQ3Lzgy8DIzgNy5utYkGVG62YS
TbgAHLpILyJzK3SytD3Nsm2rJCtTXBwUXRseXOiqkKRfTtFq43R0QHu5D5bV7NSQYgnKRj5P+WpA
mVAq737dXtOlDURL7K2XQUOOSsLliJXVTQOZDY6V07EzfwrIb8BVogU5YlyvkfzaWv0etNffDAvY
izYKPIOrYOv5eoefCSdG7ohAdMEFqMHrk/MQfZGSe5pVG9F6tMw/ru1zo6H3SANJseEKXembOpHd
SI1NRFLUyRW62ZWH80m3p3xwHKOzjTeS863pyn0Tr5ENluIE7w4he88tL1/FXpSj7SmT+bxCuUYk
sx3Wnqr2xZHSHQx7uGkDL83XCBQh6qR/Hvh1CimUQy0VsNccqSk12qBWekworuKdomUnbth7xJQ7
FYhMvCbSs7ixqL7a0CoEU3J+rdmx70RDUPA+gVFc+I5r42orGFHK9BTFvyB2KOG4n/pVfvO8eSM+
MB17S9w4huAbX+5oY+x6H44vbPxcwn0Vt41JOGmEJ6ANG3r2Qs9bCAGKIGWh4vYXOxsMLjgowFfM
f3YXULMYTKmq2NmasRU3XtiD+CKBN4IvYEyQ3DNQjPR3kCVXyghLJSP9/dAiZr8LkGpmsuBAUrGC
QpytaraO/a1v841RI6vclKdBPpqg7GxsEslwcEPV4eytTH/hvcZvoBeNy8iCiDjWcWWp6ym7DDkq
E4mAXMr2XXinI6Kth/h0YyWcngTCxIzMk1nan9rcO9r5WqN2KZIKIW1UPyjFU6m8XAsF+ldX6Hnr
JlH3Ibe6O5t34zAebAdTXRQbhBm6JxVr019IIoHVUwmAXk/Vbv5AHjQtTjKnaZECVE/yNpRbeL+/
8zpzdQezFY69HDTHKV4L4yJrmz2T2eoU/w0hXEDp43K6QJticGpt60atcWg0iBMQSEvzo++bhzDc
NOz5H6nZ4EeWHHB82q989YVpXww/23lakytlZGKrM8bGSS4AR0MjcYDg4cjt9E+YkrnC0K8EtbYy
8sJ+Y2TRSRL1YW2O0IkLxyr6moJZCPCgyCB7clFOcEXKnRBFC2N0WiXpDtDaLixe+4+p9EGa1ljh
YjPNV1/0eiiGQ1rBu+hy9ZOwCyeMq1p3iH7Y9u8gMbfp/+HsTHfrRpZl/UQEOA9/Sa5Bg2VJtmRb
f4j2xHme+fT3K23cuyUuXvH0QaOBbhhwcRWLWZmRkRE5gMRudBH7eLGQKiTSQWFoIq722Y5HOXWk
qfclXrMQhw+C+LpFoEm1Ild8VAaf2c4Obx0thWEpFe4yX9OalS0VjUxGkgw4b0YHYzJcIS3DBPh5
mO2v4/fJs5rILXR3TJIz+duXneU3jhaSKxp1ODWLc2HMY+PiaGYZH3IqjQf03sPZeSzLlgnnGnEq
9KHthv+QtNkbzd3FN6IIBBeyBQYcKMvX9USDsFqWDixeD9H3qB2OvYTjeVw8WDUe0ohYdGmB4Vrg
Yrt4HzjdTZ47t0pjueGiAFcbeFp0N5GjN57WPyLatxduLlNiMDiGTBhGEBXdxXmoQ30cmqD1TV6D
rXsWeqVpG50C/BL6CIdr3fiCxehLEDBbY9pfsDLiz35V2XLXhdKzCL+0WHaKkstDStosxJZoETFK
uK75ZEa980lTW78pf/QEgTEajygShfmLaqXXSZ7uxYDNBeGOwlMRoOR6RGKcOaOOMrVC/iBWflhf
htZwBbPRKB4G1RMSdSQf/uLCtXfpAaOAJRrCg5vE5z6ESsH9uHNqL8OSKB3++0jr64d2dhyMY+tX
rc5QsOnqak/ti/xAbbg2/lZ5W19R+j+GGE2Y35MIRRBIDXiHnnee5PL7gTQswHDuAFp2F4TCFNt5
DMsbxDAMvMFLlPIw8y14ihbNlRhJn7K6aoP4QBA97qx9mYqJtTU4rqKY4d/3cbErFlPqOrXxs+Kz
Id/3w60wSbSPTayQGyCuFt0W8R/J2RsTv/xsUaAGyyHxZEz9AsALYX/r2dI1vuNgKowcaVOCjjX8
/uFzLRyDQkq58WHn114eQ1alXcd1RNvhwlsNDpiptHre+Hb8H2+1LofpCi181I6pdjaCxbV0vHg4
Bf936GBE0EFzWs8eCOc1gwg43Wrd3vW0AeMCD4ipeYhbsC7XFEhdlphXC8LGl0g+cXM8DNH4aps0
DeG1KHxMwrpY1yrT82uXxvqxszmXHwQFDGwqproJUxd9+bmTjFmNHYZ8oXXFHXMW1wkyJeWLeJQc
2YtBSZGcMdwAJF/kSYLaJRW7Ommign5/gxrQXLGfIzCRnBurRMlJm25sa63xE5m2avu1yf5B8JoG
a+12QhQ8dDtC1pckPejOD07Px9twGa9ZnYgopCIIEGtmkyr3WVClduNHJsQygE3URKfmztIKN4Yq
8fFir7yDi9+KDDgXGJQu6EbvP79MTsNqjuOWo9+8zmOUOp0o2Gt2OJ86XLMc5Vr61ITAGg1q2tlZ
sbJbdNT3guFlemQwnChICoBy9DhXz2Ebs16WM/OHL1G63EuM9ZYoODQWxGYUO4XTkGAROMxHiRTG
QsN5CKTDkNHM6v2/O5sicrHVpvAU4EeCsYrbzeoA2IWRp0Ea1r4Gog0V2W3vFGiiefZsh3+sKnXL
unYzqsXqKuwR0e9d1U12TT8ukyq25M1TiFjyplQbB4n7d6b+aPvbOUth6L4M8yMn80uDpG7x0NhQ
PSXDl/TEz4d25xhuxEcx+gaBA7sVBDDEx/pm9Rkf7WVQrIqJ7gavefRGI5y5aKPlseGpaDqT8B0D
9enjrd9cVaeJZyI7BaIm9uTNqvkcJkXZGZUfxadsQmmHly9EwISjT8OAo4RkbWPudPM3imLgFoAt
FhR9rDUtya4GCX4Csc+2vtfn8Gec+nF07QyzGzcVwmO/5+qcLo8ppmO9Yu1s9NYnCBsMKIL7iMHn
dXnC/WOEklZx+9owwKhLpq+G/iKuAFEPzi3duwqbk+xlpBE/m8i9CiVziraPt35zFzjrkP6Iwpc3
wAhpPNaSrHkl0ogmXjd4Bbcwcyf4ZS8nQRITF6Ro5KEj71doZCbNHlD+iiauPz7ma2gk6dxIFwJR
iZMVpjPFjV/iaC051xUEFojMxX2VfLbmFDGVszX+KlPJhaeJGu1zmrZePt91L/iMj5rl1vHXKsOz
XN17UxuXN6m08PeA9UuQEmnUm8M56Xkm2YxQ+w6NiXZ5UU+LrdDmfCFtbVBA23kfGxeBSBDFQCB5
ClfR++VooUtjpZS1Pw7159RZaE/IUIuzxvqpzvqvZTEwc/zPHS1yhJybqFULyo3pIKXWbV7OJFUB
qMmo7D3aRsL4OtzMHlJaUFW8f7TC7io5n1ScsbXlNI64SfKNCuBbigFMy9DVO4ZwBnc092bJL3TM
GEYSTVC0w6DHChO690srfW0tk7rUIPudu3xNSgb4Km4CUNoZOTdReE66kJVLPAdEQxzWpEVfLwqv
iupx5xVt7IOAaUWeANmB+vf9w0zODNOyNit/DqfDmH1Z2snNFPXa1ue7PgTbg30U18WtaewNjF7M
SbEPouOAPrMQabgYO2rKGUuojvisWpnPPDKKkNcZTkgRBhhQDYRpqowxLRYjviDvAHR7VgmvZnrU
zPRgkmRaaFX3P6XQ9PNsuGnq0QU92gsqG/c6EUXMRZFSCl309ztEetuqDMpVvsOwCz0uV2tHNwph
BNj3XS8dZh3nG6n05fhuMJureWZgPgYIxSM0oWM069oeArqRZb57InEFvfmKzXhCF3y2uWKY6HXA
frAssbPrwnkxqX46xqhEwBN7xWc9my8tySfG73tRfyPHYAgIviB8Lsru9Tlu5CTXgpjbvWu+L9WD
1Pnp8CI08FoiyTR0njjJ4q0JKm4tZVjjkAdFwBjKXgm29Y5ApVBU4RxDVVp9UvIY5GkiR7Xf6Sm3
rvPUkPQmWXFX9p/xoLmSp/ibeJJ5MLw+fhE8GjsoXq0MxMxluIuPi89mdQUwMstdTKBleGdtJDEb
8RgtZco3jkBwF3u5zRRLpgb0QU4IwyH7jZyu+XcwHVzecabZqdI24jwQOdUZoZcyZI1m9aTfypjx
VQsF4UHXaQkbbs2oB1K3Bz3V/Gh3Tmrr8uViQZ4OWFhnAFLUJG9OZaubprRoWvVq6OVY/1hh6wnK
7ohRVNWYnl1laCzcjlF5tJX6it30mmZnWHmDYMIMOhAATGFM1y9i65AvDRqkTulXskkD4hT1iV+7
80IohX7Xml8bJmxoCnipSVqm9wdBIBYaD0GC6WT8u8r7KyXo9m6bjS+WxxITJ7iaXGrttvQ2GTwN
+WKL7qqznkAbrxHYx+eE29AB3QOl6KrYn/qnQVdfx57o57j7QXfrLQneDYdSMAguJuYbhGkmKW0q
HxNUT+s6T7LyU3uam/Rc6t2h6h8rqDYFrl4pllIxvfY9D/KtOp1HoD3JYcHjTFsdFHUpJ5L9rPJ1
dXCbIj+LTG3BpHaq0aJixsyMJepS6Rg3/Z2wW64YZPj42tuIF8CcTGGSp4t+gvjzN2fVKYE7qyKu
fLkUTJT+1Zd+klpPnfc4bhuf4rulVomGVg5WYGUs5fTfmjD8JAg3Qv7YGcNDERIQl2//9rfh4UDn
k88Al1Uwsfe/LVV7a2Z0s/QFDCbGQFVFOqIijrneztd2uYtiJRH/GR0WRJv3K8WDLueDZZSvNhWQ
M0X/j2lvT0r2PqDNlV5V1ynmGDlZHxmpStOy60u/IIhEqno9L/D+Qef1cQ+82Gjp8qsEgkR/C42u
tUlnpld61hZz6Y9oa5KPtVN4so3suoKOFnBpiIYuvXy3tKS9G/UyGXu/9OpYmlOM5Ew/ln7bNq8T
vEsJ+N7Aj5P/MSbdbbXMLRXHCwkZHx+aCxlnoSALEwO0AOQCXYvVDteVkShDXZU4jtftsZuBq6za
zSfozDdW4hwU+27sTmkz3BmYoQtekx3n5zwHbcRJcuf62ggR9DMFbZs7DIr62slBluA3jRi0+pA1
ugld6S6/leJTjyq5qCj1SvIzA1kVQa+qMa7ebQcJsOb9/c0DwB4XDBWG4lWR+7wJEGmZdXbQB3xE
0xcH8Lqe+WK5QZL0qx5nUGFpDjGeWBGtxn5PvWXrtON/Ja5ScQzXpBwj0ssqR5Pab1K+YJ2UmDoV
NNGV+cB23rt4r+sfCmudxEmQ5Wnnr35oGjmjChsTPWvKZU691F6LeaYW429QGZFIBig+NwrRyvYU
KqIp2SETXPxcVYMPSB0mJmAoT1dhZOYKYKgKKk46hIeITRbAAS18hQLg4197kbGKlRAAwB6DKXlt
DdGZmdWXWmIWfmvIJ6xJ7vUQbx91j6JwAQGxjFBLgRWioDO0hkPkiWbdlLPMNNGrjIqr2LS9DOWq
QXZuBSmmRjtMS/Y4j5eFpVgXHAhRUVzFL+72sQ2rqG6tws8l/do8lFVLh7j3YlM6RKTeErC7iqNP
nSUeMkzXY9TfkMEfIrXHiXuvW35x74mHYWoe9U/4l+jzvD9YUsQYmSlJhV+E9w5TYgXBOixQEXfz
/OF/kGJtvdu3662uvSGnUAmdgB/fPiK46dp8njAm/DqYT3LKr+ZTtdrOdfLDa10rGmNRfHDSg1bu
HLPLJIvfDvwNO4L5AU7B6s6vtbJE35U4biS6K8xYioLVtS55UOalxL8sO1tzdl4yRkOqQbmfh+gm
k9HLL5M9rdOtj8sgpgPEcu45Ge9fQ5M0BXAUN2dCxdoW8UHY2EZ860Op7/zsnaXWsD/cl1lHtLfk
aOPS0SZeTwNKYN3Jbj5w4RZnix2GAcVPAt++aNfXBeJOSduUYAfow+WYwXCwuqL4R54RRNCLL3Fa
PxJYsLLVnjOrs73gezrP33PY/UskeZYZ7eD/4p2+C6TiiXBlBSkQ7CR7dWNESuAYS8GVJUuGJ6hJ
fZ/8mHvr91JirY7F08ehbPuM0fUQSKfQGVmt10dtkfRDwiWh8pn38aHqEGTGoQ1Ng0PNxTGWoNyc
Pcf5UvThYTDRF9qjj15e1PxqBLhAb2D6kW6uro+YARwzMEkbJOlFTFoFzbGdFldEcRuhIRM1pSAv
3NC4NSbkFZQvO7twkTEh40bzldEkJIYvPUzbNC4NbCpLOMj9VYUSydRagbuUCSS84E4PPvc0wZpA
88Noef547UuYF14lEjZoVbE47VDxPbzJEVTaKFI5BLnfNr9wjQG6JLOHLTGH41GVhmMiZoXk/pgx
pCQmpABjoN4fxChjMfSwwegG8SGCfp2H+iUPTbcc/3z8jJdczNdnRPMO+rQ4mKseSApAPRUYAvgC
4hSqoLLDpCF8EqkFiZd0T5i5irld3UixvNkLCVvnw0JkVli+w6Lm+3i/R9lS1nbbsUdT/IQ1lCtA
TmH9liz9MWW6QUV8D7HzUxhEJ9l+kJr8+PEOiM9g9VnSF0G2DLFbh4ihvX+ALkrntDIsHkCrPXqS
DzrWiRr2TR8vs/lD366z2mh1jkO5E+uAMVTLiFITQzUj7YUxADRMvdbBIzt2nYwgL+AGZe++3XzV
AvqgBWriS70eQtRgPERRpdNnob1XH8rs0GvHDp2/ziadA0yO8t+jubhmvuckvBH46XQxIs0gKdu8
ZiHWnaEPBp561LXKUR6jc5YafkceUjTpDva5kVXQX0fOWSho0lVYfXOIXc8mIYm4HsufBWQfgpxQ
ofG5c90DZ8TFzoqXlRGfkA2aJKhvaACpqze7BMtsRTVWOmpdeugYg7qmnjUgTIO2YgL1VQVaFX1m
XcGzOAwATuJrQSmH9Sxa/LGOrrm+U69tpJjvHmoV/Rc9KimAOG4BKFI79V47f434pCd8YV5pp6jl
O/XOopel8WorVruvpVVuLGIrSrlwDRvCEeX48k3Jv6fB7DID6yZL5drdjrTx9rpkkmj0gBhdsHvS
IlWwBUZyoJZfCsU4m5SgYlxAHzGFpTER6M+DHTHzsscp2YzxzLsguQj4D6Njtc9mo/dmKLHyQg89
ZIMLLLLxXwjIpR2FqWKCeDd2njWj1iNTTDSK1yVXJiNVr2UTc8BDpJ8NqA9tPCDACipO4+Lj4HPh
hU42xJf/36dcvRdV75JU1yRhevgPXb1SPquTCkqAnloMD4ImUmCofnelzqWbpzI9z2cvnCJkhoJD
YEmCvDpJf8v8RpxZMae8JDvZ0VbCxiPqqFWAEdMjFh/2m8uymhl77I248Cth48ZmLrBl7VT9ZGIC
KsrpGKZKn2W+IAoJrxfBYJonviyNL48GURFLO3Xn/2fbhLQlGAP94tW25XqOs52dFr79hMH2STdp
W0C9HMkoYVKJBxSftqwNR8y85KD2M+b/Fpnr2oxOAIuumNELa9NrjLvaSH90NmDlKAcHtdv58sST
vL/FLMyfOP0Y/ghYYBWD5EqrrdTUYlKNW+BlX9fLo6791p290ZzL+MpCiFwz7qQIYfjVa6qlYppw
gY19K5OR5e19Gce9KEEXs6FpsHhjYO0c3o2TIZTwaR8BtfDr1sOXRmLaPZ0STHzM/FMMbS9WTX+I
6lNYz7EbWMFzUul3dtx/SZviwQEO6YrxLNeRJ32dCwXfn71xvo2QL4A/LG4ARVCZWQ+RqEUbTVGa
80gWzbxZPqRVdJqX6tke9Idsks6mnJ6zCLkmhHYU1W2V5p8gCr+EqvwrVN1gBqKz93LtjVcDnIA6
B9cePKN1p7ZGcqcctTFmXjd2I+wCezn3lOmxqzvfyA+6tLfg5psRHFeKWF4P3PP332w/WFOfDEns
E1yY+Fvc3MZhE9wPyy8zgU2UBEAc0WmA59RZxkEX8KhpDL9hkAN8hNpRCT9Z47CXa13mdCgPGijA
C1ECysBVUO4pJSTVkCJkM6prudW/JYr8a6i/dWFxKJPua1zXRzkvr3E+DefxD3zcHw7KSHgs/EIq
+OPYu7VJwrxRmDgKRsWaFQ8TqEXxk3JSXjiZUXOXS+2JA925OQbHUeXplc29mKaeqXx7qpPyalET
2W0Tug2RXZwoHPeIoRuBjdEnxLUBYJC6BAtavTg6LCP6wciHlsNVJqMxK9T7avVbkyLk0qUh33be
QBrtVDeab/Vh+a47uN+USnGQkv5qbILPrX7VavazSTndyJCpJY26mukHMM9Uhe28R8DfON7wuynp
hVczxIDVSx0GeZKH0OaZK+22x+N+qJenWQmuRxVCeqz9qmfrWsm1v44ePWR1dtYekO686ZqCZvz8
u2ubzCvnMWLSzTjtvOONA8ezQXBikI9i5jVLeHN5xX3X5SniCP4QKLdlrH56rGX1Lg2nJ4ZUvmkO
o0+oQeG15qsTVg9J/CPXr0a5/oN08h40foFMg+8JSSIEdWmdwW57/24zZDBjqUU2bsmcp7iNHlHo
fBYGaW372Wq0WznJENFHzE8OHgXVamcrxF+/uolezxWcOiiuFwm4amSOXFQJTghy7iNKhCQSHWYV
lw2ah2n810I5J464NZXkONchdU9629jdz96IdrQqNrJCdgIU0TKoOyhAVogf4CoTJF2IbC2qCeg4
3w52d9Wa0WOyFPeyDgTgRHd2BPJWzNLzzj6Iv/xiHxx6RILjSgKxqitDqFQyHQrU+5CHsrCIF4zT
VsUdIu2PZGIR3h9z8zU2ToWm7byEjU8F1rcOv1CYyFx097HcTEwptwbmganqwux2KUfXKfBtSebD
yCBiu2sRv1FdUsGDIzBND6arr3FEUO5KLlGO9ydAA6GLkhZ4QWIArYazWzvMsVpHgWZwKs+5tPOD
N6prVoegJJJcCzefVVrS67n5HzdXB0MX1w6qhikHa3CHHjHffsYXrTeR2sWbQpHrf+RciEUU9P/n
nUhwWXYJHANPc7AmwTZZBdahTSbJyM3Rt4PyHqrLwxh1vhwUh9BurlXQN2ieEP6NZueWueRK8dXT
uKCdICgulLjvv3oQHK2RJXt8JTotNilmWh6q/FMKqhti0QGj5W8bxV/UnqzUdB67BTVTg+ZN1P0p
KtWTwswrWjXmUxjwh02e62z4aWjTnRDV+vjT2DqdDvaEQmZSyAWtArki1f1iSw6+xg01EdFhjJPr
AUGJDKNVdD2NJN2JiZfQK5vzZsVVngIdRWugXSCjpUPwBXnrWTU0f9mQwkU6/q9/H3cnRA7gNIaM
17Cf2ZnSFOcILSa4HZaqfl3q+GfmLjPeJ8V0bnVi8ccrbh3/V2Y5HW2KlQtX4S7Jl1Hp0O0M258a
YkhDqnC1x4x3Dtf5ixKSdmXqZ6sqbwa9fKRv9vfjBxAbuAp20LhpDaPagsuCLF7Am/vPlpjnVgsU
NZcyviY3uwkNyDtWdc6s8vjxUhunhyIR5hQTX3CK153+vC7aJZtRBrfKxBOKC1hUHXpT8tOmvsd5
oIn3WMMbNT4DtJizkbuBEpLrvv91sjot0TCxuw4TSxktIau+KlK78IYQTUdU2ZXQOJflzzBNO1IM
6XlCms3DucXlhLsTaO9S4eARmxrQau8GuW4cmjLs3ND+8+83B8EeEhEBqV40+KJi7iuUXUbfwtqC
g3JWBu1TDfQQtum1BdaeO7tmlBsfF3kkMw0aigLqRYM4HJxckkwiT6UvJ0rm27rTr6spddMgO0b6
nhL0RhOTtwE1RxReLLmeLI/kDovfYiDB0J6LxDoWanc1qt1RQxmqnIe7+MoYn8zcKwvZy/C1ViTZ
nWMKbybQd6Lu1qX3OlgNci5EP9f+LV1ly+hdZxPSzAk61OVdpj23YfYw2VdYUsBOVQ+1bp0cqfuJ
scy/r/nJbsg2zVewcz1IgOGUEZYWGUapJNdClmOR8OttrvR2b1DiVcty/X2/6lHDyyL7tlZNwmoa
4rIVUsRWWtw79XTTmPqhsZsnAXZI9nBUneQxUeKzNkVXajl8qrrws8ENq6fHMiu/Wm1w1zKA1iW/
KznbYRltHcA3D2ev7lyonVFRBCNSumN8iOz+GMQxrFoJxjwK/kWyk1aK62m9F7YwLES2mAR7PddZ
lSU4VY3WTC4lr3zRwNI9hs53wKetkArcAecCEVlGhlYZTdJkVd1OSAaCus2WTi+mo18KBYP27MdB
Y2+l1ctFviHKk45sUcyKiikwx8RF2UDa2tjZuq3Y/eY3rRvAaUhNMFasNJTMo6MoNiqI8moDZA6Q
NWbyZ5RbP/5xG21QnCsEUCXKb+buVsFbzys6kynabYK/IhC8Uk08Q+mPieqcamYI7L/T/KovWcyQ
aLib6z2Zl80TAz4ipHiBN9e6SGNMzuYkyDGJCBxCSZ+U/rDvJrX1HUBo/X/LrE5M35dFh/cyE+rg
zn30p0+f4UOBoR7j3WbSRp4rtEUYLUWdFEL16ptr8jAaOgu9HNHjEGR8i6ZRVktHSfvUdTP93ADR
kX+vhwpThKQRaROFedqL2SmnR2NgGlCtifPhRserVuxmP/c3Wly8SHHnO2HhSYN+rQ72152DtLG9
UMeJfxAl+GedBTACHzRBbPKThagEswQ0KcWI65Dhztk/oZP0mFR/mzR7aJ3xW27pPWM67hhPfyRp
vgGReo709Huk2ju1z8arIM0EXRJUuEu5enSurbqYKLgzGmyFMz/Y0m2G7EKdGF+x3baSwG3rYefu
uTzSgjxNSq0gN0F9LTbrTcKXBj0oTIIIleoMR916Von1c/Hv+4b01ZhWoy5kYg0dk/erGIk8BZKu
99AdH/vx0emQHZS/pfpOB+/yzbIMTFjOk6hf1zD/LGmwfVWl92EkuK3UuFX5i1ZsNX2qq72ftAFK
CBiQmGOKMhVS2/vfVNpKNdpLjUr2nNzJWUN+2N9OToCo4e/eAjgrHbeLn1WIGx8f4Mswz8Ig94gD
ANWiWPZ+4UKz6ikYEATqq8A1JWhWi+Pq2THbhRc39lMYjDqkJiyjrHv6g1yo4aAiRlIqV8kUQAj8
3pYPNMaaPN85h5c3CmY9SKJCDxRtvzUXtykLuOGLQ42dOkz7/NZyfLlHybX7c5zX2GbtKa1sLYj5
OAILICtQS8Quvzn4AOxqu6QsOKUvdvh5Mn+Ekc+govC3SZ4/fmNbZ0VFnJif9Tp+Ja8ocpqz6Bg/
2R0axd9fmuDB6X/n3XWaHmvcU5Fk6398vOBlKOFAgloQ0RkKQYbz/Y+LpIzUGzKUr9e/4+mxR6pK
xisgOAcFc+HR3zbYSXI2TooYNBAfgiYKK/FAb3YzMYYuy80QqaakpTOPsPkkuErBSVuumEb9+Ndt
pAJoL6DLD0pr6STNq0+vniWnqhqkvxRslAsnPRVmjJR6czZzirrkGEwg7oZxWAz7Jo/7u+nToN//
b56BgWuyOsFmXceaLpftXA2RkYnix7G7HabgFOXyyYqDk6Hm7uKkR7myjvKc3jQuPRx1jyCxEQYY
uaRPKFAqlAhWB1iXwCGbJOn9pijcOvvZVc9R/bjQ0/z4l269WnGYuCeojuiVvX+1hd5oSh0sKE81
the2+VWjPSlmesyL8li2Xz5ebKNAgbrIS4XZAv54QTMLpiKejFxDoaaxPJVRwVB5mILJXdoHs77P
Fw2F7R+lDSgR/mDyuFjyw1iMB9X+pfIGxvPo/NDVeCfibpSHPBVRF8kgMWO+zpLS0Sj6FLM3fzJ+
K+X4yNjFMQ9/26l1EzgTOqPtzcIUsGQ/zyBxH2/JRqB6t/Zq/8dwbitlJghnhWhHdidraOlPPyld
dZyY9AizPfbH9opojgLP0CBez3cF1lLVfUBLGAdVt6FbRP3uxiW6scOt0WLhXso7G7y9IixaZD3Q
vlon1lqj24PDYKivR+OJF7z0T7jKngYEknNkNYLpz8d7uhEf2dP/rrcKIHOSNK3ZIC+2ZESKQfMw
k4Oit6DDnBzK3xHI/lT88/GaW5cAcDIGm8j6KKQoqxjZkfQujMIS7lX8xLSfeaVdyUHqGc0vSdOO
o4lm4gJ5RD3vLCxOyPtCFxFXkWoLgUrBo33/BesZ1H8JlUhfJYWUoRBNlczo1d9spOteITSVDTR8
CVGZhUvmHrqx9W61VzxRVE0XnDG1zdoEmJjVq8Q1s+dCeYqcb9BYu+wu0fbO7gaqxI8FUGSoBMEi
WBTvf2zRDLZVqEXvD9VnBy2QkeK+VV4i7ZCVV/l0Cgp+rBl56vC9AcU/aendrF3t7PjW+eJdoyuP
ICcJ4mrHx1RLZCY7et+a7htV8eI2xnmYebfnVA2wwtJ9uXo0TcSuBzcLZPFATOAoyI5Vrnm2+8YN
mZDL551jv3VlID1GS4Nno/O62psMP9IwqEhDYuWrqCzSpKdXrcBX3ZMc34yYjL4jHkwqTua/qiuV
SAqLgRYmDq+/4r+Cpo/UdpIymQmaTsOu7PxcfpzGneJuA+Ll9ZMTwNcFx0S/+P3rd2K1jaeQWzEa
vL7E35LgwQTRWR2vCvO6/9H/MuCvlSdJfgFiLOMjeYrz1aGDL19Hpr9X06mbW06eLkR6SMbWPYQm
Tg2z0GMqn+S6GBRXCe8ZscNI6OsYPLfqLSRHN9NwQDkP3dMyvoTSsa+/B+UnDDp7+aHqH56HMnen
6WjmJ7nqXC2+0+ddXHDzIwVwhm+ClCyJ1fttkxgaktAZ7X01v5lCH3npvlxwH4hus0I+x9a9ymhU
6/w0neU4MOWc2Tct0mwBFoGIklZHe5dtIVa8CFpglAojrFTE69qjo77SERcivRG95VG7Naf6diJc
4+rWukWSX8nyXag8NfBkEiN3Eym/zrLMNRdn5wLeTDc5wqJuRfIE/eT3m9NGqplRsrA5IYqTYevL
4Ugf7jGNcrcoWxerZt+QUs/mquyVxtWuq3Dny71IwkAp0TPmLhaCt1Sd7x8Bv3UaQ/nc+bauw3tg
3YKIoaeeTIdgp4q+/L1iMcScwCIIFridvF9sDrs2rNEb84vIlwDRlG9O+6cOrp3ZVbJDCzctci2s
oXVaYfLOZr9e9e/e+2px7f3iKubyISYk/FLluo8fvlqpKwa8G3+MvizWpyXygGy9ht2WjigQxPKn
0T5UmatlD7LtLedZTfCa/dElo2eFrqVSYAXo1pZe8VNNIy+2EyYclTPDHUc1uq+Wz3X3NXUeejlz
ex3t5lp1h/KrrOUuTh0eJs5eEWWetlSeMj8o+SG0Dpn9Q+9ltybVNtBAHDU3xGoOO4HaNaMjA9/h
8BsjK9dILZSfUONx+4Te4bnLP7ewgz6+ay6uGvaLGCsGzplEuoAhcBXIpbjoOiwtnsQklFAJLmYf
LgGtcrQhiHO5efh4zcs2JcPGpBI06smhmDhYnZBMkvokkZADFAilYPsL0SUYGm4FfxO8rExfEsRM
5vBHZOwUXhu/l94Uv5jeOBqazmrpIk+d2SntV3FERQvFpL/u/JU03bU8ehZ9ukdXEjfV6kC+W3B1
IOWioXCPndYvySRiJsjNDjs0RoQL/j+UcLTgs8DSW4jw7WzzRQwU24xGqMB7yCLk1SXqZGHBPcpv
rYzYtcKbvDRdhGk9QcgW2nKy+jdj8w0z85URFT4hPDWNh3ovn9nc8zfPsSpBGnmqnFLjOYIFWi8m
nhpSb9U4HGYZcSFpwtd08audkPfKXVtvPCQQUYA4XJ7rmDe3mlwXsdn5Q/2ja780zrlLvwaZN+tf
JPtk938G0leqr6SLfePUBm5QH5TpmNYnaNpiQMzaA6kub3NeCKCKIOaCGXFTroKTUy0OahuARtNR
ac6WdXbmG7NB5uJ7dZYWLnk3DV1GIUHM887X7LtG9svYtb+V2q1xskbEqbz6tzF6TvCoZVcfn5fX
MvRix/77eK8VyBsUpmzwMBhiYJ8k8uvlYORHfNaa+yTzms/NjC7HcaoPic13eZvfynBoWp0v9mYp
z0txdVu0bqq5qLl38iFSYAB4ZwgAzvigWDvx45VWe/GgxCp0A6FVMT/5fh/zJMmCRWEflVk/2Oxa
hFgUEzPPeCn+TkJm7u0pv3JkLAAtxac/eZhG9Spz+pJRm+Y7cncu9iZuH/xtkvS0VN/Q1TrUA5m+
IX1Ozb+GzKCCdc5oo5qfqrimh+/Hsn22x/JsZKjSo5hHJYDlgeoci6A4QyC6sowHcgBPUl+6YaEX
8h0txbZ6Smv9PpblI3S3FGvTuM/OnaT8g+mp0LZXhUvhc5L69WzeRP1TUnw1zaskIo0zPun5Ce12
N5VuI6k+9PDeA/k+lP/22n3MQYbfkWKlnYkfUl+XFCaltTxFZXrMtOZKyyDyILzMhfTxMTG3wory
miRDvQDRWIVQwwnCaSpVrgzxlMf2n/CmfjDGY4U2FLfjTdKfF7i+jNKpZ8WE1kZn5jBOnh4i8eIx
kVGr10rrOf39Fe4ncpK6kYK+VfGbA34wjGNM0t1c8fVpD8qn7iU/zh2x6eBwPf81b4NbSbpjhieZ
vEZHB8UH7FGNU5XcVN3nwD6ijJY9Knf10bmPKljG/TOz6kNy2tmEi4xXfMoQvslsBb9x/a3otTSG
Wq13/tyXh+J7X9zbaCX+DD9LP1q+kt7CUvWfAGRp4lA95PaN0lwp+kHPzjVckP7O6q4M8zkqv2fO
sY47Ztu8tvX1qXIrmtf1SSoOc6h6TQGM0UHhuHKizyqj2ovik88s+pGJaQwSniPjaLWai2Bu+AVu
ifHZSn6P403R34WOlz/l1Q/VGb1UqY91eGcE2FWlhEBaQTBWPmvBaUL1Tw1Dv+x/Q2C8jcO9dsPW
RsHOgIiKFDHwwQpnnGW1DGx1JBtkGAtEjk8yPAgTArdoX+AQ71x6W8vRBiPXph9F0bSqRNJcUxLJ
KoCuo+nA5V725llYHKTWXy2hL5bukd+NjfsdthNjbbS/aEqusntnSCNplLPOrxjmm6sXIdcilG4/
Pm97q6wi3oR/R03nERQkIvrozu0yvcxKs5esXJSbnGoyI+ZUAVougYccjb6wygRVsX+qmP53mP1Z
CKMT0LSSTjf58tUJPw9iAJ1rXJkZWprGO0geB72hkOv2OuZbmSJ4LhkiIhdMtawVvR1GZBOjQDyb
KpzgMqr2tYQKamH/zJLv0aD6FJVhoPi1o3hB9/Dxpl9Cbmg/cM3QmBBTJ8S69/dMQNJsRokG5jDW
rsjdBEtRDOarwd8AkkQWIasGnaBsvny88kbGBP4DlRzjTQR61oeqH518SBKAWjsmDUZkUEVfJtUK
7/9wdl7LcWNptn6VibpHD7w5MT0X6ZmORhJV4g1CKknw3uPpz7fB6ibTHOaZiZAyEoa5Ybb53VrL
BJya/XQWRnMrk3v1ZkkyMXJ4ywQaz7pYNDQJdlRYAR1CztX/IlBhQi9E2KqC61CEuxgCyK/VNzr3
tbdM5ICgPROqbJDqPX3OgZ2NMgoB3G70NTd+xtJsqL6I52yFn+X63vZBdUnUUKKsJkW3gsdXfOOp
SJfCEBgCLhRwzMEwewL0kBA77ixq72MRZYIh0GhfDKu4datX3AFgt0SYUMicyJ9PbzWH+dmOQgAA
IaX3Vpls1GJlKCOy0PcCYFdVsChaoFPhX/24S117v0LkB9MT1QKypWdWeBxZTtc4VrmAaWputi+C
Fd4SNeD+M5PJxJSjvAiinBvtCnPgzFg7affMXECLWG1ATOKBQzXflT9rfa90a8d4QXp15o5o5vLc
g2QucHweUhEfN39l4hTUVuSfmM/It5/5QHWnlF1GRJQctHlXD/om7765fXDrJkUPPb9JuJBwpnWB
MzoHgqVRkDKL1MwU+vPQPBlERCM8WD9MF63erND+WZnQJ6v1veAWTz1vVff2zJSfPr7bK7EXCjEY
Q+Ru8TqJnJ52r1gCmKIM8PmZhBVC6Hl02CWN8muGtW5XjyLo1hqz0tFnvY0fZkiL7hZ17OXcxSWg
EiEwH1hG56l4w80yK7b1fCGQVBqkiQIEUCSAIQPsPjgvmjzYjvEN6O/lKD5t9czMQDG4jAJBTxrn
yQYBA+gK4FXXN9Qp74s8fbjxnC+HsUB5U4xCGJzFYYpfv3OVFDtKEj8C6ekiK48o8awslXlbgfCL
bXQU5mWFihTqyD7m1Y2mtYuuhrUp6lSAOZOqOGdBMpq+YrYiXTg6WxNWrZDCK3gTGjXZpzlsyUL8
mroynS4YUpEpeMTN8ZZq8qWZdXIR58MqyoPcDw2/XMiyhxQlTLiBsZGB86jorrsj9V+3tAwvMzPg
KKCmQT4B0hTimGKkv3vkRVvUqaYMxaJQsmXkUTRoyotQq++sQloK8qtcEPNKyFwY+ixTpUXTpQ91
HG98BCS1WzjlK768QH7C8kpPF2nOs2kNu6eLSr8vFq3hk4/IZnUbLn7EVPemcJ15FUWGuMceNNpG
uxLKT2IdFXzBJlJ2KP8skuS+o6yogTfY7uF+MDUKLe+zBpm3fEYl64I40cddZyJzP52luFRqpaHa
h9WReN/pI0w62x6UoYb9tA+XYPRg2ACwTuBBENA7NuBM3ZuVUNKodrP0xmYWyw9CLyK4S5vv+nhs
WDLs+nPfIqHYbEMPJhCgDSJ6U/r+1oxQBVSLO8kub02vYtq6uHCScaJaAj/inLW8QFFSbS1YUtPo
xcWaN+G46yCChqJVEFeY1XqEubPjuuLmlk18ZagTO7dlvD1BlXW+bsKG35iSVtDvmMeEESjoW6LR
mOf5Wk1gdtCQJUyblVndmNKuTeYnLZ91MbQIG9K5ZbEIBiR04BQQhCiCOEa0bulbO+HusULZChDj
UYHwWz8/7jKXiTiRPREFsxT2X2ErakytlOqyzRdaB3RMuAMUeaZOt8qaaCMTTNSJpdfRsI5grzA+
32j98tnTOvphlMmIUutzkEcbZWlmhSqzumSuqnFjPEij0NMM52F0aNwNsnrrKm9XHzd7ObmdtioW
+3czTVwBzDQHJSeHwFtuDtUvhohiVHdxFi0a60bZ+hXr97S5s4mNsuBeyzVuclT9GeUys8GHHAVN
ePhwWyh56WeC/9OLeM3uF1G39PHtXn/Hk9kCjt2kMur0foswHRHRlqF6xXetws+qt5KjZBHH9hw8
t2/Ekzxtq7h7majxjcbFwzwd2tz9u8bPfKw6GELQiSMdjGyLQjUF/AqJdnBcctuJRJSE2Vy8ZnQD
tnGlb/wEznEkOdPi1vR4xULmUigHswCJAtQ8D89aHorHbT0IuuxoTnV4M37JxhZqvHTTBUJq/bOf
VEyFt0qkLr1uyjlUeN7BTJHjPRePJddCUeMII9joFety/DX6zqygKBOc0I0Q75WejWsn3Gk4DYW9
evqmfSuDHDWs4QJDbkgNyvlQ6MiUk/XK1wQ2t9H448brvZy5WSChGSIvjLECDdlpi2ZueQUSBRmg
gn5lYIcA0Fz37bFHD9ccypnREwcjke6vstb+8nHjV+5W1NYSc8IcvqSsT0pXSShaSBeI/WzyuDn4
7gyGJR/d6i4Lfvflr4/bu9KVSSnxIknXg4Q6zy0luhp7WmKnCxnrVx6gNvLKG0v49IbOhgvlgsBc
oNGlevCiNIQlIbRT+OwkvV8NGmzQoXHwU+MAqG81xF9hQdlA6Q281f4iyFnNxP4U9BWxyeyHo7c/
i8gbST2Z+sKNzIXnoA5mHz07+hYZEBE042rwnc9u1/5oEIaZV0W4MYy2nNlQMi6ow1kFoeRBvKE+
tv5fHz+9S4IEjYygiD1h6EEEeQ4e1BCqBkIGRZtEUdFYJxvf9T6VRbA1u3ZXxvdD185sBdbgPtkL
BIyYFIGprCuz3uX4F5Za3Xjal3ol4pIob2dcwu1KSPG094ZwcVOYB2vd4NFdCV3HPZb2kM60jlUY
djRAX/A5kMUKU0r8s5kgTEwGde3JN2XdrqyFJ9dy5tq5uq/6CqgjODywc3sMtsz/VsFqYPrx3nTr
ncesGKAMb3s3y3Gu9WyBWGEE80lh3+lzwGyFaiAOskUNPdiQeCs97VYdQjy5tBEZY6GkpH/LPAMr
V5um6LTPV6Ps3XohwuQ57/4k9CilVIg1mcbZWpn1YHjHYUipjALEaOxIcRI6j2C2MiYWtdxsZ6Mp
E09AQgTSor7f3Oil166AuUyHzVDUUpwXD3tjrIx9lUGUJ99b+PIKnE+CPH+AixZ6j7mLzILRe8vY
8tbqxkDv4eMLuLJYMLOA9BPwcionxat6Z5woiR4YWmQwGn2SxxqYerQvQ3yFOsxvNHW1++Nowtoo
mEEvSAF9KUwbq0tSJIJMaLzapers85zEGnY2mQzh0VR6Pa/lgExYPOuNB2pvZ536/X96y4RwKF/R
4XmeYJant9yVUl7DqpQuXFW+s2x/7UDGrlUeq9iN/nUZu4AQl8iJ4KwAVnoeAx1zObTqEPyMq8uz
eLCPQMoOjvUzdncV7JSyFj50bfI/L5ihVZZ/Q0HGB+7BszWS5Zp0W63AVWeDLdb79egXO5JIibRt
kmDrpOU8ddp1mCZLtw4OmmTcBU1349avTL/0JkrwBRUMcK5z/zqLPCttR6CSUq8smvRnWBl3uENo
n0ur1CjJJDLahydbie+0MVpC9yQp8rqxR4jAxk0WJF8/futXzDHwy4wwsHokkKgfOH3tKZzfUirD
HuJUzRYjYwEnDphEfYpIVyWKSZClWQYMYYO8/rjty0FG00KiURCHsBKdzbXBUGZWPqqUSdC9OwUr
xXmwCh+qtuDh45au9TgGF/hO2HfQQBPTzbvhXOWah9IlqbHAr+7gQ/iaWsNvJJMXTdVKs9qyg2U3
ZrdyuNef7btmtdNmydT5ciQ4IKmHKYhS5NtEjY6dXUaUH5SL1qn2ruztOlunu/Wrj+/5kjaLiYt0
ChaoqNG/cOdDQw1Vo4SvLa/vijq/S4bsB4X7K8lN//LbYWPQycNDpPrfFBTZCOztyqzcj6YyG2Zx
/tJkydPHV3RpKQqovC1MD4hyWO9PH0cYV6UyBMzkfl9ulWHnNNADxaihEJpu5Ywlxrgxt1597+9a
FMffvfesqwyzyCnEUYsj7LCfJSt+lsq/OpcS6zg8eCWWj/W/GlFvjZ5H7ZqBaq9s5DYrcxEAhw+S
YT1EJH8Hby1Z+bwNglUd+gfb8W7c7vVXTkdnzSRZyvJ1er9tFBmW2/rU/8T92syAXVT1vkioMgls
dH7MbZSkq1gt51WeIUpqzyxrWGj5MzUbP1GvP+K1fNIy48bUO3FyntoTghmZYU5ykSn4fKDbRh+5
kgvGrjekvRe0/iyiOtU1H7zcyed5WqXrMaBUJIPdHvMvKJy7wt2XYL0c1VuMpfc18Ezkzd2sxn3N
vlRjY6LmFN/B9vVzDKX5oFb3QIg+7q5XFuaJ0JlUnQADoMJw+jTtItIRkidX71Ai3dtf8mZW22uP
ulsrIbnT/cj7+mgpcDbuIsQtQxK0se/8uHEVl77d6VWcrVt+VGdAUfGvQG4teV+zP6tH16BWOQJW
BbesFYzLUI+PshfemkGuTdAiUgEOl4wGfM6nDyCyejsuMqQAilmVlevYM3438kCC0svuvSa+6zRn
1cn2UvYqghb9V1d2Vr6ykaovigaELb0xf1ydT8XSifC0oPQ+jwb3SlpRpA+TbRlTbkdjcUSZs5r4
68Jj9nLyz3HpPHSN7ZN08f+n6DkRGoOFACoUGynXc59w0APH9BtMQk8e1qUtSzM9r7ajUa+cqDpq
dubfsBWuTZdwESiEkYVs5jltnCp3llbaGrmtXrtHqGuVmc0n1zAOaAZupGF4qrz07uPOJjyM84H6
vsmzFZl6Ec0aiPLDr8rYC/1VoyRzL7WWMJmsYD268UivBOVEuBE8tRDodXB5TjsYie8+rxyFKLxn
3EHqPRsh8JVbZedj2FM9Vi6iKpuhDvO7ROI4GmKK0PzulruvXzp9ULaTYQA+S0+/yCvW2tAlKsol
CwPOy1hr1pYUHtqMIurODDaxhhPYJNhl8XNTB5sw978NWvOVcCr6kWT/fEn5q5AJlgekw9xSLxZR
EVP+bo/PVlysLK220RUI/gyNP3uVSqK8WbVD92eq9eCRE5taUH3Y5xaFaFblf47jUKNKKSXj05f7
MNTXcdLNtTzeGLnxAKtxP/v4pV+yWYHAEQF/VmZWjQsSORc1wK7rY+GA+C+HYLSe7TBZm5UDBbps
NzPLpbzNHr6Fbb1TvG4TNeqyVb27yo9H6r71ah4+5XUCCQxWlasU803SeRu5727Yi2K6OemdVC9A
AsJ8RAWDKKE47S0tjMZFUECGq6nP+uihJlbPpKxafvw4LmcZ0QyRcIidhCTVdPyd0VAZnWKgEBUt
BqvaRnVNwR+VMcA5tLh9SpHgClWQK2N0qBTl0422L2Zc2iZxxA0y4PFUzkyk0q/lIhmoVPQ1BHLD
YReq0baPrT+DVLk3jORgg3DAaN4NmT2XREmxFh2Kvr3Hmdn4lksizG9uPPZLn0VcFGkhom1oKbCI
nz53tU28Uqr8aBGH8TaojgM5d7mFtLKxl6ELbGds7lK32A+6M3OkbhY7BMyG/iGWRzAIQ06Bk3WD
2+TCsMNbA0XBkiQKqS6oKeKSA3JphQtq0Cm8HmdFr35FFehT7duL3JcfkmR8bt3fN16PmI/Oe6As
MFnMFEwT5/aVG4y5KkVKuBi0YV3JFbRm0dPoa/dxWoJ/l6s/0x+SUiz9JPrtDcUPU/O+D2h9jcEt
dZmLxYF3Aos+mAITpw0v6vSdBHFT63bOlVidsyjK5q7W1HuIuWdyU8yLMdpWrnvDjBM/eXHzwIux
K3GjMYpOm1Rd12/blGfuAj7CIXWzcpW09Sqyw43p3Brs126QEimBZoZXE7THaWuhao9p0MrhIlJe
EjLwfVGT9n526vv2e1f/uvFiL4ysqYuLqIBwEVnlT1uzqiT2TUlC91qulqFZ7iW1X9sauQjffBjB
u1quPCd6gFrAuIP36lbc8XJqI5oNzxrgT8LoLMGn7ae5YuCg5uGiJ62djflSch+MTr4xtV3OLiAV
BPYfEwqUp3bWSj84Rq72ZNDl/LnJn3Ib33c8IMOzuvE4LxZUhifVE8z9lOpQEHQ2jcmlpPtwIQYI
LGazktx2Ij2XnTuzEUABaF8vrYfa9W+0etljaFRQMhtYEkI/6/QZZkobGplsBYvUpDS9qgT35kyW
kg18ZLtEt2aye8NCuxwRtAieh3pUoP0Xkbsh1QI58wIGYTHeiZSxpOaPqjuuEjM4JK17Y6G+sjJR
YoW1gxvF8nCBu69gUMyM2A0ptheOEPz2prxDme2h6KzlwIxcO8XS0UuPygzj+cY7FUPgdPgLVAWF
6AwRQTp65luOcF42UWmGsB66i4RSed2V7+WInHkx7n1bpXC6WunauAvUaDYWDfWbTfS/mPYFxwGo
IvrWBUhaDtrUS2WuwR+KWcksN9jNJzs2j1ZgL9EY+hE5/WNU3jBTry42BgYSarb2pUhn1qiaz+gN
F1X623DLZZD2z4raP4aJjd5v/4Qc8tG/Cb+48ripiWWQYohcQsZ8alAN2+VWm9JeKbGz6Nvx2cYR
TSQesd58scIfN96wGCBnb1iEDrB4GEDwZYjp453h4zsRZndBEQ+x223UOAd4nUNhUMDsoN9pdft5
kKt1B8THi363MkuA4nePaXlrcb9MlWMCsb4zG5Om5YrO3AKoLBO/DsEIJnA66XL/WI7mTzOLDpLW
PfqtjJSxfqTbfemV8Hvv3BLput6+KSrpCdMSGz2bJ1W7YlnqWFzHKJ8bxjg3sg3UN6t2VrjuOs9R
nIRe2EQdjErXW4P80sYgS01GDP8WI/BiUkkcJyyBz7LwYX52Uf+YR3sHEcjAjA+Kp90rgb1KVH9R
N9aSEXKQ3WoGD8dK8m8yalzrECIHQ7fH9b2QCzIkI7f8bMDckYcNnINp7m8IOx1VyIZLrbqLGpmy
PHvpp8Xey5znkWLiHG/x4355CRenO1gUWzIK4NlmRTntl5UPe7znC77vsVxq8fCATN4ihxNRaPVG
wbCpkvFT5JrftMKmqrgtVqW5y+25VngLPUNmQ/7LiOUXXU1h6je0ecRPNON4Y5aYkuznwwfbCAyy
kGpgHTq9zKEIErjbXH9hFs59ERiPQdI9VKp5bL3+6FO1GHWqRzW7vzBSRUao00DWnkTILHPKv+xK
piol2+EVoPOZV/etlB+7IH8Kk/SQOtUKVZ3l0PO2753afZKU7JfeuNZsGJKdYkLBYlP5mvj6Z5PV
byk10TFVCwJVpNDswLklqXdlqSVPC589KQPKuc9vVSGumps1UgSiDjTrKCv2iqWBplVZAuUPZjVF
xx93gitLLQsemBPY4ByQJ2cWhYdiQJraeORN9mvIokeTmakowyfcxIdutG7EQa64PHQ5YNVoGwGe
hcXr9F3GehdFQGYR3vC0xzauvltOv6jHZpNpLUT9INDCRl/XQDQ8JOyyIf3c1yrohUIBoQw1akTP
LNHK+PghXFmIiJpzNQIFgw1w9hCCzM1C20IOJFIk+s9LlORbKSmXTQH7V1suXcCD5S0Q1tXhB0oC
CkAiJML5OX0WquTHZY9MzqIKuq2Uu78hvqbsMvmzTcyStz68NNo4U3tzW9rJqnb7ee2bywStBa9u
NuK/FulgngvVFCWF5DbJGGcoX0mLjx+PJq7kfAQSLCWEw8Ve8jh0aV35BA6DRTscZat7sMlNO6Fb
zt1BkXda/EIE84td1NWhLlxQlKXzZbAgxCwN0DeNA0zVk+CRjfKF5Xzux8Zf+o3kUtgScI4M8iiz
wIkHGjgrCZ751BZEl2gwRK6WbJ0xBB5Zjz+tZFgNqbrJiq8f39+1UecAKxB0wxTanyONiyAqFbiR
GQPcm8/SsDCi8aueJM9Rk+1AerNYdubq40avGZ3kBt9aPXPEkG8vtCrrgwXQdsS1HiCe31Kp5/b5
vHPg5UDZ0cpvzKXX1sD3bZ51uVAaQ9inII0Y5PgQRBIOtHfDlBQj+KKvGHixgjQLi+dsUYFPvips
j9tS4FjxVOUlq5O57aZPbl3eWsCuTF4ixwoHANx5EMyetZVWZRNJA97dOJT7we8fB1falV0ageKN
7eWYjw+2WtiropS/655zr8H6ohmzKI5WTdZvHC1/0hAnQU9K1ZYIbzz6VhHMi8xpl3Kmrssqey63
LVwK4QK1KE33b9zAaccTKBYNunFoxYiGiZT92byTpcMwFDXuXMBC8ymQPqEMBcZdmWM6zO3QujGO
jVO747I9MQ++M0Tb1DXy3nYJvyYVENTxCxXU+87LCZdSVaZKBUWc404eg3TmuBR7p1n7ZOYAy11A
5QFqVZ7sPbWy/6jhU0N1uw69L10zLHr4ZgRbf4hmWuNTtuX7FNUMC9TarLFdulq7s3P0I0LqxkeV
Uif7k9d/Hazyq9n738JjXcuLRurWgRd/6/T6mJi1ssgq2C9Muf3cdrqLHDneV5WW3xtK9ZsS+cnE
3CY4oG3F1bbNLdZC/eLdQIWNVYTQIAV4LMdnK9UIDQjYbSdYOKmzygt/ZQXdgoJ8CIzmqXXPg1r2
YwvyudzlvrL3Nf34uaauoeny+05GVDy1mi+GPKDEmzz2HqLquMlFiFvna0BfzU+5N9yHiIUG5Uxf
odg8bxRCoeQFhv73wKqfSDtfSg9+Xe4UNz1oiIgNg7NDe2ehFPKiyq11kd21UNOD8tt0g7Ia1E2v
DfOP56nT8UyfEQrPAj+IZ0wlx3kERe9DvXEk+ow3UmzpQUE3PCbyT7v5+XE7Z9Hy14bIr05ZQcHT
dDYfaohOtZGK0z9WgDC2umLNfXRurLRa5XLw5Az7QbXvazQ/Stv5ZErRiwP4+KW3j1K7iJMYAQZt
W7i2Nss0yEs6hRK7WxIMZ6nLf10kxhLTJPQM57G6Iqp1c+wjHGXqtuWw/mpWxackJh7bwxesu4AR
zHimN8cBAkjKfNNo5cr50ZWKG4X9Z9bD31ci9FghxqGy6HyeLTM1oag+Fc6zi2nUHZK0/DRK5dci
7A5dNu7Vxtr2nrOV7Pyh7YonQ1HvNTWbD9onqhRmaqeukPS4S+z8EOrqXu39raKABfr4tZ4tc39f
pzPJSBBaoErkdM4xjViyyPfidg2HQN8q9o+y3BbWXWP8aihKwqz3288ftzkpY72tQZdtnnkMWu5J
fSPalFOs2SA/ppmxdv6Ks2wlS+2B+mQUtXI13cVM6UFcUAuUH/3xaVQOPcUEaozGjausogzccHAo
Ya+p9N9GpMJz2D8A1/j4cqcIz9nlEufCuIKTmfDAeQSIWjAvzVxeZVH0D5JerCpyvUb+qdPzX4ls
7HJHP+qpd2eBHhgGbSYgHIC71lpn3yWNdmjql3h8zroSrgHrqA3KV6RimkGdK22zbfUaRi11h+2P
F1EDvm/gBorIRL7ImfFN1ZoHOfLmppfMtd4BnOGtbW/YqKV51IN4NmKWF9Iis7+V3bySALUq0tJo
0EaI8q0xxAuxTVX7UkmeJVtCdVpZqh2RO2+llTl0Xs1Cge6MQqG1VkWPclk+FU3xKNBlY2d9U8f2
wev8b94Qf8pCSBO07sVpb3kdF+se4GeRYEZ1S0gznqeYbT1yy8GkPxTdiBz63pHmI2WvXbPUin0A
FDobH8IEgorPcgaJTvo6hf7nX/3/8X5lD6+vsvrv/2L7rywfysDz67PN/z4Ef5VZlf2u/0v82b9P
O/2j/17/yo7fk1/Vhyd9zhL+nZ9y8rO0/vfVLb7X3082lmkd1MNj86scnn5VTVxPl8B9iDP/fw/+
x6/pVz4P+a9//vFX1qS1+DUvyNI//j509/Offwj39T/f//zfx8Qt/vOPdfnrVxp/T1knXn/tX3/y
63tV//MPSVH+AWmjTsZQFnFgOBz/+I/u13TIUv+BMg2wW5ifBN7bYNFKs7L2//mHrf0DLbiptJVU
FXFyDlVZIw4Zzj8sKC+I/hDihBbY+ONf13byCt9e6X+kTfKQwR9VcS+nPiO1QBR7M2j5IQYt67V+
Oq9lZj0AnmeutcdvMZRhuyHX8h2id5R1SzkcZUWR5lAqsHP6kIdAs+fTVz9t8t3b30z7un+f+PYn
uWmu1Kru9mnb5ptM7ok/I7xEQqy25d3rV0I08i5MUTyFF2ZYvm5KubyzJIMzp+13X1//KAbRN+8M
AKBoCIYrM8bfsOXB2k8fhkE+6nU7KRqg+mqcoKcaD7uYGTGD/cS29lJgN3PGAhpR4g8Lcv0Zjpui
3qk+JI5i37vfQcrSoLHe/AaYE7RVSTH2wPXOW6kp98CVZh3RlO20NX2orPP17PVonpOPHjqd5FH8
94my2MpLmwPTOUYRrJq66XdGPgzHUTX3iH0fZE8FoTiG+QsYnfshCvzPvWebTIWZt6grJXsxm/4F
BZ7wqbbbct1LUPp5UZvg84X2NjbmTpAku2lPhOr9DU+JznziK4k+JCC4gJ3Jr4AKPS/TIBgRVhQJ
KAczUvsV0TdoscVHRWQ8JqKl1tu8TpvtdGTanL4FCdrqDsVB1I/a+Xb6UGM538aRl8WvO999nY47
WW6C1AzqZeL18tFATiH14vvpo0HA4j5TM15CbqNCY9hbu0Yjdx4GeyoOUH6hvCxOPagHvUFe6Amq
7r1svIRlj12uyH+WQxdtqlg2Vo1rpl9MdVyFXfN9qCN97YcOfmBiuws1Suw9ddg2xZmGvX/bnPal
aW6s9Vz9Om29HXw7VzLUATM6gIgnLO9SEQ4w5GbYqnY8bGXDZdC9bSsNpSfzafv10HSWW2nDts3r
f52qib9/+6Pp27tzaieJ7+pAn8tATu6riuLpuLIXjHr9vk4jjPnGjOo1yBJ1lnd2fxfiHIGyUP37
Yex+maVSPta5bsG6AQl23Jvm7u0jsULr3aZlEVkNhqqfT6d0I5VerZ8nSxPdSuAiaf2SNl7EYG3d
LVXe7rYVH6qkE4axIn9mhna+tFIrevSp51lCyD9A6dTYxCkj6YZVNxX2vpks9FzKOEhW4RSQLUKi
9MxzbXvZcntDI3KuMm7NzqvWRuTuylZfmph7LS7zi9flw6coHyVYC9Bl0zzXmakEp7pO+17EanY0
2jRQwJzzdcyqZDO60PhM+5wcLvFS+aQoj94QlJ9kLTWIWeBBuaYClztlVO12rCO+9oWmLFMVMYu+
NJ6KMq4PGqLPz+RJ/6zi5JjqXbsin1F7a9QsvEOQaBEBdvKIYosO+m4N+3udeL8uTDmM8ydDnpl1
AT0RhvXZuqANRTZQ3hcf2qHcuI7k70Eil1qU1mg8i8/IUvJ9Cypg/7o9ffVaDRqvqFx7Wh4twywg
6CDBh6sPlF8WYfMDegBv3g/yzz4zmcakatdJVnXvjZrzELUoAzqDhHZTLm1LM0EobfraUyIGokfs
raghBAAkznr9+u4EeNO6uSrorpEHm0t2XR5JTpRH1A9qZdarIXqHgbFrqgJAvm0194qRUjlAne0X
UEzOxnd+RagyVEgk6OnezyPp76/gjdO9ksvVSs58pChKL7th2k1Fv+8fN9jeiQ8EeDPqZtDwny7D
bkg+S7c7Zyt3nT5PQCpu3z5yWfp7s4fWgUqzf29P57TTzrPTX8+cdoI3WAUUR27eTpm+nf0MHFra
a6MVF/u+lby0qplca9rSjKV6X9VRiURuAXq9aeUK+9OI9p2SM68qSdJuqzKZG1JVRYvpSDjYHDHs
IP77pF5K0zuLyrnXfdNfiw+9QKz29W/ejpBLDDZSbt77089Qis/PiLOlUHKWupMT1HSykdVcrSCA
iL1xO22bYue0yZBUEd2Rg1lbj/UXNc62rlHvTBQI1JmWgZO34oDyQgVexEbx1K/Tt2lfk5NTRSCA
6MZwDwp7WdShsy+zTt/IXQjrKFuSWASmb1UQjq8m94nF/X4YTu7vWb8ACUuSEzYgStvO0Yy9Y3hu
F2rWtisBhaRjpz54LVgIL66ijUXO/WHap4wKYBytgfw8HWt0ozQfLlOnx+AxivzY2NgxPl5PJLZq
16AQaDqQ6Zm/r7Bp0tYjnxSBQB0z73fSNKBeCg+2SvEtNlwHDDbKyduzI8Q6GKShQRGg7493SuJB
YUlhubzwVQuoug12AXetsrc4LtbWbLBHBqnnpDb76qilQ8X56OwkM3d2VaW4MxW15cW0+fZR9vbf
p7ztw3ZwdmVwR2mZ3CbD3si7fFuY9gK2034fZ1rKJYmv9RBJ+ip3q/t+zBqmcM3zt2Qx+n0qV9E6
V/SXsnfDtV4VX43ccXeRO7q7xPVMYLH/3u6H4u8jb/tCv1fm5PlmRgxpgzwoSQY7Yz9zcjd5NLTG
/4SeREvQR0cHUVfv8lZl4imK7hZCzBKxh/edBA0m5mmEUChBVkDFnZVexNoQdL2rEYwwqxjN7Ljx
y+Xgl846qzo4cHGOyWagRNTnuMhVNh5rdFOfR6UxdtVA3c20CeiqWdc26cHXoykFr7IvF3e90+qL
wEG9L4PF8Wks/C0zanqctqSmZW508udpq4+y6mkwcm+p5r66nPZNH/g2yyHLhqNV6I0/t4GNlYnz
kOAS/L+2KlQrHgvxwdmdDPhHRkCrHUbnORHFnZb/I6AMdqnUXbqzvUh5VGzAn5lW+T9sufsZd7X0
lKjpZz8N9mZX54cEnklnNPqH6cPVo+HBTsZvlpvXpGf+td+E2n9pdRCSmhJKAh+vq5TCnL8sMk/k
ykU0kooRmJlPZ/pak8ZSlZXxLo+GfOk6MMZkns0EO32V/JyvrPLp3sgCd5lnuES+2Jz2nZ9uh1TV
zAo7T/eqQwCZPLi/Oj9p+svpN1q9sDACoUUZheehj7K2Gcdor0xuyrRv+ki6oIMMUpxj+kG19/VK
2wR5sn87ZdpPzQfuzdt5r9/Er/b86rSVjmW1lyBS27q5RjloVR2TVB2UGaX4TLctY23anI6Q2YwO
Q/x72ihyrToCzaqO06YUO/pdZHQPmuzXr7veDkaN5a6SHmzy2763v8e3VBZ1CaHqdHQ6MP3mtAns
3p0ZxJJW04GsBbmqIwqzzVpVA91Y2psRntyvQ2B/y9rcuS9rxfripb+nvZbalAcryAHAiZOCxPHX
+dgkq2mz1GuJFBiZnKHV7W3SqbCw90gijWUhr1uMWwlDqrWWgSHkacXh6Zy8gkrHSKFz0TPrYKNa
Ql4jUpo7qVPvXzenI7UzWIdSfIw1OLzAC+am2zRLN3Xk/fRhi29Wp1hAlsk8z7rENlehApjRjbpd
orrFIZWz8jBi2UCDDbB13uJqLqcj00edYc3Ppq/9AJWokVkvr/sGzSqhl4UyOg7IpqiDtRoVX/08
DpnyuTWChc0C/DRt5WYRzrjnZj9txlIBvLPwvc206TJxrZUaOsxpU22+uUUX3+uZeST31O0YKTY1
8qWOazU2CgBvP31oZUnsrPXXcxKlSh+mA+/Oa4KjlDjlg59IAIbyRuR0bOkZfyneyMixL6dNp4VC
sMUw20yb/5eyM+2RE+fa8C9CAsz6tfa1q7d0kvmC0pkZ9h2M4de/FyTPdNIzSvRKkVU2VKWLAtvn
nHvB7Y6NJ0TY69Ilvt8YuhyO/hDwTeflYWnqZT5v8zI+a9Fzb0ysGLE5PAoya9MLCNztmNlZf6To
b5/FUJTRJu5tdzVIz9hUsf6aRFN7ADHb3HoEcb81ixR3lt7eDbso5avavFM/n62qj2ZN2LG8PxuG
U6R13Qn1dPdqasK9JsYpsXikwCt0c2GMoeVgWFDtakqb0oTbud8Pl1HGXcZbUMHIvp33fWg+Z0y0
h6hhlrJTdZ1sZ/jWAHBWV8tuQMDy3JqxONTcD8d4MvjmoNjtc8KSFG0yA+ClSSGz6Vts3VJDf1wa
XaHRVTXDdFy6wWDVt55lsq07PV8HgdGBXhjbbWn7Y75WoUMR1FRHy5WQD9JnxMWCv4q++8u2iJUM
bWi2rmria5AYxTlpvHFn2uX0VHrOpzkfKoKsRW+VBr/E9oYUYr+OcCjYLmP8eEQic/N2YBlbji4H
LFTsfnhHibfayfe1Mv1i+i2q0K1DZQmssL1zrMFkBxIn3j7TjdNQRF9inYRTNEYl4IOmvMP8btPq
yjlbpagElDx+yHlsqkvnXMZGI4AxcvI81s/nLT2qjd/fH6XDb5Ft9s/IXHzUMJkBygjAbxGif786
aXaCJnI8BDuVsYMkWqk+lmF1TqOufIQM6z6Bcd8muVN+TL14vLgNOIlWFdXHonPIuLsUiiKJci4p
thgEKFea/Tb0vNA6lqS9bGpL38d86hHHaL7ay1Ayvyqc7GPsZ9puGuS3Y8vwP+9ZPmeYf7pl6J9x
rol1fDv1n3FHDNZx6QnRjodMG6oV+cTuZMcd2F9wY49eKotHX2JhPeYq3S3d5YCN7YtkAb+gi1Q8
govu7tJJPyy95aw271Lo4KAe3j5oihpjleZhflxOCYr0eU7/7nVgEOelkWFfn5GZr899KsN1PsA6
Xg60+OicvTaI4uPSzyNnYrovt5GlR0+WF5ururWN4yhKulMuLl00viRjxbZTjbkJ2FIZx+VkvQvw
VdC9ZBW0nVh5caw9sMkPHuw+9TeAB8ftMpb0ZvDgJn29stLaPi7d5cDQY0yY5s1teVceqfSuxL/a
detsB/W+2sjAbx76pq8vlSKHZDjs4v7pLge7+YzMozAxnxHaCWck/+uWw9g8LKctQ95k3qy2ah8w
Drs0rpESBZfQFxWfQdkFzWkbpD+3Y5GDcFsOtZb1/dAy2BSVKvfLYDtMz1Kf/sgSFBjv/J4tvd0/
hPCWi5Psm99VvRas+g+bb1BPKBBiPjwLEKLPsHDYfgAjVLaIiZxNbOxzjGpsvsvZ/aeJJu3a+3F0
ykPh3/X5EKw7N7y13TStUcVxHvPJLXahEyEN44h8jc7ZX0Km8YuGil+p1sPUrrtcDpc+w5TB1MiX
+FWKbQF5rYsvemej5d5uCIZgDwbA+Eiq+M9UubegE/HBc6R6WJow/DJMVYVTBmFRwW1/+PWu9n36
gosAbAW2DaX1WUPBereptfkLgBJC+BBtlWngzyccSOfkVuRY/UkXcbQqCnIKSWlNpNly5ElKnala
76+yQpu8cdTezXrnZEbCOaEvcm3cXOyll0IDB0W/sspK7vs8Qolq8raapDotVDCckqQbTmFSWGs/
MoI1IOAPqfLH42SGf4VOMOxVVfqXrNY/D0mfbcPIlY+J11arcjQ3gdt6j4ZBQh/KsUvp4kKihyJp
REhkGmcZNuJW+eOjVWjmzTY17+hmxacoqcXNxAHLV606ta5V3hsWlia6yi6oNnfIoFTmrYrK/ChD
548as/qrO7jT1Z6bgCTHOgu7dGUSDiG/HWgfIxnw47JzpO7fhJ8s5Gdlz1wriOHup3T8vAwPjWXs
hVl72+VN5OLGld6a6pqPWvEx7fe5M2gf+wQgMoHHQVZ2+NTV00oDap8JzfycZa67JZ76f6owQtmn
cgVDkCIXSihEoO/wOK6XtWUbjN1uTPR8N3jueB7/aZyiRTM+8ft1ZobZKjHRjSMv2Gyd+Wk2lVtc
y4FKtuae3xozcvnplP+1qq3qHBjwmAsRvHQp7jltVkd3U6CFdxhMhneNBfrk17fzktz88ZlG0klH
GWF2MWQpJD/2LkbLhNLcIep3zaT6VZCbyXVpojhMKcdMAHrK1NktYyrtwzNUF0C1VfFUO+Ba6qgP
dk2t8icho/5mVfFBb/38iezHcBkLmR69OhnXgWJlj2Pfvb7byzt58jf73mBvaFNorHrPiq+Z/HOK
0UJhE+HdLa/6INb2bIxJI88Hlqao8aJzR9/dIijJW6NkctbxMDFPDHZ0N3xtrUTTSPeP92zyvDM/
SfgwQO/fBRWkpVrm9ZPVzXYc3DTSkPmxFyUBajA6iO7NL5dG+layNmNz/GFs3lEA/CkS+zchs/sz
PG6+vUiKIknFBAbU3HLf/RqBmQzpILJ2h6YQlNrsMRnz9IJmRvKtqXywreVkFesKKMmD7Dz/4lYK
MQ2+nD5m5cGd9HLraMjarAlAxcFCgXMdO3gjgcE1B8s74w7TIrTl8EAH8bCNquCsJ9V00PPYX40e
jgnCblZA3TXluxsPI9h9Yiv3GYeccR91xA++VxuHsPW1VTXP9WWFsUhkdK9diDHgt7HlgN14G+n3
/WXpAdQOoAM7YAtD7C/CBG3+MjXNa6ZV0PlnbceYpe4y5cVaIRDIapDO4hQoEzaGNV6xlFqXeTo8
KmFgTWeRIemhol+GWvaPXdVvCzcCFoeS4GHKO3PbFIUF/DoooRijeVrGLJdzhQ6f+U7qe/THyWUl
8z2Zjdrn//djReEUE7VZ/E53UPn7+bFCNtYa/LJtdqFX75M5g2eEjtmwgSTBt/S7vGn2zDPP+IBU
hyFNzn43NNmqBdF4ct9eRmbSnJbBCh02ti/NuNGSCAMOq6pPy6ulaTVMPgNvuoaRQ0nx24EuAkVD
IXq0qn3kVOYhbFhqxzkOmDxP3bDmkmR0x22fj9zwc6MMF4RhaVqrOrfO2agfY9N5VWMXQP8tG3nR
QPhdIpdm6QJ87szROaHJnZ/fmilAKbcKLco/mluuABR2Rz8hizgEYL6ArVEnDVaDyw8+mHl5qZC5
OphmZf9mvX4H1VkeKRN3RVLTzHPev+ihVmfpWo3QIXUBMz714US+wg5mX6AISwrNCx8CgGwEg7Z5
QNegvWpjhLKFk95ZlczutDbgaQmjeutMVI9Wy2ATZdldmTcOQv0SgWlRQIyxNXnQCRVund+2q5Y5
9wPhkF1dqJPGp7rnihpe4eykN4S3bm7c3Kju5qxjH5bXvqnLaz6F47kw3fpW9TCaWdWfzXocnoUb
n8YQfGeEfO+2m9PV5Zyj7pekNI4JEAuzOX+9jMJVYivhxOeoSPybNTZ7ry2MSxXb/m0Z8qMsPSWG
+tiYFMYQ/+U01VFilxkKf0v37eR/3u+yY1h5xNP70e7K+zzRf0Or/dfeiulvVr4FIYL41kw//fmp
iXyrTxCxr3aajb8Z2P9gh+PO8NyXU3jE2m1YT3M3CcNr6XmHJRvEVGFuNUzgVk5TQtGyrZPyIvtk
who7aaxMJ+V/ZmfrvzZVt9WNVHtyslg7LLXYpcmjSDspkVsQi0h7gHvwHwVI03Mm29dIj4/tCMhI
TEoeMZbaLACNtBA7dorNi83PwoamQzFWm5Dso37hRVq7Hcdennw3+7Ep0o7y59vgcg4KW0cQx9M+
nvePaimTzs3SfRtL88HNVm/9t8NZl/4dtVV/jBReSYliTXO6sttlfozWfQ4DHavVdN13hix3oGON
lNvAjdNiUxJWbb0o0Y9d1kWrJUohvAx2JJfHde2w0zP0xDm6ehHcad30iSRPsWZj4h71yjMenbSG
+lz88eu5E/Y2P/PPexIIwCauVaB+XAQI3t0GfTNmo9t5/S5PigBaVS8OnUsSHKcwDLJtvT2HGfTZ
kUBlncADAEPTE6rL+uuyRy69uNklXvzcApw/GWWkmPaQ8srb8bHEmN1qx/oUI7l0ipJ1M8+iSxOb
Zb9z6/QziSJ111VcwlQZPZSjibTklDN3zT/noMenDCVoq9PRpQTgIx01XVJ0jr41SzcXw72cJiQl
26G9jE7eXlhU7yMtjveOKup8NWTZo4J2t0p1K16NmjBOmeGn22wyXztfV1vylrU5JczHzaarBv8Y
sis90Gyn1sUVqgCzwwwGMdE5OXM8gfVAeAon4xQrnK/LVMqTyMHUBHa8NynvncLM0zeYl+Rrks/9
VoFjTjdF+exFEZwJNkmXRujp5ds4FZO9YQXhOsiTZtPH8+ZsjnONWANz1OTHLu3QpqznnLePFjyb
VhiRTlkL5PnMZicdUZy7bsYfErBejSI0L1Jm27rsk90YNNGe+/GYI3h1KkK33Unymaht5sWJP7Dg
lwnyk+GPzmFiRxKz6p2tNOwqqESgq9O5L12McJsuJmHmts9Rrf2hBWV1XXrNZDabSsPMKAwi/BTZ
/ew1fuXz0GCbNLSE4OukbZ7ITXZXIAHgcFvNQJI2QUtiooCy9oYnPdWpr4f1U+hgF9FF7XT0hRx3
NfsYo9HqE1LV3EjEKael6w/5Q1xE8orOwRfVmMZdkbrdcxe9UHIcd9yoyUprkuliCXu8sK13z4V+
nuDV1/is5iZbBJoyCbTfbCsXNvu7BwqeFOQ0wJSzmfO7qlnSYu5bREO78xQ3rDFE48myLHXSy/r7
q2WMVFS1tuLB30JXdkI/eer7/MI07W9uUzg/Z+k0HQolyrPnZHCsADpVwRReCyRdQ0874YAH4lZ2
3WHIwJvOcJlqjLK9VRbP9sQmwbCJIF18nLPGndaTVh3Q+5luTel1u8DpuHcCtm+/nk+E/e/pBLEO
tEyhr/Jv4Q38kLYgqa01lWe3O6cd26+VNT2OYJ1O+tw0M1hr6Ybq5speHNM2vMyOWvrYmfspBHcN
dKTYhx21zdLM/Gs0x+zKlf516RpTF501V+wkWibnQpkbk3r7rnQbtrFd0WzrxAY+oCfTc+yqp6if
/EM82fElJdCgkkKyo9KRVPidla/4Wchh2fhAnIU5jE7JfzATO68McylFj8dLgSPAZA1PgTHFl8Rt
/rJgodlFDfrCJbFnjc4a2ItxWhp3fjVpFpO8+bEpvOFqzeFrlOmvRsDuyQun8VQE0jh2yvQ+TFGf
YAbNI8um4IQTVX4x0qy45KHzJTHiZI9oynhZKtchtenfoAasdzXGOWJChoNNA5TImW46//g//Lh4
Z3cBHhD9rlaGtheZFd/Zc1OP0t0PNat+kPaXMY3IPUmmqaVrhN4qLz1xV5WNvub+Ds+hro3rvhge
BnPo75JQaIfcNbhKVA6P/jTATW0777Y0QA7OtlV57MEYqvoxOLoIkCB6VOcfB+wO4qbz70Tvm6ug
ATAQTXXyYSAQu5v0WxvvCDq+dJQCX6IWe1cqXiyqyLqtjIr/uslJjkc1KJJK/CbY/69bgiqswQ0h
0O8CpvvzxSpFFlpQFrvdEAJ4y4uw+taYQUZCjsTTrug9eaqGqMWzpXHQW4LnRiqlKkLnjK6Tjvam
46+9PAk2Skjv3upT756DQKXaCyCuYB8Lo76f7BAfR8oXQLz4VSy7XFd6/8lLPi1zX4+W1VZINhMq
+c13fI9zm28IH0snREwBkXDnv8vPGbUC1+dVzCfk8fbgASo86KwaKHxvIlrbZ81laZIQcQZi/2r3
NjakMLl0OzPX4ZBnZ9D1xpbbj60G2dSrbZDaq0nHyTjY1/kdmD0btIDTmCt98uNrpUwegNlNMFbV
hfqAjzStMjByr+WdiQjOJghxSCzCIb00DnRk5fbdNnX8auPXcENN6ZgfojA7lGl9F2JvkGj45/16
Mvyv58V3uMhwF9Al4QK9uwXStC9QP2l3auBKyG40L1ZppNu2NuR6cI3bpNVUIX1VrjPXwcIPNu+h
C/KPqetG+krkPVxLkQOjqaebZVO7JWUFK6TLpH2KPZSRNc96yCs3f7bV1zKp3CcFEmlecox5tZlk
2u362PjQpqE6a17UHTxDOwYRhphjFmymwqtA2EjjvhjU56S2yd932VfLKHb4Kll/YdFwV5uJ80fl
Qr7sPofgg91VZm1+fZ3Mf2diwIr7Ollen1oV29Cfr9NUFXrV2GRiZGj6SPPmLr6Ho722zfRWuuHw
VAX1Q5RiW1BbZnls8jI6aUL/k+/YU+wPAgBUMHyt1tOOQ6n2QSmjuyjOorsKXIAe9n8PoPQwMe3l
IeI7rHO3JLzJULpxVK7defbU7H79nZa58OdtAJIBsLhJT0GeJxz++TtRqYwbc6ranR221hrVpK2v
GTnQMVtc2rL0TmWKkSi5tkvXyoBEvP298TOFhoAdHVGIoPqRa+qeqv5437SxedWAHCc4asWjf3lr
vN7eUibu1yYadrp/GUTan5MoVJe4qbMeTgcvR71Sl2FupqHZJypWlI8IgnpbXLVSCy9zySgf0NqS
FWJOcdhfbbJTBy3Q+nObtS4uRKW9dhqrpMa6K6oGgEfpovxCpmtVFrAYjZbKb9AN81dVuFACL9QC
F0VSQ2jHKBcRaqjoVqY1Bd/IGMJ7E/j5t6bpo6+Grn4ncPROUn9emOf7Cm4eigEwSd//DD0g+Erj
ht+lXC7MiHNgz02jBbcqa8RRfoVh8ylyG+1u6EztDjxvcNJ670L+SmDZqq4S9PJxYrk7uvb4iliv
dVkaPFK/v+pJLq1qvXa3timS0wR5qMcC+zLMTdKMz0WB3q2ej/01drEH7QrS7XZUrryyfvjNTQeD
5F0w54OUh3kHXYmiyRLs/bBAW3nk9v7IzTyIyVg3oV2tcIUbABN66S48j3DhfCqxf49h9DAWezun
jpbUw8YYuRO0SRPHpOkPEdZHFEqOg1bmd5PjyF1n9uURIN02kGUBXN3p95R8Sa4N6qObZNSQ67xa
U6hp1pOU/t4XebKJXQesrtRTYnsaSl3dWtTZiPeJBvBwbnpp+Tu3dJ/9mGhiacpwrK5eVV/HaaxW
hqjUDuL7eBPjiOxXkz6GFXPW4Mn7NG6dQ0HJA1IhMQNaYN3GKSY0cgptFU9lRahpyqMTaeDwnTKe
c6fOtqhJVKdBUv1uLfz3FpCEG/YQsxWdBajjXSBdRcSg1hDUFJnNAzn4CKawPRwiWCpj6ePo2xoU
oxxE7AxVfe1cT95iIdaV46HkyZxfTBk2RKVB3rJyv1SiFPMGj7Ka1K/aBOEh8Oaa3BisfbuG2xCM
21DTx6MEwBYH1lnr/CPktuQYYfaINa7en4CFr2tZCpTqlVijZOYiYgVeDmyXyHIujWYh4uYUB6l+
Z/jg/MetOFvOIy4GNQkQ8rvLYXaprKoqb3ZQRfkDkKhr8v5LatVyq5ljesp07xIGYXIzgsxAWcfD
ttv3kienlf2laX3I1MWhttDc6KAXH1xEHwBOOs6l9Ymnp6lABwBJ3Lpyyg/2pND2zRE2VkgjhMX4
2lGIOSwLIeXv7OTq+zEe8WQU5YMPEcMhTk4aFFBaBIbS7H4ceoNIkgo4xJh2X7fJtmrhtGuBSaVs
3l8No/gjGMCJLPkuOSe9apXme0tp17hSAkVWB6afMaYrv9bMjWYayPUMZMrzBqmO3h29x8YJvMcp
2bbk29gym2c5js21jLPf2cjZ877r3eIDnQ8KroCA4CEl8vPi41fJSGJNq3dmVFHaVPmjGzZ/5srO
znFfMVtHrrmzUAS/WkasH0Wg48Fh9YcWt9YV+Z343m7kc14nF4Bn+wqJGWynffOgD85wiFPsuEqv
/mR3NuKMtsCZgt2DaYknGPs7WViveWnH1zTU7wEsoqbgZf2eNehjQ7n5JDM3ATNU9Ui8whv3K2wb
kdUkfehRaA1r1v781VKpwiaHfIebGu3FG0P/PBXyKQohk/skSdzEMvdWkKfnpUEe0SNlJKz1ZJKe
+fW0ulyud5cTzyAdtyz8YhE7eHc5Kbn2NVV4Hu3OIaCk5LXtKySq+nrCs5Q4JK61v5RXfy5Rb2IH
nnCFpdvtyA3LPZiEqzn4z3FqMSWXtUka6CXMEsrOk3xoTKAtBu9/soKmOljWtmXHh5xrE3zKCSzg
XtbE7iiBCAMKsuq50+NOObc6ba+dkOG1CQ1+VVl9jZvkN3oYi+7nT1+c4jtOFDZKrRCt9PcbM56m
slKS+8iZ7J1RjP1ZDbU41n2GlMmsJ67p5hq8kFyD93UuYn4+gUfpFOljbM9Vl63trhJP6fg8Kc/a
1zrCPV0o7rt00FfD6EOkGzJ1BQTlHGo/hb+DPp9ys+xWF011B6Z7l1AeADgZ27uxrwGxMJ921Dpq
KHgm3Ct//Mp/aH5Uk7lpFJwmrs7XtnEf9DjXVnxZoCU4P20xci6eUDk0Z04Tfp75ycpdqFL+bpwK
d2XWsOpVSdClGhGviiQ5wqOX5J7K52bOcwOysE5dDTLx1zeX96+MCdEhuk3z44rqFxXvn59Vc5za
RKKpugt94n2r9q8VZJSr07O1CgYsJpcuOxODbCrkhOskRutqPizDcOxNgG7zG5YmsNsMYeBi2H4b
8wiqKnaP69hOiocCW9F1oNn9Dk3Z4mEZA8eubwaipi3JoeDaG6Ah8B8a3U1Sdt3R6YvpPvXNYs2+
U/9qhSe77EnV1dK69zOBD2c4WyQSjK70ToejOAC+X171arqlnpPs38ZNMfv7Lf3Raf82pTXcRpYQ
lDTy/Ckiktp1ueafuiDsrpEdZdvCnuRLEfavZdemxwbeYXRPCMH6FTcjKPux32oicV9GKWFSg+E+
NHngvkyerLH7NdurjFR5KUf7xWt0QakJMxcY9+pUTA4JAzCESNvap8r3DNIKsrym3pSme36lapeg
vw6us5tNuake/WZSMf6dKHSpkTmGi/Ym+wZUf3/+4a2qqDTh5PFuHK3oGlruTnZ19lH0eXNQmubu
Rtb1z079QeRV88V30NNnvQiOVWZNz1oc3LdCNF+sdpJrpLz1q5lPd5WiqBckkb8VZes/qtot1kbe
D59JNz6PTZiCNK35pWeday+d7kJp2H+AufZwwDbD57DLQDpqfnU2bFzWQTo9RYl1tVASuVt6UILL
vW902cYfSrClPvN9LyNjpYHwxbiz0PHU08s7g3T5gbs63CZ4xxhxFT6T+BEf5h7hUno1WpDPtRY/
SyN99ZTjXb71BtxN2zTgoswHNSX9sy4wrli6g0fOqEYE3y9Gce9DmQvYFX2x+0jeQrif7G491FpE
48eImWnOCZkb/TLOjQ2MdetHibESw6hfMp8UyUpibzL1Jui83HtoxQBPzLXlH1qsnTvu679nFSYn
1bxXQYy86jzi66RttS2w8PHSBWSmrKCP966l3r+d0rm1vD1Kev/VaoHveXmQHfLW0dahG0PzS4vw
voljkKeAXC6Oj4IBypXFaZh8dWZOd/eJr2C3AUnd2q1lPvCsZxvR9tWHzK5dlumx/AyM5WsEhu0r
PJEjt0MRrXr+eK3tYr4oVc20cf4KnPqxHQ1A96J/zZHPzhG0idUpNhpFwY5X6T+vVNjqv0mDoNXz
fjsCr5wkCBoDrCZoiL5LhRVONEnX0oNtXwfDxo5wU1KxcPd52gZ3FjASwJ5xOu4cdkncLKSCUCwZ
NQDEj8spgzNGx7r2ntuatO9bU89dtI/aEyghfL3/dzCafHG2o+b7uUvXNOMAwvd8ztJ/O3uoErgi
Rtuhrs373g7olQ+FNQSO0s2AsQU1tjRW3P/YfRvLtNA8Vf0z0vklenphzC9gm1+ywEwOTRWnO5mM
7BKq7t4zTeT03Ky5Q8hcx06YcZt831rkWJSIAe2+amSRCwtDOruyGf8cpDjBtjMhEnJPfY1EWO6X
IHxpht5RaL/PQTl4U7WqWrPdZnNXKajPccveas4sd3As1zmYhE1quoiJpQrRC5mGJIMWAORoETyM
RHjtDt07A0mb8aU0/eIi9axDpKrUrsrq4G+pDqkjhjpj8LZjl7JeVIa5l6PlX8JBHEY7MP8I0FpY
p3pt3BMBtggmDslRNLVxkwnOJJrORAN780tU5O2hjvUXXboOkaFeFbNtDYg9xC53WRerdRTGgFTi
NP+aN89eX1pfug6ZH5SXwoOERL1NREk+j+0ptDcx8Hh1kHwbkPzIKbfnpdFnnGMZuqpaCddsz2jt
fD/iFt0cbM59mUWnIY7Kw/IWo5mQj8mh1/J3+usqEho6II5AD8WLrQsGwaTf/V0nWHYRP65JI+eZ
q61wHRqaVTWjz769RLK0AAkLkyFPOOKkZLSXwz+cs7zM0hjRF6FIhysLecNl0FaJ+Zun8t/Lj2cg
OY02jifQXGVj+/Pyw1oZm22o+1sQ29PWiBpCsUm21spBZ1svTI+iHfnHKS2KexBmOYhBXg2A2s3A
3GW16A/24IGCnRt0xtJ9qmlsGOJqFmoL2BovL0UYRtkKnDPpWhmWp2VweaXw3pGT7W6wG9sTlVHb
nJvSLi5c4fAJu650FQW2+YIsSr5xbKnujXYI97/egBn4TM/B6A/7XItpCbEitlAGwsqzcMXP14Io
T4nBz5M9wK1VOlUUmSbjNWxQ0/zWGIOxDy02Y4klcMnzAkPbpBZyAZ7fZ/jkDjZ7zdDKD9+Okw16
aYfGxLbvfx/RsMYOpe/eliErSaniErkdcP27Ja1hnUSEm4w9Ny35sVue17dctdYJvc7u29A/43ER
zOMZDnU/j41CHnoZG8fYiIIbNkz+rdcLd21Ztdgu3bcDo5bOcj8ahWjTv5lpaR/DSj7pUpBDnBsp
QvPcDkUCVGV+aaEwUK/U2N9rLRCKZSzVyRYm95oMws9jJMZtGhT6YemWub/WeC5e+Nb1pTBbckOs
BJ99E/kdol9KGJaKXyS6M2bTRp9NVY2HSkU6MFw+TdXQAJw/9THqnjSz656U7m6kaar7SNDzHE1t
WXJ0aoecYYZ5dx/Z1XY5uAwVeEWsK9UXx2XMzRR8A9AOq+XotyaPHrohd6/Lf2CPWr4Xfgs9cf7I
wLHqJ8yvA6mT2kpzRIXMuN4vHxZHibiOgw0MkDPZHW+dqrHuPVv7Y4LmB4lYt59QVxp2IezTzdCG
zpOjrOaWGerUlOQe19BJvvzXuctbhdm8Tp7hEirKOSjIzRcr6h/1qU/+JMv5wfLH+CW042GHDhp5
LjdN7gHWlevlDL6jNAbrK+5qInXIPOW5dz9lajq0mjUdlm4sSoQRijF7dfA6agev+yswklflTOlL
6chpW1Cov1Rzwx+CmNt8ALz1a6IniGDEob7BugspcCNTq0hD4QIMSy3xzpYZc1yfPgYyTh/ZiX0s
gjI4Lz1wp/IeNe9VGBrrIc23Kb7kD3pv509wto5aZ4mPlLZJSheTu166ekrW1jGSGvhCdIccSH22
JNPLvSc1/ZQITEz/VvyRxmTKp8xBJ45sg3NYul3atucqBsc72E1QrduiulOh29wRSJJKIKG7q9zC
2ixdM60JTXLQIssjtTyIgIuMvausnrteygj4zs/9CAr4voc/t3p7bvH7EtsGUbKNh4VlF9T2PSu4
+WHuOchR3NuFLj6ADPl2zGwKsRyrIIp9O9aN4v/xvuUz9flTfvW++X9f/od//r/lL4N5Vt10p/8y
2Y9eX1SvaCVkm6nBiytGnQSxglxsiOWtPzoXMxihG1/DmBKQTDzvvsOE5hTEhkTDzREvdtrcL2e0
qvzTFXXzrGrN2o+1PQJYjeIns8dHdTkDBcmTC0Dlk2VN9lZUzYcpHoBuWpIqVZNoO52J7MFOfaIJ
wJ2frKl7YQGpw9WnwCvxStdt7YOjpPOJYqO+1iKFKrpm+zvNz6fz8jFO7wXfPqa2IuPtY6BN8zHX
t48pm7kWpzf+Oc9yfV2O3i8+y29AJi1/kqeVL/MzxGe1GmFCnrBvcDIhrpnvPEUpz//yJFM/pcrn
NHCzCvvJTOIJORK2RquSFMgq9v3oUseJ+NAQ2qwoSH3vLkeXbosb1sxwlEfkmMPjOAlyGDYCpesp
l6B1o/z/GPuy5bhxptknYgQJ7re9t3rXLt8wbHkMbgAXcH/6k6jWqGV/nj/OxSCAQgGSe1okUFWZ
2W3KqmjuqXGmud0jfBaiCsK13QcXz6c7bwRKj5eG81CDBOTBRN2dWUXFfR9GyUOdCCjssOl7p8YW
l5TMPId1zBCCzeIFTWR9gqscM56nLgHtsjdka8Aew9cWImrk4BgJzkc9LjG4Xh+u0DYwMRt+ZerI
zgc07tOOI4mJh2ePtxch4BCBnoHOt5s3kCTdgHoBT3IjBaQSdBvfDdP4VXayuDdCUFbHUw/uAHxZ
HjIF1luzz54M3aQ9Sv2hWfXgRSlGbgWVOwbKaj3XSqAwVJzyA00WYxWjziqo72hoaEXEnq2zApws
ip3x/kJ6gJveu5EDvxTb1ncJuVtUASsGvH0FbeW8dOtvaTNA8CHz3l3ceVHf0NmXmNX1NnKA3kLx
cAHyUPlGHl483NuiQRWl1z1Bchg0VW3Cvg2fPe4av8j02SGv2O3Zt0/TtXPKHOWdJhHETwOkJZjP
AZEry/7QSAT1HT1EkaS9LiaqLW3Ll6b1ERSreLjNnGU9ufZR05UtwypA7LKrNI4QqvQy65BTB3f3
NsvT0juaJUcmBVhDAdRxUx+ElX40ZVoADmZBlfnTntv4wMnjZlPetPfMstt2ItAw38/1SS+MdZmZ
v/BYiRB4R4PLkrXszbZeGG7zYTOi1tiAIxTF8dqFJqDKJw5mHm9vJuqV2Y9elNYJibbw6im96LnK
K46iXP+lQ5DvLozYa+DG3p3T4uVR5kV0ToBQm0vTSNYDEqjGDGJDLhS3UWJK0+SYMx90OFVXzljp
OMZMBIY6JFG2QRo7vG6DFD6OfXkD+s/gaIZde5bEPoAR06P8txEoZXt8/4Jj6GagFrRSdUHORl1A
HR1MOGRmBgOUyMuC8FTZnTxnsnVnbQ8cEySZ5JkaBSWSXeSGe3My53Vpzx3lW4889dS9O8i5p0el
31p4AIuNHw/sTCMep7hT1BXeiXpS+oW3yMM8X9OQ+QA0mCCiWUiregOTab+ooBK+BnxgeCyZ8csz
yvpnkSE2xTr1hmCOh2zqZOxDJdx9Bj3mheAye2NQhyPXOpT/tIZwH4PON1Z5knnbIKmac2joUhQI
avyU6zwAasixbLZiYdbf+YqtY+TNUVCshxWz14NELjIp6uFAvXgYAU/6dK5QB+neWQJ1NAbeNeSC
opSVA7biXY0r9rHUTdQJuSzM0ptTOIFs1JNVG4AeLrlGIm52mnSd+HnIzGHbqcjFvU4HK247jUVs
HMl2nUD24LbT2HJnVcUuWyG3/10UQ/TPaGnRgMh9n/DR4ekv0geklX3k0ePgDuoFHe7VqF3rhmp6
/lzUQMcGtbnueyRQ30SLAtDLrVoUNyzxRPpp1yZ7TotiZvN6fE3ytLgzkXhbFI4zvoYlTsBJrtz9
X9yYdhO/u/VDbOO2D5S6tvuDJ+9Ey19cCLXi0euo58lG9QkirP17lUbLAmQZyGZWCnLzsvg5RODC
SbOBv+ChnSza0naBDAzStW+60w5Vc/lukGAoc6ekCQCLDdpzWuXnRIeCzVItKt54PyYWubMuyNOH
gRnjCpw/3c4xRbtnZYVLfm3Xj6gSQJlXFqufcRHPQlapXx5XL2ZcsJe+yNtFJ5L4BAU7Y+XJYZO6
iCzJio3fAvfdRNoReSur2IxpNKA0qxi/peVPMkdx+IcZSDE+m4apua/CUC0Nr1cbKzLla52bIK3l
NcJqnrjwIXkqmSteQ5Ximsg6vqIhuGPKWYeLyrETXfWEEu8Fre44vX0sUNtXUr6GwpzmYZcWuy6z
5b1KEPZxrAGl9WlpvxROv558ZT6AzkxcGqO/d5FJekmA/N4mZWsvUl8+Waj6QtwEuUUhEaGA5Hfn
AGpopaekyO2NdNg/NFJ11zoz2eXdwUZwh2y3Bvwq2cmIXZAoIdNDdl+byI64CMJUxkqrO4xVc5e0
yfhaxj85HtTPthrGfZU3QBVpc8tBhs2KqUGyrx9fs/H9P72myP/YKxnfbSs2niWLEWOpFd8wROov
3IcmuIf74hykB/gBJQfJdIn6x9V1jAJmAS0gwE2MYfIvVST9CySeV6hKsY6hNnV2a536pp3TnJzA
kuBP097wp3Jt4aq9azwoDMreLtZ4gY7nJm5RaIS/0ufIchGBAOH5u9cnKC2L8HXHDXJZ9rX/LpCl
mnVqA5Yc8VSng7GAKlMBpAo3QTutys2E89rZm9p04Yo+f80t8xmAPOdXWp5cXLlnMkrNeS9RDymZ
1WyNAprMf/TGz9n/9DM65xXEZOohqdqX1puq+06k7BAXUTwfGMBWMgVLWSNy51hNZXaxx+CfDEmf
t5GNSPTk5riLWhCVj1a4JX8vcLylrQIPfzlO8dYgMeVzjhIwZOG5xJUT1RzBQ1v0RyB2l4M7Zs/j
lBh3TpLUCzVN/lthNu9pntQXQCFcvBJBnm6zOHjr214CkxTkhzwCiBFn4Uul/fHGE0v8qtO2YQDC
surdiQ3nDVHqIgmOQ97gf0fEnUUL+QVQ4WmbbiI7cXY8qkAthRFNeq766KkSOYBEufmGbFeuojyZ
mrVoVHPd+baOFjNIMjCg3sscVXhOOardrcEzp/nvodX4ajfphlYUae5up15CvjR5D/rePOC//AkF
xEwTUWW7UQ9r6Xhzn9XBhmb5MMplMo3IR+pZFyRWq7p25JKGzEmDTWAE3jz2ZP6ETz4FwU1m43Sk
d9Y/A5Ci9+uo6lswk2Q7ch1d1CJznUHRnrmMxVOG3DVnpbuKODQnnKFFRb7orLmBx/mGhpUq4kPr
Fs80Ytojd1G71LWhuSNbGKt8K50cZxkq4XdttaqRYDpfV1RtvEJ2P18mtcVmbpiZp8T07p0oCV9F
H3pzji//2RcyWKdGq6FiLTuosSkBQi7KJx8SIziTFtNPG3dG+qtBrd2X5TiMTWfQvnwsN0J85QGa
KZeulaA2qcafl5HE7h71DCDsQmHZM+vqfsuTzJi7eohyLGfFM4uvaNau3WGRunza0GznGP6szi1g
7rVzqZrXQsb1iQ3Q4BrA+lM6ChXelR0+4lA6603cAIHsqzYTSk2PAMBIFJuDtseqgK0WkYE6Q5wF
X9LKr6BWWlU7mp3icsPBHvsASoT6niEkQOYksay7OMNNkxaB/VoCdgtBOZotQIYGbFu35PmQ32dp
jIyRYSABp0NO1EzTSyur4Z4Gg5ADKAGCfkMXUF6OH/6JG4saGM+XIWHDvZvFD33MKgPZYz/ehiE3
oTcGKClAwK5z7FHGtZeoXP9iM/AaAmyYNXPydvCBHpluaKJGjdRe2e6c7FZXmTuFIo++irVmjXts
2yY41nYjH3kpoJ0XjeGaJitzSrf5gGghzY6ZcLedB2llp+1TiLx5/io3ioepddMdmYxWfvTIdhtG
YdBAxVcvI+PflgB7aW6QZMdXu35kSW+91VlTokq2yFYAZ1hv3Op2XeqVj/EgTQAnp2Yu48R6aznw
iRUEqo5VGUWXvDBeaLkVDvm8zDyFOxSC1kXJ+3nZpPkum5j9Ymbesi9Z/oisi30es+mJXub+mLCN
lRWIKWsvWhQoL9vR7P8uIi+B8mYo5+Kh+Vme0OqypNuQelS8QD0W82zjWRYKT1DK4FYFvqU35/97
7R9bXYsh9M+9be/jrbIshapmYYdqHVd2Zn3tBkMwoUQS7G2TKNnWw9swgZCLNl6nviwQ9pjOZdU1
CzJSM/XOVByuG6Lat1/LIrgvS2OBxCfn49IFUeVMJSDCm41hbx5FHEzHIKzWeFQOCHuJDxPZlVOM
G48X7zf7dSk0d0Ci5OM5ZjcCyPayLfsjIG00oKW+HWt8M+gEgd7DD6s/d0Zm4HtrZahk0qbrfjYD
9+3I2X2ScTzJG3xfstDIjshDTOZMcyOOkX24jmiCmrqptsBv2cDMwfdmhzJEdhSd8xPZ23QD8Uvs
cXPx8OHOIVIcIKL6+SOoq9qoWzgOSLNu3tfVuNOgKtZu2Ow6pp/QAeJ2VNK7772ym7UopllSlo/y
fZkKT2nkg7tVJ/5sv+IHx+GXWy4Q5W/lkhY1cW7l87r1TwhAiz8WQH2muSYPvd4plyiFVMvbJp8/
xUtxmEnxWB2LbWqZziotw+ZQ5dFrgrrpzXVUyPZgs8QBt4CeTXx8fYoMuyo9QzZqBDCQ0BM0Bcg6
TAYyfzl8nSbvSi8BiWywTlLj23VXstEO5JLEQQWVcFDl334wdWlWOZAfAKTLhw6xNXdsv93F+reK
jMhEEQmiI6hsReOO469yxNcjBGvHwXYCB4JOegJljcG8QW0dQAqYIZvnC0A7aAziW10FBTbCq5Hm
PzZPwAY14epLjj3PngH8RV0uqmkfIOC1B3C3OUZBXj40EjxKlqE5B6RA6WFXPk4T6mqvk4MPeEJk
8hUQQMVD48r+DBLQBU3SZlFftNAf7sHeq3cLspiDNDh7pklaFBkA3hr1awNypw1ltULpI9gH4NTb
qLxu+0dGq1Pu1U6+t+j7p/+XPZp/fW9u1Pu03wLxZBeBf92bRtffgwFw2IpTUol0j0NYfaEoTO+p
y19MUxAkSOd06kKugMZeyEQjitzg+vq3hbQX7fy5UHRAhP1lL9rm0+u2Pbm6bnXd/ve9UC+b7H83
0ULa6/Mf1E32t6DSZ0odY/o0kyeNPv8Ff9nvvz6Nv+z1l3/Uf31A3WCCusCLv3tdsXYb3zkZDSis
o1CKlccdvqQDpNG54SWT/9AcWdzCcOZe3PsoucVxtMvq4lCM4yONJuSpHmo5piDEiNvrCbVC2G8p
mjie4208jxDdO5QIpg8zw2yGbsEkcBgZvo00Q5ij60TTgBEOx1a8zMg9b6x/V4JTflohbVTNyCj1
TDCgaGyyOmAhPPOQW95dwprw4scJGsAPNoaAjP3NNuQ405elJZbkQhMowbbBZo5y9usyvdYJi10Z
luOBTHGAaGEFIUnWsOBCi1iDmwRID37cTAPo7FZgwvbmZKOVrRLg5szKYHWzTc59xFHrF3B5onSU
M42PNKJU1eeI5gwFTgDtSakjPaokk6ffPa8pri6/b1BAKYAGz7vxWxLYyaIypmBnoawdd4zkMe/C
r/YszcBPCk17FLClRyVMCWwk8CPcUumRGjOLs2uPN0WzBDIU+n569suEHpZ1gtO363z/w05DlPeh
fBhK8n/dVy8PFZurDn9S9Itc3Xje7QykNAskLATqcEPzblKoA8QzevSWwHv+2yVrmgqDzckraYzJ
A3MMFlyt5MDtOmJz1Ats8C8M1oPeKiGbzwMEVVTqLDrUaeyoUXke7kYUq7ZAd/9rlMJAvAXI+ahr
zH6bSDy4UZ2S4DjFp7BAtaTZo2JIW69ztMu1m0dgx46bftPgtnCsS6ASeiCgK7uGkJqop3bdxpDl
ahvle+vMFz+Bj+w312mINzV3RmweugJyWOuBF5pXhofL63RTZdFhgtAXiJ7Z7Lp/FTpLxx58/EEC
gVewPllFfqdVKsGxTTaAVz96hsNGNSvM7DVLe3dT11a8YWaBsA4XwkEsrI9PQFSjJhYQtJsphkrs
qaqHx1aO7pa8BuFjQWcCJOH0GrHEQbnjNUuoNDRzE9iWI1d4D7o2b6+Nk8sAgkEgKvpjgpwDyzhk
XpLfMRD+WTOyhaxwQFuypT3IcttNuR5gW4Hz3EMob5vF5pOhTKCrdMMLIxpnpT/+YIkRrb/YqFuP
oKzNhmxOo/BzGQ2NIkD9iyqMeatwgPYRkyYoOCCUmqM/5Cj+BTL81pAbS0EG/Lvdb4S7xFO2nXtN
UCNluLaIX1pA4mJp4ri2RIlg/ECT/fAxiU9gnPlcfc/VOL/mLxgUC056eE110NA1pq9DsDh8Hf6x
NsKsBW2SWYO/7zvk9qYHJIvZvBJtujHteHpgTFg7H+/oGc2Src/VLoMyzIlMfIIWr9l4IFGJsD6O
7fYEJa/tzV/0KCRrU7NADSm27J2wQXEsrkhN9+YigG/NPAR8jqLyi6MXhfkCRWcIH/MBw9uE7tFs
zlFk7E3Ily1ouuOpWKRk1D5/rvt9wwz5qHnMIO+5yBLDXllOHgaoK2hQYz602fI65m41nqZyk1iu
AP2bdkGt6YcLJX9cGfClDVqmuQUKJkTGDPUe9wFUHNNY7dPRrq8Nt4t0hgqqEYinPkaszq1mzKuc
l0lKf5WxoF+htNR+iQCDnDmKj4cg6c1tEKT1LA8QDUoZd5C+zd1jgeCDZnBIfnDNKl2USH1PQbZJ
uAFdbuZkj2H0/v9RHfk3l9Ye+hXQ899ND/xhqFJyFS4/f54Q2QQpltK+1kjRUY4apK2/2JFVEIsJ
6g53sggPqReU38HgZyJDYGVPFrihFyhC8fDdqYY1G2toDOUKGmcNG9eNYlC4FhFbiAip1a7TDBy1
Lb4jG32MU/Zogorj0tYWMGiycVcUmfciB2mRtosOlj/0L/75elsHt/mh90CmSLd0WtPgz26V6Kv9
bU1RGv1LcEREDHrmXRkd01xMezcBZwSYGTvQ8HTqwUTEXw+ujV09GAlXOpuA+Yqz+chqgHIQFr+r
OfAPWVheeGA3lw60okiRFxv6RVOEusEGEbuQL8Pv4AwgRFadk29p6IJohBYlY948lHa5ITOYdz4W
Wbhz79s0A8dpztxdbA8vcRPw+zEp4vvK7aZVBXmiBdmoSXIrBduznW1uNlAv3NnhEBxoVRqArRJl
AMvbRhFKKzeMxwy05NicGhbE1qIu8aK52Zrc/DV1IVKEvIQKSMfFshKgkUDcDkB6AOD4nsYIvIM7
L0UCbWxlAjJz7eQ7AsQiNye7hKKfBxae5RcnM+YF/ji0P3nGAq/iAoeLcCGGb8ou213vdH28DJNs
R0PIyuB+47RPwJag2l1U8kxNJC15FrZYIpjTH8g01W5zx4f+UrpJ5R48WbirGHVugZ0FiwzKdokL
BQYR12wFqND4zQ+eQDOVv5UyzzYIUn6YZfrU+i2efjUA8r6JyKiw7gHSb/GtM6Otp4dda0D8ccw2
5NF0p6YG9KVhVunP26HD7/5HA4rHjZt1y17yddutfF/Z/3j9c4NnP2KckzxFspbfPAktPER196Yx
yOVg/WMOdn2gxsAZ9tqLQ54sXEto0sK82fU5KuFARPn1gVuHiJdDI2mV1l0KbHY0HzXPB6gMcVDN
Af9AKfJaSqOfV2C0XdJk6dgo+jUTqwXd07Qlm8E9DX5JgIMJgNPY+224wDnI+dYGtT2PuhC/Kav5
PbIxPwtuON+GEGdIUFBDV0pIFAwk4HqiBanZhpCHykGf2zqo1uKNCYGn8JD3JVhmP4ej4kjh5yq9
zqY0S0O3NA7X4adzgtTkhfcpB+EMpNXMBGqpZs+XQItZj23kxLsxldMMxKrWY6D84hya/pYmeQsT
V+2sHBrvnkwiS35WtswONAoacLljyU7mJhTD8SRFcszj5ipu82Lvd0rmC+oC0TiZub27zvK0g+JS
YuLFkOGVPdSpB3REJlFhU32n8zlDsd+80/a6A8l5jsrqXNo9PocIbLmS2rhBaCiNymROU9K33B7H
12mfgxZvjr+9dtvwBLjJSKi514nwB1L+M8tqvZ+hggCOY3sFUlYVkpufvhLJOFRX2wH5osDYeSpN
BCmlavZS59BRyLRFAKX7huQBSrWisTubZQZEogyijZdG3kk5SFDnvewuEMhGkhNVWVC4RH2V7bHu
wCQIY5uo+xjSbCMYu85GYC6aDcquDkmHSomKZfXKSDzwJbS9dZkQDoSIVCLfi0jduXZkv/zNQ8Qu
SBqnTiL/gPh43r/gA9C4fQyooXi4C3VSaDCgovyPCQqgD9YzLcIhKbav+7A4/ljgJsh3Nl5qgDVS
p4drvH1dF2AggBceOjmtQGqFZzygMYDYQjgm1UNjAJ4LBJQ+0t5fF9m2CB9UY35ZNECbxsjrU6m5
lF0F9uTQQ+VQFopuEbuabrni9f+OjVx1C1rTa+YqBEntJdmIyIpst32gBMCBGYULSE5zVH8p51gq
M7qLKzmcQvCCebOKtyhlK/qDUcJ2nTBK+5gP++uiqA/6U2/78X7Ip00S116yHAdlbVUYvzVAACZL
2zKGdZ0B/03O13UepEKWdgt6RNoZVWr4aQEybQvgYeKlSMfhRO7U8NZ6HgQIO3NTAMWMj4P+kaaZ
+FiEejUa0j/S7oQ/sxxfXG3kTH5ko4+AnEF/+uF3/TxpbOt1t8/qto6W0F7yB6DRBuC3yd6B/ug+
bi1vz8cRgdrbmHqs8IpZEozVioYDF9WHTzIfBBjHcazrtqjxeDDtCrkjB7X1R083uREbCwFOZejg
6hkyUqNQdANZo9Be1zLrj3Xbdcfratt/K8HCOIeQHLQnTJa81u1ZgZkWBZK1eZgafP5knpCEXqqy
Cq5eiOI/tVluIA04Gfcmz3fk1aWlBM8ypKHrOighf5ur+eR59tmLhXPuVGgBDoyrtzY52kT2OhTr
XuXtgezUlCA8mYfD0KyRFQZMNWmnFWQvQBis6gxqhgO+2mBkuNxs2SDUReiGbEoB1EAu1GR51s2D
LAIlT8Ar76iVAh+rBOLcuaVMsA0PbGfHg7sM06J/HnPnuSps72eZA54EOb63/3Qte+/ZgGbYT9xN
EcNtPly5DVDfbVfB/e5ZuxZ61/p/dy2bPoS0ZDF3UfVwZgBIL/y6k8uqLHA21bZiTJoNiLRHJGP+
tYE2QR1GqBja2oPcqEmqATBQozxWXuSfbRHz3VBk98Nk+6s0g3ZnDtT4QbiFdVBVNY0z6oZjH85t
UzaLuo3+NQqQ4xzIfUxR/YhYwLAmb7J9Wd1qJoA0tHZqRGYNhdh631wDujuLrZDVsXYeQkoftaO+
uy98EEZBPfzODECmD8iPvAeKL0Jaw4JWrx7ShMXMadbaZbklG8448j63drgeqouvB2CGAOe3lWcz
miOvnIfWgrW5sSQXmhCmcW+ZIR5Beu+wAFUj2LFXt58OudZxbQ1Zf/3ptChygCEqeDNubj8dBNuz
3qrTOzOMH+OeTQdqagf1MrMKxb3VoJUZ9ATDh4D/Fb5WigJp8HU4Dty8LkmV4W3CKX6A/ql5UB6E
JAElBE2gDTky0ARN8TQcqfHacDgmBfIEUM5EOOw3u1fxpZlkPlQGEYukcJ5MnW4H2CD02HV5eRK1
3S4SeHfbPM33gxF7e6afQwBjuV+GkezChZ9A1pJc/uZ3s9VIN7BJ09Do7ajpdC8AUgqyat4Reh/9
zEWQCmQeXvwQ90mxb6rh2zVOoYMVk/bgOCjcke3TAzDu+CHkYbNNYgE6OcgYnB1pi1kYi+lb1aAM
mFksP+aNMjZVZzQBwKSIjM9QoQm9T9sPDn74Dw3UAEA69QLPy09gfV5Bg6vY30zUm4r0V1fF9uYP
e9BX7dyI7AtA5qjdBigHeckSz8u+X5UEvkFp2GYsQP7shXU1r0ElscrdzD17vHfPIaipVo4IIVqN
CIAxg15ztY8q0M9rF2pQSJhCb6eHNjcHGMcGsx4rcYclHclEq33YaQLkRWdv25xV9sKCtMXRhDPZ
yC1GpSTUGapgTqG0rqm9bRKpxz8jbkn1bTLxLU9BCXmPYg3QRKqJPUNjNpr3UBy+hJr7FIz88gDw
K9iaIsXXplkD8zPhgi4c9+eI56k+cjT7WyNy3u5R6ReyVapOQWSbO5rE+dRcJQyUHmD5vet0wyOF
/43U9UZwcFJPiJyh0l1TctL0COqLlZ+LZ7+3capE+H+napAKoHxReh/dsH5D1hfqAFpQBtKlfJ1U
PbRo8HlZncqeg5Z76yCxw7WNCPJTYOUnv+bdj7DENVWobDhXEHjdRQHkL3wgj3/wJc1z0Lkt/Klx
dwUSDsg2gZESVQo9QJQumJybN9mN3S7sEevGmxGmzlMfkze3yBiASI0zNSeX2wQA2eVktne5kaS7
IALrA6oK091tSDZPT1CPGhFNKIZACTHCo4ndLAoa/+HUT/UlErXcIZTC76M8+cccwRlKo0nf9oGk
sGQ3XcjSd525S9LwlaauTikueumo8sVtTWLLeN7XHEEtvSs1qaW2yJknRxqZXugdI6tY3TYCRsbf
QCjrRfhq3SCTeap1Qz1XH+iQz3KuE8EQAQ09Za+ofWMI1NXeKXFi/wRVtmYLsBKodn5bPkIDa+HL
EdKx2ve6PLDtcwwW8buP3XwoMCYpakBsDrHWKoGmwqJQkCmJtO6VMU4fMlhGIKwvQySUHgeQ/SUS
Ik8Bd6aFNH86qWntBZJJhwkxzmlRBIW1cPEiW1JJTqjc6Cin8QM0pmEiQRS8THGUHzJcwdd47mmc
B/DQWVvgkKiKHzSiJvfBEzmj7hh1qA5jMaQAAuNwc6FeymIBzdQJBMUWBEurSb06RuM+5GMwG+vA
vnh61MW5PwcZBMrA9LBuDBeqqf1BdoOag82nWgkcIVLUr0MtFW++cFu7LsZKGChk9rpj4jT+ZeCJ
f6rwfL06h7iE7YIse89oMkv8Cy4hOQS/qocuSp4zHypOMzNrUV0Ammziyx71iLixiU1b4lsAPIUU
SLuAYxlfZb64LiMfEZt/XabZtH0Z4ebrsm0VsRAX3QZl81HNQDapu8wxUKUv3c1XG02Tu2/hcRzK
kC3Im5qIoxD+OgZvHeIxbYFjg96MGh9QGVROIH8BobS7xG+zQwC4ycYfUQKnR7aRZahTQI/rZkQG
A++vAdmfGHhPkAPAeHPsEF79MkzBgAVIeuqjKPM3P1ohQXWFNx0ejpUfuTuj0OpcEwSAAVECsMhZ
GbEz7CFaPuyZFeMb9zmUsTQkil69dIbyyO7qGOpp8gEDsmhRLvzvGjdy3GU+QsSiMUHqOqMtoa9U
RVVxgghNeGqY+eiBvOPOg9DOiZpRpWBqZNkWFYn4H062zhHQhGvxXvhiVCF7jBEVugOj1t/XovZ2
YYDIIUuOqTLLxQRsxpMfS1BlQOgrcmvjCZjaQ9e607ksJc4tYxKhXEuAPBIQSq8XHhiycnUBjUm9
rYa+WLd+aj3WJftJHkAi7pBGE6+xCLsl1BTsnSdihUiD5zubOgrV5q+0JleGk06ToNTIKcqZj8rx
L6QoNPOFBsXzFcLtcYj3x++OUwr6lypMQWuAPM46bdwfhmYroSbQTCW3IfU61QKtAJnoP+w33xCY
7DVEq3+QKUGMHblwYkD53I6xHiWfYAUmu4z6oxpaaCmr0jo3wAQvVBFlSxoCgmadBdRtAMKsvt9M
1KuHEUrkOB3HkFqD6E0x4fNG8cq6FJF5JhfwdeARgNvdnIY0YQq8EgLDXtDm9ijWAprBKPOTxjZJ
07Or5eshvTQcq0Ci8k43eLBlC8gDWwuzako2o2lytMfyTg5gWox9/m2MM6iHkQarH1QbMxwRqYLk
3qgVWCuS3BMi6oBM0qV7Q+wO+7aMXxWySgcX1bGPURnzhT31YlOlU/eYDKO3LoQvFzQrIUtwYHn0
nSYrPB73lpF8t8BYc2KGl54c3fS4lOHx75WgFfp3gnpDPcpNOuJvm4bhBKk+6sWD4e0nvE9pE2jz
oHyftmqneA2th3iP6gL30KavpRz5LgCvy87TDfX+Zvuby5C3QBam0+L/Xjq04HWQjC1J/eAmjHAb
Uu+qk0DTNEb8+kMrQXz2bhPCrDsIEFtgutKzt71ScwRvWgDC43iwXWgNmUGxjbsC1WxgUp4P5iRw
ZnNTY9NOldiBiVvsqDfpGUh1rRwfNdwgTFQLy4TyWOW3IBuQMmdHIM10QE7Umb+HNgV0+kp5P1rj
o4EE4lvmW/ayzzRutccQwfhZm4cVgHYd34ELJ1tAoSm8l5O7bsAXtKt1kwo5llsau70J+qGW9auk
Z8nWpyE5WbEXgQNX+1+7tZLPtpeNW8uqkOvLywh5+D7zUW4AQR6cakC5UCkB0VY32g16RKabHw3d
1s3nhteVu1IEW1W67TMKFruNkWiAkXK6N4aa9wAHke89qkCXjVkbmhLEvsfn/h5CDeS7aAq8K+Ih
PyPXNDOlis+THwFobzIp56DkmBacp/tr1rTRGVJKd6YFjv8DWL9oRHaOK9oMmKVirmzfmtseSHZ5
Fo0PhammHfC6YLA2w9c0GbITSjrc3Qip6xlEsZpnBBcSpG+5QA4Wwwx0LKsaKBDUwOfO3A1Ge5UT
Css0AaKUotmIMY6OZKOeENYLd0KIpsYoKvb1q8fVTeWEwcmNhudc9PLuZodyZb83omBNDmCZ7bcd
g76dUxvhhUcoKkzBfo9AIe9ngeqhYalBtU0SZxAHMN4AKD+BksvxF1OZeHsLMgLIMkTTCi+MeME0
7Lss7HpmxgAwuVPDnsYItRk0vM12XdDsaUizNDQboG3awsvSX8BQVEBNyGjjGmxaxBKgziAQPWgz
ZArFSkA+i8T+MSRBfbJkm710m6Gfihfv/1F2XstxG9safiJUIYfbiZwZBsmWLFk3KG/JRs4ZT38+
LFACPZZ37XPT1b1Cz4gige4V/l8zlaPKMZlX69fZoX5IkCcoTqUfyZxPGzRFSzLgqg/UlQ9TALoF
3GQlDIQwgDhea60IGGkwAFwXxHDtCgJGWNcWx85hhu4BiAsr5fkXhOa7MfZC2nHpFg+sMvpIvRZA
u4ssCIIRBOrvWpmJrPAVOiAcWh8TvfD5MevDfhrn8eRC4QaqWADjZx3OEQyLCmv3W2/CFxWacw2t
Wqtf2k47+b4JYbDIMnqXWtCfvHq1EaFmafqlx/BOPtQOSI8Q4VXVroc89mwsMAJlM78HvxPoRj9T
oWpywieKh5JjACv8XgnS6MluFLLmqqFF1zaJCDDmdX/KMzX9dc4Le6eSn/iPp0RHH/CwvzzHeGpH
L6bOwDR5hfAJlUvTObnJ9iEmifgU60W679swP0AvD4NqmZTWeSKzY3JQvk5pRAWZvbz7XH4jrnS2
Q7TtTs+Dm+UPU2Qk87Cjh2fglmUqL3HbKi+jE36O8hjimWUl8jBP7GvMzRV+vAJeUM+Kf6GYIQGR
Eq56baSGZm6qPtlH7gcDDJt3dd4/B6qlPYQVTLOJVXN5lumbISw+5R735k00zZw8KRdzltaGG2TZ
80sT8mxxY2U4W2rUxcfQnd43YEFc40UrJtytCPCpITUJHXXOretcYKB4JgQ6qSTHQpXWjfkD2EQk
09oTD0vlvRko/ntonygJ0bUvshJ5VkUmiKuOv4dEwl/NrH7s92qV92ex66vGf+npbeZh7v5qWvBq
xmGmnczJLz/HU3cqyLD/J1RA0Lcjc35WPK9+ontY2cv1PundXcJv4+/NAtduwHJ07dKsu9F78jlQ
oB7KzNH4o4jVSyOp03QGABpkyG9tlJKd8qvgNy02tcNEWc9L0lndw9yXJgycEXjJo/GxMU1gvIT8
EsKY+NpS6bFbcwXeRCTsft0vesVccjNJQhxM/Clfto/l7GcXyTtHWvrsciu55VrCi8XufP1c16SX
OicCm8wdg+uabtIC/VebTuRLW3W2c7CBZDoblQ1tSjVQuqcN2QFGSugnOZARZWwLCjZ147MZG5dB
yeJvvUGQqw2y5EOtBNM5oCDzksVzcCgtLhfCd2ASYOYkDrnMVdYyy8mnvgplLQNUzvGRep6Xiobz
qTDdei2cMku1OChaHB/yccHnmtwXYJZ8wCH7lqqIMZmvwzLITAbPgDjZjsN+t/LFVhpByw6aG6Fx
HejdWrlf24YHee4suHUAF4yCUvBDtpmJl8iXPSgVcCkV7E7lcoTJOrihVKGJkrUM6zq0G1gmk/ar
EHRU4ELkO33BvFoJOziOXHV+gK9CfvT21a96fnYTZIdUu0yHFPKDgzmFw0tfNwN8U8wgmeDmb3TK
UWRBpcJvkKvTBNZ0NJw3Q7H2wuJr3iT55U5OpOmpMnvzHHjzu8IuvzRa3nI5DoyPTpl/KcYkgjNG
GAg9SIHiYDwDrqm/kB2zDkoYGR+oJ6AKAnyr89Br6inoYlhmyC98kVlOI/k622TlJjMaIO0sBW7Z
rtTee8n4HNh188nzyfX3DtxmsgSMBebaJAZOLbOaTxRRLNigWf8sS8OnKCpxf/ParHwhgPdNfGrD
5hlWu/ZBjIBjjGHm4XEny0brfs0ouA/1UnluRz1+F09qRplE81lWMuRN7lMJaJgPgdJ719w1vWu6
DB45RV4s/ZkmBRL4hLlOXlwuhSea9sFcyJtcI032os1D1XrOA/W9rFaH59Rt+g+hlxVH6MoGqEs0
611HSc4po9t58sMXioyeFDX2zjWV/S/lMuhzFD4AuFfsRrtLrB1Bz/LFUOPx0vTqZ2GaEFGVe94l
1YwvdpUWh8mMALbMqoryPnV4TjXtsSGB/6uIen8CRtR1w6vXphHlJI/0jST60VWr5ioDMPf2mbs0
MCl5fHXr8tNQq/2JKqFmBakHWQCQ+in7mJead+0W3HoZeHF1xwAUfJ4b32VlDc9wmegXcZoXT1GW
uA+Z/w930iX1gVgk1+QYhss2htNYBlelkGtXhXOzy/gPB74BDVVvMLE6XYBqNRCxQ3Sz16mflH6C
zoJxyAfxgkvod8ytO0Uf0CvtAl0/ZA0kZnLDmJuo6h/l8iH3jNmoXJ5Edr+bWuJqZZbsIiuf3lVO
TdNfrhPwtmkc3kFBHT5ZZf7QTk4E77jff6pnTkRrKrGYaRq2UsX4ZHN4Cc3S+pjTBv4y6cqfIlZn
AoGUSxjH2Ryno5aH8UFdYvg5aF8PNIv+Dik55TXhEuvfFHBV/S4rkQsVuMzEC1Tm32U1STJgGTYl
MCj7YGof4OUcrrRGD9c2CF5nWje+XXr9QIQ+jn5x69nx4AugtAiijs9hPVWX1O+nd2X/gRxWD+fP
cqKzI8rD5mrm9Tu5vM3s5kNT5sBQE3isL3EVkIosjOHUUZTDm8mMr7SpXqg/CG4DSKK7Flbgd0Xn
f3ZptPxMpeR0pimFP7zWi8Dy19sdTBEhrYlJ+1tFSQd50+izW3jTbQzDlsJlvDxwCg69SyHtFIUf
DIiQDpM+9rd5LMh5LTN1GTbZtkzr3Ct32xp/18z13cxhv8nbl0QpS173Vfa1GWEzNafxC8Gs+FhY
LsU2asLBjj/5tFNMjq0UHMRN0H9IWirrugxEvFUL8e0vme3tRCkibYiek9TKnn2KmOBUteK6OtPk
ntfvFbdtd7oBWKA7kCKVwaGuEOpgh8+cqr9iKlW/Urj2oVHb4WNRUHYzxk57dnSjvvoL7FYZf5td
O/ktdryA19681MlUxidj7oZzZuTesdXi6OgBYHfoZyd4VxeHBkrAF7vxElJm9qSdEqXN992Uhe+c
Lkeo9vGnalQKwng4yKClpnKFUOD98h+ZH/OYd1ld51dvTz2dEv4CDGNxHrL2j4Aio5tWm+fGXX6t
JYUlww/FLL/9pf89yxVzwLrNeEhqa07V+qF3rW/r275syq98TnIZNGrUaOz4+7LKr21lNoA35nQ1
O0ptPVnLILPEDa0nb8rUA/Az1j4d5nTeiXAz7N3soQ6pshT5GxMP6OcztZPf1Fi3ABdmqzcmvQYm
f21n+mnTBCYZlHHmEdumc7cj+Ax47Vg+jAW87bIy+sktDqvCMLFZiLcbKrouPPBjeD7O7UpvST01
pJcd6BwxGMYiBHmKKUhP4+MYPa4rUUTm9AmQDEq3gO/imJ90fxbJzbGr+lvo1ASdYmf8xRm04ez7
kXWZTLd48Xl4HYAsDr8YTnMRnzSu3idlxd8bcLupn/xZdVNPotzvf0kM91tOLOUmIovo6rNruxdZ
TZBQ/OLbwAA1vRUdq7GJ30OESh2u+l6ve/+okZ89yNLmVLlTDCO5RAvNfPTEAd16nyzzcciVm9aa
Z2X0j5lRR5+GeHauVjPwV1/23d4LNOtKzhhSFnMMwbRTOKl2FZQpSXXrtZr8a+K++EBKXL2iz69l
W58skLsvfgbBhKr55UUDfHBf9HBvA2MCrQeQrpP30NjRb5Pp1MdsSWpSP9tCOec6C2F51FJZ40Nd
tFyiZJiXG9K23GRB8zKVSbjqtMXqX03v3CuPnGYZLvGU8OYpzrPjKS5PcAJgyXGKzfwxnsPiUWZ5
YZDDlzX1ZcUjd+v55uQQs2Hmtx5Vg5ty9QWR/qJZyh8DHfR9kHzVhlajuH9KXoLKjW51CIpom9n5
J4otX+QWAMzeZ4dftY9RnFPgGsT+BSCC9rGGqemgpVP/aQp4uoM0Vz35k9J/yq1g1/WD/bEHqu+l
66ffxcowG+8hdkChk6XFpfrg0s5zkWWfUDzkaOX7yWnpYpy81Yp0a32y2xCuLADLYqKOF7s14+e8
CqKjMhfWRw5l1HyWY/7nWH3glWn95cbTx6p26891BO6ZUmbp6q2OqnEhfBM/c8x89a71KOU5HRSL
d5YC6RHZO3MuPyV5Fn+gWRk6+Sy2TrXFCymbQRWld/k/ZUfzv1P11rMG5uRTAkQ2BXUoGv4i1Two
vsyWaoLSWdZXx629h3FM6I5Kdf1QTWb/kna9cl7QawkAJOWjnRTqyaNA5H3m+QaMuLr/yUnqr1Rh
VX+GlL2v6DyjSm6rM6KrEUwLrErBGdmup+HWj85wU7hBkQieL7KyqN0CcTgo42q32azrVZcZyXgT
VaNpQM+EAATIcjWSXfwSfIRmgPHE7+EGl4G/pvDZHl8UN8qfZLGJQ0oTnsMZdIkmc/XznUKMYT/T
D6NXOXt32dKxqkwlGxWFlzqJe6iN9TYy9rxNnuCUtH4Lirh5jAI6dibikL+lRlU92EYP0Oyi9YD0
Opbx7J1FG7W1uwt4TtxE2zguhESu/q7xOtLTYZE8JA6/NCUEt0mjhwDKn1oLUB5Kg0Ln6LV0k+ZJ
3j8GZf3kAXAV7Duj1F98j1KQKnrfaVpEsIMhgegyBt3yebXKrfI9wUHnFuUNzduzAiym0hjxRYzF
l0sQwP2taZ62XQySWMeh1+2DDcVHwKMozM9wTZR7MoDtE7lW6o+WENM8pO4Rmvb66ANk8KsDV+27
KeiPpO/B7ZssMmDp4OoXMVa46l0NFRS9EvjCR7+kgRq8jG+tU4WXrd9CTsqL3LT52Yt8Ozz/kGdD
V9+82H0wYby4yTA3IWmcnywDM9a59LjZbrWzWgPwo8Vw3qZvHDdh7Jb6kWq7bCebqwXoLRVsFoct
g8C1yt7HY5zttxTEPX3zz9diL9mKNZkhazUzL3Tfu5ciCkj7QnK5GxbyLKtrvPo8jU670waKVTRy
uU9+otHuJVMxSnZjkOtUFtfpzeaiR7f3K6Be8JtOfdE/8PNAhR9p2LEg7QGC7bQB6G2eIqNhfz4V
I3+4oqjVGh5Ar9AuBafdly5yPkr1Vp00vB4sc12J7sdKdIullH2BmrpaSvfnD8s6yuwjFRbeUXpy
IXx6mJpofJH+WyMdqpNnhN5BlHaWZb8AiiW6dVjIXg0duFRp1bX9Hq5cO/pVlOKTOFAc5Z6Z3yD1
+sLD9dcuMRQK+5vXgaMdQfLmScS54tsq8WhN3cV+25zETC8MoIZED9rwcGoh3uboBFj53wMy9+s3
ARpRyTpfQjm9UH6/0cuUdg//FSPdaoEYIxRVgVcJcDx5qdjiOhNpNuAyfXaD24poiky9KCNBpU5L
aS7pb6e1W9BWyLhDTFrrC/z4DwAhgRLaluaCRbQhECkaxVRpEjp7MRFjqtl8agb96SBt3QZca+8M
8+vanicrtfy6dWlLficovq3YhNartbRs/83/TsIea/+f7EhaodNcYDDU3j1FTutQ2mA4FCsw65LI
feohoc2DNLtu8qGyunk36N1wMtRk3G3G2wbassviS/wko4Li+8a517k7UyXKmTmZ/wxtQLknm0WT
97LM25FizGWWeZP6UNvJn3S6wSQgshTUe2qFQ7hUg2hIYEwJg+egM9VfUni3dlziwe2vEu2XelGE
avVYLyuxcM1JP6S5DxDW4iADKY1d2ZHL7sfU3ddpP65BELvRPyYBvORFGZZUHGR6f1Qrozq4Krze
O2p1wEr06gtJCkK8hT6eer+iMEuwadYpP5t4RbYR6Jp7FBsR3iHdCLyNTTPTvuhoVGv3QUk/FriQ
LQ+WwlgwEr+vZne2h4MT0EQQknFcnytpYx65WlpXeYT8DM7Ti6d231KQeZCHzt0zSGQzKaYHHy43
WWFaPnQ25QXTwQn1ZPcGB1S85+mdQcXSo1j/bFOQbrVdMvXe+qxs5IEohskCJkpXwBWEoydIZenJ
c5LnrcB+ERWLaI2hL8tQGZJnNQNQ0o/ilvb4pH2c2ubbmt/T8vmh03TrRdJ7Ju+SA6iE3MVz6pxJ
o3gv81KPlE3UqeXaR5FsYtvsvFNM7wDoSJjKkLXTH7OquGcpwE+W/3sVTo+jLKVwX2YyrOX5aVAR
/Yd//I0M8saPtWJqnAeD8hnkMA4CNr//sgyL9LQG/X8s1xyBQzvsOVBHwBhb/tcmU4l/kcEKzQZ0
EVga0oVIT2Q2jTqmVyfPsgoN2HzpPb7QSOE/e8UY87dCQzlHYAHe5LWv3gyDliz5pfqxdNLOP/SA
Qe1h9g5fZDCmIHpJAkLChaNbpztFnobZKTTIe90pBtBPCGGQxfixk0L30s4bIfyS+JQEtOymvZJw
n6+yyiQOIHEsF0VMAuZSDF9T3a+eZCCyUq8zWQZq97VQKIe5k8syM9XqCTZ2GuEGKrd/5l9PRbyf
EiI6lA0F++UY8tXxIXUZ0+n3DK6Zo6aD+UTzdfpOc/L/2cL1IZwprOFdGbiQ/pnUp8D905/6ph2u
vq7uyryl1yseU1LsNRij5oKbIINVW8atbq2DSnfDKhI5YLE9fnSW15pSPq7Lzc0urc9+Z9Dg8nc3
bcFdADc+oeDTUo+bw2ZXmEF5HMhm7EUrikZz37kUTl42yNZisMlSZ/F1RXZdllblR9f1SSSQrcGC
78q1dVVk0mAmMtH6ngnsb7n3YNCgirGCUzTUn2q71Z7qrDWm3VyBLgYG7h6qC2SLQgd7ddrJWuu1
8JyN0FFXPcHjg+hlC1NVjX3txnQULo4yjEUaTQvczedwLmpeI2wminXHdV3uNQ4wR6MavYvWjsEv
tut/cMsh/b0wIVjUx7GggipKf58gHtZIthCHjOJHnoXkaCEKOGVqmZ6rImj2RTsqN2hd7E8zAOgL
eCbIuApwxcZvnZm/Hx0KU/UohlsgreaLm1fRTmQy+KHavjOBpm2BFFjlmu1/9QaShGKgTe3BtVyL
BhTCSK7EkoqQRq2FHHyTyYzAP7EkKWiVtbUY+q71anhX6XrnLMayq06w8ALZ2VnCdfkWoJuyP4Z+
jGmWJtAsSgnhyfK7bo32bRap9sdYUdou5ptYHNHJfpvun/sNak4uwcjPmum+BkYlOirLRHWi4CBT
v3VOfuOHl5FS1Oq0hVF/5rdpLdV962aNCbcXUbe1QYubTH0zGo8u+Y9dWbtE92lNrR+nZQD/oH6M
yhKhrM2EuAJ1mMVJbES9GcpyHWwFwrPQOI3ETAlqM+hBEa0zoMX/Iftf7cIAbnYOpmfZLmjdb7Nj
uScqWrKnruHgsJOpDCaFhIWWQcJme9nTJpeZyGbo369WFjyI6N5fTNrIBr6f9CUJOT5j85XZIB/J
cWqXxqZ6s7hzkAoDu86d5kNlpFwVKA0EwoQZhStesZOpDGQVwFgBPLhYtJv8p8ayjbcUkIl62/Vf
ZTq09Ds1ohZuMxZf8SgMLbta/VcOoaqyB/JmvkEjt+Mm2l91KQGDyX2+paU2lxeZio3OW/5gVVTg
1APkCrTgpuptVUMMtqOBtjguTdlXZ/CNa6Vrb4fi70vR3sk2N9lFTO5kaQfZohVnoBMtn6H6dJLv
fvaZ29aKWxdHsAuGnbOgYFiK8RBkIK5XrZs/U+WxQCks9WLVrK+Kt7LFpmush6YZXUBAF7NFJDvJ
bFFq4QiSDqRJfUIIaOg9AtOJ3UYLEm1yq2K9eZ2mwTgDhV0uuUYjpIe0gW23VYEXV5UJ+P6wUDTK
dnKH6/Y4TmfbSP8DyjQao+akbC3Dq2UTKjQVhfVx9RG9Y+YgOy+IefL9lGi2aetpbWBm/vnFRQs6
og0wKP8iGcxpwRwxKaygnh/Nut7+xduO95pUibNdTD3wCcTq9lY3DnC0AyzfMotLRS93sl6nIp3t
2Cx3mz28j99aK05PohX5aiLreoCMYr9Ol93pV2hvoxtfpmmMrrBIB4fA9avDuIQ8+tGjiVCRGEet
6RANk8gTTVf3gBouERBZgtY4XdyUo/giLyK6SUDOPFbaYN22wfItqtX75BPFMMH5Tv6vS0rcrZu4
iomHf0gB2+q/yRXPAT9Cp0t2mBNgsSOz53fAsepzXfeU0+ohzFf0vXuHiJ/g4Y1QI/XwkJqAjIsN
5FHxi7EMOrnFp2CsuH4urFmLyFZc9RYk+Xl9nruVRb6IjNN+e2wDx9Wsz3yRrW8DmXq0Uh6mWIn3
dy+HueAypxV9dRD2doMPAA+gsnceWeEruFAjh4p5JOcDrbvFeTE/yJqqAndXdEl8jBe1yN6oxXxU
g/KcxuMX0eYN1SslaKKCzZQvoE0yo64TXjmgeUBomqGf3IO1yIdoTpFwaqLVZydmMgiiE71k+d41
9fCQKhqVoHSEQNmhKcFNZrOuBzfyWwt46aJ5My3cPKbMV7zEQQnMZteotGvHDs0O5tI4scDNrDOR
zVnkX0daz+/k4eKweZWjkdFEloIb/3eFmGy+E7kR8gJ9edw+bLDK+IEm5C9S89OoSxrOHj5LfRCN
LgMcXItMLebPYjFLzdAPu3+VyQbhUmVETPfNnuIwpaB7TFoMxxVwaBz75g+tOg2AFqp/SZc0DCn+
qU+G+aSGZfTZB8FhV2pElwk85BQPhIcmT+LPShCY17BrbGIBsfKxLz556cJEwOVhGUOOR/4y0Ifw
p9qkxlFWq41DXtHai2AbbHGUNYn+V+9NLbJ1881GSXx3/ZhNFoPHcFZo5heRVbeaf1w/FtJLNd+t
c1GmStc/TND+KqUDAVngddrNWELEMpMBtp8vMPDMJ5EPdvHd7o3LP6Y/nFZ7cbX+vu/2MW9s5BNb
z/pCqooy2uXrvNn7py6r99gFAS2Kv+oOxVeKMn7Iaz14CsnR7d1ML38HN4cEuq1Zj+aY2x9osn4Q
ee4r9Ku7o3uAsIdaoC8DtCZ0DVNY7XBhX5BVyt/92H1XuQDjAufQPKsVbMEit5sOzt9yGG5W82vq
GMlByWP1KoML2ec1ysYh292vRbVZbuoEkI9Xn81m3WNbi7ljROPrxpv7tmWwfe4b8yoJ3H1IB8M+
0EcHtpbYpd/TyA+B3VigliOToZxs5zq4VQdT5CKUtczqRSOzUIPT6t5HNDKYbQdMx7b+9y3FBmYW
qolUwiWb3/ap2zZvPlW+yp3Nqp5tr7+QeIMjtNOvqa3rV5OrlrGXaavqdgZbYOFkq4FY5YuV6Lel
zCpV0a8yk2H1E2tfGw9m1xgP4iaiBsANrsI/XEToNFZNlR28hipFmJ4SEnJaBplJJabMCqvSrtty
tS6lcHPz8WWPVXdvu+0nW23Lzd2ZjXPV1wF119SHbmaBbpPFd8x+P1FOU+wGoqWk4oYmuvmxUgL0
3WvRzV4GEWrRWBU7UG9B2ReBTjT5lJv9lzeemw91Osar4br/m51LuhRvlKYYlLiMn9uA1FbjVO/4
cy6e6CkunrKa1+RuW+f8kRI3jJTTJntjIzvA1rPuICaelGjIVIbZp1iWp4oPAwofkDbdn/D9Vme3
bdInsno0Ci1NgLLstXluDyQd0yej5m0/ZhdZaItkclyOt2JHu3dGL6KhgIBcThyTUauUVYG2qbu7
tlCLpzEiVD1Yo7XfvrjM1m8v32UJX7ip8bh92Tdf3s8ppYyj1tq/EU5NVXWHPDtPw6Q/6pD8NPk4
VOWJPlr/QPZzumV1B2GuTGWgIHq6FZtQ1qLZlbEx3jajOx9Zro5gYk+roQgNIyir3Rv3N9K7TVb/
QOsIyaj9Zx3oxrOx9PQkMzUaMphL0aAFDNCqKIWMswbA6I1QDNtFdqfYZGKy7R+m2rGd6SooHTen
WILBrufXgV7kAELyZU2of6ZpCQprv8qK1WbKeko3NnOAKsdDa2vJXpdz2k9Pa/TzBTzNJxpulnOe
HOO67m8QnduSZjjrQvDeNh+GHIqLmhQO7Np+wu+CjbdMg6HlaNiXwJzmdbraEMNMoBn9bi2z1cUE
3rvZLdZNGr9a3+8YZVUJNzQtl2LjJllFx9+yJUDTI0147UfP7mgMyzVKYqMaIOGgd2boRUsvfJ67
bt7rKR2moQGa6i7JivmxnwLLOhFpaQnUmjRXBDbc8yOMc49ZF2Kl1i2pyqH/bd1ENG1uddfcGBeU
SDaWzxBFmf1ugrYDYNiyS7Sw9E1pdYntEYCDZeg9I6EyjsrtBpKFdifCN1Ot6TSkPp0zmkp0fvEp
iuLVO+EmBjBgb0EnsAiN8ZnjnnYTM1G++i9u24ea8KY9tEFyE6fVX6zvtu9bMKJhNzhRKEg2PZtL
/QoFLm+Uvw8kE/RrbUFwLYoqc79b/3cX0VIBZfLWEZ91Ltu92WmVjol5s51eOxvLg7xIWx7szfKM
l7XMtmGTOfIGEM3qs6msZaPJK11qgLLdJv/ZNiL7H0zefNzPtnFTUFaHLvlLlG+Mfz792Rb3nqq8
zURaDyk890OX8sv0/Qfz7z+oNx851HTK5m7p7PIUxBU6n7urBaFGCnIhcBL2j4E+FITbWiynnrDJ
TqbiLupIB95/3U7WopbZ9hHbPm/2vftEsbmT3X2U1pXOyapBeFi+5/YV/vUjxWT9guLy5tO3j1v/
/Xcf1ZCpB2NAbcwg2hmKWT1AUmzf7CXeMKtjf7GtAfAIVttgRBrtUbIW4/aHh9pHaP7ut1qrM2H4
06pfJWLlGP26e6DnRb3jkkANiK9Fx/VXOdA4/chUhmI5nFTLoMvviKxnOSJteurswqOeQjx+v0fR
Rk14EmmtFZa935xktu4km77Zv6cAxoYFa29UDrWEMdkpGSpbe539d5lWhQBvio0x+v+Ty/+69Z3d
3fL/9S3vfO+W21YqHH77KFLVgx0HJwLdtDurPeBYmcXbAnDqApi2fEcFMAjaXkxvvEzFJgGb6mEe
vA9zAujVrp9SUtqLswy2BZlw0wD7tMnWXclF9zBV6e5B9lICR4fASD6hyf8iJJUf8giyh+X0KEOz
nO/WSmCOYTV1OPqfIusWRRVz5jlY1n84Nlu32IhoyCWmuTX62ktst557nywSGBGLUixUCfA2YJg8
2ijETBQyE2Rl8fr7lmsb8Q/F0OXz2Riyr+CjENBdBi1Rm1PT2J+B/YcHR8kJ7IqizIc+OkmTwSo1
lDBdfUTvVze/guSoq4zwV+KtymVU+mmBFgY9KrSccwKqxRnApOyxI2D1GCgVMck021Fsx++yyERL
V92richW9eB4ydEfbH0nNt6kQLu6bSY+21Ic57n8T5Ok7knkiUoQqjMo8h5ihwpFw0u7Z4t0WVfO
5U0FdP3ZpZLsWeRBM/SPCmjdd3JRqpYLIVsE/dTmUDu9pS1QrfqhoeHksBoumzqWdVWDEETgv+eM
tnTRXR5Jlq4Jyi01XwDzkl/abLd00912Vpa/wEXYnsO+rG5QNVdwL32fjXYAWhRkSB/sKvNPohW7
zeSNrOUY7EIjbIyaST9ro5x0vffXpdoG1oso7KLJQBLPp5MsN4VRmZch1YPHTaQ68fzoQulIWnSX
FJp7lQCYzGSQQJW3RKtktinu7ALTnQH4XAzF5s5l22bblQNKSAIwLGkykHZyw1XKk/AxD0BnPZW2
BoDRADG87gNIQdndS1fpKRGHfDgpnWdek4oCHb2g/WonUxng6KAu9ccghlQjvco2v6KGWKaux3Av
slwhK7bb1Nte9FZ/18g+1B8U1zK61LwCbjL4S1mC7aavS5Hphl6fimH6S5sMqwZGDRNRbHY/k/1w
+++26ycS9uYFu3wu1HXdwWsi9ySw7kFWto9lHnyVlaC/05XyYoPnB0IluO8Zt0du4mq4AsUnNCG8
o9t99Rb7QKN6VFWs8SoOVRVHlypuwSZJ7PnXdIbXzknLMxR2yXufftqXyNeJh9Oh9Dt4tca+CRq+
Fnw6H90aaIAh135PEnc69SYoVWLGzWBXFGP9yWzajjqrg2b10G3/6NeRRHMRTQQuRTiExvdc8pu0
MvXCwUHN1GovRm80/5hyz7n4jR1cLIhWHmUwfsx0rYnaHQXTcLgGlF0sCm3Q2xRcqh9TJ2shHChd
dd+CZdLugpqr5hu9TEP6Ia6Quu9D3QrbnciqYOZ0KuZqxctPhDMd6ju900qAB9hntVG7dL5YQ11R
5w4z4ZNXeVSiRDq/qwveVd7b0YkqH3sFuBLZCniVWKn/SNuAiGS4A72iSySGb5f21zcIWf+fTV0S
yOqh1cI/ei+jfMscho95mxa3yvdCyAmXqQy1zV/1m3XSd8WNnFm7h/OYqvQfhqKQZekD0ZTSr7D2
i9jp4NEnuHSNUHAU0/5W/aFYleVdygUUr61Gg/6u2YcttIyj1TBfNJOlO7Rj09j1KN4yuHSeVlTn
n2fB2xND2ScGa/KkQVe6W6lI5oWBRIaV4WROG4J/wmtSOnSPgTae0w6EkXCVrGpZr9wnYv7qulht
DCliD6TGd9qU/2JvO+D8pRbYPFo9XmUwrd6jvaSh1prCzCTjR7Xo7EZ9NdhMRQZBApabzbpeSCa1
AWSvdTvq8169PUs3zONq9K973n3Etly/EACGIziDnQpTynDJ5cq8XI9lJsMgl+ltnfxQN8sVupab
8KaWWbrsIzNQibhcT+kfQGwZ6/7iJsptqzsvWW4m8Qy1glJ0MI16LcG1peRA1cv5JsUGMnOiiKiW
bWre2Va7pzuTZLL71/IFI9MHZb9u1C71DHM3mbsmBhktNkKLP2qt78DQWFRvbeVTht/dcUlVy9cQ
E9li+xrTlNnA4izOIpxiIEQjM6K4WzYX4d2XM6xMP9YVyAe1lYfGsYxiQOFNuDRessZur74XR8M3
kdImRG25YdEladrpeIBCvNWDF9FRl9VdNbP3LpPShH1GGRWoN1e/rIyniBKIp7YEKqekMXolcFGo
jgR6iwHQMrBndf1JyFoioXdZbbrQCKFV5bE1BBYc1FF8BR95ZxFCLneGozc3OBqam7bMtuW9Wmwi
LR1hdDIiymhVMnv3z5k47j8lgQPB9fKY2Z4wb55MmTyPdCsod5veM8qP4NZnZ7DSg0eQtINHmd0t
o5R3btx28zGNfOgVNhuZ+QM5xsPm41Hgak4TqB9sunp0nHnw27wHjnK3cnpo20G9kulTAWlolXPj
mWdZibz/odxkMvvZkjgtwG6b+mc2dzLZf/sGm+9/l61fS+vgdDBUCkwpQ4FpUqK5EsiVMC/lRiCC
qM8ikUFixXF+o1N2XsVbAJhNXEhhnvuipl5Aq69yS3DSiFZIaLZ3itwwtrvIdrm4u2u0ZAJ3ac6h
8s1F5s3NZbvY1G5o3Fz1JBIZ9CQFrww8NyfiInYXDA/jrL7kVUK37r8E3sVBIvQ8XXhs0cxwln94
ahUf/RHwNvn3mtVAsrwK61W2/XxE+8NW5NvP9Id8E0EcWp/1DoIowPTVm55C17tfp5UaVBeZDm36
GAJn8zA69UhP0WI5OpWl7MHYp1Sj8r9L/XKZApVh742pGNadQhsA2nEpwBJPOIqj6kJkcmG4n/0H
bvvxL/AVK2Ajp93DuNRYi6wz2mNS1OmLrJLG+j/GrmxJUlxZfhFmCAGC1yT3tbap7ukXrKdnhkXs
O3z9dQXVRU6ennPui0yKCCmzlkykkId7dEk0/0ojSG8Xl7BD7bw7iguqp8WFeqbGxyPkmbGqKy5Q
O/6wO0mHYgmW5FBQ1j3x7HIdVztKgjhtgW7ttbE5MzXEN+6LaYjkyYAa0juz9FVS2e0bMwb/NQh1
aCogKGkSaNxow280JelFcGZy4jhQwQl8D/hW+6Fak9f0p73Tot4/B7Njt2K1I85gUhBnO8aJNIpR
zoABmS3bbu4jyNMCBQZmGb/bLFPJscyjnmFp+T6V1guNbLXoEvYQy6SAqI/h7B+WNCN2lCZEukra
MopMu0wRmGCsEpVZIchRM2WipmcQvecAB2wpFlSmqBeiLqiGcT3V1GBeGbacx83NiQToItywfIaK
bei3oddo0M229PK7DCYGaYnnFOph1s4JnWabJmA4RGXBeKUmAZMSlNAkct6tUbOdNrbjqc/ZEbzr
1rudV4dA9/MXcM3gw9BCij2y350ktG7txN4pRgMM8KSNIQTTO2a9D45b7BrTAHRKrQD9UwB7G83f
65Z+G4JJHjJ1IUIN+Kok+MTYWcdzdE+mnu5nHkKA4f+YQY7Qms6FEC003z7tRtSB09lGAtLSuwp1
jHlmXRwbH7EKBBRdYtbrmQCAqvsbo9nbvtGfiQSgVkwASZk5+xG1S+BlVJwAZEwdkJybDirjF2YA
nk3ikjMOnalc3wEOCMHyKAemG/UP8kRNoXp+UpUGJFwgwWqnWuA1A4BQ5Y9RWGB4xR2Q40wGNpSu
cULVVBusqRurMfXIXYvQgYQjBeU4SsqEaas7IwUtc6yygzDe4zgzg7eaZ/luWffhtdoqdg9lyr2x
kfm4NeN+3IzSxSYkGVAFje9F3AfNF6G9xg4cYl8psES4y8c5Ed2pzfnxcTy7yHo34a5LLppqsbHa
gAMhXN2tdze/BiH8xwvyZGNBKgCgcX+6a2r1eB6E0aUAl8PzMf5VzE/bfw8xodIzr//f41zfAiZl
fk3QD6xdAxo5v3oLtGDOwDzLE/+V1yLZJlHK9zbyXRsnsixPx0EYwDznWkTWB6VwqMp0uiRjKGYC
F1bThfskMVNEoWKPyvSoB3Fp1ABRV0qOUrZ4ZynC+chpnkuUh1xoxMouOuCJBNyYcn5G8Nz8azD7
aY0q7vC0MHFSj2wG0Dyg8Pl0d2X7Ghcmzo1dM56cXI6nqTEtr/X3QY3MFYqTmnZFXdZEF8fsrD0o
mYPoCFWaBrXdWb6ulGrVGNXt0eDuikZLYypxrH8dkgP/g6DITDogDCNVEwUeCpAcDlBqrTmq6Htx
srN0uBhdExxR8XzqsHO86UUa3JJyMHZmr+MQ8GmjngbFGohenx/MmeGEG5aAHIlqKudKy7zpbS8d
ULE7j6kcE0pnQBCqGk6KHIJ6G7rYo4OYuj34FjDhuJO+GAAmgs9WdecxXvZifbszSyXFHKmGAhJs
7EVqWIfFRBHkJJtRaAUEK3MG5NnPZcnRlE14rpLg3Y6/I9+FyjAncG98Yv5a83HydttRgMe21z3Z
J81GJE3LUVfviqteoMprKNwzjSgu6qJ4DxItdw1aOnfXDN10LM0EL7BPtQaXBfVU6njyYe+UMMvZ
MKXzkChJDXL0rPE9y/Sh2BKG7BQXJTtRz0ZpCb5lzWiz2MgRJTn+SpJaMqRi2DWFeTTNwYb+VA0q
9J0WuPZTMEEbYeXkybsfOsGJbFBUsAE0QwUrElhrYets0xGpirCRoDB8m6Fsqoccmo37IvACCgsf
ItQ44pM4gnrhUjk7XDZDo3uaxi/QcvvXi6K7OyKKuRvLAWrX3sNMcHbKdZLzACp3oLUABDk7a4bM
tyhTlkBu/LSRowIXRANAPmKosaIqP3MWAGkzJPu+9/1yxX2QQI/UZaprFhzs6wNIDRVmq64nHNGp
uzRSQbSQQQVOS8XQkI8gC2hdAIScrjdXvRMm+E4IYg97Ru7lSYA/92fDQV2Fe/LPMfW4m09HcANg
k1gbP90FFHeiglv7kPH6qOloJDDtIKbQ2vo44sc7Um82kp8iyRg6Eape5+7DdAqKaKUlnpbDpxzL
Ly8XhFs9R5Ler2R/pMsx6tGfhXrh573g4vhXG4XkThd+3As+TFmGvwxcXv6X7qB2XK80SwfgXpft
NQGESgAdT4/+TKZZ5mJD3ZKQd8sf9C6K/pjkqQhC98sxLv/wX0GulOB66t8A2ZySe8vYDgEuwb7p
MEeTY455mJjJbe3H4tTbaQ21D+guBDzYA6M88C+fQ00GUfOiMfOb4Vco1rH0GElHB4gwwV3kF9B0
Oqol5nGQhf5sHCMD1LSDRArHr/EYXMIz8FtU81irYgTRpDne6GJz6/Tl96zyvWZsIXeNCvduxRUB
/twtG4gn2OAkSsBneKCRhsuq8+hI1kF9G10yxl0hPeH2/nrwtXILmsakxR1m72seFXVSOSf1Mvz5
ttYALbzFsZSCLt6F4AzyLMW+E6IA/zDkU4ehLTeh7gxPKXN95PFREpj5BtjG7PELMQf3tW+hkE7R
CTOQ+jCUsJyrvPhpwzczaltb1IMQ2TAPzR9OUxVbIHr746Do0TrVUI9sD8MlRDOwNipiMM9QPGrL
CostqJNzV03vEEJuz2CbgZykUhyp+yH6I0qbt7Ezhzcb7H7btouFB8b2HHw32u89nrUnEDMCEBDn
QD/GSiGExktDMeNnoAmZXVCrxINXlnn4vNPxeHmmrtCn8BkVBwdUvuOCWHldZYqq+k88+dOmynfY
xHP3pbEdSL8hj1bn3ADYKa7EFmz2clOGyFrjUQOqzfm8HfvBOqxTlBPT8ZpO5tgkQVD943yujuqz
zz2hAL+ayTRpB0AP/2UbYNb6jhtJuX+wz0SbS9zD7oFoHR6mkK2NdlnDQUcneGZ4PC/HI3hHCuwi
g2kEjURWIhutrDS2lXH2k3Fp0gjsNHPk7KdQQfPFaA57WVlrstFCIypTIEGqlqMxLXT3HsijW5Xp
jTrki5G8b+oJaAN1e2krcHRT1R+9xeababt2mKbjahjneVB/IQZMnprp0Zw7K41nF0UxM8YEP8Wm
E9sLbcMd9s123HhnlE51BvbAMzQUBuPiGxicMjhkgB3QqBJCA2NDqWUr6jZattVYMJwcyNhIAAbO
OPU4YO/H1oiamDOl7jboaxr6WdTxVVyZ7imSgNWr3dK8ccJVFTCq+Sg8CexNagPiihuT8omaxHGj
7ZCBHnyxZTnQudkAGLFu3MhsFF+60G3PQw0CEXsKnE0EfQ/AYvv6gixofSEH9cgG6fYBGHIHnypE
PIQZzTAMEHbodr2WXKGgaO8CVcYRUS2Hn4DFq05fsPGrsMSv7ZmWjLjZVrFgtMcHCP/pNKKGFlJr
kB26dZ2X1q25rjU/OIODnk0osHVx92CNL2QDEEyrL9T1cxua5zI71i0Uj8wUeWZqaFhloErBJuyP
+aYgE8DyqXuJ0m6ACW9mRJ8y0BXD3RiS0cZxHs+xNI1W6bMRz1HwNU7rTvN/JKb9NW0leweDe3Eq
dTPywoLr750+OLtJlPFGOu03EzzW56wF49/AfuM9isZpUIDcDff1/m80qkGk9SLjYtqKpkeaWYWT
LRg0DVQxcb0P9PzNBuoF0vMjRCclS1c+BAIPNCQ1RbBzpassYh82IomANtWHbeGMGHPrJZeiA7MB
A/glDapTq7hEO8UPZxOV6DImN3l+ZXPztizmJaTWM9TdG53nElHpMmde8t/H5Cmg9SyM4GAaPVQI
ak2CrVgPNl0Z1+t5XAoRQeCa25AMVn5HQ1VbL2+G5SDrGvu3EEUgKCUIJT/G1LVUASmNqZmHlWJg
uhurcBreTWeaYe9Rgrpe4iBki6qcyn/xNVPfsBZ3SfNd/T/RAb+ymXSdn8WavqnTulwRAuAx0M6n
9VSBBsS1TKhP4uY9w24TeigedV3F0YfyGSiU0DhyeHZ0NIdPm7vQ0enNtQu2GK+JGbRbpN6vyyIz
322koTYjjm/bCsRYTwHSfs+QuAhWiQtQNK/q+JmatJ+0Venb5m6xaWVYrDlkpjbZGIo18KUuhD0s
/2ZFWokS93DT2FK7kYkacEQ1G1AEgG+tDxzoO6jg0WRPuQPKPgq23Kzbm7YrVkNX6iuQ13TnQmX7
6kQ7s9Run1kh8vcJ2VeVEmymHny7of5s00hkydHN/N/SwN6Y3BrPTa42THfdIPAr4J9bf1U5jn+E
IuF0ZryEDbu86eyqhsJpWPXa74NoQbj9ab9bcV4rbkHBY9UCkGha+2GdOV6Af2IT9xFSfsvbmuPJ
QK87aRr+NAlK+5aY5b3cvbBxBTcZ7sTph1veWmLLdCfBs4l8Y3+pRjGuW30wUDAiQXdDxsUDlR/D
syiP0WPj2zcG34JpsnlCNqI51DYLV+BIZy4wcDDafX/MUt6cIzdvnnD4bp7qFE8kYMrzNdmo4Wk0
XYtQzJMKho3mauhBBh8A/b1b4ppRh4hx0IerCISpT4tjeZ1Pu0izf7yOcmgZME0ViDFQcN0jq5/5
f2VQNH6NNTbu7VAOu4mH3W9jY76Bgyf9kbbilwExeJstB6yWeuYlQ2f/GUS4rgdrZfBmm2O0C6cA
xMdlz27Ch+xbPXB9FSaghLAilct2kJ1qq7DZRmn9B40WOw2pCf0CNRfURXI9Xxe2D6Ikxevlj6Jf
V2GqeZpeIUm/8Hy5kLc/OqaFwvh/8H9RBNkmY7wZRj4ezDzLPewx4i0lkim5jOocQHQsiC5NYJ0l
Ux5G5dGI7XcyLclpVCNnHnM4rsJUrpq8Qe7rt7r35nT1IMB4oPJw/6TspGE5Vb+rUm5cz/5k9iQa
zmVIvYepi03NrxIQhS2mIRL+LtRwNas0lFNjspTO7nom/RlS37r2ffs4nEl/fGj+UjA9+sx4ak4s
4i90G1EpUd9CYgP1eEMBZezXPuH9ITJRDjRfYDRJggtaDZuaEZwhNhhg5gxgloVykwxODhgAPmMS
jFDrrEtG6CoA42OoxufgUsEWHrTHariAf2hIMCCrjnedXcZnIAD1W2iBuLAuQbNKw1FM7Ea9rIOE
jYXUpggKdnNVkxW1CwxSNdauF4URyIiBfi2AQUBdMs9PdQ04JEql3/SMBW9aNshryMoXfO2Gs6mv
8oPMoUyHBFflRV1ubyA0358HG9qLpK4YygQSWgmwmEqrkezUSKAQoH6G/SxY0o887dsVj8z+NHT5
+3+/MKaL5VEVspVFE3p6ntfrO56VRUdwFBAEddJ0WhNJC7GrUCPBPLzD7vRrkJcZCiKQpp7SEFfM
/xze2TTQEwdaxtdko0b2vdy6Tg9SdLVx7uNE7Z6rfmOhxhdFJdgukwM3ce7N1b3ODkHk79YSNFJQ
olqaJqo2bmiD7fLTbmkQtiq5EoceIGH94KhqpV3VAs5BDpGEzS7TRL9yq768maCD3tgCUCnfkCWI
7CNR3uIiYduoy7Q5hgIdUZcbVCOPePSN+suUJY1XttW0qdRDrCoC/cyiCnU7y5h67QBMct1BfnMi
t60bCP+cYxThj37k2ZaOi05uMkgopFGLol7csWHLYHlS5Z1Nw8RNAh0Tx6p196E+ri1kS49B2A9H
/tmjITnI1kcNwEvLmNzLlGWFxUa9RkKHSNf/ejAv8Q+vqPfhOL8VmrFMW2aAEfnnW3mIoeGv3iPZ
DKe1D3p149LFD6oavWurFZSYbR+H0EH3GNMbD+qWuDCGtsFrmOX46h1YtSpCfXolW2UaIKrSJOod
a/21n0C9XIux2JJTD7JkVXUOOLU1PXmVrP7Gmnj87mDDtapBenQDN58OGM7ZTA0dgM7ij8lstT1n
fQg2hp9N7xstqs5QybbYqBfyzt4bpv9jsQeFCG9m4bhXZA8gLrZXQgug4In8J81q/Kem7zSwhOgM
N8IGR7cSxQbPWLYugsbUUBKS9ns7T8GAocJpIqREx3OVReeMQsimFOdSfNT62Pkti9NkT6nmJRMd
feakLQdfwZ0B/iGVkSY7hcWFBFczjdNc0TZbgWNheweu2KFJfNQKAk4c6GH2RE0DYt8jT+p3dzTS
2UR2Ux1ITOTq9z4eciBRBG0BlGay94TV2VNix8Oxz/AbRoUPCgzFUB3xjQq4PKrNT8no/hGPRZp7
ZgcQ6OLNR0iStcLZCL/EthXizeB1IungpXFNP8KVJnJxiy1Uv/1efSXkmRavHxx1hqdRbfrvZO8H
Hm7NUgIA8bnrWHYXkJGR4DSuE3udlMC9U0xhiGHenow2m7aTH/3ejmF6GkvIZUFVo4pXQ2iMm4BE
5cg1kLxDo1TkOtXg43QGRSVQ77H6wgY1/FUo4EEmzAC8zVF4gRpcG+yUo7R8XHCzuAl2i9tJoGdb
J7fCAO3EBO4Me83tYjhNYbGzgsqFblyLnZRrWuXaxpUoWBVtY7rmU7HPRpw3x5YP9lrHdcFe9AAB
0jDLQ/3KelCPQlg22zb91EGEWM2jxjy0wuqud+YYyU3AvXuPszw54K8w3vDZDdeg5gRdgG5dRpb7
fwV9jfc/2N98Jx+8uLPw4IC62OqODpy6xBWeNCBe9i0oDfzSTUYiD+86JPn8QG55lq7F+M0xi+ld
lr6Dq7S0OFi5pr9YRgEKigl8cGOY5J6oI1XP2o4tYFUgA29M/TygJuzcRBFD2sMA976b4O/dlQ4I
s0IAURrbDFYDODG2bpt259JxgIlVjjlGKCN5WrvJj47LkWqCabHTjF/ZoBUHOrkSXAT/j2B6SXwd
rMchLI8Pb2V5CeppLbCujlH9xeoOwoOhrb1F+rDiYCw8xUOevnFwuW3cOtM3BvCzb5MbROchY9jl
GIUN+sZxZSO/9mrfTH0VRcLYa1ogv8alBkAxBJps3B9tIbF7Z4cacQ+QlJsBOW4mxZcpbSBaW4eg
EYTQxg4J92qPM/L7PGROk53qCarp8ZT+gMrMKlASMiZgWSr37Z5E1IHxqOATNNPAD7kdatGe2kF2
J4A2urm32CpXz33cR4BpwTCgPrx4JjGKfczrMv47GcD+rmuQ0OKN5b9asf0ETbPxW2+wck12S9mR
7pztUMz9sPs80aBgY+z9qtxVWt1ebHUL3zZadKgNkOKRajzZYn94pggyGeraHmcfbUVOagK3ezbx
HHlcY4T+smlDJ3RU6cNcBD0Y9ERSr+zQ77Z63IChs2zjbDO5qLZGsqq+uKrhc6JQdbsIFC+t7Z9C
7mO23Vf1rkvKv1MOmBI1UvWyKCq2KJXqVqjbAv/z4qaeO2XhJXcfzYniQ61bxfwMmbF85eoO25Kx
sLrycrdUotZP1Pq0HsVQb54dtEN4aazH9QcZhoBVQGNnLlB4IMWzBolShXgId2AcCMCOrYoYHusZ
5qCHegcaQpdoVxaQUaIpWSoB3Q2dg1OCrwuEXGcc0Ngl0ELj0hLbYz211QHZrltShSYotpX7o+sH
ATJk4ImIVPjdHAqKFLzLt6pgR0MUqEEZIwV8+xM6OxJK1i6mesMaMK4teNklhnrUELD2IeQhbl5w
ifnV0rTMwzwaBl3xDXLDxdZNJYPg6WAmp7kbh22KbFbh4ixd6MLrlGvu1upZd2e1S+4jQa4CzL5L
TkU+dbtMz6+L6T+WJ1dNK89dteYAFWygVdRC88tBYDWeGINMwc+100hYXhDUlTf6WnNKULpXrMK4
aE/MEUm2JSsuEwLfc7viWKBIcZ8Pg1WsyEPN3XiOJGusFolpPYhTTh4285M3jxf/4/y7pUQL+i9T
AwFIocca2DshXiD9ur5qwMpcDTzw2coPZbuyjCDcLZ5IxdBQ9vxWTZY40Iyq4B9zycn034sWVZTk
W2a7k2afkN/fLKb5pbQ6ZXucR78tDnol30KxVYh7/sgAiloRGp0S82taADQ1OQJpCNUMn70Senjl
ag4D9LhckZ/G1IsGkAmEQ3RbpizL3IWpFxuSDlnYxb28A95Uci2dIvXIOweSm8a0zvxOljmt1Sce
IFh4wE2oEnYZEOSk1jwLM0PB00DaLVzbflWfyTaLN+soqdg3afxHzK1i58uSXczeDLaj8MXBrpzs
lQf8B7iNsj+0qleYfhu4W26xY+fHIMxCguw7j8EAhwCoPmNfKBk75UUGRnsXmPxU/zFZo/WWAJH4
0lvRuq41641MhVGv9RBcrjSSk45UIk8uNBLTMHjc6eSh0iobz+RK22ha7W5aNR0bp+wQlJrXYOt/
pIe4lFmy0cMWzL1lmL11cWSj+tIGHkc90y0wa75Y1lcaUHyU9j8MM7PP9MwfqjDZTAzqahSBjDIE
AjtjWNFieJ5Cy1a4K9yAF1+4kyEjpEHvDheP1j5CneahK3L/auYcyQS9t99rS/8zH4f+b/cpl735
d9vZ320wHc9zIddS3GItsO/mMmeY1kK481z8U/orIEKQsVSo5wiXz5veT4PNgno2baAecLhOUQZu
QEK0rDemm47PNKEZUHceV9Z31sUT0HP5NxCVhX9AGQdkqO4QPeNAbuD7JeRg8ICjCr7GdaW9gVqR
e2zSq1dQfrinoDD/SnulojHE9ddszM2zA9T8q86hnR0i8fkRq2xG46zSti+fk9opX7VgQvYAPFgb
msCwe3iKZbWx/EZ6ue77G6uY2rNQTa+KqXK1kaQe2Xw7Y96oSq/IETsuVBnMYLCb1dynKNx7H8Z0
KA7LOtRb1tZDazxEuDfEOy5A/IrL0Q7fPpGPVFkS4ehF3S7pZAP19KE409hSwdzIglXc1gAnqyHZ
/mMOuVBNil2WhRTL3Ww1px06qLQ1xp5494iHD9UrwYl6ZFtY+pjZFpD2E18f7BT7q6kPNjP5Xe1S
Tw2IvHsk002kjYB+X/WyxAnKdIOLkbsR1EbAkD2PlxiysTDBkR94q//FrEb0a23rvuO+1N9CUz4C
dFAH4bupA6mZjvIYxALifOo8S42Wa9+Aj0zPCXcCwDVteQRD6EeE0JKdbuel/K5DL2eVAzcK4cQi
xu6qsvfLacRIOBK/NP700jEF2tWQgAi5g/9/fNIh17o1cAn6RJ/cQGuQPB1YDsZ1OOOem7tAJgmA
f/iSMPyeXYGiuXVAYdfe51SKzfD/7smmyQ/zdwA+xztNlsk6ZzZED7XmmEdGal2wZ9jEVSd2uTPt
XOG4T9TovAJxV+P/ro/Dh4kD8XZLzG5FAZAFQ2JD65qda2rg4lYzKXaANAw0md38kEPGcF5t9GUC
Gm3DweUXqAlSJ2o3VMxEJUtU0eRaVomdoL5eTNSjMEGFUDTW8TU6V0PpMb7COjsA90xQQ4HOjzfI
Icc4fYM/iWxUXTN9OuZyEqqtsU0z3lQ2lKvDPvNKu8xurgyyGxgsslvfQ+agCcBDz0XsmqtcuXkB
jvIsi/+gOGRo4dDSyjhpTXBY5lIvVfU50tkt5nkhaBOvU2uyzrTi8qqalr5GEL+DOCjew2Ifp6xe
cWYBH/rpCDtf7rQUqoaM69oplYW7CWSToqyk0sC0Dxs5aLg0ZCMv2WjYasXomUHremRDCZZWzcvQ
uIJO0sd4mViiZLtqynr7q6XBrtRuipSBr10CRG4WdvPVcPTI86dkfGsit0WuP4ieOTaAW7tynQuk
sjNovU/gIkERy95n1S1nvlgVvMueQmalT+BjyZ7s2j5xHN3PZLfwZbuBGhIEuUjNzlUs5QHXUXAM
xc/NbJSNVW8qHYAxAke0KJS5yp/IUzztnSsKpkaQqQJTrEaF2ADfKWaNFai3bqJ++k46Kotmyt3w
QX+FPPWEfAx+amivoMI8B3JmctZRlI2gi5LIRHbFUHvcwmVzZ1T6lWzUmMqLt9MJW85mCsjAhHwF
NQCISMEQslps82pqjTJEolBCNZNiAVqMPIFbD2SCwIZGzVS6stjWx3iko7YZF9suxwnAsYsEdMKt
eUV1E7JSgf+dxaBO1iJpXhf75AP9KHn0g0zkpHjqNVPwB1eTFhOF5QXfCmFDVkGlvlKVBKvCLph7
ZMMfZ5dLUACTk5olloZuYXwx8u5PPIiyw9SmOaT5+DrXY/kKqq0j6APsc4B7rjMytd2+ZuyJTIud
etowYh9PcVMKZc/YBicQefogLQFCVMssc0TAu73Q+f9aqy4lqkjBcLvWtOw04yknC8VL9hh/rUxc
cQWDj7RpFzvp0wC+Z8MHS8sos+ypBcXlkxQi31JcMem4UKa4vLXmONAiWGtfG1Uu7icTxsKOgW88
cGI8sGCUfVFufN+HEKOi0VjmET0GaH1fpI/arfdAAjwZGPXNCIaSr0M9tyAnytqDja+UgwPhCZQz
MfNGzaQ4MyqOa9cSV4HrB4fGne+GHowHsgtWmrc8RS1ti0/vyL/3UtN2pYkdLOud+gVowOZFN2UF
5Lnl78hGTaD9NspAPoNfUIIIbUe/CvpNhUEHslcRHshEvzeyl70fAYY7/Ucs+AXn2B4FbcDVSxcy
GCLdVG1Q7+0q4l8E079CZT1/qgzB3qCKiqxMx79kVabtUEwP6ZPxqe0hemERsTey25eZzRsEDckF
kIFgNzWQSZmNM/E3hVKThj5uvAeov81+berbY5XVJ8Pi4TmVUIQMUQ/4Nfddax0GUh7yPIq+lpMC
jRfiRTf66Lnp5G8UBSSQv4sZJJVpyMt8AlVd2186OeCZpCX+QbDMBLClkLt5n60224AOXUJsZC+0
13ZM7lzTptxKw2+hKl00+b4Msmvm9lewR4P63C5Ba7HsJauqnPQtbQQlhF23THez1bKDbKQWFS8r
a9QhA0mhgNqtssC2Dv/K8EKEL8QEs4SM0EzQ+lKfyWUW+69iydZBm84vQHcO5vWCmSfRIMXLB1CM
WzVQgEj0iGvHubhaEKJZQaa03Y155FzJQU3ZSLlHqimeg5cZjZoG7k0UYdhKUhcrUUPz/cC94vg0
1YanA3KJxog2qBlAAWMhIaFmkgKiUPqIUTkwyImTuR2glUjWeQw5yK1ox+hAtjItPrzzHIomow5F
3Q3ScsjTq+yea0fxoarSG9joJv1Iti6LD8KYwuNdlm7uGoqGs8dtzpoCRR4h66o7rwYOcWsptOoA
th/+xW3d25B37LnrmHwVcTGbS6HXx94cwKShopKxuJ+UDuLmVqnx7DfFPCnQ8mgFAYI0cXfgUfIY
0uq/o3CtXdm16YDssC9e4jh8qye9+B3CWtbGRr55P6kwa2xXkM/VnwNcMo7Y3Q68uUoxbXugNr/5
YCDe9MJikCJv+veMjR92AfIqFPHq6zq0zGOrmi6FusPcc0Lrfqgc3YPtYfgZ8rDU/2N5CsFtbY2X
3Flxb96o0TXbvDUNdmcSx6r9gyPgfxZt2V0XM4SSyuNQiTcytciG3uxy/yDhIRNZ7KrM+rrwwc+c
8UtcVSmhkAzYoB2P/a/EEX9HF09jo+m6ZkVdCuyZmAMb9amqta7dTVoTPuO3b13NiXkRnt7PgzJR
LwK3eoCkx20xOTx6xnMKkpSfoVI3cScjHWQWlI2aMTJdD0eZfEtDepVy7J1N3vIUlwpdEniobq32
rY1yW7M+1p196uI23zm9E1yWRpRpiEx5iyPiFJl/BinLd2TLbRuHQwqscvmFri/pqpLuNeMaoFK9
kiHQCbj5JMegAckhmgR1tTC1uobHcF1grxqXVQhNUXXraY8AIYMw5YAPA9z+hMhlLdxNVZcmMNZM
ps7ZVVUKptM55zAqWogA9y9tnu8z205vSKNmN+qNQ5Lc/lyMQdKns0ef3N1UA8u8mCgMKJAfwvKB
m1YrUUMRQ4MrZ9AJgchBOZZZURAOa+hajOvFRm9AJmO/rZou8JalEjVXtw1/79fWjz61cIVOwQAW
2SeIjewfFpl/ALNtUck2jIdaVe5NqprPMYR27UqJcvfcLfdcds6+MOu3LgQylJogcidssglT2hF+
1FTI0iVgNA6DHeaJjsQQQy2AmcvnHupze6g14NQZ6/KZbLaRKNWZ8qvLkuYopfkjV6EoQRku0pd7
q3bj5zoc4+cuEO1TU+0hutoGwB3CngofqPBYemndIWcGxFpnjqBUD/PrUgxCRSOSf/h8/pxG1btd
OvZzYUXiqZyezKRtYkAZ8L8PPMtv87D3S3tX8SzzKLbyM/FcVQFf+0XHNzQkBypnB1yXOsmBg2wZ
4OskX+dty27cBj1w09YNpBgw1HKL3cICjdO307pmCV9bGUR1WA1ij0rVTqR+wHGNaTtAsqgx9lDp
PuT9C7C7ziFyphISTTJJjVUZBfUJ2KZhz4ZqryVFfQK/CRA+hjqw0JgaimucYSjmKb9yL7ZUfy5S
lCIkkAJpfeT1fdyYXQKFLs8a9tELomSAo/W0FBQzKEiFF7g8dCmmgjAfTtviYNSAGEIj63eUhoav
RSS/BJMrjq7aclmTRHUA6uSmgVcXS/B2WFGXqXFfssBzuKw3KEqCh4y4k8Qtl2rA6qRtoQEmURr5
01ab6q9A41DHLVkWejQA0BLI+M8wGsZmiEv0aExwKkTioIDw/WpiYXdO86o7U29pFhto9bJtJFMU
RAISmBnJ38AfYGMS1NapVw31NLtVSr4FMIEZjyxUDUpzYyHBg32VnoDOUxnnhsbz9CaEi7rkavC7
Ab9DW2yoPjDQ4l2WKbq/skdxCdmY5aNwhKoCXVUaSD1Tb8djjM+pkaLufkG8ODKathA9BIBOoS/I
oXDzG0hux2tWTokXF5Gxxw4/fMXhzr8Ai3ylWuaaQV8TNyfg7vLHPXi3YsBOI/vkZuA/LQar2Uw2
hxKuspmpBlx6dqHnvmughLtzO/ZkCAMH4fD/CPuuJkdx7+1PRJUEiHBrnLPd0X1DTU8gSQQh4qd/
H+TZce/89l/vDcU5Euys2wbpnCdAQgGK6cOHHnDztoXbUrJStQeZu2yS7IlRXAdldjotEta6TxK4
6NloNRE287EB9VkUDLaPw5A0HuQxJyqVTmLbmMxySls0XMpiV3rR14OyE+h0PZJ/zRHTJWPresC3
A+cCNtq45cwdtnGlRmjUIHzk4N2BT0THRVacVAyqyH/Ne+QyWVmbwvtW5m5zUEXeHEg/YDulY5mi
wO5ISB/nPbrP0wFv5vwA+Vlg6tMBFPUICB0Z4xD3h1wb5HEgZQ6h5bJV7xSXOmmXnj/A4iEx6qcW
qwUYTqbdRueAEje26FIXILiVCw6j00OmDBgkWQl8s/0GIHw/YyRZhBlW3z3cGqXo5REILID/mpbP
lOXyNaEhyorD9VHu0GUKMOfk1hmtw18VEB1WEwCo78l68FDLqSCHgu6y6IoTuDbdvK5iMu8GF39g
v0/ZAu/9LpCFA56fYecbLgx2ZbkXzcMi4agwSOfK0si8jO2zDvSEFMDuRQboxUK2FV7wPlT/Jrhu
KpjAb2o6jSeEroc1wsq21PmREkxCmpfDh3eDvdhS64fqQ5xBF/ce16X3nPtRtk1NkQJAAM4THMTr
STbk92spyz0AFzz5rF9SOk/zeFgnPjybSNRhE1OF8BFC1Tsb8GjSZ4qb35hV2xuADvyF5UOv1WyN
7AJLU7wXC2EGZtR9oG5bAoaS9Rfq2N3FZbkF8Ud+VNS31uAFdkFOHLH0aiKARog6uoLKe7jxjXAr
5EACx/affVe0E4j907Nd8p5XkEhoTYOuYO7Jr2GS7eAnTOc59HDmkynLKZ4OQ1y3Jxg7gAlHJQVM
BbnUsMpdZoA/0KZ0I4xQvA8jIEZu7GQHkgh+qSM3m8Um1swQNAFrJbf3RUWsLwcFL499iA+d2a7c
PQb1XBrRsJmJzq3g+xAt9DPV98ZfhIdoHk9PWP1w1M/WQT8xH4/Zv4en2TJzjnabzeFVSldm5KXH
sRDZUZ/pA3a6oJJkbbQg06jVSaBYHZav0IzqD0UnOqxzgc5S+keYTT84bUspJahwFm3CU5mLqb07
hjt98HoAhzb6FB7N0Jsn93wyzQgfg2Ahh7sqwvq06dN3RcpnTSutsdyG2V0G79WhCFdZ09KdpqTq
g85XoeUHHjihC53Lp7l6ANxUa2M78lnn+9rq/HmHm4jpJnrG406Pm1ReO6+Ir66soCB5djAghD+s
8RIDYb1P8mKYiSkEC9nf5gbkQ2uWjmhrQGIH0Ix+OugzG8htCIWlYvHIJSTn+wIsDChl/pmok6J3
+L6yhwvWOO5KDz7y+swmeFwaElRm1OWaAMz5dg4RDrbPUhBeCQQS89KX0LvBQbOj9Rl++788z6DL
v/L4NndqhpUAjnpIpM3Ny8x89bj2cUniWIuegtmsGSPR0GIHkxdrINn6g059OUAy6aBnlJ5Y3/PA
VM3RsZfzx6sWXyw0jKOhhDEzXr+GwYU9IzaIPw0xdx0cqm00BrrfL2bDTRfdBLJ+pDrRf7A+kRvW
w+cppF2zfjAFNckQdr+/B3SBXI/qAX0Fzn5fcWce6qQfFv9zGz3guYIDCtD6cGGa1Hash/qyfjr2
WpjHq1BjBEYfIh6Oi2evlWGvQJt6Ax90axePvrXTZ9hrOXJZorIKNS651jkHehJyyfCVvc9p8wQf
GgobgSZiAlJOFih/uLM71/IvdmaZl/AFz6BPEpZJeOwrf4F6INvCNQhfE83W1LxNkdjjjNeAkGLV
dI1Ms1xb7YCOHmD8cEONa+ANE9daSjBrN7rtEHqC7u+j2g1Vx3rk3/O+dCr06LydFjaV22/AnyH4
9Qixzd9acG+XjZcXYqEAWinRoT/QyUhau0mnnsU38C8D1FFPCa2oDUgGaKeew12YrM0GG8VnvDb/
87pK+tm8k1Cz1HwR7trqwBXd3BkhOsSjaHOnj+gQC/TN3TMaYNX/mTxdq+8E7O0MurizcSpxO3zI
zwTNtWp0i6NO6YMoKm9BFHMDHQKcJ876rCv5l7k6nxYWjK2g1OROzR39kd0/7+kPoT/kVKIbXhrf
9Yf/+Nh1eJ86/WmcGgo9LkOfyw8/Y/gqHoahoM9DBXh+ZLjjWocuPKrgUTMmCx3SUIYAG/Wo5gIN
8swMkp27TsE9HJGeMVY5vCLDE2US9XOZfHJeBgXeULexLbtlxDnf4I87PoeUP+sJEEDBHsys/JOd
H1kLjdxHk0U3U/QhAkbT5lhtPToqfS6ARMpCY+HZfbxP6yIGFcYGmPARxyEkyevmhx40jArvdn36
d1zo69KC50FP2Aw4Tug0s7E7g41YBnHK+ffRvFE8yn64eKDNirCC4CQzIkCq/fhppDaQAligLPQG
LeUR3fu+UWR4tnLQQiYgdat5XlhSxdxgKx3pQ6SJXY/YnuDZOoxJB817cIUC3fihLVbnyrexifjf
vpHOPaZ1ePA++kZ94kcrCGiDbNMa9b4Jx6fhj5U5mActNJ8EVO471WUB6IMmCmYS1ivTHO1vjnoE
jAizCyUF33dTi90beRWQOhObZgots3BXNPJT6KSjH58UjB1jUZ90ZNIbS0xvlWbZcLIiO56XFi1v
vfIOrhEZP3NPrkcvdz8KmfQBiqTG0oc7Ne4HvcsS8sbrHlQ9PEKTpF97KI/OqoGBP6iT7gjyEcFy
YhAh5sDByZknlHtz1jTqDBRpc65M7BFyUNsErRe1gW7B1Dr9cmiyVU9CY1+aLapZ3ltJ0zcYTqbv
qUpaNF5kusTbJXlPRvSBR0Bojkwo8RqjqQkcevI+acPvBOBcgZ7G+dDMqQfytB5N/X7dRsaOcc+e
0zG5YF9O91BBpHsAgFGFcDRcWycinlTraQ60LfBIvY/r+SGEoTk2S3C88eHCNWZ7P+OwQOWdmRwh
mmTYP2yLnmrbjM5OAZCzR1R+gG+m9VKWqO3rkOXka6hHH5PJNPkRxqGVrbByHOdlL9W1JH0HzsJI
NsQy6qvfgdQb2h96DNqA9TXrohCicVHlHB2BOlQSFwsolLbPLLSaXdQC9KrDuDH8SyecQEeJZO1z
UkGqYAQzDY2u9rm3Eh40eOisf3edGXXwZfvTudVntIKUXgIxiQU4S8MOjk6gR4K4iXICMF8GjO+8
YZH7oZrFcHQ96EPpVNUBpYA2iCHXONc5gn/wYZgOj5Dl1N3klrHReT1DD/4Vgppzg4NuCN9m3FfP
eNxDz1XQUluONT64vwZ0GIoSIp4wZ+uBI1VlGkQ5y49R0phzg6bjm4hj9CVZ+NN1YOSH3dqnn0So
1uVFcxqy5KOzq+dheglqFTYynRVZmcOSfCgWOvcYgLL1Bk+pfH/PE7LIeEc30NWgu5EpoI716T2u
Y3NnEQcQ6JFP0hyYMqWiajKN/PuSv6/uKlCyw4pv9TU2jfhiongHRQ3pCYAcPmpgcpYZkBlrHUZo
4rfhLarNam0Qo1hys0k+Midapl1cvELqYthC+Bf7qilfsPE5GozqmIzDSrKUnqsQ4MPKRXORGA09
G9yhZwbdgM2Qswy7339y+gw75QYGVmd9JXFs7A0LAjJHVs6VjGBxnCq6nQRXvmHdhMIZNOCeLMje
LSnginsIN0a7EtawKyvLyouIXBLkNG/nBDTAQH8wWB6eMynQ4XXhOFaZDdYrg4dX3hTBbobP/clm
bNQOYyJqxQKacODkaEMyPUuPK/yZwAeOxdxLbTVvhBUdG07kToZhtEQHJXqtGvvm1Kbzw6lGrKg9
69ZL//dUnkgJvzaO5do0lYX0JrOynnuVqhdqEoHjExmPkhgaI6K24LIyHRq7Db/Gox7XU02TiRUA
yCc98XGJHrzPYz3c1kUav/iG/5MbbX7tx4Tu+gYbI8/P6m99rZa975ZvkAQp1pHfT7artn0b5Yce
by3wKHEv6GAlrXqOZHhxm7H+NsI/IMjkuEpzpkC8Gb870Ljc8l7UFy2mmWTm9yF0UIOTkqxs1nko
nifwlUj93NvqOC7Ju2mm7RySnpuslvFpdNsmnPvDeqyBQL5HgwI0c8iFwlcTjw+8neShGMZXk2Th
VfV5vi/gxx0YpkWPtTd+19UQfWCZwNfURCXrUTBJuKXmJRqo+OAB+J+MgEPt/qtP1eQNp8/wpC92
Q/mkg7Js+aZj1osqqP0ycAMa862Z/OreFEvqX2lDflVwsnhFwzbG823wDm3D+FapcVxJOOld4gaf
Fs0S86NrAcibLgIDZD3CjuIbPo8iqNrIuVhhDN5ebqJ9Wxowq7W9GpQlDyz0UfXyrA9em1i7HI7b
hR82/kznQDRKUDWtqk3deb/nQfpdQjsNEgmPnJ6chgJ2v6O7f+TzsiPQGqdQXqiEPOuBriCfoywB
C4N+wIa1wC2nEFx98msQFxgTk1AfUdUcXdKXRjJzVgLQi51HLE5plU1kstFYA6YRn4TM0N0hbvja
Kvu7ZRfk1xjkXmG8xg2FOjtUoVERquvLqDjA4IPYGSyqLzpvOvmXFDhnJRot0KbWbYZ6oHO/5TB9
TDPzFE6HLDaGPUWBz2eF7cz0NMgcorDnoJuo5+nc/cDRNI45c/B7xrX3yZzF+D/t2lXRgUnn2xn2
xFl3rJoWBWMHDDSoMNBNkSdXVFJ+px6DksCT2oWUSDBalQEx3j9zaIsSOUGZcNUwAYHlMPup39Ks
wX+rEmCa6je4PmTw/gQ6zEm2OmwhG3kmpjXTkb6qgqHHCjyOr1eVAjKuBgoI0FpOvBVo4O6qpFm+
6dFQmrkOq6/6MKIzExQVsBUN4eqe6+Q6dbl50RPQVRcbc8QT0AHFkAdiYDxQJv99AR/Sn2kJ03nT
jicxuEkC7stpOckD3mNHEnBfrRv0e8erUDb2uy7h3+MuCUAUADePqPcY6wi8mvjZjOFcBD240kSh
XMF6fAoTtOECvM7t4P6j1E6PYvrRVp5Y8BwCbDCnB4ZC/3CpHi5TyIP2uRWUfRiCypX/IA3Wmvhj
0+PgcHrE150eUUFolqEzYg865e5z84S8uF519moKj0M8KEDBRAOtLNxzGZcDuq8mJJL/5FhW8pX0
o4vpjWrVoaj8ZiuIQjZu/GmB3xfYMbEPUJC2jlFZQxTSquPP0jN2FaR0g1gpf2tUBNsJUien0DTw
Gxs3acuTBR44dhbADQXuR04PFSzsuK+iQO00LC9yCnQG9lkSitkZmLoVKQM4CpCr9Ws07eFnakE8
IIud7hnK2cnSx48rCO1BdEfq5lAHLqxmqYxObGpj6LA3sJ/HhACcXpoUVYm2A38jeb9XUxIGxZCI
gV57V8JEBTSe0XD43xj/I9eQASjjpK69d6YC6ViXoGPlqrf3JtTRhB9a23KKXGx7y7meo2enHpaF
7viN4aeL8oxZVtvBbPON4uCJuQa2oZUsFsTsoRY1hVUDlo8+0wfCe6yvCtUGVlYVRxpa0PoeJQi4
jjesUVHK59SPrBc4TH4NVQxZkcdoDPr3Im2Gb00r21nnWtaZJql9FlkfnXooDzxS1pSvKvaEQle/
VtxzDtSx4pdKLCvimS9JlyUvhVjWUwD71PHaty91ne8cI/PObFTmy2gU98hsHfMlZ/xL9GfMyKzs
eQALogB6SlrGazmU7snpUH8hWfTWtnGz9WiLQu802BVpAbGXxF6CVfxpNp4zB8zSuIDT/Z240fDB
bGOqQnXRQeedKvuetf7X/OiD9df1focHGZpn04eWR7lxBdh8bsbEfBkiN9QRyJvYuUxjf2bqsSky
sX59ISiB7cfBW7W9SwPlYQEUAYf2TtZSKvU+NvmwK6EGjKF+eLdVRiF7wGrg6hGi4ZFl7ftoJv0u
y7MxiHg2vJsGtiwejaKVVRvY4MF1A/wqIIR2Oh7x/diVMKGGE8U0/iVWZvzM8faDc4+8WUlWHB4H
ArzHlxCEiJuKYjxE/53HjirBywJehfqFhQJcCzbxaKE+989L7JF7vMXGHsLGbt4HNvRAbtKfPCdM
+a2DfuOiSRq5hUW98RSz4lkvueKqKwLiOPwIAWsJgHfkzPSAGRufcJQlVwef646EYOyH0xoOfumL
NLTOagSmUKFUeega9vtAQbk/pBI7WtBBhiWXpQF/Pn3Uk4pdMUTkfoG+VFpYAhl1e3+k6sdua47p
fqdPHwukL8/dL6dV5mMqH8TvZdRjPoMejEtseLRE3k0kXXsoUjS6RGynICaRaF1Nod/XEdguqFno
USfxGrRb4w89mNI0P9gDweIoyMcUXmIu3K+mFoE+tFrjcpSo+uYjdp8dOrczPRIqWD3ZSRovdFi0
ygXG0ACjyiZ90Nltuo7Mlj8VXh4f7ZwcQaPjTz66gk9hptxZgtflRufYGKv9GGUfaAbMWR17184H
fDFvYVhgVL715ohQLl38X6x0CCo+CKvRALyGnb5DsziBi4lX7RPirx1a+CfiO8TFY6WtFsAxwuB4
Sj4OYLS+RIZpz5MU6vyWYbmHxFUuAAmJdz/j+UggfJO5865i8FPQw3oi79J3AY3jIBUj39cQ2ts1
kWkvwayvrwwyoAFnLP3GHGvj2oX9KxTtUppV8TlMVrJ51RNQoK0WqssacKIPmUXopmXt+aFe+kCj
NGnB1p3R/nKiIk+zWU/glt3WnnSOAIOkoGmi3AbKcnsJxwnEM5YV247OeGkolkRF5PN1NY7QB5jY
LCEeZBnl9kkTWQzfr1fDAFHWB9WFFrA9w7/+FE9kGD0jt0QY3OUc/lx/v5tt1qu/Rt3UAYEPTbLg
AeM1KJpihbDkUkN47wMjaw9RXy4e0F59VkFi5j5Xh0bcqDWwF20AfzDQZ7BanCVdQp4clPHPHW03
XpPuOrsoXxt3rNdhxONV54X2u+e7QdU77JsTqWaOdUe0HyEhe4lcKWeQIIqWDip083qqTumKlD54
It3EVdxuHqUrNYkK6EGde4TTXI6SxuaR0tP0LTtJf0mB7R9a2ROvo0xgPQcvF3cWuqA4MBDB2Cz2
o2pVs4xg/TPFfiblCVau9go+nOoeetN0PVAYIl8reBjNdM7VlyQDNbGxc6Kvt/AyIjZ4nH3qifo/
qO+gasfcoOz69ripzueWnW/ZGD3d76lz7ZBCy6I7oSgiPuISxQuAhn40NtYRLQvZE1NNv8I6gG/6
digu6P/4M1ol8gdRW9qw6jsqdQ1odzk7WdAr3RpQ0AGXjLQvrpAf0XQzbOz2nRir9/BkLLV2iVYt
GT2vWivUyB+qJ1+kt/UUPH9zIG9QnpvFQFXPOgsilfdYDwHKVwXD6LN1xYcnhf+Hq6vi8FD0WC+7
xkhuUFTigZG74sC8oX+KoTCq84MJeEhcC3sNBTB6wxKgoDmWoNI5yRpFc/18b6Y3wf2pr2MI03wk
MX5pj1fE/W1QZD7dtdS7X3bPOYWzLBkJ96Wc1gSG0QZaM06rutHCha7SnA2OXaGa5KsgNgp8blpa
bhwl2wJz8qIF5fT8MOfJ3ojB2pzwRY/Dww5A5/4KH7lepjHwovzFC1cQQQwEUzU5O2XBj1hKwg/O
hUAL/k5Y/P0564YocMDR2/+Vr7hZHAsOdYRpUM/nZRjRmT5lLsSZfNbeB6TdGwthOzQAlj07JiHb
txY38yCrlAnsXGWuelb5V+lS7GI4md9HS8jKzQuW13hGYZRDN/c6uKAuIrhnyt5eFJ6MF8Y3Le3S
Tc0IfbiHPcRy7+Jyfw3rOa7FatAf/GLRGrDjxvt/F0+islAYcY+G4QElTqEOZbjAGOqcmPRp9VkS
8QY2SD6+kdMVerIe0GFeGIELcZl9VlmAy+iBxkjzeeolFigkuLPd8NOgHG9fVoIAVVR+t0VHr1Fj
k2tGoDLqpa670mEUS+cSg2M0jemDBXT2Eg4yfA6gDr0SH1rebQyd3dge5V7F0EhFo1RMrW+d0Ycw
tLGBj93hJUKLjUIHk0DXKkzLdmeEWOfpM3g7TotBEyaSPhSJA530pjl3LbVH7FDzk5olYGe6bWPC
9wf8uGLdwbJ6A580QFmAB4arDpo6j4PO/ZkWp8A32D2tFlDiGwPSoMmhvdIeHmr6TOckDKlICpSB
TmnnNe3BpkNPuc56bL2nR56UCnhyQHAMIiJoZY7DsYNN5WsPyAIlXfjsQWLn2qNeOExpYYLxiTUS
NMamsASte+X1XrswSkCjktDoNnLiF8NzZg+GqP00mLW3tLlF5lUv2VOXd8bJid2VjsD6Yk//nh+7
cPjV8/VgJJ0QqxT/Pl9fNM3Ppvvr6DHfHbNkKdoCVjdTRT73m7KfATD4HXPJSueETSDjMY3aNjgG
s8YEmAriQXTWEhOxHnocnA5Eqt/LwIJtVZ7baAClw+9ynl6nfonvVQHwmSFaOk3V4/cl6wjIT4bG
PPRQFXRlAKopNo4NcfiIpW2MHdW/Y9XF5QZPaTlT1MH4Y37YJlhgW4aztqbqQE2j5BDZEAKaop7j
7zSbijXcB0dOlxMqJ3TPPAXHfxQQ5dQ5PdlXop+TvlcLnes9eigA0zsrhddb4b3gA8ovPVAWWOwZ
rw2pgFXt8UXUIRkg882dIQS3FKMx7x3IunXxdhA2ALSDKn8rzEuIIWLZv3/ozQv9+Gsj4ON8iMj9
hS7Wa7xpkImK7NvQ5CsgV1GZ71OIsXc1ZNmnM30IAYu+5/qc9Kukiw+Pwf9z7n9N8fyiX8ZNJgCQ
8bF2b0qQXRJSr8uEosoFAch9R3K5zMoyvjY2sFrCz+V7LGFb0ivzpz2xgSoBR2QgkDdj7dGVHdfm
1u88iMiQ4Va1Hly4oeQM5USrfk5k9UKiLPlMFTzGrNyvzkXYVnueGnKuB0KsHAoihpsFo4dlbTkF
2C2pelzp2ZTAYhFVM1mTamuwyb6ZROIjL9VJuVEdwTjkBUxZuOfk+Y/aJOqt9p10HodFfZa2oqu+
N8gW+wEoycXGNhI+GoppbkJHOCa7tAMb0q5hAB4lqtuUEaymyomtlmQEB2ZVeEuBy6Zz+sDrZ5Xj
OQK+D9pwjbpAVDpayGSQUMNKsADPIU6zQJH3n/gxPjIHiDAn6w+kA1rGpXiqVGbXww3TyVc2Wlrv
qVleh6IPLyU0kvGF9m46/ZilIP34btryaow8vDjJcIzTinyX0Mo7ORbxzyx4CkMZvUIoqTqYPva6
evdPURuYoznDNqSzujkn3bhTHfkZg//5ZIcDSi61369Sg6gXx/DB183E9/+YIBx7MkolqKGjzrcf
uAf2bYdSRt6GUD2YQj1gdQPZc+G/GSSFKV7YDwuCFTzYyoQ9iVa4B+jLX+vRtZ9GN2dPTtWeLYLv
Y6mVogiMutYwxY3hfONl9QxacjHwYzjYNI33pgw9COL29vyvAR3qKXpyyxpAJXQMfY9iG1kAjFYO
1JJBqundLF76XZ4/K/TRd5GJOl6WueK5coT9lNJAj+mMSE2ofPsp3+ucQeJhYQoZo8WH+Y/L73cb
HOtphN2F1YhnmjbtU5IusG7M9m1cLyEtNmzEtKHHly3b67wOAUnAI1f0YAiDf9POqqmq19dmO8dz
sglgz2PvqQHc+X3EnUqC97j2rAtAYtVa5/R1gy4TulPFUMfcL5ItA6pb30an4n4SwoNtw7wcc4DB
KiOEhF8JhLoZFugIxPwyKKA3G2wTf1g55Ova7rtLGhXkA4AskQ3Q0piEdBnFVL6MVvbNAEbqR1nX
O5Q/23enr8QCkllyj36jgtRAeg4dbDhHmwKMWmXqBq03Dg2WGyN+uh5KdM50mNTxMkVV77WtlQ1g
Kvhr6TQN6pjvXeJygA8HdvCYigI9HzRTc/JbG48G6GQXIP1/6Lws4TaamjlZUppis5/3gMnUY7uB
18XvMzblII/YbqAK+P8bZdM8fRfC7AOvTIi0TPWsOocnRpr2UM77UwUDSz6GTNsj7j4VOJh7nWlS
AH1yp4z2QhXWzC+5OheusnfY1TjzNHOaz5vrhvWnIsKbY6djYilaAJXLQSbXw3btA5wqjReIXHor
birAtEeFQmXq7fJBnQbUyM/6wGJhn72smlNXlajX/5PHr8zCcrWL148cSsgVdF9bO2ileSj5cNO0
Ps6jt7Rw2MVET/HkGxQquhOtz++aEiTy1tyKdmRv3LzptC1qd81Np1vocLpauNy5YBcmTxWY+1+u
dvHv3/pVJ/eZOd5YSesX7rZLoLWrW1+msEzIWnNpcL+8dbnaQRwhgky1Dby7jKA/MeXTmqrAtdC5
1peD2oxSLS6vUq/5cjlw9DsIL0TPI62xKkbhoDBcaJaQbJUNVnTzpL+zOSNPtTDLY55UYCRP+bax
inlthf3WcDv7vf7UWeEOYuujADDXYRK6oAD4lXUc8b2Gkgo0xXRFE46a3iEtB0jy4qMOsGbxDmIY
V49app4hXbJi4wDGA7VnVeGV0Ik0zw6UgnbA9ry5lT2RIdK23Hm2fKtzW15yVsuLToVIVVNqdMtw
BsYPYEwNyAluNxQ7n8VgMehTPoZ4aNP69iWnJ36J76c6y0QmvcAb3GLH6nFW2CBU+KNjfo+bOemG
5HtqVV6QoON+jCCPtA8FCAGkFuxWUwjqN9L8XoTuMPPR9Ls4QikAhep4BfKV8aycADZfEmBhll6A
louwAwSciHPFvgmIKA5JxN4zgnpOikYeABrxqvGpeDFJcoUiXvnpe1C8D2N/OOdF5ewyBzKUegDf
lhjA229uzyXYZhN/CGvUS6rwKegJPDNvru16T/iHyE2CH+UyrVvjXdHmfgcR1k4QtmI4wAEaArJh
JcGJlUcXT94VYPggzjNYnK2GEk1FR5QcvjJTzCK0C+/xgC7qypri+yoQ/mYApPdg5jWVB/5WOI6n
jgh+AneKYgWJNsJjAFAJfkrDhs4kb38P2Fk5nvg08NcVeiAKXQyUkkKADp0HfSsvUXQuoTmx4SZ9
GQzDuVFg6OdQvUFBCk2bNxsoGytp3FvTlXKVdkWySoTn3toBNUFYt71KCCRvpfLJXOftqn8vVRhd
6yrnR5APnJksB/DSDKNbE8s21iC8DUHnVfTZcH3zYIfZTUehYv0TARxqGtKH0vL3+PjJyVAWfc4h
uj8rUh+uYHhJbhrTG6anY3+grevvHA8Q9ym6602CMgBDKvAa7uG/59nM6A6wOH2rh1Ed+y6x18nE
UyEg87xTfIVnQrbd3pxCtMFC5UNmAl6tIPeHQFhPaUAs6gVKVdVah33nXWLHlUu4tLUroZk0GtMP
xdUAW/du1wraFaukAP3QgeYo0GfYaoTlLifAAxGU564duFeQ/3eLA7bmdIOttL1uqrA+4hlcLoDe
5M/MgR+sY43hR50aB9cHNHkmhxUvy/rMB5RAQQEEMbIN5Vn4Xrnvyqyej9aQfIaOi/VNMt4Mj/5e
e0d1ap2nT2GIwJcqYgp0CD6XxyFKq2FfMuDvih6fb9+DUO9wfHunU8fy8NXruETTOVczajbGRZm9
vQl9MEh9AAveTAcodE9anylUfgXQNFBNt58bqPMvTHgs7KURiX1jjv4ijYX77PMin/WTeOyvHjLK
P30ZFzPTcGCMHgOA1ZfGK49C4xXcv3ZbcHyJdAjnGmgZdqm11GFmNdB+T5pqiboJD0zCu4Xhe8kt
NbxvokrDc9r649lN8x+Waae3VKlq4aLGtsZbAyG6RG4r0jcTX2T42o92oK/2u9KbQSWsOzRu3jz3
7u/5Slpq1ZcZWerLKeGnCi+dp7yTJkRT0DRzrgMKjte4be1rC2MZo62dvY6qqABNZoRItA6NBjN6
z/bwwmrjjb6q71zomdseHgv/3APrdX9uKEicD7Vr32/ew61BimppxjGk4uzxPR274YMkOQscp2j3
UBAkV/5Pfpjy3p/8ND/0wuGjB9o96NXwe36DXzKHN9IWi3U571sFXzLbg+a21RmvKd4iQczseJdP
fxO4813R9h/PjayG1xIrrilbQCTpNITe/e/WD+2R5vgNM6jHvDUeyUBAM4EBIHR4zVNosJrWm0ll
uE+bBISkKUzKENgvaObA+Ruh9EEH+D8uaqxw0nPGrfVFrHEKvEXK/7oILQ/nKaTuOvcGY9WyGPpX
qTBObRVZQYcX4EfpmsukT5ufUD59KZtevDVpAtGFLOMHUSTjLuV2uqwzM3nx+yqZWWj0/8wsPmtK
w1iwPEaLxHAZ1KtxYKp19gB3gZQGikkwmNzZ+5GsqrkeJlNsEBdQfgDuEtt0lj7qW9dRduCTAuD5
aQ/9ggB2AkXb7CiBRLxJA9ZUjej6c8n+H3Vnstw4lqXpV0mLdSMKw8VUVpkLgOAkUTM1bWBylxzz
xTw+fX+gR2ZEpHWlVS7arHsRHiJBUhRI3HvO+SeZ7w3DnODYt9rNWI6654bpvZPL5rawjeiAo722
L5mk3uKMHW/iytJfM40oKXVuf4waAK9dlN/nlCeGut4/AnGxQjBE9rQeL6K5jZzYt/PJX1ibCKFa
b2Y2Hnh1T7jFONybelPe4/unmv19kuXDvUEI650MI1qv9dZ6f6oSp2PUHUWatReq0zyh1GueWtHt
MY+p737etcDvVqB0HS4HY4d8PkhW9uZyVNiSRlKNflwOWuhenj4vBwhrbXiB4irswgMuot1zrMlx
3yqpvXq7EHI0tqghuuVDkmuLQ4gWHmksxIOgI77c7y4F6QZTlMNXFNkBkgXOPd309HPepKpCvSrU
5bebVTf8vPlzWhU7IHXrg00Hd5tpHDeGGYbHXJ2161Tv3CDTJ+Wxs6hERK2h0y/0jWVgmFi5XGii
ad5dh+QILS6/iJ8uvdahc46FgcWFpr0og2I8rFKX68v9ZV/N73NvvbhSmFu7HYvNnLs0P6n13pPd
QFxZmNHzD+52JMXkivK3wfidi8hQnfnR7SLhCUXVH6ZUJe5dujh4691wpeH1hahk/bFb7ZbnAnl5
lyu9N5Th2wWz+h3C+gNH+3IkU9Vug2C19y83f3/0PyFkl5vF+mBDT//44D8gbHpb4zuZtv5F7XYR
tFUDrsorgs5QXGmVzYTu8af+7XI4KseeTPZV+ibXxzjrY0atIHDYmjKfqYyxeHFsuafLP3VHNrCS
2VNAbx2eUrXh8OXHXrPbA4bZd3+47+ePnRgfmMpnh39+MQpagcxBRv7ltfNqHk9DGiirf7+B0Q7J
qvXXxbT/8s/SkeTeODFCBsP9afB/ub92kqBMUnnz+0PHmCifSqbW4fJilycUBtNcOzer7eU+vRUM
UQus5NH3W2gf11PARRVSB9Fp2kbt/iYavBwRubIkm9+P/+FJODGbfum0Am1gb1Bft+FVpcbFnXCF
6SEtGb5ZWnUycL14ViyAlxmbrL1oeuNsVtnd5QEdsk7PYeG+C2WBcY0TKpt2+BFprR7oRuZsp0YH
5ktVAp6t5ahCUjtebpqxcHzNTX9U9Zx5VZIa50mV2elyM+SSedKme8Y+SGWJ1tpoiYzflihsPRyh
rBvbGHFgTLSbEM3Y29hU1rbT1WJ3uZkNIygJlY8aEk/68+SShRJlZfvzVF9Oq5CIpZiOhYdkSc3V
L8MR/uKuIUSX27x3U8Orb5o1dMsyyomtCG3fyjQ4/et9l380u85vozSbt/Hkht7vBy7PoLTNjnSg
D5f7w06aXt/IeTvQ8dxYpnlEOKIdp/XW5a7LT0tBUlFRbi43kmLqbhIGpzeXm2ORKocKPOhy/89H
/OMgZ0bfkqOIlfs/7rv8dHkwa122cSXG8r/fd/kpb4lzVXgjG6IBpGdhzrq7MCnVEGtjj7EcNExb
eq7lJqcL+fLnARSr+gH48X4VVZqbyxFeJgtMkUKpdfE8+eUv//G3//qP79N/Rl/lXQm0Xsr2b//F
7e9lNTe4kXT/dPNvT5jWl8XlOf94zJ+f8bfdV3nzUXy1//JBp+R7U7blj+6fH7W+m3+8Mr/9t3e3
+eg+/nQjkF3Szff9VzM/fLV93l3eBX/H+sj/6cG/fF1e5Wmuvv76y/eyl2RqPHxFSSl/+e3Q4fOv
v2iupTmXU/XzTK2/4bfD6x/6119uyqaL/3L6+P71CRX24//w3K+PtvvrL7rxq0p9briGMHRLszX3
l7+MX5cj6q+C0azt2pqjarZp8/vk+qp//UXov2Kyqbuu5goKCtfgUFv2l0Pqrw52Ky6MCWGpEHTM
X/5+Fv70af7+6f5F9sVdSYB8y5+lO7wUgPH6sa9/p62jCBKapVo0hK7B+7M4/v3jIZHR+vj/1Wup
MeDZxzjfnYKBvd6Lxs7ybCfB9IohXnPXQ9qh6r9ThXNlVg29q4Osi6yePkVbo7pHExDYU1BxYayB
4ZwSv5v6jTKkZ7NbXoc1C4Ki/2hH4U0HMGqnNFLTtEkawXRXs14xRbnO/blTZ08v8tEjkO8KBvEu
p/HfZnF+Ghd3745c6mWWusGQbUfVWoLexo82d6ebUC27w6DEH03SPo2pTvEYauVWN6HiRDoMaGUp
nrtpZWWoHTOqVRQPJHUOLffDmDEFJnRNUIEZe9K4bZw/+gQrE/fJnjU/nrXval3RwupUEfZ9FRO1
UkzXSWmU3pqbaDBnEqjSfdekOMWdADc6HJg8pc8pyhJpewVtt2+/jUTbeP0CYNP08FDMx35l9aJG
eEtGp/TmcqxZkpd7vfHGCuONET6Kt3yPonSA2jzhmeKPlhp79UR0ktoo2kap94Aaz0Zuw7xv8FhV
MHWFVCO1qSRny7nDgjvyysWhmcTDt1tIJxjuUigMASkCpaeQU9GKcsVeVMiERv9u2cOHOjaRH4LM
+GW/HVf7XA2NOLvDU0qwCXZ4t7nyrnXus4lLVMykyE+Sl6ZqvmFUc63GRCg78qFQynjjjPLR1Dez
uZw0ZC3e1ES3Q9tTgCvXtE8+xuM/yOe9Go34ZtDsaO9AlfFATJ7MGk3dYn3HwvE5IVAds4ECoJ8u
EQdqgC0x+UV0Ahgh2ke0d0Wu7WMhnhUp78cuv+9GPcYTT6SeOn7YVk30V2shjYsKEqkkOaksU14u
i3M1ZI+WnR+EqS1e1+6KabyDOkLIQAXLSF3YJKfusdJjypg08aqeCL0OmC4uLC8cnUdVJvuRiVvP
EBhJsNd2EM9HIgNpF1LqWAP7RnV4lExyikR7l0Zm+VV7bMrS9I00ToidfNQWvfQlcI+XFEOFvUuz
UYbxhUzVlxpWnF1BDzSsXdgSj1j0Tz2+pGotr7O82dvDWxsZKWnl0YcSG4el1NfxuvNNSu1c2FGg
pJPlqQlauCiR3qyOuJAPu2a1VWcd8uoIoDdacBWR8raNXeYNtfiuTHDjiPtooCtALTFMP2mru9Il
vSUaz5ejZqcwMxZ9oLdu7mNUUG1Cw9jRvB2VMWcwKtXPnhIjdsjLSMh4EO14rFTHr/T822i3b6oz
/HDE/C3h8jcSfZO5ONuMo90c9PIoLbx/REb+0dBSezjTrQlPC1scknNMJfaWptvaJp4zg8UfgbdY
7BkZVxvM5i1E/pfZnYNiCK/HdAl0c7xHRnrC8RHvxPgqHtVjJYoPc0ha77mE1+BjQ3Q9zeK0RNFp
ILcCve9KH96wET/PosfgkGS3Qsjal0Mce3jtCwJ8EmVTRmQ6o5oLR+MFKVfrqfxyB3FXL8N9saxX
d9WpAdHoXi5wW29yJfUnvJF1zOgxaHI9gWGikxaHZrZ3LvwPWCWF7fXlENQu3JfFHM8VzDFPWWRJ
RT7dLUPzkGLX4TUqrEvctso8XryhV5+zyBn2Cn/d1IXKDuSl7fUyWNK89xGpHWnhzo6b+mGS/9An
4LZpAldt2ykge8jPypK6jLqbOlju7YXJhpX+ELUysUDX133FjJTgoNxf8HPQMk1h/kpUSTt/lcuo
ByTMP8y+ptc3BcFz/gI3Y1uW6a3UOxisg3Q2s5wCq5VyN1SkHi+Z48P3e5FV9b6ICttCt2V4Npo7
TKgSThEB8tVbT//iTfWbDG2QZMI4m0dlyhlttcMHsj2cfVuS7bvyFsrtjXTyNfOzJO4XpU44pV/k
zSS+izVrwh7gKQYXmJaojE+QFS5wm2wtZJCduvdzXRP02eh6MMFRaUCu8tbBThx50CzewzQiphNd
kN8p6ZXoB+XgELTYDp3KTpKjbSbIoyfD0Brp43DYuFErLvtEql+hyM7kKz7aC7a5TnIATNSZ40Eb
Zccr/Y6/RbNZWxy9fS4WS9uanbjO2umM2QdOWBOG4Uqizv6SPLgViZZIYXfSbfhvPAoL1JHWkwiv
MpjDovGHnnw4PrIncmm1DcvCm1bfq+wAlIXJ6Lf2a1oYbKFFRxQuvameUtjbRvVIshMkWE09thib
sfnNULFty3eNb5RgcmPB0tu0VnhGBq94SPVuZA1q5vCNaUGP65HpYuhcO536oUT19z4+CjX5YpbW
Gcbrktl3/ZIFo4PjmRD1u2Z2fCpm8WL345OpZ1et9daZy3NTFW+aW0jIoEnI5ef4dUFohVI9VWH+
qbsh/MyyjT1bb/AfmpLtooNiZnNQa8U1SRKqF3VsoONQHapKnu0IyTL+mIWXtNMzaSv7oc3Y0ez2
ExC08q1S3ZiGWvoDa6bPFWA2loMgybBRo0gaA3zYFo0N23azyssVi4AB5yNul3NKzqanl92TJYYt
Y4PCm4S4qaI22zqGk/tDLk6EkWZebY0ENLWdjxfaVb5gAWAUnXWIQudTVxC9KGTx5Fe4tviFqY8E
LhiE3brMZdW8n31TjTsc5HDj0ZouYLW7tduU/Aib9wzK9d5Z6pW2Vi7Lk9RTPi0lviZt4TQot3i0
3a/hkp5m8g3rh+nZLXSGlmHquw4uGvFwYrnbTdHz1Kr7tDWfDRwYLEscx55aKWLAYPq4nDwVgmjq
JtZ2rtKiuRbn9KVcJSxVhZh9tBp4DHm2E6p9dCY9gtSgulyCyFAIVLo1UHO1E37pNpxvfzaRTdOt
+XxTcaMrX0RGb2tn0icSsPCnULka0TS1oTigzzu42rJzcNmP9NdLUVagHmzjINWX3g9Bj8uq2Oap
fV3mzWdhDA+TiqTZEvE2lNP31skf0Qq9TnX26STPJkaU2L3+6FoT5sgK+WhVc9stM27TCWZWjXky
CoJJFWpY18p/pCmfeOSQi1zQLU81LtdhOAC6RxoNul5f23r9UPcZNaSmDEGOvnhJ6+pAlffajPK2
7JUw6GUD3a5JGtYG9rLoMemju1E10WjlrtfJfvIjYmFNSDjSEW84etxqXfSDnQ/lQpb6iIO+4fT9
NM7V7VomFrgxjab1NJWsPZPpsnrUJclzteOxSDP1ZyOnV/CQg6o44TbBnE9nNUZc1ZCI4DXJIjzs
w4Iltj7RVb0MYjmKjo25jJcvp+lZvtIokLHzTpLymO/CqXxQGkrcqiCVJrSx6sYO+2EZxEGpYuk7
ucqGVKUvzMWOcBXTDnxNd/t9mzHmVZb6a5qVBNepEQ2WFRZsgNF1Cc3Fh9mgwSSk/q/xQMIjK8wD
xwjflLRIgqQJWchi1d6LtrzVjU/NJnwmbRUXMN3d2ZrGd2DYQ5Pogp5qDlZiDNxl2EFlMhEeJF4T
UVuLbbUfV9HA0plXmC1qmNtaOWiSi8sjDXRjF75NPNKmXp29FZRLAcSPJ2R2jsdoe4PRPhPiiJXd
naqHWW8Wb+rtxm+1+VOZMrKx8unGWtSdTJ1ljx3xyaXk3ki7GTcJ4lNr1VhZXXqOkADazuTrS1T5
RhVz7WpvxcI3LSP/DJc4NlIqFB9JyX6qItdfoLlYFR5O9JPZpuyA1NNq3+jDdHBdisBrO1P0wNDv
1bgcAAWXWyIGi73DHM9nsPgCQEMSe0vlBdfbA6MkBZY8VH+Zy0/LJtcJaeamIWCNMkaQqSqrZeOG
SPxUu99r2VFPlBK3YtZhc1aOA2OojVqqV9FanvbN3PnGcprCtQAq0PosVeUrkxMHO5ww2q3QldSj
8Dq3KeL00gT+AaW2gbF6gJvG0Xfjon22PVDhsuB+3eM0TOje9Wz19xkX9pwvvo2v8sY243HXt+Yb
3vysSA3XbBdjL8SECu/4mDDyRT/r8K/pssYjUkGiIelvbDDLrORy68XrUob32IXfJzGUvqTRAzFL
upXmvUvqAubFSNHRPpZj+TjjWIZKGaJrzeeiI/jFFdNCUWI0658VeW65jjb7PliavICauuYaWLxf
x6TidzR3XDO8TL8OZ+wfFPCDxLBYN9Oow+eUDcGFHkQuLh0q1va9jayv0HySNYa9w6qZaeI05vI5
7PMtae1XJoF2XDZNkJMkFCR5fcAiPvUHpaR1MJSzkUwNqnQ+SuFZLl/qOLcC1cheFae3ApLaDaop
i+DTqoW0JL6Wesj3Mzwj1JgEOWAXSWpeltGhBP0S2qd4TCNfN6fqEGJj5yZmgzeEvRzUrhFbA0mH
UQ7ube5g3dal6VUXuztRlPEuybQuSIQVMEz1oLxiRLMYaLQ70uhDmZyl9VrN0t0sc4FRhCDWLTGi
24amSSpkIdQOcoUhiCnhd4WkS1mB7E1WDES0Our9lK6Uxry3/Hq+S21tuG43U5OdAXab1G8bvrsI
zneOpFVh7pneXP5ZUowikObF+7DTMXXDAMns5pg9ue+3jEpfjUGLDrlQ8+tKvtS4K3pYOdAHKaPv
jx1bW+GiyekZQXpYtJ5EnlnvRXkadK4omJldmB+GmS5bDte60eXPeLR946NtoBZM1ZZ5peK3c31y
utreuBEe42pobaMByVAepnRaLmYC7TzfR33UIPE4SaMd2YDS+jOs71GCV2d9rG/SZHaxQja/4t5d
PEVPBk85Z1H6RLwmketGaPhDpW0NRfmq6/YpJYh5zeVhCNDXGE0kXHSjQTulqnWAxjbv0eblPSVd
D/PKq6IXBCqIXPokgnnXMydNGE+a5zTXXqF7PkBx6jG9iT0wuvu2LmCaJZ9itB/gIlyjeDmR3nTf
h0QtFqLf6sZE2rJWPpqRfi5ZehmF7TOVntaAyC3qZGdWurKLHGUrO6Xb6vA8I2e+bzqHXFG7MAOu
KOg8LkXigO9UPFR3UWy9ObjgBkqhAB4I+0GiZeErkqp+CqiFtH6dojQmc5B8m4Z4Uyls48mAL60B
Fu1hWfc6xazfkQFQMyzph5ONxlHe6/ME1VY1figmw3wJ2YU21kbraweFSXtZ4xSFxjaTQWcQ/QXJ
xFDnk62btwmNYK0bR755EcRU3zDLN2FX7PKwpbfYYn+D5JzXzeIbuvu9y4p33e5vull8xzbkTcMZ
0hOy/xEphw7NSEbPjG78Ix6VndR3Wbuw1xBliGqc6qNaV0PXkod2Hr9GLW/3NCepTG7LgZXfsT2r
UEBo0vLJrUmWWuTnQIvjoiz03WaiIlUTFOlDoLntZkgh1zqRXALJYIBqAENAQaMylKVvovpj7gOS
o6WgGkq4VfpbUw7vtIMUo2Nmb5mgqcCsabaBtmTv2wZXqA7CCqs+AyS14aPvHqdcfUyhdHp1T2pc
49hXbZqQP1YvnNmeprMjuhRb5xbJY1Hvw9A+m2AYW328bhbnMx4CcZMr8IUqxjAzvBO/aCmT7FVp
VseJvi0gAJUJo0mrtKE9mNZHmOaob1RxrQO3BhbnH0h3/oQZjPyykIGDvPmYRe5Tsqgvq+VeKy1j
w8SJ4Eyr/gDEQURu3wnH2EL+ERs3Y83GlhykvQ8ZeRFGR9UY9psOwlRq0klBL6OXzp1+3oAJBdzV
xfb3smQpo98LGWSCbDBySvDZb6j+RlO773EsCUI5PFm9/a6Re+mVZdj6GBNR/qnikDWPWVtXDzgu
HGTjLJulM6YjId2cBrMxd3bSbHoD86/FrQIZNs+DQDNsLDniNWsncIeEfwGOYk7FPcZDwJSDjgFb
3fqQ0Z6SeHofzLHYah1YfjuFDcZIEA0igvb+r6AE/z8BAIwZLftfAQCPHdP/pvv6E2zw27N+jv7h
y/yqsnqptMsmTKO/D/7X+zVhMvi3dVe4TOB/n/xrzq+qrWqWC9PEMXXTAC74bfK/HlJNzQUS0A3b
UIX970z+ecqfBv+m6VimoxN7b6nkJkOJ4P39cfAPTpcwghuMjWF/S0ThN7AIpjDzXk3n7DTUR9ob
AYio3eagpdfDe3Y7p5bnxlAvyI5vSxxRhjs9fIQr7YX5VxHpiFTQizL5NHGYSn6UOpZX8rzQxapF
iLbJ8ihXgwZzBafFEtpMN0077aARNnbvpbTbNVQ3zTQ3eVlShtSYiDwWHw1BFIP6NVMDswgz2sbV
8j6LbtkMJRGJRM8AUGb4pp/ToWEGSxUnV2eU1E8YNtjVBD/B9WsknR0Mx7n2HCy4mbH6mEdseOEk
4dEdGU20+3TmqNywYwh9p3kZ1Zc8/mJj9lxM/xxEKJ0eBkD+V24YnYf5oQ0fHHeBHalKv+lRJU7m
t2TQntvcrIMWf07vu7a0w77sumGXCuHFmktaXKgw0dSmKxdTv2DUpfRi9U1VjdYv2ayYykCljPR7
V9hXQg1puL/q4mz1dyalQBaZe/I6Ni7E7aTOUBevvq3Mk7XnYWstYWBRtJfWt24uUOM3/gjZRFhP
LjCCOaj+LH9WAA+Mqf31Tlv9skAadR66sAGpzJUc5kVyAQOKFRqmxkvSL+yBgrpgEhDuG0LZ6+6L
ydPG7ebASAOpxeRA4yY7HZzuyA7ExJgvB0l+yvhtLVXB5jHwKvzBepH5S+XcKSI5dorC1Hj2JsUF
9/mSpuVlZuGbbobiCwQt9rBWxKXFpWhdlYkNg5IjNIxAH/gRNrBCKmUcNh6sj6DumJnm95pjblRS
KRPt1Pb1Hlcn6HA5HLnzvHxLOBN1xej7rp9qL5nuDDrZhvVd5OO+aV/U5Ljy62KoGK5sUcvCP3UU
f53e8+a2eNBuSWA76ug0+ulrcQs/bYQfHCQyIQtNdL3WGw+yfEnrr6QW105K/MvYviTyq4u+/v0V
979dTv8Ip/5P0Nv/9oX+HwRmdVv9V6vyqZQsyV9RU/4Rkb086Tc8Vv0VOFZFQWkJzWEV/vuqzPIq
TN0y1XX9BUIyfkdjjV9NoQLUgo9a/LCu5L+tyUL71WHhE2C4hmYI27L+nTWZ6S6/5Z/QWAMcVrNd
AldVW7dY/v+0KONLk+MjSXOcpY9KW15XU3al0k5X6sswmdgLYcKi2HsrtJ6l6PdOXN27uUmSwxav
S8anVnXClB8upK7eVoQikp/CyBAMxs9UeVareoefgPSiFCs0h+s7689Ohrw2GejjsP16cSjHeqHQ
5Jbpuetnm84IqjaZUzeLUlvQ2cVjr5EG79Za79Ok9p6mjFdlUZ3r3DhQXTFUsnWk4PhiF5Xj9wNs
PDO7wxX/fmiLLzY4xoergGxU3euMTp3xFnxdq/zIMUABmGO84BRHe2J0ZrpAmCTOvsn2DYPkBxKV
Uzp3+n2ZhEcQParyzHkLw/5DNC3OE82rNcjHNt+nSfEWxfNTqaPbnsahvqIHA24p0uEtjsx1I8C0
ixD569QqKY/MPL7KGY1FnQyf1Toc/Ikx3a0WT+a2Lrr2RPtc7cNKPs5aFQZV+xQn2bvSyHPtggpm
zVuEtMvHir/fiJGTaQlCzOonMScr0cVl51wGmtpUuxezfp6nSvPAalIPkCu9BVrbgPYfcDwjxFkL
sW0gvA24a0j9niBgTx8c0pxciKFu+KBVZHUsxrNhfbPJfdnY6FY3tUmwbrk6FdR0fVD7HRg8DwqP
0gakWZPZbntge4+K2PbytTujedImVrhiDh/Mxf5Iumyjmu0pdvCji0S2lQ6gu1tM0zYxJdZnFk7q
IfZWy4uVFCor3h1qA8wCR63yu2z6NMbwqu2ATanOd6ADtIdJIvgLNZc5wm1KOsQmZyaBB0WwFOEL
1nzkfExQIHv4x3EWCGN5pfE5RoLJyZy/FMy8eVHmRFEWHWLxw9Qy9+hkpdwvOtw92nwyOLptb7sA
vcUJp6sNLFkm22wXqtV9Vppx60KYohtmYOWGn3B+GmZqUY5Tc3euJ3jQSQmUklfRpjbk69KiK4sn
4gkA7S33Jpvql6aVe0clx2VeTgD2H0Zu3Mz1crZEdXJTrT4aaZl6qWCaLnAgkUrGGEA/zJ2BbSOQ
5hLdGigH/NDSvgM4wLyWb4plAwsSWBxUIwbFLZGMDCurOn919DViAds8YZ1qdAs0Q3gxRjCQPZXB
+/pmcLd7hInAduUw0qwAQKW0J3+23tVYv2syzmYiKmPfVc63ke9/0PX6S9o5PDkPKndEw7Id5/Bz
0txtIuia16g/T5bTl4Onlx2fl9q5DusawV1sX8Vlf0Vgk9ZATugx2uLamQr9xciYK2ThW6MrP6L1
RZIaOkic74Z2PKc26bFquCFHq9skWY2PpmXdadjDBBgWgZRn1mc2f29XWDXp2kelGG6ceXgkBgLW
7kLSNKcKKwjRsSPDjDkK2JZ+8sLJ6xifdXWj+mU+HLTJ/uaqKUZp8qOQ1rJVGv2jjSMYKxVVw9gA
QI72UxVTV458qzOX73hcaEczB3lx21t8m16s8kp1y1PRX7sajq+6cjTVaesM0baz5ZG0p8CmUWb2
tJ8sd+e40Y3Ibsq53lXGuM9zEWBtuUXav3HsdIdEKVBw9DaHdsPH5ylOi7wKRJ0yNXMJe5z3Y3Wn
W/OmTSM8tIwA+7DrlhpaKKGvK9MBN8zDYMe+/gxXfAsZ7ZrLmhAhsN2FSEqeqVFFO9RK9mBuTOwV
9DlltppcWdp9ukhfDBSqyq2WnS3jTQhCX2Szs/sWmH0jJHo2wBFVHudYvasTBhDmTu+pjM0xuelx
YYnlsiGR7Mhge488/VYdDsKZ9mE6k15SXqV4c6u53IuK9U2KbZfFwXpO+orhOxW1DTIPbeKmH+l0
+9DHOAoHFfdou0YQ9RKucyePzApZJcRt3zZXvWJe5wvFvwTKLoqTO/wIU5RlKfTBuyqKmd1GD1zm
m9Qc96Dah7ksSaO2meQBYLCY2cMxNiXfAVy30hFTLTYQPFKWOL+crdCZDkWt7db/rzShvhxvlCjo
2tehZrZNs61G0Rnjdr9wUDCQPDhZ4eNUtfg7WDsnfRllilXEuF3Pa9pyGD+v9TzPOIhN0PC01tw4
Yh2+hNTPTaDHt+VEeu5g76uyurU6F2RG069qRsfOXH2Pyf/x7KxkshndQALERtjdNWkdaMrnMhFp
EJ5qc4QTpOSnKHtV82UfN82pZiXS2SAdAskZJPTn0shfjXE8G3nHyKY/N1n5ijb+TlGN29AyXqpS
eeRTAdw0IAYVp26CZzpld5kaPXQtdrR5feXSc+gugenWDaP1pwX8vnXlXq3mM1bvNxUjL5f5xlzl
d81A5KFVQMCVdxNWb3gNP2Goe86NCaiC4Ok6fNMTHrcMZ8XW77QFrTCxba1VQq6AP5NBdehB3BLt
hSiakz59A3Xdg6TvnKR97+b8G8bJmwmjjEiL7idSTtJXKZV7GAK2PTz0lnaFzhd/pOnB4DWUIXw0
KLrbTLkxv6P2D1Da7bQJKgJodgqloJIAOpqgnrkHOA/wqfH7VsAtmQ9upWLFNG6NyL228tXH+yic
dKe3/cNgJDVujNG2MQJV5DvHAempkvu0co9LOjwskWARjZ7dSILyjIEbpSDBKrPWEre2MUDkA4gF
A6K6VRf5pTLLzB4QjmPLaB+sev4QkJxzKKZV96Fk8YsurDcwm8rDSumuUF9jXIEzpJWKPNlMdSNz
U56iambmhkWdPb3MTnq/XjOW1m6sUnzhjg8dqryKVWyJjQkOw3KV+VZiPHbdCtJrJ8fWv+X19GOc
+k2Y4n1QLc92E79kbn5kiPueC+2OuSH67+vRkKekxMXHMBldJe21WyI54ssdj/PObuc9vtcBNAOk
bO1NuqivJUmb7ofe7eCXEUJOf9r6lhszPUPVOwY1J6WblYe5mk+NCurI5D+PIA+YChhowfjMlgh9
+FrbCQaEon+2M5D6fJh+ZHn4XuffHCaxjeY7ePrGa+BnQqZC/4jkAJ3/8lot4WHUIURTwBwUQo7Q
zzYE/vaIoaDX7LJUf8Jxhb+Jaw6Ig8o4RaPA5oho9SGJdQpk9GxTpKDOEIYvGqoBowB9V+zsW12d
Eal4WimPljXesowvFmwyk7LD1gMsTl+j2N1HbXWLsiBoq/aaiQD0IuAwbRPr/Vlrkoekz+5m0udT
G7Ai5uzF7kFtoaFkxlXmNjeK5tzMC5EGJRT07pFt7LpIpnNcOzeO4ONWPNmaj2yA57xVzvi8nvHr
ua9kx+ryo42Vx1GDR5wr+ya2r93UPrOAPJI4eD8QZ4GmGX5D+JguziPqzBfdSe96Pd+KeDmEOiVb
WtxNI2sH8qtsjm7yEfiZvO0Gh87vjoETbVLrHyOsZbCUyvKXmsnsnO00IspCqJwF5HakgqXfRPF1
bq2jGOcefMbxZG//b/LObDduZc3Sr9IvwAIZZJDB2yRzVGZKqclbuiEs2eY8z3z6/iifQnlX1Tnd
qKsGGtjQlmxZyiSDMfz/Wt8650nKQfw29gcacz+iuS625UwnwrQrha3a2pUBy3Bby12H7mYiwvCu
M4Oj0TqXZpy4UstRZvYlgPRbhPKmB3xXWdrEUwTLblEVnKGGCkJE34cncKK84s0JqWrsuXWGADoy
N14OAKvEaXbZ62hTfMI7yCB1cKrXaKMiilNh26PGbhRMpG7aJFp9noYMtYTdoC+MGmfXzEQmyZrE
m3Q8FyNh00E1LT6Vc8NH7sMvSGnJFOcAcpJRxjQ/STH0FnlfhfVbL3Fo5jNkkaQLyHN/mWZKaBxB
XaRJ5tYJ3QC5R3YAGP3S2sUlr3hEuiK/FiX2n2SxEcVHyaFEN0Q3fot2cfZ1LcAyPXDKMuPrtOTV
TllZvrOM5q6Afupx8CK9nAW5Iw1iE8USKakxfA/seheb7NH1lWwPkZuXUaJoVL1Xpfa2FPpWL9rP
Vsq9CfcMM0tx7VIe1mjo35qFMEpkN8ve5TYnupoPqlTgXfT6uztCLkjc7AJ2m9wy6UVr5XtiUcey
ER104rUnZ8Cc3NeDRzc9zD6EGYvtMuvGbugrHkYP78krjKdfcIR/6oGe+I6tbYRyQd2yLEf0Zx6o
JOpELVP/1lyRn9MuLM5JQ7wVCtoOCeay+OUEZ7/rfsVWTSsiqvH1ujqCzqSYNuPgGPuqmqKdA3qC
+ztuLWdsj6gkp0MzgVzgUIKis86DnTBWgV0VsdwGnHNzFAS7VvaeSb/Lb6ZK3FtzdqgamW+dAOwC
sdxbm366b9Ev3X6xXmpTPGeDDeWW9+o3ZY1wE69rbDzacKFeypYeQ2pPw0ESNLotE4NAHRCku1kz
e5oncbKhNw0LtiAHjFm7g/3yQe80oGVj/wza/i5TbXtSrU01MzcVQz2pOHUyFrViRLHEdmCTOQlj
KCSoyclIGscGssnCGP7OiCR4TI/chGCnj+24jXlsDCelNRoH49Ys0x/hSDqNnNCDGUt3TGdAcH0K
VF6ky4bmhgtQD+N1nPqh63JeMjjopeHLssK6zAFj75ib1AdcDo/C1TaqC3ga9W6v22GHlMI1HxJE
wJGpxYdOWu0xaI4gBzhVMQHl7j082pwJF70viqx2bzn7IlctTrwE9d1YwK8tT5CXRtpE1si9J/Ck
HnDOxOkvFx5KABNhUPHwremdV7syfw50wr4TApKpwD1SNpy8biW0JAEHVNIqw50zlfIM0haTrxvT
djPme+5GwdHH3dUkspODc2pm2zk1TfuPz0hG6o8GyW8GqFluv55RISwGYk5WXvMovCIpg/MAWoy4
VG0mCqx4MM3IZJBQJDXXukqAHutVgvhxo0owSEJjF7Xp8JRkD3auxJFxPHtw0j5IdJFPjnsFVufV
LnIy204/tVKVryFqwVA09xFj84Qpjwlt1uUjBmhK3Xmo36fuEm5AdyIwd2XySEVrOajZBpBkYnaL
ygQXiv4ZLrntawmbj1Lkh7wk4y2PEvduBgjq4ancLWVERqCRjo+cuE5zkwdHTdTLDkbFXyAF8kMS
1i9a3Fc3JX4u0NFv/GhUYMwZh25am9QBJxsbgA+X9TGKvo2isveZE31ijnPfpDRezW6aftZi8dph
ebXN5DijB7XtKERGgcBTjsEJ9SHmdnGHTluxE8ipErfvNotDGWvs0ve1nkFIzH+y19notGHbPHut
KDfzeO/KdtmXosPy5hq30bL2XYPyvc0u6TBcZqhKG7ORB6fQtk5FQqB1UjZsMrd1n1ttpoWQh7vc
qdgfSDVT26aqLeCBlg0/QE/2sjuFnBg2djAXdL2JQnIgk9nVo5u0P8GM255ulfzuHi5cTidjCkEB
BSj2N5sB8PsG7SubWbac/RbYwVkS5YNQpqi8PlIgTcGpvtej2mVl/Etzy3c1md/a5UKjtc6GH24W
/0CF/xcLx9Yq5DG0nGPdZE/ZdIAf8D4HdbJBPO/h1oOhPqNH6kX4HCzTvRYU5wh8Km3BypfliG0a
Ic7UQTbPUJMNxnzJp/wDleJeSKwDpbvOKnt7Z8YXilH0N4PT6m2v2z0C51+NMq8WYikE7Cet6IFU
Jhc9KY6OZjSAFsJHZpMDytn3EJLEJmgVg5eaCBb0X2NmopKszFvsBM/r/1efcd+Fj1l2Q6HzYZts
39j3XBoi/zZdbaCe4xn30ti+Bg4AWNmyW9ojejKneUf7lnWVWmf1UVV8lwM4KwduDBoHpta5651n
CjFPLtCR0bD2cBUg2Nzj2qt5WFFf5034K1CcmpPksxwtqGPQiKxleYUyxpMdM3rK7D0ru4PIW0yl
9GHTZO62YRN9iEUe6YFkmzBI38Np9EslrsbCqyhRJXlRMG+bKD/mOioEV0daS2FnIQWzXbgmRU54
VUPXWNMVFgZBf96JowjOrMA5O6dbc2kiej/1vnEcL8DTzcDKnpbePQ56/BTFzss8ROjrejY13IyR
/taYZB9mFmzXdwpU5iGNm6cmb/6CKnAALfHDmO23nJvvpQWBHM7KPKXQKdTz1KAD41L1NU+Hgpbp
lJT2yuHDiDRIC9YhMYbbUKDHZcy54mDXGu14KlJtnp8pEXxCONM5PkYf4ygRNc2/HL5jGLk2a1MF
stCxNNKvz9WCrUMlnnM/T+Gunk8FYEVd5Uw8NOejDhFiLOXBor2fWOo76RbjZVGbLsZb0lXsFPvk
cYzyLR2kbWuTvdSbN7QC165ACtArv0H1HOtxvSEf9ViI8JpoCFzr9JYq82B0qKfyZ5PnWallA1rV
U7zQwgqQwfGbgVI9dKvpIKDeQUcOsX0WPieS2XK81AqeZpnLYxJPxDTTDosK6OoO9WA3t49twUjN
mCXN0fH19FvX5U+BlVHunu6Xpv4rxLHtF1r+VJbmLS2xRQXdWutX7hOq0zUVEBx0pzvPTcLhZMpW
Y2BtH2ZjqykAmBNhl1Rc7GNqcwYrobuq6cOJ2T90msFL5d/EFcaUwfoMbWdXLVx2pG71rHaEtK4h
hRv6WrWHBfuKedon+QyBCEepOcKMRIrftam6v+Y2/WVrJG2aZvE6AV+gnrYn9laJ02ikv1C7+KM2
XGoufBtlv8wOmZ9pu74eJBC7eclzzzyjAYHVGwKp3J9mDzRirIsHR0Uf7QfsfzobGgdGl3iE+IMo
lGtsZlurW14N5C0hBulGvOk4zWmSvnYu5DjNBVBSvKPwv5lKo6G8YgEZp7OdfrQts6uJ2Pmu7JgE
xtg8ZQC1KwM1C+lm6DPmR8oNnmZl52Gwr31QPDXCurEePrmhOvZoxrLVQLwwp+nld4UUEEH5eSIz
jIYrnFwdFKHepx+/wImaHVqXwAJWmYpbzsDOdDJuyEwaOF2IG0Zz7AcVOtulf3PUa/3NKNxjXnLk
GAnTXb0mZPSm8Y8Mju8gNW9S8pgF4V0zVyth4tVqnOsEzbUNVn2Pwn2RmCUNTPdox+OrQ0Ghjl30
N8V7RyF0WjW/ObSTCcotezm5bbrlaWmLJwuXW1xCJy15xItgW5baJ6xw+ryYvMwaLeOE5saJL11C
QuOAAUTG8QdV3hzpA43p8XWIPu2+SXHEMxmbo/0c4EEOjPY4mCxp5EIibYeqLU3WNYlwT3vGMHNd
lZZDZO/qVttmsb3/HqLjizLrUFOKUOnyWpbZ1gzs4zpkSxF+zGscKWwTb5LYYmaEw7VzrUwbIKAC
Rmjt1+U7DrqLFSOvK8SNOZ79gGLG1IZj7va+DMsHg4zDjc6PisPiYY7M/ay6iz3m2IYa5vkpnL+x
HeaZtAnA7ls04+aPggQmLccLA0PBHwrnMRbLw6DN6ItzBP5TIVGy9bTQ/GBiBBQ1/XiNFyrVOlFb
cbxNqSNuLOo7VLI4YBlbhv69FuqpPwzpGYDAM2rrETNg4LB5ouG+soyJEFkNQcTFt0m6l+iEHobh
ECOW96A/kmO7FLrfp6YP2iXcDDyb2yTDYoB8QGzZlf0PGsz/F8bff9o6/lsP+p/Zg/9f7C9LWrI4
pP+J7ff1exd/fi/+F02J+W8d5vWf/e4wG4JGsrLwb+nKsujh4qj97fhd/4aOs3AFqhvHFvSe/93w
a/ybqzsWxhpayAi1xR+G3/WvdKH4fmU4puKv/v3VPfxp3/7vDb8W3fK/N5jp+QpHKlrZpgN4/z/Z
fbtKI5Z6Mo2Ni5e0gSJi3YLuexAgnO18WkuzvndgQ9k8fIf7Xc7mNUaID8ojEjhmUk6aFTVTm3RR
DhfNc1G/mhU7opdofNGXa1Q/9CioE2rBTJLTHp3QrG52+QlSOZzOpGpI4+nr+v/DA/63t/inR/xv
4+v/x4GqrH81TnfN9+KTR/632X11eq/f/3uAusgZaLK7tsURYvWQM9h+D1BN/pthOkq4jtLxo9uG
yaj+xxCVxr/pCgGaiwZNGqbtiD9VEJx4iAO07P+JCgI5xR9DFOYZ2jdHN22B2IKvvhzrfzjS01pS
0a6QKmf5OB8GuF7boMOk2gwCRP1KHM3oaOzK3hmeSrWdxuLdTEYSy1THtsZZIElPczWeywXtwB8X
8R9j7W9++f/y2iTqO8OUAqEFsg93FdX98dr0XKs6Dpzk/eTM9mGP24nUkQcy4/VbiT2AfDRRb5LR
BLwtFsqx9aAdiqbRPDLTetRmnfK/EkPChNrhv35xkjvw9wtnC0idlmEJ7hKiQ+74ny8u7m2qPY1G
44gtROmNce/uw3BtHljsCwWC/spRfq2DI/+ixeObzrYDxA1iMtJxN2Ww77648cmCSWJpiYeaph6m
bjpLjhX5hwt4PwPbYuFsOjbu7Fyklj1gvjUeXTPah2M+30UJ1Y50weY6kpeOWY2+XZvp2GyL8Nxi
k75+gUdWwvlSOdjsetLXwhWMbkwhAqrM+Kij5aWNiuEes8YWtXa8C0wBFHUtXmAUhocSZsjBE4Fu
HKCr2UPv+9eXcn0E/n4pJXM4Ik2elPU/h+fgz0tZ1mijA7ItsfAitcBpitYc8+01KJTczm9jp0fX
xHTzbVpNyEgqzXpCReMX8mWohvLaN9+rbLJ22pp5TE4AxxCCmQIysh2DEDvzy1XGDvU4AQn04Ffj
LslGxW3ROUVboedoo30yp6ghCEA7DuvZ0B7YIrOJdP+IFXfdkKq2qZvEotXy/zCejP+kELUc6RrU
oXUhLQvFqTL+fhHMEp1nF2Ky/f2r9VBHxeFP41J+i5zSuTa4aGh/P8M0Nl8IDboz8lpBM86W49e7
yVudjWTgNrc0CSKq2Mbjv75N8r/cJsRY4CvgaDBpMVutT8Qfj6M1WWU+2ohFo6j5MaAEeWxl3G1b
MDMlJMfTXEkgOUbx0DSRiQSxDO/h9P1C3jPe93Z7yNKODSKuj2IfNO5jpZfNJbfdd/6tvV8xu5fU
iT5KaNYXY6KivQywJ/GK4TRSlnZBJ+//x1MzmoxkiMR0ouspepoEGDe76c+Wpd1nwXg2qcM/hDh7
Flle5WRtIPc8F4NZvy3OTLx2i4lvQYG7GyvR7QjNiHdk231F4jl2cxuGqbjnBPKEgMfd2FNcXaO2
oPCDYVhNximUffib/vJ7b/PfTHfSVX+fUxyh26bQBfsEKCU4Yu11P/HHFc5VbLuTtPGhYqf354nA
ISol12kStzo1LbJvAe+Rnyf2UI18GoDuVluuQWrS6+rAZKAn0diKnOfKeFe564F0yC+V/GzYKV+C
KBeeVTpE1I3LNold55K1wtr05Av6eFw+mhB/NCVoC6er+BWto49cnbdpzLaOsxB+ZRjYpSTEWCiA
SFmxGBRrrALkJM5+C5KbBEMc33UmR07c9Vn/TAbuxml0zVtK+agS9TLQPBSp9l7ri01HTSicRslL
Q1caM93J7NnOk6IjJYbWQubIHLZyXMs3lDbjqHl09PQSR6ryjVWt2wqq7/jbrPYxysdb5SJzm+Gb
CJs0CCswt/CZPrIk4ZZlT2kUftMCzghUN7SswndN0boJjRfUS0+O8bRUnAtsFy1yZhibiMwdT4rk
ltvD9xLtcd7t+4W5ok2N6T6PfmHtsl4NK9s4ubHRmdzuFtd4UJqWHF2dlMFqKMzjSGQLpDFJEY3I
ul2UmamXlG1xK4htpt70KKEsKa1bHoJBOT48WAInsPVXW6PgRTBZAx7R4jXrQAX0AWaxNcKxfBB6
uK+U9n3MdXfXNvM9qdviPiHr8/cHKfSG6+fc42AtIVfky1/CrU5O3Uf+ZAnrZC2raCe0aJZFiDh6
6uH3zhwme7M21q5a6x4KigVUidWeZBd8RX0VPChlap7hZO03I1p+kb6sfoxgDoyMVootri107vuv
D24X4HmeucphAGbVgA8x0Lo0N3aBiY0fkBPIseajRGu+ShmNVFRS66eVoqIIV+xDDkJ/msMf+NFB
V/bleywxb2kcpF8D2rUeWtPxSQ2BL4rYPvdW0V51iAmQC/LnFlwLZA9XsAM+kfjkPEf68Gb11XQ1
Blu85BKSzWLeOe40POCS6p/jId0Ku7a+pXVFRiRpPXVsUtzWwhZthfuKM8jZW81Cm7aOooeFRcp1
O3lrQO7cDxhdu3AqsRoWltdhMvDthrIhx46jOyyKKpsE6RmXgAYVYIx+rsRTszrlIsbQixWE3ydH
lO9BLW7lbCT0LGTrhdqAJqjoDUoyDUYmvmoThfPx61Mk9UExWick1xQ+vuJ6f38Q2rU2wzxi7pBo
i9ZnvI6r+EQV6wYI50GkeXEfin7trupYJYvI/eYGV/iL7lbHFbgN3eVUSpdwgdbGBhRQpLRIZ96Z
rRgY2BOl7HjAJuxAKDz//iDX5GrTq9FODqWDWqzvLv/xoRUExgxlBJ+j5uYQqrYPRTr+FdAWpYch
eg/wmThpQx3AkozMnZtZw50jyIuJIh2+Im9QhFV/FFkfHJHyvsbGTYu7n04eNjtUqrdinJt7J4eD
LFMQtyIyzkZtiO82IO0pGj7wbdMJ7hYkmRYPwL4x9RRRhiVPFkilr68KfEg4XufpoTflTkuG9qYQ
vZyTQV5Kfvytq627Nu66I7kItPjo3e9SudQ+dCFxMIC8gc0W66q8FjLltzKOnqoZEWSBIAzVhG54
IphhugSwEDY6Fch9TmLhaTBSIqPUMB/0PKco2SY50orxEfqA8sPO0vf0P78w33o3/gQ79BGLsaX3
xKbSkMjBNDiwp1ox8IIqF7ewLU5fga4U6eu93ezdSRDarvl625EZFFaP5F3V26/8pK/kpWYmRlYE
pKcRG+ye4i4Jd9R8to6VGCcDjBdm5vzzK+JkWs3cYgy2enmCAZnT0u2HTTbE8V/EvhWeZhMEaTlY
TxwS9v7KVhYzop6ueJaIjraLWWr4/PgyzVO27otyHt05/jn03L2cYGMjn8KjiqwnyKDz3deH3nHE
3ijrjFaVi0wO4ep5aiAyYUds/dBx673lzrjdfkcbWQPZdHSq9pYKvuvKRAi18ulDO7aYRYvVuYZo
jbscenNjDY/CmctTY5FiYtH6fNQSsL2Exn0bpN0/lpiQH52c/WZsQXSFV4l42Irq4xLo8o6eGk2+
JMcSzBnhbmyGaT9HLNduXyR3sYajHrs0n359/fWZKorVwZxupxI8QTbGsf/11oKWNnBjfWvMevhu
wLDYKjXuWm7pGDYCqruVEzCdTruczYsfKELPzJpjAU+Hu49SA1eFMWm7Cvc2bf/c2OUrayTIZvx+
c9rsQ3uWv48IC6IcRVOAagTwMbGICzudZr/0+WsNvPqmkS6Dvl3JdaX78fU+9bA60orNHxwWEmz8
CEFdLLi3ZUhz36qjvSG6AixJZb5EZbXW3XsKi1l7DzVFGBIBRAZjrHZUcR4wtOfVMpy0mnB0oRdM
sPMIegtE4DPy18UzkMV7IWFluxCdhqcB/cc/aNZP4eTPwjQeoUZAt9mS5QQCqm1iHm1EdE15Zkkb
HlEkYG9WLorjRN1I4I3QTYwFoXYFJ63FBIcPqaep9OrWqRAWSt+f49wGKBFWbzkcRjlsTYHSrqjU
idDiZtch+0RZVrMSKzO7OosjN5VWFbuogznKqe7C01g+hlhOKsP+llpL4YtpQpQnqspfch2prQQ8
VUzhD12ODR5Mvj0HxXAKAU8iEB4/emOJz4R+1U+YvN/LGXmq29Ev6ml/mspFgmqBV+tVedPZkvr9
mPxUCyaD3rpPEhqKNfi42OaIzKpSgTf9xJeNNLyMnk054vm2LJTjPV4eKMXNQBnWMSp1QQJWnpuU
pYtzYhZG9S4cnbcYaPSmwhULNGN4KKhm3C1QjDdLWewzs3kkf3g4sUUZr6ItI7BV6Vl3KwiK1IGj
CoTdlCJCiLGneklkvVtTEiIXU/xOZE2bauni3aDuzbF3vdIhbXfCsp7keXzRgaZ4WXMZoyR9mbvh
0g7lrTU0HpaxRX65mLsJ8Jxf1ulrYoTy3HIkpBcF7E624slOzFeTUX/HtRvQq9hTIPEuo+rDD3Cq
6CUkmDWBIQUzWPukK9HzriyZZfhYC3NhONCNUkBH0LAuuZajM9V2HeIZND8jSTQo3bUtJpfJc/p8
ONuNk2zjbpq3SzXfkwds+daiEbucgADuLfTxXXEg23DlTgS7qZUnE2IMUwP4vD5EoWageHE1NrGF
xjZNaHeVqaZ9CVwpgzVateEtc3CHyVq27Peardk/TeFQMrZ+wdMzd0N2CvTojEtm9bBB/pxT3XeX
mlUgRQuiz/O7To/80cz3Gq1uq3zk5OqcBJ18T5S8lD4ab/VClFxlVnddWsEWDdTJRmw7w/N3SZze
RNBVOIqwGjYU1pu7GobCNpZ+wxnUL+BMefEUPNmF5h60hRCUqux82+3fZUH6pMyznz36NssuUUyx
MWumvtgJK6TbW/gxQh5KvvoCW+QHZlswOJF+xl34jFWkPNSlGsByM4ehTzjEc3aGbua1OcPSISVu
oyIIBkEyPht9W9J/fHNYW9C5VsKLqPoewBF+S7JoRMWg0a6O2MakjbMZm/fGREMcy4CE2PaNAgiz
5KiRrUNW15LNP905Jb111L1cN15l7oxeksTNXaRVl15XNzHqmi+IXzhkSY5U2L0EjfHidGboj6UM
9jXOkgT05DYW9i+k12obCVyOtLiRyBlvhQmVhxX+r3jWgBWX+DXmajnRSgt25ANhpQATUyNxXc+m
A8lC40Obfo52c43dLL+f0w+ihNSefd2EalF/1196xj2oxokWN/rowm3NHRQaRmy9nC/BIPwpqJXf
O22MG96+7+VUnlFEFxsrWT4UirLWroOtUeNdsUmcONGg3yI9RkaWcYRKOy+rZLobonraRp35aMwc
0FK0mnOG2T+vCpRHojuOkZF6RdWsCN9CvyapurRG9Szdod7ZRILIqq9PeJ0wFjKczQbffDXM6McN
Ko0ENodhR62aqR6Z3EZYRJiNM3njcboXIfRvwDnovJFL1Y7b3LUmraKazWRiauWRKt9LnFsP81Rh
WoUX6Bel+zOZ6fbMqBz1Ng/3xTMSeXM1r7yHJfqTukY1j5v/puNwR8KMX2A21IkoBw9dinPQF2AB
wobah6gDlFT1HOKlzAPQi5XZqrObo4ZYjKTxB5kgCW5Aogz9Pq+Sl0IL3Cd3iBG96u2jloYjJhFA
2Sr/GNHubyCMm54dUWtCV7DR3bQ/rmciJJAljhmHm5/wkKSaR1FYg3KAHG5ZGMIu0xHK6hVczuJt
h8EjSVvLHQF3IPow3DYD83/U6yViA+074drEGTvLBkZmfpe16Mlzd1w8qqe/YmoLmNskKuGJVMZU
nUstW1gNzDsoZUBcKvvGpgpTBi1YS90mTnCizL4tpXNL1qRVc5KhL52moLfHbkSZhb8g9L60BINs
8haYXzFymFrkghsL3rnZGWQC1J+lO7I0cqBiTJI42PcrhbEhmWUqMQ47fXqxXXSHbIPM0u3wjRF2
kAXIaaJu+qx1y2ZCAM5C4Jm/VDnZteoqk9zahEPxQzfkYziX8KIWtthf0baqRLZAJmfmSYPNnW74
k4myixHSep3LZY0C4RlleUajxBRREJQEDPA4rPWIwI4aP+0yUpojy1e2Q6O1qIFqBvphSVNcb6l1
nEfuGWpY4wAFnv4rGDyrCYuT2ck3igL4q5b31phSRDoZUCZAFJmAg1RL9xi2QU5GNF6kYskPlYRr
XpT2tuq/QZYMPRrU7U4t8qYCtskAmxCkiQLLg4DsNa18rao2mBsN6aUjbXqMsnhq10KEmDCGFTrX
IG/JTepImiekCwliyVxaRAAPMyfeFtq4ppRMB2OIs32Ur71+q/AbRYBbryOob+b4r0ZHhAqgH30d
z60mdvaAV8eMSndXsUOfEMEeNbM9Knd8GzQfl/TPOc5rD8lmmUSbNRq3bBB1BDY8vogjzJhMHi6j
o2WCZ64Q2dbRKLAnkJqUxp5EzeGlqt0nOvvXPlpQKmC+VrMb7OzE2gsKC49OBcoloRurUiP1c5sp
QRSJ9JeAuWwEf9UnZCTWkxelAc6PkbqwrFmKlF5uUT8tHllTJhmLrN22hsISbpJXlZgU2N/TW5/6
FFYZdB/QEJ49B9FBBBLHU3GPIo4KJO2GWNXBKcFWCCYyexkNpMrt0oDnMqu9HtWpP2Le8hcU/PpY
XZp2LwwyScacqz7lrs+hoL2jNGRfqN43AxNpLES5kylFe0uvTp2K4q1joEHHh3aqCq5d30DbVBzR
4hJ8aeUgqNKR+Y7CPi9WgonR7LttY7AzSnsxbyXbWjRHANUqtTMykE2CeGgWuGHACciotMkG2ipr
eBf5cGeJ7L2ISR0jPoFXIHHVZbV1iSygVAOFcmU/dbNh7SyFybJVXkOihyfaZRvJdUKjt2GJ1h9N
NXgNlk0v+WbL6EPX0KbEcfecz85T19evUUGIWjEU1ZZDEvG+3GHcA8YBTbBGe5SlIYD9o8U7FUwH
1Y3gyIqBFRM5xzaR+oeg9IW8ygiRGa3bOp1uBHbJp24IdmxO6Z3arnZJO84OC/ugTZHhMKhUum3G
boG6ohDxxDNWrNX0BHLm3IBDCwSyo9YxQr+bVullUWMgFy9aBLUJnyDishGnBExZmKOF8A0Nk1/t
oDAcIuY4Uhl5hub+rp0IdrDDTPAGHQ3UCGtqHodblbSpxzjVdyl5qYM2vJhu0p0iSECRXFBQG23q
tzlH3XrYsJ+1MZeRvNKiHYvTEf2MSIiCCbAJLmyrz21eXlsdj74rsWfEJr99QZi9lbDUcj28stOn
HLhS80ewOn0HXytn4hsXVsJOHiqTAg5K7Iq6bstv6GyOspFvVfMbeUwPekV1JaSmSyVG3tp5uo9U
eiI4qOewI+ot+80ZymkmIgdYjnWxg/6OJgGSGQLRMBPBYpVWPG1s2ik7w14sYOorOKV+dg1FgHPI
WsJQqmttTweo8WuHKgnnvfakwULcLA0q2EaF9qnIbFB7KaDXtlHFHb7b4g5OEDC0kAmwGfF+LFZz
GPuuYQvTo+NxOIqJYNompVJ+qjcuWTnTRm+SDOBe/VZzfy6T2R9TGR0DrcD3rEXiMqWLN8x5cmra
CvNT/dZNzXwyOqhBlY2uzFgzcjXjxDFyfjUbS/pOZZie5HgZ9EzA7RBqDxwv40Mqy2hntZmCFbkF
Z2FcRZEeS3ceNo0NgIaW38NkkwCDwKxvu1+hjU62s6OrFCFAwvFDk0CPXOoz1ZZt7xUQeedHQ/m9
1WFVrOJONhob2KQ7t7tEkNbg13wnthEXxs4ewXQuhDUBxplm/sjMYNPZM7Hw47GfmantEiGh/GQ3
9phy9mRhH7JVy36I6Ay8VQzwFuukCofXVgZ4ekLnXOd4oPr1TWLWfabFY2ycFgTSOIPpRdrDouy8
kUbobDAa7jqZ/EQiDhFOnI3Es4PiWgVyO8wZZWUXTwExjkOlnUr7sxqtjxYgmOdghkeZWlKvLR7n
T4LKai/Ppm/wP+GPKf25azm2yPko5szwOMXP2ApzP2FfBomJt4ma+EeEdGcDsZESGOOOeXzIa6iC
ASHlGppEEqvekmRGrgNxm4Kk7c9zD9XCqQJ83/s61V+6cqK+r68PRnxvPQxlUZ2CoCRpMwuQHCfZ
c+d091p+S4KKnS3W1k2HUJXwpUEeg1p/ytLiNXM0SslTdW3SoAXFBAwMg3jIitmYG91qLT8Muk9g
Ya8OCQUQP4Z18bOYV4anoEibixTaITJ61L2ONFlIVtuyYWId1zLhDbI8jbhrOeIZv9zYNtaCC/ZJ
x8dGsUNEBSBq0ml/pTQ1LYfEebZ+2C4wW7q2xINufbDXmXYoZGknbc1RWfcOdpO10mJ31jGiLO/P
cboFk4+9vGFfqjnr+ppce3axx2SkB1ewuhDhGzDbZ2zNIcAH1zgvf3Y4weypBQs+7ZJRvnbUz3k9
VYPZfYQtkgaKqRrAZCQBAuRleEXTUm51JrBbVQf/m6nzWo4bSbvtEyECNgHclvcki143CFESYRIu
YRN4+n+BHSfmXAyHmmG3SFYh8zN7r+1tksfJrPprHvfeXvHPdpO946ctLmWFzSdVv0aCNqYxaB/M
FnKfdvN/o8k4wZS/I9pTinP9UdOfArcRTDFYLm+jFln8yIB8E6LtzrpUXxtm4etY0JRj62eXbGML
aCPjPXLQ1DktNVhkEAwqxnd3JNbbn4AXV0m6SyQjYOV08ChTYknAha4zGG6rjk35pcVx6bbxoa2C
HQR66XdfXZu+wu6Vd7Okv4pj+abacdzP9lsZZOYDeamok4eGS7Lld5InmKPHCbCujwqEU6J/SxTt
azRMD0yz0/2MeaJhnor0T66Ryq8cthA+Yvy9HY3phr0+bzLADBdn4WzhiiGaWxDg+2USTOEwAsF3
EopN2STPkc2D05IlCZG8Cp59P//bBizAVU6aVh6dhUTV64/noDrZjBVXZudfNFZQPTmMg5vnjlDI
jY2FvUqV8ejOKUk+PWW4C8agtfvh3FTlvbJZAIRtQIh9s2ghp/VEmNEp0XrvWsAFmtZhRFBVxc6o
QSGU80gnKPsT6pEMlAJvLMcHisSv/hSKgqmfNd6g755E/+pX1bizJDJzVwQcnnHIZCGgWBq6TdfE
EP9Vl+0UIxVgYZ+QJ7hgOH7dqP697Bkj98OJ6/QAmylaTXG7m13jXfk6AmSTL2UiQqsw/Ia0WB2K
yXi1S/+W90N8RhtBOEJJi1DmzkNjXB3iAFVvQhgEA1trMHoNJNQogHWI6p2d30r4+Lkhwb9gxP7A
abFUzNF3zFhmtLnnB0xADVr8F6TTV9N6Kgbvo0LiDm0HxH7bgaLvPQjaMqNSZ3wWhd5uwtK4Cp6i
KkSAaHEI8eLep4rhM3Xsp8AiShHsh2tc7Pwi7tUS1YWi58NtmVuKq5W63UooNNQdkSvTDFlBEdEw
TiPJ7ta4s7vgXZrdH1B6bzIAT0p67b5ldIQk1m73Y1o/lnm20WlXwFqFsFMMVCd6lGcMPi8iau/U
pOtIAzBRphftOvZ1uwF62tI/wd9PdrY9UMWhgEtG2OUlYmDKkWCJBkClYjv+sLEzXOr4YqttFYJQ
9jqieeIaMRHyy/EhrkumYxlufhtC90K8ykoOXT1nYLFBUVbACtcm3BQcbxhLda3wHOUryWgVMHld
rauVO4IXif0hRyasCAF4h6335AP8PVSMJBhLgI60obttVCbGVQhVo7HsZwQQ8akw2FS6SM9DmrEN
OkM0A1OzDV2WfFaHnTWtsmOaO+iOUY/w/GKsM1t/w4+Zb0yO+avFYM9IGOPKlkkjzjmSzTBYxTq6
z37NL0kVu6zGAZwzrg4JMnw3APAhCGLmZ7WJv6YdubeG/0vY3TdHA4AYBN/rgZEWrBDrI2euvPY6
QmnghWJGLK/aWuEzY5Rkvkw48BKDUYCY4IsEef+Zz8PFy1X0MEImzCBfMggFgu3O0abiusLNlJJ2
d0q/7DrHvedV3wJfOBeaidhbx089R2Kbs18N/RzIcbe0LsI8JgHVKxtRKNgsjIVMOTeLk2XMh9xL
v2OHW9hMGcFF1ggFntMppRXTSQcCvsZPZWseflVA33DmuqfrYJcSPY529DU07Mv8ijFaKZAEQB+b
9nE7/srMctuPbPsCT3WnfAZtPuXFVvB2OOlen6rZtQkMTCNE83JVTWKPCZEiBbLunNi/e6PnQTPz
t0hEcCtA08cAnof2SJBsQTjKHxRwA3OJ0GPs278mPBmeRZXn25N9tYFvJeSCeb9yNtNvSaEeFUyV
1WiZ7j5jcLlVmQ43vQM5KzbFXuqUFaHPQSN9+xajUKY2hrZrAJ54xOAAxYIZF6iN5oWK3+WiFnha
W9GshYsIqHZ9hwUTINq4NMiaxazn6XbvzBefXnJLoDs6oeQbX8e2tUNGBg7C9aZzn0tXnX1Mwz//
rWdFFdMmm6Zp3g2V04m50Gs61kfGUHQnD8/0PizzZ9yvT1KSMjZNbEfZsmD3rK2tFXbGbj7PjOSD
ImApVmVoLTJW6T2ynCaU+NBjqLldlBIIVbxTQZXnfhxwvGNcFCxReXiz3TwaGNXn3141jMAuKdrn
FUucVVy4xYds2QNL+0ZHr4bwmtM8WiL+k9SE9SWwSaEsGJhaaTr7xkp3bLHh5SQBgrXa5R1ZUKi4
/2i5N63FBJ9RSGU8KfGRES+PbhCVR9fjEsYOuxcuv3QzjXbhwn0MxXNSMBASfl1tF/FZ2JXtwey5
ySfkIG1AYm+0kLNDsiKmgCBjOtRyU+fNvxqoQ6fJPEljtoohE2m+/MPqgmprQcfc98FgbOsKEUSW
jpuAfe+xeallUl/tOjwSK9Js8h43Au8mDpPfQ14+BtoFCDeMNFsNvbwUPG2MMLdkVOiVbBPUGiB8
916irsj3YAgEH6pV8cWWuCyTCNaOVP1DPqLjCMXfoi39k9+0v+PwGaY/riKu0VMOG+jqmcXb3PC+
TL1gRJ+RDDc3jJ+SZgEnmb35kdnFm+HZh7yuq33YsfGtH9FgMyOvxnlFtfxXlptEiffWQJKCTctx
A+9k10BBpZddevr0pP+KvZhCDkswAh4+a6P0bwHRI8Q5EguBhbccztw/l7wUYAElZ3UKxI5Ame8m
CZJjks9LtIqJDRP+NUy+W4ktSSscDHE/PjY4XlbAiGYcpYZ1AApyrvuxObrwr8IcBYDjPZTdZPye
JCOyIKaekiSqPelwnwYc9yyIzZNsUqAmTRxtHa23feefbT88Fb21ggGLMMJt30XJ7HiucLCQrIsI
blcXlbMryYXbBLEymUmXYj2UTIQBUM470x0IkwzM8slCorOyBIxER4wdEydj1xi0HTJ3YK0k4bXz
OcodI57JGcZf2foQvEsjPZbBp2LFCM/BPzoe7VVtg+bG/I/11fjOs/TRmpL9yBt7Z6r2AHJArSpA
530zQw9MuQ07DW4Zq5g6sq9fzyOOLxUGKOIqWDvNuZb6F8dVALHZhtiBhhxUtcSsQpi0VIF9bVt5
k/Celv/0XnYYvRSni6AMcEzGvSLias+oaduOFJqJDOyssPWOSUK0aV8njBdTmH9NVox7tveuDpO8
DTIn1FLMiNfDMpU1YPEy3F9pP+iOiTe9mtVualjNScATmRGEqwibXonkMM+MrxLY9LpOBJtYWrpE
wWvGJ90yjzppmaKIyH08lZF+Sozukb0xFkqV/U7n4CFk7MSIJmZaa7N77qt7RYh628t045gK8Qke
QNadX1pnj1NlgFCj40NYTDtoOiRnZ1CbcSBdZ5c6NIYiYRrm2cz6k5+4rK8We7zhRTeUUncnifcV
3jAcw/NHzwtdJaa5Cj/8pZdttr0CeOgC0b+WYkixptrNxlpa1a6Vb10331QOUHKxA9tj82rMp7ZP
3jgmWvT/9rZjhXgqW2g+Xte7W21yWKV9AHnp6rrhKdesbdus4Rqbrp1Vf6aGc0lz8AQs/F5moHMQ
QUAATRlOJun/VS44M8ui0C2YleO48c01AhFcknH/LoDWXwvF/ZuloBGqRiPJi9DXxM5wLE3G4qk0
RvDpRAUEEZpYw717sIV8EBXTHDH8rftDhcPGlJCmJbKtA/0vkCJwJYl22u0okPaYE4QwtiSYPdPq
cSEzBE34m+JsCb2oQ7YkBWIjiq5VrLgHrNmsd4Xrs9Yz8NOZYtOU02IgtP/lIjUOaYO+sAk/R7Vo
z5bJKcrvcuvSPfWI8kp0MFxGWEv9ouee8o3HBny70MggkzmkbuQeQ0JwAjG+YtxonFu3eY/jkDdt
GFOm+gEmacH4BB1M6k05UiDiFcHJEfAGKiWmPivCLkFr6R2c5BDkSBULZfwB0qdxWtV7nXlnhjsR
nQA3mkJVvxrHCnsfBKO0DMHPEYOZMRw4p0H6xotPqEhsAp0a3PsItNMqSYRnSu6uPaQPtB/kZXDy
ZlWO41gTFM9yNNqwDF9nWoWsz1MeUrcgP/Pq9cgBxPyPcKwr5/G0UYgzeQZ+ydZ/JxZmHQWxc0x6
esvOyrZEOyiq9oIKMCG2Jq43QV3+CQrvMa1dF38sSydcjd1GOjcFH2bo5iWvmnwpVEARdMNZ7hnx
FKbxHcGDfmQiayl/X7AuJeKFcQoTYWsAd1Gs5zbybjDfILFJds0FN0eXdIAWsqjZT8Sa2IRFbOyI
hANKqAtkqmzTiXhHB/diFcHvuc//sYJZLJglsOcu3yC2P9FHuWvg7D4Ym/KvasSLr2t2yA5vQJae
+yT5HbpIEdLeZJOfBx3HUNwfMuFssS2TTl7UD4zBh8nD+5sXaHsWh7Qjdbf91zv2zi8JFu0EQcNj
0JNaHMAMsZkisvthGBGa0LtliHt2eVxdpXjZGKmJqN7iEuAOHaJ15/M9u2n7KmIyCPyE01uxXTfG
6CmzLdRWS3HqAhJ39CVZ2tUQBfXW74nBMJuznPPvVDn+rh273dyd2yS6JTWSaSQuf8ueaOlh+KQw
Q6JEeO/gltjeypZpmoL4n33Fy6yA6ygHfGF6GzypbF7Cm53StyL7Ye8j52Ib6jRj8l+/S8aMZuSW
O69hPI71fts74bQuOxeNAlzwgzu8R02K6VmKaiUrYEQpaCvQh2edUpYWLJA63xw2UaxA//f2RYrx
DlAMJl/XgBbr1ecUso6qJ3yQTthdDAT/rcHc03AofAbxpliSsyL7kMm33en4MI5c6UPyNZGjTXIz
jgDHj/7wIHr7KMUvGeYgZWqULljw5beqfWOTVGJfuMMDXtANstuzkZvFTnv9nSuDgw4Ufda61kbU
zp/JB99BY0PPiwJduxq1x9EYlt1zP78WXdKvEkWYLaj2j8l163XddFRl1pYtPYnxyb8ez/aMhwUl
iv9NNKHX8EboO4zyuVuhVbBp5zWXw4a1L2bEZYhsln/c8ql5K8A2zt1rM5oXMTLjwAaJ0DiIf7PS
G8MEHW3W/wJQSamqc6T2SqaI3xcA/SjZaGAUTpZIkwx0icvKkhHUligkHprG+x0mlJrYkQ7ZBH4s
MFKAAwzEuzKzdmPXE6Lj6285QMtYQnaCPBaHnb8EN3m6CWmUglUVqi/QhZ8tKcz70tGUF/VCYUGy
VgnxBRYUzIyY32eFTkAz5TIKFLCNhltEaMzvXncPEVJEq/Gbo1ejumIMVDMFS8jlaHYWyqeNwfPZ
Rqxf+km/9QNrNPwQ7faOxPmjtKJwlXu+3CmNds/XjF0n0yUYM0lvaWbcbZ1uPB7o1Rz20fvPPhyi
xLPV6V95T+Sblfn51uybf2z/3/it5ZsO/Q3Btw224SzDSWtWEbYG0Idr/VY74QPcyRvsIn9Xhozv
yto7Vo4FHIml2sqpzHw/CxpaVrz1hmP3ZMQsuahbbYoZaJqYvFbFPIBXltlbKXlHJGE9bACCA82g
Mtm3fD8Uh4C4JvER5hAt4S5Se5ovZVP9HbjAN3EM6MmmTe9DXMEctavpGjgAWdrB41Zkt0M2JnCz
OtlaQfdoErUQVHe7Y77WFwAwqx7J8ND/nRuartnOq73iqLlWqiKgDUfyaLh6U4PKl8lMpFvVa4Lu
blkQf4u4+WJaeB+JaOS5R1sMEz9aAcExDupqEgHBoRVJkieFZuGbbX2NLEl2Cyegcr886wXUFje3
3z6x0QLu04/3NNh7rogvQSB2S9oNUmzaO4lRPBrLV9/Xj3brJXsoNuumSc9jj+K6lAmPCmDC3J+3
0ngvyvI5qCyfqTNxK6hrN06kztk8oZFxtq7PT6DgS2yVupSESCC2XELrWnLZY3kOG4ri2rEPdk2K
R6XoKduQZLqQrDqkBI9E0DkH1s8nk989qJaTKaAkhGXKlN1i5uso9doCPUMFxtGahNz9Tcn+FdZl
JthFRCHnWpoVG1ZBjE4NW690i3O9SNVlQC3XDWl/NMJxWRGxgmmsJ72A2EIYMHuTPsTK0n4fU/6v
+1jck1Izt4joISrhP5Zo712X8Ek3xDnqhOqVATwz05nHehBfqlP0E7pBlqesF5wCVBkZ7HeZ3fER
3YnnITXDbJgizi+R7WyHGl6VrZmeYCa7juyQAaRQX8wVowYl4w+CJcRuJCg6rbO3Sm7Zj+ZH/Dz7
ma3bmaShk2kxchP4FKhVuFxFoM5FB+eGKFh8qUtURU76VNvP9cb28+ZMSHLFTGl4qJH17xCNc/wZ
p1ZRPXnm9GLzupi+RsyrgaJWBE3fFj105aN8bVT4MAcGRQz34EAHNSUI+rm2W9eBjSxZB9k0lGHZ
f1nOLPZjQOwZ8Vg3cEU54pBtbqK7nmJzjS/yl4p7IJNGydhbksNm+MgBMqs/BsyZTsIzr268YWDN
7h4I0GbMki/hIG+pl8aqsbvHzqLpClhPriJSDjdFy9aqqy++oz9tX8PPxJw1xN10LD31oaLiJvJw
ASeW1M07ij1Cb6+1S5JmYGS43zIStyZw1EhFoKsZza+6dYwTGl+gNOA0hNfWu4qEeRBim5zcTXsu
ptNcvrlOOe6GjF80VoNH0YhhL32IqE75t8Xdg32pePWC+bkdFQLAgL94NoEz0MQhaCQraRoPdNAv
nWs/zzOBtLOk0AEy+d5N4V6nzUOq8HNwJWyj0XpLvOF9UIq1nWlg6jfqoxLsl4Yh3gB4e/Pt4jtx
509m5HBTZHfLq/EhIFWJk4J0DAvuasAbkoBZXgSF8t2zrHVE0bY2YTgRxX6Kmv7d873hiiqClK6O
uUfgD2vLrQ5VMTtbch5GlFFtuk7a9D6gHeb/n7bEpFGn4hENKCEWbOFGcNKvaqoDSjL9TiWFYYyL
rI65TQcT8XaGv3Ff6gmZpPXN4o1jKoVn2rrvGn6OARMJkdR4t1KGnYyLykvhhIcxvBkNOy7RY5I0
v5K8fBLSjZkzM2UclFw1U7MAi5pmG0F8APxsvAvcTTvXr77ChPLaCTKwz+qoKscF+TjOB0+z+p+J
atBcxoyQwN37Cp64R14VWLJV1/SIBAuxFqGg0hC8gWqqWD+z4D3TqvYeD9hQuSlzUmExycLB2SEl
olyd60OJkCCGoMRObOnkHOeP0wW3rOctLUidddl2lKhCkVgiREN6Cg+NQrmC6bHPl1sb86ckqsVn
BkFSfW6MSCAcycx9JsovFcMj25uUyFRi+gLAf6Fh25CMCmav/R+N8XJHCtWXswTu5t/Ch5dttlZC
BEbi4vgkFznzk565PqXTUj4XBr2Sodlk9Fl6CiAor/t8Yu7r/sHGQnJ8q68T/fsBvf4rixsWS/62
6yTixPwxGdtb0nlUgea6LvQNcwrxFXP6NJWZe3Lq7HkwbjrUd59ANDqg9JzIqdhMZbSnZ/CPdZV+
jIhbjlo226KR10kSbaeaxNyht/DPZpVFe4hjC4GGY8Fw3qWdlHvKzT2spC0Gw8vETjlvaXlr75Yj
bNx6MnmFTBdyrjKT8QhJnJN9nnNeh6RCBfFIBHSmH4CGo5vmNwXu3e1iHkcxb8jo41AUGWwKa9i4
2BRXbgFdKkiLe5F47IIzrGyJ/yvLnQOpDxODIOReU0B03OgMa7L/vvx6H4lgOMd5fBoZpi/v/bub
xukTkyCev+BYkrEteuhgWbOLQgY2ffam57TdgtbIbJIZ4z64OBpxVR5UR7gaP0vLbZIM/SUo2j15
ghkkAwArbumvgzblEyuPn2P05BMIZTMioJpRP8P3pDhN1Ws69warPrEJykRdSCFaWz2kNqP5MWw/
1JFV7l2Pn7Uzz+h7QL+KrGPOJ7dpG1GBzoxjdV0cExc08lJqAJpviL8D/Rct6mKlCcfKLS77LAiu
EOXRPFONkEbMWqAe+idJGkXJMnXZlhJPwRmwgjoCy6pdpxNeHMQVNrWr5az6PvpVov9Zu4b4xPQS
IhrX4bfvFc5bx3rNyfzNEm24z3vkA+k8XY0+hSzrMt1pUmD1xfige2+lnYJkuaAzd6EfPxeknR2d
mvqmcn7LFC5Xa5nGznJdgG19eiSpU2yBFNu6qzb7Bt/AdixVyHPXQxSjx5Dmroizk9Glj6Q1ptyO
2bKv5AUjTbNdPGHWrap/m6P3N3fwlmeMSA04SGe+J7SVnl0eIHtONPkYUgIGAdo8kPM7nFGeEHpb
/iGA1jtqqLyxa/1MMP/gnLh3VHi7lqt1bVJge0b/u/Y387Ds1hsfiFulre0QGmiHNQWyxYxkNRUv
7NHw6S+7TDU1Xw24uw2gdBZViurEKfJtB01xbU1fgU3TleKNWilUCWwTpk+vbsi8yxvFAE+eop6k
GW7mg8elXXU4OyqG4NvWC4munNkzZhXlmUeu7bmg0sRHjgQ4IT7a6ujAQiawiAmdfTlaO4ADC26u
RjpoueaOpPbdTDAByWcKu1JLeJUAbbSufP4yh5LKRm9qwyZactzjjLpkljSz+mCGLQ6daaRb5G9b
WU56xduS12gabWn/Jae3Wreg9Dh0eK/Ne9N5rJj2MV8ChIqGYtzVffLaN+I7keoRAYZJnOQmNYbm
NidY3jkVjBGBaajPaqSHIJxtcN1t0rLWEIkEIT92V7O1P+uBN4/Jl81Zf7Gi/jIZgApzw3QZQFOK
ya75sCrQuU2YXhkp++im+ok7HWWjfrGo9dbI+RMg6upus27YR66P8kK6QOrUv8xxk6OLb4pe2N5P
NsN1hqm4D8cxeMig65J7FIDzJF0U6RhyosDObpIxCEAhS21Nmcj/ggO1TB4tI/bcg1FibWkW1+js
BkQ2CKYqsm2Sh1Jw1RAotveGitc1lOXTOOAV6Qbza6DRZHiUnFCb1Gu3J3hauuppjIKA6kk+VW53
jfSkznXUtQS11dNLD0KZ7T7zEVa1J65YdTAiA08JOqHJ6s55nlSnECaYCdoR8g8iiJC4Pk1eHjmM
/wrpp0cvnPXSUcqD4yEvKLvhTtfTIAsYyzWu+fSXkmO3mkdXP5Dj3t1k5/wCdmmW+YX3cn4MZPMH
XWB8nDx98aLQeGSH8VULjaVm+dMAemny7PBcydq8tmkY7wYm2xGLlUOHoV3pEdGkRwieahjjJAhu
t0xAUCgCwtsOs1GeuqpqbZScMTQxXYc7thjguaWqbs7y4eezwTLjUzNE1//9743hFnuM+MR4XOmy
2mclsPjMKPjX8ABB+QftHZK5Rsyo9+3gouXv7HjPPLkFBRBGx7xrkr0KqR5QoWNRhWOwKSy7f0RQ
GGB95etwHrFxkdnvNvTsLSU/ODWGpDBgjQCXYhodTFKCTxpqPCCLDc9z8YXqn7MOAZw0SvEyFTN6
eWfpv1vfe7HL8FeTpkv9Y89vDmAp5lwyvbmkrL6VnG5jWnT3dPTFqx3sf6R8rDfTJweWxM8/UgVW
cBknYiuBdUwQMpu9XXtLAgEqRKspndf/749cezdD+W9Nbw9PZCY7sVXeveUDgo7qiNjny0Qo4Uy9
e4tMktGdadwPZNy2QH9h7guI/UXn3wbHgeSgo12JCvMclSGxdLb5UsjZIRarCE5jUqLFn/38GnYu
2EHLO1tz5J154vnFas7dNPf98/8+6EEG54FoXDrsdN7imWBGGbjdEVOeey9lL26WLw6hKsAoFs14
SEWZv9a422WknbsezfwVoAohCyPhHQS734Q9vKmJF16YvXVoOkPfPUgsT2X0LqdZ39vJywl60u1u
sjP/atgVll7MHO0Q3GuviAjfzaK/Fk/vgkk+ueBljqTQeytfBfluFn63FV4QHbxFyuSjG9l2VCeH
LJfqs864CIOmeMdgdoLtu4TULyG5SWp9ppjFV1VZcEphM11NoUXAQwTvDRHzU+4Ef35QJwj0Fpvv
ayorjKpACnyMxIz+pxDJpbS98qASKzv0nWtefj50vIn+++znjxYrgFWa1geLYdjBGMMQKRRKZDLJ
XsMpia8BbFQUF5236d3WQ75nyt2S8YmYRoxvtmpSNNG9Ogq32yZ93Z8Lx1PX/33wI97UpVp+3vJo
gY5CI/L/PsSLPBWE8rVBN3wsfyzyKGNbWiNoBsJ1kjVGqolWAItlPnbdBc3StkdacpNpv/y49VnE
rBxXZoWRyAtRjCONypOLKNoDlvT44DrKOxltYgXbn0+HlFhw/LTrNgQYQeyGJIXS5oLwYIjAWH+a
cuR3ZQ2yf1zgIoaIvqAI1XvLBRIfEDJ8zowP2LKhTyDuGL1ysRsrnuXuiYYNHUu2wIKQVNUXbzpP
UUliucFwltRQQkW8Uj74DrOzmZ2DxW3zs0lQaXcqcCuTfFFfENb3/2zHu/qFK54qKPSVPdVrRjrm
PeB8Q54ebAs9G3vbu8HmIygWSSWWDD1ePGa5Rea+W7I38azm2CWMHt2xYnIalOFvPSbp2cM2znJh
YlUY2buhTKfjgIWAsiGhjSnqanGxHOHTILfTlvtQE3QAhZRKvMDWB+m0QH+3/B5+PsQmEpxeEbPj
mpQfi1l4sMUVRb1NajnmjDhiRpum2PMsa27XuRO7O9l9/ndY5LgHZi254LMc1LBiTrDAehSKgo05
A9v+eeXNuYXPmKWCl9BB4I+VSJ3ZXTVklzbWm8SZxPLLIX/CQOBb8khSEcGalNrBIy7La2ZkyTbQ
iT6b+G7W4zJxbVnPIjUJz2h9o7Nl43qd4XhvMtvEIiz7OwJyggYUgHUUc0etYy7wcC6uVWIQ7mL4
6dlAVTH2frqKm30tbqKxmqf/PozEM6R+hXy4HJEAqMeRGchj1swm8+w03Lfz/ClqQYiOF5V7m9KP
SZn/WLTg1UezH1EMz/VlHgnSCpU+ZrWTv/FCJafYNpIdnoDikCvrNDqO+bZxi847x6maQahGGXku
jUKu6H7KemRAKJyRvZN4aUQ8vNZ+k23ETF3Zuc67RYR8JZdcgtIb9iAFqmfLY23EZiHtjCUsgXHv
OBRoXvLiw9GO2LRtnR+9LntLnRkExGQ/NxbJLjlvohjey9ecu48Z49pjbLHdCeQo311qrK0xteUO
mRwkwjk/O3OQ04gG2Hoh7KA054+BAgE+j93B1c66ArZyHGd6IOTunNokya/7csBENdkb6fveI2nA
zITHtmF4q5p9jxL8liPyvGEi4Xvpzb9wl+YtNgSELrQIG1bmxaVZONieD+v2hyEk8yB+ZKyHo5RB
F2zfyXtpUi3WQYBti+hJeVFGQXxK6lMqFfpMuBY9ylSz1Mq66SaDN8yL47U0oWrmIzLRQhrWhaew
DZO3zqyMK4Xo8OIYPU11/TRMgb1lYERtIhIPU880yoPuW2v987a38rlnudb99oyOTIbs79hT/HoM
pmtEF9B98MrZCCE5JxJsckVGo1tlRLIBeMCHap//O3wk+IV+wRUxOHxh6MooMRpb1DhJ9eBaqM4r
x1yhAJt+CSQfthPm22ZpJXQPzmumtDvx1swjvqS32MeMx6SQ5mNpdH+JpmeOFjvWpUkrk4qx8Z5t
Jcn5HhZhVv1pulhXfeXh9gg1UYsSsO2cJfnWQGGD0h+jgWd1337toMXip7xOZllce4gRh6Zw7oON
7aglWWHfVEN0TkbnmIr8x4bMIG8AZiICEzpM5VHGlyEmWpFuxxTrf4XGZIWFzN78vLBRMNwdc8QH
r4r5HInJ2WOeLKjSfGfLgR1hIAppgZPeuCSkzy2HA2NQs50u2qUCy0SEZKKt/7Q2l3xME/BzQvWc
hTsq4G/bSsNNkgXgSmYfr0EXkCuRlMYaxxGw5XHEADG1GLGT9DOGcPFM5nG2eK19UNWmuzYHx4L5
wAfy4JeVMCd0dh8QJT0EbUjDxdFnhE6OU9wiAijPiWfKmZDXoMB0ArjCYiT4c/hPySzXXstzEORI
LeKwt84/HzS5TViCi5IhTEiZLK2UPX1jePvEHT/QcGAOaxLOkBDudgYAGf2ObZ0Ibg23k9DzZVw+
6C5oTx2jTi+CzkAf7U+nbBnpSSe7CWZ3wqAmitkMPXDRE9FliuZUZ8VHDkruirukPJVofVatI0we
0qRgVqcGLlkUFB5uv33etvNtqpYyeowfgf2EezD17n+9Twu27LUEfrGYGt+AG3jXwRLtU0nshqD6
+zlydNKevL5T29LKH6Ip6o6eMzIYTBp9M0eSgQKOon3XBcHeQPdqrpbpMeMwVjFRIaGeWtOhj+uL
Qg9wRwJurGu+ak+cAdrushRAWMUqTyg+2iHrLqEWI71Y/lxw8GwwNI1vFDRqlzdzwnQKCm06TBfM
Lsa+jlpSk+PMvw8BB8Qsl57eS2k2RbIRwk73NskWXTQc3GZI7mVE/dDiLq4ynyiUtLm0jZvsnIV+
8d93rtPxl15OQOS7j7NnU2NONDigIxJAO0uJZyAPVhkmt7KpCWJYHhkLI8chX/7o5EOynwwCiJCa
RGc+UWjW5aZRZQb2AlWz5bU9FV8Fu6yN0G52DAVT00amEc97USP6xvksL6w9s2OsyvfKZVCpk8A5
ZYXILvwbaX9V7d7MJRHCzzuNGah4C3DKHXAL5rT+YHCCCeV8Hc3xNYPgFQoYyePnOPf+g1cxvzCZ
VMYY9R5+njnfrq1N5nf+NRrd8pSY9muT2afR0Ob7iKBq1/XuMyba5sFlUm0LAeaLqnTFt6YfRV7k
/8fdmfXGjWxb+q80znPzNIMRnIDbF+icJ2WmJsvSC2HZEud55q/vj1m4p6pcp13ofmygkHDKVjEH
Mrhj77W+tSrLfFbx4hVJUSCL1H9LpxGGk0v0laOXXKlcsDQEo+F0+1MdnAbrffYCTZYPoDSuraug
LL0SHgHZOjsOiSeQ+fzXj5HHAWYCu5aQu4DKzCTRvEoPbdLFi54o99Woa1s9tOTZahiMsVOQu6gj
okLU5WZkcwZmf9zWZVScohltiAXBO9pVu4N0T8kD22KVdVUMBdGP7zQ0gixnq0mO1pOed84R04+1
DOljv46dveJet07dzLp36Epv2wazQGUVBfPK0DuNZlsejanqrk6Up3uHWh5uv99dbw+lkHe+nn4Q
CXavUpuZN8WlK4Zr4k3esRtrOFQmSht3LI6h1RzzyMyOVdS696bVb243g34qQXzfrrI2V19hm10M
jdNBNHH8VJo2X4ZvOCu0wGpLCioRIS6BzAMAKHTNI3Siql06RW8ejTaBrDNwVU94n455IRiZuzXF
H/Q85JJG9hDlk/ZK95OZhWn5WwuW9tJLMVMBk5+dVJV/vj1YUvjnxlfjoYqrPUNXfZUXFXSXqIf7
GUqY16kRafdcedQSsffgCiR6okXrm9tTycAQz3RUimkFy15ba10YP0j1lACMQ+FtcT/s41PDlHRr
5A7NFOJXKKFjJY6tYOQTCe7VFU2nMQpybxOMGph7Fu1FMJ/TeGABN4DAWFuUHZVf1YcphJY9zA9W
m7yyKAzccsL4WNh5uXGLCXM3OoynkaqhNQl9twan3hR96+6w3dxbtfCOrcEOUCG9PtR4TxfhfCQ5
i/BKu3zLAM0dTdkGjyFu82VppMGu6zpANointkiGUObqNj52Wk0bGwQQ0leZXHtLnTs/MdcmSU+b
ikyJqwvT/QaCiruBLO9OH49hi2grD5W9bWJmAlZSw1irsi9lW/b+3jSJbDWHLl+mTUKmmD34q86d
4E+zd1oUbdNtCjqnGRkh5zQ1u3tsT8V2RsMgHTLuvNC8p8VTP8qJXkYYJR+Uvv1rjDep14hxKFyX
Oys0JU2M7L2MpDyI3v2M5iSSJihtHBfMrZjvTvvMQ2mWViJYCaJnrqrW7a2OP/NQWQGwi9GXdN61
JeEq6SXzTGelRQbArspxFreX3tLQpk2ZBKvbUww2rGhZQJ+3QVqBAIlwm4yNYWtha+I13eE5pt1u
uKu8N9UxFnaOf1oihbU0tNOeBPZpe/LMsgv6oQS22KXYbKNBq69dA1FM+jg9isb9IhVlRcNub0Xk
A+qEWVG/lEZlnSjXrJMpvXA/BOmjVea72HPD65QJ/0n2ATegOtK2IkEymIupOupBU26CwGQe71ir
VjfCr6hIAVMg0DyPg/YtsgCqE7eeXXs72N4WVA3sZCysngbEfeH7+tEiJuekBdYdUve5nzq/yxDT
ick9ZUUUq9hMrayfbnSlMtn37qDOkJLUCS0YnAlb+XfKCJntu0yLUaU25XhVViwvc/CuqVG9VP3S
NjRrl4TtWYiUjlXDMTAQMnRh90JLRcrDWB+LNLJAR+otJot7ve2Ygs5dLXYtxPnW2lm0zaNbeDEL
pvm1tkYyHQJcx/wfOwble/a1HuGV80bLyIgrp1GA+8X1t5WTzJpNN+13grnlcTAcbmqs0zSTwTXK
6W2cwGrcMFCt4V4LqfvH1DODg5VQqvu1tTf85KNsu5VvRuik4Z7WazOJOwa2uXsxvDC6c0MdAAdb
38roADOoaVe7qHIQxuernq3L4cZtg7r9Wk4Vk0Lc2Ou6dJoTxNEvAQbIczQ/WLVFzF2VHUp4ItLv
t9JOzAsXQA9iaG5k4uNLD2Vt0XIsrR+1kYNbiPvgcXxvsXNskox/ScjwdBRWu7Y77jEFHM6xEdqX
UtIjg/nkMwcVX7wm9a9AksKXpaTffCxJj9wYiA42ZCjhd56tyNmYBXct61qSfbOhe5ABwduvRehc
fn9K+FV3UKCZfiOfxXrnbgvGuDh5Em8bWMusbYpnYaC9NTVtXLdAWvhCCQ1UeuNsDZebbx0jS87n
gqKLSx8UQYTrNSyedX86aEGEKix5nBWrZwz+4fX2EI8UBFZcyCOeZI10abVI9avW2ME7wFZGsH79
YcR4EzstNnciH2izqW3Q+/SPYFxBEcD2t/LIoeMKdst1TmAk30tBw30a2+7gfZR93h2qsmm+MqHm
WnW+2jXG0yLx0kfXKU6WHrAPr7Jp48WuQvldVjtT76r7JFsNtpj3KaP+muuS78sNH5yUIb9dd6Ri
drts0pprVSIJcAKzPrQOaWtFaY53bLv8ja9yFm2r9Q6IwjHj2FANpVZ9rfy223voqy4hm+NlkrjQ
0wZFoGPofdKpQjNOotY1YNFkMUZ/Rlqag3aozc7acDB7vQTL0gcXTUuYDVENawtNGSeiZeOHVFjf
MrucHsxQnsGsqotA2S+g4v72LMEgK0WSb3ToBF+n7IEWqv2amTrN1CEhKnOo7VcCYjewJ81n+mnY
VNULGLxuDvWTj2kE1VBjfH6EYgAGlpknER+vUhvLfYWJZ5WxvmdQfh41fFCr25/CiEHh7U89LT/8
uf1aNciUIzM07m8PKqxQDNqomOYftYOTnOe5bGU5DCnL5kixmD406aRfQ+7YbVQDNOUOTrVcjQAH
Oh2d2PwwuQAG6EU3S2qK+95K9Y2Kmf/DscuR6GDJd9AMnJAY2QTTgmiwetI10mCawyPYETS9ZP6r
9Xe5M5zEhKBTGZRDQ7tncxod1VxNlD3bHreKnyyIR68wSF7wGWsUAyAqSHVv7uKR6rtnPr9LYCVv
zBIFu4SSghXC/iix2Fw7SunC/0HrMby/PTC2VbtgfkF2Jt2r/jnYWD5Dze/uTYknMaBjf49qmd3l
XJXFA3yVXJAP4kfp9xgtLD32Or6UmAlW7Gu/97lVPHVau0YtByM88cg/rSyLbHB5NVGe2UnXImrO
V5PufhBHQUCM7RcvK9VSTCFYdR6shg+xGEA65PNFksflPdsr/73rqMcqOFDoE+qtbRbpcxkxuUdx
IJBRh4gKwVXoU7MeBg3TQm07gj6jggAzEZ4EcoskuBH5R9KBG+xQDq4hr5qnoUB/Htvl1xh321IG
HxVq5mNFhWDW1X2m4/+91cFdXp+hIbMB0FpXId4qLG6UbLh05xu2ZWS7NqpTem/euht0EoYHN0JN
byM07lmluyI9UnMcGQltYMQSEjd3ywixzXe3G0cdInHxqLzXiZYfuqQfvyo9I8oudRl3UFzEmlY/
1JM+cu9HpzcpF+E5xvIDFiyD43/oJaCQfnCrJxO1JGST9GiIVAOZvrZKv18kOnqAcczFk405aR01
tdjcnnZGBkOtEo9guOAhOkzTzWBw3suiu4Syy7/0dVFta81Bhk2e2FPgjN9kLcxzHZuk+olandMR
dxNhusEun5Dsrdp8SNbxqN8xC8YZMvdFy7yu72eQDPtGfqaZfn0/GFZygE0EmCy0+Sd+o+26lK8z
1dqT4Q4jYEF6oWnSmN/0aHynPi0fGlTN7lRfWO6KHQBPoq2Tor7UNguMNoXFNjXojdOIwrEcRvJZ
1WzIgCHjQhzpPPeT8yXS5F07Wen3GmqWr4wNSCD9gbpdPCCmQOavo7xWLhMFG8bAfZXPMsjSjb+J
vN12JDCtdMn0wani6dQpG9PR/LGSnnskMCzZSiR0yGFbY1PI8h1bCM7A3N+z9DiHgDHvyp/s7lGn
b1Nh4n1hiIuARWCR9+vIONJiIb8eN+51KD4cRmBLOCH9C0UAbGrbLtXWGfiCwzxvN62Rh3cAjsI7
x8uZlP7+XLbRY0XTYnf70e8/v/0pDxpmKhpYJTf1+g0wGxN3Ewkbvz/YNaBt2/J+RJrf7G4/D6xu
YEggPnSjiTWyPJL0OKBePo5Wbey9VokHGKTdc/utMlAI4iDAqVk145VPmmmdQ+Qbq1p18TKQSW7j
hl878EgrP1DxXsyQ96qpd5i+dvpAaQERxXzwPO+Om8P4tWMQSp0hgI/l7mMeIeUx5I9c4qvw9VY9
GxE3+LCvd5YA/XXbryLJV/t2mAOdoprLDdVcTarK6daUKHW4HyOemIdSas197G3FF/jU7fdiFN3S
iOgmCCtPjkgpOB0suJAdvbrbQ68PcDYQ2PKBP9MW2Lt5697Z84PW6YW+Gmrjk/NSkY5g5Prqt7/B
Ib2tex0j+L/+NbivCVzARBnS1cV1sKcfNDyM/e3Z7aEEGb3jdkh4c5eLAjsUWq7KGohir/KVkrgu
O5y/yAcqeaBtfl/HnrrcfnR7SPJAcPGD2/npL2yveRZWeakK0NtOEwR32iR9iCvJizOV7aHTOzJD
JUmsWWh89tFYvuJeovs/+da+NNP0dVwl8/wyV5bY21VxpVilM2wb6qGWHbvvSagvKGY4wzS9eA7t
7GGqnE3eFuNbb7n1Gqs2g214fXvYdJsRR+/j1Ofco71Rbm7VdZQdUUkv89CXhyYp0Ts2RFQlY+UR
O1axpNOr+qEcoutSg7Rif0QmAUfuE47VbLyriKYtZPWi6/pe84Fn1SJ/hMhSL2XBM5CjDL0BNTFC
n7CMLaJKXePIX5a6/BysF1r/bE0NogiTBhcg9SXSZBVJBPNddJAG0mlNrw727D5mpOWiI0zmNRWN
Kpm/XhW8sq0ggXAwaQerlkBgyqIh9lYpPDSMoFO10aJ3ySR4J0MH0B2TcUQrq8CGpGpFuM9dyk0H
zRzDbQwdBTBF0Cz5UZf11esbJE01EVz5iLa64QLJe28mBiIJNjW5GEt3WDBElkvUkjGchdmeRpcO
2Xtzb3klw/D5FzOQn7Qo4rWrOd+zufupWkT5jPiXrajgdrAxXJc1NVsQsEfu/R8D/W+TOnOJP5gp
DZDiqsvKM44rmMa09zz3MkotAojpOHvdivehAlnCALQ4JKbcOjBVlg5pcL41nOhhdpcU81oeEUpX
FlODMdU20BGmwXoy2Vq3yNFcUQPExPBiRRRQ3Mm++R5tG59+LFKI2fqpxlcP+dsi00VxNxZIlX3V
dLsGO3LSYwulAXkYapXeTw3LRcg8t1C0wmYLvKuifeelp5r0uNKv+2VDnb6YpISCEXKPpP9GeulH
5RGTQU0NYDf3r60m3ZNOKkbhtABVOnb5YYFTm2qGjiU50WGLjTewkZ23+T4S+jYfSOtQTq1tclMH
6xMOJQs+pi4TGv2yScs3XQcgkXQloBejIPVSFfwLWpuaOId2XCwDHw2rhUp6sKR60/Ru6bl1tKyn
CHiwqPcpSo5dHuLQ7OQ1YHb77AQWvouxpdeGdF3aiBbNxruiFab5PRNFJ0+bpVfc0dgEbfS4d/dl
Z1zowSRbhpELDST/3svDcN/NgezsaVYOOQMYvcCvTQkQkNFzXoMqXTZKNut+UvYuLFZB8OHhG3/w
IFz2bRHupxZWgHJ4yw32wEPW4FHwI7FIZtk3XhmzwT4FhHZOQ4tPPUTGyifHN8R0VI4tuBffHgC3
Mn4eF1U+VKgn4gfoBkyu0u4HGLs3IBwjCEXZbIpyuAwFJjkMosnMsRQos1ajPbw6KoCMGNvOrHI+
OGb8jGBPrSGesRaRXdj35gebqLVhmD8sNBErYqgpaYaNmmKxkV3dzEPSeGWxCV4YbaGwkqUbXXbe
wSsRTSYA45j0gVsEQciob6KIk+lzrDE6zqT/ikOVVmP+QWyO2ti90V4kOlJbQUuciuYDx7n5pWCh
zF25nSbvJUoxi1Yjg0oTI+ZhCI1XzcZGl1vm1Q9FimkOA7YWqI/QtvmkA+3NpVG6yYZ2ZwfdfQFV
mLI42cQVPouDsN344rJDKib3JNj2v8mg2UZNZK8Fay+oKM43VX7UTvfhxUwhyQxpl51PJkYxllvQ
At8CO3sfzGQGgcxgpIGZdYCa6y6fLwVHl2JtwpNF9NJVe2DALxO35Y6QiTX5ngX9g4uMIPD7BqgF
KPYbI8jVKQyJPhfVAECFYCFuACxVBnHjrYT3VaLTtkYcEXqXJIs6JzOiVyQZdMvaKt5J8CHB0Squ
kNXpGUcAjuhqAIqs4h/1DPaxmCPSxRXlSlQ2Emxz3+hae2h76zJm6lQIZPDMiK6OAadcuVO4bwyS
QJF3z35lSg6goCgNuruWbCrCV5F+6136QNARnneveOtKdBhjiQnUm7pyFRgEjleZOkA/RPQcHTPQ
47Oa5zzY2dVtm3BdWP4xLsWnRutnnfXFLu4TjdRnxztYXHo0deaIcWn2dHYI+CzzHuF3ixoZ8Pqn
BvwR9Jd7LBsnRJOuv3AmvZQh3EK0cxvHgoOiamFzqfUZeFY+sVpUq9xAxadyFGmaCU+kTX/AXINV
GC6z0sdMLQxwu1/qAqBskraPcUnqZeNdygqnNT6RYomqFBWSyQTDjUEODr19SUqINKPfo4Fj3dnI
q1Zz76DH5D9U5MPRBmcfKhxjL2st2WMyxMUfVCc9ydwzKUXh2nMIa1APrU8CBGT1u8ngWhPVGN1p
g/Y5JM2lwH22LXTiI8ZefBZZ9kLnBV2UF38WbfecVdPXajLOMsDLjkWnUMifqQhn0qmEe+OyyY4h
GVfl69CApmn1/ms5p2uLGm9az88x1sK1TagYJ8G1E+Tj4d6dcgbxjZ7tUpvrw252TNjXdh+KI5fW
I0AfdhkJWY7DiKEAQhzi+W00av2BIO6tE2XWHvz0ybL7s4X6/4BOAS64Fx5SdyChwsdp0mhldmjD
sN2kGedSjBt1GNlneGV6jntrg5Hhx+Tr16YrLsLPjTunjg9l5e+sMBMvziwPQaaTIJcO31w35EWF
2iri7x57z89oWrGso5kzaOEuci2MNoP09LMxPo9iRFwanExbR5yYswYTG7+kT4NeBH66pj/gw8O7
jht6N4TZuwvHJ9Jae2026VLXDbrNRt5sHYPKo9R6MuNHH31ZY65b3M13qmD/noGDsioDuQiSkS5P
P2gRdueuQduqyFCggbV0Zzs+IssVfNb7ySL+YrKj+w4TmDecpuY9KwiRSC21qVN9WyT+m6cXPzJz
QM0EFoHWO1wIEZ0zXcU7BgqLWNtqGqnYzJiTtYH/Ysuk5b7TjC9Q6iInfzei4i0cuu/FYKKswZKz
oVnbI2Ye7/oKRKydFJ848j4jmd3jhsKJwExg5wxUhF3jMt53w+Ighqo4UDMxQr4r8b8sChfCj6zI
F0CIaG4cZhVPxWC8COjCWLmzakV3OfEAb2dx7mF5nh4Q1+KgjrNdHAImDTrnPkoQRbu5C5IJGMXa
cHpEYCYKMlO1y6YY9mlHd9YW5MN4FIIPBNvmMHfgWQ6rOMJWzujqPhTgEFrap0vT9I9NVat9r3Vb
q7aXVuVMpyqNUVdVrnUxC7q30yVAJPuj67V7DODrnjia54aVq5oBlIb1xGldn0tk9lMC5dfqiAb/
bHzRrA0F1KFBRZKjFG46t9gXBmYVNQSnqM55KP2tjT12wq9151JcLZq4I9+isDaVmQJo1PRvjl+I
S5F6+gV8d+No/s6FIXkQZKejpqL0GacvwQRhtFLxG5Yf7VGJutn7iF0Wg2e9NIztVrEnHmggWIjR
zGSH0sTcjbUDToFIHJurZMegFrpxAZnEk0N/SXG1pmkjD2yX/3vQMxhS8YxQabINWMt+X+JFjXxS
fUadLhiMuRBTu0ZDxOwRqhMTk/rFGauffLLy4tjZ0LAGuULdY0jkvIO4kI8c7bLQ3rOX3uSJy3CF
UebOj0lRyKcHK/bYyJNkbY6bX+eTiTlNM09GP8/myEX6Q440LEhKrrANE/LdT2mbCK9s8HsYtKuJ
pBmnBZwTxMpeOyTqMP1CV2JzR0Q06Gfrmo8adTMKgax1Ho3RfPfrpWOEkqEZypM4HM6/fnXGX7K9
HGnqHEBI7JAWI1he/R+yvUDFsPcZG16dz30jjgZo/X7i3bfmBnMhH2Vthxsz1ddprMYHIRuUDeGL
KRgbDIW2qQuoenTfTlgHBGgWVpLMoLOcajviP/SXCR8PXuTib0LJlJhzDP/0qbqObjmGbVtS123a
aH9+3VVtgf5JWtB7t4EJHNr4jN8b/Zk7Wid0WukDi9M3rKTZbqLC+k0TAy8HPpimSA7CPcfg2uzp
w1XjRhsr69A7bn2ohm6NGil+Ukb85LtjuvHRDTO0ajes4i16x1R/wOKoP7QYu7QaBt2EWZsUC8gI
eukAaUy+dLrZndos6vES1wbsBzNYmQ1IUMxKwCAVcQZ5Dl7Ac8ITgu/06OfTsCpxUVAoyXXrlfm1
aUX9yAegAHeRAKEVgL7qqGAWLuhQJnoWHkO4h0v0cybWyT5kyR5g0jRRyKoIrW1Xg+WCIYf3qSwc
QtVjEypbiQ2dvVZz7DLIRHEo5gEv3M3cbdcg2FgbDNK3fQyBEGdB2vL/IFvYMrRtlMv6brLyYKuC
0Z+Tm5sNevryYBYaDP754fYUjPqXCB3j5vcfJUEWbOidfYHVwFysiWmjcZMgj2r+rdvv337VDixy
DMiNUd4UXKz5ocywABtGe5qqAgtGztZUgOleOWPGeJMxE2uA8b3sa+eK4H9Rzs3Eyu+dR7pDhHsI
YOcGu5+4a0Yg6TwkNdyJ1kSZj4HtfGt9FUKOe9EhJfFpZKwHLUsowVuiSELS3uMcb+7twRLWM3pk
tcUrFa1x8+SQVkp759ba9zrqUnzIkD5IasyJxeKpisPLyDjGqfXhMKXpQ9uY5Y5eLX1U7Tw15GJN
0rjrXKSgEMS+CmrB/RhIiO2iIMIc/vRyqEfr3qgKpBsOSQ9gJzwi1HnIygRIhV2DNVWBdkr1nJpY
J8J+os66r/pCPocAFV0tIvY7ywwEhZOx8qmlRODbb75r9Pi2QKBIn4weY2DU1BD+bYUk1yR0vJlx
ovAf+S7cSV2N4i52XOfSGLm61uPZjpW2MdvGPTgDgoK+agDXSmtgS23KA2k0UN6LajxdB87KEx7l
CpWz6cMPqKtmwwjEaxeTHapTw75Mm4elWL2Sw02Hyc2WDsx0HDQ/OxMoVjI+rD6AjhLAaacNnoxi
aZS9OAzSxUtqjNoD3RLGonRDl7QoIxrVxClkpRiW8XydNPPVka1d30p2JPnlL12RxQuf8ZasiDdW
YAXhZExEKcwgASZK7snEALHuWc5J1Coh45MxBlhX/+oIwBeqM7BnwbG+Jj5ugTzL7VVgzXuYMIHW
V9sI2aa0Xtr2UB0M7LYLkhfqtIYuWzkYqSP0FYxjw8Po+D9q7hCoU8bTNCmUvLDqDaMkKMPK940T
VXvDLSjN6X7ttDGsz6FX4yXNUZJ5pcvEZP5ZxHpDfhnWk6p22KpQQqMAdcqS71WTR1tzzwTNxbza
IjihofjumfHAMPuOokGdPGUiX02yV+bw5tH2eh/aUYUhMK7TdaWwRI7sPb05xlQWiu2JntXrkBSu
7ZBmCDA08YGaYvwazLh0N08VbMGeAQ6M4NocsBqjBk+RUqHzdNzgE9eusWNuWexTKJKrnuVmWY8a
TM9eL66RnPwdltmjnbj1RYaVSbFaxM9twCWiNYdcpckJcWG06WpHP2s2bQ6ncpODtFHxqry/k7jA
saRKQl3yCLLNeIidKHptZ4DzGLc2MQaCrgZ6B+zoaDkMr32/+YBIKZ0WkfZC3MAAo+rgjIiC4Mea
7RfUvkcabu7OTQd7G+rNZxd06X2YDOU5E7q9aKRszygY1XpsZHgy+3jcdUb3mnd0Proes/BgD6sU
Y+boWfVLnX0NFZJdX7LHqPokpz6BgJl058Zs5+mKlm+xa3QXx3IPXiDuQiJULp6ntP2YORWBIsFC
9yS1A9SsM7UUE7mJXYfoMw3/W9Vt0rydP9B5VCkxpmmEKdD/t34UsIVOUQ81qvH9/lDND4oO2rLt
DHMNzYQ7qF2KHcO29GmCzr2z2XCQDUSpKD3QTIkBYwg05j4kH2Ol0S5417odiJ3sSK+m3KamNy39
EbUSPX6U1ml6p/gUXtLeA2jqecOBQa3xW0zt//hTSml9yzz/nhdjFdI4/Onpfz7lKf/9x/w7//o3
f/6N//z/LqlekE39fw6q/18ZoIgk+fbHCPD5N36LANcs45+uoSRWCsFOU9jC/cd/ZYBb8p/KcCXQ
BUFmpU1b6F8Z4ML5p4naD0e/0PkDf/eP/4YGsAn+5z/4K2Hq1Lo8UFa6JCr/X8TUGz/lbJuOZTgW
PQbHsZXS5c8Z4Hox6SpQMPU8PWTUVm5yW19OXrx1jQc4kbSYNQlLr12kLcZc9aiRKdMTSa81MEcL
ba1ANtv9m8vKSeLpAgJVjCRRIo920ksH1eMPn+2/Ccr9KSmZlyu5GhXGHlPqSHx+qkjp9palbXhq
NVg/OufVF7M95IxrYTH58eL/5VhsKfAUK2WrnxJ5NYS0g986CsfOvpgxKkQiygEdm1qb+v7Xx+Is
+EOlbd7el+tIoRuSgYnhzF/TH3YIQ+P2kk0A21oMZw3C0tR/jN19KENckC8z5y7E9/brY/55z3Q7
JqeW0qkoOAkJQ/nzMXWICk4Q0aiYhh/SXHgMa5rseQiuvz7MX78yDmJhNHQtwzb+cobRFTdp2mnI
2AFeoIiFmyXHO7ujmPrbb2z++n/fsMxvaT6WaeimheDANn9KjR8npLI0BdWKwRZ9r1NsXqP8zRUI
xwxURiFm2GdAWBRzT0Z/SjHo2fD7UFnU1btdvTBiXuSocYG6909M0xTDWmAnhfNeU8rAa0J1cUyn
q4SBGhqgI5wYRT0zKsCaq+FbCbyWUJP007TQJ3VMA1DR4cls/fuG/lcbzlarTzYbq2bOFADb4QzR
JsA63PXvWXokK6Rbe/Zzg1gtDY55FyzK5okKj66FD1Lnu/jABbXSso1tGfuu1fG2ZjuTZFAv/5tz
Q8y56z9/kiayI8WHyRph/7RlLVtSUMwa84GIjMem9HZ1Zm4Kzn5EKszLKR88b+UOsGXHi+p65BDJ
ImvV37wM46/nqGnzCoQjaJLyzf50joLPLmIADWpl5k86ZsgwnbYVwRvQBTZISR+cIP8eJCQz3Wo9
6JJVTrwsBatQn6rGKhc5M0QMuooDYaEMHkj1fOvd9EpU9dom8VR32kPovHcMFn992v/7T/APL/2n
UPciAhdbU9UDnsu2DoLK3CM5m4y+euODPjINFOb2A/bEfTYiuGv6XdP8TbD8X1eVP3968+Xyh1VF
0pwuFVPxVTUUaxcXYFl90wsS6PQJV0G7LzSgvGQh/fqd/7sL3pTSNeh5oCy69Wr+cNQExaZeIbFc
dQJRjFLQXNL0pdRmk1poxDy5/PqAf72H8TbpUzjYTllo3Plj+MMBR/hwpRmWvE0wBsP4RQ8YbdF0
/vVR/u3b+tdRHP2nUzHolUkDm84jveOV/6HC77l3SeXJiv7m7fy7A8GM4x1J4eq289PbsUbLGntE
Sysy01PREi1VAqp0Vx4x7Ym3+fW7+nOL57cVk/uorlOKGBiofjpYg5Q3QR+sVn31vUcNPYVffn0A
qTv/Zin5wyGsnz64sk9TtIK8n9hKlz5cfjUym2/YW7W4hXtGtyns0iJg1jWHhyKoj2G70sfJwDTN
WleSDoBkMjlBT+ZZm8waCBJQB7IzDrJ2dsS9PPb6uBntECW1DUc8J91x1QKQciIybMVWtcmT3bDE
5/kbDHhyO6KnJP4cMn0fr4YoxUQPWSuwN62fEj0Yb/1SrGt8twVRAhpVeYEyfJIfufeoCn8TGPhm
J7RL36yGYTw2I2b8d8rW9zYCgdaqz6knjnWKcoGwC4aFy8KId61X3xvg04U3wLbBaK7efOUfIjZL
mHh3ehSdmozskqhdGIopW5ZtwEliAnDXEoZzE/dY0qn/Z55c0h7y0dmEKS+7HNhuB3Q+WlJs6rmV
fmkkYgSTXpe4d9N0NxFL4JsdzNR0a2FbDvQvkK8V4rZAfsyR6AiolngjGXmgGxkJSiAWsgj4okoC
mPBLDLJ70CZiiMc3DxJU3nrrLK8v0TScbJHtKxAXmJpPQGmwCfH/R/KZFls/KI6AxpiFOFvOY6Jg
KoQrEYZp5zK5NrY1KFm1tUVOunZcfR+Z3YOhxTuysLFNLBl/ru9amV5Kx91pJA4SWEysUDY3yBlZ
YWlmNtvOELehesbwAsDvyWweRPgUd2iqLxjp1n16b6TwaC71+DgS0Jb25Czx9ihDbLyz35H6cUsn
KqwSuwxIQDfirPL5PGjyAG6yXz1r19XnXD2yZUSFIBaW+yNWNcOW9pQN0ZapUEfkrT28FXNwFIA4
PU4OjngsKXUKIupwnAIixZVkapc5DrBMll54nY+LomyJy3tPYOpdoVV716nvpRj2ehki5fWXZs8s
l5bM6Pk7wyKv2N5lOldBayAHjz+b3HoYaHaY3VtIImvp6k/tqlRQyrNwZylrUcGRJJVs6YTb8QRT
8ZRNyBpMtDupWHXhuMHPt6s7Y+PMxmF02ZbBdF+Gm7LXj3Ruj3U+7Egt30ENPURZ9Kqsd76qEyjA
a5BzspICJYIfGioOhMQLrPCLGuEPHexTLzNsfuV2hEAVDZCncvbtOlC/nKTZwNoRBfY1we+B7nlh
5KCKFblpKV0cCHAA0DC1NrsuQPQrEdxlDgJixei7QtkYrO1pfCIW7mq6j+X0lfYeM4ZxaXovpmku
UfPxETsHPJiMPysCkwhULIetaW4waW6SkNHHjyjW/u5ePy9hP1dLFjcftncmQyP10yqq29JCd9Ny
yyuzh+x/M3cmy5EjWZb9lZTcIwVQDAoscmPzSKNxcnduIHQ6iXkeFIqW/vc+xsjsjEiJqupq6UXH
wsJJd9JIM0D16Xv3njvjCUb8doP/BLfX1hh2DRtwr+unxn/4z5fXPyuQfvfM/14gjbQGoPeQ36HR
YVSYHSMSMWHtFzSG/vNn+rNd9vfP9G/1jBRV1M85z1TlBMMhSWpS0v/IefnPn+ZPN6R/vZTuv9Us
WDIdt4l78rOat3A6Bv5/sR/92QvG2+E5uGIcisrbbvW7YsGIBs+pXWRxrrzUoJ9MBgGHpPkvKi/v
zzZx6Zp2YLGxclb9t01vGmqA/B6HK3PWG8+AwuAZG7j/FKb96wDvJ5W3mdS0GrqJCWm56ia5QJu8
1fSkAzdeo2xZ+9x9shxWGoZZb7yPDSlvqOUUmv8Q/SfkUjODQoa3v0NwLRp/KSqxyhkDJCCmBxcX
ZHsamUCnAzGgLY03FDs+ngoDbx4eNhLW1kHwBA0OxPlCJYh2gZLDlNpMjrtpqVWt9mTU3zpOU1H2
s8Rr6gSbAfM4Bsi7SA3ETNxF4bSafYzaZMCPsbeoR3PT1Nlv1df/6+bT9qO6eys+uv+7DtUf2lq0
vv7x063e+rc/fAD6Ken1FbWbfvjohrz/Zwfm9i//T//yLx9f3+VJ1x9//+t7NZSgrh8+Ilq6v28l
SeEFps3sUFqWaTuS/353P92e7x/f5/Zr//2v/+Nh/bh+eFmv/udfvn10/Udb/uWRTt4fulN/+i1/
a1fZ7t8CmhBEipmCpsBXS0rxff7+V/6Gg5jt+YGgWGSZ48BYonGnI2Xf+lgmWhkkw8J2yKv7380q
W/yNthJlLJWllGBhnP9Ws8r84+Lwpz/4729e5h8oDbAqLiNMZYvWdXdsIYDSSKy8Kt/+hpUbGIQA
eZob19QZoUrj5ossVFhOekBDA6FzINC+de8GHMkSUPYQdHdZ0+Wvvj+Fy9FwUmAXXrgQIhLbEflr
JCBNZVXNEAz8NJF3yfypJxozmNvbx7lDyYU7CwDfxJA2Lx5ULUkLyGLGu/2NAEFxvc+Ayk9Tf2cz
G9F59aKJRAYvFOPoC5BIohBpm4dWcPfEkzWimkwmcCoFTgXJeMUq0001yXVbDueu8J1NMJbfsjQm
kiVhg3d9sHcGhP/ultMQt8ldw45o1d7WjLmdXTBsdgP8k6+4q2BQzVXyguT8moLnYOE6x4nYtq4m
TzTrhpM7+i35gzbDv7SmMhKkbbYy2IYhUYxxB7TfrotPolfgF6JdXDqToJEyYxdHDG47PHMxEtam
TPOji/M3EnTaVeRz0LQd4NY+mIxNUYS3xDQvJm/VHdaW1NEJsPa0tgiJiDtciRa4w6RVj0bt/RwE
fvuC0MaPtms+NZgOHzLmkga2tWwiHOhKP/i1fM8KDpi2E6xVKC9lkn8OmhUvZglNWlQO0CjQmlhE
fE0NBdJc4XTIGVSnINpXdmyqYtlFPfJR0hVhXqBddRMTHGKLdLKa4vQeR9S8rZCVPSrrp0cUN0bO
3IG0UUKut2XWr01U7MC3k4hXcPDCdY18BQhkq9R9V7li5QWFtY2ssjoXNb+FzN9hqUlSU+AzIpCK
f7QkbwKEUfPBcsqFnOEwja4bO8htEMDa14oDWi1ytCLFxXfbB7Rmm1KqtZ7izQxN3k28W5W9xX0C
tDYOHoo0O5qdz8X8aSjixsns9tuIudl8lwtvn47duQ7gx9vpuY274zAJsEK3kOEGzEpxwQO2LYf8
6AE1zAbyLj2O8CYYicZ2kY1l+nGQFYQnoTchWiqnio5fi9d/a9X/D+cJ/x+u1sKhKvqPZwXPWfuW
lB+/X9+/vuK3xdcx/yZMx2PV9SwastatV//b4ivE3yxbWp7v+w5iBNthXfzH4uuKv7Hg3g7wwkXv
LD3qnX9MChznb7bvCpqups0AwuJn++c+df9b8frbdCf6qP7x8V/KobivkrLv/v7XP9ZNkvk+2w8y
hCDwnMC2rVvB87u6CSlrGBSdLuGuVVtmVO9N1TJI1OvWFu+/e1H+5Kksm03nDxU1Ih7Tt6R0Xcti
BuLRnvjj0zmW1eQEyOEL/kK8QQoWvfCvEp7b1Y+jbleCM0JrqyMCqvNZbqGKvNBtC4+l1MNmIiOS
k53TXlv7l5urbGFIIin8mBNTeHvI7RCEJmZEVRP6iuAenGNuXESizEvJtb8p61HshtIqXsz0EKLc
25gqwFVWCQdo7T8fAqJDBCrHnc1J96Uuu2Xkm+m+VHJepZXlH8JCV9s4S4MVQbtvfWr8aGMvvbfa
/lOCc1jOqs22cJujHQky1tJW5jOEu2qnQjBP1mDW5yGTmBUACdMqSBFhe/nRbUbrKW5tMIIBXY5Y
g5FuJOKWkbjS3XSD9I1VYz3goDcfZL8dycReIPHr9oghu2uW57Qeq/k0jyBgoMOrHW3C7MoU5B6O
osDW7eIYizBfEdcp7juPQ3TgQtpgjIzGws+JTL49xOOkDqTA5CACbWP/5d5zoF7uBcYWeLiT2rpt
PRwyVBZhdpKzKbb41x/htDun0gLT0LpMHAYSZ7PU5aDuVPui1fnWUuKpnDLzsWiJYDZIZBTGc1dh
zGO7ILcLMyqnc5i7/kQR6oWhpnvQyR04Z+zg3ma0JvexnPFbyIjoZsM0n3C4wP1fN0MQnaxJmozo
yZhwSYSB802kiSCkaIStdV+LNly6jlBIH63uKUV2VXvjoxHe4sUY4qcKyazXmMNL15U/0sAej6yN
5GKbVPlN4O3UqNQDXpP6QaWjtzOcQ9wRMUxkHcQ6brS9icShgjx36hKz3OrBlXdN7R4aKG/AOz17
UQFyfqqb2LvHNLwV5ZGJW3HpokBe+lRzbsmyASS8ijeqzc1jhHzriPfb2GWts+9yh/3m9jB0DQLb
Up/+9SmywSwamKWzUNktNkiU+rlOI2Phyjr5zjPcEALVLsyzd3ynJ2QfHZPvduf3/b5wMwv2gwsR
OPYfu6R6dzI/XgU3CfeXe99FbbTD1cqtl6X9arApNgbXHTbj7L+6SAfcutbfw8b4SBvmhSl8BCxh
OJmMpqhOY0bSN7cYhJDKcU9jnp3TOQx2fjd5x354grmbnNRt8O8MtonQKX2O/fDRQB3ykqQEVzhN
D+vNJEkuqdByCY19ivujhaHhWnslsMrYUAOvSaf1Fb/xupKoJQgSEWekQU0ZwckdemUeyoo+jhGB
kIr9cTqMY3jvqWY6hGXCPAjGlT8DStF2uncnvHaxmpZu7v3QyY2EHjlb8Ld6Yc3QTGJQR5PGpI5I
95PqdefkqJGLIevvowB4JJ2yB0Rk9AqmFZUfYOCedlyJCSohb65LmbEUgziyN/8Evpasq0w9mpan
6XUhMB1Jm4PZ+FzhovkBVpe7/sagnxqXEVXTPRUSFpMQyNfnwpgeZ0i4CaKO75m/IsXUWM24TMFn
2d3vHr4+l7Zugxmxj7YZQVskfvV6bZpF9QA9/WogjF1kyZCfStyzp2pIPvh9r/lo3qJhXSKKUcQQ
PDuvgL8QCRsEKUgW3V7RMB9Rv4DkyKzHFE7TUx9DqHEqPDlZN2L0t+37Flmm8DAIEiFABBVBSkTA
9SeZWd2JVNDu5MyVpK247RT/LwvD++2BnFgsQB1JPXgq1198tIJFb8IYMI6oUqfA/R5VfnrEX+Ot
zdGXb6WvpzX5JYh4wOuBPq6bPZjAB5S8Keg86HBVH9LtbXP94ML8gipAilY4BsdIqubRctJLBxfm
bjZktM7b4aQ0cbxpN70hjHS35ciso6Ivt5YNtgqtHIIOi/5l8AlIwjQeLFy7GY+9TNxVAxmV7EO3
JG9OxM/V2O/tuAtwtjNiF7Oz8TNJAkJXfiO0dUDbaIPkHMv2FAJH63sJ9G2cZmgV2TXkQLQnxXI+
R4n7pONBHQxXivtA0vrLZqJ9q9uaHiOvv0dclW1Tm4o8IXN8dt9zJJUv7qDoiE9msrTkrF6Kfqp2
gpQdbI5xtQ6y3NrHpvGGRiV/SqIWSiE3DYQNc3iG/PREknlCVtgMMFJV1WPltmo9l8FhQJZyakQf
YOlKiye8Hgo1uOO8T6TfEN03feIF2zb4CgGcT+/og17Z19ynfPbwhuaztSusMnkkn+qWj+MvgjD3
X/zUISS9zo1HrWkjS/jjd+nssJuWEuQ7vo9jCSJ16RTiRyGT7NtYTeli4p67G0kn+dZM5AsiTr05
moZjSGrc3uhBlfS5rt7UABqvsF7H3r617ZtbEBcnMbcanosJDVCiEmAXtw+RBfpblYKuTrW/JsI9
u349KBtHhjKlt5Q+BKBM1MRZDQNM2NsDUrR56SmsKQlQ4W3dF1ctzsKdlgKR3HlycLZWbVCfPZY3
OujZq0V6D8tCRBiEpd+lm8qzRTv1FtcHNMY9f/0pGaf8LJK9yQKT4co6ihuauIE4zzFW1HvlQTnO
i44OUsO1NwekWTRWZ9wHLvHrsnQf7YLDEAD8deKYNzPqYJ2ZNHOIkXd4v5MHLzczqNjtN1nE2S/o
ZYfQyrwXeo6LrDO+q8kQdPbz6uyk+PbTJDN30ZR0a/bJpXY7ez85fU7oz5hsyC3ENEAg4gGVpcAT
hTdsYnZXVUm+Ciw7v/ENSEqduvpSucVhDshfjjq3XWpebcLhNnHVI1rLOAOTwQK6Amuii8vZa7wY
fmbMmS3BiWCMnfVoAu5ioGLR326b/iQUCvEWXeQ2xKC0agxd0ePP3A+YVRx9TRLkL0NsTvdfDzLN
XkZbcJ9aKNbAvQfncRD+uZ/a7pxNxyRke2ytuj143th8uzG7SBS2f+SFeq0kWrQSYIbDJrrhgqyO
Bqibe9oV6X0ylO3acWgJCJ3Bh0iHhjuvya92Xw2H2PPevz4qnOw6p1N4muZGLEzHkq8ime67mADO
UrkvQ2kzHdAFFtQAcbHboHoYu/aQ18Hw6AwTY9+xFD8RFq5Dzp+fg6NQJcp8G/eDu60a/IAQPpon
zI4RdKi4vMR+BjvGl/4h8LHgDb2HDFNF+bURDKF4ieyfXa3uiM3yKdsYg82G493NUflmtyOw+3FE
CT1XzjnsTPsM74IAO6IJTDWbi07ZUEGDRB88l+SdVt+yVvxsjyCKBGSQLBeSbXC0mAQUz5ln0qnw
q43R1frOi4vvQ+edNRXtQ1nwhSlE1XU1Gf2qre2lxTX65HW2PBCSyGrixbid259JGeX4tUS1nTiw
cmJv8huXJb9MTVkj0q0zikNktJyd8d+0+pW7uN7OktQLwJYn8qe7FWERaq1u+xSz0rN0NGEhZTyd
vx60PRF/iVN8Dbd4V6ge3k6gLpbhzfg4M/r/GCpKx81eHM1FOhbqAJZs2AQzcpHCiljStNuea/Yr
iJ7lCPAyjo9BLoBiyejVcpmMiLhNL1nj3hETo1caiNfFtaFWlUN94M1M9sWwraxbQe/Dy9OR3e4d
q/85+rYm/bgE3cLcRPQPZUlZ3nawyaY2Ow5urT/5J5uA7tFPa+TS9UchH5CXmpuYWdGR4B9aS1ZB
x9krYaDX3XgIEksfwqio9jl+AMwhAVH2WG+Wcd4U32rR2RvadO0mzQsyB+L+0xmt8sKBaEHEx3z2
s6i81F5T4tnnoXCnCwY9ffjXp2JS/FhzJ4aXrXMow8Q5zG1b7NHUL78oX18P9S3nCq22sWI4r47F
DRVS5Xn0vfQIgsnTXyQRFw9xYd1nZOt+t2/1UI/o5jBEW5jb9rlNo4kjGuzHnnTcrsR1qSuQJkSP
T2vw9u5DAXVNA65alQyiHmu8uAusoOrje9LNP9u4z69lE8aHwk5vnN+k/V5XFUblYY5ORW500CKJ
Pe6INGL02mUPEW/ZJqmJsIaTNNNBa7oXQPyQJe38RwV3kcCQXuzKdlfWib74o01CjEow1hfgKxUh
2hSVNMVurq2HeOrGh7Z+oqBF9dAGLIidNO8yBhCEMtdqO3REmEfiySMtdjuZyjvX6uajMtsQ/EzT
wEQZ8RY3JaWAOWVPsGHJA9IEDiXgJvel46G212FAaDAaXqmfxtvROWQhW1jdwbOE+VEQPmo5ufrp
VDnpD1AC1xlXx6aEDrXyw954iMsc3E4j5qvK3XrNkGe4RBAazN3gm8lmDEVyYcIkF5Um6dP3wftY
aUsKnSYvlRh7tW7JDdrmIf5YX1+5p5xLUZGgmdbyZIfpDDrA+V5D/FkkmjvZHW8DzNQytnkQHwJc
IsdBWMdW6kesCePWnJmEAA+yD1Lc9gvTuTcJWnmgLeBsjYw5Teo76JejeGvMoLjBf63zri/vkmEg
Z6J12SIkmqGkcOX9kICewRAHYFrE1KbhD9CQxdtMw5TF7RebFd8TndEcOdNeDOWGjqZFXVUSFFRB
aSHrGoyX1dhrM0r2VmJT6tS3ELipxfISBSNsBa95dghu5HSbXtXQ2qu6zgGAAWDCixbr50Yh3Lfy
ct5bklAVp09qJjwNwqyJxuP8pjyk96XpvnSSePiWwRNndGMR5wO5eYS8mGPrLxHRW3Afc7RqkfF9
dPs9tF1CRkA1c/CDQN8bFnGdnxMwCb9hfj1lnCQr7NHpQBBPWUW/jGG4coRxsgisPBxQwz0VHXp5
59xnDKSTDlmBCuS0HIskXCnVkJmaDhsG8GeyZUlLnUicr4XzzXLcg00LCB8MB5vWE8NKslLvaKU8
1+Ekj2B2hUcuoZe/iN6jfq8t7BfhbDNWhnPdy2cPV+CirLt2a/bWNSTpnDwFWNYZupIwU9vKsy4h
axUYp6fZ8lg2wMZbATivdKROi/WP4c4O1VPV5OdCumvSgS9Bpj9EeYuPR+fPimisIrP393qIFOzY
CCCz85bcyM8NutrlRJDTIoVYbNsxKAOR3U0e0PCoYviN77jRdrGoC7Nlcr4gnWlcoZZkeMBblSp4
kKkCO2L3KRt9trITY97p9mfnmryCoCxjSyPV8IqUQ4z5nWS+x2Qm6aGL4mUDQowGM4BvfAw9cDMg
ouLiAeBazVhu7AhwLvxvEioE7V6nZPqXqxBQDdXdsmCnWdT0PBbm7b0IgIdAPdr0GWQZXmWvwnnC
g3Ozg+KeDfYuAbazOy1EhnEKPAfZrbI+TV3wDBiHJXiUb7AMHhgt/TAG3sx6jDeFE5xgm5AqBTqk
wJmxBv9+n0ziRYzB3sqMDOfCuM6I3j6EnG8XjmggYhrNJil9MLLI65bVenD6X22fvJkaLPVstc9p
oi7+JJ+CbKBN75q42ZtHPHKEvq049rx5rqajKBPiNoFOtjMxRxP+HydNCX9u7H0amenO7i2modNO
cz5iyEQGncwg1tFOWUT5J/qCktrapQPxmKtmQ4tsX0/qQTXN6wzOr0zTa6zrx4Di7tT2zkmR1TT0
xjHryfL0+1OFBQ3kr/HoDjBGO/lGsMsvMYsXBxPt2MYfUx99lFwxQNYUgEjdMtKK0Q9Fa8UBBfBs
kdHKx5UawgyQ1uzgWa3wZLJixeAcliIEumVW3bQx8SfF5LEeAoVb0zJ5A73cT5bC6W4dDmbFmLsg
X6THyBaXvMZ56rMqmLotUNCBfvW9YVyqvnrM9E9ZWlCgc0bJ7EXcwDputpPDS1vY86PCqu+lt1Cr
G/4zJJiTOXSHh7j5mfomSpdWflZGfA6a/IDk7YkeBUkVxnBLTkJ8pbAxLdiLECMTw6jtt8DKi5WV
x+9fBMGhjD7VBLGsLGKioRLiCVS06hqICHFGh6bNf+QxPmQ2tm/Ala4yHbGcmuT5hVNvraLgSlDn
GwjQYdN1+DBsw9lqgoEBT+XLambkTtD593n2HudkIHW4wq2snVc1bBo8KEjJyCXOUuutLpPqTpXO
E4A3ccLOhc4dj5vRSM1sjJmIkVaLETQhIByvYf9t7zNa91yaCbmkmfOIdp2MkBtATySND3at75Zt
ABBB5M6P0RHfnbIoV3OKb9LDE5qWBiwbD4hbW3e7vBYDEH0i0IJ8Y0P9XmQjooEh2eVlvasGEzNU
y4gnaoeH0OrOgDaSxWhUOSlyz66aAUF77kdm1x+tfZ9n3IDTFOzs6Ohq8auWEsFyD85Aanc36OJk
YzFfiKEZrmangdVrz1w7ElWOBZEhmySr/givNiNAy8LGvzR8a2vSDSSxy+i3hU26lTHJfVmYDQsC
8XReEV3zaWStiYlqTNEh0EWu0HeFKz2F4c3ZKY7F2EAOasDXRppYZhqhZH2Kw8x4ggQYoK1Zegun
4gQkDhVIiqqT82NSDgIpYbCYjKaG/jGvPIsBcWkMMVs6L5Q0IXxVwMbp7Cp/7+FgQpeHYb5zFnUf
Dku0xzQSpvZ1sLHScGzyoJnSvjG9Zehg9i8asQpGVy4MhfxT0WhbVRNprli4cZ+bOcem3uH9iGco
BkBcs+JljJpgE7b+1Yhdl0hdkGszGYUbbeXmzkAa60bjO5g7cfJ1496DDyUNhaFcHe4S7ACLzg7m
Y5DEq7yD6zm5oce8ow1xZ6kfoW1yROe3XkZuPQHgTH2Mhe6dPbj2Egr8eGnNsV+Nbm6hTa/klriO
jRW55RrVf7Huo+zOREBY+7IjH6G6jO2mSPNDgt7Rc8bNMMI1sez2sxfjU9Ybd5FkZ6HK/4hz9eFn
fb9kc/GWzCweB2L96raLsA22Pdw2mgAUwxsojAWQWAg7Hnd1OxXZluhEvZjFWxv24alRDzowP4g6
+vR851pP+lMkpIwY+KeZL/anVtbWCeot/aJZI6SfjHnN+NgjV1ccPYLkKMiGa2ckiNpId1GGDO8K
Gl9L3ySIrnedtwlH7EZSrCpxwwXNJSDVgSNYSUN58gxrw7QnJ2wVljd5YtvOI8/Y9rtiYZZKLMOs
2A4WrgGXLjEnYebwUSTXEUHMXqDJ4Sa7BCIOCIkMYjEZsERxFjARK5yHmzov107qvIUpkj2MhG/Q
h+H8JN3O6QawIgEY3ZrmcJxCmeobmrl9KtQiGiE2yM5ZKgIGCrpfO6+nlY16LqhxwQpW8wlNaBmT
sx5a8olLkaBTH4YDKBlzNlhyMgwHZVuQGzaEmFB7kM3AGhZyqFJ8C8SmxU5qbn77ZFRE4k6QXtfS
IYHbCbmlzDeqvEUiz0R8YN/rtiI0gkvjGCYAh/jIUZ55TigiAge6Uw88KfQBvFtpIJehIl/FE+rb
GCnrvrHHH6afbdFmO9/qIgUrIGhbRtbQfiNIJL3A9tnFXoe8acJm6sy9hpZg7r+iN6hho6OIITCn
HTl2voC+IrqfTGrAy5f9BgMIotEw/plio/emVC9SE1WDLo/AWG5u2faHKux3slqAEdzedNpfi7kT
AcErj0C74z0KJhoeWOuBgKXrxLRe3LSRJ4eqaO2qT8sk3TNZtzRmV17ECXvUyEMn763I9HYGHrDv
e4Ioq5gsjxYZ89BAj6GXtBiS8SFx62A1W10FAM8lL2Kkw0kXytyat+fqdEB8aHzK7BCrZYvv2cnX
PrP7FQc3WmC58Nd5xubryWKPbZg1sS2OcUOyT1iFkLsBFy4Ip1txbsVcIkRJJKgAohSd8XAnHw2Z
9RRUetdbOZF19HgXIVqGYy5hMrX2lCNeVt1Tpyx7qcp7zL7qnBBydSRXcedqR22Rh+Vb0MDh0huQ
F1ASn/swJoxUxuUJzhZmYqelJHOmF0DucpHfaGxOAfcphhyxobwEfF0wKFJZWB4whi6aIj7jLpsY
swEIHgAlgRYj2lPKDf9uwIMzyktHl/viFBwus4m3pGvD/WQ9k4gy0gNXrKMhAPExthnroMIgc2x+
kxZt6hQ21oGUnBe4y6jKi+BNwCvYKpk2C7je1ra15S+nm/vN6PBWupB2L5aQW+EW3eNvEHXNqFAn
EwC/G1O9snC5pamCMdmu6166t9Ke+m3yr5zhNlIbbwnDzGtnOt8zmkFTSMtWlvk5xshee+LO9xgN
hdbWHu2znw/ewTLhxNzyUVYc/8hI1IfIYJ3zu9xedf6N+i5MwoSKnsxpaz1nonyshJ7PSjIeo3XM
gKJFVZ6t+grJsNcG7bKBn7nqKluc3udYDndNIlaQRMQa61y/diJAAOXobMXoG6c8AeTu18XB431c
SMyKZ5dGbZzPDoa9dELBW5dXfOpLzNjJvmoRmoxuDFqLAKOVU+ptFjTyMbYJmxe2lUI7MVn8eiaT
iLBlxiGCcJV8mSSk8Dkj5+uxcVgA4dTQc/WPJhhRXtCaLh3D9S1hnN8H1xsAIZrUDIqBYQS21pg8
9whLZb6Mmapx+gJDdZprWZf5MR0Up8cgMbY+ObzLtgRxWCjMAWzn8f00YVuzou57MBIILOoI+TgU
HMuexh8y1vcJB2OW4RbqkSHI+h67jSnvYwKp+L4v/YBV3DDEJSnyV/BfFfHpobxziUHdF6a5RonF
T9/f9QYDaTRVS+8d+J23HlSrn+KuJTPXM8ul4aXzRcmM6bf50lWezWESFW5fj92uj2lrTgd3IggA
ietCdRd4FjRFZ4y8pQ3kw8RaNqsmQMllcNiL2ayQnD0GUYyl2WtQA1UEJWY5gxr/VTAUDySRBsxQ
Cp5qaZq30OPIAHBjtfMmmcInYIA1sQtC7bmTWVU1zVgnEYcR20qbuOO6tdAzTFG2792+W5W+Ab6r
es7sljFkwqxmYt77YAbuvmzaRewVFQZpOAvJVOr11I8XonUEBn1gLg1pIHcdyQgbh2gkKtJyD0Dq
biYcIbPkT+AyNjO2CZGysZlmxta+Gj7JTCmQcozhDromuIoJ6r2NHZwlyknIIzatFWHa7iqnz6Cg
pxy5Wlca3/jG4wS/JAeLNq0EIh133WtFDtWSzptcmmml7yqNv47Sx6VvuTCwPBFGxAguSbNrYxCG
QXgN/aDZI6l0F0whh8rxpw7lwdPjq1G64M8N/86RQXUZHHNte1pCnrUWPYCrTexDFO8XYVD6lxrk
x1baHJeL7C2ouUQbVB/roRN3JT2ghU+k2bK9vcc4P7JVmgbHohxCPKvFRE1ManSM2Mor76IWGTyB
YVxb3mgfkp4IWi0Js8gS7xs7X7qAXvlp+a3eEgJG8zgzfrnwHkBuBJj3icSQ2nuWADNtCbmwZBFH
yhltY40joBEThCh0CiB2p8sYxNOlp9XNJGqZzNG46YXLic0ZFmYFqy6/VDS+V8pjsJClxqEzSxM5
eUCa/SQ+IVpsCsVsccSrY+G6GUWLD9Cx751Ubwr8DzPfc+HWBVIS1BJmwUEXaAZ1mOEtVUOJ1bqg
2Qai8DZWWUgEbSSSVVl0rwqunXCq8yedW3ghZuY6MqR3wigJX5L27zw3JESkbhEimrSRDaQivyoa
TXPOUqUZ3J0QNYAqcLV/Tgc7P9UqLNZjmVqkOjHOn2uxLWhH7lkU38M6+h6ja11MbFqrTHjw/Syc
hlXLkA5S7JsFFcpSgihOUAsb6epujXYKxqolKcbG8hAEDW8658NcJL985aDcCWOyr/xnukrzPmNk
rCfXuXekR90nytv51LM2Xw9VIayFLtvxqBOFWzQHSxcPuDGY8J3t0rE2sok/PG4dGj9xuZNBv57M
wqcSnX7kgz4K8JWkI2nCVANLY3NVkEKoWtU0nNUAQ0uxCacDlx5gFLpkyQwGHQqDHLN+Y3hTshy6
1qPsRGwUxdVITEFckFmVbpM66K+uylGfUuzuILyY8NUMrC8gSozCeG0iuz/YNfIHr5wO3Xs8CXmM
KO7WcYF6hdQNf1cF5anU4c3hA4ouKUbr8PVQRmG5qfTw2sjgZumCt81gfDikt7YDvYx9wxfOTt5z
OkJ/REarvGcL+Sp3QagGOZ6xJhyJuh2Y+bRTj2SWVPotkxTjEkqO2f4g3SVzUSQryG0Gl524du4r
u/wcZf3kwCf7DvNbK7e9ej0U1KoKTXqC5BRPAtiLmUbQ7GuPGLl6ogbzZgEhiwzoSo3MUqYfdV+v
7a4i/MwY7lOkreiEonUC9d2dZ3ojqsOUhabzRAylt3nf0s35BFx6bDpHH93Q3gw0bJ+CPgMzWZIW
0XJVPlqviWvoXVWZzzoc9ItdWlt2JQUEqX81W5ljnY4xY0lvk1UxccizcDexHeVEuNSvqYqXs+eR
onR7YGiDBd8ayTkSqaayKIJ1q2ePQBV6YUVebRELk4w0b8u6KWhImyBNGDWXBXi6MSWAwLsdB8C1
IZ8Y5TLLGe06t3fRGONDXBXmNTftfgXS5jniHVhMpUc4XtUa5LagW6UAiwgJMqwVVYJ/qpglLCvc
2hQ6I1ym0Hp0R8aoI3c6eR5SHRmMTsevPw3MTzdEa/4k68Y7DMMuqeYOScc4MJBiYUVwC8eknwhS
oVIuKIzg0vx07Xaj4z6+ddlWfSFh76LLePF1WK/JlsoXfh/ZFCiu+wDP6pQVLaxEf/5Adi82Sobb
rBDRySQrbE8uyPPQNvHGTC38TP7a9+iShsK13x0PuhzgeZtXGiFhcIm5p+CGfgumQaySlGDSIuI8
mVp0WAe0AxzdUgQEGY4qstcuBhtAQmbrXW9qMvSOo6rs79pN9rnFIEATt7JlsOw9lVGkEfIER48j
x6aMUC+k/4uj81iOFNnC8BMRgUvMtigopzLyZkOo1S28TyDh6eer2dyIuWNaqoLMc37r1l1QK43k
3P5een/veaJqAZoI8o6kWKOZoqQkBXgUyCHme8zuPRKhI5n0BXuGvhk7f6+7PCW61MstciyMkiMV
jjo5glhHuLa8RaLjxSAnx6gcKe/SB63BkdkcHGrZRYXuW1I/S4BT+rk0TrXvi1Y/+4nxRqRJFbVu
/qxRVU6T0/2ZRCkV6E1VXGzzvTJM85n80aKKsdJn6XeDGTTgyRv2JGj+K6vWYmxzAKo8VNCztid+
6m1xZHmcMv7ouWpotaiIWJbucMivZb7Oj2LSe77HDPQwqw/ZPchm4B6zW3cTt3G1hdTUDjRVUjrm
ND8UOPY808xifJhiK3Rcm5OysGtO9nn68VmsIaOOSJZqsrIAZqTHrzsuJAb7AGFIxGp4G4zvm7Xw
2x06XA6AvD06cH6ixb3fHEmMLvarE29b069YGYhJNY6iGBWlfptCdvUFYJZYmv6aZ+OyUe2S702V
b7OlfqzHOQ50221CL0/djZkS9Y1ktgH+nbCxNfV4ybrilixlErk6IRskWp9s4pR2ol3vCsc4uQMY
Edz0N9fVsaohwVNfo08JQ/66ECmpqvRXtNxNgoE/HfT+YtnuP3dei6v+6nDME5PNJVvfqw8l/Drp
4cghaVxd8l0yZRZLPmiRcob5gaKlkFouuTeqfZxl3oPdd+canbs7J0fP4kUeaOgt+p7Gh2GrVvSJ
OAO0B05othFqTz8X29CJwaVMcOVIS9KE5gBVPdg1si/HqL4bR3on4O85hOg9mTpndK/PCaTa/KuG
eDrIbO0v+T0ld+rVWceUAPBGTpoejwbaASb8El49JIOTNEVlaftyVujafT+S9SYnQZccXhqItSJH
pCumbT2m69ZI0ieiiknkW51bLQkD7eD9zIYDpzdoyFhmAsItGglJc0lD4ui5kqp4ihx4+3KarIcx
fR0hU6cE0jFX8DNOSnVCW7pPFBKw93nzW/l/b31nDU9twwksLIgo0jnOxLl/ZgSxEHzphe1SF+9k
5HpEcedhUyY33XwvUss7ZNrdHol4rvLnp4o+DzK4XYIhLIL2Veoe1FpYu7IhAX7J7zi0HK6e0fRh
OWltiAJxeleG+sbs2wCpzZhx+YI03qdNn/MHop3rVdnBLakdRUQAtIKLTDXePsn1W+ySrmblVb61
J6sP5Dw8j3n+5ugVb5slp11LnZgvCKbNYziYyZ/eknj6EAyyW5ZfGoqcAqFzQW1rPfrRtFwMVKhM
hR0qFW29wtsB0bm/8yBHgs7nbovNm2jVzqku3uS8NXnxrs2z+3gn0Vquh23c+qGwrQZV7rCpstWj
Z6R5J5gu6RKfaCW8y1Ih3MqdHRU9yaWo3DsmlwDndOHc2nBiYmZvtXsUjj76xFKzIpZ1WlQ7m4Q4
yXCdaEvEjNVAfCbLBho/B0hFZ/X///CiinPaeP8sJauoFHN/7N0DxWZDX1wkXuHGzcWFkchA52O/
4Q2XYV2Ki0mw7C5OuiuCMeuImkRSBA/ZBv1/bHL5Gjt5fmllfxzz9tKmHsWME+mA9EeVObIYdsK2
FhxqwyfdhiElceluNdH5+Avt6kUrd37uNwEzLCcHl1Bmgo02x0wTv1lXeYfBUnRDNsPf0espojEn
ADVY3CQvOO5ypGGDqWeoescKUZxiO38UC9ampVswTNmMCGVXXBXZYE4Mx1wYzbrxySUNZhMsOc1X
JtikOufV9D7F0EgqSwHT6NpGX+gFGWPH0Dw6vnYo3H7gYDK/Vt+eQneZz52sWYe6jrPEy6azC7mV
YfeZVh9OtGNo0zgZoilJnkUydlGfrxqCqnnXK4o7mSnwcXrGRtQfRmnaVwo4npq8ucQwx0k+/lUW
JYG8G72gz3fpGwYbPf6zGnwrqFK/Fi7ZDSPDPzH0+4YI9SvbRmT7RUUBfFffN46dW2PdtgZxJr8Z
/tm9y0AofroLTELsytQf9DVZguWwd4d1q0sN4zrN00FR86y63OlhZhG6bKSkFlWmdUqftUG9K7KJ
4xqHFDG59/5BmlvCTDF25JW33IbFPY7DnHGzVkMIo0RHxpJp7LndgC+IOqLRJTbeqJpnJRKTwQWa
vdUfwYUpApI4dtgh0MusthV26b62gP/XKpu32CDyPQ2HOE7Zx2DiSOvXNPxLLt7eid5BoHqXmVwk
x8myynCSwAUJ50pPl9sDsZtxUBYeFZjG3BLP7oBhoqb2EywVMb4qkBuCjgub5mX90RxtLoVVQcXJ
lOP83v08kv2bgVO+olm5YsgVnMO012dW9WkyUAaTgc8et1hhGtRziZAxot3qFWimSB1cF9pSgRIM
p0Kf9JAL5KQSuoTMXGcoiLUnG6X4kfV8CGexqmC0smt6b9fzlDaEfUrdrtkig9EJ80eGlb8bhiTR
zoUMkPefTlIJ6vO3SjulZIb0FmkSqjBpybe/jpgp7nWheYzLNh2bvxVMfDC4ONdcb97qHQtIVmhE
Wd97mT30XMFqjAYfP21dc8ce2Lu+uFT2As0/cG57+aFqQJBqMnQHExrLdzq4V/2O1/qTEZUNhg1Q
l9TVvnDsu/BmknM0TT/cuLhh2n6eNFSkZvylO04BOjoZ27lLrZeWbAMmozla7zt+lWVahEToR9NT
Yydn+F+zbzem9cBH194ypnL0ablxLjL2Z9Qmuq/6Y1I21rO71vre4jnkpB2pPEgkcm2MZdWyfjik
nTNhbtx84BikUXMzgLsESFq3jLjullt653rre92T3w7ftQRrezPxGiOYB6eUKsxN89PpynZja30V
auTBb4WgqA0W6ls6Epu5X/+QFxrocUrrUEZsQGGaQCKMxYRCz2RAz7csRftGnOKHWhhyEpn0rw5V
ZIHscce595Za283DVLXseHjwnnMf/qVf5JbWbn8rVze5uVlPBpqodsNghwavNqWMVUtUKYosw2uD
2MwfyeCjjLWuKd/iNV5yD6jbtvN9YtavvTsT3upDFGAmOCKaRxApD6tGjYWp50+O96cdTGNrZzCi
5VdP5RTJDtSeQ0xwWwAcsLVz7UiXmvvZJaQDJ0DcpPGu69AejMip9pq/oBNsBmKgqaNZMeUHUwyo
YjLfRk3nGJu6Q4ZoJG2kIwKPFuV91LRhmZQxOUsMCAu0npf0YLhzC1lfXNijb0bQCOcZz4EVDWOa
RVWHcEsTdUVo18fqKL4iBOYbZb8omSWBs4gHk5MEgwYM/1ofzC5H4K3om+xwdmw0CGpiLlp8lsl6
y90BrSDit65HrT4QJ94hFt+RjP5Gzucr4yjp16h8KGKxf5MajLw0p7sbZrtaS7LL13sOY25+rxDh
0eqvsDptsZvS8ryYtGBbK8H72N/qLek8ryDUJLRNbRcor7D2rpc/K78Q2wyDYsRoRIB/ueaXNO1P
lm49CjHU11Gbb+vafDVtAcZcAsdU6jjLhOqVsjHRprtoHwFQd5TgDeI5xbl0xOxj0jiPSQE1ZkII
thTg+1B4jSBx15BM1EuePKR1G00O5h1wouYI/vdoMCYbPiXk3QhVTjV4zx2NlnPNUQ8zex3/b9ZG
rHQYrdHbm+msnbAF0iMjLNoWVuJigUgccmDmD9vWxNYXRZivqziKRvxZZVdtyXV7XdGuvLQel1Oy
Jszk48nxXR0/l/0eq57qCFtcVndlxjT86yj+1SPLzyLCTCRglC6JO2qyrt5m1p3nPCMfWV/7edf1
xosBjBrRw7qZayhPr7celeapAA0RcReZRoyrRXQpr9ijLZXx0NZGICYKXoaeaLvRyZobttZadwH2
U2tro28J2hxDh9EcGfsYcGh+qPDxRtlIx3Zcleall1XommBNHc05D92HMBAKZKXrnrBf/cyFbkbO
mBGpMxJ9YGvan97gP9I3YAQ0ha2hdKqMlwZeCxJWM1t7R6Q5cq/lzfBmTmMgksAz+j3OsvGRZm9k
4EAA9072jYy5PLRJcH87ccMnhEmo95yHgU0+oDUWm1udvVhTOm5KO3ldSPgOOgJnK3kY8h9ThwGh
DeEbF+1mGWe2u4Wpx469jyIVn4YhsEp5qR6m45vSCtC9hRWlsMsAc7i3kTR8Ba0LmzE3UBFy2MmU
169C9vEg+yTMqWnZph3H5diRfNrMMCNOeqPPHlrbyP+YNv9gXE0Mwal2icf5j1pUye3ihrpMfpxM
uDsDwetmlX66bZxcbGg6U663Y4s6VwnzITrrpk3AK/xYHMu7RIIECYesSNfsmpC01hvc0rxhBqcr
zJKnfBGMYH13pOFC7j3X/PZzFboW7h1mo0qzXuZlZjcBBCMIbGVQUi+WTpGJrGOfx9s7jXb9hIrw
vdNLkgId3aCuScnt96Lorcx0/wWxPzrvnr5FNpzwJrtWnSB6N8gAEOC0VrdrRiTY3QOZwiRGpXKO
yv42wXzexYA31JNXXeE2NEf5S7td6PIUV41HDBULCbKD+Tee3kzzHk28nppu/NJSpLr3JOH57u8W
GEwhiNxfI4/3U9u8O2AWgvdys6Irxh+o13awYEmBL3f+FeQSjyuXlwE3n9O7TTMTCUjrcS6sEpIK
mhcWcXdv7GTQeWh55iOsb2/uskSqnI91B4zHh4u6xdr3k8LzMKO1GRriw+mZUasfU0DTkk7FpJNn
fKoJv7NzH5vpqOmHG1knr07e/x3SttsqEx3fnIUKwWYb72yV7eDbzH0/NIfFhk5oHwt3+muONN5W
cFFm8oU09totCwqurgbqqKghr/laESmKt5RTwPJz+BxjeHcnEI4S0sXxMlQBOaKvGZsiXps8IK6e
pi8kIbxYpIf0jCPhqtxnMZA8xdDtbqnvlLt5ZVmk2U6r/kirl7xt2h+2W4BySdlmhRoe4QEg151B
sTwaK/ynAuZ2O8Ty5nra8/0bodHaPa3W9Cx/x4oUbBZ14IsFTS6VyqzVtArmjI9iyIxdIYqTglgj
XJ+hq575nmK6L/QVXHHGRFSsEG+xQsNfeLwH4glKUoWfzjohbe+ak0yoV2mnHwB2MIdFNPtqIfaq
jyM8B5fZa2mtltkpXkBVyLoOe7w/XGWYOvxpQuNLC7KxlBtrZX+Bjfq1nOEgx5XQdEXdp6GhRHGh
TuAOzz4RMWMnztOcvDUrA78PiKHm90qsXlQmduja6RDFE3oGA86gU7Dhln3xYHISIXdy0A71wIVs
5akKu2ECgSvSXxY/EBE0NBvPki58W/6t19XzKA37FT6l3cQHS9PEC77JWwEzQZ1M13PbZJfUku3n
kp82DP58ocpcUcwV20Zm7tXrkJalkMaWoFbO98Vfy+2ZzVSBzm6luAg6ARYaMTdNKp4R1Eb23DTu
FRe44kLgGWXF/NNaIFKjT4VbZz5jGI2qHvfwyFFttx6piumK2S63DR7UdNn3DhJga5wpiCUIeUe3
9BkNYL1HxBxVjpLEZ2F8Sp7rePX2DsRslGotyAwP8DKhOOgQiY36vY19UX9Z/+a9n4PBFvV8WB1G
rs5i8SgrImAra36zNNMioMJY9p3GK+/xRmZjYl2bKvukVGLZmDrNNDwnhN2nNGg3FeHeeXW2ZOxB
ahGlkOiSvW4xiOwi8F23FAlj/Liobr/wwR7chgGAHI0QUiw+mzr9s1nCMWxWgH25g4BEjTHEBAj/
BuVQh7Ez28GevoKyfloWzUUNO71eIYZLEE2YZMtupDl0D5LnrQNwxpSY0hdumW8D3SwBuSfoOOvx
dxIOBdvSsyAAbLFnFvKyU6NrYjfU89+si03kC1S2VhJxjy5DIup5VPuXhUN5ssWIGBhlfVFQySoq
wWzjeod7+F9g0Td/jJdHBSX3UGfJp7cSTLTObUaZlc9+RT8cFp3bTJY+shk64HQnmcMiifyx8Ohj
S78A4wK/tEEfCutklaa+6YaCj0hDDdUl+gEbGb+3RtYn0MRzr3MD1Pj7UGM/AfKgbCvkGiWO9soc
uklTwFFNkQJj6tqnQ5sXY1Z8ylV2TuMufzAb58V0UDE4QLS8HcPJ0RPMeRWlZNKmE91bz+W6/qW2
k+yeu/Oods5l+W726ltbSusrTTwX2MKFCq4NQmJHWoC1EbEApkCss8N5NoC1HNrodLb/u69miLrF
jeYCH3kMChH2cMYblRevi6eNqGrcC3GRxmXSk+NiIX/XWvu5GfS31JfmTpur7qiPHL3u3afFZoRB
VX165VfHJ/FBPS7Lj9vj4O6Jle1a+1Uvr0XiVFFG6PqG4TLbGLjErnYfZnNnkmkX+7u5ctKtl9GB
V0radTH6UyLsGgcha1JTDKYXSVVFJQzS5VA4aPRhgbRTLq0pmvIoL8NZmSXNLssZqpiWCOrnG1OJ
PEjezCfkDHh3KPGiwMALcwHK4Ihxk0mkSVaCuW8CEeicuY8KRY/MxE5g+BgMzeGP1doXvaBxqGjZ
ONK1T7imaEifnTLKvfwNBcf9w1vkXuhmsus0GQdFWswPqFCfKoxhJ5kbe3tFo2ml/qO8W/kYbtwN
u59+qGzjj91OTQScnwf65JivdmacGyg/DbH5xucKElmFpjTfybYQ56wwX+YR8C0r5ttQGR0BQ3Gw
FgTZM2v8xHAFZP24bchHaGN+QFBsqkTsyxJxnpkmJFt0f7mGsKOWLrRsmhH6SU5IMAvfgQRBvu5R
UdDSnaeUvewtjw/UxB7R+wujsmG5oWvw//uxxmON2l6V63zqxcfiOQBNVLzj+PFzEhxMjywf8Lo7
n4Zh4d2w6IT3aBJRZYvKDJf56OZWOKCBBbFk1FgvSStM9mGYHbMe9sa6+Nt2NJJIrt2vlfRfFgF/
4DXrNymQFMHfnx7fBUo3p+QTkEU7OpqjbRsbzaqHs53iAODl3uPs0tz2Evfgf6Kpw7F17fP4RffH
cARvxgOdtPSmw0HusJSlwWCzDxPm0xzoQIxDymnA+F2WcP6FHQDHY1k3XigUxXON/+5j/cyyChll
2p2WiiSkzpthiparD7EC+q8VZ18mPkgai3DlfU6ZFz/YHg1/xRLdgZyesPO9/4RKLCYuV5vuqsM6
TJAeXjIMEHnBH+0poO2CFu8Fu/e2zdN9WvpwqYnjR9QYBLIhHyrp9OmoXIEL1zfGDfEGoTRXsaVE
neYhLL2zJWSotR39V11z8Q0MtcRooBUTetiK5chkzTMxVgwXSjv1Fsu5T7t2gep+awEmICe5R0dR
QjDN8D564ti3NTH3cfdVqNJ+dLXlqUQCvUWDPuHa2aaFeC7j9EuXgL6D0x7shNbUpDWOHtXlnbH+
9YlcXJXvbcQflAEeKKK17jxZEL01tIe4Xp4Xm5IExz0sCym4Y2edyN6eDwoEbc4nxOGAAPvVQqBD
641FiykZeArkECfU1lQFfNvq3sa2c8CryYWsy9//lZ/kSdVnEPW/PAEuwVUlPfKEwrJookn0x/Hb
dZoT4TjgHqiXgz7NYAnsBgMdT53NjotNn205j88rwQK1j06RuUOdrULfIX99tSnMCil7QmCvq7+a
P0NBaUYWJKX+qnrepcngDWqKfJsksMLFESxO3ZsyN8xzPW1zqxs6pfZRCts+MulioO64iXRLZMS8
zgLSvdNwYml/Y6/W8PxYVP7ceykFvYoItadpYyBksgsDwJNQqgDQpJj0fV9OiDXt8S+5N06oMvdt
ReIiplQFnWY9IcwFU4Wx25YokTtSVl5NQ9A+JLtNAykUDhOofY/Vf4s3RdHBy2xvp6hBAZtY/V7w
9+mcdLkTGo02vzskpPr/S39T6HQaZjeYjfLIKoq3gXRchHnIc+gqDDz49KDKsZyoUk+CMjWIb0m8
U9x4P0zTCGrXlgWvGniRetwKvVfecur2Tl72pwbi29aoMrcEdZlnFPwwtPkhNrufHN3MFfBjBPBk
aXeRDIxGoTauWTUXHmJmrYz0bpAcPot7hyLELaLgjDiVuH/vmzUS2SyCxTAo6VnQyJldQiOmfW/o
Rbbhjsk3/B9VBhTZBezwgD8jwF2aoHJTnv4Ni+Vuu7ueqBr1Zd8m9rlvMHi0MmxLFICpV047VzE5
exWu5PoV/MF+SFqlb2etpACvaq9Y0Sll7IZXDOsWybp0poq1e+F4sTdUqUBhuZ+eCaWasizsDfuK
Xiq+IO1ZG7Wie2Li8vGu2qtXB1S8E7nBo0TFwD0xJTuMciuYmVj8kOdaNeJ8YnZbr1FhWWvrNoZo
BwKedxQTxYh3rJOBrZD+M9FFc2OfRq0OIUQJbicoZFz8kKGv3ACrLlvkNIi1rfithkXez+QTZxPS
7kx3V96FoojGoqWSmD0AI36ODXqH7x3YA6YeAIlUgKJsQkfTMAvFDFw+VkuUL8ekx3GQZNU/NeeY
dBd/v9hZfV5F+ZXZiOn9tJ2PJgTSorfqoTTin1GuCB9vbby4Z7LEEWOa3t6OE3crBZavbNVuk5Gu
B9W0n1BGC/Dur0pRI1eiRAKCb1yxnQTT0OyWLOsPBlIwUjRO+vhodATg+DgLAkqo+sDNY/p9UkzS
2TQgdEYxuBZVtDpgwA1h9mPXHYaYLnnuJ8pc6RMNGeMFD5QiGmikw5QlAUi8ZUN/c+bVOKF0rXST
ph/S5XdwTNmGOqZ60xUJ5UCNNV27mfrPOh0Pi8b3WzIK3cZ+Piz0YJ8W4kI2Vv1WeIZzYqDY0qTo
7Cu5mAQrDUuYjYgw8zRRDzXBKDB2DVf89EhqhHasB0s7kmsDwdzEzdYaEf/1a97x7IHtxP1CCGif
H9aGc8LUhB+piUycFEj0BBJ6W3Cx7NWSjgFVo8N+aD0gi9RX+4GSo//Xs3CCOgrkqFfI8qgdjZvx
lxGcqqgeMh+XyZ+CVrGoX5ESbUpMfMRse91W73vtBN8Eg+0TNUEizpcjW/eEsPMnixfBYibaYJGr
t7OcxtiyudZoeVaCtXI8hoYdi+uQucdvzOzFYcJULUu2bkq6ut1k4LPQQYPDthodNMK2umLCxD+b
xslP584wKvBtXvmiqsp6yux+n5tZ8r7UiflQNHim/v/LuDe8ne+3DYwDf1ewajJRFeVBcuwgs9aa
c9pOYoNjZTpllnNMUcYdx9Q7a1qK4qFhL6iaODk2sbWdMBWf11r71lLrl/yLLJLiYBnxGrVx86EQ
jtHQPnxnmp1tAQa5fCdnWa6LkVwkAMrR7FlbaEiSkdHuOin1VxemM6hW6xgPHKQI5fD1B75lN6cy
EcNWGiiylmWZgpYBCuOboZMPmflhZSNAG7NmQUHobKcp0R/rCXO9PqZbSxkaiYflC+Wbxl7aOKBG
l7NajaxrhXbG5EXV1nJap1K+eS5kPlSbAwXSzAiPKj+uzp0/mfd1KUcS05vHgR2bgnmf5ZMCi/bu
NxN1cjH1HqHAl+yIadYbLUZZ6LwW3XvmfS5pElXeyz2WeAUbcWsmhAYDHoui7TwmffUwud556LO9
bWRR23wqqqz0iYYjvToxj+wSJLmd9zLH5EbmGX47fwmIVserj7GFbzMriJO5wZztKkqxqop0K8QR
MzXFGKNeW0QAq/K2ToomxDxKzl7d8F8MKL5hJDVAdQfV49iysPKoHvc3HIF6N4ZlM1J17XnJWyxP
VA26ZnLQVtLa++xolBe6n7cSwpUip35TwVgoaZ2GCUcBUgEAqIcaD1tDTHzFb2TmDlVh7z4IWEcA
B0LzY4eIW6kt6JKVo3dqL3P2x5MUEZravqtZAaE/NSKtjOVT84CZEg9aadgrGueF00Tgx/tZXwEK
+89U8CYuaRvS3lQ5JgQxvMTICoV4TidHZSTvou6Hh9b3T6we2DK+tc554rvfCkmCuf2uq/WodzIo
76Hj+nKDsCfETr4aFGlKm5qM/qq9JVSBjMmrEPRZTCp0yBfX/rSk7u2xHtTZu7l8JMT7uMkMPsoa
obEvdHD97FRW96A6aMKmDWP5W2HVROVMDEKw9DOqKlpcaXafuwax5h/Xey47whow5sTbYSK/y9de
XQP1VnEm6KDMseLnxLVquMzJJZZoG1YC+TdOgqYK7bFPW5HWtNEKHFJ6rBc0fKiOptaWlVudcmLk
iaQJYCDeCQ7cTMi3Nb3fSQslQX2DzcGxfUFeGxV445mAlP6Jz+3eWrD1mfR8/7nFPtFWJwMojXwJ
+CSg9xTdByGwzhx21gOmr1Eg+rYbUBAIWRlmzbWyq7Nav8Y5QoUYaAKRuyLWnI9xdSKtag+5K44K
LMyNGZUxpgKAnRFY7lYCGVYk6Cvh8fnwEwO1+FzDU/1c2nw9yAIr1H52vHOL/gsFR4irLEpV/Nqa
024iykveWwxYOG0nIrRsNb5tqOcWPLRY/2WNczKNcpOIM4y+tlBzCe1nTphL+5T3np9lmcn5tEMv
oc2jvUN2QeEl1NCaoVXTk0gWWm6R+gGGXFBX3KbHNjvhMts7FvOX+kB1vk+Y/gnPYNaxDg2Sjcn5
k3TPhfEtxbqT1RORw5vCfzHlv0Fkfy2e2Tr/ERiZ9PZI2JtgRXPkd6uftLlET9TvRz4q55nld0sU
RlCeFYqShoAZErs2BsYRGEa4hUPPA6fHl7ojFuEh41kqHBfyPt/NGNuol9TwmJr+4ziMn2XNZgRI
AJ29X+blYGVvsvxB8b3B4atDCGftVa/OLWXyvHOb1ITVzy7FPRBh4kUXX0P9UqFZ0YQkqeta9m/E
h+1RfVx0cdSRqMb1zWvanVEuUC3nTjvyggRF8YAFIphMup5f7BZufenDicbRuDQodz945bVO9vUd
GFUFiv2POw2eFA8aDCXqTV2ch3gHk4zk9Vio4uiihK/uFXsDMBg/W4pZusNimU1ITL+RoWaZPM9I
EKo5mqC0p1UPDO0B9d+uroeNOSKeBevr3s1SC8pdhcyhxldp8H3sPWSfOceihtF4NLGtD/u898Nu
+bnTgXL67OT4JnEg+fOyNcBF3XGL73GvoRFGvLnF0BnhvNjKdN2L/B0vckdXnwVmrsZuN5tTqEY2
Kcrd7f5fBhvhA8om/mX0UOY0hBDOxVYXJw17dUumniL73LbPc+9uLDbnAc4C5AHIGDOoE5Y0L1gI
n4sL4SVHd7z2MS9dmZ7d7qAVDxI3rblcyeXBq0AdCRPklIc9aUiiP8oSMJF6pkaaQUM+7ljBCCes
40M0EqKJq5IDPhomisAQitZFWP9jAgoc2AA9JfHXo3h45vseolJ3T8w4JG/dFTakbsUkShA4gmSx
m+VTnTbUVlMthQt0zlASWMiviuuoOEni4ciYG/g4YhKrB6pkKYFYXcr08KiW/BE3805nuUGCgFC/
J/Hs2iJsRUyyFeiVEh+kDiN07HySVh1gft3QxUm+FQ7V9LHq2WenmE5vHJZIs03mKwwT8A0y6LN/
hnq5R0/k6LIh12BAopowvaFn+nNDnjQFydQiKS2NHz3mz6nfOyOP6rbc2AOuEdL7+w4OFN96TmI2
iSmE+mwc2tgNzq06fSTDgKVkuyZxVA5xgAhkq9d3DQz4xQJm31AAAjFmG+SmaMRi/b17EzCGnxtr
OHionWVhHDzkI7PxruOSWc3TlDxrdJNofYsT3zn73nOVSdzaw+7pbg53lltfczdY2itJErBSXCKU
Jhs4IDGG3nVZx7QSYW6n5/7Oat1lVuO8V2h9kOzNhO41GSoQ2lQIIaGcBeCNwK6isCuaL54TClnY
kYPcPFfYDliJ+Yqv1k00Z/1O3VOybUQwGazg4nHiGFe81MtwhLQdqwFPFNXDZoNKZWJuZUEz0ZsR
swwL/a5rH4i1XKzQBJd3y6Gs4ccIjoX/BwF7SeRl7H7i4cea37Me/O7VVfozYrUoTeBeWNtlGm/H
BjN8uvyxF5+/3vf+r5gQk/OaNlOPlWp+6Z0/dOiwUoB96E8lv6PNm5oO4Oknc22eDXGr5+M8gDiL
6jRYVzRz9zSqsIpvfZs/enW2aeJT5tEiSJtQnbYPRezuGO2P9JG0Qv/InL+ZYweSktNHb7g4CJJq
10e9psj6pCWXjuPc4K2BYimWjh+XYX/s9pYEoC4CguyObfNqyhOqyn3ilYjqgczI2PR+7Pps1OPB
JX3FKcvIGGsylVLmANp9xb63LwP1fZssJxFWhgmvG5WkN5PjPq3cC4lhn6lJOgf95mn1ZyzBoe+p
pguim3MF4IwVXfPSiLTrx8E2jxoAjlDHXh1ikOHWQlsVXwa7QKj9q61WALd0KvsPc/hnE+2TgG9O
qYZ446M060hZ8+Otwk9FKKxrFgDhd78vDuHmIugZXTGJLlzjw5PrO1tjcg+WSELXAxBBAsCp7s3p
bhE73SxYfz66nrkJ+QEAm7wONriGQjCn3pOCcwo92J2dJD3kzLIZGh6HcEXXbJdjRuyjRvZU0CzN
ocntkOfpx++JY0isA/tPpC+/rOKnemwezS5jB/FlVM93U4nPG2KfCl5OEf96+msG8tTl1rFfP2bn
pbT/zjEiRY2wHXLviHtryFD9j6PzWG4c24LgFyEC3mwJQ4DeiHIbhEwL3nt8/SRn8V7MYnpaIoF7
j6nKMtZrWZrXySo3sym4USj8qlGzL1Z2q8IDjfrLxCiExcqvICDs0gpmP4iAJwZqgBMeOsZGCzuw
yjYCCxZ9DnfkciwEo2fQqXp6Ih2a+JlLi0983seG+kkgNYgQdtYz57ouHqpKxmk4baDCUA9T4lN3
YfrL4vZsptF+XrJ31FRUpxA7VWp+1XhRbwuSxWWh3gHth3xESF95KxzZbA4VeihFb69rHDH8zJF1
M0kIJccy6L+b7h6uGWOh6g4KF1mogroAsZ4s2MIUH0x13TV6u8WRqWmHVouDal4CbD+9ggViFXj3
DzQq26WSfAFiYXpu49zL/Qa66lJrBzimblRQEIZm9J2k4tlgUsCKKgA+um3V9946WXG3gWS2Mej2
K0oMqxa4A1nhjKbm5X21Hfg3tcy3yJubrcbvWVA2neXE0XM73QG4E37Wp1AqZWY8sJjbS3XokF2y
1RZ/1Tq3lpkKPwsLoWPfXr3qJhHdFTMgyQvRYfCwKIWfjwokzm+CSpCGyy95Wd5BnboizV+h4rDk
cRehGukj6DJ5R9StWFnoPflZ0izxjcU3NZhIwuBaIK4U4yUdx5cQKNCz3xShv3Z2JeqMy6GcqIjW
mCY/QaBDoMrxmUE+ReDkTOV5NBRPU9dNj7C6z9/T54/aX8CZsVaOofc1wN5qwpaGhyJir2gNulz9
vA63pyJEGr90Q9lrz91i9LmQ+ZAOs1MbV23Fq73gVUPn/F4WKWc5QUtM8BIdEQjtUnessdqGqb5T
EgrSNVj7Uw7mMdMv4wKpltW+JbzVsDKw13gcP2u1t8gjls32rWMRpeLkIxhmxWpQ1kXAyN0NRc2X
oQennMOLcFyF8T7N5S3JQvoMUOhr6angcuOm8ytjIsoMzxRT7CT8bLGRGAWxYjLqeXLqO+Abvy0U
YAg5zgTWu2uS3dyBjpq2a0KqE/YfM/kAWHmImO91azBMrBXVS9fd2vb6xL9AGBbUi6GcVhokVAs5
FPaZMjnW3XSGHBfhBGLR34jCmYjtiaFQGdIBA2TKnsBWmUUUKmwxXV8tFf3NgCQrB2ssotIV1Qok
EQK61DB9TmjSoZyWMq6kkq7D3l6epDh2eQm/mywFxSJtYt6BmrOBYZBHboczpa+VpG0jUk3l+BFq
FOUShJErnbrdblP9bZS2ZlQejR4oK65985BRqlj1FQvrNHxxj6ZPbwGOR7ydETrUhlOOz7NHrRMN
/1qiQERqDX5bDJ6/ojBj7AIBSq8uMYgeZjfKvLL9KdA7j6R7SFntdvUV+W1gKs8dKqq2CSTCBmjx
JoeagDBrSnd0jK7FQHaozgnh6yWAyXBxtLlAlFfaUdteJNFnXQmVfoetZd9wk3VJ4VHiAKWz2cK8
U/CjV5YUtGYehNJADw/J0/cqTickBkAjzB2VV0Ly+8pqESCA06kfOsNhUThJOBbmqKIktC5sdlkJ
SxXSrL0iiPvRkCnyqFPXWyTtFIhTIpscwkccxoReH19YvKmbtiOHCNFQLDgGvxnqNRbNpdeG/gQN
OAJcufQ32gS50QF7BYusbxJxsUkef5GjC5CIrGXbcqrARIT6J94NZIKQLvL6bZhRgNwG8iV0NlCs
euyy2Xcm1kNc9XnmNQleiLdQ6WnWDVslXrN4FjIqIN/Ia5G/Fn3xBSL2c1b3Oh1dXoa+jPPHaFR/
iiB7M/qsK+NrpdUby9K32MMaFRQx5izVrsI5VTNLg73T6xcLqhrPW2zFGGt4UZaSu/tkiH81qahC
ASg0QANTFpLXWZRJnLmmfou6e1bgxK4ZLhseO8i0+KcLwFB+svizsoKprc7AVJyQgX+7MqCamPIM
51Hi0Hdr8yuSiCokD7YA6pl3eC2cKnIIobOl9rluM22GUyCXgqw99L1PEKJEOTmCFawqIm3xoJns
M6GsxLofsyRgNeVpY+usnQRiftw2gwnG1frKk+VllXtvwHNXZ+FwzMrxoArUYLrWHiognvakjkCU
BvGutL/aOJJfqxe7UIYbpUxz41qiNHpjDXnDmrSO6Hikg8AWvew5ZtF2CVAJAhOsR6apA/hZ1sXQ
9BjOhFkUaPXkjz1fsL4oKo1MDFaxwy8xEHLm1E9LVmHE2QGeFdP902h16BRjJdvOkXrP6iYJGizR
CQIMd0mLcpNkpup3sXyf2246o7ssXfRcETNI2FYpkXOhiIYTIc+EjmNjleQFdkXxC1dh5CwvvpKm
YjKkMGJR2KClbG9D5ArnqCEMXklP0TirW2lgQleMJvNIBY3O5NQwQP0BwWqwsm5SC8V0LGt5y/kF
j4ztXrunnqBonSITkl3GIoYl/rMXxFFNZODPUCHjSXBdq9ESHyFgvZYT5sXebIa9kDI0hu0aqHrn
GSttn5En5oNsr347qCkooKpzdJ2eweoVF1v5eU50IvxkylnWjqWf8ORonYW5wXpj33AbS6A+oiQ+
GOe/EjiBFIo0CMhaQ4VItC9eJJ12nK+7Wk3MDDPat9Lov+tmYvoW1nDyjQddwuACqfZqRqBukoyS
XXfhvDWQ0ajiuJX7ZDg/3Qx1LuLCgKwOF0G/cZDfsnkE9lwBDx5EzsRiUv8kROknoPHE6cHG5+wP
gUX0RP6dWORL6Qo6dpr/of8edugXY7sMlWE7zxi0pFwiHyeUvsO4vfa6Uf/kz/SiaAy0QSqCMae2
GdOYfRLZagt3ePVbAdT1J4vGtljSiwnMa5IUedOFH60GsGi7NPxU7cSUu3qua3RyGHWQ8ZvOWZL4
n2QILKZW7LRyvNYuRAprEv5JIa6Hkt8UVC5yALnYWYxfKwiJ6pko6HmzCiXdawrBpx1ShrRyaetJ
lDpfsULxMqm058YI4JWEk1WvLkWG5nYFa/FTZZ3lS6PwD6k3/Snbmo0Rhu/1lHInwZ0BuK6/i9rC
BYmRi6PhqmtkiBdKwjgGMdkki5Ndr2w3uqz7FxOsTOEzcq3Mi1uLsuCw4mH/syReZgp8h8rII0RY
aLPeTbRsz+eiGS3VX1UAdYVkNdtWDx+TAItLi4i8jPV9EhFRbTCWkLTkFU24sVPx9A4Jy+W1SX4M
+V2aKfntkktIaI/Sos9bZc3lzYKMakTPCZYaKGabBWrFCDp8VsQzYC5F019UaypOi2Qc87rbyVbG
6Ycft6ol5oZQyDdjgioHFCJC3T4bvLSWVvz43JtzrEuMHLJxo5cY/1AiTH38BQ6cA2ueqoPcv48Q
xENl+s6VxjcTbr5GjrjZhT3a042StcHKUNHqiIddlaPQNFsFmIii5btlWNEIQ1gjBdFUzkpMKFJ7
JUbLwXq3q5JHn5o7SR7cDNFrNOZeayjwK75bXYE0KSFqSl0J2RbsAEMW+Gv/aQBnW7nemYSmYlI7
pqcSvowdVyAKuaB9bEcu9bqnMvBNozujG1zSi1dzrzX5gv6ea7t6YBzxEJCDwiVghrW4IJY3LblV
ifVNf1yAKdHFCj/W96z+kP7AFPWzfE4veLCsdMJXs83Qaa819oUvwzxLLdJVa0fCA0uJYhOVw5se
Z1tIUvh6GscY36J18eUOZHL4wzTtJQsrv0mMfSsRHOIubWNjJPKSjhiuhs0WTNAsw3+lK/skFrdW
l3kjIQG6ddH7fivLj2b9y+SvGb0nUd37miYyZH4cMrCWmsXG8HySPoqa6uEkWKarSK8qppkZ3Pvz
YyqZs9TmaydSlA3HdqthglS24vCVMXeBxsgYnH1rRixDNtqwQS4rQwYlprMAOZi2bszht2L+F5U/
0BDI0bmdSIZb6S8SGr+kRXecdSR0vWQxIBzkVBMfN7Y7HH7WbWRsk2VsBxGJD+W8gba5U9KNbH4a
xbZMA11zc7LNwqvSvs7mQeehip/Y7d/SXIMakhhZNjQr6SFnWiXQuCWFG1E1lNAbzWS+5NJhHc4g
WUhSJld4auxFAVI/XGVVu0zKw7ScxHz5f+pr+LAymMWwYm4pNp96CnPQbSu8jfhUtExB0YGYdJmP
WbE6SRTahn43q5NcNIgi1p3aQ73JymMJ7n6R4L/wRM3KfSCRFa5BTIYuONFYQThdykGDuIPWjCA8
bGjs4HgNxPRIo03LAxie95IhChoy8obihCGHYdexEKwW6htkYIQK8rQjPxcCYB5E964+9hg2T4WT
qbQmlPjFT6q+ES1CLwjmrId/4umThUTC5WUatM4es88UnVKuvOGW3yq0GB0i5U0riKx+FCjrQEaZ
L479tmJ7sS74OjXGrJQBBc2NdJiHakOR7UbqYViYaJjSbc1Mz5qGfzVNfImYKccZsBtg9o7Mk6Bw
2jO75gyB5Lzvig8YC+uEIsncIbnAVPdU6CGDJ74PRWNpVxWCOuif1sDw21NzHJ31F7Ca5+houEnD
uULtOfXASYh3mVB4pbVjsrgjHhjVk6nhL4h5RyJHrfw1vMQJaQ8pDzIBs93ErmhL5goUX4Y8p8q8
JjoZEbiwiBTY8Gkl0ZYa2piPksDUZb2f2A/cqubNqG8yMksglLagfBAT77QK9icEZmaIiDoQ0u4A
+J7N72vKpg5QlcuqGmLwb8oBOncQpBPeKMSu4pdAhZcPPRflp4Deqc+5OJFvziPOfJYZFkr2Sjrp
0leTfxa8ImK4RWZky3JF9AlZfkA+SGARJn7245B/NJLmWdQvcwVShKFQKqPqaoDO5FRc5o8Y4XVh
JiFmscv6lsTvFhoxr5OGEQZaRJs+Qyyke2aKfDkVXUi7b+LuvC4q7YB17FPj1NMvrWJ0UIs73D+P
e4a5MwijBL8cAb6K9Bjl8VdqmguwYIIJd4kxv7S5tE1hO9FdbNo+fB/T0tay+aTX8e8ox29G+kyb
Yb7DhzhZlFSxgp5oMYa/GRxxUpBYBJYk3BszIN7QaLjFFHKl584hO+gaYrAV18vYKe5Qqp+Qza/9
k4pJRRefjMj0DMllcX4zBxx0oWWXnYxIBbcdCYfM58dmPiwWEeLjVP6/KhpbAT8S16BZU5viI8j7
x4C4EdDLW4YwR5K/Rqn6HuEi531+Kgs6RO7UIiKvG+irqCW7WPmUpTe9ji76l9RfW8xnYfebC/tQ
ib/VTtx1coLl2PyYhNmT1+dRmX0Q+7xv+WQ4wD+6gWETNa3B0/y0+bIOGYHKh0WL+C27lLi42d8y
9G9paMbYxCZU7aIkcYYIwY7FML2uLR5hPYgsdTsA+7TEOmhaNjLqc1HyIUo5CuPlbcqzl6GrbsJk
+CJvXal8ddAoNHmgYzH36/wlDaB6FKhR1RQkcLdL8AQ6uY4SHf2m+p0OnQ6n185debSHsEB4W28k
w2S3nARrDMq6vrUpySEtCv4hPhdWzJ/ogzoGFdXshad3Du+tnM4vaPJ2Vj3YzeFlUukdaXLEUbjo
0opfTrFr0eUjEAxiw84FC0N2Whgu9lWtvYQLO6Llm8JQoj92epBDJkN1+HKswNWV0pwNq9meWmEk
KimhYO03PENw5+InmbFGOcT/VM5zHT28xG0v4m6J1H+oCEqs9CjwpPUcW7YSulFzVAhG7T5yy7yK
ydZabkjAqWcTab+2OjxdyU+B8VeHGC1BzDG7Vj8X3jdviR/kDjkoifeDbmyF4q8vJf/5UozJW1zf
NRw7JVCrqFA47s8IVeFbaIsL2EiDongsinPbeCxAkLEZkm9kkJ8dzON6g9cJTuTA3UmSXi9itXFg
82IlMrhIFI+jESQq6yzcrOQWKABorukrhzeOdQHIOlYYjdklCkhuMdsQt1SuJWphsgruLIb1A49A
q22EV/nXajzgBi5BEOJgy9R52d1CBLpJDghO2EjLAXKI9i9V5Ecua4C2GPrLcEcsjPAmWJJBYq9c
X1K99HVuO6MFlNcWLCk749oXqv2TswmMTTGQJb4ZTLcuvnWxCcy4tkkPCPIKM9UwMQTlrh/yoMiQ
U0J61aTIkRiVWCx+uFEYFEy1T7xf3idOgh/d5/OQjrQKaELnR4Z63kFNmrd2GG6Ki/JXfi3o8c8V
akwAI8IuCZage5kfGE7XzDEphWun+WAqYCFnHu2P6L164XV7Ko4vVtBcQO9usLQsmBRvyInxZKv5
S4RuYeIm53s853AGxgIJ0bicQXwwO8GzxDaRWnJhcTZL30lYMTo3xj9hdJTPieVt46y2tUMoMLyo
B4lbiOR2iaAz2/pHw2FBaEdiyuSD5QgQkt/igqQO8xyNXym8wT5ntSstrtoc9XuFEcbc8rX12W6u
uVk3rVtjEcVZjjpgPc7IgReg7Zvyb3mHSoBOGd8FZeiKHb50LeWjeDpXfOa+aIejDW7c0jQRv/Hs
UgRtqBV47vnRxpVgHn5AfhQ858PqNawI8x0ZdX3Oz4TqEOOdF9aOUN3x1CAPwMM5RYdcdC3JpyV1
p3GnRnvB3BfxntuvXgKK4qhnbuwL9R6VEDqYAb4RkfWHmi8QMjzX5nvl9UdMEnK46YxfTL7GP/Lg
UMxWUMYmn80JYxT2e5DwmvUksU6Pjo3x3ZpMTue9PsAjchp4OAFqV0k7LcqDrXKUv4jdXak9rXm0
3F00o9G9/qxUXzMPg3bOqiDKzl3DjzCjWYeZM5zDjtvj+NAi3oQ3MfUKze9RBQDGoGoL+UX1+8A/
VfJNmI8FtHodGbD0E+ae8Ff3niwC43O7aBPfOIkQSDNmw8BHMZjYKNZRsbFtyX4klIpAgEz3gbKg
Ux80Az2TaeNI4YfipNM4sLYaVOUt2wOzOKro8fEgQ2tabfw3KmMwpJrSNswIRKRD9bLcw73dyAeN
LWfykEI3zXw0nWq/bXJP7gKoNlPzwkHB4x1iiOA5IymIxQUTs+gbTHYYo+DhsSdNxSuVF3Ow+zQw
pO1ynwp7WffTm8xIPkaZctIEd1JJbBoRYjvWZ8ZZi9cAD5rywiNS1nu+3a7nDx/DcdtWcCxZdnHS
+np9XHldovBI9rGxLdqAhxgVGuPwa/4Wo05Ig5a499ZXSEB8W4m6M21t22icqvGXJh71eW9U+67z
RWFnEoma7zjVJdNOHWqf5altfM4lStJYlju/kBjTxp1WcrMKIPvqtol+VsOWKi6L+roajlnjznL0
BdPLViYeKAvK6i9Xdoq8A7MTQjFdz03vqiBL/vgo+A65JxvXzOxZcxT9BLeFr6cP5hPa3xpFUrxV
LSozcLDxlhliKZ8n+TKfbBGsQevQfrHGFcqttLp1+8sk24Ag1wdtBBjSTUFhcAqlrALcEaM3Srkj
JScL2RBbf2krfF9sDro3Aj9SylAQKIj1KraRdj3eO8oZ65dyUO1Yu7HSdoDlWs1GpBrKcEZtmjPG
w+icw8cej9i3WHjzBIQ/4+dK/kcGBcsmMWsoNzUqPRlSGosLBLq44uwn40iF5clcZTciVCdMTfJA
vbW0Q4gZtJIIL2zY5+yOr0ru9vy5ELElBf2m1ZmnOKhv9DfhL+FGWQNQERTwbj8CZNnm3IjVnbeG
X51cmnHLXL+EG5rzDb7Wipd+PjF+78SWJ9YOuZ5IldLb6O0K/gH6ZbohDpavGfAgny45Ny1eWDZW
KBVe+kkPekZ4HHakfGkN6qb7PNMXirTdTIUA6MvXp6BkFG4GgRDoh/CxwBbYGqMvt8cG0RHmIxEF
86OUt6zckmFncgbzguRwCojdJLnSaaXjwigtEU89h4y63FWWmZo7M5JXMd34abVtO44PB/BBdpmc
D4WucJNF+4gP672YPQ5iOQyKyMmRGM4XMGdsUxoRHMB1ZSvD1qrdMU+0Gpv5APGllrzVdfjaUA5i
3u4DQbO8hwsy3NkxVrcpcIgxmNhMh6dna3UlgLvEOVUidFZObA/vXB5fY1oIgDhIbBwZxdS4TT5m
y16s45RQ4flIOUNSOlUHpUov2kqN+9OJDB8kTw1+hACLzJOHTfTCfK35kYiue/COUcDxyYJQbExO
UkdpD0p87nhwGGwXN+urXOyhRiKDW+5MplT2PA9svWXET7qdj1pNSP0YWbx16kEuYwisbZBiTfRF
lKNO0Jm8q0WfX62K3Ux1K1gE7PL/TZLDz7fAgGNV8xkhk7wL7Um9aNjHwKGwqCRmUuNud9qvLGE1
EdBCIWbFxaO+Ez1DvcSdCS6oV9/L6kdsnLG9ETUz8q+07vTbkXlDfeLyOvFa8LV1AQ8PUST5V3xa
kZ+xiSDrr3uetnBNxGmf8VWvF2gRi8oQihTCzXAQsrvOrznYLFZYx1VtkIU7Fhk6PQSPfmieVWsH
VJ65be8Whs9BrRFcILwxsJ8LlLdeyga/3vT4ZTfs6uYTp8HM0GXA1n0DLsgSFGvXQUYy0O80yFJC
+LYYPkI8dfE65d9KWkGCpfs8/uHLgx7wU7WO2W8X68s0gg40uwrhofW7hmCk6a6U+7g/MMZKRSaX
IJSQlvkZgoLWuDN5Ux4cF9OZm7nA95H41Vl5rbSfwvheWn/CEdzVjLj5jw6gv5B/AHGBiGoGFYou
A+2918LGaX093DXmdmTBTa2OUmM9Ysdk6TlxLRS5rSIfx76xkRlnuLxDXLHYyzpoDNiZ0IWvG3qB
incFBYz2rBLldY8fiyMNfWoDfIUjEusr9bFsZ++U1MO5PhnXJwYy0N+VXU+sUjrZ+YowEkbDTTB4
4F1IYHRQ1CUGAK9LZFJ/oP9zcvFMgTqMzH+whG+YFZf1P4qSxPjBWsGtw5svFA5ZZ5kVZPV57UDf
0jB4hk7mFFgVd2KHGH5hvbUHMjnORF2wPef6yhi0kzHucW9T0SNu7K17lj5gQMW2/A4JTp+YCu7B
e7Tcd9IRu0LEwGR02tzRyl2LeKGcDipZGgg5iFOb+mMdn6X5JqTofmvOdWJEcI0a1EjyIUWT8rIi
g19h9kaGx2NGXVXRQgJhruY91h5ibHkvOO546eoTj58x0Vn6oMMA1KATg3u1jdpjLJJR+eRJ8NAZ
D56sXTWXrAKgST3LVx6ruNxS0FIBJBed6f+7am3GXXYgOZKDg/9n3EIpw0suK6zSHtO0I0uDhUyg
YxbEuW24ynN9yHzZVvDwRFCYyNvl9DnAFAXqI2VuxUIg+bEGB7wAqUjR73zidmgua3FfJpiz4kWo
iUtAVgOHluaWFbMobBIymdpwDmJLDKI62Q3r4EfQaeeaUGWaU7SBSGzRjTSuzlpV78XbM81j0f5x
aU/phFSBUJjhnZRwqjKDuPCXxESDNZ2FCRleHqiMXZiSKJJvPyfaYDppJZMjtJUnKI3BlsBIlAw8
xmHICWdyd3nmKrHZrKqArPqlq4nH0HAEW6UjGoR2C2i06RCG8QLj02kuS3Ne5oE+41hW3wTScLyj
s4uvLSd7VX4q7eqWy1eOfRutZ/nZcfIu5E+lpDwIkon6BYGM9Kl1PTjr2jMrPudRckXkBVOgMRSr
QSVkQ8pXn1NnwF7DfpQZHCu8LM1p5fRXx/fe6CETqUFHfJTWsMuapOOcL9hZEG5o14hYwHRl0qTg
emy1i5lDDeJBMGZmzrmxmQYCDNdDzsSHFW87MskWAKJH3qCigHPU5pwM7LJ++ZD7jLN8fSTyT9mS
OhERbt18qRBcujqzi3Fi9gWNjzqO765j9hldOvFNkbFifT/K/KJqwApYMP506pGJfTh+jrW26S1G
e5cZ2FTevIvKJ9lY6N1va/yK6MMjEPGWozqGOKn78/iWqw3jzkgDBvKMCVdpd2Iq1KEnfGwhS0Gr
Vi0YGhKkNJMIBXW6DdKsb1m4tRKOH1O1qPfx0o/x4EUqjYGccjpLZulHFhsXYe4Kdl9TSb7ZTB1o
cib2A1KWGTe7aDlCNnPMYOtDdEVSPbsWt2nY3LUMaNk9/nUlu6F+lH2j4FTSVzBX1B6o3DKB7RSc
D6WBFNCwomzsSGop40KTsRjqdwK5VyHlugoFmvGF5SgB2nambWM9z3YCRFRW//Vh1nn0okNiDq8J
VJfI0kJUINo1XPAraOGdhIsIIbDAdl6Hs9ag7tYtE32VbLx1/zN4bguSJOFfqCrHSs/80OQ7iMQJ
kyMtRNK9VUgpqqFgJWtKsLSki1r2GA0VN5wZb/X66BZJ/dA4lYhPwsccDJX6gettpBsaPU2xgnxp
T/Wg/rRCdCUJ1rX0cCv1DAySle7nabBaFyV2AaFg9XitetzoYdXvRTN6KaQstdUbhbbaQMFdBXJ4
O4PB2CJal8Eq/vTO+B7JNE1LxRuXfI8ZO5Ca/l8fapjJaSNqVl9ladjTEmNPkGk15V2Xpx+1GCms
Xp6hgtUhHBVUNrVJkO98kCVIAu3vzJmp1dWKUiiDOilbv00hfKc1g/uKFC/0G/h7rL4C1xWhdjF1
wv6qfheSXct+4RnTdpuN5aDh2HXyYzlnNzGcUhbg6R7MBp7PjqKhJ2FArhn4gUxXvdEQvEEAHiZp
qs68lYENQdBo45+10MzpnCtDC0QKf3gTPzXe2zZr9xnktJLaFa89a0j8ug4SRxH9+UKcmUrK1TjO
QIL4HCX5RVTja14Zb9kMRXDARwDyYT8UxU0Rh/1THUyR3JgSCepphMW93Vsi64hG8uco/kWTDqsc
QCAjQghrLZE3OGsObABPZJNgtuZwAStKOrKpjEE8HTWGbA0xVFrIp18ZOk9/sRdK/SRbwz+95f03
hPc5vDXLs87tL3IKVjxi1A/nfNXSHSn1u9xEuj0P/H65qzEGLVP9b261fQ/nVzCmawfFeWPOnCrl
uJdI3MiQE2d8eQOr25LR7rqea5ZDqaRsu9b4BiiIhYXAGkhdKJyqDDsNY/0szL8HI3zLOHU3MQIu
fkQPiusL4PyjtAq8N3oZQARgf1jtlC7yNCkJaouUlhgkLYPB6KYNyFiHP0aex1Cdj8Ni3vGRKn1/
BZxO1oUA4i2kt5Tp8XmMfFehoaP08E22myLwW4Uxs5I7tB+rdYZmezclxtetum17rtjndCwh36Bm
ztjfhnrXVGw1jeLYxto2G/ftMvpZ0Z0VBSelZj0SKTw26bvyREE+1/4KamPMX0Wf+Iny0irYsHsm
FAXt2sigLD1kyCZNaHELxZhOIPkz5DZFfzaQ+EhWVEU5cx2LgpljjkLofU6/s+lzTUd444dS+YG7
CSdq3XSsfKE8+VNPUNLKXIsNIT4tFKkl6/Ri1tyaAiTpEI1SiY/YpeR6JpzIxF8S2imGtOYpS+BK
UZuvGu1Yx+ciJYJTzzGeJbY7OWtGQGjEZKLTSpmPr51uD2Jqh0Jpi8tOIs0t+TWij7bD9kSnzGHm
CUjNoA6ylekAmSCvlip74JiNssqdp/fW/FTMT9BnRI27Znyvsw9CDxj1TPRZKDLH4tB1CUJD1emG
6NAmHDB9HuTgtaP+LD9jLVXgRGG3TQvNK0GQVQOzSpEks1aHGAsZgGQHabRYBZPSRnAroWieDMVa
BdrDC9DXcFCWH5hcG+3RDf2pUiIv0T7LEjVyZzH6/QODSeZOvIVr6BJ1goZTceWw5lVDyA4aawYQ
1C2Hen4XTeso5SyXcxvn8CFdw12mrDt5HolFGUh7K+nq2MnJO3UKvyTg0qwgDlW/sjstiQtb0G2I
IOaEmT0lIPM4JE5ZOrBO2abEyEZ4CaeBRfw0MUYCazgo2rtKLYaRgEQWdW7vIicwu2FnihYcFGAH
SsOliWTQAgLFjqzOlql3K/yBdpozXdVEp+FPE/lVF8tpDFUwOcZFZtHe91izJ8YgU0evMSBDD4eA
U/OCCMmPsnhblyUbCTpZUFMXleFmYvJfZ7a8lPMlaU4agLmNlYjbaMD+EYqnljBtzuiLvJJDqQn7
hvWHVpj/GiRBwmreKEBCjPuibAD5Art2xBFNUF/lIzjO6/BP0Kc3woj20irf9XjdYUE9GCgtiTuB
6k5KiwAA3pAuJQxSuYIsbM5+JH538TFsIm8KhVO5tUZu4cqHWHqV5+JkFco2W9vzqjPSZmdjSdZt
SVr4p/C+R/0QY/afZyA9kDwfJcaVCGlOgkxZIekGsFpgQNMuaXpnC7N/dVDWDPRLeRqmFg3y3Vqh
SvTTN1Y/phgSny3WBhyFWR8HymQyV/4dmOrqk8d++CTHfSCUqqOF1Z/YIxtOopelzz2q0jM9Xk8n
0gvo9JnT6Yb4UHQJvIvq83cykBL/xM48Lcli940CRE30NQAlGqi1tJPf2ql+H4bupE3NnjxMQoLf
5wwNsywfoF0SqD5xRQ4vumYQZwUyK0ZZjfyrXcd3FkWU5lvduHWx4iezQPpEdlzZQEP2AUNn3AuW
k80Y3lrmslqBasnAfWzV7/X40Y/Lcc2aezmu76KcHAfSmPDfw9rMfob50pNwGs2vAm1c2jBFwssP
jrk4yitPUHpP+XDniCq9SBwjrm/wzFjjRCP7o+4A9wqILnnyfebmQMg66cr76qGGOg64HXJeQy1W
fsw5ZORYw4tJvsW+2zRJ50VRcu1li1xakh41fTrniNdZI9MMTdjeyBN+yEQxoBQ8zUJ+71frtRSj
u8YYXGJQB+0nKCTjTxzwkBoZVVUJRJgREnTuGouyCDHIuheD8iKDVoIlDEWjP3UVi/6ULET28lWu
A8lPjiOy4iIcfoyERx6Oq8OKx6Cf4G99DoUADWjzbX4Kmdc7tOXb1BqvVpu8tWbj1ZHy23Yoc9Kq
eo+RDBBO7s1te4RwST6xbp00q70smmwn7ODFGm2Vse6b5xLB4A4P2w9EEKJo+JomfcS9eaYJ40Q3
D21VHQz1qbNoI0x4/dlUvR5LcpHr1kYb8NcgJgli1heEeWW4C/qqe4Uu+8rltc0xbKjzAwbUW00s
XTXkD+EwT+3pP47OYzlyI4uiX4QIeLNleV9FFslibxC08DaRSABfrwMtekbS9IhsFpD5zL3n+k32
KmpjW1SKpxQ1WWt81/kijodtVtmIQTrxUofPYSh/KJBQNPYre/64SVHHPD2gbateUDZ9jfYJUeJV
Vc3eMbKHyQ8JTCtCwk0zd2zQqbbhFB6ykYdt1H/Ax261KEHff1akjjSAnbKeHVqaHMw5JcJBKVv3
Bm1B/NLkxrmSxiJTcqPa4RyL7neU5cXOtXXpNv9LKZGOMR+NOmbP+WCRprR0Q9r/1vuE4HK15tlC
QBi1M3wYnriURnmyR8SbcPzGEeV69UHU3MUE6bCeMrxTfnGkrohM692damKvfGaWWr/xq7nqCA9V
JI/wkeBA5IsuOJKuuK6YbCqNAwgiQ5Qb2xblS8s+tU6y2UbEmzfbm7J/RQoXyPyrsPtB4YGH9SP7
tdAOiipC1O/g5oFGvmU5kxpccRFSDIFggFfWyL8IXyCsGwLEpuMWnFnLBRhyGsAnVYt1i71GZ5xa
oGIQCRsq/61hMqVhpxutHqsNDBOYJW6+jGZ8SwelUfwRDEup8OkPzGApwsawBw8G86BDCeGAtqwh
aGJ3ZC6hAXHJxoF8MWRkerxVIJZiwvsGDOZ4a7Y1zEjTQI9QIdF9TzIkC3xzfvQBVZB82XFTpDVJ
RtFW9j91Oy4V0/IaEFmHPqsPiJ1v2AaybbICfzGNOQR9kiHta3YJU6pG1R7AeuyUiOjJQthuDRYT
1s1eib7NXk2IYxoUdAaCB488uKzydlp1k1ixsv51qC4aVJ42BWir/fOY6rXoYx3hoIzCSzqHhAxY
tsduk3K9jDh/OxsxOGtlJGahBYYYhgC2yX7QkacSCj/nlkK48hO8ZjSIevlmC2+hsRxrzG5JVgXb
wAElp79yo+iSpv1WaxihqW5P2bsKzxKtZ8axMr8BISxkASdVx0jJNbKc3OLHil6ZUyHNW1GdDyP7
b+a6aX3z+pe6Hvbkg6y7dssZR1/FD6FnyjhLFAkWaLH4p+Ta1oLxsNmt3AZRGdyIhL2GB8vT+B1x
506EXHEk2s4NuYQVuOxLnE3NDgcDWUuZy38p+WY1u8R0j5Hd79F1mx8429Z29TN/GTWPS7GVtAj4
i8sAE8gEgxgywCWA+ylmDlUiy4F32H5zJT4pcUTf+FRga26/RgRPesTw2PmWJYVen7MBuYUFD8h7
Fryg1pjqE+gDCI/Dbka7mtm+d7+Fdu3kht9ppa+Q/4P+3S63Zv+LXaQxvvDHZsmHxAaXpRfyck0B
6OsZOBNn4rqqyanjhitEciKs7BRjqsDO2e6CiFVkI8+ZP7wCcELGUp8YHjNdjDzjQF4yqh0kCs+6
JrZgzalhP0X1IxAnFXuPuZgj3315mfzp/7I7zz95x21ZPEYktIb93CQ9wPUAyZeHK2HlyYU7XVxe
yQCdp4v8gAkkxbRCQFEm41JHst+O74L9E7UCy6LXaqZ553+g01kKvdZAohDWkirLbJxeFckyBAVI
phQ3BrNQp9kCTGH8aiDKts7w7zI4aeasiJLBUiIlw92JqHLb5yhl67cAg13iPDRU+9ieWb9DrOEq
adEkZdMxxmEy4eSXENwElmsRG6AxeGjwBMB14bc6yyj21/OBQszqykLn0ehq4yMuYb4qIQ1Y+iUO
A6ajbP040OIWT7nytrThZBG19KPHEJFir8J9D5pdMsGusPhN0BQkcB8HRagWj5RbKM3NI52Prbs7
0TBAYNwtAOH5w7DQmTRJNHhTxdYngmrZ4L5C5jma2xwmjIs6x+brlQRoVew7VJPtfVhovgR4gR02
YjIKKmtRxZhxMCWH2luDLHRgSX1zYb4mIw0kLlrOR8ZggNqy9aSzFEWUayCgCLirY8aEyG2Rc67j
GJhCwlgQUwTRXhU8gxFMVo8rxU3R5WaA5WrWA9GrneH/DaGgi4RJW7BNBFODbCsEkVGKiJMEBYEy
PkY/P3FjrGgaNyXGktAu1+aBARprMpqRdc0yZoqmJaB3YoRr+Lj2WSO3FmaFhe9mHKH1AapRcbbL
M2tT80fIHHZjiJe4tG6kgJ5I6WrYQoQxdLJcLWdNaVKnB2hNayeY/9lM8ISjVVsbhW0qUPZhduyS
fr3vDMyIEVEWVUFuiIKCopOdhTwWSTFMTGJq2bXBk8TUsppAThvbEo2rNPolOedLG20D+ogt4Sl4
rZsnfpMz6qsubmCMakvayQ340GfIIOu4Q1/ETR+rZAcre171pt6bkL95xs6gv3mzFJgz1Hb/CWbM
vPlVfhdYutpixj8vmP8h6h+XdoH/PfmTYDJVI9ea/ttkdF/efWRsBBhwXX63MHJ4yTrSDJzyo29u
oAz/dx6hjnEBXeo2fTi1KDHkyPOxycB3xv+ilexiHynDOnTSnfin0WPF0z3SbvqE2JcbGMHSYcQw
FGW30n/Luquj/UQhEFMkMI5HPtmbLPh9wEc0duUdu70Jt6l5K8RbktxU/DDbXyLD8/bD6x619TYx
sLVYu7YaUUrJOyhIX/+o6Ml7NFUDK5UC+beSV0eejGQzUE8FydeIRht4o+3h4djowyUKr2DHMZA/
JeihXdSG5hOgd/WCsMrKr7p8mcxHnv66NtTwAnYejNKbpPMb7nFMuuyapOLReDUIk1WwSTykpzXk
B4ONbe//0rTZxTYqKqxw3SJIeYIQxib9bxftOeW2Nol4xLFxCz9So/hxqPYLHMAdSyMf3ofX35Me
iszYrK3RRAAAAC8vNiG5HCP7hhFhQTFx5WENi0HBeBnmEas+BdeBXBdHA+gTQJTmUYoqFxFxRgmm
Fq962C6wEK71gJVtxiaRSQedtORjCBgxmtnNnr5mhTDAcDAOvFem89Qmb/346AVAO5gsBd2ch4Wz
7Jl05/fCp5G9TMzCjFcMc752CKq126wa9Ze4/xgo94JF7VzfeUxvfIS9iGZAZiPFRF2O6HCSNbpT
uSgqqo/eQfrqLGezdZqdJ9BFylwBiPSndaYzb6c4KQgh4soIiVRVJ6CafDPHMroP9RdXrua+k+DG
o/4vj4BAPBvJz2S96Cji7f7XsSDD2y98nNZ0L8Str/7qEaL4xfd3ub8UjF/C16GP1pmDmZirV2z5
g+TjTbbHaI5PjQMwM4D6mVVoj4oVmtDvafxWraL0xe8+C8QxAIoU5s1OZSChqC72nmfzQZ1qd1sb
bw6L+666ldQkOSVoIN8r6oHYWlTaiHbly2eJ7SLFJsDoyXVuvI5KXIn6REcBEid9yYCRTPpbVVFq
o2DC/RMp1NzBtVL/lMEeuzgE7cWpbhOKNj+C/8EsXBSUnCZbXBwKYEOiapYy8pZcM5dVdYPQxv1w
EIdXQU8uLTJJ54tI+gWwiI53N8+ZR8Z3X3zyDWEMd8NHqW2C4rNBhdZa70Pwk4CiqFiJxMk3E6ll
l17t7tzO3WN1lPIqvVtk7wLrHKdX/jOL11G1z+wL2vxBQ4CjAQpHVmjTpWO45uFBE+/Ntii7ZrFH
1Zgi9UyHHUYgZnzTSujjzpbhxZe0op3apmhNPYVrstLOs8lvErvBK17nv9Vkdpjihh036kk6UXr1
rYpbTt3xBIQBSDrZE/GzqnlJJyyvkJaMdDyaib83U7QZtrsfsmM0EDs3/nNNY9OAhCAYay0VrZZh
ETNqkJxoHEE8A//TCScwwICBaQGo7hggFDN744eSTTHdTuUjz0yvUPPPgMK/IzSgYcyk2+uek8S4
sev5tPN2M8yWLPywsnPX3LB1LncJs02dgZMvgb0F1SE5i9aGvJRcPEUKRyxQjA4fZms8I9XHBTG8
65FJZsm4hv+77bPXxDJZU0IUqlIGnOXGUukzUZ37UWl7aw4XjYZDRllV+v0qmwHtbXUc87lZ47iZ
82IG/6PiUnMTTHdyPHqyIVcJu4ZKH8KO7qSb3nryqxU2M+GiEzPDDRmf24LxVW5+awjZFGm8cBHm
+ZoxOVsvVLit3H0JMCtMi82UObuQEseFOQkgAz26twd8r8X+Lm27ncXU0jPjbRSS4gJ2MKbkM4ka
qRhqg8ixOhyWms3qSU3b1A9fHBcnnlW8muagPZlO72F93kUdC9JSqdepYTMZsfUnRezWW3xJszRf
3ZkHG9cM7kKeAIRH7DvZ4c5iLg7HYaUWo5JIRVpktkQ2UZcZPzVJnI459yjNQygoWeatsrr+MOe6
FiFTlTxqXizNPrqy2xhJwxZOg4xinfkmdylKmYqV4aLXYbBP1cku6k+h99sJbPrsuCzmhdHM11IO
7fAYfEmIeiNRUk+RIKrYcq8Zta5HxgOXwHRpLQqLEF4jLThQ/SXI9CP2xpsyFGyqvz7rz5nFmnGI
9b8eSh0lbw02U9eKf1PJQ2r7nxqlm/bjgvOYyI9qAH0MJknEs5UIg6MavvzmkL0VvnZ3EOeFqNfa
tr7gZfossI1UBend5F+xCmQtgFPCEcb3EEDqcnu+6SZhscAsIhzOrWGcbb53uD5n5amrcPVrzJ6w
T6GL1C+mnL4aGV8xfHzWDy8ZqUVZ95ezSgKkpxt2d6j7x4FzzCqgi9JZs+852P74LKDse86r8pNt
2P1m0MJqX3sXun+1m/zZoQ9EKbBy3fzgBFgs3Y0zMaev+tvkWhe4kkfXSo8jyz8BB1ZIskL1fcOU
v0ymY9hOm6ovnqHyuIThFgSc61rEsMYYXpI0foQ+a1MpMdmbzIxLcO0FrZxXmivcKKt6aFcWsReB
t7FgTOeIaPLUP3VoeRMt2gyk6RI5DGQ8JHoCIrWqWIviMuBgB7Fx1TuiQMmll1w8ZGoBC++eav3P
yNYB800c2pP1XYaAn0omU5KFQWV02zSiEPbuEtxIm30l/bibUOmkNljOxF1ZVbeee8MY6Is/vbpM
WR22uXwhZzSOelxfrdJ497NpMaWvbq/tU7brPmSrMUKMbz0tM/1meZ8pkDAw4OQGJLic2IeC6QRB
sXWL4IKIyXupAxtnMwNwAr8xHi2dBKqIzXQBwJBbnJQ17+OeJMwHX/CAq3+hO+6B7aKDNFZxJ7eT
QEVoG0wPP+3pMqAf7Y4h8uwYxqkI1M0Jkxuc0DNYlS0RlzpipH4K0bAigO4S4iBjLBmFXPsaZRSF
xNA/0jxAGkLmX5pjoAHqaVFppaDZETyXBUMmeCgupMV2y61tbkvIoDEvfe2b15RfluteQ8e/5h3q
fdBbZqYhYGeB/HC96BZR4sKe3AOt+5eSc9fVya5gwyClvTW1+jhCEzBn9KtW7nKL9swbp12YeMeq
+emQ8orawa6R70UQ4EXASq67J3+wjs4jvrpRfTb5BZLtRloC9Hbr5sc4JWrzs0HVXIH7G3LnbRqN
90TX/kVDfo3EtAIh5z2qMTs7ItvkEgUkqVyOy4AOY3lhRPvSad9pJO0YZtEuQe5F099DBPPuZrWi
G+Kf8heAVACUkTWDSwjBUnmdvN3kf4YcSGW0sbtnEoAr84T35KsiYbA5CrU12n2SAEzjcTza6j6V
HNpbEKZJNldFIUcKaILwOWre0/Q7BqTm8Ksr5ml8gnwMhct4jPcVLUJgX81i1yJ1pX0tVpV4BhU1
Eetnf0vsj/XdsP7GOnlK2muafrbDC6PX4WGUl6n4YAUyUNzbz523ZfZGz1f3Dy/YFMZOGjvN32vd
rgLV0wQLLzzp4z+Ff5P1qld+CMYNfvdmme+yBXNIgYdPpNN+wDRxnP1guEL2+pMReaDmb3ckcsf+
zZvvrkZ89mECeqrMH99+NnhsUaDP1rI1svUGuUZxm1JgVvdWflBl28mdtG7cZRRXuAs9/RcJAuvS
XuSraR5ZoBzM8CKqnLKyfuMP3ydHSHTcZmiS9rZ28Mpn18N/eepIzCuvWYO1FtNNS7dUBSE2pz+8
Equp3cGQPxMot7CghGeCN5dfqLEpe6HgdQ8HWqRWXkztCGNDTF9SHNr+w1P7iMJPcEQw+NNYYatD
Hu6H8Qw6o0HIxSYyO3VYYfGkmn+D5Ec1vZj5O6jpCSlhcvS6U9WdjSDCGps8Wf5v4vv7HDcT9W8I
gie0HTarM8t1QYYh63nSe5ClNzBRh/gZ0sv88fJ4V+YujtCTgo7M0GLVBfT7I/WdjnHV/nZ89t3v
RrvjO1PBQbaHGvC0B5rkLSp/Ov9zgkzcq3edWV5XEjn2sLVjK9kNXJFEp7/0FrA0u+HkqW0RrDVy
6MnMlrvYeo78MwV9joXb8YA9fHvVP4O2D5yFLb4yCMPGNWzO9rTCtlnHJJtwgt+rmpF39+v4f5a8
18UzmU5x9crA3gh/cvOlo4pmvcg74DN59cLnXGOpZH4WzimibW5DcH7jV2Wfhu7CbDh3YLYsYJC2
DqbMV16aKcW9cTfkSZhQ7jH1zuy7ZzUicd+H07/YORb+AeFV2TFVJTfn4jK29d/pXiLjM8XS3PLG
DQzYyxyBziUAfcWcizHPxZafI7v5YshWPqaCDiQRa5MnY8gWdvE799vzOcE3D2STIcV4DarTyFkP
1T3pweN/FeIrgRQzX25njeMvfAtQEZMchFomWfXFKR/WsfszDO+B+Zuaf673Inm8Bkbupk9+Dfbs
mszNhBb5q1eAu+ql2yLyqt/N8KhBm3GXCTpsHO/arIjGyhhffRt0y7YLL323k+05nw6euHXG2XfP
bvta5FdPvKcIsgLHevKwnhjBXWRXgO+acwmzDX+RczAaODPKvzACO+A/fKgjCfRhg1E6DCfAP6fY
/W3yPRntOhJS/Zpp19G8A3mmRWBbPeCMe+Wj1zGcwD8w+EjM+q0x73Z0arFZG/ka09Yo0AWdXIXw
6C2O/gLrhQGKi3FQkmNUfplMm2wMlTYzN50dJVMluLm/QlyHCPtB9VYwKOUS8IOXMTjX6T8xnSy4
NcZ73vybXzA8pvrsfTOApxp/TBQVBovRvWcMu6PySeYvkbW3zVPTrKf+zKZtwGRuviSYBvzwOaj2
RXYNRoQ9y1a+EwUCHhxh3MFg0WmbB4+i3dgZ4YXFR8i8VuIyGM79DC7ARNlJxN/DVINDgdaTh5W7
zLTIJcbZeSPR/hH5qJQRMlzHCVvdGD5iGoLITNBcEm005y7TphI6LbznQnNfyzL+0rLme8yzlaTY
MUbx61FpLoP+keH+e6pNZhg+y0VB7u9EgBxLev06uJTHgxRvfaHQ3Uc6xJEIzLjv+UtCRMjRLgi9
ClyytOvUWxWEdDZdcTLMGhSVAajdiBDBAtTmE2m0jAVCnS4h39uodWf0mqZ+s6ZGRASv27NiZ1XZ
AkF6iI2CLcsflA+2YXE+ow7IjceB5KLNH6yt4THykXbFGNfGg5HaKa1c6mhLXr5i43bVjkI/PORM
kNGrbzTZXF1LLlNlLf9feBK3gQqwbVh9xuupQIDrdXHMhMPlQZvg4+FmhSw+yXXb6/ucGBVGu+5V
92vWUTXQmWmkt6qHTef44xmOq61D7HdSBsbdiDo/19Cvox3nh+EsQxmbayKal0OVdOtOciCaCQ1U
PQW/hdGZ6wyqWWWyxE21nT8aCTgWsZRJAQVCd7FM2vHIO/w89Nah0GMCGnPBvFrTjjZFFMvSgmqQ
Lp28TC4GNhkefRj5as0ljIONX/rklAiSLH2Gun3TzGSf6ENi8e7G8bPS8LO0MxvXKcuBaqM6+Bla
ySriCJk/byj9O59wboRL3BeqIWk8+PEYluslADkHtFwDAJefe7JTKdAlTfDdKvbXC4+WbeggL3vD
yP0AvYJEE+1pNDDBsLU/JI09brvW/mt9vyTy6ccu8pnSUWsL2evxbiL6fJ2rGtV3y4idxDbAtUlr
rpl0lvqbbYDtnNAhSMc8xEb13Ki2fjZ4wFkrg4vF3aWc+tuBbUOUjziwJRH7vuKKt2k6+yqDbaCB
7kXJuog7XBGNm99LVEGifUwYgmLLMTZkI3JqGtYyRl+6GEXVbIg1Wo2lR6iXStcsI30EJ/PUb77X
yYhmDu+V+lq4xl9tMmGQXoMfkbEAX9kX+IJHjMpmr704WnABw1JiWCR3rQzKs180DQmZ/Sas37sJ
UaXngxxNCrvcSfK4xt7XTglMgVA31T5NKH1iHMCQ/Y/CwiuWeylC8pirNpcHox1P2ax90PsQvWnd
bmyNDj6oSXkvGHnjfWE3A5GeKKgmNlehSOHhDJiyh4Q31ma6UzVoJqwWyB3/YuqD2D2OhZ9epJw+
fJGX68lPNrpmW8sOQCG+eCvfBWXgbmJJMFXhR6S7oOV8Git+iysGaqLJArUMDM4eqdnNorhuE6Ij
V3Wo44v2osdQ4IMCZuShqkn1Wy8mpPTT88DUbpPXLJMdqX3YWXih8AoPQ6WAsHS4R4pEY43RGUz4
wJwp7zJ6AAimCrSWGXgedZW398jEogaJrnDYEOaL6sBTrS+0JIPOn83eate+kS+DNyDLT33hsstI
sRHE/bNRpsvcZsXkuKm5TlpM6BlSctPGtFKHNoZZnViXivapC5/qQXVLZcDDQI+7bAPGXcqe5MIa
XMTGZvXZWip/KitCJWytxT2Dyh9yfrQgsQWxUU8WR8kozCciF7kpA16dnXORa9u0oU1y+gCKC1uj
LEVR78oWrFoTrk3GdUil+RjsvGSdwEZZ1i47srgfFoIwDmIQk1XbO7gogssgkcgLfwSTj7QKkHa/
68cSHW06PZKYjC4NTPqaycpLWrivPGkbSrY/Js8AVyeb8Wiv3oDvW1gQqgvAq4eTCtbHvqQSMH5C
CDNOhS+DDJ4d2qpbFvIZp+koeIHiXW5qiilR9NeYGLjEyFZyQIIAekoubDpfXXa3vMBCnBYKelxw
CwqYblqIBYu5BYc7AsWcTOmVbLy3tIuPoaUdmLtpHqd0UNWPXtl3kELPEhOdyMKlMg0TcH5Drig/
XFeCzxN68J3D9t3YMt1XFosvjdkEaqHoIgpuEcO8Jma/H1l9ArZ4TTmzFy4moMi1VlXHRsAfo6Op
YoZJI9oWQuT5kbXYG1ml5V12h+JPGok7ffuW/klKxWdhfCvGSOnoEl0P2YGU4XZltsPf/J6qfmz4
mwYKs38SbmLtEguigCTEpSaLbuF7ztWLuNW9vCc8OocP7wK3bSFB4vhgHcFx8mTZiINFaumbdirf
Zug8hGW03ro+rDKNaI6oN5dBMq+n0JtNMZNxZ2JTikTjxYE2HQwO5a5j/iRwnxH4QEmf2XlpYT/y
qc2vHVLMwT6rKd8H2fgdV9IkroX5Xh/O29Q8IHehiJw11FSOXsxC2eiRRLSneqeS41HkrAq5pF8t
os5qe86k4o1ft0GDv45esW5+i545bRTX7lqJAxtcVNzCZyOP9NFtwttoesUWIbvHDUm2ZbEahddx
GLL27vMGfl95dRudLSTJpUECUyp1xSVB1Qub69TZDuB5vbuHHWykGNoXclt5DFjBdBZWkJnDCfo5
VGwfxaPHesKinVnnCQHTpaPj8ryJPpf3y+KSUZSFQbsNezp3kuisZVmAN52Qu47pHw0Zd+chnNh+
hhY/Tc20XhJPj4+GWnX42k0PV5LXkSlW23jTWEpCkhT45ZqrPfBzNLvOenKG8E2bjEVvcZjKmCBA
6SKyrio8f87IPTXiofZ4j0PL/vD16VZptklv3B1Hs3o05H+kQ49mJMaNq938QEZrYPP8yNjqjuzB
fel9R0awrsDP7upUz9GD3vsw3zsdViYVFz4vD3cCql0+nbCFG4beRStcylLMW1GKPxXiDWt/H+MA
0XTop3i7Su2lKIEX2KL9acQM2enbazG6amlQNqaai8wIqllF1ldWOJvcbxXDG+izA4b93Hskngnq
CDsMctl7MKW4dRkzhMxZlyJI70nhk7OV1A+Bbnwp/keLtLiJjaVeFd8jNq5IpaDTY7Ywyjd+pRbc
9SDbmBU1p+lRHNjuJuXcBegSfwqZPts6j2UQoO+WzrIzZYp56iXUlL9ovNcgBQ5Kzsvv6DXRbuzA
yLEen/nMIb6ojNGowxaEH5KWXtwsmFPwAM0PHuEA7EFSx8GD0ecEswZmQA6LdSx78dl38pynr8x2
f+Oo3yZavyP9beugqvH1F6PBMDN0iuWx0+A7lr9O+hdkFoMvyUqpwqOdzVODgFRQ6eWPwnVfkVDw
ZPBZpBZOx7yqeFVT/OIZ8FmzID+rB7bV4+EBy6DvpcayNtMt2N7jGlMCgGZWRX087iPKXyFpyBuT
T8Py29PgoFZJo+7VIQ6eCAJGNxjrth1FHkQZZeA7YR3ADnLXzynEOTSVsYZS6GkW0+Tg25v/b6Wi
CZgyWntlL6vRdXDRYIn1UZgtizy7OCGTy7TQLf7HTlsUjnma7B7Njk7In52hMqq5yNOUJp91L6k3
5Ora4y/YKSwSkZUQbkPHiYwktJuWFJfI2FDtg1eyLJLnA3ajFoStRuDk0MlRNG0s9f74ZtvNc15v
uPZXeqt+vRyudnTuJkAsvYsOs+vl1iydgzORFN5k3fL/31HN/5qpSq9hOr55qqJr6houbwvvfIHk
YAjB7YMYZ2ujP9QUfEYm92zDVPyJOe0UlFwVDcbcUYkd8hceWKc/5YCLDdJr/BqdQxpio9Y080WU
2GissaT+ukoN7V0kpFgYev0a15R2SW2SWJrX90aACTJw59SS8EFXS0nnMXFAaRn0DI/Yz6LAVFZ1
6d2lbUWH81WMtNvxX+B4at1aAA9juklBttNswIJVU7p712sGKFGlvyYHfCc0OeztOsa63qPqbl1m
mQEyjEQdIXRjMajVXZ94FKbOBQc7KaTpNhASF/deNfZAd/VpTfM50VSo75DxfBSjWmo4CmINuR/M
4RLnl4yeQ7f3maCma+EXKVr2jM100iOCBajhua9dpr8FA46bkowm4RUXNQfbhLl8F5xR/LHRvEiT
D9Ie3xFNU+GwFwUAcFW6/m1Hs4JduMdMj1/TmNngEDUIpyvM/JB+2PEqbW3RfT6NPWKcMHqxM+1d
C3GIJ5GNIM5gS9zY3rcTUU0hwkCK1AHWHELYJwwpFiKP0o2PAVPrnEME/ZEBBOrK1g+CpzGbHTlm
udXFBDutvpOyvNCt6bMSNKNk1jDTcfd+KTf+oIAWZtJYSijRKNRRmvoob9A3lpAAMg1bHPTvu1ER
w8kuouMuehgzIo14MQTKJskJoXfTtZSPMguwx0fxOoUEjNrLC1Z9NR5qIct9UTccwpwVgziCqISv
YCb4sce4OOBDIQC23dk8xGPKBKLNwLOSTiUxUTjxtp/yn8GiIo5c7AdjuU9y9VsSW7kIGpM06eyS
1fmLYbbWMrPe0Fp9dEl9716LC1XJTKuBvT/GyJo8EqcYVq6Vh7TaCggQpMN7Roz1lw1xhL+/fe0a
Bre5vTSFB2w6zWYGNLcAM2X4dl+lUz6ZrbceU+e1Rr81pdqP1yKfdmS1KU2UFpPOjV8TOVAknNC1
+jAqpq2Ev4ONaDW1FZ1LTIlEkKWPVBY2yeu+RuZFQTXdw6dl1K2xXrOCZhWZZ7eEBqsM+2iLoVvs
0za+066DP42S+BBZ9tqrUxNuMDaCyGIrkqwxCkLMIj2MSUbVXHvbwEmjHH8Ff23kx0M6jFW8BZJp
uQ9ZQmsIspR+hNilX0JgfehuJdfhHJTY4jCccmoOS75KKz5yyesRUoXeY9lot3aHkBY0UT7OQjWH
0YwsfWId4AoPutgmPTK3AHJ9W4Tm1shjOFYdiU8hmOFZHIeXFGNPtxMuAlcNiklH16KqBKeO0z1P
mrjUyPo0i9ADKjeGW8VP6vfMfJtjL6Nf1elfBVlLRudiCYB/kubT3fCNO/BYWoYyxlJkoPly2nPT
gzpzE4zxOY4qMcAW1JyJ6FhzusmcqpqIUpZRcbC1eE4olbWdRlC2PsASzqjnyib5klH8TjfHnyHp
6DC4Rzu92jU26hjNICA5zrj71ExzqdaRQcrJGPG1FIo2FhA89Iz8NH94ybvmnGrTdRbiiWjge6AZ
SGUW7xLt0tRk5pWls08jeW8D3vfGl8WRpOxF5VtssT0Pwcww6E9ljew2zxIqjQBIpFMiamiMgT8m
GVNN5m25Gd8Dsu46zb5Nc7yrb8YvOAyxDnCtN1brciSUeNhMUhE8sxNU9rxYlLUkk+UIPl7MIk7Q
9MfXZNYaYDXKRkMtvPkrBXjb0p40v9DXdr+klcFEKrp+pYLnpuOM6BqbEAf93Yu4ghzrk1QiXM/N
wY7SQzHIL44YHGsZpgxmB1vckFsEdd9h2B+ryIsWnuivfBax1N4DgsAdjMMsSSExYp8EdFPMg0NK
+Cgd6JKiHGWGuES1uR7nWI2ifh378tYJDCaJbmFdNR5hrNN6+XwzXVavm2a4e4QZMdfmdBl5WOpK
/MPw2SzJwPxGeXlvO9i9Y4nFITGJNptMqpzUZ7KdK2+l9XW07H7rqrpamr9zPA3xTkXsC7S+m4/W
ZnYHiIUe2qjnyMRQuUe3qdp3OzGnfWdiEy4VSAawrlAh9IQxtLp1Xr516gZjYUNFLovZEztgySbU
wUFxvdSs8CuwGRAFQ/SsWdsxMe8oKf4IvvBXo4JX7wlyAm102DHZJk8OgxMtosUNgwE6U/0q8ezf
p+Hb8yN2djqj4WwODhnYzPZd/EjtBGNTXUwMmBl1d8ZAfjNxYkBPMqYyfXTlrgJ7UXjQOXTkW01t
jotSBh/x2FGJJTBvc91fRyuLpGDEg5QSNTEq1ggMVYHCYiJM6kYKXcBOv3vLtZ/MzvhSfdoiJ5uN
gozeG9d5M6LoxlTrRGjwoUhs7mvOGIbMyw6M0mBxLTmy+Wv/Y+zMluM4smz7KzI936j28Jjc27rq
ATlnAomZAPESBoJgzPMcX39XQLpdJIsmXTNZCiCAHGL0c87ea/dyRff5pXEyAiK4wptMvNMaVtdS
Q6LWRunxShFCs9s+DjlhfRhwogtX9YepRCbUNIxHTJdrMCvUpYe4AvAAaVKBnfRR/KyE4UMeJAmK
4Da8BVQzaRpfh4Y9HOt0Yd/0q9mZvhhx/uzQJ1K2c1AKueCM97VHjU7T1Pwko+5LIrxPbhSu4AeO
aJ44AVUF1CdCU02+Q79sYgk4A370qyA2F2/xeIncaE1P9TVF5tAgeGqxOEo7IXa20iylWbnMXZCv
fcVlWJTu/WDM1w4hAhTQIKnd5V5n7VjI9TBNInubo8lpHOIQamIHQOEf/TZ+kRT+SFlNAqYGplPa
lWqjCAvrMySumZ9kpJxF76NMHr3G/aZ8zkGq9ibH0J8Xj12nsJqz+pY94JmuhQtRpZosjeWBNBP4
FfkyE8X7x3Qf0qjpYuBw5M4s02yjS+sBPyyeBHRh+QzzAO9WLAlyigbrGLOnt6MLTjLEoqjihVVI
suIUYX5rHXiai0aGNLdv44zTDPGDnmGzCx9ZW6lFsSXXdGk8K7mR4tuYdZ9cP7vLSZaXvbwFRRyf
rYHYE8OD71pMIFGTer6zQp9+T7B03+HPhsd54hYFWFavq8x/ssfsyY8Rkk4+LcAFtJcFCZTMsH6u
CHRKPeAfuJ25/Bq6wVfBCjOOkXzMY/wK8N3yu5d5Tmt0/sxjSIZdKGSgaizCnq97TkoyRp7iZb9p
5ZPpAhnROmZN3j5azGecAip43xaIWEuSfyr6SBu7Tqa1Lpmf5DZrntKB6V53Rb28wS/T5D41hHrg
+gqY/OC0IOa63iUeSG1rnpkQJ5+diqagp7ybvijRWBiBXIfmvu8gd2a6CM5Vo5oLVuFyX1jotZIY
N32OLBn9JMJrcsmifU/AGLuS49O3KuvQ5LQoJxTWsDeZT7qTAnRpY6FH/goHiUTiiaWqkV+IBEZV
Ok4W0tZjj+CXpiXa5RirIo1TNm297hWo8KKX+sIv25qJWcIdPdpWBdNl3WsIdpKZsJXx55YNpYI0
klHA9KiIyEUbL8wtBskxTDvoUdPXEsFnXkxf5JLNNRig/Wb3nnPlaz+5AiVvKtcpY9KM8MB9XE4P
hcR92Y0o1HQKcy63PTogJR3IfaV4BrvIww0aobl+H5Q4OgBXzYDhiekB9Y6B1hi5mo4eJCVPJu3W
z9pn383STWozQMgNAuRnDtA6LD7DKHguih5MVUefgK1SGiEL2C5YvHQ3iogCOmxYo7IalEstcT/P
zBtWGaG+gaP2urcAUiqAhZ1zZzWpu7U9hqMG0PeUe+jKTPHXifNQW+a2VETwuKww3br+hIifIJr2
wUhwMlTznhby59RzwYXhN/PGEh6cyUjUzL/6/nC0nNxgUclEvJ+7c0OJMCSUjq0xkuvngYBKYapA
ysAMEq0JmatWsdFhoGzlMlnuSea+tTv3qQrogZkGYDt/cskANqtj3Y+HzgUFDN81X4/fsiDyVoj6
fRZ0JqYtRozGo1HO7VVDJjZW0XHXWMaextyNMbXNqqaHiO2efEAiy1a2AbTbwnTOmWhupDfcedqC
0uWjB/Ymc2tFc3u0MqSTBaOtrVpEG3mHW2S26Vs4cc1MT5FkDnLYQ/i1ADCttIHXhAmq6UkarXVB
vqVbCTrco7GuGR+fzJbWToEqoaqOzURiZjr2S3nL2Zmh+4jigfWDkxFWPUDC0ERNZVVBFwJqlmUy
RBm9cyosTPI2GeBBKB6ynNO0ZBGZeqrHIpvc1oVv37rteOEE5I+6CUppeqGE5XgofgnuIpGUaob5
Xg4vyfXcTZkl+dqq/WQzpHgWBkAuhiX7GwfH+RTdDJMj944kZdGhyUgvyRV7k5hi1roa1WbrGLex
We4VFLQBq/oxnPJPZpv1h9QtLl0f8IxlOCT1mBZRFaPYEKBB2MjEWCuojFc6ed+aDGqhcssvRqjB
SFX+owI6Q0eAjZ3UZOG2HArROMEslR6k9uhrZ4N3CYX71nuC8Gt0neWAkQaJweT5AOu7aNo48bwf
KIQJa5LDKseAEGmBghreqLUYfVIwt4i+sXxwqV4jaTYIyEtt+UxF/lLG8wimE336XDHlyQaiZV+b
kfuEfLYRwRG3RY+NAlGN83PiAK0LndcxvhwnbpNWOFzD8WU8EFx3jQ3DVQscZH0A2Kpnrjk/O1Pl
EQtVfSKA2V2hyrsr7PR2MMiSEaH50rjlLblVdCnYYNyy6ccyo/XpOEAeAhask2XI7S+bZy6/RM50
FzZI11s7v5tG+96Z5p72FyyawTUfOyc9sIBnbt3jqKxQFvOysX9FZQ5hH90IASm4uubbqtP3df9k
kGnpuvMlySTygtYdTAsAZ52iu9t6c7/PGLaGDhGetYv9pIQYKc3pSKcpYEpPbjDdRapRsng6lySR
gK7YYqgbJRCKeUQyXO76GZ6evGiZtll+zx2TyG2ycrtx2hUA0mLk2+Q+s0MAwtQYJNLh0HBSziAZ
zexzyPDIT98DXR/yLj5XXIqbb4nm/u119Dp6ZlO1cZR919J4S+FK1cU6YVi+Y9XWsExCsVEYG5E4
t1GUvfhZ8MQUEO5Hz2xXo3XytwEFfa9m5mV0yZCHBbyEe+UToVfoG21Irp9Y6iy5cdFp1qxTx/xy
Lh7HEi+kgDldF4/N4NqolOGoaqJJLKKjfUVsCWPy1ipeUrw7BWsgpx3QK45XMcz9DLmSifIooA+T
AGjNJf9X4Ijj6sLJXuvoJu16GnSYWTHAdKzZyWldR1h+yNSjb/tmttaeyPqQExwZ0NxBhI5CcyWX
C1Ol6F2iAOL552Ja02y5EKD4l16gBfm8oagbKE1rKusgsleYWK1NRKs40xrUAAPhMtrnxNrC5KVV
7naUlbStmEEx+4aJipLQHiBFsi60v5AQs+oZBQoKaMxO66owVzZalyxZORVTonIO31qHNnCud+M8
dxdTSiuPnIZ+xZrmZoixfSUklrMChDUZEiKLWCE1Kof8JgcAmbF47ne11ty03X1lPJeYZJvew+IR
bUtCyVLAdklHgV4m5yWRXSOUHQXFk0qPHT45rm2XFCwt+zi4CpAf9Pmr8B4cuqPpkpmqMoKJIu5z
6KQFjhHzPcgFvGNVPam2s1i+FHrrWgV2UXiefm9SX/uoZHSQbJZc1SXcz8X1KwC3TAYiXXjAMQ1M
oAEZlX3aT7hm8kt6zzirq0vlvCBAyxzlkgqLNjLg0hYTRGI1+OF1QjQ1bt7lko3PAegDMsmpeTbL
9rP0uSwmjnctW+u5iDXUfJPKCLhJKaVYhRat1bSMmHUb6WNnW1vXyNdt3t63ghrGmsAC2v6inN85
EtQkNsKKfFy9LuPCeZSEocm6CT/bBSZRtwOJwDDXuGsyZDtj2s+Xs4NSuHfdDtWS3R4zMkTBvcDj
Ie2bElJzG+4t4zWIu/7B6gHNNAM1zvjEzUZ006M7x8HtxwPK8OnUs5LzPeMxTcfwLLwBGw3S/utA
gbPss/GSKUl1mk1oTF7u55fFwKxrUn1yw/RYXzReIHbKqB1iB6BwzB7uZRV/sst6uDNaZa17a/IO
Qd+T5Dk658gpFWqksiTggb1AMyY9liXaH06UI+6f6UV7UrFrreHoBV3xuPw7YRWDhRjX9Re/cJh8
9adZXDLt7w8eMZ9WrIpnuwnvjMayb4s2w+LGb3/885y4LkknldpEfcf0qy0rCs843GcOgvKG9sHj
gkpp8ox8SKvzjoHgDLHcOXl27YK8pco727UxbZl3F0/hnN9ZpqdumHZVjwM8z49/pmNDn7/E9ZM3
XrWyZKg+f/T149HP90OBQXf0WKA3IwJ5TOEavuqyHptyZ0NdDc+qN+S2RN10XxTwxRvLaznyN+EY
2l/lWNKsVa26izQik3ykw9Y2UXDttQDVh86qL4Qe6st2Ru5TExb3GA2Js1I4Me69FsWB25gvQ2PH
Z9pthBTYk/su6dG1N0I74lYltb6Om/rGkSDSeOWnOgJ2LXzVXrb4tep0oFAL6uk5Kue30gmrG7p/
/V2VTdeaO67tMZ6eg10DFwRy12RdzoaCNWZ2dyn5V2tlOM9lheA3y7HGzWWd7JSFXsdCvUAhZDQn
6DIXEQiK/YSo/N4gK9GDRxaaZXFoZDty7MA9KpK23MVucL8MOPaeHeqrKew+e1bbnCqsrfCYxiOQ
ttAJ+EkrjXPHlTyhuXg1JWlLvOV4nJpUooqKcAhlxks6D3zncs+ADYZ6Jkivaw1fru6IYumAJ1wn
GaDyhvUvyQoAvz8eMg+J0Jxkakfte+UKDnnhy+Hkxv28DWYFGp8j6Ga05VsArO11RPIHJNA+WzHB
hXRRGdJ5vnWO8FiNnK30o5p+4/plynEi7cuiLJGBuGKrBEGFaV19Hn0yA+QIFX2GATpxrwoLwLx1
NBIGICT8kmHeAsKAZ2wOX1xzZ+esDi/myNvOjLg3wnbb3dCzO0dPg0+Ld+E0YIaK2lc76jj9VTKd
QhcGMnyUeDVDdRMXblk3BwvOm7cM20NaWHNQnLWJTp2lNjAcA0pAzax8a9pLYrdkqUrPaF/qEJFQ
10ceSjZ0roMwEcjMst6wLr9rhzy4Gl2w2CplCZzV05G7hnv0EgBsoddOn1H54ZcrI8jfjdQgxuZX
0cr6IS8xITUtwF9XpbQchVwN9Kovp4n7eDG01cmCG6kyf2ZZKChVpIFArABbwf3sUI2SgmsyTx6c
NbxR15qveyUR2LkJvCWSm9rCU0cgEvkTzTFWAUn7uQNDj0CXfjRQT6MO76YO9lPTecUmZG7JSFi0
q1iYkMuR+ZZjZt5LC+FgwPHwJmR+nTrx2piQS9uOMVzF0FYYwyLWbiZjpJ1VIaKhyNnytPGxsrdW
6bqXlPeYcA3pbSp2xyG1o0OrhuZZWrA3BCYLhysEDCEnvVILoMZdrO2wC3KPejroW9YnTlTtaaog
M7FEvHOnWO2r0WZa24u6PE8h+CQTyBm4j5rJ7scDbgqIUHOO8u6FeQ3CfmbT11iguKWmE4SxNkWy
tTw0LRN1Y0ZZjvJFHa0JoDUhfldFiqQz6voTMzPqyDKuCXbsxZUtotuuHOx97HXJFazP9iKs6mL7
8a1tJMnVxWxDhLI4SS5mgJOLTpOGRUt3MPcksYVG84CFsLpRDrY/U6X4xzhabzzbvCGqG/+S19an
dnkQVQoJSsh9VGXOUSnTPyBBib9CCsDKVafTnURzsBsa62srnLekzqqT1m6LkUQLUnbyhDVJcwhZ
ya6BEbUPhLwPO1m2LUM+KN124QZXLkqFi8Y1zGstLXhTKWEonY6nczZKMBdq24yOes99RKOJnIxN
raGgBq1PctVszVv5CTVTRBP8TVJGDkbjnlyZFeeho57Vo8Vae8DFBXDDuWxhY0Y1xU5nopNLxpz+
lG4IIXbFox4WaaALRbqg0D7WbtRtorDAvGMgR8wNxIAGcL6u1qfCCexPJXlOfc4RmPsTdJgYn8bs
090KJfCqbsAZW9TImoJG3Hb+ohkh7FYY28LN6DA5sYk2jnSo0ExOLU6oU1LpbZf7w3JZu8iF5zKx
tpNTYPTJSfQpz5tR9kjkPp9Gh5idOTOLPYfTlxYWzHmUdFfdJgOxn3DjU3ZB+LzuDkmhuntdmuWN
7yoKwZB1fBIcKQLCk5syaCp2QdmIc0lZdp+VOX9KeBWqxelCDZ48tdIfT8ogSa6F6PXxwAiBVBW6
tYp2/GVAL7YEknGExgngmpQv81mOrX/bdubJseP+foEedaHVofCy/H0bnzouslclvRLmg31+ryrS
TPJouOGCe5oxT16ZdiVx29HJIZcr1a57mn0DnNTywOdBpxLm05p4aYubUEwpx0VGriOL4VtRCesy
Wx7aKH6c8CXtOhH6HXxp/u3jp/GQAeyK/VuqvHxxuD7QcAPaDw3g/PHw8e8fX7Vyfpk6Vt8//fvH
t5ZYQohkR8C2rn0Gv1UVk/TI0j5LJnVuINDibo33hTQ3Yz/0sIa5AhQ5BQ3JuxILikRB4XP6KFXe
zG6ApX/2w/OYG8jR58RMNypdEhQaEZ5NuIPnj6/YAPpkNg34Hy4eMUuwU21pcWQu7NBPj1D11cyj
tr1tQLEL+7MhaJk5zXL2fMCdlgfGyvNWBXgkoj7vrlL6sVXAsqfuagiqeayv56TT17mDYjrWHtdI
WT3YuNj2Qf9Uu+ZwNOpkONI3FyCfUudzLxSrwE77MD1i78pL/WfXZDsPpWjBTYS3qMZYCi978OOr
dvn246ta0sphWgOqkM9ZLnbIogsOQpYzqGoe0iTBNzzj14vQXwROUvE8rbj+eAAZise2sU+TEAcr
8Ms9xlEHyH/QHiENlqljXdbLQ1zV9U5IRluOk3/TsT0eGqeMQebIb3Zctqd/P5S4XPcqNklxrlUv
FsYpUjvoAwSfcFmjjGGM3DX6TYuGHAtuKNhEv41RID95NMi4CSzzRU1arcbsGpb4N8JGdUhyNB4h
szIeoxnbZRQCOs6G+n5R2HQUsqPhd6d+Es7VxwPjlWhjzxVUlTnIvsArdglL6JhiSwiHOUG63JfW
qEomzGQT3Q5kEsXstt9Saq66wRDkKj/feqgmjqhg1CXD26PKqH9lXVyXdX+OMRNwTnM1TUZ8T9Mw
0aRxrlEZw2MzUFfYaejfT6g4V7KlO2ClrMeF4aTL6aMeEp0zCiIFEXLHa0V/9S5wQRFldgOSqOOW
BmzDKAgJmXG1numXEOolHIinhvU895M61WmqUcBTqeGwBH/mu6SueUH5FAur5LxhnVNDMMyQIGwZ
2x9bBd9+xBJuUGStzRzarwfCa01EEKWipcyDOAtdkNdrJ+JhSFB49DSa/OmlQg2zwtcRnV0QGaeo
Fnf84VPcq+kgJ0j6PoMcFCmb1MsgPzW0pWpIrRsfZuYmby6ZjRLaHdL0KGFWZpELSNETOC5C845O
ydosva+xrqhpem3djAm5TX7SpIRuBA5hfBbdltDSt3FB1EM21pRVwrqi90kG0HJQQPbJmYAGmEh7
dplvyjc7pqE0MMON+9HfW2Mlr/JU3cfRffTuz7ax0Xk7bsE0RZ8Eb2OTz4J0bvLSNmUba64cDjom
/1g4X4VWS2reYnrLw4cgkc+9kzPdTuVDoaBPhUSjHsclNtiVxbHtMBdlUlx7EVWbnZMjwqou3MUJ
JUM2Y8CdGKlJJCybvqkAeigyImNt11dKI8huIiUgZ3UUw1n/ICQuelGTlwhAMscCRjsktF3z7Gep
PFcSUd7s+9t4uSRJmnYaRTiiVoxBeIhgL8n8JQ2tEKeYVuve7cYrtCgFa1L0pHO4xx0gNkNolIcR
BJARWUtgQjs9p4bYGkZl3gd+v9ChCgoVHMlnhIW3IDGzfWF2kGG6IHoYeg8lRhXtB1/R7u7TdjuY
XvRomZ+F28v7vC7iRzDApwrq8EXZknKNoHN6CCcbKXowfJstqP2o1uSRSRwSGw2+nz3PKq/zu53u
wmltpbDNtC7oXUSh9TBTTQNsYixUDkI+ZCEq0byiVe0UzNeNb0N5ZYeyuW5TA+9culxMWJ3tokjE
d2ooaFyGIsUmAiUGhft4DKNu3CHDiukG6OCT9GE/AHkOts3gXY+MN+6gXXz2TaN/k2IpaqnXnaVd
MPvySTcd7VDWgZvWSJ1tjwYHbDwxqbo0Clz7Peku/fhOgGj/x7314xZaGtjphgHvbarc4rrJk4aE
BN/YfHybTWl5nT2ZIAE3AdF4rPxMupbGDdkSOSgHJ3jOSRtSs48XtHN3jZ01h1Jh48Z7RUABKxAK
DBiGMlDxWSwPaEKmrVlT6mFhBLprQ+eomT7exZnh3BXerULmRu97xJFhV0xKZCX3OiOhEEIkIhTU
kAjKmuJW1POndDCGB65b72IEA9I7YbDPhRXce8bFTNg0Z76dv+vy0bPwdQ12ax2T0WDhtyw6x4VD
qS9mA34XRGnjxi8CVJIj7kkvNJ+ywmeim7c3XgU7qsiFsTcKlCm1JdADZ2g4zbY0d70/3cZT510q
9RwGSJflRPaP1yRknLojESoUxPQFyfGxpi9VPLyiQ/Tu5z7balivW9Oz/W3ahMkTl/QTWYbOl7Em
TMRzAFNMTEvQsVQIv5AGPhWul+GiJqA4GPLpLjCaA9LxfB1RQu5qcgYfwholVzAMzRZHM1fnucFq
NYzUZ9HFqxLAH20YzGdavMxaI48QzjDCkWT2Yt+6Dsa6iOhXqKDoELDnKcinRjNgLwbZsPI6MT2D
KYomq77M47ABMYfgsopjNCwRTFuguBKAidRvomntg6rHZuOlqtoYATiSBVh/pTP8P1n0QtbYTtvA
ELABUaPDFo/s+ArhLLnUoxzXTvGpQLIHN4QIh6ppIAgpa9h4Rq/3gUvVMU/4tUY3qTnPoS3ZfEEz
zn7+2gxV9oYAtKRNFNHq18WN4Bg4aLXYCmv3TpTIFdBnNvvQCOXVmEHdd4PQvkYzIteOYyNUaeNH
Sl8DWJxdXRkFZ7usHQKPmiK8HHT8lmcM9McSHC6dXzBCDQWpp9J7NnBx9uym2vz+23/963/+6238
7+C9uKFIxIXQ/Ot/+P6NbV9HQdj+9O2/HoqM/z7+5n9/58e/+NdV9FYXTfGt/cvf2r0X59fsvfn5
l5Z387/PzKv/+e7Wr+3rD99scpof0233Xk93702Xth/vgs+x/Ob/7w9/e/94loepfP/n728kFLTL
swVRkf/+548OX//5u+mIjw31x3Zanv/PHy4f4J+/b+v3/A1+y2vdRnlUde//8bfvr037z98Z/P3D
05oxpLBNwAmmUr//Nrz/8SPzH1IqxU3HQxDkOR4/ygvyUXh1+x9KCeFoaUtpK8dyfv+tKbo/f2Qp
JYW2bKkB79nW7/9vK/ywN/+9d3/Lu+wGO2Db8MR8qvKPnb58SsfRJq0wV2tHURXzgh4/f3u9o6u2
/Pb/0Q73hy7F9imj8eLFQ1oIO4iown58KaYQ3yEqdcbn322rP9/F96+6vP3/eFUtPM+xXcuRru3+
+KpJGWeMS1W+dvUTfW9P4tcC6QaNAGxq2O+HbgvgZGXlj2V6Gbo1xKivpPah/I43VrXxSSaTqAIj
+73JHpmj6Ohe96+2v0dLW3n7ic6EQnFQPVasFhEZqPCzCyvirz+Fbf/qU4BYxNIJjFqY1o+fgqvx
FA7aQ5EA2SYvnydtEDhpwpq7TLAH+abYdk1wo5qSUSyt1/lT404rMhMnx4fYG62rcNHbfPaQc7qq
QPSAjLKDIYlSMMwoSPJtgdDQ/SLjVyeKNlYyHirPOaXEylelgWIZWjFuMid9naDJhP5d8gUSMVPQ
p0KRHJPZG6sb/rgg/HA9+H7f6V99aEQJHIIWdkqx/Py7AyZqUifIWMasOxwvEVlHhY5vg2AiJurb
AFcr86GjYir6620tl+Pwp+OULSyUZSnEeq766YgJnTHyo46Qa2eCuAKm2hGrUjPfKg4a0EzQRluj
O2ZkVbVVvM2xfugKiSr6iUYjDYhDFDBfh+4h76K9femF4QrT2JLHwPg+bV6dGcgprua/fte/Os55
15zdjFptKRz548aqsYnNrimAHibboEF7xQrGTw94UbiDfKOtcIFqtPfC22Y8ZnB+XZ+YtujJYmpS
GBe1eO1RLpvufdTfwGuuuwkp/GMbrC3CXsDXzujDF0wIq9SFJkhL/MGzHqJZw8+uT8yb/+aIN3+x
800hbUQNHg+myxXr+52PynEcvdTM1zSeIanX26lq6brYiz8Jf6QDA0DuVJLsW+niCOgvO5TIxtcR
OHfFckJua0fs5yXzYBz2f72tf3Ul++G9/XRgMswZOnT6HJj0xMN+q2tjQzWzLTLAf6R3Z/VVm6i1
ADDxN69s/urY/PdW8ZZr7HenRMPbCv2AvWyxD5aOYE0t3op6F1zYjOSw4zL/Gxj8MCf13PXfvPpy
DP3HmfHdqy/v7rtXF3HPiLTh1YGVb3TDwia7kfm9qK2NTl4TFHFNbEM19GFzRJvMDP/mDcjl1PuP
N2CZtq1dzempf7oMtk0TZqJkw1u0/AeoRgaqm8DH6srELNEbG8lPAi44p5ItfWyGhiRukS3kvRRG
uk5Z4vbXJmcH729Nvbi2omeAMGVgrGghbyN7pl8Z/N1O+8UtyMQwpQAQuJ6U7k87rcdmRg+iz0nG
iNfUutuKcMQrg8C9vOm3MSr7LJOb0Jv2meq2c/PiwUJAGng0uJ78zS5cttDPW9CyPOmYiHaVay/v
9btd2PVapmpqWU5XTKTZCt1A0gFdCXGBtWlFMk0aI5Vs8RbUa/+a+uTvTuxfXV5Z9dqmYoSnqbZ/
fAeWbnPiKnIOIs5YP3F3PWikyK/PYR8eypkYjfimDpN7DScx97NLA3knYIDQHBhIhjsTGCQesre/
2S6/OrS1IyU3WGW6zsfl6LvtUtEoLweLAUYGt6ANhwOLJ5b69VZ4zpVbQ1w3i5OcaIdxwg15dWvH
7ulv3sOvTu7v3oP8acsE/dDUXs+WkTI4lkhJJFsF2/dTE4Bem7pri2TwjIFFlzwYef93VzXp/eL0
YoUkWTuyFlQsBn/cNX7lTYHul/74qBcQ6KaetjZSwYlcFmO0Tm5obvuahgaJj9TMQBgzQGpYRwFo
VVO76zLrCjnx52gwsaTcR6N9wHey5sUIKETIdwsxa92haDdZPLn63Ycs5ZKkxhgEHXD28SOUfTv3
w2gEaGAm8ybuUSxleKrtteaybyIpVJj+ByIAE7ypJgVrle27ANMsy7xVbWN78apN1yd7JkX73lss
hg4rNIVgycRtBZVlDkGveIfCswF6yS1UjouqJzxahOsKhnhU+Jdjl+1L6AiJBScLXZ5l+xvgixtB
EGbRiO1kIo0S2b4B6+uqexpCCPtN+FYmCYrGHhA+EQpwTbDzCEFYXLPTyKax92y1ru4i14b9Z2xa
JhZOVG9clawn4723a4wh9tE0Mwz94sIGAaPgzU2w7hwwCWyrEKNw+ySSr6Wb7rMhvnUp522e3liI
doPYipLMR7pOkmaMP7A2lC9ja0HkJNt6Zr/IF5O4qaQrNoDTFxYPA1/Jxu8hJKsgXzXB0zQSd/TC
hBvVkLmNp2zvyccuAHyivbUfv1Q4dQp73kYwqxFHEienN2ZlrnCKYnmHEoNpkLITS3G9icd804iM
aClIeOGwDRH1uw4+OG7lGXikaco++8MVXWqD7KCREFUdP03DwQyqM1ERa+bFK8012s9dJtLgSbi1
u2wxqKMXA6ymenkvXNs7iLLLVu0xfpRgZjP0UwhO4XkxMchWfYLHk5fLs68gFfbRwftUokEKZXGV
WM7noWgeTPr6owy2YzKersrCASNOo8Rs0BXPKJjKo89KhPS+Rcu1ydznhZHYzShLKNytN+euSwmB
D5/NLuJD3/kRpisMjKitV7lYBGUsJuNx55hkDZg9sVsExOA+6VkKSsLilDqbdb4wpfeKITWCKgZW
nmdtFx9/SUQVRGYk1Tc6uXHdB0Uec1De68DC+JatMsioRgQGOEnW9Msj1OzwU+nm4EQ5hAVtEG6G
Hi7sYlqyupZgBzbcQ4WBaORQqVljhxXILC87oGPZB9VDSWKVQc4UfNILz72rh2fHI+mCHr6ZMlwB
5ZPU1AwoAPJy2JCoux5JwrAlHva83FisEkl42Dgt2m7cpRilaYLkF70FkC9/rqbbaN5pJKPhhFOp
0eC2IDmGrx4Q5nECi2mRpaceG7rhim5WOvpQh+A09egiSEBldI6AjwikGhQSkvIaCSUxQOhUXql/
V300gBJmGV4RVTndOOlm2ZMBBwsGdoIo8cbCJWIUsRhMZYOqq4IyTo6vNxcbIkQ4zC+zksiHDGUx
aeJJSPb7QFr1zFiBLiriX4Schyb5uoiSZ/6AcdTKVF9LoFfW/HVJe2Cr+spGZPnC8bBOzceWYVUx
Z6tqITzDm7NwvI+1t+7CeoOEXJDusGxrf9fih5Vxjw+EtUBZrDv/zURDk7K+DIlXc1gu6G6hrtrE
Pw/HDBlqQAJanxQQF+O10xTbqu+2uodmrrx1DaE1ctl+43FAGu8PfFRopg7+UahEK2v6JhjttYy2
fZmue65oBhILOpp7p31NRXO0lAXPXm5Y2m0UamgPQUwEtWpycPtw/WiQdrfoy1LSPgsSCZ1FGobs
LSz7k8KDtgRYOrjPazQuSQYiAdt7rq5CsjRyLVbLXN6Izn3HcMJ7aIKGIvousomzu0dmszJhSPgO
MCvABuEo1uhmdqbRbVKIqEWtH2dJ7KD1RaOcBIQCAGCfm8Ae4x05lvQDb8bZ2DqjA3iMjElytMgR
BV9Q7DrOGlUXVxEzk3wceK7yUHbMFEkpmVCIwIKzg/xgE9PCtKRSEUMVhePIW7tlfWGTrYDyixEA
wUsVBo8ZLf2QXQ4UqbpKd21gYHAU+zS1ViXBIB2uDcEnCXvinjhGOvgB42PgP23Bmg4ln35TdfBI
GHm48+MEF81Fro3+Yd2Tk9uR1KZJE4Bwhty6B9kwMa2a7GQDz2nT1NGuYozZ0Q0vmpG8IhJfk1ur
DLgh+UDJd8Q+4GSg10vLLk8IJsYtFeTGXhbpeo7qXRSoQx2TW+P7EITXYFbWcY8WTV6SUnhqDG7Q
HWj7WNyX2AkaDmJ3HhFpuWgqb0oyFazU38wh9+iUKBnhAyiB7klKD7dJRo8nwwFqiVWorm1gDAoL
U7pbrlxzRf7yJAi5IQXL5jRfbNUQZYkltrihLXflxrBPUNO51rG+T5yT0g78q0W4E35egg662j7U
ZrKvIoxjXr0zcJ/JjN6OwJIz1zsrandlADQd7ez/Ze7MluRGsu36Rd4GwDG+xjxHRk4k8wVWrCrC
MTvm4eu1EGzT7Vsyk0mmF72gM4vNZEQk4O7nnL3Xzi1eOCcLpiWc+Fk/MbwtO4bBK1/WSEybG/Qf
B1i3az4Gzp6bhtry+deX+S7j+IZ/KrHM3bIRFYZ1djuDgJwcRw9GdrI9DFaJLDPW/i/YviGCw+W0
xCGqw54k1cYv9lX1LZf1GvrEWuv5DWjTwXbYnixxWE43A5D0SlzQTDI8My/VV6txUOTmriPJWUgY
1pBhsDzjQEOZ3iIRQ16iyZBdaG2dL7b+ookjwlVjHwiMXeIE96wN7h1izq4VwIHCbRR/GQg0l4NW
1Mf7YYOS/2hZ5gXq7qbsUrwEfOh2+sCofWhJk89S9XAHeV6+x0ewGQbjPNjBu2WqSxwcnQojzuSc
FH6+ziKnSKF4meTVq9mZa80sYgsiZ+tA8aG38pUOzdYU9i2P1LE3wvs4/hVp+1ERXUcMj99wnyh5
lokJuK9liETbh9e0HJJMvwLHbZ/DDPd+Tyd+FDyVb4J+PLNeIgY/bYzgrnCOmcofZmCuXWhrZHXt
fZM4Ve5bNUNeCTT+TufWNz7jxJL5fHaB/HytGRAzWztwqtxZlX1abgnJ3FwFNZI7ECQNRyEe1wnE
kSRagY7qmsLu0tv9W1Sb32hiQGsUHnLJouZYON9suhMV51MjDN+rMiVcvnqlY0H0YCev3HhxwjZc
hsFzAwZVHEekG7UNn3n1zUqW8efiUev/xmMdmEmHPmzem7RKjxI9+GARQqFk1u/pn13bIRFoCQdv
kzkuZyc8TFgd6HGdfb9+dXvzWkT84zt7Lk+xEf5CqPoaCwMwZHaMtUvUEjCYILz7SfY39fe5c40/
WzO4AFvcJbQR03q8NfH4ZbrNa5NijOZkZuXLpJxxhCjTnaXuyWxsY5zBhZi/YMG/2rb4Hnjc0ywH
1tIpywekjdNbWyxYQM7lbBnrKPeISZ8HbP6TfaET+KcMC6BJrv/ZQptjt7toT64Na/ya+MdXSvVf
lWG+hXyWzLDIwvyVyOjFa8IbIWaeP39ZifEtM91bH+tXo6o+QP5vfI2UxrdOXvIzgdA8hxNBJtQu
nnWi7H4zsViuGmV/2rVYyzx9qLD4XEy3tdd9J1D6za2xMQ9F+mMyfgCzIJApxgMnAJc0GQllhGUv
z6cietbs31oeQz7XDVpNFGdUH7Wxc530AbNmWxDUZCVUUtxQrUUQe+6djMjcAWH9gsneBe8Jvx18
8QSBxUfNbRossa51zeYfzd9GA92IT8/X5T6WAP8g4/uxXDeGca3EsC8RFC1r9fLmykRSzIb3oK+3
Ze8ee55Y4ihQzac7mxaIw80S8JJo6IBA3bhKbQezWREOuZncD48PEo8UoV+eidFRfHOxikQwnqsv
LO0IGKKNkvU5hPF86LIcx1P+Y6yNoxj3c1wcTFw7BewzfH+2aGFX/2QatLXbX+h44Q3gUIM6G+Kh
kms+IrYahs6KUFSHTBKdHpYlJJxgkjdFw5bN4z9tIsAx/QirazE1wFUf3eOyAIqy2y//khtz5l3s
ZixSamYY0+5SSa6vsRk0uVbfoeFsZilhj8EKD+VpWbpzfMEQUzNlnf3cgXNEjZA4x54I7qWsWCqo
ZRNaDs9oCCjzKNL4X4uVBe3kmje/yQNzt+yjtQBLk3f7jpT5ZTtMKkKNu2aPHW8TVDWzPPuamuE7
Dv9VO4Tb3sRYldZ74HAAulBBkR3pCAwMyFsNGGxlcIQuuG0EVRbbcyAf0vBupeXcYMkcXA6t0P8g
SDZ7wiZ2CvQ4zsaN1PnB9wic8cQhNBAcN9bmhGnqNHR6y/x03TvGLqLn70MxZ29dmaQDCUDx5a+l
cF120KilRs7bfVmYl56aCjIlrMPt4PEtf7mmOrVZ9ZYSfy6pOinzYrKJstHYaS3erbh+rcdHR+qm
8kIYTcUD0/60KtFVCP/VReqEegNXZrsnJZKyu8iPloerPwhLvYl0zE0WXtzi4Nuke+uP5SU53FBe
zcbMDoKV5ccSdoei5bjsDYvgkvzt9VLGd5oVH+hXRmtiLgkYwX9TUiXPHp8SUacVntSGBqEZbuMw
A2WCWpaGxBI3rJ+4DyrI7HeF6XA3LSV9CRooWdY6DFUY+tdRzbkhdrEf+Ufk6vvB8o6uJ6+COaox
BIu/d7ucPaKWRjUdgmU4E7GRmBQJZdTsl0/ZTDHgFVSwXbuf8rOtkQeQGgjm6p5m8qIttm5XHDqi
yNsC5VVEuIU81xVKx5BTjiOvlUMv0+PRDaxbEbnH4Sd3GEckCCT+u+FK4g04ytScFHhWpCXPiKuP
ePs32dLT4Qe5oXlmO+yMRdyz8RL4umn2SJzpa7mLzD7nl+ccHfyayyvyRAjok724ImoYO/EvhKTU
tB2mpSPO7o0CKk01Gc4SG2W4TdN7q+Gd8hHGlHfL05Twm+o4gWNmWXbHvaJxJDB0c6PhuOE3xkds
iGy9PIG5w9NQGbvl1OoFEcU+/VwecBMIQR3SFOLJi5REIAPfCIzH8jOeJ1n6Hj01Xhbe9JxfbGXs
lgexLhVut0X35Rwnc/pa/huPx1Y09slzEyj7LwkEnwbUYWY52yAnT6TmlfEvLa9w+RyaqN4i8D8t
9xJlO9tHsG15N7arP8Gc7tOlJSdI5FzwONH+2RX899z55Xdv9h9j8H98+3848v5/mZ0vL+f/s7E4
Jqn/6J/+L2Pxt/6P7Ocf9V//OQ1//pXf03Bp/MuR3jLxpiSwXOnShv49DDeNf9m2Lb3AN+jz+o5D
l/Pfs3B/+SODNj3DBSeQHn/S/B6Fe/a/+JboAYsx5PIH/xeDcP+/93n54Tb/KK9M+jazXGn/o89L
aLOJyLDqd0M7I5txjNPzYjojKDEjyovt5KvuFJtsozn44s3EUP2W50OJHSU1j25QAYwqbXtPVn1z
66Lsm5UD/HdK89qFCHSURoOIuQZZ5sQpJutc59hNxmNuJGwCxDMxCKWTiVnyBAQdc7XnlhuaCe+p
7Q3UfkH84gwiYMegcZoj9i3YXsHsVMRcLkJ1s5i8s6hBAphO8Ai7bCu6hM5QDlihZz96L1Ln1JYv
mKPbA83ia0QM/D7Oe4SOUSppZZEjKcMkfWFTg5EY1JhFFeLy0GZ6mrKd0PmFQl9WxbnMvXpdW868
7lXKtu1RIDwvZYQJAUc4kOwgOePGW3Ta5FHX5HDzBrW34PaophZXQIJ0hp5aymKfSIB+lh+9/sfN
9++n9D9n1fLZnf+vyYob2DbyBoQztnTwgrv/7N77dQ6kyGk5Ay8hxM1olke2YlyxvvmBXKkF5oii
/fvsjjQBA1JWR/AX+3AsYUH25C/16qPR80CFjPX0NSlz41E6o/FwcFBtp5a0ZV+Z57AisT4O3JlE
qVGdemm660lx+O3JDvaTRhznAvOu20C2ABG1jnEnvUCkyKXsf4at3tVGyW6c2idfKwBIDh25JO/8
Y5T4mti3biDEzZCf6GuxPILeC4+cv7ei4GDcB8nFXMQ/udc7YEM5ugBrkY+wuSddR6jqQNZW3oUv
/UgwS5BTmg4NObEk1BQvjtl9+G5t34Mx3yvtqTvsvfpQTFkET9qyv6omu3dFMtB5h0wW9dJ6A7MN
8gSSpV92eJgmKCd4vFYZcoiLOdm8TTdyGuhgII0rIx937vDRKg9QZyuLg5bAKD2GTJndeg/EfRpu
ilO8VVH8U2d2sjfykgMDWEhOB548dTMnTFcOKDux3wmiFpih6108OPU6yEmCmABlnWQBMqEJHAcJ
rbTXzw9aGap4aaBqrlw7TRi9+/xGIcW5134c1UtNQOyS7dv5A+5dqb/L3F9YNukPiaeM2VeXbAYE
HuvEGdTtSmRIQm8yn2jk1S5d7qAZ9vPyuY8JkZ8gPQDYe9UPQTjOMWgYfLRO45+Uihlv1lYebEYi
4c6U+FM2NTePI+mi/QLW7b0DN5K3SlgLBxRzx+LqxI3hkXtAa7Xr+9toE2PUCKE39dhf48zzODyw
efrGWVv9rzkXPv4EOufDGCJVBnCxcoI4hFLOb8do/b9nTgw303MPplavY1jpH3MQ0nNrC7SMAMdY
/BJU7hZ2l7YHwCDmZpv603RXcGessOzfszq8xqnqtjIPqP7oabQJpzZhReSYdOPBGqRcxzAGvnul
DVoNY0SVMph4/lDLoGEPioS2vNl2RyNmHMErfUTa0xcEoOFLKM3vVSA/3ZSfRVqGRBMEQBLU/+RW
/hlcUngdzXxmIsQxfSyN+/PidgPnF7SGUDLDknadk3zFCFCCNr15s27eScLJd6FQ3SEtfBCodYZs
Uge0Nmd6kCr0YAbQ6y24C340gCxjHZz1WLevDp7evevH8U25xt6JZAg8eCCKSZK06NXEbSV2cXGY
mvJUVDH9FNJHC991vkmp3pJkP8hZPWohTBb40Nh7vQ0gGEgiflShsrOvXfI5y+7DITSjhE8vlL0w
hrmkRJSvzdAgMY9e7MXtvejMAwzZhHLR6R6GFM1r3fNpWsBr8hl3Z4hU+OrpvryOodNgFfTAqU2q
xDXMHSoACo15xMlQuve6svPXQAyvc4bOKrW6N96SebBiR2xiO842pc4AfYQZ0dnaG7cBE/l1G5Pd
g5M4XRxl3vIVTjZGo2fS1Uy0YoP7ZgXc6DJOyytWjbYWv4Ty2KhKiiXc+HzsfNa0MV0L73bHNBm2
qYWPoL0hyiA2c7mENRFudpP9oSqTrmJHKzDraPykDUymrmqq3fMDGZcggVwO51Zil/zf7xhM2//7
KJwtA1GdpFriLII8zpL/UBqB6vGjaSYFzg4HWkfSu/YKR0wkYmDiYICPVMofiZVzSgVv+0jc8Btb
JSQNPFobTqvGNagI3FN4ZEuW32xG+h+yycUy/VUVeP5wooc3x0kGsE6Yv8ZCjRCN7WUUFFDXFOjD
CrDxeADF1UXXSmfaRaDuMnrQTdqcOsf5PgDE3eFh6k8W5u59HdfW1lHmuA9tffGkZV0xrnJX9spd
M7dx1lNXf/dpKrRp6TyOKs/qQ0bxvq5lDNSuNNK9SGiNGHZ9EjDpTmlp+qcxo58XCusOs9u4CINh
Vp0nkA0TFAJJVdA//VPotLhORYgFA0qsa078CuGjbWQ0o6vI8xi5sxeBMaVJFYNsz4iCBpHIeifj
F7adjxqVGTkE8kfQBjHzO6AdRpBANogknM7KzrZsKvSyvD57t6Z7k6qEnHDQk82k7J0iw+eFEFoi
zIdfSyLE1QTyuDF92zh6AezQrrA0lg8SKrl3k6uTD58Cidi5CqW1MyrIEnS+ukMTuh8WsP+bXWE8
QZIdQl6IfvIa6KKnRNWLiOxoSyVnLHzjpbRrTTnSrkQZ03F2/RerLuQHPsuZ/wQZpZ/QlmfLoa1n
arDLLHPguDZNGyfoPq1EHwkZYJgZx8gtLaLWTdNuDmNYZgxIBDPxITnFUHXXs11mV6dGQN+gXGaI
Dq/QODG8lu+RP5hkk3cEjsJ5vvT98Fcf9uqWif6eFy2cDlvbL3aOdD6cEnEmncI4RZG8zgFVWtSU
xQcm1QeGVHYT8Iz0ro4jNjjXGp1rEUT+K015Ksepm0gJR2acFuIYjWW4V0n6LheLaNAma4XV94xr
ZZfiNT4CLoku/DULBXnK8WAZmw6zeRYYs7nfqsPcgqx6gh2hMvBugULfI0R0G9vk+fHz2WBwkuQr
ac/p1Vkuc3VEjhPso8QwSO/A+9B2e7tyBYNebzzFnQZN4tDAzji63yet0xNrDYSP7A3uz/jWaNKB
Q1uMm7xuCR5u+niVCSCJGtX/DTshGfKOO74w8EUwr6bxFM3hAtQ3v6kyo+UzJywGmPsA9TNiStvM
eTNm/aqI6jyRq3aj7zC/1+AL1xSt0d4NxwZbVhDdoZe2nHWDlWfjmYfJ7r8HBNl29G09E46jZ5c3
N2HcPPff3MkavroA9kdWpMs4s8leqn6Bbjg74KgvozPWf5EXsaovg9d6i92VqQLFwEq7Q3t0jV7j
AkTtLkwKlqJI87NXZnJfOoV/m8zZ3wobJQVB1ytZ4IWIrYLtPYZfGS56ogGz5MYxK2vbQmyi3zPi
Fk666keeO2Kv+7y54kch/7Ag1kYvPgTOe+klZwUxqvAsC/4BojA1qWhdfInmNL7MFZpeDZVoi6Ff
XQzHhLmahxp5CTDYM+ia/Dzi9tngvvO566hhrBC0l0liXOO7H2PYgUOwgBnC0D8iDREwyOGzGWbS
PHpjDF48cZpbpB5a1t7P1PW/idJjypWaNgxhzess5xkDNDT9MW8eVhJfqwkUUhN14r3POeG6ASsT
7YF11RGEJ2YomCKvP5FOTGtn8Nv1ZNQM+Au4aIUFQC2sjOYjjOdb0+tfFlCQA8wVY52PU70bUSuB
irRpqoTpL/CTxpoksuycTfmjJFDmoYE8OqZuUF0c67qN1m6VgBNysjigW5ENVI9wBgLug1U1T38m
bcMAXX+hnvZOwRSUnMjgaRtiYjI/hOXGdwkWJVL65ldBwAfBczUUn1YZmxeLzKGrNfnu2mRWtKZY
Yd3Kmp8qNrzdKGvz0rHyXPqkXzGizlZGozvmqcCMjQg5SJo0X5GlH+PUiQPvHo98O3Kj+XiZKwj+
5+eloSpgI3kBOkoOBQX63hycYjubqr2YIv80o8FfxaMlwQSlS1xDaPxkDWHSaCv4/D9Lr1uOPwZQ
XXPvZD2jkwozM3Rrbqx2p5XtnEx+C3h9yGb9/WGBPjzghjPOAeer85S71yS0Q3QbGNyr3sGohB0G
vhDzDDM4N80ojpr3GGQADZzIOtXLpQ/hLleOLLf2VGjkNnF7kD4J9V1AkNZs2Ke8rppt2dl+T1WB
QAWbmKJblYVqM9p4+1aJ4pmjvxFcCkI7d2lP8V9B1Lx3ubnt3fpvqeitJuOUTmSG1yM3nsuE3Yzl
tlYoIUSlAub6nT5TfqKC983r3NjDqptcZ4ml26blPF7i5VLjpeokCYgEbNq7PPHIhEiGr3hgY9AU
Ftc+D74HG3MOjD0uNnXuWpuI1XykUGDqYKWZ3o0Tz2hjmC+1MEidGZR5LX3vVWRq3mZMt15KYdi7
dASwQZKpdlnC8biCuwJ9bkEFt1ZiaKajyqR/fl4Iq6fOg+lVjDGRwFV6TQowDUNEyDLJKUBzCLDR
qzSyjjR+2wX3kB+MBOPbqoVVvHb9bqSx6FuX52UoAsZgbvUiavgRnTviAsp1gDjI1Ws4hxYtmLgu
WNf3GRElUADi7Ka93twXwSRObex9TvSdDhHplLjcYY/3Zn4vpmkf9uD+m5lRcKC02Mg6qPfF5DZX
q/t026G54vx+nxrAhEpne+H79lEyQITNGpMNUuCTKxQ2SSBCJEfMbEildxUkrGpyNA6dtEkmmStw
E7rBlz+k7bYqh5HoigkSntmjz/+fp3BGRnt8/vPaIKvrIIXM3wqNJ1RUqE3b4lZ6CVNG3Viv0cgW
q6rkIy+He12n4lzVg948Kw6sA5uBWNvj0/paTfo2d746+P2fRpp3N7X3y9j9UakfWUhjHt3suO2j
JPpwp5tD2J2nveIxqKK6yrL8keFwzJbtTHZB/tZO28iEYyryrlgD1ZIfKsWtlhA5lVrkE1Ld7Ipk
UtyyKbeB5W5LMnQ/MRS9uP4kXwyynDnKmqU5Xi1QWCquMYPqubsYdlWsTI4OByY48YOOSZr3w3Eg
l/m3eb8UZnUw6K+hYIvIPYmm4xMgg3vGPtgeU4Z6zK5GkuVXY2p/gsubEI8woAA/bW+xbhIhVBf2
tqrJ8IlLhyFKVk3VugWnsAus+puftuRPLgtcrasY+kS5CQyHhKRSwNVUbFbL0KHhFIgUpvROrdeo
VQKvB4VMK1ZmUi8BECizuqLPtm7ikcYbw6vrRhzXz5/7vJTkikHCY5/TUF1Xfqvwzw2c0mGsGshq
avR4s4EJWGUrRu3RXeB0pjVEvAHke1LXItIkA50CYYz/kpgqd62FmU5ErU8+CQv8CJvrEFQ/m7qi
1usi1Lic6Da/f3zj5tTgxH28GIZl0Z6SiCDaTB6yFERaaRRsKEleEuxreM05Q5Hh1qo/LrgQHc7R
tai84eIkB6fnWPi82CREOJE/X4lzymGcFTU+fjiS/B9a1FhEadaF2+xtHb/27iDOdkuqW4xx+feS
huwaqVGL4DB0eYuSRWCnJvz5TYdKz7SNt0yMHf35Wu3zxPyjH2fgNq7T36jRQA6EBdUDy6s2Z0qN
0JuslZtaxk1Aw9509A83tDq/WjOZ97yR6FqT9oXUgHFOXUqWluXy/KpfhFdxiTXTdkJ7l3V0SBIz
VlfiWKxt1/AHsMbSuzBSj1gzqBu5GWMK5Bn1+zG+ex5HiIaHtUy8W5VO461w47vxPYN/8r2dSbCK
+mCgxfEeVXz8LaihB3UT8sl2CjZgd79NslRvobbie9o7h9lGt6SNqj92+ayvqIVAhAXlLeFUdjea
uoBpKM9NPZ5qWw5X5hn1Q/ZEyLeKlPTJM14CyAL7Zsp/dqro/8Z/oE/Enf0JYOVg+Vmwh8f8jrXb
fInMECiWrTfCQknytELamvMiFewpK/jhdUYeWp1ZH3nEeasyhHUq4PIcI+fn1IdUUKXD+o0K+63M
S/jeXi+/ZemIb5ldadXHUK6d5bgBlti9ztjddzorJsqCerhMibcfyrl+9OiBXvKhOulsNB+diKcD
d6K5yfxc3IlW7uq0vTIwoMNVBuxQAZpZf8EnVrwUtH/AgtZY6BiKd1WOwCEFPFKpCTQgn+mm6yq2
Z0SEcCbnvtpZBhOfyO5/2YP0LnKABU37TqztqbNvaFTtm+uV/i5lZyIIhdheEZUL+4yCzNIkLUBr
RLXn0trjkoVJfxg99asqBarRinYRyYoJ8G90YXiRL2pqbCK0ObsRR3QjHc08zBae3VMGPPcJy8gI
0p2AwbQTuVzGUH4+DcrPi8CShzaSqTpb334e7PryvIRh+uIpYBOi6ci6kEZHlnjRHKuZWNRkCOWV
Z+JgWPNNQPHfxWZTXNVsLy1Ma94Nwps54kElgz8BVbOUYucpikjf6AWygjJkdA9DhMgFQ6zHuP0+
tkG+DwMrvywH/pUJ7mQX4LN7KWcjB/hXmiuvF2QOqgZ//iQZoZr1kNyNwf814HQ7dQ0sqYyUxW3n
Tf4rovljrWd9Jkl6JJPVOnfae23HKXrQNOvp/GQkFpQq/uHLP5bfdgq66zMwui+XZ2rjRSFR2k1K
7HJu2YdCh5QTJvor6fxt9a71waxWXlG6+RVYn7VZx2sdUb27hmpvwA7nNc18ILAlcic2bo6gyUQi
SIIy5/mbUi7MUg5/qNHBmjCpR1Srrewa9rS5LUKMsGk549oRs3UcxfQ+GRYRyhRQb07N7LXFn90N
xN7GZGVzyiMiLZ9+eGOXfnXtKXJiHwRuZ++pgNJzqb+FhF1dK0QpsE2vBEYFBO6N37RlylOxXJIO
LQkOsncx2+FZTL6/LRISUyiRixMF0TVWor8ZdJCvpnwdayokiqnqEvtldSmsGrZPCjy4xP4A8aBe
eYQwwC5z8ApyxFc124rUAEbC4pYKJ30JU0i9OUAnBgZ82zatd4uDbxRj/SWMyuGStSa8ebqupC4W
e40S9SPOVPQYgRQkV+Idhr9EPC7nupEYN060q9JMq/c29odXC6+Pw/LlZbZADjAFlyTs6NoqRJYg
2NxbvFwEB4GK/K2TiY9jWgRUz2pp7APezAj6tIzBm9PQVVurxEkW1wFgB384D3M0wBKCQSdMdbeS
AIWE6k+EfWZspVwiHBCXakSTXCMqBWLAmxoG4e5CfLxpEPxhLsEo6OSmC6ibnLegqx3kb/mw7KFe
z1BuRZbnpylQ9YufVyHt1WL+ANNw96LsraXB+yKttEG1Pw+E4iTBobeqP+02Su6Vh4KWCKyPIY+i
F6eO5n3ptjj3hdEw/2JZou1C7nLBb9IpwNthpqhCEosU4pqmqpt7qhTTh3rwkNjYFl5S7qVetfJT
dMOqcaJTlbrjXzKL/0jd3H2dNLSPCHuF77ryU7aA5y3jyJllfHViTZPP5F5mx7obcZW8ehz9SZyJ
A6YMnO9gVSfHRso/5hwvvIHZEB2Eza09WTDAKdG8OK+ujYZbPtBlAJBZBQdjashN0nffbIgqnbJg
Yzn230QPFQAp1c4pKHM9HanvzC7fUpjIqWvqve8ExLNWgLYlcTLHxGl3ddmH57mM523lc6M1TmK+
VMuFDNhTlnffytaLj9zE5dtsIw/hCYYeUSRyDyT6paLYPD8vRUdp5RIYABRkri+xJvanp7O4hYlS
YaBiTNUksjo/Byu/L8O+z8P892b33PYK16IuNE7o5LtzAQvxMhY9M8DOAOkhfoqmlLsh76O1laN3
Zm4UX0Y7HVjeSVArXTe/jwuWaaiWyPdg3EdmQQij5f1xdBmlIaErpn2k3I1dduK77c2c+WWAohtJ
SYWr4dNMxxtzPeSdbh2egyD71cO4udjdQWfY5iS3OEhs0L10daHvwhOK92XtvZW+310GqbsLkbMC
Uw8VqxhEc4uRT0CB5NfYpd2BJRehvxlG3/NowLoVl+rVDlumKzMmTqAD0d3xAYg4ViY2Pd2UtZ/r
+TqRkuHbVXB9XrLeRlXkqXNuJ/UVqGT7ahuTXstADZtas07g+x1ueccnpHJMD6ZOvXMl0FDRunzA
+mEsTlQqT41PQiTBgartJIl4dnRtluObF2a/8C9bq8jB9vr8QFU25MjwJUQjqPsV8YD7ukRzkuFC
xRjCMH/d0C/aWMqufLwFDpLBxpgBhlBam5S+Z1AyJSnxhIQv912u+xYrUcTKhJx/GT1qG/dR+82Z
cnTREUuLt1zCEvYFqd9b8k18o7bPyjNYGpel5PlVsCySKcgUhGzkP6B5g8M/kKLpd3CLZ0cN2150
9WUiIXCTTRXjr+Vby63/iPyi3D+rXsMNwDM7PW2asGK6WGNDJH6essRGHvz7KxW71bFy03OcAIbf
AAaJrpkdRFc+uq9WEqla1H527ESGs9zW+zmtxIH57oLpt2mjJrSRLlZSYD+Nm+CqYvm30dAKpf8T
vAmzvC9kuC9ZjmfiZHuyTFzj3o11Rpp4F5+It8muBZhLpMOvSngXJerx3NID5iBG2VBP9Kbi1KjW
pqPf0DFnx6xALonelYqKkwcbuLtNiyx6dZkMNtqhxZeeNeDPt9qOCfwDa7+PmBe/GaBVfEAq2Vw6
PwdkVc1En9/Gx26lI/oHHi1EXIx0C1dYW6iGglyykr58GXhIiwfMCMq5zkVgg4+h5UpPNr461pEz
n3HmDRnn51fKlXxllr8aSxaYR0LnPC+XeBk51X1yx9uQ72M9ytOYuJJgnHk6ja/46YVct24C/Dyi
12OJiamvtMxqb4+eQTFD2kACpceZA1oqJBilNLQ5WowK1V9ncyYMBhd9t4qDB2fk6YA7oFnRBfCu
Ze/8nanW2T+/8+i5NirxsKO37THO0uIQWNP84hbzJfCWeFvfzhnEcQk8rQ52rL6zWzfXYrm0Dbbb
QNPLJE53aziT896mHfQ1uym37M7JVWPBvtDufnOUw6rR80mNbfrDmg9uSjFDJCEzmjz7jBw3vUEa
WEsF7ie0+e75nziQv6OjgF5fYk3YhqURXnKvEJeCcGLPbWpIQmF4sW2dHIzIfpW0rhhe62g6Py9O
h/o26YixZKFomn2RxC+u6PRBH0gj0hc7SavL86tW1Xet5vjA/E9d/MxTl+dXhHVm+8m1fo7CrY/d
Qt5rk/H2XHzoQy9yZKxJpZUFV1EPAdsx9NblO5NexNpr8RhBGrROrWEBwFc1u0cZEepcM5s+4zRa
IoKXL6EDEXe3rPfT0j7LFrzU8+LqIDznZne17fBzmKQC9iR6lLo1ntna/LCamVSDOg/erBEgmUHd
sMk9ncIGg/PrdW1+yaolryN0ckT+E5MLt/VJXubizA7g7xhJdE7OR1fE9hnevDwPASnLIMiPCo0c
eeE4YddZ2xFv0EZ0LpeDu8gw3ISawcZzTPq8PHnM6fRzquncPdeN50UHA1DHrn5TQcdZr5geBMpl
nya9FMKcTlPS1rvAS+Gao3K6cZevWmhKoNX4CALfxUvGdHsN2sB3V4DpSNdWiLTBOZFP5LrePrGG
5u5o7V3SKBpNPImRsfX7KPjdPXy2EFkxSdhAMu04eAxZJyNgyhwSAINuPFPr8/PCaY81XKMPVH36
q2yi6vxfl6YfuxWi+tfKYApW5unw+rxIXwAAkeQXeIP5QMHbT3b/yBoyZVrGyCSqBfpnEY7wSGNz
02Ra7p4APM8htZ0+4Ktvx2tf5CtbuQNAAS/pt8B+G7JSW+8k6yWaOhByl4/6u8G/ePPtMfl9qUfS
W0zxZeDVtEVY/9HWjEG9aPwonIz8HCth9m8RazFavot+ggi1Vk84LTwKHlf14tGznUUuYo65c4wf
To5WwmsidckAERqJO+EsK2JemkS1S2lKVGnt5VvdYS6ZFk3C84IyrLwIRmSNdI6skAZTa0QTbVYv
BxrE4yxB+RbTAcjRLtT/g6vzWnIb19bwE7GKOdwq55Y6OdywbLfNHECC8enPB7b3uOrcoCTvPTPt
FgUs/PF1Cu32ZCf2I5HeDtLbOOVzbZ6WV8syiHpta1xOwuCUjOw0kUFqYWPCDQb9JNEtw3nPU3yL
42F41n2dPDZ6Rte1J819NcB2BMJLHjlp5fuxahDuy+kv+FuGEYYOWmLRO9BfNNX58d/hIlDYHfJh
Pidvy6AU5aV7F1l1p8mjPnedMx4Wisgufpe+cPEaWeY+moYYkokuKQ6p5mzH3REsJLz1Hi0mvYFC
ym/02xJQmTVaegxTvH9lHZm4C91yvxBMlUPCm5dC5eq9wKPDZJGo+x+FWtChcQkpVqI/FlrT7mY0
56j6mo+k+ykdql6DHMK/BI+j5KjHN0Od+rkS2ZdEoBhDeZ3cF2q4rsmaL38QOFm+FO4Mvu68EOZE
/raugg3Nzv9wxOzfsgIB7MxV6mEGSMg6PXh07TDTVks5qNsyNY3WtSez5dyMEfMHQab6OmUs33yy
fG76Yrh9ewIz5iIQNpQ2kIS5nZJOnMbGSk+SKg9/ig2iY9QNgi8qLlcw20Sh14vKKSOViv7Gukan
y7y2LFYAhs+0BAI++/iIzUmyiYagtVP4khQ67XQhXSZrXAz6tpoi79ib8mef+sXd7hVtHWjJSYPx
dDQxK0BQHIu2zR9NEf50WwnEQQAYGpmA05/7ZE1Y8sqByf6R9gKUq3RxT/FPmwqHIIbPvfrGl39P
Dr/46USXFSEKzpAWX0EdmEhHvHAzkx369y9dEQDQuzwYOXzeHuXMsweQRt1eWHAQuua2/FiYQ1oU
6A0JyYN3o5amTdTQqyyu2uM4wqRLc+qPjRvjtCUL4+oJUGOE4OGeuHZIu6YdXnUansRMa62s+VWM
xui8tFP1c9IxpftQbmivtepzGqA4BMMfpMum0KtvzaD6DTUleI+99mLlBfGBUTU+UZd8Q9+XPQy7
+zUmGbm4SZo9Akxt26I0DLzkNT2LqPtHC8E62TYXhnsDzEufV8ghIlKSPe1W6Al1IOjZWhlsMwbS
eo1OkP6MQv9jGITT1KKMqIeyzehYBv3voTO/WIkfnTsF5Du5QJrkwoADSJ10EPjT8grpTr4OIi3A
JH4MlYhpWeiyKs5pgkgvCvJHq9c+ncAopoA6tvOcDWebsR7TBkL2iBqQc9V5/bn3uL/ZfUrXqmbW
19mPxNVQi9dhsfDL8iiyaDwbKusd7ex70A+uu+7Z67ehOmmXxW2aEhcjU9kWBXC4r/ymues9qZSJ
XZOub9rP0g4nfLtld/jU7Ankv6cQsPGSZsOul7N7c60ufmk7mlB0OxN72ej1o9bQVxp51R5E1vOl
w6CIOCnJsaK6qukbMfwqytCsC0DntyaP+/PM1reaB6AVRAzHZYRento6l4QUTe6MH5TnYu4Q864j
7C0VEMMpMjK0/2F4zGkkOkvM0Z9qUOb4dtNm8C2It1bs5TOJzNwemtAMLoHgOwICs0eXb8EA5w5K
VISKSqThGjrsRKXc0qgavT0XNfYXVaZrZJR5aQk9Rlb7Xr737A5lYkyP1hhhteos+ZSHzWFLRvtU
g96SW7FOpPS3edhPdyRP2OgFSjkiYg9WPXVMkzG4mGdRnNNDJcUevU1RAReuN+ZUr4IU7V2VacO6
Fjg6pdlr1LDV3OiyrDmZNRelrR9WVD8Wg/35oKUzzHFLEvAqNdliTTUkiSHBmyfi587DB905XveC
FrJ+7ua7Ron1aVJCnjQCuG0j379abNNPFqKovNAoFx3rb2nlaxdhzKcubOqX0qQPZsyVfaHs5HNo
eMfAJPVANnZ8dTNb3zdTzXyJVOU28RRiKPmFNT242yRC7XtGhKM+M3zLmeOFqFFxlF1K1V3nd8+N
k1j8i9yDrlWSfSyRz4NfUEyo5QdEqlindFpJ6r5FRWSZ+badGwNpE3Cv2ehPRC2lmKyGTqkqe3Qp
ijwvBEyFE2ovHc1mT3lFMrZhcnouFKQnk3zN2URwlNrTg+6VmF7ja4j7nITc4iuO/n4dasEXuDp5
L1KNOgSUti9Djp8wHdd530QfIWciuQS6fp8Le9jWqHwI4TbfoiY62J5uPAZM7s/wkbiDmnUn9eE1
nv29azbGoeulD5oVuvemKzCJjMxhdWnjElWXlAzawOYy/Pk34Qoubo76tqGKfDhxL6+BhuHQEmm5
7aQpeIS78rdjyg/gkdVCj7QJ7R84sBgJsksdDWhTpuLvq7alpHeE29kPufVhdVXJSRQaT8uSYRUi
q4H+XaHHH/NUGa9JbbnPNTVCfNIF3VSt8+KatuT3UPtv+Pabjd4Yp0aSDorAvFXhVpxec/smKzYh
b3ZumlWfNVG1yNw67zmXINMCh14mOh9PHb+yBH3pWnbt98nF3Q85VL/pRvA8EFv/cwgIOdX9j7GY
2HnUD9pYlHbwcVxwvCCMJgl5HfHBPAOMHqwA3BElqLnliiG2VEWU1z5rnmwl4ex0NKEiMtc1wfPr
ucCUvAjVkC6V0A5Tg7jCfOtLM95lut3dPEcexgk1YKqkvKHRvSATtTfWiKKdQA/MWbDIzNMH/KjV
ts376bsGx+PFNjauhvO/bgr0Ohra9QBJlTsi9pkK+cWqnfJoBFjthZW6QOoV7UoukzmZm8FG5pm7
FbnjbbRh8B6mjh23T8VO91HrCb+85oM5PEs4tJOvjdnaIoSBr829VP8xEl65YHk7tgt5GmWKNjXC
NgkvIB61WX/0gNON7cYvFt0YJAgL2A3TKs5BKRlakKQdBUgszRTFNwNlL5kTWrhDIuU/QBuKcy61
H3Viu1STcH0IhrJ81Yrij9laA/uUHZ9KJp61q+GWSHrXPrlDG7yDEbzn1OA8pQ16eydjSdv+ixfC
G0+Uf+KUxZeWekh3E93F/jHF8etoiOSh+SH2Wa96KgMCD3J+8SsnbOw9AYLpKvN0UrLMjsM1SWC/
cc8ih1ruBDyVCNq7HFSCUKavcYnTAcF1d3dECyck5vowdfJFt6S2X/ZKx0Wb4Wvx0c5QA+iGyYQS
O/l3K6RZMclSEhoijwMasfTzFM8PoJL6pdW63T/qOWCKpg86pQUP4eHn1xAzpLvXJyR2iOiGdeE7
BNc4Y48bLPYv9KeDEprJR5ngyypDF8lSlqc7vqnHpBtIMFZMZ1VrT+noeEeaR7xrHHdf1JcHuymN
mYU5/SGKPHwSjRbSXGfk677Lrd3yZzUEIcIN82rWvvtU2/oqpRoAOiEPXj24J4baqniDAJrXg5t7
31Lx7ovH1N05lOYfsdVRw5TU9aUes2dj0r4HXUBN21CY72iRN4mcc+IQdNoUUu3JV2kc1M5OF10t
fdwWNApbL/zHJn01ZX63yQrufrT9FHugNXZ0taG5meftO87e9Th6zt0JKpIvsNAsi6N8NMKZ7L3d
EHQLqsKgzQLTqV3zOHsPOOarcaJwR/1mxoIQSKRH0cqjPvUcqEWnbSdA93SywNl3kanTaszMeaMI
M3stoqrAf2fMW6bA+jDMc7u2dcO593r+DeKIhPdWOPdloeiCtAO9O7gN2UZ9T8M6EEQg8+RLZ6n4
qaxLiFqozX2XmPE58KifTOeY6Bm2AcZjZe7pCjKUs6Q5LqBOWtJwvYo7mrWJo8YwNYpjTPvNUjYi
oeBFOLVHT42SYiHFMlEebP4V5LubZ4SW5nl5pQ065uUcNC0t9k6jNx3cuT5dloVTM8J3ilxmubZC
mPy9xVoj+HhEv/BIgg2Abs/Qch37cr4C5+kz5UR9aD8sIJb9glPNPUwwMPDLRLjRscVJcSH++Eg2
lPsUG3jlBWMXE/VVScFXg2/9ygM5npclS62/rwr1qhQeuKjVEyIMS0yP39buUEzlmXLHFsFd8kW7
S8NCwjb7L0HGl0XCHvUoOR4eGfX7ZgZjRjyy0UTkXPgf06eFbQLsspmvsL9TJnNsK+3Uu+N8yZTG
Y1mWt3r1qx2m9lxjO1Kuzqa/WPb00Eeu58DmH24zDed+9Iaz0cXjwevrg8ijmWeBC9TUEmVEMTHv
a+MFiUF7+szYHqM+hdfNKT1S5dGITZKLO2IchvDgCCFWM0pGMgjKKDBWMpfemVR074zKyTunFlfQ
Yh4IjbOERvnc/BSkmfkUovh8igCPiRpAkDhHhrnPA8HtRDFjupVZN8s9SMufoNlbE4HGk1tP040w
wVGU9vucygBS2ZQHx+nfMRo6B9f0nIdmg/KQhu24yUbWMvtaeHq4L9rqR94Y6dpWZQFlAPMra9++
lDYelWSIkDZTxru3aTdaLTzEwvO0dkOYPk+J2wkoh3gY+SVSYoHb38TjP4dUYiXU/SYCWlPR+bpa
FvQ/CUtvP40J5rwyRTHyv6XpQ0R0E6mm9qhzqVFUw+AgggyJL1BvzBc0IbSDL8I4t6y+ZmUc7stF
hSDNiKibmrTcrhxPAnvOHseKflqWClHgqTPLPUppWEVZbvNogISx9cuyjHanU3GiFKMjYI5FZ6f0
y5ttGPHadOncWt7mNflKckAYGljSNld25OD54nENevLb/BScWAGDCyy6vMIygjxC2un2/311O1Sb
azhaVNSKw1hUR8uSTtmfqI5sxNZ59hzAkB1Miy/YPATc1f3ux5CjFABUfkF/9R5pAMUJeam1itXW
Wq0nFU59vkJOwL9Ee3D2EbSgBsB/82BM+Sm3duO4HEW5hd0xpDptSwLOzzB2ktsiLDA196ev29d+
CLJTV3rzpgmohSExn360DlZrmUt7bmErq4nrozM09SYximIrC4deHD2NT9EQWIcs9EgsoJuJ0jqJ
0X0oUbBhFl8no6Nv7Macj0AiDzAledNUyRAihGhN+p53cx2PSk4qLQ57lF3dB62N6xpTxbOWVrjs
/UY1R3LPaKkmvEzhn8rWkSFqXvxmRs7IdwSEnxN4OXDoAqaeJJyIhvCst1nvzJ/LiyzRNzm1gQxZ
Kb80uNaBoLfIJmCBmByjjsLNOAyjQ830BcjZHeHo7GC1TJU2lKRu0YSsZRSKi3KK8O54zWGkRgW2
ONvi4se76rNPk2uZfSpC/KiJN1Mb5vvZL/xnQja2wLDVYfKmZONmdbT/vLpbBsWwC9BfUnx1qlB9
oTDqhkuqZAPLghcSNHuc6CMOHkbp9sciHPiQJOMtvlWlywm4/OacUBoG9CWQHhsVd0r1n8lHQvxy
P9WuBh05r1ZMjG26Xlxfi7XKlhgla6Bgie947TsaZGRbWN75kaZzdly+OMt3pmzgrt2GyHr6XaOz
o5bl1SCi6BzlIt+RR0uKwtBEa73wksMsAh3/VlpfjdTDjWfR81VVBI0jYBzZnFPKM0EGp+8ZQMF6
Qle+CuxqwE3gBmhAWMbIijZ2nQWbaizbHdleFddXioIGg6gcf8zerkcROOnzshD3jtbYy7iXNzS2
VHDOYNqzOFkzccJKyb0sEVmG58wLbnXITWNNEU55HnS9v03/LbmRnwe6O8ic/oW+ouDayM/zFLa0
Jvv+qLEFNc4TUa/aKehBLzKQ1EsGjHTEnHOIZZavU5QYaI1AqZbFjGmM6QzUyXkugVT0FAgw1sd7
J4zgSjTPB/i1e2gdET7w4WkPvNWHhxA16kz8MNehc6xrFtkFqf5jd1zw6OQSGgE1viLgsfQzRO+Y
aFZjQseaO7c+QK3A+Bba5t4axlHJ6MG/F/BCERaZ8KdDpIty52AUgduKy+DUWjT3EqFFW0p4Tsjo
VE40fvskgm89DMCf8ANGA24x/L1tJVhfFh2McvxgUNNfmpk4MmSQ9m2q+/xQheXKH3yPPhihXxsJ
PqaVb4Jn/Bh2lJ/aY3xZAv+XJVRvE25C2AuTHgmxo1OUqVGKVM75lrlObQPOLyty7rUdcEVpc/Fa
a9VNWEP97HlpsBqQLyDfJb/Pil1j24DKae7knSpuQ6t0Qf00O+ZYjq1DrVs/BqE5Dx/h+TUL0svy
LuMnO+tG9KekP2PTkQqG+1BabyIreEtL+N6zsMvAPxQKH17ElTKbKR3pdhOyTH6J0/hzpOaO/0Td
qLug/wLdYxy9jr0iquKdPVUg0MnAcUZ28gg59ErH7KlMbQpI1DshyLTo5wbznOttl89Soky7y5ma
XHDTvUVoHJ921XrrJo2SE35iJFRqdh3mdqIcJDrEyMf3YVP9nLN2ov0Tv+vOr1ENW0M8GaRo52zN
6IdC9WfTZPrEijFhLDNHlTRQhejNo9Shzoxz5pB7AbvNxDZMHK630+zeJX3JV+3xAbD64AiuQIm3
xdcDfwKSQSKcHT64BWBsneTTaAwWXcGWj72rTz4o36V5m+9B0ScHh05K/o0ULGoR/hPuDAl1SkSf
dzF6fCNyXjSneva6MPxGmTI0UEyGK67M+7IAywZYkaK3zk8Oja/AfS14FppvYxS1m1uqQA/xR6u0
4rCoy6T2vTCl9oyiRPWvhsWLFZhfSw8J1dhjDLAbLNd45Ift7M8wg7VmEbraj9ZG90V0Aj6LrzPi
pm1c/Z5Tiq4raUXPQ9WTgp31zQ/auKnvyt6dOLcP2TSPzyXXWS5J6phUUiDTMpvdUDPl5jyzDvf+
B3dp50DQ4pN0qMyJ0zDYOLU1fdUJ2q6sP/gn3G893sedm/fGIaXcyW6N+YGt+ZcdyfLITYby9E7P
7rpy4RUF+fsV4uX78meen1GFHdmHqgygPWLHyk9jq/rAI33TZURe5nUTEqsVNpcq8X7rs4QPBSbs
IL1hlWhnlg43crMR7tWEb7nKkVpKX5rEVIq2vnD3ri/zPKGaDPpxZ8WwBZUfUX7UNe218F8ysoLu
nVILJxZYFt0oTNf0y9KFSpLcf+Y5YdLxW1UcrVueX3GcxXQNbVI049JUqV08lkhes5PwaOiV06wd
zMyA+/uPdPdjn9BWys7XgdHie0+my7LVGm6YXbDnXRCdd5ukJcdu+fOsW2Or0a9dZikjKqE34cR8
wHgcrin10/Bv5OEZWXaOrZ162uXzMwr8h6rJZSEly8zgZOim3+h5r5+CiLxVLEJJeAHoq9xoLkBG
VgH5V5AKmYucGy+UsW0Bt6mYZBfJPiXavNJtAglIMUbLpq6GyyWx0IdnOGz6FobgDv1Y7d2+Cqjw
GiaSXZcIA39q6t1CDSSKUIhblUKhFcpaH2b7mCcYj1gr9yPw4oHwDpSuXIR2hGURKuNy8Aplv9ct
krvsqRk3y9uub8R+6BqS3lI54a1LJpyhORQuGRm000CWw7bFSOz4OUwBsxSLvNgXcYOtz+/9C9cf
99KtTc8E/1bL4nWoJCzPbFKmUPB/BAcGbLMoE0OsEFqYe+WroYn+OiXkBXtShYoOwF7rRMvyfVnL
96IDeQk0ND9LzVg/6A4DK9sTQcsZPefsrhstNe0jzppjUYGRrdrgLWoTuiwpYF+5npu/ZUjmIX8q
VKugXFuEDrRTqh7apZHWi+WwtizySialjYmVSiYPSXls2vwbtdyU3Kk7XhjmiKzIIuZavB/QOYyj
Ub4khOq+oBnX1ia1XRspTfNlyqx+46d6sm078Vvrevu511P9MCagoxOGl+dJh+Myre+JYSZHas1O
lSWTfRR0H5ij3GRPG9NK1LiehC7FJZ2C34bBI+EoFcmyFO4jJ0/l5Osm6mVsQcZm8LQeIQAzWt51
2sksyidnQdDLroj2aV7uxmbS35s0uKNsyY8VD9TDs4PfDTrmna4SWny+ZEe6RHE4abBNBWfigqt7
Bnd6dHLalLQ3czlSEAogyBo4ouoc1wL1lGTKaZemN8yNhblgJ7Q8fy/aEKEK5TcFe949GvvjmLfv
nQ9raw0+glO1kKTYnwSuOaLZEEoYpqpD1eWd/mk8OKb4wcaVnso2fNNsXMRLUyQ31/Ip9syj7PPp
PITTG5rlfh+kJMGGodadGbfLdZni6li8Or0SExZh+suNu5eK28e5L72Lw3i9Nq36VqvZEmETG3et
2TsUtr+KKYEkk6I5G7imcbvZXyG80TX248Yq8ZsNrRGeY8GZ57VttTdm5I9V7CI8x/J0NMnTuDZ4
dKToXG/jYwE1zT7YEqmBnJ8qLB5NuyvPpJdZ21FOf8JqCp2tnRQhBTFMcUiEUoIhbGPv2h6RXUoH
lmcpmjSbYLHCRerT6LgaarWUgsKzAhCahI/WQh+nTA/YiHOIKS40MnbskyMqqF5D7xEcB84O249z
Aup2TtyzrG1RZ0RKLpcmjyTPU+//Rs5rnnIEDafllcEF+TgtqTej+9xTRLeD7NQ3ssn6DZyvDtqC
4n4O3Aem8d9Gg4VVaOF0rFxqkmNJDk6NKsBprbtJRMgqJJNmt0h8lgVuVKydVKdzhiS/NJ/mS5vU
PanatkZCM1keG2yA5lXuitmTF8v5udiomViza48372Rq9p2bDjpWlH48z210C92U+47V5QdueofU
lt4jpDn6CIrcMGXs+ppmgrZ234IOh5glEuGinCJBXKCubChZaZ2fphHV+4FymH6le9ObXnTw2kqH
iaGsPn++CnfSEtZFVwTupJYgSLGYIQmlSG8k89LKxz0Nhvwc/KSMySh4VgHEzC5Bn4FqpGI70Xr/
HZzgYEgoJ2JRjAfgXrZ1XecPLKtY9Yq8C+whexK+c/Tr6E4MY3cr1GFO4O/MKENE4VQEW1g4tr/O
JwOuATn/hNKtuhmPAKQFMUfj3iMG7S3wVjXVNrWTXrSu+up53vAcqKVNnVMyk+sSuWdheslTP8w2
3hd4yILr1eXfErsdbtimR6LlFcSl/rfkKKaIOEaOowVzcV2WHtP+JU7E+EQu1ms0aBHOwNR62D6P
hIYPrx2RpTUKi+wBw09ooO5jjEA8MHXtGeUgKEgIV4cL5SoXtEdhPK1atDb/0BC1H9Eflc+N28ND
e+5Ig85EZQyjOYy7PR07NOLLD1+HWQeZzJLO07zTC4O2xQBzEkTtuRpjhxB4LHEG9o2LQMwAaIEj
/1n2tNANbVHy1GNVCzBVbQdBfUWbee2jk9Ylk05GC44bHD5Hb31kFpFCX3NmzeclFSSOoaOmPD4t
Te68Gc5OifOnMl2+LInUjlVhuZsKrpTrKG9xHMvTbHQeG0fr0P2ZzE9LKoBh988YcLQhba+pZb+7
02yc/i2y9Y1TkSoq0SuvGvJ/NA/G8EZcWbRN+/4dd/2Egkf/ihR3QPDu55eEWAAaW6lFz/v6N1SQ
f0ZF1cDl+eGuh/z7NnFZ1IPOO+G3JJSybsBnM5QkGZreN+N7qCzMy+J2k3/E0r0e42QukV8iUUCW
v9Jzu7zlfS/ehSgvMcq7XZ5UsOw2cfYuovaXgTsqQ0o6fQWDJPmZ3KFcooR32iDzV1paJ7ehJurb
cPZxQv9kRtoOQGqOYEa9gjukc6gJPbZTQ9tnykyba7V2MoqRbO8u6uiOTOFlFtWgUQVwadlUxlfb
pdzZb1EKMgd0cfxsoTDc1RGGJd3w744VDAycFQZEHu+W4WmeNgHsL2YcJ775alleGdVr20aYCYLg
yv7JpWFy5L3i5zgwLJKtU5JX0Zk9ojUw1uVdmZnmFQ4JV1OsndzFp6wW3PiomBjs1yILPwYcYa/K
FvZK4pEboRzS4tg6WZosX3s5kQXfOe950txF3fHNLqvb5CYR1i9n3iS6UT+Z+wV0jpKuuVXlnSLJ
8AwSdYQBIerTEqBa5YD1sYLTXKSW3hLWkwFP2NAyDVwQFcg9FaaBn2yAfEhucxF4Zj1NB9yDbr5y
Hy/LmImXrCfVxqz0gRYcu0NbOaCR40OYcN7NtGcSjkTLJkpaP5m161+izI2bmJ2KoH3Q7+bRxgMR
OVYxYv0M3irNrp51u6hvIvGwl2H3DHQdLCsKo0Pf8hw2ERp/py3FSaoQmdC0gURKZzoUafnDTcPi
h90cp6HO9oOZkriqElvMyAsOjWvjZQayR3zFJ31o7OmWT5pz6DrrVmWtR9c93lU8FmzZbkEU9WhW
1NoTPUf9shv+7Cfc0swOSMoUspN2JnFR8GR84VF80UpBfkOEhH3SPNX7zKyruDNhEM9HMeXdF/Wv
zystTEx/nA3zvgiiezspiSfqiqtsRnM1AVStUs2ZcY1G5ZOvlkrXrWtbfMwS/WlZFWj1aqzvRC4V
j8ajToYoAnXhL2KHpIIS/w730Am9RDDexoaE3ijFV4x4gXOIHC6qSTyc7H47gj5M2ZdyjEjNzZJ4
WjOCUSdSzBaqj+Q8qxtfyi6jZf54HDLxF/12IoKdp+DDUPcAKoLas2/JllwMoTJAiIuX2kAE/sBO
cPmfumH4Vmvg7f9EDou+4RMobV1017Ka2hEjUCiuGqkvuFDnV1K/+A5Ixz5r6uhZFsgqCeTB/Xbr
JxKYGGj+QhhgcUm0+a3o+m5v1eRYVA6EzZMpnV4JlNqXbjaTM9t0yXljaGdnrF/L/7z8i7Vh7jEg
EiyIlMs2ouR1TkAn0/4HKQUjhaZ8wEtFcqFUmXJmmO1TF7muais1ZGz87GT5/c/szpdCBSotS1rg
JPOCcxRySv5bmtacNy53owzp2iINiQcuUn6MN6NARntp7JK4Bz8wXgAGUN3wRBcuiUaji0YGu4gx
Nifqy587xcItC89pfmmb9MaY4t4dRZCSq5/dR3tn5fGoWtqCXU5W5K2cmtAArPY45XJxXMjh0dbe
LeZEMsWMp45p/dYjZPcXlbOXloDWUfXx6R/AYG4cI27vtooEozA2O7taOVdkFeTvVMiM+1iZUitN
sy9u6iJn9dwd6DTTLtrqjQ79jOG7Gr4MZap/3nP5fLo9D909MTt7FUzViNF9fBNEsOzsoc/Pqcok
QaeS4F0qG5hTildXfe5vo9H1DwTF/fXNDCAKR4KoSH7EPWirIJ6oSQYMqIz9mMSAifMmeuE2fZx8
Wg8Ca8Ro3vfTtRDaR5Sl5clwSbWombzcqESDEFv1iWBAotnxGhMlFcTFrdJ6uEPU6MxGxhDds730
DNLgcrBnJGgIJ0fsqn3QktVI+lsHg/riOKMk7TC62onYYpRLr5lWDE/8AMPTjEF7JzX8H8ufjehg
PuV8AEFo/f/Lr1i06ChoxCpSPkue/ma13NkyEO0bV4P21szXHHz3pNFXzlZQ9d+M1unI4oEtFXjf
z6S74/oynjKD7KEYe+QtbDIqKotEXKmgearsIHvl1AfTnInLzVLG/Dmoi1unmvmYRKKdlpLasEq6
Qm6ZAeS6EaZ46Yv5w9a7fAWahNROkZP+mNxwLuqPjtvZtiyMfDt7uN5Nh77iLBi1i1FjEF1kjVZN
cXejymtqi88s6bMzXZo7M0GTSbEf/AL6beaSguSfIfgymOO87biWrv5d/4gtwrqTYlDrA4xzNQf8
OkdLxq2D0KFAOcJISNmJSribWZf9Dcc6DQS57a/nZCRxcbkLCYoNQT/TaJupgEO7yHdNjLvNAhdc
d2ZBCLPy6y1LXgcNpb7hL7KnrL2QSXpzcmVYpbJuniOCLR1CigKM/49lyVPnmPbdeN4UGWFibFX9
1fOjFQpnRNCwjoTlI4euGM22qYn3Mh2R/omhRf+nXi2LH5nQZtYwbwwlprfUEvCcHKj38hCmlfke
e7nquUaEfvz8w56almUYWsagJMrHc6/gKsWqT0aMR4wkps9XED7xVuPjdz2sPqkiPJd/clnmoLVX
furl87tP9fJ1+WvobbeeeickbpqIOBxY0cpHeXBYTq7cz8XKHEKModmY8qFYZ1mGw21Z7LrXjygI
npOgbNaTEdGhhcj3siz6CPjdZzw4iqlDLxKdXcVV2Wpp/KY7ZeYhUqRxELX6yfeILFp5SEc24Ef4
3/poPo/S8eC0GyLhYVn5QYgP12e0mm7tp8QyNGxs7Hy4jwhmwkADEHdMBWH20xifPbUQTYZzv9Va
j9zF5NWSpFeaXTvz61UvUfIYilA21y76NhpSuJcjwTZJLIN4rhr/JXF1c0NkFhqG//7H5ZUn3YL0
bDXGxqN54J+SSHQwco6YNs5Bmz1lspF7EA9grmG08zOIpkdfDBHyFg6Bk6OWocrI5hJA0naNWkLW
45UHcj725JbcMgunS9HExOFEhMi7Vky2g8AI64KfvUE7eGsXSdGL1kTmZm7g/mcv6LaftH8RameD
26USAsSW/QM5UrMzsTbz92ehiwh7X0+Ov1vGv9LBGENMyMihU2LuMBBQ77Mw1i4pyRcZF4ip5jH7
MvQJt2TlIS4ZiJ2UcAC5eIvTKD5/HupjEt8nZRZflhxDzSVWjnFaxd19NSWPeY+8D8uYVnfzuUrz
mbSq6OFpdbJf3IyeSpZaXi0OR22gagPT0gGiyD35RBh/LjaWZSxTIVoA/qqWpf9d0CYQpjsbr8pk
+Hm+LYfcctxp1BNhrXdPhpeQppI27ani27q8S1SkwhyZ5LUyAGYKWVmUPOWMKcVFWeTUYjgs6mzd
cdW3S3P/jARuHHoqX3eGCSY9MZ/fiQLoQcnl9BQFTwjFxNokvYbA+jS+9E4HRkOlg3Ei0WP1/wQR
YrJ4RCC2Nv94UlERGhrE7vee0MNj4Exf4gWVaMAdd7iN7b1JHvJWuMRDD55l3a0kte8kAcdQKBWI
pkd6NAzgUSJNAHM36BXgI7eV26karepz6ZXlCS1AfeaBZQdllt2QbzxdlqVp5vkwyubGvpWCaUmO
wMo7F1UCZwI6s1neDqLTtjo375VPDdLVOmYGh0TVFQ1qb5FXJw0lmAr+rFd2Wssz6lC+KQQtncyU
SK2IwCXk5azk2v5kntcsByXMMGSAmiyGMj1VRqzQyjZ6bpNWhaQN18hPRnKwpno3TwgcRSCyXQoV
/NrbjcucRKtx7wD4I6K3KNPk25lzTakB0vm2sld3G39mbPmH8S+v9AZB2UzFRvh/hJ1HcxvJloX/
y+wrokyWW8wG3gM0EkVtKlpSq7z39evny2RP872eiDebDAAkJRIok/fec77znmcOozCLMDhubtN5
lKolxy6MI+Zo7Bd6xn2/vSfADpBZ5Nj8MSM+tRhE9ggLJyZptWRHgRdq4AjilsF+xvt1UM9C13qa
wspibJuIay9nzFFltWcIhRtlQyvF/JcrLSmKO1fbDo209T0Mn8O4Aszs0w88pHWEcg9u2aZJPYKh
2gH3sXdCe+881wn9wCwrf3LLrjd1lXxPS974TVkzA1MR9Gzk+ue6RJQxv8AMGK5ZbE0v5ZDo64KW
0UHv6Z1qBvI2rPz1wzBcOPxcL6FXBfk1p3+qBh1q5LFIS4SfYJTA9WLGQQluEt3M7H4tegYgYjE2
QUd2Gt7ZMTfGcg+uUByBPx1L2dNfZGkvi5gT1h3SqwhGSHIA/LkkW2fyrhu44YyDIyaHU9qSOxHN
F4+8A5eKazHrlshjs7u1HTwo2IParuhn44IOJjrMb303dVuXopcoFBaDTh2mbTvZtm7w4H6ZvBVN
PR1KD6pOFUe7yLeX+xiQ6pf3DN8gB0d3OjQsFSiyysx1yJrtvZTC7wYeNjc3EBEut6ibz2B3s+Tt
l8rWDP7tnvTtJSODGApo5lSY6CEYb6tKLJdYdPbZMN/GlFmwIQ8DpTJQeoOp7X9HcVwfNd0xUOwu
gAE7eM4wIZ1rSvzwyiWIE9stk5DutZ3d4tmPYkCfkY43o+1ObWLAj2cvCLCPCBff1eyP2YoasAyl
hnbSwTfMFADuobzSKVqd2lblVP1Uw/jyIgVsl0tnWf1h8uilLw48kIrhVVAINug8q43WPRaajxXG
CPLgRoFt3G2NiaaefCmHRryjpXdXI9XiDV1rd+gGtCZxlhEIWlrOrz5+B47+uhjSh44O+kEYNIFD
JXKfWdqlOdw0TDaInqMa43Qymz/Rfur7qg5L+HSLfvcbUUJCbNu16jQh+wN9JHtO5IdXq9i1vV04
NfskEhnhI36MIsbh4iTws4J9log4JeZydbtAqbe86vKPV29IJTWdBUCh0zwf28WDF0RyfLctTQPT
u+LOgSuVgazVLnW7+8fGDYBFsoOLQnfaDZEoMZNDGivRpGoR/UzBHU4FA626PtjImHeMHp7Ab0xH
XAjA+MKsOiIn/B4xN7/TyCWGpWj1gyFoazXpwj4Rwomxnpi8r9WcLyxrlDa1tzc67Td5LCXkQb95
smfibYZcJ+8Pqm7oGP1bwHZEkewy2YFTj3LZhqtdEJcVM1Gq1eGgIBVm5GurMRiBJMndESfHro7H
7KwKF1XCMPq0j42ZPmWjSycy0gw2uZ5mrSKNBnGqU3LSbSrIywKUVXWMUea4Qxg0DWJE8uiiiidL
KWzDpxy2wsN12PjTZ3XZUUYEipEUc6KR60ppGkyzJcDTDGvFyu35lWvb2QOBsqZe9l7mSCRPWkuW
WcyzkPYB3kfXXdvSP63ASGqJ3fc4jJnspcMbHGDvAOV6ZALKwXhzCBQsZSM/Fe+1h6tADe5DKnzi
GNpsFToJ4Nsm2vbaEm9jwHRfK8d5t7N22Sauwd9RpOMHTYzJlXeR0ySrQSrWegtiNrrHh4n9uiMG
7a4WUZGg7TckY+HedDejJTjEBTQ/uItI60cTKgYzt6t6VKY1zL/RXuuawd1kcZcj1ifob71ejDTT
WzzR8Pj2vQ2NtmXMpXd5ddd1/9ElJSZPBssf982mKjDIhsuyc4RnbnUXC5ZPZ+3xdRwDNDrlWJ0m
BZ6srOZdjjxuy2gYt6Eb/E01rmzoZGtXNiDxYbdcVxGvKjyTWrypHw/UT9FK66NflR46u4/7feTk
p//Mz1YJ8CWbQiwzv/77vz7o2bYpsH/YpkHJIP49rTix0PuOs+Fv54KCOC7C7I5L/zUPlrnH1oy0
TyHJ1bCUVA30J+hLKFq8E9tpkl7M+lcOC+fk61nH3S56NhGD3CYDZuYoHI5hB8W8zyX82rbmbe49
GzVYUZ36HgNeBlLdJ+9XORHnBjsi0xGGRi5EaISY5VktGhD2jVs20VqFXyxtbsBa5oJq3MYiGK4q
pIPpUMsejoQLxSJo2bYwjJq1DUGH/s4q9W+tHCcuYINOLuzJ/bSg+s8a96GLY+do+gmqM07LKdYY
/3OJNMf6D5Oql46a41xq/LcnPqpuDc9rw4eeEV045Ed1QhjGy3/+VOz/wzRH2+VaVPfCsIXL5/Pv
n8riDUIzgURvrQqxeuYOWxT/HbN2lqIe7V0YMBEFyPDXawZkUE6dMTipb/HbqL/Ln8oyQHV5Gsbr
rtXs16xr4ZkOU7Yb5NOOy8whGTTj46uWO3qXMM/ClS4tXmLW9Cts++fYYv66UcriMCCztEevBB1d
vqiCTNSLSOb/fhFr2sq0QTNaQcMJR62NKLtqn9Rc/vM1dXHt5BVWvWY1Q4PznNG9+ubP71OvqW9W
rxG0WP0/4fImJyTv6L+eB7Zv+4Zl0J30Dd0zTe/f33Fhxj37QyvcawB796kN0kgtXs2mOrK1cKtu
5Mk0IZgBmBV5eIItrDrKnqUHb3E7js/yhcgK4St4JlkfgdmAv4oR3MVtukEttDwMJEMwhYFY9joi
bTerr86MobjIo5+LPAMaVArH0Zv+6sywT/1zWdg0fPLDRvoUq8ahQdhSVk4NgCXHXvJjIbKf9KLn
Z1OP27WH2/DC5x1BMxie/TDogFQK7VkmX0OTVDVzqAH8r83ypPYIhRxsWnEOvCXSIRc1KYJqWFIm
4/tpVVVKrmJ9K3NBGdb2wD9722QoLRlpMC78jT7TUBqDbrrl5YkWDLCamQEXQhmPTIf5LQ6j7N70
LsRQcJtbdgkL3dCyBrnFoDMFrq1Yf3pYYD/HK7XS5dnKlrY4xo65Vlsx4Dbu1htjokFiczkZcglx
wUNHs7lCEB9C6tlInF3jw4Nw8sU5JQ6sFIjG/QZbagXTbTssuov9FvedoTnibnhGehvYzExRO9xp
OhB87WXmgf90uC/YDY+ebvxecGju8bxpSJbj+W5yb1X+B0Ln2D7TRtnnNf0p2onjvsKQxaA1rsDh
oTWrbE4OP4dzS0Bnf3WLWNvBs0pXliQS90sGLa/X/SP44z1SvPDcddEmkU1NS6rN49TYeyBc9lMd
TLulGJqrQZ6maRjzrXbrfF9EPwqtJkSktNs7+JFkFdBKuLfRlZSdtZW0/Z9QDH9aRRUDeGbPSW5z
f6cGYOSL3rMVBiRay6gfgRPgV7Le5konXFz2DYFo0YKsjNpfD6n5R1mWHVQXJuVVDdm2Somp6BtG
j5Yo9VNZdfZzWC5qThxAVdSuEZ8XmvC6vIMmu9tQoY+O1WoXgnaDS+KPGQU+291oQsie5CORH2ME
3ntEFD53LV1YBPbMQQJKlFEvlv1oNMDJUnrwbRgz3rL7I9ln40sfSUVC4H5l/r+r3SK80IhZALxz
AvgUECqiQfPFvGGPRGqzZJI3bUDWYFX+WnJ6iN7/YnrS3x+3bpCG4KSjmeCIYmoQssWMpBiHeBgn
zszAp8M8tadG8qrUomQTuNDf/UU4O2fKkktt+ZzRprMKpAXOuht8Ng+CC7EJll+bOvjNuPThNM7C
vKGiG+HwNkRT/Or4uG21wjPXdhdae48/fcV1P4eQnb2nUt+SIwjaL4Zf/6S1M64VTKlzCPCI8Vhu
ESWWZJBAg0benKyYv4mbQ+FOWDocJjxqq7616ou6c6rFdYbpWDLPAIUVnD6XGrxIVJbzQXW+Mjcd
9gaiYFPqDogowTKW0HDWnHdJsusp27vMrO8AF6ZNGDfz3qBhug6Q3K9R5Ee7QTZ5gx7OshtJg6vd
EjRD1DAceoHT5RSNv8a0NJ/F8FoOCI4Bi5lXIzJeBKE9KzRLNUcPk0VQkNnGH0k/QSxxc8tgeB4M
6DVI8a7cxVhK/GljbnUENSSCAAztd9eQ7/O51JHxpdSteUeuK8a4vxdk3xb4P6/AzhRU1nbxvPdE
x9hNdKHmbzwT4Af+KiJa0ma0DjpT1oUhJyL0yctQLsNv/ZpEbb8zUZOd1LLY3AzGhDpgqvAZx1Jj
E3tuRIWpM9RtMRs3XFaoYWGbyafDQviVwG65wZVflNiMJhyo5YygLvbuc20d8ErUl7It/VVLjX3o
ncB7BiW2mpPch3eRnLkq0W+Wmg+GztZZcv0KaLbHFv4HRYg1nHr5qPYQDuFfP+iIJbgEw8TGr36L
kugtF36/HyTQSEivfs8UknrMfB97/6vIQS1VEe1ZlIj5JaHtuAfTob/2cfVkJTM5xdoPyME1AaSv
oR/2+5AIKwbo8dm2Z+tocv1upEJLkwh3J1qNHOdn3yBmIIkqQTdiCTYGbjVwQVMXc6PLyhVJETH9
0CXeNTJgxnAN8h/QkjjY8zJwy1UzX1yuETBC2+snJCzTBZoUo9gv0b4KxtcmFrhUWm7rg641R68h
tJmMEISEKX6eYjS+ZUbwc2aShTSevCGtIAG1kZ0gLfOuXprP66AboS00ZOWWJTw+nQv4ttBab9XB
zVyWEeA8F16CwBpQpYV775qkezh9zyTcOWRxBGsbBvEuZlrzgIiMNh7F1QaU4chYLvOwDcb2Uy/w
kDrCOIsaNH1nYPMNi3dEYXO6Jlbkq5oUN2JMdmpwbPf1WxWhg1nSorl0vFkbmo1/jWDMLuYizOCw
Ku9i7I33sDS+1wU0fBryly6nweanyx637wZif3RUleNUdXCwQ05YPfQfwUIfEIIUVLcGN0ln5Nhw
Ri4ixE2t1fVGLUPafQ0svwo2Zfmq/HSa67i7sjR+osRyj07e7rH8zve6yK1LnAn2pwa5n+aItcCL
cejPwQTxbyT7oga+tsY4S7gm7fY1AzHnxJ4q3tiak+3H1pxBctjZWUBw98n0u4+xANfO5GwXStrR
aMiWsI7RoGvBjCWmlXzQCysZIRUm2dGWQsWFmf56lLdoxVem3zUxBvXe4gLptvJPZa7ZrzBQCfZY
nbdfuJysh7BuoCmX2TFgeGOHbf6YZ8xnugmkbFyyH3WHH0+xp3w6xfWEAs+aI/vhje6vtmMEVZvz
d1+3bgnGZLA1w4k8Dk6EIX3A1Q4OxUDYr5ktO1o01aGkA75OIGc/lXm0nNKuuOfTMh0X0wzPk1wi
6k5TX4qL8hrrtffs+I6xNwhEPOJ323xyM9uh/gkRGnuui32gScFqTzJtryc8g71/sHI1k3NUJgKW
EAt25eh9d5x0ugSyr1KbBdN2g8DTU+B3xpUeVnNbUM1vygy9vBIz54DoDvTzJbh9L3xAIFWfJsAN
0Sj3BftKKxk1TKBwM1RJ6GUQr9KkXKmZhqXHvwiN5m7VMTXva9yCjZ2Q8mfbT0PP1sgGMr1D3Rqt
NXLLj95ShhdPn/c5OP43zSI9vIjL9EsbFb9gVBIKRMhHU7gBZpm22OI/o+cvxTGVg2MSudRbTn90
5fXhSbPn8Wgy4sdAgOOdbbu7cSZLf5oDQ9vQRt7HbSQpXeRZrTyMCbnb5U9aBiQoDyeURCSUK04V
IgTYiKa5wowYIy0f9ZvQ3zEeMAgwSxuF3C0BqSDFuy1aFqwOE6TXhfGKNljg2BmWrqvAYIZHG/yQ
0sfY2XA/CdmLB9pSzD9am2ghGA8SisAsOavCnxqynXXDzpwdEtqZ1IEgLmodiwyxH1ni2V9jI3iO
8uDYypFrXCxLw6TVuvpFSLJ6WHxDU2vtEgIh95W1vEAEgXufRPZ6YnyT1fSlWwnvKRxrN/sUKwrT
p5eeLjE9pNWyp4XswnEjwCXjl7d3lezbM7QD4l5of1jwbRA7zgfdSe1L7jQPO7fNgy77iSPa6pOL
6U6YxjCtJu2bxRm78xv7h0o01DuUhDHMS03miaTSgoeiNaTqaJOVbgwZRKvmaaG7dOmSPEHvR5LZ
VE/2fpj1vW9P3jUpLRCw9B226LVVal0Lx2Q0U1BohBttMuJl+qH4Df4shQ37FLlD/K2t+xMDs3ir
pWI49K02rYt8gTUyOTq3tCIG8G5uSrc3KJnRE9ptvw0qw9jnfX7mCuZeRVn/yYCBkgXBwTpvcH7k
g/idFJa41ENKmW4OL/iUaUTRbd7WY2V98dBjzVSHF5H7+jax+p/xpIVrA+wadys4maT1EqoLM6At
9fIa2twwTQ3cShz6h1Kyi0o9ROg+ASf1gTEhgIvXOaOqczGPycbK+uJiwY1HDAkgQS0Y8DZ9ZAhO
AgacWUp4kMSFwubB5jP07Qoj3gL6prxbDiKjwCaMkJnavmNe8QwLfjdYTb+rEa1sNa8lzb3iP/IX
Y17ncHqYTefDpZL828RCqa0H4ZH4pBiUxRccu6C66Bjzn8EiX2BxGcmwHBq90E80RZcTeVnZ8IeF
lPAwOqDI6nJKXpByDX8yuyOUglyiA/YN8oqkLd/2py8DMteXfETHj28tL+xvkXjFF/gAwbFR+gZi
/rDsWAm6C6ZwQ1H9YaOAQI0cL1eNVuhGDB6o8WBYzqbbo/MOrdcY1MqV7KEZWE46HLrc6RkCB9mW
BiYiEwwKuTO82DO9qBKIGpDn/kcD0mXtNcAaxjjKXpIaZ5Q+F8N6zVQtufZySVvC8pKkbVHD6+GK
m5d2yPwBDNFU2z+SRfB70aS/DK1JULvsI7sDyG1HAwcqpHWik4kdUWLFu8BbUHLq5bJNF2HfBonE
dyeHWA2yrnbUD5umctpLa3PFlYeJmkuRtJbgB/fulvteD2bE8QQ/1JZGIgwYGCZC3ISdXEI8Z3tL
t38w0qY/P2G9XYa0XYdznLqrmQBCFCQmA4M0TLlL0bxPGXVvPLT0UDtzhi6JXZz0lrQqO6/rF+HG
P02y7w75MFgXux++pBrpQfyOHT/k+0yhnR9j6ZtPcVjsmgw1rw5y9inAeUBm7cO2/WQ3WgxrdZsw
Ca7Q5au1hN4mrsxnTWKrko4EtLYTV0woxrmLElfmtu37CIpHLkc37N2/8gb7u1YOZhksJJulW6b1
hyXWlb7YCCXdlNXdpucHLvQ5mgthUwKH36Y0ai6P5kFz2AhrXt5eBgSFkoCqFqJH5l0dhUiJpKJQ
LaFFvFZorTmEtaFjgrSY4yPsMBirvQd3q5DRHyqvpc7hKLNUtP65e5JN4fknKO8ItOOyutYeAo7B
jf0tbSVyc+LUDI65TAiQdQZeeLbFjmj+mJxOEg81gwhdAAgnXZYm6lHmP/gDq4dW5BidsRKEWjqu
CzYGDGwx3+Vs6Ff4UqxdbzKjJyiOdqQXo3ErsicdSv6B4g72QEOmG9iBX7Vssqqdhib5u/WynIWI
6lOf62eyzOd71vuA+X3zdXExZclxsBoMG4LUr6Sy4DBI1fgQ4zHXLO9V9xCT1khpNoND5o+bJvoR
QDZKU7zJiyMN1W76nrrV96ic0ktpNfGb8OLTnwiwu1vlkVbfNOCuPcFGy9Li3ZIHUBfs9k3dUwoN
ujA7K+9ZMBhcvPYMzTI9wVOonpE0uZgwCXQszkOTdlfP/Yq9hFz5ZmlyTsfpQcI0OQ0ZLiducMHJ
MIdiPRqYvD6Rp2aZduj7nEckbIpDexk/xAxpgqZMk9lgatMJTZKxmirnRRIQr8EwO0jEdITqeFcF
WldW7+kSAYtspn5PaNK1Y2ORSx2WLqtPj/TfGeykgsnZPSzJucUrkBrDwIY1/KJYzE2KGHCA+0w8
FykvY0uFQFuq2DYk9e6MPvUeZUmCo0OO5waJQrZB2USrzMfYH3NDCGTUpG04PUBnSow99Ml2u8h+
IvQynz+vnY6+94XoS+YxGe19tRkAz4iapKmuPQIf3ANeCZm50TemH6LKRcaPca0t7HhbIQUmFZDD
P7YcKf0AczdYorkGGu20rhp5s7vp4YFs3Eb8Ynxa3+Nx+lEb3UxRiD0eN80fXUvCDodwQqoeP9s6
pn6bPAx+oZdq26hr8dZBQq606ZsT58cqmtxj/JumTXC24XVCx4STCUXrZ+ITouN5NLb6UecPAlaC
xGK5uv7ws7b6YyRVL4XhrLD2V6cktbJdKH5DPWguU1kU2rbOteip09MfzchFdOSOtFpcI7zZGHtq
4FGp58RnsSRc26wB9P98LyzmwHh9DIA9xcy51oDe0O3oqS2kB49B8C7N0qMTaOSGgIytKzJ7u3wo
N53D21aTy9gUS7On8h82i5ac+tkmgDKefvCrmDtq060vJjJQxqi96k3pEdic70kQLcF1dZic9Y5c
irgTq+joyPNV6H67J8eCLZZqxtIdPKXAvpAetWQ/npOaLkWcznCndYAZSXv3wKGxO+qzy8Se56I3
tCXiII8phfnZMYIcOAqmilTbw7koBSXdQdk4BOXwkc3zsq5tCHZYK4at96FFZEx1ha38xW7D+WqZ
47fAj+jS1Iu59WS6bdn3L5rZZQdz6eNjHQZnVQSRyvzLL0ftaDS6vmHmQWo5wd3ZnGrvERIwkPK8
UwJlpM4/t0QIyuKWflnb4c4qvGpBmtp6e5K5HjVZjfs6RS8Km+xLa9Ibwc35e/a09s0u+zc6qjRD
bHvZLbK1GFjLvUQ0cjRT9gKWhPditFpOfmngV46Y3TMS9fcx2oGbWgo+wQW6B6kR+TpKaus+tboJ
LgckVaYzUR6N+U8YN8lJy2rrRl2+xhlUXsHYGNty4lTLEQ+swmocaH2zpdBrfTdLcu2o4YnxmQqv
m0hqyx04jLaUJ6VmePU0fToA6C4vWSSs7TgL9KkSBdUw+997uv81tbrxqi3FITbZWREAQxh9M+Tw
FYz0Oc8FhWIYEVmj43HOcNDs6LQ6VNLPbgusTLNmMiCmxn45kPD3HAaYJXn7iWPK6XDP4JPxvBB/
6eB2D+MErRCPCvM8uf14U7nDTLqPeP8NxHKDvqdQYPZg8kGnQ/6K5Y9JPjbJJCmctRtV0pGMAqI2
qiPRxq9Q3sJts6OdFiHdk6q94hb4OfqzIq8emVNePfJopKSI+FHThe+kG9YmSE0qvDIZn0Iv/+Jh
iN8VCx/sJKWdTdf/oZRn6KD2gc5gRobuAE0nSUiDV0zLozuZKCfXfgIVQQr7t57pv+pDJPYxlApM
Ioj2kd3iSAowz5XgzgkSR7h5UhDhTrVIicfa6zMViI2eZwazigStXLu+EGIdai5qUQfABGpk7lgj
6hm1oIhpDinIk892jHqkOw0RTAEa98b1isvIEOuQNQtJh8lz5uv2t5kjJ6G83AzjX3o0gNrEXOcM
8pCUilPieQweCPvRCcs4+cI+9rgs1mPJNtbvYHKppU6II60GxMdK12D6GXkzocvMVE/Yozdaig+o
GXfZdFKdDHsxpgNG9W6FP3oC5zNQ5DrFjTL+SjvSgnQ0pERAtMl+LhhBcWG9TnHe3ulK2nshjAdO
QPjAnnerrMm/uV6s8Ym+6x54Y5sWEnJ8Ia62Zv7QUowqRZ4H4KY08UK82LoA8LxBdoHXoJaASlnY
prLEHabg1Rr02V6LzKt2sz6GN5+YgV1RQJjuwxfExmysbO0ptZHW5OHyVZIE91aY8odIoWCSfMFy
AK3C19JLy/5/589BcfGCERiDGJ7SBEzlkHNqLD7h8XyK9S7Ly++V9LeA1AxO6tE0nHUlT5AjEuhf
E9d2bEOwJ48tO5I74akZmMylPpNgM7zQlOddLhjTIQUayXklsXoKYrTmPd6+NoMFYHXmeBk5905V
4m5tBLCD8PV975pBQ+5l4DKZ0781c5Sfu7+XBY8n53BW4cJK8UZ9WEatAgmENms+DTvrKylT1oPw
Vee5SbJVi7Zxscrm5rVBfVOPOsNe9SXuaB/+Yo0IS0QrxBD2LnBEBbljSt1t49MAF2CtqOSDdk/U
TMBJxQDlb0vjgn2cCNf84YMBPpgEmE2mgM4CPb0/lhbZk57hICSa6c3F0Zjup3h8HbH/ndTSjiR+
pGL6WgAq2YXSXaCWyKFvW2cZ+hT5mi/B9wlb0yhJ6GvLC4e6ehhS/evb+c0r6CmjqbDRP4kw2YkA
4j4udQoBNnhrJY1WIukZPhMVLaZc/OI2io/BQ/0jXjSogrzDek8Lsc/TTUo5TrxNkMQH5dOsZeMe
SRo5v1ZabmD2/mXI7brM27NFvbHhFPzvUZ1fo6z7o8nGFtNRbYPYLfzb7KOH6+3x1OmWzQGNlQi1
SrTmQBjXCjMZitLYOSOcEPW05whs2mU4FZVHAKsqfYY1Lnv7lBoXMaT5Ka4CS6CPYdbaxSg7TLnt
+1yMKYVJNGfgY5hRTfI9H5Q70sBtONqmu9eEO/d86HTehc8u0s4Oo99FzwJLCEO8xaO86/4QZCzs
p5bET4CD7obxCgQ+mdVDiyq/Nf07H/XWIPr5nhRd/czw/HfRpmLfcB85MTDYlmGHDWnir81IsNkk
flaAd+k8wlIocjY4NeaT34LK6+sRon+sMURQIT2NEeMsz/BtpdG0mehobrl7DScjarO9spFEONrZ
bKfHiR0RXQYmxmWsE/Ew+KdJDc6yROMUNFoinLz4UsrF6autA8nxaEvhbijRTb1BzC3be/w69Jr1
RKDrsiASRdJCGYTo8kriDyu0LS20/ytd6rWe9OP5wyGWWwYd8JT7qozxoMjn/27746SjGO4Lz8dS
KBoS4abl4Y6xdY5N/d56sbcBX0qMnA5EuZEarQUmxgaxrLdWrCSFCCFnm0lKhiYpMnPbI3DHrc4A
KLXjZI5DfpBjHFWR9vLyQHHLfTvin6HfN57UkuTOeHKW8bkG8/QvQzA2jv4aSxgqHrm/0KTiL7Ho
zBll9G3Mm45sC9NeowJZsPJq4jb4+bQLkHtvKxuQGaxDpikcebuwwozUSlw2UguGyHLJTHfYCGwh
nPbV3pV7wqWAMO9Y9OpWlTV+xXQb7CBonhwjCx+eXODUAd8IF/1QLLTwMvyvG1J0vHuSOu2a2Tbu
zMly7z00X8ulXQA+PdrGHcoHZXf2QMwy9VT259Ad96kzPztmIS5Jvtg7fqNo5U6YN3PNfA6pyM5+
OrK4k8tM+E1FfSgnqg2QmqTP2t/aCFkP1A6ryA2TC+FT1j6LrJcZvvywmuUHPMolmBDXwGLItyQz
0DFmYqZcOYbssjSjOTIuAveOSOCULol2DDIwx5KJOzB4uLd14DNRd4tdYXEuMv0onhH7RYciH4t1
EDlvg9k8QbNvyCi4mMzLzspZToI7/IyeVEuvDL7FmmfslhohpBviSseqGHgAPkHl2XKWqhZD8LsW
pcd4ZUE/akq7pAKoxBYSko9bSmOSIVLVuP64gnrddg5rwoOHGK/buATGPjDGh+KtfcZIC2/+lcnp
Cg2zHuAbWG075DRQC4IZrl/TiDO3506xZbSAcyYjCj110ZzjqSAJWbMsjAuWfx6ZZp4tUqaYYW9V
6vKn2DH0ElpswRKvAyW8Z4/lbIKSPm7ECcIN3FnAHIjsGxAhJjI2kiFqIKmz7KBnB8iq0qD5HnBv
2FXSfwZIaKQpUx6m1iLyjasG3TEPxyNBIVqfOVvTREbp1lV3DbHdkM5BQq4zCKIpPC41kGnoAroe
0Yx0lb+QGOnu8grqxlr0CPE7eEUFyYpZ9DNDxgJ6I3ZuYxmbH3K2qEbTlraYluvRCg+GNDpo2j62
4ufMXYb7KGwaUqP5xaSkvAwOB0YZmOGdw/ZLF9TfmlAYz45tFhBzdAf0MF75Dm3E2gtja28vxa95
5mgdSNpFiV2jJZ5r6eVqwr2hcW1Qxums10nh0zlL1UYkjsLpEkYexunRFJvF77F2M5reLhVupAVc
GRJdt8IgPkyQkPSC9pAom+UQuPGuEoj71eLIa5TdFF+NHoVD3kbyj8z5tiVut0zh/EsLwOYYxNFR
PeNDekoEuDErgLgdm5IkR6ekW7A8dBknfab11cPQ+uDuEfmEShFJNe3yiujFNRuoibYulhQzoS8g
m7fgUPMDSZpPijTTmTOZ2nq5dUFX3OoeoWxYJcDFoYw3Q/9iQFOMgLEwuVjkfkKgmji7tXUO6f8f
FALHkh3dyZjO/1lVKOz/o3GzTEdYFqQIHZ6m4fy7xg0JGL9uU2f7CjPgyCzg4BJBtO7JWujnqn1k
Qv9VhM0r++yBnOeQv2MBlLSJvIzE6ro+o36aT20Ju74f6CjXA8CzTE85sXFTRKlYjxP9diqYYEeF
yVsqKMuCCLsKh7pjTEdrZN/lcoquHDTMmNFBkSNI2mgeDGZ6N/jTwyE7pcmhlHaR1NeZu0YOyd7k
654mlxpA+mzAWLRbn5kPqEYuy//P2+T/421yIB7QwbZ9AGae4f9TfJl0Oqhqm9JMJ4FoBQt0M0iZ
nlpye/jrkXrKNnMml+/EZZUsQjmtUItTmh2XpOEp6WS/uo2quz0IcaCxw9Vdj/E6MRPgBlHJaV+R
weMWFYcjohPm9uQzJIhq6hzKeQvmJywQjuXa2ECW4mbNILO/zjoiNZ9Ejq2qEFtpALkkhpa8d+yZ
Bu3UtsmZWZX9CucZ9y1tbg5fnwYeG5ROtb41N1j/53fO1P+ponR0y9Bt+eaZDlfzf6qJBfWlaSf5
sBfoUZEYzjdHLhXF4m1xuGRgK9B36gul6777LdtFR3Pbk1o6I+0+Hqmn4u8vZN5Cf4Me9cbA6v2R
K46qFEsF6SzqJfF33vjnU/UIsZm9mcq8XaunalnkP9ImB53R+MkmL8VZx+EUn9WSCeYnQF65pUpP
/CQBzZ/L52vGvTWxj6ovGUmGMcBAemLp7TNnhXaHZOFuDEl9UU9jGJQuYujslFsgGtVravG73DtO
RvUd+s7KSeiXZ63GUc+Uzrj0LWoY+lY4H0grqLeaH4eMFS5BCxTBbjAPWTgfVcSweknlDKulaSCB
u6nx9o/XI2jdH3HEpkHIISRP9Bx/v6Z+VP3EkjTsI+kgbxWSOEI5fhJ+hgivR1s/SQm2ek199fMp
dixs2+r5x8N/fF09VUu+QDpWjz7+nXosj5merakDk6tHBqjsbjTLRscPsGbAyKBMLrNJA2qjHoam
VAdlzM4H+TOf32NqafovT3FlHgebtmrYyLQayUfoGXFdAHsx0w10AKHyqcvlrmXrm6E+DLDSZuUy
XejFTBcDGfwanh0pK/K1zy98Pk3kFyLbHGBGmtkp0bzoZmbNzSwLbrpNdC8QBXFvz9jcGh11qS0G
OSXQ649s0lBu97R4ORCfGR8Xyeb+yCyVj9RTiocCcKFH6p7zi4t8/ZhpmKFjpHosfKgBiIdb1KZz
Av5ELnOXUYoEXbQDVHkGKS8OIQCMsxpy2f7/cHZezY1raZb9KxX1PKiGx8FEVz8Q9CIpyqVSekEo
ZeCBA29+/SxAd/qa6amemIgMhEBSTIogj/m+vddm0T4TCs1w7e/tS4macOMHsbFOyT+8ZnNOAymR
EGZmGfdyG7Ww7vZfjxf2XyckW3PJZLccS3NYwluO/ucJSYPfpFkZmzctra4Z4KYv5XYCLPjAAjf4
1ghgbfbZ8fOlnxUDywE2J+DIDLs52Ue6vyZU7rd7ZFdiiCIjMd7SC6emldj5ng0tyoRR1a59LbUr
SP7pVtUflhMdf/65L8KNNhe3l0M9d7CCuVT9fz3tcQ6vIoMveJk8DsJOP0MDUSDO/FmAR5c1bFz7
QkDXbwcZovRtYAEuN8E8/+12A1kbVV96Opm0b+2oHW8WaxnlIR3zB0W3gD2FdZNCZckKC83HNO+L
3TLlR9Yuw38z8xn/xfUwTQRKwjENwRLhL9djNJuY7oxl7SIWm5dMCP0u6DEOJnBUUjQ3d8tNIXCg
m9yqnn+/KS58bR8NKCeT+Zdq1QE8wcqf2Z02ZTcrFJaupc8n7jBM9VHPs2Qgq5o7yswc2nUM93pV
mywX/3AXM3S9JYph2FlZH29KcE307oFTrsI8drGsuZt//Yk0Z2PFH20AfCJt0C26Zri24QrtL++A
mzBxqaIydzmwzir9UDs4UsuhNNNkjkwcfztfbnSSkLAItFkrwe5iSw8gRBSnpk+IHJ0dunT4cctp
VCgHcOjEgrGeVn2a7XMyYRFEtDKz5SiWG+yhx6wdbOcdIaLqiuTC5Y4/PGa58Q/3+5nrA7/LxaYx
8mhXoljbmVnTv6RZgvElNJ5SU7dunOt/81bNb8Vf3ip4ZZqpod9TdXNxFr2/3WMRqv/5d+1/+NaY
aG5nWztmyPjAzi99ACVBQrSafgRhpRUgtHljWgsLa5xXSCRy2pPwVVjzAwBginMUFrwOnFf8NG+s
A1nU5bRo3dTA+GtLYpSHYD0MhCPw3bAuYj4YY2yxqIgv+sB+sx4Q8jdWMYug5nu1uzAS0x8eOT+D
S6K2xZL9Nk/jpzCM7UOY9SkByty0HDRkC6t//e6IeS39x3fH0TWVeoPuuCqpssSr/nlokw065S7w
0YE3ebz5fWJeJtuRcy9UKLhz3YKJvHLm8+UxYRhmdBu6FzW2kJ07GH6D8ZXwONQu8dQ9EkoLWTaK
69NyaiEMW5uhzHbLqdQqAQwDFe9yqslxusxPhEmxe1xuaoK35cnwi/zXT5bG/R+fDITcb09GLNh0
oat6tzzPQEbw3K71m4NODzcSUf0YAcvf9S67iaHs6kdVbREHltpzUto9YonxUlh29bA8tK1Fskqq
klTu+aFBjJF41AMksfMTZVi2EPXNeun5XrMDMl72+u77iXLd3du6m1+XxwqJOjdMB+2wnE7DSG68
2vrr5VRTOhAO+J++n8lQHP2BDvhyn0rPefevr7r71+GDkcNxNMNUHQMrnWr85arP/50zDEFJHFMO
F1kgOFkO8SyerpXopWFrQI0KzTFizQRxL+nw9xIZ7KWosU3wYYIjYjfFUxf6bK2r+KcgXOyI+dX2
cmXau3CBbR2wO+Jl8sYXEcPyU2fXdHVJqNBj1HiJnz6gl+hulwPMn/6Wdqbp5VoKAX++g2Vnd1vN
h6aW75FTriNcqYdyjr+q+Fhd+tI8upT/QFBzk9SLiMW3Ge+c+TZikvJzpLgQTZz+lKh0lM1ZIPr7
aYlscN3GUnrlbP/99uspWIKXU23+Sa1fmqnc8Y7F7EFL+WPsLOTRWi3XjZweCGwpTl1Rmhd0R+wm
Gr96ZkNYIZ6iJpgORH6VZveMqHg3o9hfKPaIbUt7aFdXpJl1ObJFZ047dueDyEOKVKIEchz15CRG
aHhWkU7q/OTmDQUDsDpH0n1+O+QRAvflw/Fv78P/DD6L6/eXv/6Pf+f8vZAjqH6kBH8+/Y9z9F6h
yv9q/n3+tf982P/Xox6LjH9/faI/PS///W8vb/3WvP3pZJPTxR/v2s9qvP+s27RZXgN/yPzI/9c7
//a5PMvjKD//+ff3os2b+dmCqMj//ttds8lU17A3/tsfn/+3Oy9vGb/3IN+i//Pxn29188+/m/9g
8BSmK3SEF6R42OzV+8/5HkUT/9Acdb6R8qirMcb+/W/s+ZqQ3zL+AdFTtRwbHYFqqQ5mvrpAGMxr
cf5h88VkhWPZGr0PaiD/+4X96Qr+fkX/BkT4WkR5w6xm6sL40zhv2Y5Bn8cxTUDBusOaab7/D7Og
HNU6StLuKyrzDo4JMS9RD3f926npvrV90D9E1nZs8vxJh6E3N/DqqLHAoWOBR4MyXZIF7TBF2Xtt
k2k5tll+aC0NBcSc/BeqKp0OM966bW9sQ/PBEAC1S5XabBut2ihoUAsNzpkAESCVWk7TRjGeW0Vj
s20MtJbsQdDlSNU3DKUr0Br5S9opCrJRyIJNSU8YO+QTPlQJ0w2tCHDy8qyRXLPq8HSuIDEmjyOB
PDQu34eqHK94/bXboLi0mTJcuyb7wZKvPjYwAW7LQPXXfSohbsY6OP8SYKlBLs6YggqFrJWg0j6K
ogk2de8k16kSxqZx4mz9bbhiNjGOTftCISi56xJjOiP5hnVXBP5HNz+/DdHyNoz6d7VlgVnXmLHy
qGtuMoIk96AT200D0+PAmEQru1YlzV6tA0PfxTvTUg1v+X2RFx9+KPGNzU8p4+SmDqthrzRCUKCB
td3KJrmoiV5sAkj2clIILIoDHX2pD42cTv3hOykploAcq9nxn80UgOUnOZ9+9ySNupnDtQRqQlTq
q5JtPb4sCiFLSaSZQ5HUhtX9EGTgJhRCU8r2mjT2NmqJ8sM2msLvmIxd2+fqPUh1o8lUSL3TaFwD
37UeSANuvKEtCU+aLVEUiIZzZiGviBttV7cSXAgov2qvzMKm5dDEubWGeXpM+zt8MtEKna/5LOK+
2RU1kXc6yD8FuaMudLQK0vrZRy8msuKxyt6BgoC9W16m4banUrCWVVSbhEMTlk6YVBEQfJo7uUuo
8zhLYHTAkZ4V6ZChs0Tf2Aq1q+UqGrjHb7//GuFiNmHEz68N08DGLiFJQWii/uHgSSJJimCSOapo
OciYmNLvl2BixlyXMb3heCAph1Jze9/jzrCLrRIEESl9itzmpqL9GvTkUFhBc4vD8MzGSjn6pq3u
E0sLV8Fc+l3qvw4NJmL68O1gegQJEcXjkY9TjESNMmaBKehqlchbQvMDmRkw8gEQbBk/2WUfQruo
gal1JGsRHfdu5jua9+ZKrZzwBi9OfnUdDaoujm7ecDZ2GxHW/IHah6Wy/gkMkK1VbbfH73dEIZBh
8TpPQGa2pBTHq9FIXrCniB8KC8oZpvyOekVcvs/MWMPvOqEl1Aplbfo2Wc/k8KLU1J4SiuJA7+fK
fz260yboCO51aOisVWtSH/oeCZQJlnA+ceebOxV0DjZG7YTKRpSu9qgV1mOrEcBa6HV4ZaiWL6K1
XwcSG+5ElH6JoYtX3XxmJSLZKGTvgiaZ/1SRBj8IOqlvl4MrnSst1AccOSoJIbl956fthxsrDhJG
M9+7kVPdpRIT4bRWEgjs2Mvza1HH5iwvztZK5cZY9gvkJvMjFQq06yignaknZXHpfHtjk9E+Ok7z
KfKvECFigI6JdPOy619HyEtebWN9iHISzmzWDqdek89conTn+iwWVVsWvxharLz7lYaFtUZ2WcEp
xtm7+LsxsX6EsV7SlB0LT6M98tSm/oedkf9DD2K4OmZ5A6bbvUQlTNIxVa1N5lo92Jz+Qqb2FYNz
caakbz0kQf81EnZCuaBDT5Um7qbTJoediAvTsY3W7RwQNiyNYdkTcba8m0glolPN/OA5AwzZnlbF
N+alry68a/DeLP+HEgcoigP7oBQD7JVaLdbEk6Jsyyv7ofBpVIFW2VRzOOFih7Xb0J9WFJGzNXrv
fUwiFzMNGbVpP/5sJzLBoih291ao17eTZNM/5eqNbILqmCbN17eF1hKMdwvpAtlmvTeHcW/2WXZd
UL5RHFgrhCqUn6PdSBzf1jQj+eyyqvM0SqV7HZkqKKHqtBx0XIw7V33OYQyY9mWs8QJ79BFiQGN4
3JXoYKYSWpQ71bcV9DBinLAmtHY7nBPpAxhOIFQv+Le+zdvVMJLH1teB/ZBV8snKmu4oh1SbNTql
t7z6oFHBJjQjqpMwiTQyb/ry4AzTXS4gpYiCRDORV+G5cSGbdWZxu3z4RL6ZCoZkLah/JW37HJS6
pDiK+mPqEYYjv6z5WocQg8xg5aZKc2/06g2eZYORkaERNmWRvRJbcLZNSl5tU61d+z0j5AAdOW16
WSMZlxWZhYnpNBuDtCZcFXhCpKj4gwT1yxgQcmNojK9Cjj8Lc3z0I/RcXdr2kE6iYY/st1gbfHkh
7DvHhYxsGcl4QFj6Msi7QsXxbczXdegoE1Lkq3bwqngHimGgOUZldcF+jE5VXKxJSU+jgdGDSuQP
kNdvmpzKn6rZ3UjHxbWkDPExkY52kwxGtSLTihRNIk8eenIsQVRPGF/isfpQ9SMtMXWLsgBYc2JZ
lwwiWj1uescIny1RxDeZHw6zxAQUNiCuk0jxETo94WzFhGvCB038MlCtBUol3otIZm9/+iEIgoGr
q1e4feYQMEhdekVilBuCVo/nwT6cDx0fkZOmB2Sr0/W3Q9/ekaQENH2g/tmgc3iDGNcWxU3QF/ZP
YJ0shfTauNdjHhmlfXxApGCuc6dLPRauIQu4ATEq29kXNhDZLH7DLOgrhzKKjSdKmxJsOmxWpdJ3
uipi+Awc5pviUYCnktUdm+Zpawb2T9EWV1nQ9jSi7hHDTPdYCRvst+9efHSJXpU68pirdAwbpXkw
04lIooxcnymqME+FpIyroZyuYzkxKkfNPWqEN75brn0MpqI+FHqu7Vmfuqx5THVvto3cJCwptrXf
67iFfHONLtbBXdCZN70lHwNIhutlvAuroFizld4tI7M2D8/NYarbcwxf6VlRiaBBRDHdubC9d/g+
TJEkByQdzlPU1Dem4ldvxCj6XmeoOrX3qSctsd4MAUnsLJoq9DbGdI1U5XWCO7nqFN/+qMrOUw0h
V4R/ZefEyu1z0eAtYXEDYlWLXzrEYp7VG9p2gPL8Eg8qvmpp3dhZItfElX+WTmc8g2u1dlrvaxvd
Ls1nKCBY4H0QTLVlbQq7Ehs1CLV7PEvavWzidW+IBBJg0O2oyIbrYexZLcPgW0e0hR5QzWhQDciV
i+UFP4L1Q6CYp66F3hxObHNPGyEBcKUnb9imUZer+7526rdhKCEJYyRj4K+2JpvRoUm1D7RZ2wJD
/B3hkPnKn6rk2OUjOoshq+8iv/R3JKB2m764ITtPxR9aoOQIx7NJfPKWE2u5lYbfMp04AGs28TDZ
m6x1TFpeKGoDzJOn0hE94CVsKHAnscWRn30e6qo4JkVt7IaCt7AUwwvIyXlGsJPomAfFaZkqlM62
wTpXNsBxhZVT23S3TAvluu5QA9hoPg+pS9TslEtI5FgFdrnrDleI2M5GYYF5McfWvDg22LqunyHd
GTGfoyvac2PBP6fuEZOaWpTrdGiLp7ZhyiiDqsWpo+peA7cIhJV9XBbNy2FsMBo5Y9VsBwBVaQN+
ue0tmiuFq26tJjcvrmXIbaMJBh7EYNhI+/o0MRt8zD8MbVz/JMn6oTKNH/5cDVwsvkYcF15UqTWg
vrxh0RETbsBGK9Ga+GOqm68klM2jzdyG6A6jXoyM9yx0Km/pf/40X9h+EuHNcvvvj6CTb1ZCHCpD
a++x0IasKIEosOiT6x6lQMFgCXQHjXiihZNnGPTulvmJXBWQ3RimVk4Ox6KQYNxWtOoLlgwweLS+
9MgDqk9WWBy/1wllFxSvrDPAKpbje+3GSD7nbYM1udY6jqsnJe4AX8y70HjIv77FCKHBSsGp3e1S
2luKhTpuWtVO9asZmzT0dYXuFJcyF6hu+lwkHuN+jxLqtBzQ9IUE5HD4w22NLfdRkv0MqUpilcrj
Y4/d3rFJl5jmfSR6JPxsWnJKRzfwrIELiuqkuCwHEcThRu1bpDZl5i3z1/ckNs9ZUYbBg2hNzA4M
gN5oDsHx99bl0g79LqbyBdsQ6r6aWx07V5qsT0IsnpHvvufEKxxs/tdtVIWvhcYut6JoyyIoiXap
WmXPrsk2Oyi1X6oAqAnI940gmei2c0W9QWPibNrZYTim8XRr6dWeZWjbRNojOVDZfYZX7XvhOJ85
SbEVdQgIGD6KZ80cgHYIolOVjadqrO1ykxb6ZkTWCxNB3kBkcmKvq/aEtRV3iU+0nC8sxJt0Qy7J
YG2+V17zNcyr5vumpZqAvLnYKXZiY9VLtbXRkucWBNkr6TWvXLj+hMmnesCd3+xtB4UCfZfqYdIo
yoqm9UiQZwuTRIQQqHBrRF0q28FFOSxMXgakIvZejvYoZ6Nrq6lruLYtjWx+iaYFpv5Uye7DOAs8
GpM2wmZy15w0wehfT/a2DwwFmbGC0zT3t+oQlS+ZYRx8RbcfEPoxWZN5FVyVIk3hwAUBdpOpqy4p
+Bq10a13P4VZ4iZO85TnOWO78hW77vizK6ddi9RlG0bhcBB+/qOY1AB9ZYvGpkbnsHI7GQL7zvKf
JhGLJkTi3ACNZ+bExywraCMl+MGVWr9d1txhaZNi0ZIqB1qs3E0Kvs1RVz7HIEh3lFzz7ajVbJrR
PI5OH9/GXSOO1eDjYZhIEqgNMJPBAN3t2+Feh25zLHs0N61RtltyMyM7qO8gHnS3Sgy0FfMd6KIZ
DnWPL/3N1jEDTW3rZRoLVReJhirxdgiinCGp14H2pOojJA2W0SvrywkGWE3BM9y+hwzROTbBXwE8
OsPG5klq06l0pxRqGtt9s74PzJVV64mnmyQ6h0KuCX9h9q7u6zAm9qEfN7NgS0kuTUSChegILDJJ
B5Ql8hZ1N1bxk6b1GCuNyt5nk3jFocvgJJ7UwoIigOswYknu+xXolki/Ufzp5KObQY/Yjp5T6qti
9qoJ7NprPEUVe+h4hyORuZh3Bs01KbRd4b+kNpNKPn2xkzDXBfpgr9LGX35m62sipE3CWHBUTz27
2Qa6A0U/3TOCLjqn5bsWZRmmJsGIML46Sg/sGp4o5JU5PC9bTfLiQmPc5KiCCWvTkRZONZHEhglk
WieTyLlAfAJZl/rjWrbYBShHwW73lJlU78q4XrvwC1F/Rfm+aMqLHVvws4Uw93o5pvuoJaoq9rV7
yip8Onz7OUxJukbB3xycvFeweCevES4jCnvTD9C7jCp5svUdhaAAQWSQSjRM5qu3biC1205R32ra
ngdX2ts26YKDP/bMEkXcnkVAZ76kOTzbTPFzhUAZouMw2156voAyr2o46+oqpDi2Md9TpRDbuAYg
YjPbNSNYKfuxhtp0g6lzU8BMeRpsfHyte+dmtftRF7cp+FKnHW1QPnyJrEpMJ0DNnon9eFAQLmPm
P/pV0ICkaLHYGsNdig53HTfDmk2rSieX7sek3wvU36u8KzBMy+FgzkpmFoFgvAUUGrfMN37hWqsk
rZNV1Im7NILzIvIk34+ZRTt1ui8S6pSZT6xdWR0sJ6xwuSNDoRn97GaZ9ZgIpLZmBbSuJHkXixOg
zHLMSKeBrhzJY1DaxXGShrZxB3SBVqUhZTOxmydGfqeMwxd7jK84HsDWu5X0dInpTpi9QIZNFmnf
bl2lRHsPgr2MzZWMYDcFs36Rvig5V5KdyFhcnNw6dlLbxKnPnlb6QOSS6A4jaZ27+YFGGFkqlB68
kBLICsWaYNPZI1knBMxr5h74qJ3UjutBTsF0FFglkqnVVj54hX3qkNeiW9zUDthpXKX3xngsIGsQ
3SOcLyOgchjhp9k5dCQ3+hD+lKL50p/8qbhWkVrcC1SaqZXt4hkFVSDgXccU+hzjR9tjj5JVkXgM
5YjIKyK5pnxTO5T6dJUUPKJOSGO6cRsFDxqmdwMjBqVt5ItRrj0MkbL28WM9QLh4xe6eHtzayak8
5dpzVQV7QO5HgOL6ue2AaAbq1XH0D1VaW6XMLuM4RxPi9cakmd13UdRuW6XMj1NA9nKm1OGaohsl
ZIyCdIg7wBD9JWjSU2L41kFxxc6gDQb/PpyBaSyDRPfOFEV0Ya/fWkP9IPpIu8lRtZih0+xz5zVC
mbfnPdG8+6gYj6oWkp/a17y/CUvxsKIfV6tUK2bkQaf2P6nYA4QQ+cuiVIcbrHVuukX+lhBdV875
4AUiUBhOk35Bk/rTTZsnFEVf83uwdp3kedTHr1IFelWGTrIb0wYanvJlYI8/50aPU4fC1rkL9DuL
rQd1ECWiraWluDckg/IpgcVDsTM9UI09GEVZce1NfUf8AZP6HDlnXseazkIUyXAnG0cQHmIBKMPZ
1BdC2ZmyCldCK6RnT1iZBhBjuBaPNNkfKomzMXR/hJpOagb7hAyjyaA5j0mbfSC3WGGnxyKn8zGo
ag3ZIZJpvrA5eTMDVM2Uj6aDxYc8CdWzQ/05nMbnqsEZBNH0JjDyeFXF2dfUQgPEaDCciRpkP0hm
3Abr9kRtDXdlPQqfOnSqEGos97iy203Sj1+FTaaTmUeb0cmvqaFcYsAru2FAIyuizcIJjRizlKkr
11M5yW1fqmIDQODVqMyanWp2n8YQYXVfFwwr7E5xGyN0KsefY4Zw2zTIKIQ6cRiAUq2I+ER2FI+7
CdF+19u3raq0R8066JXDPNlqJctiYo3wiA4rpUo+qNeDDY+NZCsnwZLJwDpPaBQtW/krI9WYFZq5
qt3bZF5LRUqqeWXdBbi4euxzfie3xpSvmdax46kY3u3KXRlhYZ6AJ8xlEWddacjL3bZUbjvnsZ9k
SsCe/sTTPedpTgozyxy2hoO2kcBoV5Ek5j1j5ezpDfn2o5W668jJfzGkvJUj/vrAKNZiJCJcYUDx
8MB8Tmb52aMj11GGQEPHBWaGzU6v9eK1nNyTz6YNTUNye5vCBfLyJN2mCQhmJWjuJgivVlaBCZ95
QCpO0SAyP4MBjW8YARiStnUNREHYaKS/2Exi1HZqko8D8IBKJp7jwjVgPz2VsrB+qLL5NKiNbSu/
3Blm1d4WMqczr6Sf5UQVB4eB2iMD4EvyZGtlcZSkRnq4wuHFVaTcEKa5SmzsciVgfKOlt00oa7Cy
cgvkDTYHz5oSbes2+MumeAWfN1kbuvUhSorkhv5pW9p7qw8UICjlbLAvP/nQ05tqQlNCLirdmu4l
LMiAzHAdeXpfnUe2fyUBfy5QuW3ppyOhwMkrQ9OHcALMVnZyD9Si2kxwykp8rIEzbCsk8Wstaqen
OiC0Vtp3fe6w4ckUKq50+Vd+F0Tb2e+rrYqmJ8xXpOJoCXRkzBlUMFsZHZSgIAm6ICok/Izlmp2D
2IcEJW0g/UFzFi9dSOVAElgwD8spiziJ9bv0135uh4cJKv0hZ+rvyBPdsUe71ZIedUWkbwVZ3zuq
CoR35Y3NGnjst7wq/2o69c5U7BonQ7smPoGVna8mT71xlVHcYhGzyHbWahpoWGpqtCme4xCEYhvm
q2lnwwo3+3vskO8kE/USkVvQZyW9o9jfZPQU0So1KYnZ5avNwtObNCgxiH/KlbRUyMiiVrZyILop
0dSd2RaHKHTgOLYUvU0V/Tfhr4SRKV7WNSiZ3dkMxjehUwz3NO8grAKtQO0L5TC1n4lDzivA4nzT
IREMRyZeu+t7L0okOSho7LP0AHihYNwIzjE5Z0ZMATMNmgyOeHpEWm3Afxj5HmXd3q4py9A9kWff
or8Tyf5lmhoS3TUJ2IEwdKwbwRsCZ4aSqeADWqenTiMU0EohQcks3EAbpoInpwb3pVlSlXdfBtCF
t1zNkwsp12U8pGNGDPCUlUd78C1syNnBVRP3MDox+IXi6gcd9F4VBo81lBfTUdeKn0LaEO7opW2x
DfL4Q8R1eY0GuZXJKCgVVED4lTj1RmsMPfKs731FvKO2mSPxKLGlLHkcv2xJ92julNmOUZGl7MV1
laz9ytX5Pcy3ugWRvCIkBWcARYimH3/OayXsFtJT+kayTSyv+cydJGK9WU26VvCna57NtdyVgQsq
mqKcFCPqIM08OOypK8J/9kHyK7Snakv3gIpt4pNTaFxUkxaWgpmS1UGn8uWKX4zJQTLU8I1li5gZ
gbsS7ClXvqJWR1N3qfZnMcZrpJJCT0lQxG3MiwBjOsE/Xo/2c6UaX2kceEllXruUeDuEwZcwUuih
U5+QuNCbDhqlbZUPsc9SEcwM3AD5rLBAgtxERMjB1pSvcBxylgodY6EIw7Vu1R/aCAWDeNvoqFbm
xnDV8UQfmaLN4ONkN7rh1OtKC0iQiXGyDOZcDkT79DegEfeTmRQH0pufl5uHODEPydQ9RTMc0KjG
Zmv5GKigZZIRNt9WiJ0t7dSHSsyCQVFJQIhce/DUUfNGPXbO9PoBxsCrXs6kGhJRgKd/vfAClsOU
tC9qYYqdGuhyV4iSD3BrqveZbSLFL/H4LacOmpirQYuriPrrlAr92Z6cfEP9ggqWCvYvEDCmExEi
EdYx4DZ5RPc5Y0/FKvPoC/bZOKuo0xH4fQBTxMMKGKbfgERklgHeaTo8nYTcMuV+e5BayvYLF/uJ
5FaNUwQ9sZmvYanVXt9gup4mLJiLXbGaAx4lgXvfT0cyHrlVQ1SRdzB0zyDgmiCm4ayFJroGkV3N
JAfaohi6J3oRnDWU/F6FCx82xWc2d6AXQAq5aa96BmvUhWy1of9nbQniky+UuxU2PUZ/NnDdYRkI
XvI+uk8yt7vBRkqmtUvOMuXNO7uqjBMG8eReTA3jldObxLF18XhNq/ZFzigEdwrLe93/nOUZdkPO
gpyp14GyJzNO2zKn45HpZflSjePBAiy2Q045N36AUPX0pPYEvQSk0MtNqMmoJ2bCvbEJnO8k+7Xl
ELYYm4vAq+caUaATRKca2PCxnv4MgLj/6k3SzlPdfMIRtJGD8GcNxzcZ+LtsmhMeMkhUvyyenfPC
0hAKYXRlIPflIJ0bfVJp8SYWVuZZq9FH/r5T2uq0EB/BuhA/VsZe3EclyBQ+k8tT6CkKP61jDxTw
gcScBigbtvXg9R1rOsutHDpRlnWjCgK6Wc2QJeKzZvG3ultqIDuD8mY5EDgpAcYOLcE0ZahTmKYU
sDYpUZ8GA0XEWkvyaKUhZaDqQgOdoKh8n6FNveRzfuFYErhasvnCIIy2YBxL9BF2+2FESr8VlCdI
7EtP6ZyBptmTeYkgO1uk2q5Da2ArUYMmih1w18szLgeFsuda+hULrVJLfZqGkP3hTyd8ZOIbEvFi
EhHPZqO328LOjE1ABgquKq16iKNm8r6fvXHZuQLE3RaJrz0Evk9tQHUwo7DyIMNwzmBYXi/ktGjz
XV1KzTTzlvd9yaqqty2IceIPcEipNWvzWRcyUXdEwDsccwcRCRsdpq4UJ+xIKIasYxsFQD6XphP+
bl1G+In20Tj2D2WuHaXbl7e+i88qTgJz24z5AH2jw3KQ9f07gAtrMwKXOMmgdm/MgZpwK0oSz6v0
PWgrSSoH9dwhm8vFJbrMnEyfuxZlv9/k1rlOfWTtyxub4nX2Qvb9N1K1fy7fBtKGo01DN91bsF3G
rJVcfgLXM26hZQQrpXbCc2K+L/+LyY76HJChMquMyll0xKYGIFRX3X+Plo2qnkhxSnixRM4sh0AH
qoV4+0YZYatlCVYSP2gqll0BYBXCmM7fP8XBDKaDijRfg+XjslwIoGQVvmybtBo1YR9XUpgj7JaP
o01lyu0EuWN5JLbLt3BBw0i6CfotGJYveyYyL1jmrmQRZYu4oWNm3OHR6veZnbQ3dMeobuvGs4Ao
shqM1jxntfmpY1ra0SEArxlnDg29RIFHRMK5aVBYgjWvoD1FP5RX8CYMBcBDDY6FrF2UyNSs61Sl
f4ZyZrd8OKjm0d2HkC5/tWlNwGZDIbCho8N7pK7DRrX3miyHbR5nO0aq/I1E2Jq9JPhtlCkZAQpj
skXaVhyFouy/C7csR09YXBwgQQy7bOiS4/cdoho+4RBniPmDBrd1ioYJ7XDoFua1ZqKx4voOBIjc
I4oDi+UnKeH0WXuSGrQB1DZEt2Tg5gQfSKKbMptVGx9fidzt0OmLuVPkl3ZOf4OwDPDCUrwGcSvc
gUg8Ibu4Rx6Rvcup2HwPch221l4z2YYZKk67RWfxPZnUZhkcQZ4PXmfq5k1VtHA8gQquKiRqH7H/
ENZ+s++1pN5qKpHrKinIXtOFAYutufI8zsXvwZIj3DE7vCsOpa22Z2Ucq5Nbwr5ddGiLFkp2A/bC
qoS8glrMDmnmLCIC6RBS0ycMz3QjPwNjUJ6/v/JiyDdgKT56QAKvqg1/ZfLZpnx3eVzck96ialqs
rZ1hXBM8aioXNMa98KwvvSAbLCo2/y0EwPQeBpeBl3hukrE0jzsL6Q2Ntyc/wG0/Z3do6jRQSh/O
lq0QZ53n4gZx4rozO/2pt53bZbZExrJdfo24CnyTA4XBBW3wO1C3BBblJTCaVoTvRWtzMPRXlMTg
tY3d95vew1whz5shYvnCaFjhV0Ip21U6m/GWUW45TAFg1q5l2rCjDt98qc4g9FB7GvTsPkhk9x5Y
xX0wUIkD3UZvzPRarUm2WePyn8/PP7mZwp4TuJtW48XyzaL/XpiNNUXwBhv/jjfxl1nT1VCRVmlz
emVbmdWP3gl3UXL7fSn0Kr7aVsA8TsrV5FfaA+XL8/Inh4Hdg0wf377HMs0aD0yWOYnKTMhN2mIQ
h38CM87wfCHTlyLq7ghc6d/ZNuP9aIenRVU0bBohjw1dtPcKIh4TLkUjrkg3HhjK3ENf2zjyCv+L
wNDmB9EELFT+F2Fnttw2sjbbJ0IExkLhliA4SRSp0ZJuEPKEeR4KwNOfBXpHnO3+I3bfKFq225Yo
sIYvM1cWiM5OO2M9HLkFSG/s2IbHOMCfgoez1zjAe10B9lyO88mwuBxPa3FrYql9z8UZtMaJnmz3
nkZfggl5+6yRdBiAD/ByJZRO7Xq7jPdqOadsSqkW79zeak+akXLlnriysfizADsKo1NEa8X6eCUT
VqLU9Y5GYUl/iC3v1Nv0l4UZjpgmWrQgshxclI6EWau0xQeDs+xko+v7Tj8yaa++3+SkQZGncSIt
mMAuox2GDhuIpJ5bkgB8bq30e6e1VHPnNTB26s3V6rdyVP1Fgbt1bxkgcvIEjVgf28dsjnMfO2C7
K7T+velzdSiZXaNMvReqnzha9dmhXD/NY/UMbr48376GTIj3bBbZXSnFx03otg1Zn61xRl+vkq/K
tud30uJTkKXh102pE5zRt2NN4sFijnRVraJmUzBkSChvQFIN2y1aBXpDZMDrxGrQAlFjZr4xXJwQ
TkWnw81DZyBEMsoyD1oxf+cmbuFBG/qjZSnWyXY6yxF+i9Xr3m5xhOLnM3wXWrQcKNROjm1jyaC2
YPvVVsQSBQqkCm5HgkTm085OFdn2Ju4whtQK5enhz2IZY/FV+QsTCaZo6ymVLugO9Z71Taoi3ql6
rB7oB991xmnuYuoyVsdjujJZM5SefcrE6uxRBb2F0zMFmhtHF1HZPwwmH9+YmdjHVkmNvd87DZoA
/2bqb8qWT8YypD+1InqtQ5G/FSUNeHD3841OocC9RQJET8v6P6cg2+zbqz5/C1WavDvoRMbqCTQN
KF5qNo/uaK8DMGXvbrI3q4m3dd2iDpSiC5t7/sNN+Lt9SNbXkb8e5FACgL7Kr6AMkxPZA9b8ZH6N
l2L50vHebAZNh12NyWHH8LF8EoN66Ra9/gAv8dClHOylYhpvtKX1Og0ZmnnmbCR1dM92uKBfxn20
Zxa53KUS1Ih03fraqo/bVQPz83AtTVu/yogwLehQulGMxrgvNP0H5DxMql5R7XvI7GfscO7Z7E33
3LgcJMUArHEehvE0uUMeDNOlbLkLWyECOydlOjOL1RcZpeOmk8aFgkLoROHvKLJwNWjSvA5hjiOh
iDZt1aOMYL0J9cIEwhC/dbZhHrheMxP2hkdrlatcNPqu1Qa8l+MvZHZNb8qHETzLZgwdPdCaoxW5
+dWJnoThMZhF2wmluoKPXJ7pIHI0jYgbWYzK1dxLl7O0YqLZKQZ2QdFVzDIYv6RJRaBjBh4ukTKh
VHDJRi3H6pkn5OEbcFSh94XFAWK0J+6KIpcHgSSq1ecyZizQu0fqqk3mWdm5TPSNI6Z3zh/6LpOU
m3Dk2kcupeoFFuEN/jpWQ1HR0sr8xYuveUKP4yQxcHFH/eojEW7hXhCnaH831QAaKg3vIxJmGk47
P4YQTipHfReLth9H1z2kYDjg0ciPgePrcVoxUgDVSvyixCSz+lCCuogjmh/svo78vl4RyzTV0qlp
bpMweW7y+MTp+TK79MbhRdShxjHQ++oK0v5Yp4nNyg4IHZnXnsnzxqAIPudohvnvlx02Eof8AqrD
q8eA7rs2/SUNOPaRYVx7b35wFXd/x9bGvUq8xI/wytnNuXu2TXM68rP6aBxodfbYpkdZq+MwOtpT
DYIaf/a3wkm1e6c2DmRnogvWZy1tFx9N50hd41cxMWofBWDMjiKXY4vbnlG3XJdppiD18ivK29nX
zcKi0SA9oL20W7AUNKPFyW7OdOOYu42fFtbzfGBBH/0y78KjZnU/2jGNDmmbJ5swZf4w0ttTKYCJ
1qrp11i3FA1tuD05FRBT2E2uZgf4iPIdVmve18KPHN4FM6G5gdTUniqEzci85o5m6i/qK6gYgLLP
fKDzQ57ujS5nuKWGHaSSHzCAKRvmpMW0EVtzyusOfG0A9m3V13Fpc340hCH09aFdeIniBsRD2tzP
sfcsSrvxSypeuRXhWYqXz14U50kZg29gRTI1sbc4+E5uc4WIxBxr1sNN3SM0RjleTA8V44E7R3wo
isZh2PiqCD/4Rce/tXaIEyZBUpC9OL/XVNAy7hk+Ma2EPrV/3ERaZ6trQh5pljop35BNeHBoDLaE
XTxyTQ/staF+zMo5iD1G0irfZQoevi7wvi8J0PiZCE+4uhWQWfuu+5lH4h6hIsR5njGq7ht1SnKg
bL0XTGn0njF287HJ/8YR/diXCIdRNCB2a6wFbGycgtLvjdO83y2j+Ej5nVgCz7RcetDNMpnhVjza
TtB3Yj7UbblLLWc/jwIXcYhupIZX6puarY4Vw1hY7+isXZhYgtsbbOeX4sREICZ/InUe7ZULtFgV
w7ee2O2QNrzL1m0jK7DaRqI54DL1gTqZj4Mk9m8NDgMmC9uzI75k2mwZ76C2GGpjWPTxxBBR9mP1
pdpln+VMdqkFNTZZltN9KGdQNwtlywaF25u0HnX6ESgPmWXe7qNI8+3S2Pdtq53myqHQa9mZFboy
iw7xbzT6ZZ65YSRWUOFOQCLPXzxmg4FdZ28DD1LQ4BV3nZzGNc1+s2uWp6wqXP6gzvvBdvcYxx6y
nkIrzaEiyo0x0rdADG6fYce+NHRfb8yqwyeV0ddrm8zcneHAUeNYzt2XrqP1lXTKI1juKOOpZutl
6V4ExRhN2UgiuWqFNNIuMC/iOAnbg9XmZ99V1J9DTAx3hujPnmqfYHSWJ064SwJiy3muYzqi9LVh
d6zajb2E33XAwilgKn9WtCthaxg2qmc42UobHj03aGqYpkAJ8y2ene2wTAofGl0zzjCya160LvtE
muZhB721bbVpR63WJ8ZXls4ubjbpPDwnS9tuMtO72q3xq27p6fa85MrznQVuXb3HMR1ZWLXoTUdW
KLndfaiJ7uOk+M2zM/t9y5wxJT3jEFXeUip/4v16rYxCgLu6VDlMjIQLGbhrqo2cBbhNnZncVJCg
kLL4RZqwQfxTLmqIoxy0eztJMSxwvfHlRNiX8Kc/VyEkYrP44NsqtnmIklN55fMc6hUmOMfvFKUw
RUqdGMN7jbD4GxZNN2hond+YabQTjbYAYqIKrYzvRv6ebsDAqWWBNWZPU53QPUc/2aEzS6p+6Y7C
8kOmIUTd6h9S3LNU3LM1NVY488E51IUGMysehQ/Ot4NPW6+X4p7Be5u/4kRIOQpFT1BYTPZIfdlW
LBGAzvyq6ZRPpFLzXYbq7oRBwmNchwmM8ooFH0qnbQsPAx9C5qMb5V/TqH9ZqqXI2L53mkjb6liO
j66nwc0JKsfraQ7QGaYC6GG8g901aap+ExZ9gpKc4IybP1AGNwamwH03sgtLQFBTM961UqGS/u4d
tFDKJw3+qMSJLmM/nLITl0xqbZPlp1tT7NBVLVspxFdjTpq73gNENIQPlRm9ZA7910kiH3Tz0OvO
707FKphtmMkVlORFM5+70b1fDW2HgmslVGJquSLZbupxrvEZUQrdonTIivsO/CLfBfl1Vy8chezr
MoLZpkaUr6iKeV56Ig2hpm04q1o8JsPqy7JZyCyj27kDUxrjGmege7RR35VdeyztqTx2avxhR2Gx
t+3ALsydZaa/MgkHfGR+7rP2P7i8RCWsw2Xyiu2sYbAtkxIYaJ8euQZoHJ5MSMNPc2y8hLr61lMQ
sdV5B29t/ArUWfAn7IWxRfpSWp06FqCassF8Ru8xtl3HeRAf2kaoATtQlW60uXgnDPezaOPedzGH
DRqGLcZJJAm4pfhdmOK5+JYbFTfk1etVWGg6hispxwhPfZ25O6gnHOstHnSFDaUA6aN99kPcbVE1
eTN6DHuidkm2MBu+Kqd4a0s86zMmrxY2p3RgdxcDZmSvz329iml+IU1vzUe8zaAYmrOYnAM/Zwwk
dXiPV3jhDGtcl06iYyXjVnXl8jPkyoID9DUTFot0d1+l4P6tSih8djwmojHCHSFoeOJvXYjfLM2+
Ra19Af8HJsa0D8JyXrWZcROpuM/Rq7eQjz8M6Ty6saX5tVP7wxBvR2A7vFmSkX2YL0O6xB6llhyo
EgviJcKyzfEpTvUvFvaWKdArhbKEAyb1JCrugTw180ZkBAIV0uPGKArriatANmuPxhQiJ4ePrhvE
YJE3RtMXgWXkKD7Tayc6cIfCugzdoZ+c+I1YjZ9DvvKpSsbXg+q/myPUsK76OZjAgY2FuSu/nTT0
bJRjPvv2op0Jw0lWJGfHopTc6dFy35nmrtBhS9OS/uWaFeKgBKTUUElAK/bFmz9yz77kpgeYlEZK
v8AWCA+k+WS1QxXVVH5qM/0T5WLYwnLy06hhGjIny66K86Arm9eCIKx0xv4+H1jRmOzaW/yGgleT
oYwsxGM+evcTGjUgqg9Lr+WeRl70KwfTHZZ7FqW4D1qvEwS9RVBX3TmU+DOEpr7MIr5jJG1szFrK
1QgaWORZjgQaL1ak0f05j49KR13FX81RlPHGJlyXosLWmqBBhdeba52b/EPZWmKdQH52osU3psY8
Jxl3x9lwdR/U8EMNVfG+RfFlU1riNNtObvVTk/y8y9zpdlnE0DnrxKkYB8rU7WzaUgVe+VZdfdlO
2PGyoSRGtfU06fEPWADUEGf9coCLS81UdaxtLHWLk/AzJW67UZqFNjdWn57RDERUMrqOG2fPkkXm
1iZlaBfaQVJwtEnsGpV/9UUv2kPJleYwN7g/zW9TPfFoK+CynZdwJbPmbV4kZpAkIbqpd6ARhW6d
5hsoMSNwR3c3RPYK8GXNQ7m7WrO8o0/Sw/5iXeRUpzsxzphQ3d+TNza4h1itFigWfrwS4tKYDvYF
u3Op0x+QeRUpVCdVB++xa2rMjvyfFeU3AW+AIZ8yJA1cTSYJ9F2D3Bmt6H6bC5s3ifhOWz8ozknE
+UmCHZOfCa0+wWBQ3tjp4g67iE1t0cyaTYWWj20GO2Cq9gLngk8pEq4iueVsydFzbqZtz8rXDCQf
bQwfSd+wQ+ccRIZtzngO09CR+1qy0ZCMuwF4JfgApcv26JkDSyK7Q8GCE5fqh+Gl66JzSvsSPtOC
Uk488l4S8hPcBUbDNTejAQjIcrUgbGxadCPv9zR5gZp4p8pZ+cKzXnXLnLZzn7w4c/USdvaeEeMh
78hQlpwhy+jYALKclJNiVlnUTkP9t3BCJCq8RBSSTW30uXBjHuri3MT8gaRagy4NzqXwnY0g8/Oa
UgtAmyejsv1JhON17qlxwUuHsYctkOd5z+gq31YmJXbt28AdR5aajjQUhvDeqb5osCUHZWiwGjHn
RPYdBCER9T0dEPtNuq02Vh0G5mqgD0uLDl3t2TXIEc9TnAaTdtW4Y24WI9JPoudk3XdthO2Ah10Y
nGfdLyrw0g2hdAjPw0lakPzLVLxDjWb02BDNxqWAOkPLmge12yIKz80hClKgF5RR5sdCROnGlP1n
2fevbuGu8z0FHd4a38O6f3cT0W+IpYCfHUPUpa/RFAPOMAQz129mdMF0NlnBR1LfNbNJuFog21wb
sGkIsVo3OwR/+dvk4ABQ2Kb7ibWYksyYI2b9HK+X854gemNGy9WwwL8rXTtQeKvDq5bLnw81pWwY
jrBVFKbph8VX2JHt5PZ4Vwq6PUOC9MEYl0BeaBQh60G1maBYPmovrYqdTaFDEY3ZAbJ22o8tcztD
Pnn2cmbcGh+pWMy2Rm6T0JV0CM4AyM+caYLSH2N2yXHMvO2ccoipyowOuDjcVUlRwPdlwJhPI8fP
VnJE6PB0tV3HtLP74WV4BRrGe5vOHA/49n+M61m61WoaGmrtLnErgqoe0yV7sHzTKXv0mmg7Nsw8
0Tt9owPgyik0DHpT4wDYLedRIuVa3EqdqntL6Kj1Pes5ne3HLi1fYWm7mwJSAqx+Z7fM0+uYEvwc
e33eAo4G2su1xOhpZTLb+Bc4JOrmTJyjuBUekaoALVYec1LXOiO80DCrQLeH5fDShQCuorK7lN70
PRtzdy+rbtpWzfgDXXSSstwNQ6JT3eIwQzDgkoBrOEYkljbEjJpjnPw0NJqW40TfF0XlBnDHMnaG
oOrw1VgrkC5OYY4w2pi9/DEZMYDpVDZtRfvS9Y28eNbELsSNxmtHOE7Gk4GAjqlgVyDoZjTh+pL3
GSMBTOO9Od05YcSzybuC2H+C0wDgumlQT1DXL9lEyZiXC1Db6IXQhrNNKKbokuOi5AjXEsLN8l+D
uXRQptMFNt4IpMi+9+rkua2nZNvUxkvc78peUc7wgFjecFBtnrwsf027a02Y8loP/Ex5SgLNKLN3
R2O0ZLucrguSGB5dIGUctZgC8yaoQtYWtm4D9ZzOJ3tW37S5g/Nf5PwMiD2h8CwY1UsrSGIHdNos
fjvxc5+cda34Bbhqiym12XSxdJjrta9LlOvru5QtOBW5z2Fwx2m7P4adfCeSzY6CNXQjwt1gqPaU
6vs+1TqSoMaA06j8spaRk/XsDefarPYdZp9N5ALCCJfhkXtK0ogFTwF/DbUuakPFGbXPJLjTRN6b
Y/UO+sI+JZGGS5A/vDAM9Qb74NEwhQ4TGW81F9ddONNC39sr9D381KyFN2jG7LJkdh4+j6o0T8pC
+rb8xpnnwxTHwhcN66U3PIVhuOxbpywDI22aHTsC6aRfiQiW1iCIrfE1AfUwg4F2AfqY1YEW4ioY
jvlprsU1qfM3WuWbQ+aVn/kQLxvNIu8J/mgI6C1gwRrvQCPhBLfT70k8HHDDl9tqQXYNkeLmoiHp
ynoXVFlsYxnJfi5thAlUkdw1B94PKKLtEznQiPLs9LBM5fxaVBP5O336LRLNOFOiPO60UEbINJXN
eYcr3JQqb+tki3EwMu9rQpvjaMJEVQ8zmlgSor5mq1/yU1iN7uM4gTjIcQGlAxPIYfql1ZAmFbcr
XeuGbeR+JNPwo7M+K6TfMaHgoGDMzya6V7X30Xs14YpXZcj5NPXkzgvvMrExbpLOxrjwBkMdeds4
TIhvBvuXu4AlLa0veivfQBHltD0TfLKsfTGRsasm7wqe5owUuhFYfgcv46q8MB2YC1yJfQI7XOwx
Q36fymejM8Mr3sN14IvVoy4tgEo67D7UaUTs+FKbFKk69m+ex+Ylrvp+71jcvVJrOSOrVp7axq7z
1TrZW9r6rVqmwCotCPlpDuuo5k48D7AMFX3MtTBbJqvMDvWWOyUv7RuXN4OodbtpGnzAdocxLqPI
bIO6fKUmCqS7ZZ1EWS7HYfI2wiHuB0myH0f+IvBJg/6yTPkTazAVX42IIchH+h0y4+8Jw6jpYhdo
kcA1k7U2XpjVqQ5cNm1z3J5pHRpsvMBFuG7oy7gfceMDW1+RijVz9R7vXBSf7FG75/K7hxsLyp2d
rwKI7NdJpKjndvt9PPPtcKg99jZnGFpJgsKcKDMw3VeyAAA5McwAInQGfiPkXbuaQR9M0nO7CDy4
5x3Nei2lzKt017TLMZ06SY5lw6jpe9dxC5boWZs2tA5lA1vfKVweitHcNTZxv7aDUjdLv3OIQtDk
lx/0KJ0Prpg7OtxDai8qfpxak3/Dsrnn+qJtqKopdrbXcTTXVIWUFG91j0GgZ/V7XWPGqM31Y1J6
5zzmLDHkr/rM9z0uz00KHHfZacTofKuYXs25yldmAVF+aDQqZqIwCp5EzLsEcoZvuPhX53LzmSB9
kP107aMjmudGe4HN8K7Z4RtoCJIgDutglT3nTQORv6FFgILwDXVyCTyARVAm1TzaofZVWloHUUY+
mFZhYOtY8m3ZZL1Pso0weyPZ9xtr39XJ18hrBYAXF3R+jcswMJr4QfYlDt1w+XSPtZKXOm8VaSne
zLKKGGrRgaIAu/uaKanjG8t9w0HKd/vxa4h6GJyVIlJjVRWlFvFrlM2fCpMxzyi/0nMV6zT5u//V
FtztJ8t7Rwf9ICVNbfiarROfeIQD6TGCaNltD2X2oEW8KpjzNnrS/BSgcfkX6hfCtG+oQYwuGNny
UE4+l5l92M029zbJT67GLnGLh7oMocBI2sdbYpRtSGMaNkzxIUvdt45RAWPAMM0OsRIno6fsImrD
4vQHSaSxBxdVnAUFaWGSGTMK3O1DixrhEWs7sCVwO1ezuGucQXtjfH5mlU/B5603AxzjeEl04sIJ
hvGVsmDFnnOaySHcCmocJ2W7mLIHy7EcNg2lB6MIKWhSzE8rxfEiiu3s2I+N9M3Vr3H71EYQYi6S
ac8Q9TaDqRGZ6LTibFQ6za2Fne1cx4xYs3mUWvzeRxRJ3nq4ygurtj+rxRq2iWmMZzRg+rBDYnmL
2T0tPWu5KGtGSDI0tw6JcCYvLn5L6uxXkWlXtsP8OHXJd2x1yXVI+9b3ysK9n0JqyKiR0ACHnSRI
h8sf6dgG4EixJshli20lXdT8OZj9Q2eVu8z1jKfYJm2yrlvNTazuHf7FrE7w8rQzycZVfo6S8Q0s
EzbvJb5YMTEV1qM6YC2DBxPB2CudXYePDyLs/FnZtb21KNrajkkK8mMp+NTKfjPbK15uZ9Oq7kwg
VrHkKuGMMObKdCuKxcYQyNhIFD8AzWYFlapx6JVUgEp6AHmReLrb4w2QFJ+MtMioMyZeXoZQuyub
tP36XxoASxcm8odTJB8kVtUJyQnDcLZcQhnOnyEGr61Qvx1ROPeOHpfHeJiKYzNF7tl1bZKOHZMq
s8HTusiUNaky1rqPmxLMeVbfCgsxyIi95NKsAawx5WZLh2r1NI+8KVqMaF+5znnQTuV8XaLTuCrt
DMudMR3OhtRQ+Va76WDwKLs15tc/f7fGbZJZ4n1imJ/DOIurp4/iBM6dtpKSb+C/oG//Yav9N0vN
/JuY+Yek5tiO4whbN1eo6N8ktaayYVBY3i/Ds1khKUKuYgPZtnTuVGqL47jkHymwrtqMrZcUy07g
YKcCLhJxLPnjuvnTpEgWnujhdJ9K5DO3s9Jj01TxI+/0zQwpZSvDR/IOKpACgC/Q0OL4L9/I3xD0
9RsREjKtcDxD6C6FQ39/I1KMbM7VgleuEQAJWn1vFs1T3GtBDbIuYITVHFe7vl5FL7IZohUD9nty
ODbPCdAXDoRcMjE8lA7H43DkkA+hgG1NmBct0e6mONL+hVbq/s2t5EsWrm05utQ9G6+Bq/+DYoe1
mINek5QbJ1+tt3ZhF/sMAP2+o4xqbRzEjNybRzlrFonyLDqWtL+dK9UxJ11qk4wt45p9JeoJy2RO
44HLvKN0jOeOlvBitcRg+cMNKc07b3Vf3z7UdUy9RtRsCxiXFAOSoyI1wFTUkIyCXGYCsCXabbIs
Yivd7DnWqfvz4EySQMCJYqdoLzpdUENv6/fd+uH2X6K3Pi0gF7B3bIZOoMPOjKIHv+uraT+HwK1A
ih8W5tN02mMC4kpp7ynmxL9gu/K9HBT/pcWXxtXab+saFHd19dx32l2YJ9TSiJRQkZ7TcEUQ/CGL
1XSgPZ0viqq+Kx5b3onmG1Nt7Q7DTvo0CrO/VhyDMstq/+U94/2f94x0pcXDZoPRxkpo/+M9w4kx
ZuqlwRRhi0+q5gg4M3qeKXA4J/V8IWixMWNNFHtTq2lobLni1Doi2w0gBybCeYZRzDzb7sidLPVe
ga1/6Z0SLxCS4PH26SDoWZ/qFeag90/NQP2kFmsEY5iHPjWJkfmpa8q9LVu2BttQwegx92064nXN
FD937fIsZjc7t4mDs3Xh/rpaNAuY90fLQ8RLvNK5F6JEvMMcdFuuZ3cat2Ix8jsbBM4GpTK5c2ja
CubQY+Iru+IOU8Yhy3X3TULOO7Qy57EtRnJBdLMw1c1hIME4ofTz9rnTWPdpM6AIEHt7bkXSHJZR
fpsK7/HmQ719wF78CH4N144dukFYcNQM53h4rTS87pbQp9e+Na5hY3FtnwpcG7bJTGYOMwLSJWJH
RpriPkoXZxuXTv2JmrOl49H5IVeX3jjAIBMjMbRRaGwJJNMJTeTeeUnK7xyps8N/fq2iteh/L0ji
/yxItDsi8HlScpR24Fb8vSBpseBCRMMuxj+XlmM81hAZ6c7VHKa8ox3rh37BtBO5OmMG1Xlnz8qG
Z2tmMZp5wqwNFjcQjWNN+lZi+HMTYwvB9XUckv5xoCv7sjjvrnC6pyZlKBeFCaevlmtPajzqXV8A
ztHy37XKf3v1csaZqd05A1fZqUURqRf6OevU6oI6xmN9g7EsHU5OZVj7NKFMXEX5fJFEiZJWVs+3
D/R9ggzB/fRi1pxZ5mmSuEh16qNAlwX9uhZMVotvakmLo3KMX0medB9aFePQrvpvlD2kMBgKhwGi
nr9hx519SJ72v+CA7b8R2SyrHsu/pzuW57Gl8dr//cJb1jw4JKvyjSs90iaipkMgKqri4NIjVqhP
+hsXWHqx7qdlJe7DOgShUXZfLQ1ZD62OoyvFYIeBq0K2wWvBjNONzlR3X6MsnZ7S1MhYq7nX2i1h
z9BrH1lc3ZMbTh838/XtQzgwVE+M6LucTVJDYvTMV0hAcMpb3de7YfJD6JAMMooWNxJmM2Wr5d7g
lss5mHkMDNLI0ovt/34oDf2fLw6YUgd9QTq4jmwBuPjvF6eDTFeHtNJzA43jvTZH+gEQDcftuD7c
iFOSvKDgys2oz/WdUrde+dl2GXvOn/NJbTR+yOz9ubAShUXBae8WGobvLVd9c0SEuAICyri7EQKH
XvziAmVALQU+Xxjdq1bq/QmGOFKUGx3TLpwDI6ssYBKq2FVYGZkeJ+8kn2JITyb9SvB5zqaSzM/t
qjgnQ8icc2Ee7tFpRptTGTEEl0WgcT55497hbSEObSc9U+cxt8B4N554RHfETcMryipq3stGbQb8
/5zrxnChNwvG8o1QljvQKYkKYNsuwRJltcHkczR0fz0kUPTtXZKFYHeWN2pnrJ/efk2i+xy0JgHx
SOwialJYsI5YgqH3Nlhh7e/wdQNuqxWt8oYToDxFOBYmY75rhEbSTsbqNKdcC51e2C+t1T4kdQdF
c3A/8aL8LsO0ftQ1bjVVhhX4BinVCMCjZjMGF8uVJGX2VK85KLyPP4EzUjuxfhbVQ/Iv7yzDWne2
/89XdwQPDQuZwzHLdHTb1PW/nx5YoEvuxU22IcFo729402ZNhOHZhPBcdxJFyVV3lTMga9hVX35l
o/0jquLP0XHaR+SeEBJDD+GMJpKt1eOVZOOY9m2rD3dTP7on6qDiQ90TODB6+1GJngL7tonu48Yq
UGBWN/UgK1S1j9uvuKzyd04Bjer26Zyk7UWrQv27lw1blaX1rrNrdZ9MhnGSPIl7a3a69eyCDmMQ
qpZCeCAa+uMQx+WPToknu3Yf2LGXuxtJaNRd9rXUg8LYKEDgIRVf2InyLKtivBLDCRGq/p7YDLpi
pmhvJKGrTaIvF3IWIQ2O3sufHIyGZ/HPQ6cMLHQeUAIgfGU2bxUj7pNeNuWzLozv8eDG3xeoPck8
7REM53ekmjKwOkMc0Pi2eUeb4zbWlRnk/IYfDz31LfoMYHHqUvAuDYHVHKoZsqAmH/7s0AmVI/vG
NZqLh1N0zYcoHGFUhYFbuT35t+VfdUN3x4VpxbZMV3SKzqfY0d7dPh1X7DBGjUdLFvc3p6+12n31
bQUj8GyVtccraBNTS7z+App13hJprd48x0DJg9RJkph7vei04Hbt7Brhz7k2v3hcLMd04hU1NXwH
bPPfUobalM974b6UGkvnkOrdHv1t8ZdOLR95Pl2EpezfMLd8gz3uX07lhr0+xH8/5LbL3mzrHs2+
bKD/ON4t0WQUbkMXOGOIDNZgk29T3lJvFM4x1Hfn6CfQGgLOgxttXFCRaOkdWW2zeTSFcZlMI30d
5ksPxO9S6ykthzEQEkRaRs+RsPZZhU+jh70ADBoICYIu5kgHOiuKxRIHbq6bd3TZ+s1CxS7/AOWl
aZJw0kSsSM3OuY6OO7zWVbXpViJfbnjOuVc8dhbuoLR8qZFmn9zJ+POO6OOpv/65LbSe5keJIjGt
WzY9nFb8LAysn1PZngzVj/1GJGlxX364fRyfbx9uHE6n55TEW0pnakaWQffoARnqbzMz9V3h8gzZ
blR/y3rxIjziYLENr2/EmLHREhGv9DkMbj0hIb6ueuvQBhDcnPK3DypyXI5AmfXn1yJjopbQwnrn
wK87odrkW72xvHOHZRWXjsxOTCHizS1M4OUdzqp2hMPjoLmuGGC3J2c+l6P7oCUzehH4MPTYxz/j
CWMeKfT6mmyHAgw9kzj6zfDSFoKiUtnEEDDwQ1SGke8liEo4B9SqtytL1y2fk0Hp4Jesaq84bXOW
RdDoVsmbBbk9cVi3n4CUbDGm0eVnudFDS0mbl7V/kp9Y597lNOV3YQgbTZ/1jwSU3MO4+j2T2YB6
WipvOMgi424m2LHwU6PtOc1+CM3F2JsM70cc7njsHjCEa4f/fSowIbP/1xPvmrqgck0Ke13a6c/4
Z4FYTMv5bGchziISILnpHNwM10G1PMXsOTWo1kPNbJjpJhHZSR4Nu0oPfXS1LNTPMH6LcU6n8NRm
o7xz1WC9hHn54EW0yN+2SgO/lfH/yDuP5brRNcu+SkXPcQPAjx9menC8oxUpaYKQKAneezx9L4DZ
VUkqS6w76EFH541QpPJK5CHsZ/Zeu4bOMGAxBVMAHq+g5myZ4R7MJtv++Ydx3rLh+WG4a4lElCph
MpKDNf+wf2PDT2xVGSPV0coJFSSjaE+ejYLF2GID0Qsel/4MAwtFOUGqaHdGX2JomZsmtSgRNdb9
UWPli8OADttPHTQJC9RwyAxCooDbIjEcnzsLdgJxa0UuzB+4Fdg+R+XX1z9pdo3Cgk8pACm220Tz
KggkpQ7ZsJs2i9tgHLhzWl4l4Sx3CkPtLErSVF5tjRZqx1MltZ1UCS2rQwi8hYeKSw9hSPpsOx+Z
qFibZoiNsz08JCPLnCjjylEa+YCdpb9oC1S7TH7h2sTP1ac5mIESBwa3OqXDOB1R0eRXpd91QYPH
OYddofnrWnfiy1ijDaDfbDZZL/VNYDAWb7wfQeyxGC76bq848jCB/naHqBDPDig6FzV3duzTzF3q
k+iTL71+P9hsVhdIepmoL2DXnBPmoRDKaXy7GOUqnYl5VPlyv/y2gJ/2wYVtv+3ULTxSQmi2rbEg
FuigxFwN/+1akIEJG99sfuQzG3OceqRb+nJsCjGTpnm8rIiEVG6jmQ7l2frFwmZ9byAzdqOuo0ie
b39lZIo7U9cya0AG3mLUGITiubg+44sIgGn3bbMrmQduo4xSApOC5yZR1aGJN8YVzI7udmxnkSpb
KY3i6kC5B17Ha8Uxj9EULpcE4rH/suFVWeLvuhHfgm4bxZdZqCd5xulzvio32HTUnZSJNv8Rkj9A
V9UyEUroejmbkM6IqYlzH8Q6K4Z6lwxpfRdNwJTjqYRzvBimzeLGZLUMv7QECh32gHYiryZF4M4b
Rzf3hLpaZjVo9cdzqKePPe6Xo9Ll7Dznf/N7k0gUkkPvJ5tXTnbWzdoG7+RDfvGnU+NNrh3C+ki0
X0EtW8q6iGE8Ki/H+xYm1eOf73nxNjxyOc+2SlFqAVbWpG2/q0tBrVkJeUQ/Bv2pF1b32snQfBdr
3qndPkyC6iadaCzaOHiy9GAP8nH8qnVwFZro9vWS6EO8JVHTUTuOjKUMk+PQifJL6TEmSJMKj8xo
FV+QRsKWv6tSK/mG/uZlMu34QUm6+FgMUmxgZLg+D6nvxM4ObizojOjsCoJR1sok/Mvyiz2/YIGO
//ko0IC9e44z2gKNrwmExRrMPOvdDJSRX0hrzPyyr1JUcxqVY9Tp0zeZQGP3/K8EsE/bNEqex4pz
gxnM2Fo6Dlg40cUetWQOu4DSRRWowkJ24d/KbAeK7yLsuvoiA95OSUK4sBIUnwtSb9jIhuPt8ouN
EvRoBBNgLu+zluaYAvkXtab+bkz/8/yb6f/8V6q9Gsv0c59VMboaMFe4J0t3KUjCuT4xDeWR5VxO
cuuYsqGbEG0xL9xOvr/jjrJZ4cFBzpBTovYBphVELYpFqML5tzFFYIIHsrr4prMy5jVO04Wf20HG
GD+Kl77M2htLKPcs6+NzNnifu4lYkITzezFCpd0lDW92TKP1aplOhamTn+pY/CBuFsiJiXEbNSWz
+CjfY781nktPQMozcSxVVQXl3mvlpy4wAP9FUNFxmO5185mBw49qNqEWoiFiFxkW4sUKphLqwmMn
MIdwkzuFu8zJukYYu+W2N8ZG3xOyVBxY/L/+IYkf/Oi3syksym6b8S88MvESCJfgdu61AfHI0Hs/
hybd1wmO1IqQzhWu6PpEmBTrtLSoTzhwZK/GJ0av+v61Q9G93NqlmTl+Cs107UXd9tVv61dxf794
OqdB3jiDuHphnF26yvcupIgwh0xYUr9+jXiwbtQ0qmDiPxdo3Z/Ry1yQCypbBKbFBopG8B3iReHU
DJnHEkWUn1GAtY8689pPaRBgrW/tfWHgVXZE1t0WuTkCcUuMY2Ga7UE3evYss79dnZJd1ga+q1TW
Y5aP+Z0QSbPN2c/v01x/SMdcuZONhdiobC7zjgr6b+wcFaGyuRlEc82JaMV30jYbUKTGWo7wWaH8
EA1YtRba7zA/EixDQWhaPoxNDLyKVNRLkZXqE3iKfi87K3kxMyTky2bMU19a4JowEuNmn5bTXhdy
vHjT6F39Hv6nIX2xy2pjOhqqspr8Ln9peGxhTBifDOrjaw3bbI/cZZf5I+aj0hFE/YXk79Ule00T
BMJIV6ENz+PoVRAWqT9Ep0QgCZlAlaL6lekcDiUDDuILA55jvkVf+t2foisY3OZcS7XZxXh2t17r
9/taRs2+G1V0P2V98MmRuvQhbJpGS+4FhD/wXNZ9ZVg92fUB5lKZjsdX2rFhqzwY7P6Seeq9H4XO
X7RjXSYudtL8MffgTcZ9svF7Z3qqmewzjoZrqNEw4WjxkgFmGADCB7UzmrvlIfh/Ie/p8R+TnN4E
RP3PgqN2P/M5U6n+fyIUinnfH0KhvmX/cflWAcV8myTFX3pNhtL0f0mNVoEhkMoQaNmy9UsyFP+P
oRpS5R+LHDjhMHXN/jMYit2DQx1GtLNBshQV+V/BUGRG2Q5fytbJfbYsYRj/TjDU8n77r86dV79h
QwgyNdOQhiWYA78t9xqY3bqJW3XlkACbaGNwimIJ/Pr7JJ1jb9XaJrXVVRqpk+vE3TkafypQPiyi
WjGgBngYG3+rdHIHh2OlAaI0IoRuj5Uvbrow3edDdE6rn1apblqneC4d56UkFwRVqJsTpiJSmgBL
RtFareZKO39J/W+9Wb4ETumvq/hhrG0WQ6Af3BrWEsADb5YIzrjIdT9oyqaUuDiyInfTFssZcQ0b
HLrWSkz7wmQwPKjWL4uFATiqFD5IeMpLm489bmMZpq5XWeRcpd1XBGF7pk4+Rke/+WUCBlglNYAA
h06/vjp9y2CLBampb/AysO+RxZ2JvMAK1ddy5N+6E/9/vMcsFkH//S1GS9dUP7/9/f6a/8JfwWvi
X5owaMap4gieYb/4v/7j9fYS5r/4HTti5q/z7Sfpev+6vYhkUzXdNG1TJUXVAYH7n7cXN6WQ3BAq
f8DWLNaV/87tpc+Lk7/dXjjwTUODUa4ZJGyS0zpX4X/rpqKgFaoSoBbvKD42HfSd8yjhHVtOyXhR
WHcxamAEAuids+4HTNVgM8JER6IUltve7tYK3ttVAh2DnTvJGWx/mYs5u9Y0kdtTFcyuyE+J8Mlc
Rgu4Fml+SyX2wfpWfzcgmH8MUxMMCQD2OJauv2sWKlhcfUnBgqYKUHpIIi6KAX3S84NReyl6JTU/
BHXWn5gxzLBn7RqxZgewgdPEqRBqhxL7pPPJkDhB2tK3EVRa1sEpf/QxH93A5ccDKBIuX/LjEfzv
5wCpgyXIvZP8Kt91tE5jD45uKhLynqpdrUKn1HSiryFKSNeIT5ERs2xDbsYOUbO2Rl9/4+CGuy4F
sq862elv1+7t67n/u3xkaaDfXRI2hhxe+Sb/owV7e0kEQjGnIIAUI8pSd4es2GNQHo+Zor1YUXOw
tXI4AAebrTA4uiwLYDXOsNTkl7KGJMlEMrbqh3EEMikt5dpLnJmN0lLN2oaz5+gynhhbHBshPyA6
aX8/qFm/VvxU3QzTbmrhDo2pevT17MzIxTk1pvzgglmkI+9/SO4802EgrDmW8e66b4AkAp8FRG2l
U3kCh/K1CBzwz5bya1J7/LKI8baVM53CIMembjX3RNz3K+Cg+r1KlklVD/lB6X1oenH5/c9nQHs7
reYSYMLF65WrYV7P8Cp9ewasqsp84kzkyigSXj3kIS2Harkg4hC/R2wXO5ifB92JbtoO5dkHH2C+
4t4dHUc1HItJizG/5t+9dMERBx6FuYQ7aZ6D3LfXorDdwg4yrDaDjl11JFW+jlPg9h3l9XxyuzS1
NqJN3A8+C4XJb59F4omBzE04JY+rtwcjT4uiIVgcfQAjwpOextkGoaULIh4kUb437SZn+EIIQekk
BFsXBSO3CFfTfMsPtpgBbcFHx+f3x43FQ91mG23yyNHUd1dPAapDF2VoAMWgaeksG/ewdg1MBX4G
pg6/EBLKsocVBXxLrzTNekARtwonf19lmvxgPPr6/d6eL4t+kkegtKXOR3p3wdh5wWaiZwvvMy3f
WCpmPQPeU2sM/bW6qWu6KCBNV6gQFYM/uOBcgsUpKUl34Xb2VsP8kKuodnYdbGtXAUMI2w5ssar3
u9DzLAygCZYvLfta+hc5jI0bxARxC/K/8D5VNP9E9cTxlB/SjCcoUyu00dh30uEY0d3dDWOVH6wp
hxREa66whVlp2NJPg2Xioe9TPq9XrD0w5uBY1Gd1RKuSEzozCOOkoVTNy6H5tFx65RRpNMFxuJ7w
ZOeGbZ4AxDLfy78JdK0N+ZUZ1SBAS84//bDEejpUWIV7+A0WmGS9VOhEY8NdHqJjUF3xJ5MRKE9F
yOJQ2ldLjC+ZVskTUNdNXBfFzsojZZ3H5qFJEp/ttpYexjF8FtRuuzKvMFwk2X01pCYN5cxQHwKw
+JH9Ynoc0uW2FVj2952NAy2w0fB3CoMBG4ZtMyFSLAr7TvSevgWtY3YW7ytITYe21rnJcCwRjV7u
Hb34SjCP2DbSU1zoYessNZ8+uNf+6bp2dHSDvIVUqvh3b6JwqnM9VbO/3kQ98WuKp3drLzHzHVg7
WE7s5cm1OkrgGrinq9s6LlJsZ+ZdJ4qbDz7N/KJ5f1U7aMYc1bLoAd4v7azS7lrZ+XJlMvxwRW/f
cwp+RakELDjFORJxqews7re85jCPQakw6/Lc9hGBppFnh6JFK90npv3h/fb7B4MOON/7ulAlwou3
jyTHy6FUJSNQ4diyDxH6hVz0uksfhSvCc76ya7jPHDPdqCHQ2THLD38+MvPj5d2B0Xk+zyIkujbk
H2+/f6OoSE/mgoGkCIIffP0kBSAMcEQPWpHGO6lFmmt34BGWK/TP33z56u++uxC8mea+T1Vpbt5+
9yD1Q2jkPGwGTfVXLPfx7preL2N0YuSsMD4Uxkgg66F+4A3cFqX1hGRWjbrveaRHH1Qr2jvF5fyy
pG7FA47mki5VWO+uWQd7mTKWyl/lSijMcEcPG+7iyvveBBC5SCqpVkAjsL8PWXiTp99RITML5UHH
rKJwPXIt6vl1riZI4fHW07XxklkKYp+cq5zBvJsToHKtfXmIY8LDi/kbiIEZfu8pxn75Wi15PCdN
gMVvjWJGaHt4VghfBRbCSzFUyEspFCzAU+bgpRsDolxAgLhUSBDASAvaWX38FPLQyyJvJsCo6bGF
xbIOysytKHtJO61UyvTA3gaZMF2aA5AKVFPnUPooP8fH1Kn0L10W7yxVnU7Lg9hso1+Op8zeX0Cp
hhmmK7O251yefDy2hNV0ufCPsSV3DQB1VrLOpeqBITd4ODFrn+y0CO6WTxzXGCNQbewVj3fxst7w
2f+rmfqsU0rdeR1yCV7f2w7bw9AO7Zo1Gliz+c0yeSYWPBL+Vtjdn4ba4fXh7xm/5oc4GUAGcp2d
Q4bzy8tc0Y+VE5V7/Nxp1WnXUMUOGpGZMSPrO+2R2jPYeAZuMB+GFaKGfm1aIElsTyS75bEfVo56
HRLWqisjCJpPUO5cqTV8iQYj7PJFbezAK7voJXsN5UFTWeeHegLEFEdrzrcBnLfRxRBsB6jcfVmh
oDvoTMbq0O2t6Jy3tXb1muQpD2lqzMG4ToKndZxOlxxQ5VbJHAX5Xt6vNQddmDnBSG6TqMVOnLVr
BJQsbfToa1VAslL99ih5fa+CAkR43WbVxohLjG8oejdVVH+aMtTlef9jqcdzZDybSflZ6Bk4dbay
G4TF6jG2o3MRas6xaBXmC4zyN3rTPqmzIaLNKDtKfE0fPAh+rxItQ9XYS0hhCBPp89sHQTJ4vVLW
JAkFMUhK2UKC8xXuI5niKNMa1PVA4yMzQLXDipPGgCoxBkaFll9qHz2T6YjfPxNZddtC08nhFIb1
rmR1Wr31ggmAdoZa1MyC7Ka1R3XvN00IcyXVSdWb77v5nZoXprXW2/Zbpevyo+fRPx0UNIgWvRN9
xW/NnIolCNcGDfVytiq94f3uwGAE/cK8dVWkg7meCn+c27e75ZBMQNjY84p/v8WZX53Up7zQ59b+
XVFYAs2uymHCvjIf+MLJG5J0pwFkxdzRgtQRNRt1b0bEdqk97X3yYHolGFnsJSsPAMzVhphdZqOE
9/c6SGLS+s9579rvh8lm6CE5RI7Kq1S+u3YMMHF9OzHWW0rPDMwRBnFOkB+TZBDYYHh7paCSqrgD
9eK4nDc1iA9jzsH883U8Xxlv32dMZVQME7N00oal/vYyhmvdeNiF2PaP2AgHJ3QYFuYOEQ+4J9uc
t+hymv78TbXf2xqmQeyvYX8Z8xzn3Tsc1mcjnKARyLtGJMuOTDCQsDKKDKy/WOHvVWn9AAEf7kxH
fdH1mNWvyWJflN41SthP571x+8Fnmg/62yPB4JZ5Lyt26i20Fm+PRClZ/w+GI1hKfx1EKo8hsWVj
wlsqjrp1FTo4MEMCiP3InNy69ndF/8Nrx3z7imIsWQT0CDSXx+qfP9o/DCUcg1qeLeg84/ltwDOU
qoMhzMDsO+CYj4bsvlYPmqalDAcgMvVWmWwI2dA36uBcGEL5bjff6gDZVo06lViWAJT5afTdakPM
5B6KO4Sc58QUmAoNZOlWRh80hX2xjUpd2WUJUX5O+JlguFUUNeEc9zkbtZN0Pypeupp30+QaZ+6f
f85/KK74OR3+QdM7CxXfXRZ4WwD/NGhpc3RgWoIVPCUAhyEFMPciG1YY3npEYmSp1bIXbhrLp6rs
gl3tDaqbGNYH98Y/HneqKiaR85iQQeXbSyJuu9boRM9x7+xzFxDOtjxN8o608in0sLOm2tNEEzb5
Ae+lYjqojmzdHKsTHd6ku0nAMhooPhIdail/mLJ9pc3Y21ysE1kccs9WT7HenMbKuhEekzmIhYM1
+1r9+DPMvu+NQlTocie0nmQMJ7P8g0fl7/U0k0NQa6xBGLaI942GqTV16iiWWNUT0HzTsh6NrGIn
nJPpy/pg6QVJWO4Ooyof/3zC54fwu1uO7Qvdu8m8l0nwu/OdO1aFJx6SnDWP9Jz54lzaiOV7WnFo
rFUToWBD5frREOP9txYMTLnAHGFZCC0Yhb09tWQI03UFpkEifcPkAONs76Xq2k7Dn57Ha3xpt1Fd
6641txJRmuSHpNTuUAyz85hng2PQxYwcJmdTq+U3aBAogYvJ+uCD6u/fFQyhdPY/mNnmuRhH6u0H
1YqsrT32TDwqVdppQagOmxFq+n6QO9AV9aWpNYjXwC9eP9aIG6NGIHLyatzi5a7u50UKIlOP6cMN
zvCHwhqR99hqCDaG9D8sjNpH5ZFOKty7kys06dDFqybPeV5178dEhOtktl3FJHHopAln9YWUNvtU
eSgRMmzcWxA86wZy33Z8ilslO4tI7oYedKc6xyrwqtYnAktI8Yq2moojh/cDoS9q9JjrJQwkB9tB
V8sHQ6tORmvaa0vNbfifPsQMsHk1+QiVV1tHSAidARu48AhYtZX45MgfHk4rF8nKz7LiXeIIjKvR
+KntDGz70nqEaQeoGUihPRwqzFG7ehg+aQRXrIMq+IUMhnDS+l7qBZ7X/gvDnQtZpcIlvi/H+RbV
l9Svt3XdHequlIdK5OdEr59HZBDEBlvm2USOuTIrZij4SkhbqTvptn3zxeeJYWhHrNqw8XKCmTsZ
Dw8j5Gl1DMczIRL9Q9cVGsOHSIFkZ9yjBU/2shFrv2pu8KYXOHICZ2VXVMY5yUtjGYabkkdG7Bf+
TWQEw8uMFCCWLHR1zHy3LeWxS6DQPYTdyl3mizH0LXShVy2Ra7/3abMC+DulU7F7VF5yckPd3C/j
tTXPaoo4q1ySN50D+lNIR00Bey9qxS3cLRBm8rTUNTme7c1o+Q+v06A4sO92St6mMFban4o1Pi13
PVrfbIOVG7NVOFyWv2jp0PLzUv2kA05kEE3yVw5WbTfp5k1gqT9ycNTHlKsM2R3cxYi8G7NEHziv
c5gfxPumRLQuO0xCoFt35Gh26xqNXJQi+hkVXCJzI5zG/TETWCUnAAEnszXCNTMtda/bZ2kFSHdF
kXyeP2ZvkQGV5j7B7CbQnuW3RljRLMY9HC7KuBqivzulsiNvm8rW6SOJtKxjVSAeDKdsUBLOYAzS
/ta+LGoePFi47bBrj03fXLiP68TonpPCsXkHxtuumlBbGPpw7KaXwiPPT/ErWCNsT+lE1Qf6/+rQ
AXtfOskhKcgxd/Q9bmgSZOZZ9XLATR3GrKF55mYEG+Ao2XBaRiNFI65y7IgyxeQKoRTo4dI3xyo7
KjOj6yzIaTiM3nDSobgraC5I8OzWgSY+TdYdT2kVBoZpb4AeotEnS8Mb03RLszXhNSWuWhsmwqCD
GYXHL0hZwC/HqrJL5hKlqlt7m2toVY2gCbbh7BmCpOiv7SL1t3UPhjJV9CsBvcGGdMvgTGLZXAES
MxkV1iZ2Jm9TatDW6ww6+GqsBW5m/btKNAJBZ5p8ImrX9YsBTFgb/gw6MgV9TASDqO9siD7npIxf
jLS5wVbqXNMq+2JaMcLp0btzHAYcoXo7kNG5HsyTFqJDCiO4cxm5jhttEjdLNRqOZeUmTMjIsYJo
sPyJSNhfwkQYPLOYh40qV9HMrtdxYa3Y+CS8b8zx4ONE3/qxUl3zkuubIX6tw7dtZfLDn+Zazafy
ys2c+ZmenQga2ElCr+a2GxFR4dZKbWwKB2huaBs3TlynW+Cf0TmM8g3BaQgJyNydemcrzOxzlvNu
babyW+JlqRsbw365zSdrPDDK9RF1ly/SxsXUEgqAmN1c4z5tz2qSvWQE0W8mtc5ffxoTC8QJMA9Y
yAZ2qtrE005lFIzKal4cQlKrSNvc6Zkka0mJ632uy0vud8G+HgDkqhZZpTL+knrQLUYbnmhcOM7W
bBOyE8xbzw4OsE6wuhr5U+0bPFzy8pce4FFYngWDkbgTOUYbTS/PCtDMnU1Ruvxfjs9iM3LUgAgg
x18TXvlkeRXc8AoRgAW9knmRknHYwGam6RRvUVfmW6YoOpXHsW+q8GoT1jAUGeKu4NJrmk8YpE4i
GJ8bkqEHdRt+WHBjWgAbcwWFsMinbcWe8GrhqeaFmp5McNcTIXdxHVhnezROuhN2t4q8aRObBBl1
QFWh1tMGGF16JdLr9XcRFvjbYIYXDgKihczCB5II1Hgc1sbU9rtBx1bvmXNYV8X1xJ6XlcBDD7vO
Nbq0pQlJ5ri9uHczOSmrZBinjeYrXEJDTGf9Myyd+AwOioeGDPODHUU4DGS61UPU4h4M4oNRGiT6
5VECpA9PStjSHZTYgW4N9q1KKNDt5tJjFuOnbqoO9dmw26/Mbdw8A/UE9JtnS5QabqV7GxTSrMJl
k5/FxNwtHRPnFNpPgAVpoiRReDEV1xTFELYik0w+/4hjaqMPhrFl6KVdpzI4RqNm3xYJdAloeimh
DjP9B1P/iCsHcWMVYvLj0er3rGmmEulc7WWn5Tk3bx4OuU+jgJflMEaaXA/EYWxqgmdDkLbuWMBW
1wT+kyLfd2Uu90tzW5Ie7xNdAOh0stkEwd6AuzKdhafeahq3PdanW8MBF94lNTA7lNQrrYBWmBg8
cJditQzziwpI6GinnCZlaC5V1dXrDEkl5LjpDuY6bFRdMI5rYlKZWu3g614PASffjkZQPwgFqgl4
qA59AH4p4NSQe6KifZyIa3VbnwDg1ioK1xdTDNoPDoUJ7VdTRvojydh5aAptSwOlb1tL/lye/X4V
xq5WTaRAgcHLoi9s6IqmNY6wh7j6QlxvkM9/LXcQQNK1N9N/OAt8qui0fAWD11CvTt8T/PwbSYjW
A838yanVF3ggxSMiff0caBLvfL9dyoGq1DRuOESgikIoMWEhIMaIvDPtYFPNax3MJai2/fpG4wU8
KOlmmYAsq//lc/QWzRQwpmPlX+wc8k5p1vEhV7Vnryahbhk9dx3hlsh2XeL3FO7a1N7OT8uCRHvk
rAyrsQp1PvxtsiJBfrUQPAI0kvOqVOsUznIJeadAZ8QYy9mHBXp3ax6IJrkZbJjMuFP+w6xU6w5N
C/bVsfo+aXq8gdjRbqKBcXpq1tnWm8IzK8V4r0U2gI55Y+bTnLH+1ORq+Zwxx2gvi8bbVVF726Rg
Q7TUYBY8jArgnOoqp/uKdvp1q6wbTDsyNF6rth4QSVqds8b8s18m8UsxMcYw8ZIaAPRci/CuYLFn
A16bi50p0g+mRy0WR+CSSiIPX7+qX0RPQ0tS+3I+g7YLTpShKIy7YS9o/+cSdceIH2LX1GjXpQ5j
JMP6CLqQSLJxVSjrwmzWynz4l3daERtYPLrpMOUYAlJj2HJ6MlI8SSYxDUj3logguhM2NU+/66gG
hxqZa4MLfz3ZjXKUMwLM1oCzmk2/c+h51mCQvw1Ju4slkq64jh+drAYXl4U+iwaBnlgd02OkKNe8
ZZuLOvbAu3yCBTdqq4mgw2WOPh9KLx4OEVjyk8NGtUZe5BqBrTxZ1bC28vJHgtdp3eB7w5OFLQro
y9OYB+XJH3kbo20BvMfVP39uMiUHVynkZwPu58Hv4M2XDl1fW0Fkg0/2Naqt+3qCqhyaw7flr2Aw
3o/x1Ljhsox2eEQnAgldR+zgXihAiZeqi45xWjWFZW2pgL/busdWuvC1XajHGXjxiVaShnP5iprd
pKcMXzGfH0L6GCsrNchj6FcxnVEQ1QAeRbVDJBDultNi40M/RIepp+xRs3E4aAFrjtGvs7smwkas
PDl6GFyNQJz6oGsvoYhuB4cBfqXd0LjEl6ioaWQ672zPQ5dlnzD0s+Wfacxa7eFcLJdiOSW+qysD
RXZUoYRSiDvI4gsxSPsBmOM1EBZyfdzkXaH3RzUiqLgR3jprwq8GROmjRYCm3bEYi2beq1Xq/WYa
8o4yE1nyKEsHYKn/3JfRA+MXiVocf+JrmafMUt8YHvxkW+dFgBO0msuQub5RP3k0cF6eVMdJlh0w
e7JvrTihVIz0PTQ+g4Kjmt91ZXLI6u6+K0id6Yz6s1l66twi3S+uqaaIimvqSCIxYN/ySrgurffk
DT2p5KyxK00x3d6A3Ycx7+DbQ3+Ungfghl6CpkJdZ0kKA6M0VwWMajAXoVwvW9pCm6qTEsDIzbrP
RWOD/CyBsFkehtCwj1kBwQ96vXG7Zgh3hteUFKA6mxmv3NbjvPfuTLkuhy5gi0/qcYS6IdUf84Ep
EX4tWM0W5hyrodiVwws3SbddPjwQnuDAHmq5VOLBONJDk1TCThG1PH0CK1QmmyMSflZdvRuM2ano
tDm9Vb/tGlabc+1Z5G0Phs3It4PJtAPZw/dByu7RLxxwDM4mSJDwTwHRyfPvwM5Csypj3u/QQTVb
N7dLnajZonCHITRP0oyPpdS1U0cKOKoaFaGIhgR0htV6VO2b5aPbQascgh6Obtpk3hrwHWlGolee
0p4fQY+qdQvQfhu36i3lOQ4gS4GANToXT4nzaxyLa+dYxF8p604ri2MlK+j7JX8u9A8tXJBHfTZ6
derLqH516qHcLg/U5dVeUJO6zUQc/KxNszGUhrPtSKvvliVrl7d3BdeXP9rWbnkwEBmmrKSuYCKY
e+2aWTE5quQkzw05buHPvRMhpdC6zfLHl3eSX1F/pX1SbYQX+5ixuXTZyN4vY08mK389kOopvemV
8YXmKqMY5JzZdFPcOruCjtms2XIoCdr9EljVctwoW3ddq8jt8q24u2pa9jomOTNStjlmplVtEBGS
mGdces6J/C9yQezghbDfAaA5CCvPxLiv18LcLJ1u3vFBA9F+qVV5z3BOuy5HQYT6z1aloLFZkq1i
1UPnkdJcqNwJrDH1LyRvfWa0SAS1NZwxaxAtO2kgnB22MNaUFWsnNY9hHgi3ncOIsoClc+bf+7St
rqOnbDqpMyfTFLdVzKMacfCBeZhwsUrHm/l5eKnLhKph2mdmLRE+GMXrsGyc5YohWSC7+JNR1Z9G
qJYnmQdKstJT/6u0c2fvURBXepa4NBtkKTklU89cU7aIQTtWn3p9suJObiJNGVYB6asRQw0iTttw
XxCnvtKMfjyFDXoAtYvYjPYS14oZPWJAupmMIDxlnfZtznEgE5EsFtUev4mu0eiifPOaEdaMxHuC
vsqzqYcptk6J0nj0im+JyYQG6oUGI5sUcpvIs+OEtBo/lH7SKKW2iSzvCXUt93aRdNuyr3sCWMhj
9GgxaCesL/GoYpUBFmQOCItKHR5GqhEeYarRsfHQSMRy+qyHdM022ep7ReVMqILSVvcjHKNK/KWE
LnjnD8nOkPpzOCuZgskKebhWEPmraB+mQwgql2aZUrKBik3rWr7WELki+nNU24wiNYqi11LPHFiZ
l8Y3CrCcJGpcf23fXpUhTV2GiPUjJZnqwHnx68a/C8lm3E6ZZV5UXFd7x0j9k8Wc4qhisd9X4lik
rVw3owYe0L9wjcdXpJbaxbSQJqFffEyNoHiMlGIlknK4N8ZC3Kpauc59PzrroCCzU251KhMwArli
pBoVgbJVHQf3dW197ywWIkERMr0vH4O4boiZhT+H5flccxcDmtlQ6eMmDbxDX9khgMaENix6NFXg
jxFB9gQo6qgaLBawNnZ6VRt/kWJ2A/6xX006EqhWf46t84Ru4ZKD1UzNCsWYn3kAlkeiNjHNuBVE
N/Lmxp3j+zhR0hfuK9zuCLvY/m96Rwm4b0JGn6FjsjuP7Y1RRXQpgLmtUQ8J1/luCj6l0gyI8IEq
7Nqx/yn5KTktzlXFYK6HGShiAyt+PoDf5IADq8zy4JQR0nSKylruCnV6msJuvh28T8R4pUCRD0li
fSpoIlc4wuj7ncBfJdz2q6TiQQo3obX9fTRNKwAXhFaYxEmllVAfmyy4M7WaCLFDQO3Pk5oX0ypS
041hMABJCpxmQDXajQ4HFcephIdfGLsC+65LjuSwicKDXsGsiKKKbjc3oXM3gp1h0GVUn8w+GYS0
rtPJWeZRHcpaBCf1YNfzdLNULXaqaX5GmfQ554y5Vkwqja3QZf5v9s5kuXFm667v4jn+SPTAwBMQ
7BuRVK8JQiqpEn3fP70X9Nm+1+Hf4fDcE0VRYpESSWSePGfvteOienOCStCKiJ7cuCVZZ+yBc2kp
8V4reOr13g5zItZ0jfFN8FgTIbM2XK+Rjr4eS+M7FsrTJBX7ELu5cwiXL783B4384UKxldU48Xmc
a+2oz5m4o4tZYx/XH35vEV+U7PBZRVETnGu9P07OmWBw6cFm1XydAyhHmv5tCDtO9nZeABVsrAWQ
zaIJEW2u6Ty3FpBUsEAgjVvDC3SCOOKI/W4AOZE0T1kc4OItj46+oJRHtty24r+byZcm3/W6udXs
knI5KoZt0W3blCGwYXWrYSCQN9UJGQPc1dHqnA9Z1ZCdWZd7TJsv1GbfivgYcRxujJaeATR8El8U
1q+WYhJDeLYRc7wxGi2h1Eme8aV2K1L4nDVYzaNjkimQ02RaqQkdc0Av9gArncEx82cytTgN3nsh
KXBtQ/Fzo7ykOqBw8gGTBzEAew3yrdFJqFhLGlPQandVBS3biMbYxURVbxgVC5hsY3jqllAzs299
IfWr2xAAkiVoS6a22qfg1Y7deNET0Hiizp8ie2zhe6TpJp6+hz4mKxnpcZUE0QYU3zcBYq+lob/q
LDRJOitsmORU6zOJC8QtekY3xqtk2OcYl1fCiNF5Wjg/k17ABdH8yu4SkgcINTNIlWd1FM4RJuOz
K7LyHFH3jS4RTRVDCuo7T85EAHJWQ0fFgSGNUT7Nn2CtUNwYyKRBLaIREiZBNUE4nrDMnh1ri7Ha
8lw0Xys7rSh858cxkNc5aMINvcAtyU9dYE1n9N8vpAiSBVgATCfw06tkrq4bg5GN4rxF/I2rtnAo
PUqbwVjiemM0PbUVcLQk0x4HV/3j2qm1AdjKYzjFD+zfghQVZxNNjrbPdPdYV/FL3JTEEDfFi2bI
7yDGbiBVhhzoDKcH5P/KNsyVSwseZFvPXMgqhOjlNzqOY9tSShXc1dQfBsthbBoEtZeHO8ms+Azb
8Y8TfiEpTWA4Hi0cvVfGqfauVMPOC+CD9FJ0h4M1xfXRmofjrM/1gyOhVBqdTSo6dvZkBIgOhtYo
6JrNZtnvYAL5jtobPirfLzfognNV96/Kk1ET7zUk6rByO+aliUOoQZbyVjG+Kx6AcZ7ljDPJmUhz
tHPGSHCqJ2ThRfFjmoOy6yI63oJGmNfXl5omLaycVkduRboG+5vXVzidJzA1yryfUrP9EAEawzqs
ntKMIyTRxbWni4I+XclnoQTDPMB12uAQXikRjgIrVODCm5eiDOwj9X11s4yRnmsYk5Xh5t26dxVC
xHNVv8J3sI6iHR7C5VYkK/1qUKEcW5OSkLPuUL8PWnewqXvJHAsazups75pp++xTHfJeOyB0qVI3
jrsNXbV87oUi/aFNmOvFPSjbiZ8FXTWw5/aM9KrgL6GqplcTouICw6NFvW8VlMSJ2eR+2mvGSy0S
d41/DG9tWim3sqq3XNb6gc32Zg/QlAkKBYudVuFT3zSNjw7p3Fk/JJeA9Ih766rOqX11tKE+D9LZ
/n4rEYi8bc2qV4ZLOsfImu87Sr3WJjM6GvMR/f5VgSF4HXkhCe8ttY2aRaB+DIhyFtpmos8lBYSh
wrWX1mOJnS5NiahuDOkZqBS9QqYNq2bWPWY9IHkrcNxdMtQFYY5Ns8ZI0cFF05utDQE90nyFE+PZ
KEKxdIE+4ilNtmXw2gRqtbY6aO4toTHWJF6sWfvUEYqd45pXJa+j5phmw28CV7HXyya6dKIVu6I0
ntmniSVSB6Kwrfk0dw1e6Hrm7aL3+SUrK2avDvwsa7TdWOiv5DzNR0DWRqsdfr+kyhju0Rz6yPvq
jdnYhBFEVXO27cHaukX/JqyBSVWS1cUS5rf8O0b+u87w2EPcV8KT25GbZswz5CDK5KNVFYAmJlfx
W6zwbqqNxwHxpkwH0rQ54vhtxecoAYW1aqy9W3es/1ZswwOTzVlfnpqMKz9qaD7JoIWrVFZ7TWbK
3oA/hczZYR7HmCtdYK7RiYB05zGDZEYzMdKFsXKN5CzaolrrY6RBSriTLuITdLHFmEVgwrOCryWP
o5uedRoButW+Heq7+hBq1pH8ALoFTMY5w+U30qFe+5oMVsDjb1U35D4RFZGXJlbqw7kxOpraLnVm
AUojDpMn8sdgyAcfUxxIWlMQlQctXnfHxJWEoKdYo+cueSDAmS6BnNexhjvSyJxh09NQJkpMv1QG
6hHDyjjyzclwbLOc7NmR1WjCSr6MFaN1SQ2dW0uVnml3K8NlT7udHhSjG7ch/kTTH4hTJthSr06O
G9vbqUMVmGgIhMTE1UP30AqNdyNM1Q127WaVKzBsiB4geShwKMTxRHnuMKLBGZXvoJrfXcR7Fgqi
dd4tIlKEqnkTThvXKdmg+zAiBofOH+m4H51OPg1Tj0cIv9dY17sdRJCTnQEpwb8WbEXffcZjOHnm
zD620Ig4v67HSbPX0kIjWZnOF422ZwNuzbZPCgokRFcMJzVfMFx/FGN6DW1jXFXNBqiw/UKmkun2
d5qRAdKB4GkYI2XdFxBAWqP9sEdrJBKs/TaS9gRu9Q+xJmTRMTa0la4mNER7HR33Q7TBHVsZieeK
2BBwtkaU79udmS3bIbtPkDK0HEipS0tUrWrCnLBelQ3bBIB2j8EZs/w2iTdmDEEmh3qy/MONqA0d
QaFLRX91hqEFZw5tBxeFoRjks6lOve44FYOm7vetRYQYTb+meTXq4bOhkbIq3OlexEQhYl/cpC65
oTBw27DYaVK+tzjEfCdxnosoekLCd09BE8MDeMtKs/U55v4kevptUxdbFiG7kC302VWeC7s8znPI
eM22aKcIvxs1L0qIbY0E+T+ZA3C9iw86v04o6UDM7puRp++NldBjMZKHCM3zPLTxUSUhgQ8lEXAt
hMMiU76EGpM2a9mneEg+JtRYiFYYw/C6uXn0rmTJa2imd5ciDiEHOAArcgcvx4a1bUBp0gwgZUjR
7IMS0BUETRl6tTMgAy6nb2cC3ksQYppci8B9zOz+u4qt7ypLq5XRso5LEqRHaC/ehMiRkoblT863
SpuGO/JgYyeWWB9MEyENOxsQTD9M7R4hw3Dn3EM+XkmGNvaujHOQkNuxpWwY7Wy4/94ljLU/aDl7
3Dp8KwC4csF6fPx99N9vIZrv1+oIw2/+fYpIBKdMV4zz70/dImOjVdWPf57BzJfoo841Nv/c7pbA
u6wpr/88upvoe+BCg/evh8/HpZJWYA3/fk/lpHVvCHyIQms/TqSySJ0LO1VpHnTdVaONNI7Nd6UP
QMX0kbBcFqKRgp2F+E/HdZcF9bZwym/puzmIfOkkP+5MmInEBOik806o7hEQ335CudIOb5otvhBB
bqsY0Q1t9vc5kjfgXrOflBz+LN71IKC3VkPIqFrlBNus47fR0MNHNLOSeUI/O6ycuvibKBVxtibY
2jbJiBpMH+wQ+Y2mA8iwm9Bj5v3hmJayZoG0BzfxNZuAdOfi0IecyKa54I8nHdIcL7nmEi9J1aqS
q6GObejL9h4sOZdTP23w4s28Fi/NpRLs3uNsfxvZ1VIKl6NTMAJ3Cl6I/UXraARHdDUq9L1TALJt
1fdoB8yQTxL9BGbDOqPETqXrbvQFvSi5s5TxY47rbhs9wrUl1AhjYJsCqx1qW9mgwIZCrTJMbo6V
M9ZeVx6iuX+tiBnCd2tdTQa5/tTjE81JZkw1uKgFqk0rtFhj4pQAyFn8TS14mnGN8hIeI+qIMKww
bxV6umg5T2nU2n6bfhFu53oy4aTUhi4D+QB6pRNz6Tj9npFHtu3MnCSDRYgoUF6TETF5Wq79wIsl
qQL526russcqgfg1xxZOFuxVyDek8CwBDVaPztT4u8Fwr0MEabaoC8hjKvkcWfseNlyjpdWd50Je
G2MgzjhDdQNr85BrmZ/nzmoOSrbjhpwuW29piWaksNpReoBCPd1MPdmbFaNYSVmTtN1nwIGgbPBC
0BdkwqB2V0Im2WnjgqoeMmRiQFp2xYxrRMFjUWTpsq1xzOqLL8RwsU9+Y7wubYRWk6Nsy0qy1+ot
r6NUPoDUfsVKRVBqGy+eII7jYszhnLUQyl1OPBBM72xCa0XpHHRE5HjWZModJJzcJHZvAqM0ixjv
NorzgyyWXNm6StZu/sDG7jymLVl5vU3xhzsGcjDV88TerPQwaflMwjlgsEfgyBZWEVrGdHyyrHle
wdkh3boKEwY1ZAQPTb0asUX05m1UCpLE8Fm0J8peQQoYQL/EaZ8FfGCfFl5fZX+EAnpNwv+siZsq
W3dYpYriNzWZLCVsnT6g4YANcljJwLkNcRISh4hMjAjtRsxP4J2YgVuUKZ3begppIVpGRz/spnKd
q6EkvZQsZyNFIAgyLY2UrZtPB13MwuNI9j7zIlcJu0rShRhJRj657Bn4tjE9xqMmKFpoeaWjsdbC
0UZykXJFxfJhHsbq1ofje9DXudcBsoHCpW6YA6JbGWabKn1eZ1Hr0HhifDcv6o3QpsumT8Yea86x
FAorR0kcYU5S/VfZ2V7yNkMsWsvO/QvUu4HC4+UadzeI2vRqJSRpxqWxN8pvKJx1ae7pUiP+M22C
0NEneHYUvChY+3kvlL0b2q2v1cMlVjqCXSuA5mIBwaYIfoUOfZ2kytZDt874RMEAh7KEMIFrNKWf
jsvSgrtIAweD0sBWOI4THEO8K3X9ztD12s8EEKsiSt+qihkx5kFkBPkNvTdH54w9VzMJIqu7Hbaa
v5oOIbfPODXUA90JZBXAs7M6e0+q6EXVlR+cWppJNEQmqp8WEUFyM2Qc3EVGb7DIBAjn/lONbXQf
dj34gd1S+kCuXPVavSvx43P2tFfwSLkkRAsk06CZnYQw62vb9NRspt0tla+xOU4mo1oza4d30H4i
JcuYKtRRlANz3vUAGvvDTpsfrGnYoQlHUIhzOUrDUi+mdC+jMPLD762e59xj0KWOpWYMIo186lkj
DHXcssQi6KRnso6U5Cfu+ovTte1+6BD0BLM1rckReCqKJQNOFPl2oFScyFvQisHda6kT+XUnKNnS
Ym3XTGLodspdt6yPaaQdQY0+ho52aVOxL2bwrVWk6Qy3zLul9584Usmx1sZbO3d+00RXWyJe09yc
ZOrkJUN6y5FMhUUb0I5q8NNy0GI3UoN0F3Nw9LjC6CJFIW3lbDimkglIXSAoHrXmnqdYvWK2gSlt
nyMdrX0WDFf8YvO6lmDIOBrS0CBfIOFxTc76HnmS74GDUrYqPwcKlXwsGdKpKte0ErwryH7UZfis
TJus+BszORxY5VbCkq9Q+2jjVfQPh8eaEcIYuzQEML9tEn16okhekzuHtaqsG9/qNXWnqOwwaNiB
WLUKI+ssHYFnkaELB91pwuCRaNHgsdWXbWMeJzxabfAoJ3veLkZmf6GsPSK7S66xgLFE99IjYjDf
jstHKBdpf9Q7Bw5aqQGJV91XVZfN4+8XoB7fVaDIkzaL+jHuRn0Xwkhb/f5Qs5vmsSbajxGwdf29
R9go/ZoUIEaIy2NIpe6vhhP4v7cA0DWPVsCAEi+Ysvv9Hoh2/cj9CX1cHu33e605cKrok/M//2t0
ra1lorr9vfn7RVOfpRDp/b/fAe9W2DnLgNXKfACSxVEK67OlUQLhN8lRZdQOEU6z/UR80Ntvcsty
B6Isqie1UbOdREDwf7+DamT/9ghu5n4StVI9aYqT/adPgYLHEHP5n93hN13mf/6S/8kj/K93+Ncv
2eXTsAb0RcxRnZUPoTW+FqNTcbgKu1OKLgnpqFa/OE3v7PE6ABBbfsp7g2TBMgDezWX90peLrNWJ
CXtcfuq4MvO5kMM9zE2KVWdIGfWl+9Co89DruovRR1PkWQ7dEeKx/hZqvtE4PSt2q/0UIQ81owT3
EKxZtcWEjlYTiXwJTReaojs5Zd23OsTPJpDWz0Q3mecVVvtm5eiVJF7/5840TeajTvhYIs/xidsV
18oI4g3SsfYymnw0YZrqpPXapCqnff/chqo8kp3LBEOx+2cV1ekpx5hG6BY/dVFMn9kSsbcuN+nK
lpdKN97dOuqf62DuH8xa3H5vCTvWr2MEzSgDmD7Xot2nhTFegBOMl8Rm8IN2AmegYaWwEpZv/n4p
cc1mWfeucjh4YUkN8/DdtKFQZxY67Cqpq3cyqBlqDEV9pcdsXJntf/9+nz9W8fHdzftiuZv2KlBC
vgvqwn1b1QAHUrf85z+r01xfx4IitMvs2B9DHwmle+evHtadUIdL2Y7ZjhgV2gvuIpzLteekn44a
SpOmHAE+kuWqNHnP00VvWTqnj/OSwRnbqLWWY0igUVkRkrom/4Vi3ByyY/zTLLHNzhj2T3mRbDQT
IESZwt1EILPuMx5aoul1QfaDvZvuo41SNjZ9zapKXjkkTyjgcq7G4lVqOlVDAIfNwiuq2kyuyAjU
t7Iu32cZ/OPw/P+4p6ep/Pmv/+VP0eVtPd1/SDnO/53epAmcHP9n3tO9yD7z6PN/+x//AJ809z9s
YZOvpJqIwaAR4Sf8B/ikif/AZeMuvn3QBIwj8Nf9D56aw4/IECAyyEWAJVR+9C+eGhBUzQF5izUJ
t475/wJ8ojj9xRP8m+dIMzTDMDHLw0sx+B1/PWj/xnwKOWZoQS8w4xLf4KNBh/ysywdyJE0SnrJT
lqhrVzIiCxbBJ9zfo1NZYA8TNL8TYrmlwjMjkt0bJ0GcM4fHriMM29Syd41Z/gaNBsd3kxZVjarZ
yxIgbZWcX6ssoGEF+Wafj69NBShDdQaHCdTOMAhUIOxHt1Vwabkp1rP8M2lm45GmSIijxqWSigpZ
4pIJPyMQEpbDKKqxOZyGZ1mp6cq1+2KdTi5iFndPo5AuQEBCNui4h0xL7+DfjbNCHcHkGZUNMHaK
l9rvs4GYWGsZHdj2MXNBAINBnhI9W1FEkN2a0PKti+gQ4D718l57nEKdypEmHLRrYqvnZgeR19rY
dTuu+wZ6oh5vyd8xV5WFiZuyAPJ98OiO6mvaRAN+W0Zwkq7bWk8YG+s1RY+0kVR2aJetWR8OruhG
f7EC2Rl3AHQxMVZKvzDdtLdSKchdpFMd2vFdzaN9VwzzerAgPY+qwYAOFWNo0d1Pu/w8b8hNXAV2
k5xoZ0NqiVRBpuiBAY/qd43zWlI3bTIrWqeZu2hdAgsQ9nQSThIdhkOoGd2JUMWrGjHgBSvJjpFf
xrD+UiM+PCm5dRvysx9pFIhVSzDRGifFe6v9NQsX2pbe3RL0bEFkTLsIcE+L5q9uVbgrgzyIeWw8
FQDCpqm+oGtiJ1LTee26PwlmIc8kRW1d2O9jqQcrWwOdp5vdiWwWjlQOScpTKd6qEbpnlNN8Zdi+
qvug2bSaUxzFqIO+ZGI9CBmC3Fs6U0CahdVjQYeCuSky9JFGSArTfI6ZO25JQPqUmE+9qWrwyxDK
iv7yc5Ky2SVWCSK9YJegO7IS3bfWJSY7V7vwtDGNhhMaafWklKp7xlzszVkebCgZDZ/yPqcgjA1i
qNv3IQiaJSjpPpDWKwPmbVraI+hrxVsX2eGmj3qGoBpnEpcyeBW26MeISukEUXWOQaIpKih/Bj7D
KKBFdG1VS+r0QfYajY3G9cjWzH2UhmzWZL0hkyZJE63cCg0dx7+R6YcaJpu5oumrA0TbVMSyT9ha
PTE5ZLsFJQmySCniQdNgSvRvuOOnVdChux6qL1WR+ZYiF1e4mX72ObME5N1rtxmwUHXG1hlVCw/F
/OYgkVvVNjqJptZfRaOzjtjPyRxq+6FoyTcg9E/JJGIBMrDJALuOQ/URlG/0D9+JfOeCKh5yNJ4r
dcKMSDm76iLGu1ZKTNItH3XGUk90RMDfvFWaqRyHxmKuXxo7rFsRQqsbMc9Tnesv4EgXIUezJs/U
AU8TlwgVQCFlLf1tSTBooagYeT6b2Gq32RJpgNMZITCG72ZIn5vSBd00+9R18z7p1I1C735TpNpH
ydHlpINobIvDTI68y9TsGMV7kFPOqqdH6s+8cIAiidmt9Sc87OEqtSLWy8p4U02D87+8TqzMnJ3G
flOaFHXLCTcfe+wD1bhyC1vdVD1BZHpv7SbKLVpwSy6B+UfODm90XtDxl8Nt6JFj5UG4KSPsaEy5
eb96wm7c1nU2o97fmS73u7QnZJdz30ukce0A+yICKaKZliYTE6Lqs0RXuiMq4ClLBJK3tiBBOpwM
glTICSOzkwkQIw5zHny8bUigO7AeAwIAnGMZolfKGEmqahmFIDOMaa1hG/IMO+pOlfiT4647kLrN
GShyfSMwa99MTbjb2dM89/jjuvQt1WE4dzMpWE6I4ry0F0ASFbHEUMR4i0+tqq61nGiBgMRR0Wel
Twpvd2tKVbsga4bDNrW+M2Quiq9qvBUT8cJymCKfNCeWebDV4LLJGG6gpkiN0N0ptH1HzzJCmnkB
YxdyUGHLyZ9s8RhG9msclGTglVKcWsW+CZwFoJdGZQvp4susC+uSOHQ5yr57m2ckFzKAcwh4hGbs
rL7pbWJs8cu9BqqsT333JNM2Zpg++04rcOV0RgXKjd+pNXUSXAdgC0bfNTvLwjnkKC7nXgVRd5+X
YPbVvLtKmrcYP9BjyOffNJwqJ2tDUcotU1aNROi63CSJJM8504w9camnNmPr0WXinKZsfhKOXpzV
GTdAHbgeI3b7Aq7rlROxPM8m2a5DMT/aZtijLuMY3zevtOLkIVVDX7fH8GI5kb6p05ta0wpM22ne
kfyCN9CK301zRsgfNMoV69usOPo56hm5hrPxjq70QxRTeaBFD0wBHyZW1GZOmmfdqU8iGZndmsJP
xaUiDPXT0J9wBKGox32xYUai+00Jc2Cs5mylD3WIigpqFzIlQ++zZ2POTgKeTa8nnlglXWrs8xTs
/Wj9Qfyx2OD6aje1Sb1RkIwjTRO2F5RxeG+5zncKWrCm7SbE+jFcC7vK70IDko4nbfxYRkLdKNey
mvtPaY/Gyqyi5AxZhKaAWqHUbxxK/Trs3oravA2JYx4LYZBfVLiXPpfxaw4e00G7lUdRjg5Fj880
7ipQA69uqqJrT3B1zNVbw/gnYgy3K0OFCZKuh1ca9efSqvIHGh6Zh9UgBRHLzYZ+m8+BDLbVEi3T
1lVx1lhu/B5HoT+UqNGIsy3XDrDNo9tLZKzDJLfs+u9uG/SnUIzD6fdfRqGvSVjj7RO1Gqy7gNeK
FFpjm+cyOYf212+MYdKKcqUIhsCmUT9FWj0yH4Wj21pQMvW4AszWsFPgKycoTOemIgVTjsr51Ain
LgZtoqmi8NEAfmNssJsaZztDo4QzoJJiqbqyd+rKgOHUgW5TtGKU/zATOrkfl7pLkcjRi2JnQunx
RJeZaHUYOhR0MfXORVdTLLnOSqx5aVfRE0KrJyjzSB52MXGkw9HS3deqxkDb2qSzB3tpTOpBKWh6
BWRPjrmfTdomV9LnjFXLAxcV+hW4iRWgFk75JToKpnKabb4BdH0IJMJ/0+jfK+sNC/9VqzCodUsQ
d7QKkiDwjQagUGJaT50cLTI+Wy+n7Eea9+CaH6PCALqqaCfnp6yfALapDCF9tOcciilmcd2orOY2
pVmJMCzG/RbIBDhFi1y0xwk7qssksyAvXC94udtOX+VO9Rrm6GhJNvsRTSLAVZBhlWmI4PUgZKiI
vNl+GvLP0IFo6shzx3TIM7T+1FfJYXIIexDpKZA26g5kt2VySbthl1XOtqqanbmIu3p7R371tlbe
utDaNRgUyTuir6VsmtJcZUplIl6fKDTbs620uN0Sq2Ap4i+z+iuXYs/5vuLsC4ndy4ocGCzF8Bz+
QRWRM4gHxZRQUuP6blNfjYhUA22aLdiX6qsiSY1Jvl8ydGHyPEU9E458ZY2Fj1LQjwbdR3unyJ2q
dDSLnfWycAL5WJPQzYvTGr503VUbFb5hjTtApksf10901WM98m10IeVEIkJt+x3pp1bniFVGODiS
vnQTuQZxHK2+Qyf+B+tADMLIRPuAp40q32L1pH3Z9ZAFrlb2mS7GKuox/AeeoAle0OUsR/7gyEGn
WHuu1p9TNAmFCrSjnFdhnn2M2i1zOW8EDi7VQXRb1Wof2sEytk3xbAva3VOZ7ETxPOWnJoRiPUNW
17V1z3AoUOiVTNesITHuJE2wkhDwlti2eph2Bq0+UbsMNOxLtfh06HEGtvtijfFHEuu3mPnFWpDa
4FErMrqat2nG6DqrEurzChEKLG3eRHVDjD0ZcVBU/lQ8RS0wynTVvtO+W3qxpvHGXMFPaOqYWrcH
cM0aTYACbgSljtCol+Byxm3DhUmXxbNl74/UNjMizErd0r6g4zismlEL171mwj50UNKOx9CIA2Bg
BXGmVNySjZIj43hQOTQoLjRZFemmB3zCM2MkB8GiHFJCLGruNK4Th9qqSqaT3ZprJXytO/dRM+ab
XaudVyDWyOhEd5Vzjp5wYT8w8kB2ZGUIcMx031vq82xK3KWEH3tVoz2GHBTdIbHpvkz3dC6RvoWq
HyQOzfkx4M90svghQiFV1pkfziBX2C2HVWuVN0Hy9pATXF8a6U1ps7vSYJFBufZiTRRcHdVxjwIY
yhpWHSYofWPUrJ0PlnT6tZ10D6kAHZdax6nTPmOzPtvj/EZkIc4K2IepHq67SnujY+28wVZeVoTZ
06cGLvPUk/SipR9lJd40JSNoENUjUrSWnL0xpmGotQ5xoEXULc/8kAG/y0uN1AVJ/U72725J+FlX
hU1yYfaXwx4fNi5DfEnaNg30P9iIrW2Ry++6oWe8fMzwYjGtddm+6BkidYTWRKL7s4zQFblW+dVm
Tbsfw+wvSMbPeVJhTpWVyslM4CLQMwZTprWyg5TFxCpOWptRoU05YDhFP7g02RK13IWtqdymxA13
dEVDWHSW2HFEBzmshfAfJxNhE3Xe1WKF1/rr2GFRScvcN+ogWeOGQVLHmAvyg7kZ7Yb8z2RFAteI
1tGyiV3CK5JYyd2StU8D0muKwLglUXLLbJaZyi42eW7jTco1DhwgP0GzKZSIJHWpzipP28HPEXkG
lvGgDlPmZWambOIYiUuQpcaKOmTys7HnVGxWfl9Vh7HIH0IuyjZ+c6oSDYbHBHxmcigVxiVcW4n+
6jK3CgzaiIHulyERhXstJsQakkfE1aB+hu2F9F5n2LLBzPzcLR9HzuTIBFYyxIVgPCTysShpHx5q
K98oCUfX6KepUGB+y/FGlHDdXafxkExvfb6vnovxFjgnlRxb0tYt67GJKDblRz3/1ZiZGS3MRtTs
Uy19KkHPVfCdVMy8UZHLyCcH0ouG99g6iPpBaT8Jlu2blIRnRGzFU9xNnIJ3XbHiTwyTu5l9FISJ
5eShKZeNJjExv+JPRjThgpWInmhPcObP+UwhEupR4Ab3iTU7MWg3cCpfCXht2U+IBDzkFCq5nvLi
SSavWfDYqQbKi8DTwWJL9y1GNF7snOglCf4GCvYvFkrtdaB3YzOxH9l9uFRQ+DJL3VbzWp8QFrVe
M34FPG3O611Ur+Z4UAYwN+vSWM/G2m0PprMbQoRAr6l9h8F/VAysN8fc3OtBR3KeCywFBebwspQp
ITqoE4oz296F9o4utmciDhuCC7Z0Ux6zll4+qhzYyTJ+i5gUI8bgWIfwcdgIdE7GuVFYQ9nTd3Fw
nOOnKHmJ0cN1iAw2ogRCga6l1z8z1NAKvid3+NuLUz2CUXT3o3UHwu1XJT2j4LPSD52+YXsfEZOZ
h8ZMPAdiNQnW67rcSvJJa5CMJhPL7mpv0o7+y1bTDt30IYHjNYhbkDsM6s1xL0n1MuGQSJ2GouII
KtIYP52OsPDvSHvA/AMjIMYWsXHrFaJGkkLznFkCvng67LCjN/Pw2YINGtyvfmBWQdY14sc1XZz4
eaSptFzM76F6bxzVm9SYoClGH8gkjF1OZURfhGjJF8AJqTwF6VcQXTNqpMUcXVZf9rjO822gn5z5
OGtvJR/a3rpM5T53CDFlaZo3ZfMlspNlA1a8lLQXghuYeE/lV56NPfp0pumsjrSLdOUqFwNVYnmL
WFY7YN8WOSgOFi4Py7iojmP/FuA/hW7f+gWqsnPAeovYhLPDbL9ZyUdM2WtsC/lj0uYRyl8F1E1m
XTtGrvkmlUfX+FYxSzBY4Tzr2UtAFVIgFMCbSNkFwwFxV5ZctLLby865Vail6vox6SbEVenKDB9Y
KgblXg5/LSc4BINDmfzQyEeO5mQAr+oR9od9cyhUAgPBaBOsrOqj1/da+6BYBx09njI4F2Ddq9L8
FNFhZAKN7g9lE4Rvd+uQPpOhponpUgKeaoprYMcrqMYbWahbo3/mPpl8UMcrEWAdrFR165Kr2RUv
XbRnyw4GWpHsZGZE2hB/I3Yy4uP5xIrLIJ9cxKf2necQ7gW+fqp82JjJkG4DCyMyO/+jVY9qvI3+
G0vnsRs5lm3RLyJAb6Y0wfBWITchJKVE7z2/vhcLPXh4jequTCmCvPecbfNbycg+mVejvLfKU8HN
0TNum1DFNSxJOmzr6s2y9rxkYckCvzHyFzl4bYW/aPq1uoOAzhjF9ggCgEHqGkRvgnIv1Pt/a2Dv
6tlfa9GHCnJx1YZbUx0n61gaF0t4FWdm9d/auGHa6YhQmLeTgtjdEU2nj24ZHocoeGb1qWj3Arj1
wdCfNA6k2Za/jxxrSXG1AG/WaGd0mQb6vlrew/S2yOcgP4/JHgR1LA4y+1+Fyr3OOcKOIrqCkGtu
K6ImyL8GuTrMBGh3Gjki7kgkYbbhU+YAjJfC5q82CVma1qogE9e9epSCk9Xw7+60majPg5BuDPXe
yMLGnDy9ow0v/urrKxq8io9PlW4lUSpYZU4rvUdDeXXKq2tan7ve4xcU+3vWbk3J5zfS52eRU7h5
FeKPDooj+VkVcPlwU5XrXN3eNLChkHNY2mDTKOSvKvzohxsHzZxfMvM8JO95fFjme62+tdVRII67
20i4aZZdEj318Yh1gcfiNc5/jfA+Ww/OmDzf5/JJwqIf3NTqq9RQpGmc9hyvocWQZ1tUtuEUWR5o
vh8I94ll+lcjSedAttyoZCUU38z+WyKUOKx+9WWX8VLHhS3Mj6xwmEgD7ZyX7D4+1Z5gG6m6D8pD
F/pgFA7ybW6GOTnL6XchfQF48dNbzSMkEfisptc8f52HdMMnpVdI+y/5hFUXqo+uMLeYf8fwrQ8v
avHIJZQZIWg+QdSyD2xpUHyxuHyMOWq8AaijWBL+v4Q76cMkPpHTwSdOBGNDFd8VXGvK3UI/qAif
K7nK0Cwkq5jorU/3eXiif6aenkv7khGXkF5a0iXCdAWX7BE1bRhx3IzKFtloqrti8aOGL3H+1kU4
TnhwOsovg/rMOwIMX4ZbGgJprrSmSw54mCCmlNITl7Iybnh+cCN7ZLcCOB741LX0qDS7Kn5K7PiF
9dV396V1Y+qzo72x3Lm/+GQ61K35g29lGWcHlQW91uZwkgLcdKhEfkbMvCG4nTV/dxWRFdzP3Jtz
/TSnWzriSwnYEC98BUvpzcMjw+dEZjuXYh7u1XkfZLt5/M65cnh+y3fuvoRoFJTtFmbsjGjGN035
JdHNEvZT7lSNZ0j4DjdG90doPUXg5y59mXAxJcX7cmjaB0wztZtlxetIpVUw+4F04aUL8y2SzAC5
zPw1mNtMPmLRS81Nv3yjjJyEn8y8GNZJ1Q/8pULjW6RWVUdt/pFY/LvD0hLc4EXCBduuzSGaCPyh
jwyFdnRmYpezM8+rAuzXbCbQkJl4ZmkvDk+O08z6XtJnoh3/i9Qw/EL3O+00MphkxG0VwwZ2mZlq
jCebikM8YA/mDUX8Hqd9RnM9DwTuG2rE04hsuLxz6/hZeXNIkg6KnJku56dckVQ1sfqzRobA/ibs
O686lk24FJ4GBmuEPvTqNupuVB4CYb5E+BKfR+zTrJI8D7sUNU5dHSmfSHWyALhCk7Mhl6QmoIWk
E1pw5GGXjjY3s2h+6Y0AnfUwgiOreZr4C4MzWj3jM6WlBaXVhEuvz38G4TniypSqG1rmQtpYJfgF
Jjstv4+T10hHqlo5BkfxVE+kWAuUFX+RKwF5ZhMXxO2XDNe+ghuaxI1R7zvda9HIj898cvUW4fsW
PVUvekhLIUGA0+b5RtiniOvOjH8145SNgqPpPuQgT7ESvGS0AY4O+20m+nHDHMKFKBSbqf1bItJW
/G7VBbEYRpxrBKRFHvmXSvs+JE+OYvLDZ7jEhiB0/EIhdfeuKvkgI5Tbl5jug2nbM78BovUncc0V
c2PZD5ZdsJxMCghUz2i3DY+4eG9zBHpDtId16QleJcPUNn3+rKI+WehgAabqwgvlU0SmmH4xsls4
7to1AdDLaYAI6qdQnPrpNKUfjWHYEVLwYdsORAqxViRYFJ7JJqvdZj6Ie9NPGlxXHPSPSvvO4zcd
7X15FReEOF4pegTNldOOH4Q2gNk4GNp9YVKQgbQfFUthucfQ6ZrDSy/QRHeGfrA7dpAFsCpJPkZ0
Uu2jlDf8lWxmtiAcBsHNYlehrpf3QGU4vivGV5sfpPyIWDOGl5TzXdG5Rb9LFOCFxMY/Yyts9ONy
maa3PHvI/Zem/ETVZwcrmGIg6wvyZuDlro1+bFtSB135T1keif4qlrBVIvBN8leLjgqAp77oNTqV
e5Y9g+psdseySWzsCHakHHXGmuRodvd4uQzqbxK7FNtGNXHjOHxIXPyXJI+4P5m7Bv+8j2HUNamA
t2vWC3eOTt0x0A+p8lEJ+yU5BuIpiz1iGJvxuox/7YjaXuWkpgXDEh2Qr4kUIOau8lDGX54MiYvF
NnuVCIkw7C7eVNMrq5ssounaVzUYYwwyLfDHhnZmi9ErMUwE774tZEyxNDmq+B45JJ5zytpcIu0O
A1S0nGPrXLKexdI+hI613rrkaDVubDiJdjEJ6IMcQbr9blW70Xqf8mM7MfFss+yWYy8zph8caHYs
vHblOwWszK2fNcXnxJUWh6a41Ml7KBw7KnL69I9y74rsOHTo/R6sIiDQ1SJr5xKu6DwJdBmN3hHp
Cxq/F/H1CvsUnZibbPTl/hiACy+fvbE6EiB3raciXk3pFPPIoIZh/moVnzQfVhVw/eXSY9meudcH
ckIC8uNyFxdnrG/0btNOJ0Z37THDhaAZproHlTbgrsoQ6eGWt5P+rRdeYwmBspjS/k77afCbswk0
yQsfeD6+yCGv4YEAIPLDUTqeq5HNuPqdAjZmAscy6SrLL3JE6PvLWPqhsVFVtJ6HdB9MLxp3fC6+
80q22TmCyQv1s5i/WjoJFfE+69AX/uUQPEWi2TIhmoDHyXhNtXNPPGPeak4nZ/j1anTD4EflPY0w
IWeXtNhDt4cHoF1Mj3Yvf3RR4Hxq8RMpbyj7oeXQtS506O+PmcWWzq+Fh88mOYLjHeCCxJDlnfMf
BNv/xhTPReu1TpmujwlXNjmcbqT+C3SRGtAEc8J+qU8Cx1F4jUricjCbbBdqDKIXoYBoRYud//Yk
nfHcARZc6JO168GLPcEre1fFM8RMjI2Jy9n5bgFEhw2kf/JWGVRE7/V1om23mfXMW6JWUHcp/F9Q
/+r5K/NIWd4r7STGh054t8HFId1PK3C9T0TCQSxSIxj45n8sqs683PKRETz6E7kEJoyL2VhgjQO3
1a+leeQWncyPpbsu7bkQn7iqBM9ycihVMb3WBp/kYmOVljaiJ9Y/IRgTxAbmNOD94Wvo6bPJAOOB
OLvprQjowHlo1YfWeVEPesT2lVyRriF59HLhXxun9iwnrjEfIfLWR6eJ3dGgDgKET76uGxDasCjK
cIK+E6frrOU0ZNmklmvVeyX5ELOrOXry+K0F3zFevEAp3JKdvlUFn1pVbAF3o/iU6/PgfsvQWBoe
A2d6rwNvbURBbzodpfIpA6y0H/O8M5+icBTlfRT4jNBMopWKjvFlkdZ63UbzxfIrGc+CfkGtZ7fS
rs+2WFxCZowKgyN/gRYg+7ccoebz3Xb6Xh5uVfeXtH+K8RCBlAfkMibsqtGwbpDWGL2VSLTHfzNf
RcsNLDpjFHpp89XK9J77zcRHsZWkV3P5WADAmCJciVYXI/8QDErXbmH2VvEclLIAju4ug0P2Iz82
9CBQGL3kmvC+4mLkVhLEWnrRLG2aBTPA/MLbIQV+l9IDq/DW84qsTNS/DDzaCvZS9UKsAS9PxBBj
XKm1ceLoMRtvgrUr7W9K3fN5axovWvwaZ6dU35fqifMtU16j9mbkn1XDtn/Q9K1Zs/NsTfODHjyH
goOG81MKADWA6eSHKbB8izdR2xTWdpFxD6XAW6Ojgt7Ik8M5yhAZXPC02Bi1ObIK7tE4RzbcEWMn
XmF2MfIoksPeUMlPQ/3UCPzgIxWnfVXtNSYO3HILUnSqR3DSmFsF42n2Brg2ay/ScmyqfSUctFj3
OsiLoV5nLl3egEjyvko/YCfTps1Q9Z6E3hvLfSiSVIh7P9sgNQcfA3CPtRcFG3EA3o/ddZLJ7Nkp
wqb+Izul6cnN9OTaN7LvQfidye1Tp3uIj9+AE1AS0ZZRiJIxo86fGpdKdSZCkTpqxlegoITa9Lnx
mxYIGqJuDSYaN7V8CQgL0X5b5UPMH0VzypJnOXsSoReYL8efJv3uAiyc0YX9UedVaBxNdqcjAKH4
pC2EsVSwtu18K4LbSE1y9J7Nh1DfRMmXhcuginxp3FzM6RRkZyt4oTPFiWnufF/fewvSkaPqxKLd
/um6SwyVpXsh/V15jRztODUejc5J6Gey5GYQOjDXcpL7Tb+XBh9cDu19Q7ZXsWVXWdZUs11Q3kz9
WYqH0G9VV7jXUO3tp5IY2GBJRuVYEmx+L55Ba19iVY9OWihuMfZhZvsosidhXEDI6kGdX1aplMBo
I62HeAZwPruNuRfHE4ATFNGh4BxJizce7BYHYcWe11nbIXtGy8NKPw2MhvWhVS5/r6L5kXC1KCsm
2l3VyZuabcOinNdA80BfJNior/WsYPAOHIHmmnj5zIxvDWV7Lt1069rVgIzDYwy8hE12x9PZWsdp
eo0S+IUcG9yEA+O3RwQ2YrxSaLjH0LC+qES5wXJfDD7O2L5GGkM12meuQEIYnca8T8tj2SyuWv/g
TCKSZKN7w2a03NFmQlIFUFQVK5xBTjRXOLSKLJmIcAGIlH+lAgCxyyufaGk6H1ElmtUzYwoLajwu
eFCQGnuTDcYLqRB7ptuyI7cJEhaGtVTxRae1Db53b3KT+mbI/xIHAU93ovcYPAAV0fCSrS831AIK
cUfQj/3MULTppGs1P0LRG73vWtwGFlNFBbLfN8jg2P3ljWLYUrIdFd2GECUX9tqz94vfwvg65Kds
BQFWt/z4IpVeFfGcOnDFLsY1LhyNW5q+ZfyY2vQZT+gNcdkVyRvucbeRL+uvk7KBEIyBqiPXzxLt
ayCIeIQPrXRq1wu9Y9oN3jTrgoPHM0uCmfJ9+zU0p6p/56PSB3B8MtAWarTMe1a9W+oWTsweet4O
J+66jdL/dj1U3PyuRgdEWwJrEH/9ILJW2/p4GNV/i/Dom4upfWmpF8+/IYFZ4/JP3cjYvO+59Z0L
X3QZ8r9n13D4xuZd3W+7g7rTCRKX+UQt8Gu2bYI1d6MnEegMbD2AfKl/0vRIx2cIfGuZ1Mm9zPKN
j4GSB0tyatZ0vMcrli99CTwSBTbYrnooEDGph0fdnxe72imbhA2k2S7TBjtY2R77ZMdXZsT3sD63
8kkM3yEB6IsDbe2qfSE5HbYddoOBOPVikzuEnbCtboMdEyMLOxejyG0SprspCZxyQLqgIqeaH1P4
HaIXV7HYEmupDiRTdM+IKBorFtYiSacFkiamlaRE1BtrjADbz2xDm9txKDgdY7o+PGtP9XEeR365
Vct95Y/IXvzRumFeoanR1tbMCemOmRtPzz8ZN4Ay4qik9Oerks/IYkFAln6Vd32oX1nuyD73veKY
i22WbmTzA09wpslBJZUl2QbC0dTerX522vo1eVGrazS/rafPkD7l8qD6oyfmfmy8Z5ziU0qwypDy
BNSIYl+mDWh4fatcQolorXK5o0BsN4G3ENwQ4GAQuUMM5PYXxfCHlrGcYJaEGRW12m402NPtZHCg
tZuLJXtFRaUWGPu9nF5U4S9QHkHwqsxHRd/rPVLJv5lQ8PJHjz8VaQY4AEZ5y7K/QIcyPP9iYrSu
QA4AcJZ2YqdkxggnMKqPuPguMIwqwy8yUJvkCeTAPnQGP3npyX6c3Czg0yiXvaqP3AIPVFv8gRwx
6wvqZRTR3NkTi+Z+cWHc41PvCaglriL8nOR34lkAFtJqpwfXKUaPAClI0IlVuQh+wvZXnJ61eJmV
20SwUsujUnO70zADs3XV9O+U/5TTL2iPzjgeG/hNQmkQLVgu8CjQnWO5IVllH6Vwmuc3NdtkUoEb
HJal+msqFep20xfvTXHXpnfSXIJuYyJDUKR/MmInod4CCRcc7LS1tupLjbE4Km8iMsEI2kcS5INg
ND4no9sB/jkRmlKAgKNaXrmRXbSL9nQxGZF3EdnKuYOzzFm9qESneGVxisttHxym8pStAo0W7URo
sqo9zP413EQ+nVW5G2/Gf9bv5GEv6jgvgWDJ/2n7d/q3A9RSoy+S86ng4KzXVEw3Lq6E7XCK9l8m
V9gA9E+Usp02JTnxstsCkC3Ct9S/d8adibdhGYk8ortYQkE07rg+I2kjma86W/0a3xZrvsIX2FXH
VPcVBxcZKqne5QWR9F3dYi19yQq/vJKFIGP1lcqCCWMFjFOshi0NZ7+xdgpjoqK3PBESstOeFl6s
j8bVQsXMkzo8OGonrizJupi8tMEWagak/ZoU9x7DhklMrUpoCR4t7JOPCha+hYxTP6CAkN5M4ZFz
rKT1o/QUzqp4VwlHAqdtYvIJFT8Vyk4nEcjFri1vhA5fIdnd0PMBZwljwyQkPGsPct8puEFs7s1+
RPHmDjzFb/VT3xLjQcjtj9p8r0ozEdVSjxWUuhx8vz1fJGkDHDvhm467e/3BJdCTccV+4fwiLbbp
NEDK3LtGQ/YRuy4tWqxDPH5oS5Sm2dfF4skiVuvwJZc+25QgDRcxIEnAxnem/gbjPa2OhJap5Wdl
iBu8P73qBfGxtk7jiCbovgImYo47J2e1xt0k188mf89JM+8LYug2A8tS/tYb/3rjpxq+Rdkd5BMq
R2LE9uTecGO7fIqgOK7g0fyK4t7F0ZPSP4R4Q+cR4LGNf9ToNe9v97chuak4ElJfcmOPUWdhydPT
PUVYvIVYdRmlOzBYE7Mfpn1jy9KT37gVTOC9gtuukzhIlNiZICxy4SeF5UWdxYFrdR5tCrbW821j
U835h0aHWdhTTQddtI+wFdoIOQLnL+XC6zdkEBZAKcGlpiZihk6R4Lkr6VHEYOt7ivyMZqtKpzA/
w3cAVg8sC/yljsW8BFmH5wcKR7CN7j2+GyZ9K8AfrSc66L/J2fDgmNP4ZjBcBMPoyhgYYqY9WlMs
ik+5CtFBjMdctYBzryFg5+JH+MS59stzsKFZQj/KHzUzYoT2EbNqmH33BDFzvJPL6Me+ZH2AFECc
vwTZjzjFFBIgiyjuQncF+XLicNc9ZqhvhluuSfNG7StJCJFDoq0jSf/07jXxOX27M2HsDAacz6oF
YLSp8OCH2ncd3vkfM20F37VwWLqLZL0WhFnIMoeGeCCtHpj9UQcquArXfO2QvMGlWjV+hjAkGRlI
8FOJ/abqGrtU3jPj12hBA8VrxxYeaxuqAkGM828AZzv5xFGM+MI2eDUoOJPGbRBfWgTb1qL5JcL6
ZiErn3M14oeis8jRwdHnmV9NVbnsHUt5ltRehiQyBdvROvXzyopxsJDKyHPgEuUV/Y2GhwKAlgBV
r1HjKA559jkJIdc0+v3/BSO/oglKdrqfjY//LlTIxmJrCT8Vz1k5/SiVSujK3iSP1tqFPMT9X6R+
hjZUx4UVHQ86f5Fj1afcvljIpJrwSzKeSCHRrIUhx429lNuwLviAFidfYw/Y42Xhk5wrwyKtl/i0
/fCwLI7tjAsgvsfRKV0udENCPGNx+wXHJg+q38GTQ+tj+lYvynCTriJzBOgX+kQLFQkutDyJUMwS
I1P+scVOEA3rhTKCaTutJyFp4G3IhlOeWHYV/hiizv26y7cZAtcA0Y0n1GjcfolNhBn1mbi0+TCx
d/M0kcqfMHTRt+Lm9uf8H1eHsiaFq3UTbbeAlAkZvSsqbyJeoO7bgAaPnNCzzP0q0cwQZhGQAPg0
uSFIKymcw6vUVVTFW3aJlW4qv8bqDXWLrURngRHF4BqkBtyb2cRE2KFtxDWjV6CmuGwQp7uCwfoL
GknCYxy+9/Itnj/r8p+MfaWfPnXxpcGmBKJvuHpzZmoLinsMTzogCljBN6zXqP7RDhZfobDtWpTH
8VGfNl3+N0gfM4rjPAwchGaA1n8tj0DuxE5ff4asMMBZsviu8utpywEFK/JEhU8YAT+gnWKLjqgB
3IHJZMOb9m+u3+Qhpg5oNzrVfB6rV11BptaacDj/sCg1lB5HMPuUPtChgQuh30B5hJKr5h+VeSaL
zzWMF3JUdoH6EAoCU/cLmVRi3NpmBoWnIZG6T5zLrEL0Ma8wvBPz3ve3crqsiLBMhuiqstHCV5kU
ASH6GfIvAwJiCiusmTkhli98UpzIK+I2fxjGPp5PsvayBN+0CmfzY/2jLeHTBGEokANNJl5rDj4h
ultV4s4sddIOSZWd6Xe2BOKRhMDF4o46UpfeVeh1KNI0/Jvij2+YWn0nbZDmsWyQss8FsOuQgGgg
RFm/t1rK6F0kwg2JCgpHFAqDsvtsAgA6qKMyesRkD8rbBohgxTtm6OAp3RQgWIIa48R6GsUru4Cd
J16CEWOb+hTyImqHl2Ik3gmCU2NJQdKMbNUX98VuhI639uuvEhmbHJKjiL56VI2fLQz1InYkqP/r
UYgZ0efCJj4TtVUHb8s75GGbvkl8vxiNEGhnpDsmB0Egf7/cYBBYOkpus/JSdq3TtOdh+p5Zp2d/
3Y8UflKPyzA6Ne6EDBQmqoCzhFqYZ4yrTi4f+LeG6YeIGmddhAh+AskFXyZjjqtbG86fyONUGPJ0
/E6b17C8tuKF5VtN/0XC2vb7Gi13dn0p+piaR4ZkaYUv+vwOJyngNsIGZHdBCwtnbTK09lvDG2Hr
9uxwcNlCtEm5xFuOBO7WeiDGd/zRmsFdfxYAVvRrErBlf1nn+npFbUkJgwsITyVi3goJrtreQ/nW
QmlKnMzDE4atWY6Y/VDACttv4EqNiYA3cVR70PeGVbIARAWVpTk28szFUUwEr77QnqWKE/2mmuQQ
TIjhuy/THRyZVJpNSozQUQJ8jrQnXDwRlnPFoJmfG+GFLG+H5y2Y9gWZisqpmy8Bs2L7LopXUbgU
LH+FujeyPUWEhH5cBqeHSr/JJIYtilOSyQbEA5tLHIvf8lvCf6xYk7cQCwceg9sId9OEelz+k/NH
I26Cj1q4o4wy+Jyn+Z52xIQYL4qxIbNigXIA7ojNQ12fdXFHbyjTZ+EiuSfdiPgL5pDlMcyP9XxU
c3/d7QiStVwsO/GhSq7kgWWzb5S9hxUU7O0g1Ls69+V0i2eFQaiu7mnKo4vagvdOmoB/3gz9EmsP
A8lqSg9LEL/SC9THCnEjo30NTY8UKH8OHQiidYZCdzalnykqFXfa1PEuW1+sd5KEaEPyatKMcJY5
8WZQiF07htK3EP3r5EdssN5ck+RTwCiXU/WKQwMZUQDmi5ohBNqrPyIEPBwRoW6bnyWsORCGq5G2
7vcUmaBpLy6GdpCKAxj3ymFgl1ifMrRYYB5eVvGW7EqQkuogZMdm8MlkTmGQ0+YfWyBPfGLxuMc/
uMSiaNNbF0lDBJcwhJJqeTc1v7FjNyU21xYZs12ss5a674rtbEXUvb+NEEwm+WUvyXTspnupb3P9
CHIEz0S+OU/UYtFg4Mb3Ytno8i3hny95iXKdwDLiclU2dlJy2m2/ONNm9vhZ0Nu3Ht82n6e5m6yd
8F0BZU/7bnhlikdxY2uSsw7CKeV9KmeHNWdgwAzwM2055hrRCs7D+QAfK2xgpbGV8BVMWNLM9amn
BguBvD11CRZQJ2wOrXawOEA0XFNf+Mow4lJcjZpOANYwycZp0CduJgl0e/kL0ESNSHXuDa9X0+ls
OMgjqscYn/kRk82wTabf9iZJGkO66rBtp8R8WKueY03RlzezMQMh8jLX+wV2hW0MigmdFenoUKHj
yQDSl/ITEwNWQz8uCHhBbLsSXCPrpQcXkxwl4TOov2f9Y67oJ0h7zwhoCW0B2xDRvKZMfFXUYsuA
CjbYIhfQIUyYtigdZh7fWZu2aq3aw/DPELE2HTlcsd7w4g5b8hg1v2Y+sXV/JqjwYc1sAMVZj0kl
PZfSR8Z8Bm29JqEsTIk9AKtA7qLCNUjo8xHTmELeAMvQcleGfwknjFbt15VPzw4TQMSIBlOJkbaT
0pXQ4qXz/SOyi9LPRgF1s04zkUoh6Ywxfq1peAsln1xkFEzT6jYjeeeHbExwVnHDcunpyYEsZQ+K
bt0rqoX5h4EkS92OcgVT/JDafV5ereZ9HbiqfxxxXfyRGCzZJrtfwSu/wvCTu+Z6Ts40Em5asY7A
lIcJwrIaIwSvHusdaiKx/WzXL8Xwv+PU5x5C0eVp2g4JT4fPbdrTv+NIDLMNqdcCpIVNIhMWnm81
+EUggYvSgMY8owRfL/AVsna+DVgSsabOaUXQ2mOjfzcZQn75Q0khx3fQXeNw5zGgXmv+LPpHm59F
pKljeU/QXmVo+FsOTogpRyHWr3UCN4qOZBACtd5X4sg0cTQgNleuJWGvJuuH0aG++pZnR8toD1yV
OLl5rHsqJlMuR0azmEw1AaNwBh6noFsC6V6PufZZy9BqoJyr/9nlZZa0rWX+i8V9VNyC7nOGbS8Q
8q/viWWiDGJFqu0x+5ljoqShqdQHPVybme9xA1pBsw8N04oXVp4WXwsHu+zijvKTHD45h1lbj9MF
BKhrV2EIG/vcfcYwHhPFhvuV8C6D14oHQphRT1XwqvzuvDao6LwJ1AcOIeqJnf2ryTybXTHaqcZ1
Qt2j8TONLz36EeuVF7Ytvth9auUeVy+gVNiADIEDLMOKei2mF5IV3ah7murX1wxUTdan+oodmwan
v34zgsqWGLDOof1Ts6S21AzOY+vAIJWa296yaNUii6TbgZOk1Ab2n2t/gD7xgSI+t/h11rKHKviB
xl+Ga5OfiLPO2r+i+NcHBJaTt9z13yYBSUy3zG9SqzrdV8EZvFN4K95iJPeYQ38lSChqdT3DBF3h
deDxEt45c2oys/ptopwJGK67XxoBxvLMUqkcmRW4W/8pOhTorVlvv8NQXybxsbL/8VakwY/Qd/Tx
NwhM2vjIxEWUq+ekpiEy1PYpJ4nKf+/xUPEOrWINQKZqR2aT/q6FXznE4MgLbMUACrh/oVAcIf2s
jcJVdBAbxROGPWeeqhMTVYBxX1Ztw9TyqI6vluTFpscqPkDkcassA6Yk/n7eiE3ukzMqb2KWCbDS
uKbcbDVUADIq4DlbhlNAH9pENQuZQ/BpSlRjsY/5aDjsJTyhQgNxyZ2fTvWnbbcd5323HFO81mN2
HqJ1ACliVJHvbb2jcCHlSNJdjOKs/fWD9K0pv62sC6GhDs9438P7vKEKqEmSwSNYD18Abpqxa+M3
ALUxYd9UN4ipeJvNCu5r9NdDPiGrc5XdK71sKwDlxa6YCRW+kgXdUabCdyj/Zl3AP5qhSYibK66x
eKAVztY/YKLtoTswtcW3ppQoM03ZqaDnkfCHmcmqeuNDm5IjmawbpL8rahP0r2KEQkNaCZMNYoWo
dZUIOxNkQohdEIUTt1BoHK0SQo3T+S1Fojs+9Bluj1ZV4F+WpwDdIoTd6vQ7cykvyLiE5iUDPWEV
C9jL3GHeNkhp5Jsi+XqPbIrpg6lrnf1Ql48eeVHQoeupj961yU2EUO/xcK8W6jmOlGEDJYPAn4fq
hH7FBVYWYXeBm4Tsm4QJXFtvBhFYFIUBZGgVEsAH2mGAfxmbUNa/6380jtjZriPLCr5xcUk85d6T
cI0XW4JXCVHnbiBMXenujbc4Y3UyW3/N2+UR4+rD3KQZf6tLQjinMj8/2wa5VWiV0OdEUHbmNZO/
qT3lkZzkHZkNvgk1ppLxodomKMab4RHZMR5J1EI1byfpbT1PubgGxArjX1TtZI4pFr3BFXiSRPsk
QQ63cDOV8k+wvszm1bK27H4l/0qx7aTY0bqvAYk98HHExquVv/2GoI+A835ygD5Q6QfAiNgChsDk
eCezcf7Bf+nDLrKezB73Wn9cdXF97ivIG4a4ObXlj4IsgspSqjxl5XOF7PvkRedvDQbU43eOfnJF
EM6W4NMj2CdGhZWBEO9Rk9FUNGxSGdVsuIIv5P2BwBVn0UKxCb6mFTtNuyhRiTcIaQ+xxHL9D46R
M9ggto8/sQAyFCcCkDsuWeNpIeaK/IRBPSPm7Te0brI021+kUxBwbm31hQrkU/DDftH/hPRsl4y9
Jn8HYN7CWYedPkjJWwbdByNm1kW32TDkMTGOlDitUQuY9gC5/4P9wFLYtTqKWvkGCCRYl9UWJalV
vbTl7/zayNeyJpbYLXgWJE+n92M5aWj92/cG1ab8ajjseNkdFKMJ0B195ae5/CLYaKNRVYcwFmvm
lN40BOTBj2X1pKyYNpwYLg9O7V9T2DEqy3xNCcF2OM7ZjiFEBdZ65rP0kCBvZ2BmLjD/G6s08YpY
7dLwhBHVJyPvHXgqnqbSXM3uNF9TH1Wnumv90gdG4drH6nJiZggkrPGRA8Ez1APfG0mpXJLFJ7+b
OJwCmpHNzVrvWRJhwbIdfUV0lEuf/6HT1rNDtEa6iB2gmcMswsNdx9doYxGFbR3JteD8ulEvjCn4
LAmnyWXUmKpLjeCVmYkhQcsuUwAs2aB0zF64i1KgoVwKKKRCS4xcqVGyFfAWsLmtkq4R1YmknfLP
2GKVx3cBgIF0hiAKFz1pt9H9KvQwcLB/b1kGNgSzUk5FnDBugn9W9RVbH3OyZ1fO4vsobWvhvAJK
/CerGex15OyOUMpk/rKukgTN1HRiusGsfJy7e1d8lJTIbEVEDn70K8dQv5w5X6ayHegosJKfmHab
4gnGUWub+WuO3zXG1PqjnJ4jG/DKVK+6znj8QqrBcaOsdVZ+Ur9JauCExz5YKEkj45io+3//7f4g
8qnwF3tEpuhQWDx8KNQZqtaePW+hswj0DQI/KZ4zL79w+x9J57HcupGF4SdCFXLYMuccRG1QogJy
znh6f31dNYsZj+0rkUD3OX+M5LOU7wdqjiEJEagd3PYlGZ9q0kOtDxOfGL3B+wmNTynJrk73kzVQ
hAsitEvBMXfSn5gMk+BHro/VL8MulFrDDp6G9xYgSuquDff0aFzQDNNrSJWqGxw09Si32yB5EW+C
mqZf6v5BNecENxJSy+4WnGAPuAfimoCPY6e9BHlSkQrnM3ab1oxUDQajZI1JeWoTuiYv/1BJ1y9v
YaDVR5ah7yMutwJqx+P1KxENNQ6vACBpwoonBHaj/VXJN7YZyyCKY9mBOKEJpOTbmXs4hrT2Mfg/
qiI04fhrnoV+oF1TDD99ehYiMORGbbsZaKpBnVxLX86wjQt5Uid32vwQL+PjaceHqPzWq2Gmg9UU
1q5qn5W0McOLEx/i0QAa5c3rLsCLOASghFe6tBBHACOjA2tTFsv+nUVYuDZVDySxK/w/qTv11VND
3acfi+jkjdx8q5xc1YyxhGjbOdxQ4iAnaMlgRxDXQCHNNXrSATCqXdAht3EXXn0cyYx1d5Z9acxr
4P8F4aODSmiQdwFf8oiUFFA4rLg6fx/c8iHRMVnOeYX4xb3ip63nMPYcGF8VAsUm4XQuTiPFtsVE
Cs+mdpLkuw61ZyGOF4rbuLrSgA0AcBCcnFiGnOheoWiMtLOnrGp7ZQ2LYs5FAkt+JeFagBp1juvA
PMXatR4YIqJ30P5EDeryEywAWifWth7zm1EqsMN/prRqq62C6Bmct5iq0drJXmJNl6uLa11/Pnpa
8dw5cIXxWQbAzc0vWrYBncUZG2Ov7hKu91D6ivovGv8i0jgZt6fv3PwWFJIFhjNCe1kp8oAyQJ02
TIRtsSHsIHC2mpBazEk6ydDilNs0/ijzZ4PJMru3fDWacj/l/svK7HkHxq4yazd/jWGJ51whXcpf
WuydYntaVswy9Q6IqVyE6wCxNppWDicC3b2FPXe8X4InFtDbJbpolMkYCjG31H8+77XOAFI7d3an
3mcEf+OasRogbQWhhTDK558OYQJ23EwKLLaDepCCs1PA3HMWCLC5QxC+qatTTltaukizjb9gOuUC
6JdgG2Y0H7DP5VwtAiPRuxVeB0GQo9sUyIrGF0I9zyRDmVR3GxewQMg0pnxe1VVWKfYsv2Rz3lQz
2Gj9VKQoy+9xyGxDyCH0Kqi519+GjCMPo46gfpqCgQ5skGh/RgyoQhTJJVoxZjY9W0n+CvzIKD/t
smeU+FFYbq13a8L8Wt9aDUk90fI1GF4IFeVJnPA4wkb/wO1FeHvho6QBeQs0VDGrwnwP1pt84oka
5ZRWHlveGSN/ALtyOSKnpR161hV3sVy3cCN9+ul1GtwcUYf8DabJ1wgrXOo7mN1q0vanWmdQp26R
QOiFXqyV0CFVFxlAgFmh+mNDQIoyUYqE8GKfT6YHSiVayZxK5dPWicsPt+Ob31/ADg4XCru2HHQ8
BxyhJWvFxDiqzokIk6b5yWQSgT9SaZPXK5/kCmBM5H3woybJDAunMal9GPmR96Z3gz4gFJGFmaOh
zHmpIHEIr0Zqw/qAS1GSH4N7MtNfr2TciXaGtGkKrCtIavAWLmSTZWQq4Avv6nFPtNyUVbscuCzC
GQEs/TkJf8QObHEKUjUEo04mFr9z3Pz0wEaRMmu7T6LzpzDOirZGsO1pC0q27CWmcJB19/hPYTGe
AsZSgmZoYcfNfJC1VwW+496gUlMyogYWfHluZVSKckSHaU1NFMQMEWEUR00tG+CEfLPRNjbxiNq7
RH+iKhzLH23dLNgpZ2TilPzGFRFw/8YAp1yHLiHDcJfmNZR3QlKYR8Sawgom1dHVLv5w9JJPw5mG
4yaSiCvHfZNPIauRkU5FczGpApgj1A1dD4MgOWam3E1+v0tRj1WRQiKT5z0FW2x68bXk0bkeLiBj
GYiqb50b7RpMflumf1zUyIbAjRbFyl/3+inO74VLQ8gBpSYfPXk4GH+jngKe7iak3KMrUXzwYfm3
QP+u1duIbE+fAhYE9cqMF+p3zGY3Q8hC1ak7MwkAKcWOOc1RhnYXS9tp7dKPYnTihIgS41VqO9T+
aOSx79QWdBnXrUbBNUtTAPBaIanFcgJhlHr1kqpJTINoXjnGN0X+4KvwHW5tzpeynyYFstgBOKd/
FCiA+KKhH2hR/WOAYRUE8u8A+pTmQnA7+fjHbobgxJ9FFmTfrIPGw5vFLgU5sPKWbfvb5feA9cM2
p3lyCy3k4cYZcTLe31nIxuuJ84mpupQnesauPGfNJm0CEAukDZEhg3sHL6t99voHRWXTlnjXrrjZ
w9Mk2FEOSGT5TfxtyqQ1H2Za9kPtF8I8ntYURIERW46AByZPwlYKNVvUfrkSz5fNKhrkFKfTtMyz
NmvUg5qdoUQg/Bm01vYLZYU40NyCT/basTap4zEn5MMX3Iyf4ybOP6L2KM5XF+UfcY7TXwk9hR5/
ucpvFHIm+Sg/qj2fHigvKr6dWa6o9+NGPSKCqqe9lkMFt6jt23lsWZNWuWglfs7+YlEGZJ8xJpRY
HTydrMVL2sP7QYJYVyS4pItx9IcbIpOIZPsYaq4uPNyz2CHpUeD/zvzfJ5dqK97xuc2ELY5Buzzg
A4R95uoD5oAvELigzq1b7NXlSLngSVrIOLrmifVS4z/YeTN8EifgIdeX9bPdroJsJ8UoqJqJ41AV
bNLMjA45UeZDVSz8gRkBOWVOZa/7Q9nsosVDiLhSl3505y/I7h6RCNz8fK5auCD4bTJomwjNjdJw
ZnbXiA0VM/GoPMTUqAWfVPlN4EJ+0JZlxPojhYr6SwmTLQRdcX8AvGgQiNQ/2bhEnSO+iLrAqafT
vjCQDlM48wTg8FtyMWTzUDjoudr9gPM6SnHsE91E8S66XTaLbcYZ6HOywLWWc6JfxAyWRqvuyAmD
qckdHy+qCdB7Tb58lGtcouTdIldGVx7m9szhhC9sZ0YXESdAPF33wtpdTr0CLN57Kah2o55UwAzj
AxuNetPdDW+59MXT5jOcO/1PDO7iAHj5ALl2Xn27hJfrFfFCvPU+OUvCNkKoVskegmT0JUWc8fGq
zw8jSEBbW6QIP1Fw0442zaAehWEFyrhbCeKgDt61JRymdvKoPJFP5ABlYI3hVa+oIqLvYVIgjMMO
uaRxfNlaZz0l3RB/muVOvwl6Q20jCEvz3EcfvSBLOGsFfFvij4l3A99i1n/xrPPqAnaYW5gaE1av
5AqPfXG5agXcxVf6Jrmeyf+Py4qHKJhX4cBor041VCoR5s2hB+tgQlUpcB4O45Iyc/UpzYPlaOwF
kFHES3fJrQu/J0RCCpk+DYqMiCvRkRC2cHVRHRWIH4K7PiUKDszUXbjlp0qBkq+huSRxp8S4dWo8
dC72X1QT0KD9eUCO0cMKT3xpMwL96I8Dv4PkIgr60E5d7oEv3XgD209UsEfItRmSZZVPwXFmijLO
g44fh++P/EP8fStxaPhISyGyGDZq7Zf/hucOLxi8p2Zt7GDb0xJrdqBi6uegnRKJkgDLQvFQLTuV
wgN3W/nIc07AhjP24imVo/PMR504iyiHjGkMQznPw9HatGQyeevFXf9qzW/hrDaDZ4rZj09GhtOP
xUnB6/nIHW72DJEQqxkYBymu/KQOQG91pqlgmmVbcRKUFklI8xipiz28VZom8whbvPWZlhI3MIol
/S1FJ8c4hfpBSna5/GdlN03EGUF3eh9R8dOXHpkyPLv+tkpOlGqWLJ8klBQbI7qlCe7f5ZDtGJkB
qAOZdZTPMUGLHvEKA+Xwvt+LfF8U58b4tvkXH0aa6VEQxIoAvUp2kRrhAhPwxJk2GkMWtyN/hHBN
KRwtMZbgbbp2lx5Z1v6FIJ8QoXK9ddtzTPcUw0g590fyCWAPCwIekPV463FjNRiCuAEqX2NtV6GP
olkHP1bACYQHyUhJFiknXhXPLavgoByWtkw+PSO6gSLf5LjgV6AYbmZ0DnsFsz0pVz0cf80wLzNc
ZdNvW6Dk3G0BCWLi/YEFG9DaIugq4kkDhciNN1WQmBCRxBD2styM7EBEe7E1F0ouKv/myGpLFzQv
UNhFHqTCGeWHq7wabUOMOES9nl9wzFjOK4ot/ny690IWj9afaPTdwH3WC4/t0k1bzGcDpZ2o07on
bkKAYxC5TzZZ0qxAGJkYj/iHC2zO/Mwe5uYAGlhVb/T5/NN4GyOQ3KFEcZtB0kUqnWM7ramgkhoa
d4RLQ2xC7ohVaJPHqD2nRJcatPnyV4JTpa7ycBfJa0NakPQrP0ZjRV4v9QlY9rjiqrM+flpIQeNV
usbNoe4IHhTLESbjgagUxJ21v7Daeu0EF71CNFbDpK9ifsSOixPXLFz3vBM/i8yRz3BntyCgqOLb
PMbcO2vtF+uesB5kfMtiHlbJp++ll5SvosRnbL5V0pX4qe5huwccml1AROYw7Rz03k44cUy0/mo+
p5l4hnZ3boEEAfG7BuMXloeZ7K314quR/vLwBhyeZqcWLQe9gmzAJVM9y+m0nHf13rUQlh+6+Eu1
mTiJ/6zAbLBrClWVxWBbDr/MpnyN7LsQu+ZXnrJwaXuJYpi24mpvAyCWArffxeX7iD/9EKUMSGy7
aKxd3P7lxVVF7UE+Fs8WWZ99PjtxeRPShHqdYEdGLVhYc0a1tkwtDF5IVD58+3iDmNMIL1mpbk6V
ALkq+a9u55MhwzH61eMXnLy79A/TO0jCT8m/aWjv1nAVX0dpPrpgn8PDREunXOoqNrNNOuwiQF9N
6E/hGk3ZnlK/ym/I2tdyIWbPkuQkiTsKYyRywDRYaE/yJsRxqkgbOGeHHBeis8GRH6mBD+TQuDCd
Hp54cq0LzHL5mkzTXHkHGmOFs5Xkr7L9bjTQx5TKyJTE3sriNs2nuYWEFEWk53/b5IlxTSJNucbi
Oq63anFx1X2RXl2EBC6BX4KS9bhqO/aKdE5IIFo7w/wFaPXyC0CGzk0fzzXnQAossi2R9WhM6E22
v9gkp1w5iQvg920OH6H6Zcg1TXRPDeaAgBxgyWHXOgFJBQBBiFcF7Onlf+I7DaQn2ZPTHpsHwUOY
qNccz3wRdb+RgT9xVCQs88ZKDxZJAX77YUsfufNn6ltOhUx6uugqrFyeDOmTT0aierVhiYvbUxYe
zJxvvmajicgkWUbzcBESxAAlo6GdR5kTeHvNWlvGO6u/dGaX3L+MEoADcTgzAC5wcQlRYkO66kjH
BtfaALgZon0Mb3a64z8RMFCIHrFlYrC1pxpSH8dIo81IlLJ8cJiZZa+Uah2x/4LLWOMha+nhgb9B
jBIkKMdRdDA/xPY+RnAW11tYBpJ/UtHCI7UIRsJpLfOXmNfU9ipkTBzwgc6Bttfqm2X8BTAOfn2G
ZHE9YsGQEtqnoNv57tmr7ljRALznLmuOmUv8uWx27ovMO6FIAVmEmOAqiLIvt9375l5rTiVAUPIT
kWk6rOhlIsnDnmlVME2UX3tGZKn7g0BTtDaRg5KjzCHkJxSQAHJn44heUmy8bUV/V4i5L0WaSd8Z
9TFEZxXSp1Zpk9L66I3XOJZrw9SQVI7z1EYfEt+I8MYQMAMyTwr86yj52CjQhKfGpfJp6UurXVyC
VZNvnxOR4/MyRKMDufabB3+OcVPLm+zenb9hMczgWBgi6wnMUifgP8fdMquXOMg4NiaXlkjYNwBH
sQk9kEXHgB/YixiMAE8DxJqIDzN+qLA2tQ0uiZBdeqKbO4hqyf0Q6nWrfWjjRTWews83cmKp9TfW
LLGwsw+Hyafkv/3h0Q1YtbYSom1eDh5KFXVwZadMBDjJsN4716DCmbTv+zN9YNOk66Z32Lrgr0Ij
Wj3i4EyHKrkZX3pC2NMkZ8S+EheOGART34p4a/cPNSPppMQrmpBmwy2tr3L5CbDAHLYYNcCwZYfE
PpM/Ai7n4W5sa/tccEVrqPbwIKJc52KWjvVFlZ9+9WNHOz+do9Hddd0yaAVy6M3NmVRefefMv0Um
2qKgvY27VkUAgK/RCM5kb89snCVuB21ecjWtFXVDf3aBRpdULOwa3GdThbv6i4xt/yB3B5eMFAsm
ECIcgcTC7j4qPJtcVOJeBi1AorWQ010ck7vLeUbAp/ejWj3gOcY83o3ePBMk6E1OOgJYaas9SQoq
Xcxeb9k9yPkhz3l3ANalb6v+GJ076GkN12KzgfXjoQRjcUH+H3Fy7gASuxJbx3gfirU0rFr1lmBm
C8uJQWFBNRtJeL0wM82qFzovAjcJ88qWzlyoPEblMmCqBGZXa2eqqO3MgexPDWjhva1uMTfr0Xeu
vi2WiQLpI39qSvYYNn/aQ7NwTgShHO6Sao2Sqc23oXQgHHtSYqZVVlmMVp3T0qCOATGg+N61wJlq
+sII1m76qhpnMjjeygLFEoLf2uWrohKecEDGrozIAeE1R8wgPQVmhduBzjO0V+5BfBKe+kqsbTYS
MAnrP+yzoJxVHaWZ5G8yelnO1jV3fL2Df8L7gFa5RKkWovWu4SVsiQi7aK4ht5DygxTNm/5hoW4h
o30Sua871DVFtLOccvR1kR9TlWXrKH6BMHhqMoK0GUSvcocSIzwYZoMjA2GL1X/3qwD4iGUeaewJ
OHkakdRYSKcKzwbqeIXQ8TGf+zb8wiTV6Mc9x7A5JzA4zePOdnhAki/JIDixmsrJK9EvCZmxBulR
nv6dVgctv476p4+ETUUT19xFV5I7kT6Iewu6GYNQUC90XvBiT906hdYAJBQlaERrOsQ3G7zoMhLd
UfnNtUuNrz+cp6DJLkakKL4pALhVvrGbE8zVnajdiWG8K3mf4ieud0PKeeV9DMVDReso7lqVhzGl
ha8xkK4DVbdw62gTUMZxmBZIvcN8bWVHA014sKSYgqEBkplYQNgbfxsmFCpeExmsdvrl2CHhRJzk
Q8nozfbufjrhXuLNBbZFazcj7sAvNrp+FcIVOfgQn63TYT4qb3Xw5ST4A4HsSmJnZiS6crN/Dvlb
sTYNwTfxu6SEeVgHwX3onkn1IaW/Yf1ODW4h+IahXFvcTqGL3OGImgr30bYunhn4NH0M/7ZFRSWx
e98V5BYzH3O3Z8WJ5EOv/LHxtKb1bQRLYnkf9BQC5+0px6zYGqLlXPmM9FeLtklu3jJ1VrB5HJ3B
qzTdfYtUxN/I4PGhvuPkRrP6W9jzMcBEurAIR1RXvtj+T1V2lLq7bVD1ROBAdo5pC5qwrOTHSP9r
ZHNqYyX8NpH33a25MSfPT5C/rv/T9WfEnqP4SK1N69wKjC00PoCufPGcFQWSZGvpBuyNfAzVRoBD
BjoJGjtYsjR/gZ5iEE87qoHiGaIsH+JDlW7MXDDe7fAULyLWjwEcEwOzQhoVG4gOeGu9RYGvpDwK
mNZW/+GbGeVDg6LGs1HtqXgkFkohbrCtmu21ZBmOR1l75NJVw9sQMR8jx4BdWiiEI1J6vTOMjyx9
xePe0vYYCks6dznCcvuM6obs1SUTg64uTQuB0amtV31/yi2UC84iyu9UIKQoIVjLKzK3/7diQZBw
2CfxRuD/NceTbixE4wuF9tm8qT/tjOBJ61PIIFGSNuYCsVRHcQmRTtIR78GA1ZmJydmFypXiwmh8
VSWPndCJCi6S42s+GqwrrBFVWK/U7Kc33zna5gjwbU7vYnPqMypStr25Ek6+8FPDfYzblyhddynE
yZG/79ul1C6dFqKRFA2Uxbl3qpFAMf18Wx/R1tO2wtGv1NwbQne3tuWVp1IfOknLpSa/qcdw6lNA
EjaqHQJ2F7JNA8k9g1dBWD4p0b8AlYfq6pdZv8akJA5peDyr/c28K7n7QG6BDIPD3RBkVxqa+Q3f
dOxUD6tah0Bs3iJVL5ZxxKkRvzMiSGQQcQCowvuHbDr2/7oDcEj5SMYtOs3HoC5FuWXDzrBoys8E
+S2x3P0BorZVNzQQwHCsEegiZYB3muaMpncaf6Z6sdI0BpFt3/wywiEkBdnlhw3SSxyixewALO5h
xkXDXWV6wQKsiYyMQ5B8cz34yc0i+Uf6l7kSdTvYVjRVIXivshzJ0bp58j7nITYhh60el+ZrAM2w
yLhWyjPiqURepbKIU5WinbNgiamtvUVEY9jarOLjVPf+yvYgxAEkQiDX5nP6dz0dBQYWpi+L7gXh
aRoJ5zWwvSUvowOJwnKN5XPcJ/UlzW+uQcDVd12KAKtDjkjdBLWrdLJ33nZ+0pBWU/9If5B/ANRM
ojUOGz8gXexY6ztmpaTiEMKYhIs3X8pfMgVByDcckfhA+A+1ECCAN9IA4v4nd7c2kziFDCUoksy1
U4sOUXI9YKeZ7FJUKvsyIJFIYCK8/mgV8dHyeS5G89gTL4TyNDfXWbuzfILe7g5TASkDOVOco3IV
QPZrh4wH20WEsgHgz9HvNWBjOsCZWGeoKV0G2aWJMtyR8WysnkSJuclbPNAFjR6xBrA1Jy3Rjk9N
RUqcnwLxL0XaoAOcJrJY6QmfxNXOK4AhTpr54VRvXvqpj1kJrpsDskYcqimfZYMpYNk0fx4ma4Yl
ZzbWKJZROuC6FWxq6l01Ph3fOfXKeljoC8fDLp+hHarnnvX4/Zb5+9kM4+5HF1qN0p6X3Y8LB4ZK
ctainOvkbedsSJ8OaXJKEFU7P531J34Gk0wLt/CmVXWuMmDGOf2i6q2YoXnMvsXe2RAa1t5CsEpJ
/SJHWc53+NPJIlIHsnIcXjltOejnXrqPhDlb2mOIN553RqNoy3tNE05qIBFvG4iWi6XubcDteuVe
N4/YeVYO4tNrJh88d50HewvwcFoSIbdGwTaps5+I63usLoU+17VfK/1LNeIZ6OxZ1PVnWNyd+K06
N3niz73mTGPDdFho0yh7ybAKQudoomuw+pRpK8O0+myavUZ4TbC1QtbSBe46N723YANKaf57jDQe
DSIXKIQ+aQZGjHVHVSBJfYt4RvALpyxWltGbN2BSYP5+vdGZCbR6aXxDuZJZg8aQNCBhGDcpHZ1Z
30BAoLmocugLMPeWfauSS9x9B8MpU3+6QF3X1aUuNShl4oAo4dGtr7jbjemhgqmNufVGKIJcuclX
E/1Dsv53dcKMeVeRfJWYTwO9Yb8iSJpH+kDImVZe7WzXsj6UTr4g8IaQLGBksaeozbeOYWN4iuyX
ultW7bGOzzJBYNlOBgIFzLJnBtaP0APT46x0UxG+bDB88VImS+7rsD20w26s0NvGJBzzSoGbycRg
HTgCTGYwhBXBxTf+OBTITLH0FRU2rvfLaYCg7ndEpNED6jKouNgh9d+WmXkEPewgHiP1RdqAAQ1Z
VUx23TaKNs24xlwwDf7iChHRs3WhtL77aq1A1uGD7+Y58jz9GfMv1k9D8JaSrcph0REx2F9bEJRC
ZpolakFHduukP5J7yo1FNSJHgvzaCa+rimmnWLcS97XFmX34J6OSbqBHlAmTvblo4q3qrW3poRr0
xCyxaqwjXF8Gao6GFyg+E/KnNSjmRSjteQyOGRAwS4LI8MBnKpwAnUxY344erXQXDISKLpFHzkmc
SNtnh9W9SreWsiMqrsz3Vn5uJmQSokUgHoZKz+oC659jObfQm8/CZMEdik6q7g59eBy4X+SGghxm
R4hq0u4+GibGrLhV1cfAPF9drPLicIlq6orswASQLkKjI4CqQroY6p1+IKs5BH45TfpXq3Ngjd/Q
/CK0u0YtgzzfbiuccBvS28018HfXvmhYmOJSSIH6ACZwB7ISasXZuboD/oJViEC4b8+W+2fr+xF9
dN4h7uPEkv1+4udHtVrkGuIE5q6VHm6d5uT0O7I1B4h38ttBM6P2GXmcd9XBZpFX6Zhog6MJWp+n
NfKhp6atpWyT6AfhwB7LpTpP5tiehWbBO0hoHUIhKmC/iBZJuiQdXfhmtP5pAbNGRFBMkcRkoM5k
HXfb0Vw55spMT0qxD5FqSSeTDS5HbP4wjE9luCTSOnW2BvldFQCpUi0kvyANyiZgA80flsD6wEg4
Tc1PhVPAopGXs4S4XtSpVvoRdEdCOmha34/FJsJUEqPdYfWed9rZ/vr3AQ5XLLVz+v9Cdy87146G
ZmAI1PHuHml1qiDvQ8qcLsXKpEdX4WcOeXFkrJyV+1ScrwCpS0UsMq8EJ2O3sAw8elvP/xGJcyXJ
ANkmxQPpaB9eJS/RczubqkYZRfa5Y03zeZMc/eqSV8ItZG4arByD+tTd78r+RTYzqxEEWsi9xami
10doECrlOVOYkUmvIsZW60HTcSwrBCLSwuSiON70GkT5peaFMXeJ/ciffUx6qoVjiP1CJmKPb9sn
S8enj6RBwOLyWPY6aRkYTlL+p7Wz+43f/3R2ATqNg4adFYsZpEpJJqewUCfbyj6MPfLwGVNpxFPl
LtH+4Eriz9aYEGA3AvXqKVudhds2TiblVkLPh1CGdFx+3swn1oBip2lrbhRzkwA4pMBjDbhZ3tFP
RhyhufCSdYbbzd6JY7Ry5soCeuajHp5hs7ZZj/obWZGxRKS9Aa2kQQOMA8fjnvklAX9D60/z9Rie
IRqmnC+ytctpe5ihPG6tlysWdRKgoJ/mDmnIMrmyW+2iBo8Uf5CF7Q6WMTiR2jcEh7xZVPYDDQ2y
e15HLK3OcFGCG+nSDrip6ruHXP0SZS2cQA2jClkCDWAp4U9Jf5aagxw90KvOfHBmYqaiLbLSwDxV
U3+BZdzAYG5MB3p06xlInb+oV7Z+8Fm7V7o9D6MjM3tC5EaD2FhGCSNuiZZ0TQcPHVeE3hCeiMMV
cbRh+0iEiX18QZppAZEOTGP2Exk6d1QTn3TjGWe8ShZy4OgYxzeEFGT6qkSAuoQSWDtfEBcRNDyp
VAzJhAn/0wv5vNLRoakXIFZseUmMmWDhuY9eI5T3MDQrYqAiFE1dubL2era3Znf2Q3syzjMCGOFK
MMtQn7Ok8Dk2NoRqaAzr2ab1bzaSd8mZdS6tSp+IDMMpgGRwFrs8mjIVYFY9lAZQ+YNOaTZWSLu8
34kpHyeqxNvGG8/DObYbadgSU8vDqJGpR36aYa0en1QFkusod4izT3G7zETCFqlEzj1OFsL9l19o
uiZlm1vj/csnMTo3kCFeHSKzybX9F9iHXJdQW4hIC/lMJhOpPff7E3kLWFk9w56mWPwzgu1lW5+b
3IyGVlNlMGGOnrBKLsjNY3nmmWwdaudWbXSGMnlq5IOzPCNiJC/CM54Zb4g/fkchxXrC50DKJ244
d5b1+8HfxCXbs4BkSVJqj5WF+GGp0Q8O4StTVUP0PN563NVKs+TXJpGmS55DuLfjLRJ0l5gDe2Uj
dDIvOEemVQ3jtvPQyJMInmibgABig5LKA0QGeLysHsIKpBdOJCPSI81JUuYXACGOUfl3DPfDrEYO
I+BJJCpdtByTj5TAO6faBsNGGJCVYi7MzKq9zatzoG04ZHIHcScRNjyu5b3Cn6tvE4Z0mfrKgnVh
41jsaagHBjYrqH2OKrU908WRD5esCaejBxcpgikgIySD8wLR/P/SaIWRiG+vJ2GUIPV8Lj1wKbfl
cryRFOmhMk37a6kTV+Ltg/rdO8tWOGbhH713miyU/GgmG8phsEjiN0WifhvzmQBe3GQmMeOr+yh+
dpCaBBWoylKhN5Nlj13RIIpKiPkH5dYYH8KLFX5mqL7t8Sy2OSs4SLNwqrR7D5mVRynIwyvWo0KZ
871/pICu0lFyr2WxtZydbCzDEJsz4Zj1gODiEgs1tw8GEz4fBAvA/Pfad+CcTIjmyHqFS39J0uEY
/BQSR1tmTnvpLybTL1sVDXGOCIOrHPeec0nlrd7RHcgWR9zuQR7WjjyTCYUYhNZP2Tf1e8/HUDOX
VuWJ2MNsOBd0+fT6MYz3MhJb/YT4JS7qCUiAuH5Dbc3LWxSf9NPwVUcQBh4lVCJezOdp7ebCV5lV
Xwm1gypDP6cmcWgZAgPQ3oLB0MuWNQus0E9Kxwqhh3QVv2BDkkAiLwf76VFlGmC9VBMkLKQiRisE
6E2JtnFYGdFCUh86UAAlKAJ4KXYWUjIWIQufo7+mT25SswSiPGsD7rL2qfskwrvHMFtq5Lj2DhYI
bHsKcjcCBsET25gbyj6aM5LysqcURVObQxRgUgQXCCSJ+zzBThkMS6gxrlIQnGUTrOgN1soz9uae
jd4u3+TwCSW8fR3FrNJCkxoXoWPunW+xYnfrgvyO6lNvunmKXfPNW+Ke22bbJntFuwvbMIitF23N
fqPqxD/P6F0Z61+9+GjMt4faIUNsq1QkMAN9GMVi0OeG+TFAphJ956tLsbYFxkW4l/RiJnn70jlA
by8rlMfQOsQUiDlZsc+d8gF4b6EN8EjjgwTmCC0embHo0t+iuzMQxVcm3bAm91ToeoPgr1YugftI
fsfw+KaJuFug20zH36xlrRFy1m1IeUO6Dvm8ZOqogN20ZpMn08rBBSZDVm8IpiIREiQis08jlzY0
IFWb7YPtGMzOTI5kjUQEaKLZkdMjHSWLmIe0ry6yuyfdT2i6yFhjjuYfCxCvLEBg6eLgUeOrEKOc
pvKK7UU6FDB0jlnGQNEOpfxMpVft3HAwGwAP6pUW94rQVvOGzqARN3CAsxx99Ea3aXm4y9G6EdCA
iZq2PsfFJkU6Q2yxzlQ9vLMKEaozg1/yfjv6ViyiHNHzCGk4EXEMPRb/FzWjfciRA0dNihb8OHla
XnAQ84YcvSH8yf5AtdqtAfnndDwMYFrNLtGWBQizytD5XfkbPUcqi7YrXsH+OMaecMlJXWyEXxH2
WiDarPjmuSSCQwkJLdYeWrmuG5GbbMSLNuEHomPkr5zZpM+q69j7MkX8iLdnWOc/JLYbDf2R65xg
zg5W9p4qIlYTIsC61SqhujfLU+HQIOO4jz1A5DDLpiobuUmGcOeIAC5UXItozargolpkoQ9OsnZQ
a163lJTPnU0IBNCFb+yFYTqqPsVjHs35x4tuzvJDNrKaQWIQuQh+XB6JcRfgphZcKChgi621k0MI
bsYUoCFwIMlKMAuh9qvWl6Rj0YHCRrTkr2f5LkgPhnXEuEhV7N2DlWOembYFK5eE59diWSH9ugwe
knaoXbSJHbT6px4vUw9yKsAIReE1EQ2SjhQJRE7ZDSacC6BXkf605CCpOyA5Lbj7xiWLVqa6KaRr
laGt2BgoXUiOtDd2gtBHm4Mr41bkzKjCbd7+Dsy/SXiIW5TgKeuo9VVGHNLFuqcmiLYysWFpyleZ
pMTIvGKuPosSrRbClLQtPRiwl7iP0iy+VAWukzrsNXowaJcOZ2S4LU0ipfKSD3GWdd6tNOxDJYV/
TVl80lzCXeWl+syQlNM4CtcRs2KSyn+a7pz8ZHwkMgFUpUJIA3i+GqIf86VtzUVc5mvqng+KtRr0
7N2Nnx1tkv9xdB7LrRtbFP0iVKERG1ORBHMQg0RpglK4Qs4ZX+8FD+57tqtsUSTRfcLea0s+XH0g
l8tXThYs+Sm33usUPFrQrSXznKD09zmM+yhNjxWVZKi2rFTFA734osXFDyamv0qUpGBXkRbif8ti
cjcwWZbQL7zp0Acalyk2kNLYOCxT2o4vXBVzaI4urbWL/n+hhfrxGAztqVPbk+2ItV/Ia6+lKguX
lvN3VaAN1AMF3QyG0C6+BsO0VoQBbtRZqzHlpjKcNXaRSDJk7kAmst2usdyBPmtmbfacNZXa/Eoj
YtVgv9rOvNuhl0jIP0f45qAbG9N8a4f4RYH8ITMPmDpZxbXUIMWOsOisAfjisIpyaDL2uM4ndC5k
z3oS6RVoSc+v1sXEBphVVKN9cxgrXb8RKZmD+rjrVeWYBNmh6EKCw6ZNgkywRfggfO5Ntghj2pO9
5vBQIf3RUrct9HVLz1kCeA0NeuM8vkypfHQOVo/OMi/F1B+DqFibPmBf9Mh2IpZDOcfmFDR0E1rD
BOGjcrTCnZHyjaDCSvG90YI56TPBfTL4w8nHFARt82DCEFDjctXYMEXhPs5rjDwSr7UDho2MMuKJ
3ZjHKAzKQ89Xg8IEgJ5GpmW5jnIb4xlYItD2cIvdTgLSYn0xCZLrZxFQRRaN4KYUeL5ldxDGl6J+
TwBVivns+RU2ABubCIIanlbN0pOJqUdFYXABxlRKLG1BOn54v3NZkiBbMdnrD5coYFrOailCbRiY
tEkoA2PJotxk7Qe1kb2FwdzYiE5O8izoq0aHzpmgjeGkNOgfCIacLOg0oLUajM4mA1WLNfE4oRNr
YD6n8TJq6XAG8K6s1YvUWGhkU0hwYSN3tka54Xw5aJdK0sEEUsIegcL8cww6rML58Cj226JdBbF4
MTFccQL7Kr0xnWY4ud60H5OPcqpdXuiKmM1VYiKvmyh0u1+jYabEmCQ6S/vghfsM1wfDVCrlJdIk
vWa3zvlh41cY5m40uAfmxhZkgLG5JLaeivCzm64U3Wn8VuDxbckgC21EdswmkKGFSr/0g3Rdk+4g
eUcSvB4JGQAvHoMyT5URHjsbIcK4NQC4+emqRttpMAhRUvXBRLHlWJzf3mnm2hCFoMDAt1FX2wZv
G9r5+cWFNLRJzvmgv3dkGPWz/JL/YGFRqkT0obOkJSFtkMUYiSajj+Qdu8dITdXC2xuxX3Ndd/nS
75WVFqK39QY3Q4I34RWws00RsH6sGa/RVCLMLpAohCNVCWggDT17JgCmYqJMgUB1c6XGV6lCroVe
AIIAmoeO99zINjpQr8KLD0YlVmk10m3QwDEYXJXWrSrYg4X/csDHFjMMjW/4TPcym3Q5sc7N5whI
hz665g3kcAdfWI3XsKEzphMRNmM3ZKY5yRkOUocC7boNxc6GYBxQL6O/av6M9EtiJZ7pFLXGPJhl
5Vyxsr8XyXvVgZzV9zC87pDrazphgECUiNmPEjIpZkQuei4xJtpFTWloowMbxnrlg9trvpp0bwNA
G5h31ezmVG7tnNeqAyLRVXvTd+qLjBqUFdECMxauppwnpalQ0X524jvwYYmmvM2vvSTFlFayXmkD
tpCJcIBe2yfVs7FwhbFG6Jvv3nvvhpMTPBLnXOhvuXasw6coP4BWyOqhJEe+/DrtpRioUkwaFsb8
SBMKjXqwBjNA/9HQEgz8fT64bW1wZSChGLyd03msp36NHgxw/69FtDZPUOeZiBq9Jdwzhc0XCD/l
a8aHksaXoWSjr31lktlDIh5FBN4V5ghWi2UEScHLMBvkhBIg28ihiA/qz0y1YJlpWkcBUWq0gR2P
3KKPrEDUF/LZfU/9xbY+U9TQyeStZvOHY4ToSr5NiCp/gXZvWwHZgplbwDAWYlKDyzEMv8KaqT2R
UEQbZH99i3jSQu0gPmqMBgXgEPFPxH+SqVTxmSEDjWjm7mr6jUuBK4B0yFclPosKptdHiKp6NuFp
1zACu455T1T5MtYAs6Uv2wlHaPnVGQ9ruPNO9HhBWBmDlosVArnCRWbuBvXVL+4pQbrAj6I9EbDC
IkeIJ5CtN4lH+XZkPKQG65TNbHwR8bmDqPXSak9V0P4rbsBCMOEzAn5h08fpONTKem2iZxv1RRp6
C8kmoKEKDUr40SohIkoBRwwDqcp7gaOyYVtgyif/CKEf1ifrK+WUGXKqFrnW+dL/L8VO0PphMte5
sVsZuLpv7TP6XdMulgGjOA+SbZzU7JUgRg6fXjejAZOXhj2wxlCBphDBMKGILLT5448kEXj5ZsjL
TVwt5/wQGhGbjTuyijOjKiUmTOVkEMNGm5FuyHuDGg1i+cVO6R/6Izk3IxLK3s13+Byn1IXNPFfs
2oN/U8lX5XixooMfXhXwemja272KexFXj5Fvcwdu3yOpfidwrwrYz5YxhSnu85c8LT4rbCk+Lzl3
Bv4oJOtCEGEfToRsyNQpocuN0mkToQ5CV6HRPSUqKP0Qhbrx0KNyqXcXw8tdXVwV46GQLqlr38K7
W+m38D9YlU9W9v/RUwc4wS3KdqRQBbqnZvgqzI+sOrW2D//IJGiD9vCfzgmSv4YZUW9/WnAySCSd
H8ss/afaD83+roe95p0L4DP2PkMII3Smi/+SqnBH7S2OD0q0LXl/a3+lh9K1dDQR4q9j+O29wzoD
Clt5e97LUB6YJrC2YxnT7FXnQBQPvvta7ivslumtnK/Z8Mug7xv1uyg+0hSR7R+/szMecuPGEzJO
z5xrNht/eoR8afkJ6DeJbygMJ7iY6smQNQHdpCVrW3t41NQBKemHtW4cJYsUZv6N4ET8ULl+Ipzt
lXNRW2ZUR6+8Wu1PVm7KQWLwpW8JMfERGp9NXPtspsrioQU2T8wjy9/HERxUfzOb61whCBUtrptj
3xSXLE6XVnDQxLUzbw0zlARu8bWzSDfbSVfzT1F31Sjex31U0sudSEjn3y3ltgdtMV0C5iOedtPl
R1WIhcmdmsRnDG3sEx2VXeC54vSqbmPwk6ZfIt2w02yNa4q+m2bdnM5as8WBp2t7lbQQEe09dcRU
uy7b91BF7HhI4ovMd7Z3DRi8QbXrvX3FqrI7FaVr1MAXdq151VtElupjsu49+gWRnaCgV7SMUjC8
qc85hh3eeE+8N9muLo6J+AinkzrcDA6CNnzwlREcA/ifS+ef5pgHMSFm48acfx2dXrTOvjvWunZ8
Z2gChj30/5TujbG8GI9hxOL0pQCLQEnm6weLZR3mRZYoPoZDZpd9fi/EnXghBLBnK8KChO9wuihg
Ieelxd2S24ZhkHFI8PpGbuGwrjAP7LbH9pmyke9x/NDZznpX6sZ47Zln/qKKL6pztxjFSpMRZcaJ
jjQhuZjVw7ZOQQVz6DUo92mAin87TEgiN8D1ZHAJkC8SGeHo58iUS0+lCl9zybEWt1H9DtDy+/7V
Sr4BOyR8onmLLo8sl6Gg1uL07G4EYRfZvwS+Zvkbc/2lx8APVy2KBRnYS+G9ecamq9CguCWWJedL
qb5H/2uK3i2JN1U5OOmF7mC5pgIJYBtXnKW5/ltw10g8WANqmjpHy9NHq5DtVu5/mQP50JR6pOGg
7cyT0xiQU08HGrN+CMRXHLzl3btlPYqRBcyqylaYgbxx33QHLfk02M5nZz+4mvw3SNlmoKC1R6O7
q9wr0Q+HY20uNR9PwiJkLQVGrzkXxpEBS82kGAMhMlMECV8pCkrpXR0WaLV3jQT1E9wN7aZ5vyof
QP7gG1GmV6PlA/0rmJUhYuSj1xHpgrltdwbCcp9v7UUOe9/7MupdIZiP5Z+j/9Ooa7Nn/F0c++EU
ERfTbaPoDM+YBl72GzLqMFdzwMf/5qepvdTt0dcOWvWkx1YhekbRuwJ/kzLK0H+69i1S1yWqSdYa
zj7J2RBvQ+2N72pS/NTVFlneIMkcTV9yJEgES+AkIdWY4clbiNlGgLUTryXOyZSzuIMNCc4WUvvC
gvOcQg9jFLqkLCykv4ikZFb1b37A5uFB0TArPEbmPhNrjrbWeCvIAEC/aKZ/FWv8kIxJOsAFShTQ
OryyQuwIQ/aVrWox7UKRymki+13dfeCDaCZmXDtPHBgeOriqI/+pMeOmAn6pe6zC/JkGY9lG6YKO
mkzVrWwJHNX/GXOgAjVNj7Yvhl+rylllz4lq268yu5oMFopdEN3nNo0X21XfdKk+PHfJGHYujDoU
o3ZFXoaH+uqQJf90HEkd498QY6EZ3vvxSXuXU/5Elyh9Jagt89yynE0Pqc9W+yDjm5H8awXrffVj
MH4K86fM/0oE/dlC9KQK7oL+14qHBQbXuT9sld858zClD+uqm6G9wwWrqUIUhvnBFcMqY/RPXUW4
iZeULKlk68ld2my9GpTZWhDoYwOvWg8T2fDXJr5JybD7GTin5K0idwGqogrjDokdlXz2lzi3FqVv
8cMtyi/f+9ccDg6gmpkxC8n4UjAVCVkmHni5luUCNSCE0uKJo7B74aEJyneegUQ/Kxiz8reRuV6y
0czNmBGOeg/9gw0Tmhql2lX8RUmW7uphYI2tj1zH1B8VuHFEuGSjQybj0ylxJLChYR/1wgYP+oZG
SlC45i8i+x4xIOKcGG2UK1uTfEnUaU0B7EPZ6iMuCg7GxC9Yo9RcCDwyI1L40H5ujGJcGWOEHsT5
7NLp3bG0t0KtGDKxrNSmL+l1M+vwVXIJaCic2zQ7jfxJTs1bzNQttI1jp2Mb7SXYoGhX6zqPbI6Y
48erTCqIcWvGMOKcId2mstxbA7VBkR88VPSpZEssgekpiL6RAgygKvOkuli2dzkUbXpoTXt2Y60C
NTPR71iXyDZQzpFvxR9BvxdBCmhCTdsk8UZP6/3Q64deifHQvUzSc6excBWGlI4dgTBERRlACAme
g0eLYmMGRFuAo3Vtms067QihqAriq02xLLorBLLNZAcn4fmvtWxfmwEChzPSch+a9OYDle6+Gmc6
dRRHTQBIIFZXLaVpWwy7MvxUUQykI3UtfKdWW2dhckyJZC8ztCkmwmFC3azu7HHWC5p1tbthECjs
8+gPm5TRXhMAEUFqNbLU0WEARc2Xmr/O8t0QF0xMalwWay8lS0RFu8fVCAdsfI+jDOfOdGjRcIgB
02RzcKZHmPjLKSMaKSeRhzyv2BgXatGgSh63dfzd4QpjZBOTKYHVb8NH6eYJRhVvtsblPz4wZNrR
AvtK/GcyDCETFKqVhrzOX8f8oDQnpJZGdwSijpF4aWgIuwDXK93oOuSXWUR+mbSGJsVYgdDR1nAt
I6uoyZvpSqD89opsZs4jPmhmsRp1ozeAnvDKiR0uAURN391UBftfm3Du1FZ/xeTWpVelmtZ5SFJZ
6x90Me5k3d7wJ075cECeeVCTkQdKnLOseaUBXhuk1OGswTUKKWIgpx5+Qh5dVbL9Sqm8J2N/U5p/
gww3vW0+wOuacrxqfrLvCn9jkKPVYOxtEv1QGtVdKaN/SkLclTXLe+v+4Dzsofgqe2J6rf47qrNb
IfjuUJdi8+9le+mV4dQLccqs6RTESIw5JZuAmD02YY4124T18aeG79SSbDRr8NUVwoeMFKSkTL7q
quAQYW0xEMlAQSNvDmSwgRYdyVznXAU0sdJkSQ5r2c7CZ1OyOjoCOvtiQrASSvpJ0ivm/mUfxvcx
UP8SXQf8FXen2vkbRH/rpPGaGyYk2m5pGdOmJ/k7M/ulow5nHGaoIlRoY7qBEI/youNFp53JTgEV
dI4E1Azjpcd3urcU8LP2B4oHnDzpl+4dgMuw3TJnCYwBGbN2iG4S8EqUdy0sb4TawITWD6lf3loH
81lqaM98jLu9doa6z21a5k+/nyps1D+DMv4OPcEoCBS3Jdi5A1emw1TeYXyYtO1LVc7lBiKdJCec
rYxlePC86WGHKdkNY/hKACLCJsV4yUn1DRoccT0naFYSsKuzbxXYcoikWcOhuRnVJqJ6WUwFqxrD
rHZF9NQJqXIQ1gMeIK8l3Egt2BiTt9Nlta1GyL3QVpB8NkW012hp2wTVF/qTVLJul+luCkzSjXpo
fcbGgk7hqMeOtClPx30Hg6RgPYK6indoLetwm/fRcipw2jfVqzpiHI8CwCf+AmfJ1tb7g+XDyleV
pRdYHyFQrsRLF2HPc0b2rdrX68pqiczEIVx3dGHRIaRhG8N8B1bnKghw58u/mmwsyYZAhnovjXYz
tlifWnUnoveh48stKnGd2uFDDWpyPmi1o+CsCvFTItLN9tLzUBYCES6HVZm021kKwFi+5U1j7kj2
GgD5If6yfJbrBvuOqLr4RbXrwulnIiGBZ/ziGNZ2aLkrZwSbxQ1tFMus67Ar4Y1HDSPS6VgrfN7m
dDACdW/62r61oXuE0PUpEGy2+0b02UO7SmAspchUgpEa24L00x/aIjqVUbjrQU4OAsktaASsg14x
HgeGjYHZbPSxdRUfWpOZryMIAWnjnOhq8GdtfaU8zX/bAUrtiogU4Z4VR3gyW+/csJOvhmmVSIUh
37CtoxqNULObWAFKpp4lKHwi412gSkSRCmvRgNpPfHHRKsA65yDfJYHr6Sfik/nfwNjCf+jai5bT
RjNnaU5kgVZgj8LwpxjQ54E7H53fWn+v5jYy/cqVte09C/Vhm694a0RwH0LBEBighXeomH9X5XfI
OMqPO4bsDLasj6aylgnDg/EScI4FsCZLoSxsSB1OIOCsssCElIUNWBU4KJwL/tnW2fUc7H742eqX
GV5vesxQ1J2By6vL3ubJpu9cHfoFHbTGUF+6Zn5BBpPRkuTVugJ/Zn/5HLYNs3M27DTYQUvOISwT
PXxtcI9RFTUj+vYj6Vl48qmDDgHBEz7gbKMEQRy7tfLJDyF7IXiT2b3g4inw29rE7DYLh0vSqB3E
5Id0fLXLVatuJtpZKt+GhG2jeovFho+jTnaKdxb+V2X8aTry8rttfJXGzdLpXaH3qih39ZsW/vJ9
T32I158pWEvffofphu9oqtGMHdxwJskdc6CEZRAuQfS3A9MyZvOWi2wcE4zKijiOTwMqLzOAPs6g
IMPAoNiksbQFuX884I7yYrVwCfGjNFA4GhvaOtbsnlTdKXlGFhOkP34RRkCOwjh2pz060JEa15g8
Ksk9Z3YsOwwhIb64HmRzPfujnzVhoxoFEpd1Oc/amAqb07cOCLNgokZkj0GMjyI/7RgxGvui1Efi
5FWL7ygYOJbjZZBbq4Qgnor1nKUkZFQ7K+8y6CzkYmcTji1mPDThvLnoSklc4ClinzM02dr0Ejdq
Zuds5VrMr2VHvzBukX6QiMaCmGyOGAev7j1BLZP6ABI2A1Ls78AmD0zYvUhHi9QsfIsADWzvzrWX
/4KUS1FlGwZ5x2CUbPoDS6cHb3/khojbWuKz8o1IXhXt4UUpO4qvNPqnak/R0lBcvGFLtq7jRhwV
0jpF8rMwgQP5P8Z4kekZ3wkrRAr5qYBKHH7PaDcNS1t7HNpLxg5mZH31f79NJyfTDz986cVbBuxv
olvq4CAk5Vvm4/p+Ukal8tdX3y0Nnsgj5qgWt7ZjC9Pg6bdSWiSk5v2bZR9sPobAq/eW8ps0xAm/
BfHrRNtMUMakP3g6pNwHyms43X3Y1AxQEu0rZungT08/x/4Kp5qtPifNIrLMBRcqM3M2z8qTMCjE
6Lcgxd2kQAl5DixlJcI+Hkfnq81Vd4oFHq57hU6mSv4NpLN0gkM3/DNTk8Ufq+9Rwci5UAyCqpiR
FskdHXyD4sW0PqOElzb5QDTJs2Io2/6LbQj3SDtYZ2J3QUy/DJtkyQ7PzS3nOjbJev4qtUG5mhlk
jVj51Brz6K2Wxcb00TAOEL5ERx4sJNQY9SnCWG01acGKqRJmmQAbD/Y/LVs5hbZ1FFIH0fMOFleq
aJej6e0Cpk1eb+yHuFhZ7FMLBaAZOaiWw0jS6N2IK7iHiGtEA0kg/LN6tuHvRKkee79/HdjGJSYP
C+bnlATPIYi39MykF5Hl1ElW1jc/4rycjFNoFBuBfEPxUM1TYtgicKWaurxqMsczN6+olftynUXW
apIJwhfxUYSwTsqB4HDId3I99ubJr/Bq5QEbkFkAwUrGf/hQLWSMUI+xb4/6g/JgWfjRqilvZhCT
ykiqXYDmJnSDiS0fdmXPRGGHwDehgVZVBdpg7Gr8CtHAE657+zI7hzI7YIEGOVIqrjU5b/yrPXRP
QkXxnFqLSUUVoMEF0SBilTHsa2KuIIWYBlQ4QAgpQKZJQw88cAAjj0xYGOU9qzYsOEWyglu0qOGC
mfPouSmXOSUOtVnQHAYSYKKsPzXhtEpReWQR5Duf7X8nln0zrvre2ylMgNDmCuBSFT9v6O1NCMLT
TNq1HG2gnqzYdfXcMkubvHTlLCrySwzPWClyXI0O+ep02RaQShqclVn0m7HH9oIio3FCtwMdqSJ1
DW0N8dKEC+doWSjX2X3noN78Rq5LJkGMLEb5iES0S0u5oS9p1Xxpt0S/Kfazrp2lymCSOp0/BFXw
NYk2w1TvAkn+52JSDhYNnUVZFbN8HJmBOIB/VGpJn+D0fz2TIAPFST9blP+U+F0tmDrFw7LHFxvb
7IcwKjohdrjuu4RJU5wh00p2cLq1yOcVddwiLGa/S0RbED/tkoDiz5Dl/ohT1G7PRvtusSXKvW1t
XWPzx1A+O3r+WKWaEa9VfIvw7mLO35sidvXXwD/6ecyWcOp4TfWpMJV7GFVb5jP5KiaJOqvD49wa
FsW0dPDrDISk5FcdoEznJtG5A6mQhB/acK/Et50c9e6fmW2G8F1V3Ei/SxI8s3WsXqrqJ5Xbeew+
5v1WpZPTlUPUL0GYe+LNgxhcvpptvEpJVhHlT8zOLGwQ3MmvVhxm05EPLh0FqCq/sx5F+NVho2Gi
MvSMWXLiL5o2Xzk2oesfgW4uekZ5Mbu53vxRZ28mBibXSNtdqOCbCyko3xz1UStiwf8BvIcVYa4N
B80StgTztczwIKZ7S5C9gDqONtCCPklJYgkcgmpNeBFJ4RURxmzB5h+Tppgn7JH1pEODMU+8N2GI
/lzvyFm/6c5ljGDsU1w2wL5xILKBQIqlWulvy25c6PW24QhVYpPVfOgmbCM7vEbKqRZo/Ppm51ek
sESwDXyfAS7cfViROWSMSmuWFf49Y2AdZj0y7sPaadm/12uRTevB0Vf9oKJNHdyiqG+K/ulxTNsM
XsGUh06/0J0I9Ve9dkrd7SxvqXuhKxpj2cXS7YoSTfanPtKWwMVxnFMdPjwteJmcS5LbSPVtKJ+D
W+E9UKXHoarje0h+mhbDW8zLZ5U31NSBoNWNnjAfYqmTcx4bF0bD6pjwhs+lBnYPMvZ6h+AUVMQl
MlI2ueAmYdWTTUJjnaFzSYNxnXoM7f2PDLlThKzCN941tMKorErSz6Yy34yNAx7FXA0xfCbUFuFE
vuM4ENiO+B6za1GSbUaiBjm9qYZoK8OwzuYqZw3vcDx2KpPpBhXK30AF2pN6NJ8nEdzqgd0v/rd5
zV51I7fwW8OGKJOsWcxpVY/eYihqYv8wUvLiGswWLRmTCVvnEEWLttcSHmXKa2URaPwDrjpa0XUc
vhUR6jeMHJR3jbLvOnBCvwUbslzDeJP+aQ2lt/iY2pbwJH+J0mweqBZuV9kvBh34NBBdp4Sbwp5W
3FnkAh0auN0WSaOF3x6qXu5ljcVCa9chwRljCjrUKATLDfYwyaGLA5Kg2o5LYDqDnPtACpIydTZH
bZeL7KjZ9TnkhdMRVxG9nm3Wl8Qwvsa0PBZAwSZxNgRsGJtH40Ur8UXMF72ZKO7Ucs3UjEqq4ZT0
7bpoyVVKxMl3glvZibfZeaSHiBy1KNzLhIdCLbCFEFGvneYnQETaphvVX/K7j17ugzOTm0odedAa
GF8WmLXwZAmod3m56yfrMhlHzwm+pzi/eQymUqV+Z17H5DmHxN+AlPDaX5CNQVPfktxAQQFwjp+q
iPFnHgy2TXuKHfhK0cwLqE4+8dXJw2mBbDnolpNH6kQrG1tUHA1vbV6DOaFa6Z8J0JZaMbbJyI4c
RRSyKsyF8ejmfn3WggKRelLveYAOnbDQmRicaUiSTfEhEGLMNgOl+lBtdldmD+l22osi3jJIRYGF
aN2pLqFFr2lyg41VdaxoRMOILDsreXZGhTjD139rWbqm778bvvnmif7qsYtz1DsBANeEN2lUQG05
zNNewrVmca5ImkcCXn96NA2NwZQssfbmiA8sitdqxavOq5Mp5u8BZWcm7rmDGEaMD0chzmXQaJuK
MHm3p2gtDSpjy/jr/XyrJqUr+tCteu865PYbP/YWG/5JRxHll4gFe7SbSgKrLqXYt6z+7DjY9FpK
eTZer1VYc+qg+vUxHFYF5EWk3IH+E9Qkh1XkBtnKoUikK4tXGP5LSR5EzMMWseesy/pgQ8WiU5+3
ZsXVRz0+skXT2xIv8VWfhssUYRXDzqdUqMhnvGlAmDwCIobxUQLshBVlxw0ntPCYd9MTKRz1+Xjk
m4828alid04Yb7K2XI2kyLcmzdxk32IEFKoWgXONj/ioXQlQ0cpuqZ+ucZYr/vhsEClEgeGicWXR
S668V90nxvitT/Slph3G2DmaDZO4lilxvvcmAsN7GKbQFS2wotaA8EfnWCz174lmTmDO8nr1r1KT
lejNTdTp+zHWH4mvumZrbouCrScZrYD+UR64aejfRdOc0EH8+bmx1INm28CNt3u34+vWEaEOoz1p
gm2JUiRAmxWRLhZriTuZzXfQSLe3r0j8ll2ZnCpqmzA/jE7GgoiFB1NZmOVbGyvXaPqMQ9NL3pFN
UHqPcciUJQXJubcOwhFExoeAfwRNG9Mr1WopmcmSRhetD+lJRvXrkG+IkYUjOXjKKc2AhOoIUr6l
HDY6z++U4jQEvhGyNZZE48Zc9tmExGUSh7LHFteqCHnNPT7sd7O1/4Y/m2BTTTKPMo5sRgX0CyZ8
C0Oeq966jrN9szH/zdM1Lfb2GvuFMigv5WQfVE895eqIFXNcNwMgLotk7Ly7zOKBkq6qVyaY0NlF
ZtD1MpBUhlRc3ao3oqgvfg+UAXO2cJLGpRl5qQEGCN8DUmhDZdTdBjSBGLs9OOHWnpadId/zCiuo
x/4mj+sFMwmUb9NKnrIM2bWkXvUxJ+BbiQ10UU1xc1CqhSlqA7SF+tPsKncg84DbinVfZC1i2e46
dtAw7MUYg61xCD3HxRE7bMRb79qWdBFR2y/LdDwMrIRIfP8qG3Li6r3M0o3p1Ad96LaJDp2ZmWVn
RocqQJrZEuYuj+WAR+8gAvRJGfur3iQgp9g2ClRfLh0lRPVjMcdvtAV56im+vpxLkMyDgnVB0zYn
7y1BsBiNP22RusXoLEDJ6UOzSafcjdFOjaFB1JWELaCDmdAWXWW5qtq5Bfj13OSDT9l1efVaNRC/
5MMyhcCfDmuayW1N6m7DjN8i5rumI8eHeSgJplLpykoMC3n8YYNOrDEAgTGVn6WE4v5UopxOCm2E
QJHsB0s+YjdMLKZ/6dKbjZMo/sq6AbfwMZDN4C2Jnnfw6zVQakcw43PVXTDYJDmqpxE1mSqYM3EB
V13InESfJWuIsMuvpkKVhXwrpKnVSWfNQhwbBWzHiTEYm/kQg62gOUrJr54CHNRd5L7bOlwdlQu7
cWDelFgHka8ikqRmIDLlp6sOGYtuGXyO0Xc9Pbt5RJSCMbQw+sDz49f8ypR2mVPkcnXh0svZN+au
1LF1WnuVNVRYSeYzDNxVE3X2XQuDjSJeNYukvipsoGlTIAa6IGWn1ch9TuewQSIa8nbCh+DQgQkD
1lehFN02q3H0OSEyILMFYm3B2h/yp13JYGno1OvBezpZ33rUfCQgYZZCDZf2hOG30Up+fuR/6lpE
6ZWJc1iR8WPLGEWphH/SK7xawEdajJijNrRXqwRylkqGNTmguZJfIY9NykAbQXamxpBo0uIkyuZS
Q4L0yxDRbpvZbtMcFI8rTDMGubBTVJ4KgardNG9VEr5kgQEvZQpl4WbEj+iJ0DYhuBOnLDjVBKJv
GaPDjIwsYl9M2TmYIthYXD6koVJMQvj1/Ji4RaRVg9XbjLbjZW179SHHXKjZBsmdWJkV2/guextU
60CQo5fchU1mhRK3P0D7ll1iubHQVlLDrMyAaSFpELIQ2YD1a3UzHCQMDzxJMwXZAmhbeBstgMdF
/Yu1mUx66SCGDT8bOzvHhXKPDRPQjk/Pnx+CvjlEZrlJ+oIq2kJIUE/jQeLfCpJuyxsr3Cil5jGG
i2zsW5R5EDo0rwNFF92cIHi1RbqKU7z6k6XTqjcq6xLEAXj+AU0iBOwV5AxCEhY3zOhRggdCC36I
H9pbH0+zJnBslI08pjE4rAaUvUrgRq8xttbMAFXg/D9ZFrEytQEU+AN3iIqo14zkrmpZqwbFTRvM
P916JZEDOKNiEv3jXyYV7nhkvXfE2GoWdH9eeXRrtBQe0/A1pEQmsEnO15kBGU0P+JL45V2PCmwo
5rA2Eh4uve73it3payfbh02U7tPWW0ubMXJq02P5idpvhtQ/lAXolTD0kI0vJffmYvDhfEYqUPws
IRBsShJXjAGgj1AH/O51q6bCpyiZVC/00WjXFU9ROScemdW3/x9j57VbOZJu6Vcp5PWwDxnBoBmc
6ovcfktbLiWlpBtCKSnpXQT908/HOn1M9wCDAbrQlSWb20T8Zq1v9X6+i5Nl1aCXx1yt9Broj5NY
lu284NH0VpUTuVxOn477rrKmXdBMn2NbfnSCSA7PMbToTPEFY3o7e9Kkfp+KJSCQq5BfEVjK1mNZ
3UfsbKUpz3aLSMxnftgG7cXJW5bqPTTcNAfQlfsdtDCcFAELgY18poT+jLsaB0u+IG9w3qsRifbY
bLOK2ZuO1YdpmnGnQULaioeph681QipxFjIXS+IpTFkIuDc52tGQ/buXveJOflz8XmBUL+mfCEKz
F9bcsxO9KoQA9RJ/6BJFay5JqssQb4dl+dIMmXeUaXRd1SzSPOBZ7Qx4UfveMWLFsh0qGjrpuj9s
CHPs+g4O2aKND1ifMdpybDr7C+XGUjy2C8KhOQa/OKWLpB5eboKRmY4ZRty1DrUQkUJl+q4KGK1j
9DgImLkJ602nRmQ5OPFuSgj1sHjfu533KxPDVaZJIqgWRZQixgnR/h6j6PfsMA+YqAvSBvFcm9OW
ohyo4hRWsn9jaLW2vo0cP7TfIqY904SkJxNi686rmlpgXE5leG4luHPH8l9DuHkDRBrj/sgDmgmp
oi/OmpILi0GFeVB4TZxh/nRka4E2IV4QapbwQUVwgRWRvbARKahJwqfR8M6oprfMw2acLeTCOq5/
qZvHnPGUlw0Okm+eDtdn/Gcdaqri74HvbWQdA+K3iRa2NCFrjlVF1zE2NQlRLlhZbEtdsvIpxpch
bHcKmFVUWjRsaKf7WFDZ1B3e26FBU2FaqoWHMK+vfBfQtSGGO8tTUDYD6tmo9tEijfupcllozhng
iUVeTwF0C9Ekt8p9TSU4gCgCORqtuu6A2AgICRkoasfl0WghYPj+9NDJ5lq6wt62C2GmbLeMD8VG
sAIOaPqLov3Jmva2DGqgwJF1EiC1w969qnnEOTmZOZki+jHw4oH5CZXVkjg4lGm3i7+dIip4z2J/
VqUXYbkLkSr37V+PROtmO6HlOe+ZGxlNWFrfIfJQ1l2LrK6g7GJ+imehL7F3TfQ2fqB69KAPLTOG
AvEMFraeoBeF93Bs8b6vlVDeqefQIO4Mh5MTN/hOkb/rmKmXo7uHwsHsYwTFSqkXmEzgehBdOW79
6iYxW7QpxlSXp7RRGuoXoUPz0p1kauS2sjjZW1x1ao5IxGb0YlVIb8bgLTOIFCe7YlWv3BYNyGVY
CAQRQchY3oI4hwQ5HnAh2tC618eREPqthwrMePrBoPeBs8RmyQ3rlyrSbMEkA7rkTvv2F8uBH4HW
BCyGe6J9Ee+HY4keFBed53G6+w7KwciPjymbnNqQQ5aXRDukuj/zvsSsmGBIMytRZxJQMOACzlmF
unkIgy0KgKfC7q6dToEtIhKEs/rsIv6lWXupeJuyHcs3SUrWR2NsvbNtYoa79FMNpBbMoqXnA8fL
9q3daObFraWOvOPYlE281KMJDPnA3r/IYtYOGJpEbe3q3OfjroOGD91bOxNnFOoPZLVMVg0cxxxS
blLnz4NgSmt5eAwV/ZMfR0h6mQ0NvH2Y0Ty4RVVsB8yvFOD1ZhwxFoVZH7ONcH6AEa391N4oHRYE
FDNXrMimRbGIkjpjUN+KhnhLJwQgsQw7PIZzVNrbrv9UVUQR6A4vilOqNXBsevY8Srs/KkT+g6wA
lc+Dt5u7GhZCcB9P/howvkAbGNhWF0g2EmO/ZJLKyHXGHCE0yrweRS1197ITVfeCcS53M6gPXnwv
G+NykCFfyhP/yuvZ/kasxvol1xtepJiyh5vMZqQtlMK3LRSYreJMDANmQxZag2Uuk1Cf0cL+YVBf
1mxs9q0T0/+CMZnrqWNTnMoRgnxnPhoLgcoSrox9OpXefkH8urAHVGFxsLzgJwUD1LiUV6JbEpZr
pU9OPocM95AzzU14k+r7wm7XDBDAUEmPb2gcpscG9oCbs+nGRU7skMiWzcPS5QWezwgboYuMVqXJ
kwpkfPQkM8t0CL1DZgqWWgMeiLB1TxFX6rUFNa4os1dZqbtZ28Rdt5+J4cq0csH36H6ldaN4pS1Q
R9KnpnLma13dxXXEs2Ezp+kn2Gp+AFGKlnWIa8xVIiYiE5uEnbIQWaqUeSAozKmOifWFK+DMLccB
sZnBwoAtN1ejcJ9MVALicfH2ppVdrbUirxs28FlvGvyLE570uX7zszWEsWTPIPBQQNxlnG7HD1I0
P9m7zB7lnJXB4Rm0YqAY3ReBjHANOI8iYt7Z5tNNMgTEykTS3Q1jfsl1x9gqSG9FPuHFou6KU/YO
hTbAM/qeIBjm0439RhZFuqk90fC+nHBVjfoT8yLq2AWrkR3JXe4n3TkqvPum697rIWfShnrvYJA1
DL1HVzZ5d76PhHisa2xRtCFhETiHqKeCs5m2NRzqbk2Gb5fF62zDIny1C9ZrFPDdFKbPqk8+fdnN
e1tfLzkWoZ5C+bvHgpkOB9BUp3hHMgwoe5pJ3V2spbmdLB93q8yDrcgIZIugixg6xCwqmRGNmJqk
YcKQh2hw57MnOxJ7nJB5S2Df5jYFvIzhrVY00LpAHYk5MEorVntxfyQNZ5tLC5KLQ9/bC2KVx2zT
INPeOJP8NcmeNSlGg3ChzbQyuWvMcAbX/i6SEKO1ZgWVVyHzYS4UrEOupP3sVimcJnvAjRsbeKD3
GLnou9Mk+B6YAEtgs5RbYe0qf34Zkl9WW75WVvvaZQwLohAnS52alyCJMbd1PP2xcZ8c9ZhV0L2h
vRIX6HMejd3OycXvhdKVtzE3QmbpTULaaTfBMMw7GSKlKQ9FWh9LYyAd4jLA+llbeODs0NnPZElj
efxuEugb0aUZNdxW2Jzrx8eaMhGZIaEd1+MajNe5TMpzhHlb0NJRCM3XNNYpW5UWyapNTiLcOmqt
rxemys1qcO+NeSNy/cNHw2QvwZUzFNuxVxq9GsUI45VtPxBhGdRUyPPo/JhiFuSkuDM7+HBV4ADX
4rcrw19eORFLOBNKmaRIgBhIwsUg2jZdS17miCyZyB3wnVsTyDeUlL+apf3h2f0+Y760KcZ7Sw6r
OtKABqx/VhMIg4S9lokXZAPF2gdOGKSlQ153BzMl7Q494AbUJWYEN1lmOEm8cR/GsDzm1CI2vGcB
64Na6sU1SW4jiMo2o/VLBlpokbAuNlkHbc1BauKeRNb4OFGqcldZPLx+hq85D9yjY3GLjKOYSJ+N
j0EfILi2JT6pINgvDc44RF8vU1n9SmrmTYtmSYJk8mdQGyxn7sGaMsI+g5CVBzPHtIqOf31el8Y7
Yp4f6tJ+lLF4ZIPxgUH9qldU1kLSFpbVX13SMUkqHmZ2kcOa7y5gVNrZ77j3bk37I2NQAKCGF9m8
DC+ttXxVElWMjUUxyp+mkd7H1d1TLXF0V5RlZmEXlN+L1iUdsHirSXYM2nobLjABKiYEfanQlITq
0EGULfnu3731J0sLOpTNbTKzDSEcY2FYtJJW8nzbOBb9rRgPgUXMgJRY8LIQzYFtc1rxVcyrfpnE
/ShRs6Zp8pKUIeTaH2rEx+l6hbcNFbK7OsU92SAz5OJi+cuyk6NA90G8bRPz5mEvqxL8w61Elpl4
w8fYWE8mzJJD/bOPsonstWu8AO9estBiGiAtLWuDpGYEFScjTMUw/yLFQ6yqGZHS+zBDf6ZnPeYI
IJE45S7l36bvsXYC0LhyhyHeAXgFC+S7BMTbNcm919gJv4YuuU9d+9zlPeZuCphaQSsQvXFxIiMa
yqcw3pUeV0uy6zxSL33MCE0UHtuQxqUZg3KnFBe3v76kOvWIb/dWRKPZlgPPWRh0T3JAQLb4H7al
BNstiOOcVWp+62K8pAq73ibu+JHcPgUoqPJG5jSXc++UV+3YvZThUxm757yqNgU6tdnLuO2mgjEg
pvCaHWhR1fNuaenEi6n53Wv/xYmPOpJ3/EZXeYxBcfIQtkEoZn6d7ut5ovToGdGMufMlSSONOvZ7
S1if03Bep5Dg0KzBP0ofcVQ+Qk1fKAZ7GU9bP6JIlgPFdhJH7KOmbQvX1PW9Fz260FSlW2+5kSbW
+4I9JlcXez3OXDPMG8mvxHw4jndE0T8qmyEmu86nGJoPUSgze45VyaeKly5gOKKnemQ/rcNNOaS8
4rvZ2rb07EvjRMgXxk9hcdbpmGZoWuaj14B81D6vtr6h83c9Vpx9cqUKao8pDdrvsV00/O3XCszZ
N4n1bIfUgVXS0Mo48tipcaV0oOqIiKdhNZNtmCzjXHbq34tGzFGWDs28Mo9ejpwIwcCxnuQl5FDH
Mckj00Y8cp4ssPqVu4X4FhCiI4TOJmBwXoDxKZmItm0aHBoYmFODc6pQ+wmag0zsu8pFKN5EFryk
ibDKvoOT0sCSbWx2L52ad5MmLZZa0EmrnZ80EcLCt8I8LYqyP88ljjkB9EBiWcUNyntNsUOtSqD6
BopGpWsEC7ynG7c+OxMhz12M9sgy/onWehuXvBwLl1nImMErSmImRmPHtohRHJ6IFfkWBwgYq3l8
DoTvnxuafT9jPs2IPFtQunpY6U1fZRczWA8d59ghn9p32bJuc3y+r/L6+mpinW8yyfNl11Sszvwj
9uv6FE7+VdvXq8D6tqpt/5yywNyo2rmaE86qJon1kfrwaGkyoeOKIa8dWbQKpEAVMXRaNbv+fjEc
X7KYXkMbbavnt8n3sA4CBvjY0BD+7lTG2yMV0I7rHnbHyCuTlZd9C+8g204VhjMdEmFRj59LQ6nX
Re1db2Fqyllr1gFZjzVxM1WOHi/tO3N2e3UfzEP9o0KMxhK/Z4V1Q68DWd8GhxwluDy6Ayf+vLMr
QsWW5pXZFmWWDJjZUKLPCzZPu8DPyIVPdKH+juKGZ7T5wRgqoJ8NXlXk3KiZr0qUQ6Os/U2NSGGD
febISBJH635ICM2Y7LZHVsKwaGkmdFyKVMucBn1KkqNQHoA+x341ibRQFvTnJdJf1apdyE5+RqdZ
FaB+/XQFdY5USfJ7VAuqmTmCStAMu4h3pcxPucefAwFLHCaH3qHn5/wiS7TN3Z8OSs3e4m1mp2pm
X9v/Zp6zoOEC+8hRWyGKDsvrjmzdYHT2ZVMfu1J+LvVCLGDJCR9auzj3H+ySFBd3WlGNif0xdoCS
6lFeRge5r1N9RXEzbqYJPrLEdCgAPSonZfEzI4ZN6Ihbpy7Ium0OjQqQxuaGpWeVXhVgQMAo46hp
fP9Rqbo95O60hVMSHw0VMoKR8HfOO223xK8y09UxHvL1V6ZNptW6b2LJanR0s0PdSfLBCXhA2mWJ
rUlKcmqlVR6lh9it7aZi0wBgCxgbk+xLqTwHHxirqsGBmhMUH7yqQIQtA2d/tWzm2AU+rzDBxXR7
zjiiuDclb3rD4aINCn7e2UQBDfg9JhpmS00obWlWYFijcYtK0B0505TvgaaGkdVMIECSG2zfzT7K
uze7pzdKh+R5SQZ9TInlUsxOjM+QNo2aS4mPLmmRycYLsoJ5nsfN2JKYk1uPxcT0JjCtPHL3sA90
ql1MdLgus+WSug6u+Xg5w3vZ4aYgF7UKP7LgeWohUHs22o0mzu/idHgs5wCKVS1Yv6DmrXzOpaVa
5ZlF+d44+jKkbGSckpdNKzJwKNV9UqBpF+FqpU/kU+dlh0nOz33lfZQO/VKUo8h0J3b2sJh6wmrG
jBcmO5ByAVunWOYmSAZQP/22I0jppSSBxUfSEYbTarXr023Gou4Qh68cmd3GofXCSsNwqq/yTRjo
VzVxf0vFUW8c7yXpbOeq9dHjCYNiPhXv3FX7yQXgqVwYAnnSoKVCMldYyWsbU3nlw14Gpt7W4XZU
yCc92thaU2gTjhtwk4Uj8TcJ9K0YuKKl2RckAfD29W7BEbN3WeOThHqVFv18XOjCNnz2SVWIMEvO
E9ge6jcyxGIAxDJWKMGnDv3y/NR6UX/IeK9+D/r2lKuIWWBI94tb8q7yvSen8LqdWnJ2jom7S2K4
Mb1F+KqPcL2Ll2wXwueYkgj8o+ey3Yv7h7xAhYoFY6pnqJj+5yQZwZqw3muFaWOOo8cpUSQtFVw0
bp98NcIo5pXWeYwjYugzDDLEGiY64raeGX7kE9GbgsoaWj2tnO4ZO4YPoqQtjbqCRz9B6TN4c3to
p+so9EdudBsEvhsQxFYGu75dt3i6iA7zwuBsrvBUBHnZHiN7N9TzZQ7x9NWVe/JEP54AndwO9nO3
VKSgDxVC/JoLBDMWIwC/3oMKUg3vKE1QpyGcCuTBxwTAti3a3ywYs52MraMaBQzgkNkq/ZB7pHfA
mc2wOE3VvW8gLzSYAPDXo6ecbxO39c6oKIfTMuuvDNUHLNPC2s4jvV3iPDGB1SgsO04EauGhU2QZ
2ttoTkm88JJdM3bo18khlpYf8TnF3VJ3wz5F2e0DbupCHk/EY0RajNVOJs7PMmmqHVtHy/dCgvzM
w0TEmoEwQyoGydg+KtSl6L5Sqp6z4w/3FikdW12EL3kU/YqNzq5lR1ZE7CfRKbUaCCgI5QqXQDT8
dKj4ak74RDD79Jx4vxQ1o6GBBt0UH2gXwJMKAb7BndqjF4Sf+eidMt6OnEvmdiSrprcLcJ4WOnpW
HP62D69Kl58hAnWVBFBN1JxKNow+0CPLBv+2aGuXlPljMAtg9TNI6jr50AOyviofwI7xbi9sFQIR
n06evkrcMb6bFtzZC9UsQryCe4qcoDhn3xzjhCnr6tYd7XI7JQwuI/wAZz11+Ae5wQSTLKx8M9AE
1GsjjISDPwD17hr36AdDuVUouAoX/oMQEdChiiE1swnPh9LqNRpTKQtRHFH5q+dQRLi9GLeeb6a9
LOsX/ZEu4SGWeFgMLt1haHbl/LCEaboLEJZvBY9mkMNUiFPy4uIq3S4N8iUu5Hfe9+8Eh+VU1dPX
7LrkN1n4gxb2y6FjNdeJRZFqQYTIWQDlYrmptL/tPnSh5F555tHNqusFf+fSs1rHzsR+kGQx95eD
TXQXmBwqtzU9zMslMPSLdbsAvysQM03orR0AjHXsyB8hXb2bEOqgMnWd9zSYqTteOgsirlwl2bNC
Rk1b2ZHxTK3YI2ljhOmLzcoNscRnuU62MeqB2Sl+ZbjBETuAo+PiX5XHKEUTtJlhxxSmypBfGU96
RzqNJMTdFZp2OXPKHzOflSrzUSZiqro3Ql7aRVJ+jigx1h6mQIGJRY5Wvm7Fsk1gqbrOdIf36tVV
fs0ZmOAtVw3kO41mcITtHvLA1GY4lZEz856+K3ok74uFgaaLXLipETL1DpjpKhOzMx0BC5z2be51
CEiTMxpXcM5RzUDdCXANjBrcOwruMCasx0Xy3kc8bqWTVzjlNczQzAG9CEkwVxwPKOYIo0lrs880
x8e4GCYTQclxEbH/xGe3lxr9VNsy8ewSClHYtAg/aaObaSQ/EJWY7+j4MDfdU95CaMLuOWxLzb+N
Rjxp9iaJMdVu8KsbC2DcVme7FonaFll1itiC6ygNS3NtJ3vyh+PrAbo0J5dG0dhDSdOMdqz00MSc
PqFXjscs6W7dweeYqjyUk17wGMUlIvaO0Ujfgm2Z9XSdC385ejbLXZzI1vdvf/zb3//93z6m/x1/
1Xd1waKxMn//d/78gZlQpzGyw3/+498f65L//fU1//U5//Ipl/RD16b+3f0/P+vwVd+8l1/mXz9p
/W3+6zvz0//x223fu/d/+sOOm6Sb7/sv8FVfpi+6v34L/h7rZ/7/fvCPr7++y+PcfP357WPtLtbv
Fqd19e0fHzp9/vlNqr8ep/94mNZv/4+Prb//n9/YdeO9St//9Su+3k335zcR/I1UStsJAl85Qtj+
tz/Gr78+IP4mfceh4kWpqaRyvG9/cNt1yZ/fXPdvwvE911dKuKEtpPvtD1P3f33I+ZtgS+iFwnVl
QO/uffvPv/c/PX///Xz+UfUo3NKqM39+4+/R/MezvP61fL4TI1NJmFhoS8EK1eHjH+8PaRXzyc7/
KtG9VWLoFTx7+RbY4UOeSvBbiAL/xwPyj5/7P38Oq4b/60dJ/kaBlLarGKZ5XvjPP6qd1YxaahyZ
aLFRtfZVP37GKSogJwRAXjcfCMd/92trU9jV1wgruERWvsmYOTAfa+8snV2SlOlMljj+ximdn/Fi
HZJJl6c2PXW8qXn5xxuriZqdczujGyati63WbIM60t6DZ1qAaWXIPcYJq/x8Y0NCNCk8ispLifKM
qnOUAWcfOM1yH7t8pOXPqb5fIga+ug4+lhS/9wSijwFiLu37GSd8Yzk3hZnB20hiTsu8/6QD/d7S
Lu8bBpvfcWU+cph+yGFC0C8LyA50ZKqxvGPsuEfWpBIgSOxtuNKeCh8MU9UH9qbwnMdRxPOpleNL
1Q6HNKDVGonkyVsFR6qYTl3jHWsuu8ZWv3NoMSZk4JzlOGdU9FIFRYOOfmxYHMV0mw6pBplL2Vvb
qILgW5vmXcbleYT4HRBCGJVUYLmX4o/Nn1L/qhH+59jcDMv4ix5QMsKnxgqdbevW0MgKNut/fcWk
oY1gLivXX0pLKpnUSd+Seg+CEkF06tIDopwQtr6l+jp5sXwffS5ZrzqVFrhIWxZvTbGaCi+5WpXg
BW5lpy6/SJxjt2LZd91QolxG/zR408tY1vEhTpdXnXjQlLFU64GA8oCESklW/aDJsKVIAKsfysPF
K1Fy02yjghtZXI65tbVyj8ARiAEMpQ3CeNCHjXMdev1Mf0Ip1VnRT82mVJbIhng/snYh7I4fwopT
5SOw7Ccr7F50uaDTHjDClGU47gV7vSY7N4TSQhxdsG0t42+ns0CglfQi8Kf7DIeKjnIiB+lqqfB/
ac3kooSLL2s5bn3GoLKk5XFG/rMkrbeYSaQHLECbzehKFz7k3OWpzTKk0RZ7oW658VJUZC3LBTuh
UUp7P92wRNfbNmzOmbMQscU4jwDQs/ByJgo6/zS2bb7fMeAgA5I/itUUqdRTg/mAjM8O4rFfoVGA
RgeIlG5R3c4z+4i+qqbtbE1cw1N68gvUPwgtc+P9YOqDvCJ+Mjw5Aq2jZYurIpvBHxYHlTDkh99D
v9rbv5HboXwzvwFi/JhSrnd6D4aeDYIAh810S00QJlOD7AgQMf8R7z+/gFv/cL3us554Y+dVcLYN
/yJKRRPPxQg8aBNVDGNrC0/MqJ671pAhYOX3bd/emtleRYrdp+jMTTXAG2iL9FIO/fchq9k4KknT
u04pkGttTYyJpGsYfMVkR+oK2W0QbLOgOo/jg6LglyN9YegrQg0giM6annsGAUE61kzKJVu50W8g
oNm/HQxtRUhArV1Da8+zBLZKFH2xeSSWZUQpQ2liz+mPvksvMdtMOLfsziZqjCgC4lZiN3PMr2Bw
nmoa5Tkb9aEHeMiZd18PzUm69pUMP2jNCS/MidyqyWBpPHk7krztLD8ie3wLV7MKS7/7cSzuhv7Q
6/Behu5lbsZD24RMW9cY3jlltyM8RuO6BnbfqEMcuwczpbuoZA9tPDQdIwMEL0G90dervxXIgTOu
IchZsfdahtEFe1uUf9WmKQFDFY6GumAhlu+rv1wqzVVnhcOBZLJjVKGe9fpEbueW3BPnUtYelMiJ
FZUIRXVcCPGJil0QM8aN3hQs77SAuT0cvGS67yfEMb28btzhqUrmrWi6w0i92DD6t+GZR4gk8Wka
PzjpZdp5HbUl6dQq6u/yOnpPfWI/ECzNwt02Nqqu1t5NrNcqrM+2Pf1qu2rYZqU6OlN2ZWch++vw
52qSRjUfMEvLAosM4rj/TlNs7ZBysNWPQ9i7/oSujJDWkHI09Pll3La9rTj7OXqTqz4pr8aACy8b
/L30iHdKWK4mPm7uTP6qrNHe4hxKQusoe2RHSRZeZl3dmhojVxedTbnrYnlA4XVRa2JlBAyCN2Uu
l0eKiENdR1th19ycDLe+t4X9QY+/7VatAIImscF+Yc3IbiFpBAsH4Vx6t9DJh5ZkejvDerhAucSN
xkHNHAnPiNXoTzEE5yQP30pwLXNxBcZeAKaS+XSLaYhnqsJiqar3rjNHabF1gBeGhh9o5Mje1Arv
TN28elo805c9tKN+EcPyM24aIHIYPP3XoQtRyKwXSXMwyUY34qe4iTo4Xo2P+65PYWqw/VBm/ByZ
sw8LGh6fQpqRK/LYwScqYcwuaW6hgahvq8b55Tj9fZE8TSic0rC/1VDdKoQjDJvOXcI/ePzJ2L1j
CHAxbGCjApdSJuxz5RafiQcwta0ujE8f9HIjsBIYN3wo1jSvWT0nerlr0SijhWZPtk/99Mr7nY7N
WXkZTN00fHX67sdAcoXfgiB2GdTW3YtYIE1Nmr4Lya8XXyWpOSx00lo1B/iB140fvyNKfRfK5mln
GCwn4kzb45xkeyp6lEThY4XwZ8ljlDnu+NwHxC4u4t0gIc8CoiATDpJpwdANcbASb9ZUsSVykARM
6+2zbsUflIZ4kqXzS6kBNGdNvmf4sHOz/Ckx3mMHCEI7D7I3d1ZiPY5ucx/4N2iB2Y2Fvwj7Yf6W
4xLPCbuq7G25Skiq5cq1wErZlXPPdXkooKHGrn9NzPuHqmKWeXX4y2nD68/QLe8ZZ0NJtiUIkn1q
LW+dsC8e+XkLJSD3ZrZTen6LgvkzAX1gK+sLuDc5sDnAMTgugiJomONgG69xteXsHuqk2M2B/5RW
HlRVQ1ZEnJ2SpjwW1XCMYVHU5rFuEOfktru1J8H4pPEulRO/hLH77lrN/aKhII7QBxaLlFareorL
+BU/UgoKr2IO3eynvDq3rUdguGEvlNwa7My97f3UyX0JfJblO/CK6wGSCTrqqxQvOOLRo7Kbl4b5
VhJPryNAl1RHCNI8+eJ2/cFfyxEpbuo0OHpTkTHPNQePMyYP16pP91dMHu4D+RS34xP8qZ3nYEKQ
kJdyCEy8zFFnV/ZPp4Rv7Zd0qA6YBRSk3GGbogkuLqQahBlHRj7HzCH4yB5Oo7s81xp9rNDsuEaX
wIAApUL/MPWkEitnx2j3rMIV2bQq0QLIMeMha9Jr7KpVfugy6zEWwSWO9DZbYm4VOlXu7gfhxzur
fHd7Umrc6Vah1B8DuV9ic17fnpXXbapSUI7PLJSHW58pVOEQON/WO114T2VDoDR+k6GaXn07PrBN
/ohWF7wm7MMdm0PPkmv9J6eiCEi2Dx0mh+zJkesf7JisVGKIEzNfMERdWk5aPb3MzUHwYAq1nKs8
fHGmajMIeTfKBtK5s5+IIM7n/K53x507IdsMBZJ2i9aD5jpAHG3q6yqzTjEEp9pBCXG1MLNYnI8F
L1vo7CaGJ6mYb2rMxtGhZVIaFfK1KLnL/Po+QPHr4gYMEcYEb+7quw3nGy0FeuH6uW/460fDeZRy
W+RmlxrvYEt1qye+GphNgX3dR2cmxhJmX7lrxLXq7HON3m5paDbUzTL6O2nnuywmFxYKRwgHpA/n
s+YAjER46u2LyckUxx5h6+ja9VGQTzAQ+X9MErcwY7Zw2NESCJBpIGI5EJlNX8oF/dQsTxmxgeys
QJQa6NA+D393qBzinsg/sZBkr/99bjZznW6nsjiXqQOfU11pOTyvz0JAxYAW5hCW3KjtCAXW0HaE
R9/9FGXyaBqCMocBkUG0qQVrL8wqCSvxUc7HyPVvYP58T6YUpE2xtwUyTsTC8Ow1SCDLA372nJr4
TDzdxWv958IidFcE+5bKJPYsbgJiSgEahcBoAtwVLEq2AR4YjqcjbpSezC5YvF4CMojvYgrzNo/x
b15SonEPBfQvMyBBk4gVkJZ6Qbkv0DYXMeilIGx++USrt/hRpfYuBeWebt/zfSxGbHUne4keAnaU
DfJPyjxAj8PtmIxXo603FqM1zYMueHUZDHvGRVLUpTeCHBLwMeuTLLHcVdSb689cfCRW63McEm40
GI8jkgbMxPZ3M/FyScN7UyyHROpdJXgGx+VgsOLPvGzkVO6rQW7R2M6u2dXwcVtybazF+z4RjFtU
6bXWeOUw2XfRpz/VJyWTq6qFkkYzwWMocQAEdx1fH0nMTbBREqKm5gmLLhnyETd8v3bBNYa+uXhO
cIBip0ESM18zJ9jWabEfTXPqk4U+fbruqLfoDS9+TARLkj6zu9tZVnOyAb/1wruAnNs6WMSqIj05
nt6tvr5eTleWJM1+IYYc7Q4LhoO2xU5ZyYGbAaubxDu5B5azT7qQahMAbMjNxoqckCJoH80hScud
wyuntCjipXVS6bMLoMRBxRaSBtO94lJD3sF1vRWRvyunFJlPdXQRINm+dafYpYQOL/sivOqSEa8J
Elg8lDa/YQg00SBilHV6yNJwt2js1AVxO/Ge5cp3iSJRoDsRuDDDKTiVQu8HjMw4i2OgLnkEvzN2
sYP6D8HsXaDlnFZPltD+wVYjrgP/lvVoqP4Pe+eRJD2uZtm91JzPCIIEyalrD63VhBaSWpOgWH0d
pL1qZdZtvYAaPJmZ8Ye704FP3HtuiHg1P0OHuq8qpNlFSuoepP/RY3eXluAKi7MWJKXVy8VSwDvs
va0gwoaB0QHfBJJCycC929FK7PrR2SI85Tlit6pnJGWQSHi2zHkmaHEnlnl9RHRE1h2i7itr8OyK
/iL3/b15I5jWHJxiODmM5dmqHMiega1mF69NTRjZ+qF0eVGxrjYLMfOjEn9h+bRulqTnnPSPMreP
DXwXbJpoUJsHgmGKxD6as7B108tODBeLWaJ40TZ102smKShz17dA+bTC/SUL0edoQMc9lf7zDJu7
j4Mbp0epYJEwhBWzLoJ93WdXQ0Ch6LhSn5OCLR66EXajDb7WDtKQ+9FU4UPUqBc8UtUGC9lvFyIG
9VJx5Y0KPylqo6Z9ql2zTMeCjJbfVLQRSN0+C89LpT/++Wu+MWosFuKSekJLNbP9xDVYr3Lcam4E
PDLpQaGBwD4UvOIPYao9yZfY+msctAJF4DIeEjYNrGROjEZtgnhoPVTT+lLYJgRgpufrCckKij9i
CS1BSGidMeQPWIyL1ce8SCuFI06QZsZv2h29cH2pMKFsazEcSasA1UV7knkWirPEupS5srZlyNSu
HUZnny/8nFnr284K9pPLKNq32ZurSR/tUH6sud0dsM1gIrAfBSNcFw/Vpl6JDKqXsUKk4fyKgfac
PRAeaNchR4ev5hYDPd1G/BAnnEy9+GsW2BPM6chYs1jm1DPXii/PLazPzuzWxEsq+GfTqnC4SMk1
C2Idb7tJMyupEjRuMPSQEx8R22rOEmQ+cr0qC0IdBAdZVC/FrVcOl+Yz9Z2Eu0wWv4nD5+9h/BWq
+K0z2CfOysyoUOUfIkZCYXgla8cbVZDg2On5r4UjrBFbMB9QJIwn/OOcF6Rp6PB51GAfS1DdLm9v
HMchbsv0zW9X9MMWvyoShxc3Qb/h079N8iNc9K3t89u4+e8YzretRDs9jhVAyIXs1wQJgj1gleaN
tJivMBiKnmLXwXLJGR+PemtLdnaoIm7KHHqg3cD+ceKDVX9WETxynKnMCkAEq7U7dHb5gNtMUTAB
37RXVPyM0a3hZNv5dxhyCSiwcEx0gZko6FzLZKxPS5Bitx1InUfZmVlcOVmAdsb5YFnBooIXx5QQ
UbkNoWh8SRmY8UahExYsETfe2KR7azKLCMSk3vTWaT51oSq8mg1UmvtoYZDRNUWPnjPGV+/Knc15
vvXb6l5bz0tuhed+yF86y6suLIwLfIOIPlyYLOgKnVqE6Azv5ZsVEydXl+Af15GwuuRzkakJ6+AV
NCUwfpI+Lq2xPc5D9xWA2pOQ4nchlJ0pjuU+wz+cLIcpL68Hxa8dxyBKqTCeanXnxqq9RHy0Twsp
iCnC354PFfkc0Erkkv4tmJVZrd5bJTVOH8L98EO+C95KyN9IuG0wVVuggj9tStusY++5jDQveWb8
hiJuz2j4a/Gsj6A/BIK/dU0ixMbmLbUr6wEKFcqQgtJ+4C0bqJN2LJCTdEj3PhsHRic+S+UoxbFu
+t9OwGuxk3HHJrD1HwaP/41PBIjUyD9ONLRD7b6cYGqgrFcCdV6J0gnf3xvidLIlbquZVJVknqB0
FVjal8ZkK8iMOzXwNOYzCqmWuRo06/M/H20fTexPbf+sEvqatm1+LejeDY6rpo6GjWh4G9Ck42Ua
BRlzMGC0jQG9b6GirYu9UdAsaLoQdHbZN4FlfkmdM8ecpeZUKh2DGImzX7xKHPqB+5Z7wr8psVmZ
k3l29N7qEta8PVF2AxvQJrjQRbditc/8C2ecH2ov+wTp0B7Xhbs0DgZyZrRjI0YTDk6DlarpPknc
D89j6NoF+aXkexy7kE7yoq05Jt2PceBEqBeIX11zytvmxpr4HVHAQ+sbAcym1bUKm6smQSlUtkj/
o78oazAouqC88DdCXKNtbwZ0zWmob4tSVaf2ewCnaJZrl2VBKZHywzKPo29i3VCZqyTsfL3DQEn6
WNV9NBOfri04iJyYh8sV5vGosYphzyOXuOJgGYglZphdHcuAWWYxQKPVxXfccUKJXB+1ni91YF8g
7IcGM3a7AcrPaDe/kTvxTowj6H6sMNCG1sXtDqhUSHeubfj2pMbUAzSvwkwFVfTImIOLbKArmsf8
OIXBLeht78bvC0lChryvVxBhQTA8gADjwmEcM5EAuWLI3/k177JvkofDvr7IxvAm0tQOspp/k8B3
CVSC/BBqjiwZ94cFYraHPp/LX510SHDaP4eHgl66tN4vRhvuJgE9sB2yI0LfR10EnHh8fdzVvpmL
/HqIp1u/Dh68nHjg1OZrpxT/Vsr5ns8jP6ypD9XOjV/o7ak7Kj77aMmQRs1xc+NUZyQmyXEckDNF
rX5lgd+fu54pHRo4PyE/qvTQFOb+bxg51GpLfgCoTwRsPn+ZtReIVN6wzCYaw0PWHc5ptcOSu49Q
Im8sSa8Sc89vgqU72Gyl+jRz30M9PSFQeJvIBDn08ULx6kKKqZOnMLYbbA06RZtjU+B4qGL10n/m
EUKIrHsSLj/enxQFiJqvg3b9Hhwu70hVvz1hPJz18ri4PCiqJsagXfzXtWT/A9CU0ACfkqVm/OW7
MAlyC0hDrA6Z8M7jxCFtHhN3Xm49R+F7KnmQHfTD22GwMYo1yc1o5U9qYQ+vbAvOrIO+gxXwXs/9
Mc6d25kt5qnMyofV+vJg2+2FO4c7zyXeGVGWifko630xui2LM01cuUCJuMIXm8YnS8QY6JL61R1y
99itJIxJaDNJRNasvcbowPT4hpsQtUZXK2hy/VfkzNZRsDI9QS67H5rYJriwsa/S1AcYIx+nielq
HpbpcS3JqQ0lC/t0QQmaxgz1sqQPDrk+LwxH9l7ZM0qdqISbReYHLyXpDw9fuO9ZzO1SMxZthHMz
Oul4LzTmBQvuqawoNZ1EMBEJ0cRbMfaOrhy38cqyxFrynyIZBdMRwljG4g1FsbyryicfJCwTJ6vb
VWm4qyTdUq1IX+zsbw8925UMUT9N7kINn5CwHCeQNYNhx6YSFeIEwCqGRFIEPcHHGtgFc0tk2lV2
76bJ5TBjV4v9HDmON85ot6anENEq+L72s8yXazdlSYDknaUP2GGIiPMLQTUGH9Xpk7CHh2ShTcYS
zCx5hgLCRYamOkqQMfMGwtu9z6qarIMVAf7ge9+BpO9Y15SeQZ06zbQJr6vgQoLfNRMemJcxf5RH
wps168OqXHWykfc4nnuLy+Jtzi1CktC6bkUnn6aqboganLbdagP9xfYPye7ULISEaZfFmRrqC46B
Pluh5TgfsSOjQwHTZVqb9azzlY+IVmwqngfNbAxFxbmEUUVLviDUHT6zVQhcdawSXYuMslQTBZ6x
LcJus8UDvLeKmX1IV8mXDhcnE0i/SE+AvpDJ9VwYDmEA1kvCuGcbP6MMT3cPZEaJHbQPqmVu0K1D
r1BHS77F22a+CfvYmd+pg5ap/UBKd7c0mkIOufNezIi46+HZCydxTvRzUM9in1v2q+w7cLUU16gh
17dwFuogR/dIJEhK7zqDCGaaannFp3DYDCWRVyLN/4y81dmOIRyrNBneZDc5hNsz/YjKnCMeabwq
WrK/Wh4IzHMH5MQdpAsGTzliGH8C7jR1GU1cnNf70l2PdD1ml01RujJHnTquztTKLygwYYY5nEWM
wPGbAe/Atb7Tts/qc3bGXToQOKajrV85ctdVJJpEDsIU25rfCIzzdzhAIxhy2bXFLr2uZc/+ugWt
rORlyZ/GWoCn12ri6BDQmGGxDK+z/koP9QrhHIOZO9BdjFDkxPiTK5lvS6gju4BHkIepO0HE+PR4
Z+EDIggCrEzgSfmJa8hgD+drrp7kBFAc7gcVq4I7yvEhz7LEX2qDR5ky/CB96pwbe60vLQMS8Wv2
fwtIuEWJ4aT8+a0xRp845ruzZgN7gphlFMJflg8wr4iELjpkzVH4u4qCKzZveJ/aL1zF6yGozZ6L
AAvpTO52VFRLCsR3Q43W28Nl4fT3bF7q81z+CTgibKehBXK7bZ3KeQQwRorfQOsTDvXXEl53Exub
ORRy37bZnQAOdBWf8554eULrQChTus4xdGFkCRDY7PgQWd4rtguxy5yLqRuJWXfx6sZjll8pLEQE
2zV5dd3R2+19QmPEIvc1dc8uyakVnCo9h27y0GEFZ1BHlZCUw/3cZF/Vit/fWlrBJFseayIkd3jb
J3Ij6Ttmhc9VMm/3J/6GuHZCttNVgDsaT7hXrK/p8hghY9i1dbluYZC720mnR/ahD1Zb4V3HAH6w
8pOTMtVwfdvFezVLkrdtdpQwgSs3vvA9gPq8lgHZMzyNlM7Ggduhisa/hCO/J7ZT7znqqYIAX1sN
PJwMUnwkY5hqa/YQ+/I29KH5jv3Q7eUUnr3Wf0JwXhMRjuQ7Cq2rtMHAn7p8F4K52yM6aIjcslsc
MMWFPUMmWB2PWKj4O8tXe58pLIph/cI1qvZOcES+HzCQwInuZ6/LIEI0mZP/0trTqxOXYi8zOIwt
zoNDPGlcagN5OMop3wFyWadl5VBHeroLORO3OfbxTCNxj0wGCPOx67DVl2NM8TEjQeSV23tl51d8
Ab0zPfNNELCn6y3d7xqj5IIcxYrVqLtQQFxFauaPC3wNDS1udwNisNaowoAysCpHKBYZxRjEQgR3
iMh8oybrkZWJf/RlPjtEFgoAkw7I//sr12jRhFGldUafBsMslujVJoRr5F5U+4oZq5vZz04PuCgd
aDHsjv/WJuToyTw++gwLWqOJY8XC+xckFm5wflputHMuIrrEqOlCZHWd0ddBJA2Z9BvNnVHfFUaH
VxhF3mADKQpie98ZtZ7HJufoCMazS+9B+Qy50WdQqkHXslZync1aZ8m+U7Ggxolh03NX8D03c66I
BF4Ug3TPm0ZX7mXbOYgJCeFIGNDtovmOtdpCxsd0rvz0FFnDOZvbeBfpstsEAzTNbjC5hXkDAmS+
K7z4iWkkgiKjbSyNytFH7pgY3WNnFJCUcNcTksjQaCNzo5J0kEtGRjeZGgXlTKiVqY6BwmOvNSrL
wugtJ6O89IwGM0eMmRtVJlOMr4hZcmX0mgHCzRrz+YL0gP6Lit0guMER5Eg9c6eGJWr0njPjVaMG
9cL6OewJECG69cYjmn5ya/noISUVOaFVpu+F/DJgj7KxlTbXKdaLBx1aT45RouYL61T3MHtA+eI6
2JGfe/KQriokrBTNaFk/fCDsGQLXAKLvFqARsEa0RYXTXLmCyLxVIT6qVgWPdfxNgcdjEJ0/NVIj
7Yr2EHt0dqXlk26FBEhyKIZGeWsbDW61PHRGkysR5yaIdDPEulTm2M18HwWvZ7S8vlH10su8z0bn
6xvFLxEhMKERAfPdwB6OKrh00QcrhMIhqi3sbwkrfETEs1ETF0ZXzIX36IQUO8JojjWGwkiU1UWR
NhgVjDK5QqLcGK1yaFTLHlV7aXTMIHQqMlgZLxiNs2+se/O5tNE+x8DR8ReEh97oosMg+3bH3idn
2LlNkU6PRkO9GDW1a3TVisnaJjVaa4noujLqax1e2kaNLY0ue0Q2sHWDgDin9lZnFtV27JFi5//U
KFGJFmCrk+i8O64y/W6daasbqhqfd5PjkwmT0Yc7RileGs14EzI0MSryxOjJXaMs5zhlAYXYvEd0
Hq9othxk6JnRo9sI0+MAhToWhX43IFpnenIzImKPA55JNPQwS6r9KpZXmwymTkjk2VC1dlATL5W3
bKRdUikikneNWl5y+GBTIQ4PIX0wNP5B2Ei1EHacVcFXDBRAbdT3VOHPK3J85g4RvgWyB7Wqf/sw
0ZjUE3VBCiEzc0Osbfe6A/a5xPK+KDH9eoyjKQHlKaohXgw9xdO6hifkfNleddXfhHWgDtrvfs7e
9MDKwChbOL2qyIY2VijEAAsGNjSAp8QCUtpVLw0GBY6O6dxgWViNd2HCxGCB6vJY07tIpaiZ8TkE
xvGgjfdBGRfE4gbnxfgiLOOQQIc7GcdEZLwTiJTJjjR+CrlYDw1RoEQms+fFclEY7wVKC4chMX4M
mtWP2Tg03CZ+KXRySfitR6xx/uuj2NwVC/TttI6fJf44jNJZcwgD9ei0vygvqwsOz1M/wcXNpoee
dF16euMbyVBxu1BgSuMpoSncFZzPhPNU7r5g0dXk8bjv8vDZc9WdFAWivI4LOQ+7c1XiPlviUh+7
wX4egq/ZOFtiYdt7nLKR8v/GLKF1Ni6YAjuMbXwxmXHISKwyHtsxiXVmNB6aKKDi83GBMHrBYcPf
jaMIyKgw7pupRVwdw9iajTOnCXeuceqwacNnGr+XWHhsysDCeHqUi7uH9xrMJYYfIlWZDy77zjiB
hqLDlJiFb82EISmkXedP7d41BiJpnETYeLq9Mu6iJHzPjdtIGd9RZBxIAVakihtvI4w7KcWmxML0
ThnfElo/a5NvQVjlZ4Yge+wIWw+jk2UcTxWqeCZLOLj8HuPbAGJpZXJhZhgztR/3eBog/K9RnXg+
0gWm5dscRKY9Bh4GhepOspxqlfMTxjxSPaBM2qh75r8paEgbN11L42G9RwWwLTfN8k0Vzk8KDSDt
KiGs2beMg5csTm+9PvpVXIjgt2YLZZAdN4+Wwk/RriaYdAzgCFmAYChCqTyYAMT1wfbXB04kmIpO
ffRSfZb8kKiA/Ao4uLMXbgN6L+BQfoi5gDYEFSj9rD3Wu2jsJSlKuVnZWZewxsN95fL9txYie91i
hJKrLba02CBBFC92e2OHcJ7RT+HSCNitJ+E/f9qi/e+yUzPcTSOvoI6Mh294NKghB7lZKQuGyLl2
B5AodlhGmIO5Bh2uRBmCeghHxHwxy8vSI3JQVT49MeFrfsQfyZO6t4kcIk2TqFi1HKx2edAVVKfO
amq2DSsoLz6WtJ8lKkHkHawYoODPqE3r1AKuA0tfdsMrPRFx2QzzCZlnQZsDd27o+snTPlVzuI9D
8RmAawO0ri+XZeQGj1u8LHn3UAykLnYtrzbPAMdH6MfSiFQ8BEon10oRJYhwt1q4gAMr+mLrDhCb
PvcACeiQB5QWIv0uLc/dRY7/wIziir6DUadAAzZVrxxXJ7RgfxSaIJsdddMn4AYBX8yaj91O2AFX
+7a3ql0QSXbb65WMEVGFuIC2fhMJvi/HeYbFNgZEFXsm8g4gHiNwuXLAozrk0bocWjommbaka0Sc
ZD5gbPLxtjQJTB0zA16r8G3bHApol8h4YdrEkONk6+KZQvMxD/2PpEdARUbAG57BBa8SZlDAPeuQ
eJAZuMIj6ivdUjbLEbszmwo8dAQluCiI4p5AJZFFO7US1VPOz/ZgfWcsXbBv9LzHY3GKc4hClcer
bGkFh6W6Zzo07OwGeqWP5jn+6RTzl2Zw8THF6XvvMfVZVr66NIvHmcBlGv7gri+Ev/drTJhhZr14
6C2hMmiWpr3HhmC5rZV8acaFUux+KRmLlpHNBz3Vaks3vR8H+Tes4duYhbvFnjgaA+aEA9yGUAoc
7YAXqLmkQyfqn/QUcGQ245XTdNyMEbGAVVb9uKBq2RUFT24fk2m7m3pZIIACqD3JEBV6zvBEMetl
+mAB9udTSdx77S6EH+XLpyL5CYERaQX5vuna6woKys4b1jcnR2kHcGvjqeAzsaiNohUSGrhHyYCv
VP51DlDPE4SzvKoy/LAS5HY4jdHV/SwFO0+GRK/omBIU6ejnMh6h7VC++ppxI33TTDMAcLMNvyaT
ZIp/mlC0UG0IG2IH9dcgMd3bTfS+kKjQJuiyx+zB6Wr2QUK4+4k4vRaZaryShMcW+SZAAFKKntRg
WR8jS1yRFQbqWQVXtITYvlrxmk/1W6Ptt8kmSEIMX16D1duD9KmoMRbzfzZ0tms3vMTYIffs1y+j
FtWZg9O/DhriClYGw3yNuW1t8jts2f0ESpxxtpIwL66ThhCY2vwOdpZcLlVxoecIWRf4VTdlqW0z
rgcqswZM7oYW3UYnNEUpK3XEH/FW2COXHj0hRrdXtk1Pib1cYtmiBbDkiTaVijJJHmyLMhxDAgIW
dRfoNUNOn9/g07oe3YpoxvgbJ/qyxD9qxJkwJvlT2UPpX9h9lan88pcWOaQdv0w2pLHeXW6gt75W
MU9A7zHjWULn7DpEe/ZCLpvpThmBTa55UW2JATpunUcIG7teA+hRgKqh0b12Vvvmr5XaYPnPv0pn
dLdLjJY9agH/V/rdmaDEhZJFh7WCjKjCclt26Us1eWAw9MoCwscp0V8tC0VDUlyIKnQ2HuyHwrPP
ES8zgSTLSJ+mhEZYNMN7p5bvpm4+wdn44Fm5NNdzv4x3VS/PTjt9ViP1Y9+vu6hKaTgvowHNKPtX
lCw6gs7BtrDtL2ubDTVTJCdIkaBb34SmUdtnqKiUar7Eu0dR3HRkXxbOWxxT8eU23TwoO0KrlqfB
VtcBGIodwEiGi4UAClZcYUc9p0UNYTq/nOhKgJa7qAzZfV1PfkdXHR2VaL4tt39wEXPMDMiT6Z7J
7GutWfYREXmk8QGAdQus56oLnGdVTbfJkH0xIGqFjyTHf2zFcFMJfWwZrcd5/7BmUJz7XocbLIx4
1hIqUP2nIn2O/RllQVRx8HfO44Ic2xLlLYoSishKvbE2vUGDee+n01UfWjcp7IWpDzIaaQ8BE1JR
1apPPYIQRLYMpYtbSQAa86Jrx7vmO0PGkvmLGd4Etlu0DifKoxdErDHB6pz02YQJoI+LfTrEp7VI
f1fL/ehSdaXTv7ESN1oQmZFmPNKLt75beXYcXbPk5cJkPX3TegOyccJpO6pGuEFwnkj7ljkgDvOS
JxMUR7c/9um5HCAF+4X1TELaqdZ/lrtc24RclpV9HMhFjSjmsFEi/6+xLqRN8Viu+PD9z5S2hE/a
OJ6JozQbgqJuiNgIeBhF0BFwf9HOjmH6l18J8eBOm0D2axA9zkN4kk3iUh8yqIrpZigZ+LHyA0Et
smXOjcDhiTUt2TJwCaJLYB4S8X65zh+rLOYAdnZRcxttGlK26dJJsmB4CEQi+Qzgx2ySYPixh+Qy
SsVNML/4BeHzUcM+fdHuuRq9B2JviUAuTeCYGUGGc/2gQWXLQ5kEH14W7/1uZGKWrL9ycNFJu+tF
n5avS6J+ekz/bbqyo/YZKq9JzONYcFM23T4rWdwGkulXDSO8seYvNiPBpkdVOTEqoBuh73Dj8KlI
FaZns6ZqYN+Lp8VpvtIOgjEr0I09xH+RmwGmdN8H9kAbHFt9NWIRwbjDIeRdJ2N8J+PHfoRt3aUd
pGQIV9VoRfhuqlsZ5W9L1jYMOPW+EJbeA2IgQcBpH0qnvRpiwRNJkYVSPUMs6QYEjtEwUOw2m0AV
f5EHFRti96b1rh0c3oYNrDe8vttxTuZd34PuwzT654Ji9NOXqc1/GkS5pZsRyLh+s5Y7THbD1EbN
dLHDT8NtUgH5DiubjnlFeo56a19LDEwOiOk3kDLnQKzHpuzOwaDObqgvxJog2bRL6B4MsfPWOVpd
/RqW3XU8h4wr1bBBLUZP6LdIihwq12y4zWA773o8dRt/5pskYaf0CLm06kCqm319FbB5T1+jxH+m
V7qX/NjChZZc+8lThTA/GnZmRwQk5MJP1iedyBeQACexPk9oopHfXwdB+VB21JRB6fwOen7Bz4J/
ysJEVc/+PaSjJFivvTa+wi8CmJCfEnvbplwvA2/+GH3CUVTPwBiV6K3dDfu2Btrj2smwWeniTEwl
+e09Sj3wZdPWpS4jB/YSDa1gfmKFwU/IxvY8hw3PDityUjW2jSKveVhYXowFScwyKLYETuSHyXVv
QsGxA/7xIOrhKXUh7sR4mkLH+0wCiMkhnzj7PJ5vNTW466sbzK4+djDSbhcfIHmNeEjyO3s1mGKG
QIAr+p+xz1m8JuMp6eeXoDNnDnJNwmyK5ympz25OUk/m4nJRVn5lJTMEgfaqJGhVhowDRddwxWU+
z2CV/QRu9ZS22W5gO9wRTrul6eCt7BPqxvWl79/DLLus6vGJKdRrQ9DHtq7rD7fMKPlgE5CRc4en
7K2Kb6Wd/jK2yZz+u/fnT6D5BA0nVz1AQgeq26Zs8yupo5u8za1Np6JnCCJAbsaCcp37PQRwG1Fw
bvJgvWUwfeEzeNjUunikHIZQGqG4pzs30RAE+A1k00UGb85QpbHupjp598HT7EDvPo0j78gcEXs+
e1G9H8ODVAnCkHC6KJkPDd1EMFk1obG4b2PurmGGd0Ubjs2yn5/dATo/ApSD7/QviUIk4LFP4l2u
GezQjoqlB18VpGe16h/z681N/EwM569oQIsvzXiTmsJtHCk90BV1MoEvlPfNoWs/UCHVl67DJdQN
2Ftsm+8vg3nU7at1DspzDV9hi3ggOihRQEvH3hAbl5JV6JvSRjvmFjq6sBnOnTNWnlpJIsYLEz44
YwVP1fwcB2jfA4kdgJFtcLDHTBy9/LkCHbWZxxJdh8IakuQ3Whq2sNwmdsD3uxvRg8y3xAdBo4Qx
pYKHGEffjln6Q6/rL+0zPlU90wLyZVAN1ZCv6NJClzA6vqwb6z3Ht7xjCBsZy/6n1eV3HeP+TI33
qGk96GkH1FXh3r5Ab5Sc556gBTeZ/C38ZUATLbDJhRDCrbB6kOBuQMYhSqw95UPrzuWeKLKvWWNY
Y3pk7RKwZBsx2ARssUMMWjYFDKBJX6753QH2cVROlxlvbqgDwZSF3Jgcg+maKxA+gX3VRED+o8oi
Cm4kpiQzV0WTPaBgus0d1Gw9RihCxia1WydPb4Xr38uMlliqGTwQYAMb1n4VXWqH+tBe5uXAGpQh
AWMSzAMIYfziz6tG5riEhLm596ZqXhBNeLBtfXlIhOscy6okmMx7m1HrUOgMf4n0b82/VsHpv4as
GuLarkhZozukjaiMZqRzrgo/zNHtBQ/cK9f0JHSoAau5HjWiM6uPQlAcugGUfF2CUhjcgxqA3lax
KWwc7Bayv5DhCjaRRb+zHFBroSZ2OOPbRp27bLlh+3Mx9bBc6dISzxBQGd3kP0vDtpmsgHI3lEQ7
2nTe9EqkfrDKKcW8mRw+BW+WyV5xGeRT811GGFac+CuI3J+4dC5oqb4VI3M4D0+lhjiRJghkYu+t
mS9ri516LcjBzv2rLIFPHxX35o9Fp/1VD7Ru5XCLyQx1VD/tp5LPZ2Lz4bXBthfHaR3J4sugUdaL
+w3I4tpqiq86vUCHB42jo1RzCvttiN1LUzV3zp+1Js9+2n6HMRs1E/iKXtT8jp3l/KZNDs7SuW8Y
YJ+G7Nl32bMyYTqlnmZ9R9SzY6O/cmSOQy4dbi2m6/gSxo37T6xJzDTEfs6YwMbN8pRk/bfTwsOp
nF0B1heoFq7BNsF42g4DG0Pnap3lnWG19aL+4isMs7M4h5N9zfr0NvbjCwsEl1OaKqtDLz/O6/XM
RKkGo9Xo+6ikDUt4HCb8IFyveiedDutV0N4AUfibajJ1oblOSO6hfjFi88mTEZVGQLV8YLD4YhO5
H0bxQnV0sFb30eS4dQPjg4artRS4p8Y385+dQw6Tjk49EEXuaZTakJHraOX5WxeclbJ/mxow8ihe
NquwHmO2rUi+weD0br+JsQICLE55jIISJtTyUPnljBq/IzsCAk58Y14DoUqeTb9bd2+9jy5oKcbb
wdcvbsBR5KUsjpr0m8oTs23h4pXrCkoVwi8pO0aGsN4DHcpXW6oHp+byo7SD5g/cMYaVPsTJrV0G
Fxn1R811D8XCO/lBhnzO5iTtQrmrV9Sm5n0Ox1kZyByK8L4k9N55kIu4SgPnCcXOs8SyaonuZmw7
k4pJIxFl9+YVaaUP5ZRc6mT9Hp31GHnPWdVcsf756jP1iOr/XINj1/reHZezDqz3fvlu7e52sNw3
4ur7jde6d3USEFKNWpNB/6Y3gJ6YvKjtGAG2JavJc/GYR4o80zF/UByZzD40qPDwuIzxdaHQ46HO
3yzMasCDhJteDrtW0RPFI5dJUKtrE+01SnWU0afv4yqolyuPnWBgnunEql7nrjwBRSFoWt0JgRs8
68/eGl7ocLyeaCciyihl97fsW87NQNZ6wN7Hn2/Yqwt8cHnPJDMR3dPETmlgeD8k9V1MYiDaHG5Y
06qnMun3rqLYXvFVgtqhNLCuxIwupdbMzBEp3Jb8q28BVkG8uqoCNqw5feYuSp27ZhAXxZq96r49
AoDHJ5nadyn8vA2bLfr28toLKABC9PBc2xlkyap540Q7z/nD2k/subP3CfWOy0etW5cJj4e/7D5A
HolYCJ7yvp6920Yj2fYDiPCZNaF4mCdkIuola+vPhoK9SHlGJqfg/JfhyWGjvGlYdx5IScLTkv/h
uvoC3Q4YvOvK3fKVIiqBs6O/bVRGBQb0sGCEBYDNiUC91GFi71KnfS0ZW44epO3CR8ueMZ89WCPW
ePbszLs87piXWQjB2JKBtOiZMkqiVpFVP1Wl1142y4VbgZZtsC1UDnU1yGeLHHjc61L+ZjToEef0
nuH3ug3RfI15jMck37mW623HObA3U0OQjgVPKpHYCyZcEZWsCL3NzXHSIGkxpDjBzVCTnpfFF6VE
kiTHgt2TIo/tNrCgvac1Jw1QDYSObD59+RXlCYN6aZ3sIZfbzDQBiWT7m+bugabruQ7F6T/+m9pi
2C9P/29qiwjBmYC3+b9gW8CWfFY//yu05Z9/4N/UFvdfAiaRHyiP0tMwWv4L2yL4K46DBZwgGk4Y
VO7/A9viuf8KpMK7E7C8Uz7Il/+JbQn/ZduOLSjd3X/DXv7rF/v/wLZwAMv/ndxiuwGaFfSRtse2
CxLM/4FT8YWF4D2gR0kjrt15uMwZa2SBjd/mUTctO2QKWodEuorEn8jpLwrmzoJEH5/oR4Ekc+x+
hgz2uQFIQi60vBJOJRZpNZ/U6B508Z4p+tt7jFsp4ekZujZJQqTdGcLwidxjsmA+fIG99ibitBeQ
mBY9HFwkQyM7gv+k6Dx2G2fWIPpEBJjDVhKpnCznDeE0bObcDE8/h6uLC/ifGUtkh/qqTiU9QNXu
q+LEj4GYm4L+lb9rwFOmlhMq9UqD+VPbdD7noS+ZI8vpVWB5QAk74ets+Rtw6SmUv8i+Jpz/OVIt
1BsTwSpGqG8FQvJnjiuD46o7kjJ7xMXW6OgzBPlBK0EMIqZy70V7YUu0YWDr7VYBD6qxH9gU43kN
x6K7Ve5I7QNl2wDiATfyWWRnT5/4R1Qb1DowfBO3cQK+CEdESewnz6QbchNXXyX7pJkEYb+jtm5T
Wu2B5U1HoQNRvnbRd3pxbpQtx0cDg1ZNC5j6kTrHJBUbrXmqZm89YBKXpJ518yC1f06761jaOGj8
SRyMhmI84ZU7mOIsmsafAKkW7akfwWbYmxTEpJwx5RCdS8yeihJOgibZEr40WKRqhxxh8jsmNY03
xhs0MgyQH0jALJD7kBTbwGjeDbq4PerOWeqUAZtvcf7jGaQP5YEJCVgqzIflvMuV4VpT0wDkAMmS
Smtkccbz3ejtZxyerYgxToIFAT9doMplaMkzQb6wyc66fs/NkS8BU1m7aRjQJqa6jw2PTxeeLVVE
JSFcuZuMx4DIb2ewG0JMAUQEzImgZD8fjBzzQ3hmxD05LM0AOKUlz16PSxDlfuCWH1Lb0tvrnplY
y2Sf2umCKSxciYRKXFzC7rPnbUbjxTCtmxT9fcYvRnUZiL61Kvio+uuIbzmRt5mghQCrgscZVvN1
ub1aZnrKGRMuNyoOq/uqKX+lCBwnmNyTY74m4R1ERBwFTbNXGJSSAmae48YHCaa4AWeQ8YoMuLtc
6T3hCsSoWICgcLd4YP0qe3FTHpqUdNHIjITUUk/5WkhKrfQU7CDQKZD2Y1IDgqEziHEEiWhPnyqC
xY0rKjC62e+ZnKrcQ1V8q2n05RhbKgzb7RTKM7PHmtEwqVazwveDVraz8LqVr7PNxBkFjCa3D5dE
thiZVANJ07kN1CXXcy8/ZrG2pb69mf8Z+kud8SdOt6EZ/BAhp661bS6tIyLAlrGrTdN53MKXEFgu
52aZr3C43sWGe2yretcNw/PQ/RqYcKNi3Mn4zWVEY4KHcQTVHk7zpsAIAsWNkngQleYr4zUuvkyv
OKn1c99u3YQAHeOTmc4BwLafSXroqh8xfy/iFRejlRXy6HnfmXGHKPMkGctMlNHRuAoFsoAY/hLG
9A1wNgGFfRziKUgR4tLoYXH/6IsmqLSMHh0dlAAaRWJyFVeuk3Z2kxQUU9EcMmKgcf5PshIR4RmN
Btdg6he5HhiVtU+r79ZBOKB6BvEIJ5b0Lc07RPJlMOVBByup6veEOKDHMc7Gij1rZHxm37QyTidM
r0k2ydk4h60TqDTOmGmzj5n0zMoR+d2m5B7A9xi3u7CZv5OcvgXnnRa+8tS0eBPGTnzBoLWTvPYT
SaK4yyLd7xyaMAvN5nVZoOn6bNLqYzPZaNG5mUNzam4bwQg9jTZ51R5mzcE6NuQX07Kfh5F4tRYa
NgiT6dY06R7MRrw2pSvXM7WcM5qxPtnj1iOAeC4PCtZpOLf6u1rHP3Jp1bAUQNBgow/wHF91R/e2
SaT8eMI+wv/ODqOiH1sELwaszbZwmmJjN5m1K5gNqJLGTuUxUXW7zlpP+rSabAo9CXRJiALigYIH
moK3pUoNVEsdqG7/p7Vcu8oc3nFlpeM+9dwYKTF+YM+618vcKDe6ddhK+51Q4crTczgHHQJZrcHI
UV3os2X8L1rSHyztOf6rxfdbWPWNDmNFMNii534hG479HsgSgKrNksGRNcUPY8U8Xs6UFCsVXDLI
FQQDfEGLA5XbohjTjUP022pg+og6/reQlECdMU2CaAYhXt3XdvJHzr7jE4QLuCOByXRt0rkOTwBZ
um7b4vsNP0aN2bEL56gfcFaFGKBKMw133tj8TowGFO4nIrnN00ih0+Tl+04Oe5Goa+HW9Q/j8Dt6
8bcwI/PuWezgTaosTKAYxqYz9oe+Uv9GjV2PsRjo8ukSqnHQdS0DcRFtyRhZmES44Tn/WNywo2uN
uyeZx/omhifKhp2nvsnQdlnsY+YpOpGmqxY6cmu050zNpi0qO4RsrB9+OYVMUWf8RqP3kkKTPmTO
9JlIIGO04/gVFXFrjZR8xWCSCNhzO9BnsTwZjc7Nkje6g/YV6i+zSlk0eseTaN47nDl84dgB4iUP
qbImd46YdvCqrtZg8nKY4q3OudXooMtocum2MpHuiyIxM0cR74fXDHtHMw5CqP0xibOFbKG/Ro4j
zknshBTAJiyA3U+dR/1BZz7T8uEQ8i2SA/K8GjFd0tLm1SrL7CwYUSN7udjAQs4MWr7P2qbeDX49
LY56SvXWQpdUadmmuXXH7MJmeGHeK674ma1Lol2ajnko+Q6XMVD+ZdUUW7pu+WvVwGKGJY/b84yO
mHkaCwxGIcqTYZDGsbMJhTA1Bm725mOKUmtnF7TExgbbS0xtUMszBW3TfpBqTbdJo7pbtTYvkHka
XYWuTxaOjqZWJSLqCutgTQZG9w57pUnx1Bi20b4f2Y/5sQnzbyxPYRK9kjWlLX4hSWCUggESzFzO
KpdunoYfZkd1ZZB0BprsTGxeq8mAuNQlJc6vN+sPQLBIggnlNrbsTpZidEHrDScvKeUZo/Re1Zn8
xdNzmnhfTU8o3ASF0xg3IoQbo6MvFFASZdxmC7BTboZFueRWDWmbGUzJWYh+gV1CFamxd/VoOyYu
KXyMOqQCOVrCl6kxgPZRgKS4ivJ5r3Vf1D8O2tHuuW6TSCZkR9MXrlAH7ZdZbnbIxKfQEO6OhvZn
eFdP4HfveLbxlLUPN38ohD65UVybVueX5OJOv+TJU5Wtkv6zk0vaVZdcYnTnvARgJ6zoErBvUjt0
U4TIJPZZeaiiIpDugxYf6FvFTsVs0Gn0mlONMEbjQRrWTocYl9JqMkH5yT1MgvFn0eVfigExCNK4
m1K2Djxc6XBhuZwpmHFpb038AUcgyPn2cE0187FVMLXz/coyAir4xBHaGZq3krNr582BYn9W9eiH
9qUGFYBm2NzaivhYR7UgT7+aHwxcQb38aGXzJJLriFWgDXd2lgecc1ZuMuNQIXjF1y45UkmT3i1x
68ku2BDe20GcnIGUQsts7aks0tXg6D5tDTBsjrZWPpsatlG4mTeApb5A6kwX2j7+7/rDq/KNqnFz
tkKaTLaz4h3UZlpJOV0ShS5x7dTivafHCunVLKHEIQBZ75KZOjk3N6esDezM7GlH2MN7ztojbqyq
u8Uj5hreocJbSH1ngX6dE1DFxi2xw0XOXhffgrmQyW/WgHznXjHCqlJ5qGSCYnRX08rHvEupGG4C
+0ekOJpGf+S7AtrODeZMlmkzj78plIYWvQeBcSX6P0J7TIq5JNElPrKL2Q7UYir2PD9pjlH0tRQp
h7dlghlz7MzOEoCzawLccLep/dZuGw1dZbzP4qkfSPX1LwpwikKzWOVeQ9AAESd+b+78jK0uzJcX
RttncbJxoWfM8bUOO4oL5IXqq8tk0o3tUHLl7lqseyxP1Up1oqtgJieBp4BugYafzK89JgX25U1i
Rus2Q7IJSaxULg6qfT0J9CcTpxD/Ch1mhbD9boTlScJI20uIha5xiaybVt4qfEawXaAKuOZNDkxF
HXUvYH0PIBnjD33M12pM5tIAM2OsVTs5DKNJYonyWgD+zfBrL0S0pWXw7uZcACR/a/iZYlFkrLuq
6BKP65ZTL/CcuQgMUqiTEq4jtXqS6fSwoVuSbDQ07obC2RVL/5hR7FWXztt23FSmvu7cc1/2b65S
biGWGMrRAdJVYxocu3d2r1U/zfgib2nBDa27CHdvYj1REvuQqcZB1c+8jIk9r1O0Ojj4a/z3uzh/
n4qLps177julc48J+tUl4nD0aUccCHDTVOEXRrI1t01pX2ll4d9HBEhzXkgTrjtJ9IHbV63jWIh5
arGEtdm71cgXE9BBz0SlnCDVk7ibyDjqAkpav8cNt06NQ1OYAdygiExGM3DOnbc9CLTQ3cVSPuvO
M8O7tSEG34PDRFjB6JOdQm/WXFI9N5j7Ho5HVTy3OTEixgQZ864ZVGTrxP7YVA+U2+cw1Lbx/D3W
1kXnBj8Gi0yL3S4oxqPDP9XQXkNWCRPJf9Ux0y+cztdsfIwCL55CV98xV+k0lk9Tx0RP+UGi9LOO
c03ckuhY/IZevRubfoPRYofRsAIklyRO0OBOJZQkrsRW1oWb30aT3VaQQAUTl38Mrru1o2qv8A7U
kX7Nh4SJCEu7Fjn+FDmnusiP495g8dKSa6Q/anfeOQKCV3uaZ5jTZIAr9YVazz25FFrlrZO+b9D4
PJwY9L0dZ5o/vFyBvmNymem5QpYPlgVMp+1jYeapTGPzFuwPRB1VRHvTbu4VG7PhMouuMY6lrxOK
wlgeJ41xYoTF+Mlynq1loI7MPMVMrKYpffeS6JgJrA9p4BjqurWrbZgC7IdoWpX6HXlY86qtSpYR
jiuyo2N+EjM/Oua1EUzIWBs12DSFAmYENj41D+UmIhWVmN629hLfoS0LOXbExp3nHadJNKEoclYU
o/yOOs6cnq+4fdWxxlpRfRSh8jtBRAShRu26e4+d+U5SDvZF6SvuR6LeCcH7Vvk72s+0gDeJcUjc
lPPvix3+I3CB7mCy2nusGy3lbUA2awyoZV/eZWwetelfLWnZiBAtuCVE1vhTJabvTiVSe6OxncAm
AOHDuqm7Y7fw1Hx9as7AYVZSawi/tUFrjW+Ty4RuDKgJvmYxvsymQZGQ7+6UX2dr65E7GDEtz/Rk
yuKqW5GvSjAJnr0xzKcYjCcUGHt53OeLwoWp48whjcwPzQMh/M2rZk73VC8CrfhIMHcLjspWTKls
+zd6b1OmHiPVIGXyr0M5KqorsFd64rHpgcsfD2TGVp2pQ9ua+KhE0Bgn5JRNrZ7DaZvST469yI9z
xPOQcKI4oUx/aII0fjRAKI6AgrKTLbwo40mFUYET8DJbO8th68QxZun5eqkUcSNnkaZoqzir/xqO
2LHe+zAmSARlOzSzunxxs/6QkFJo1ECzGhKCfAopztWScbjNW6zXB3oFAeCMp9Lx2InMtddeFPcO
ZIMOG2TarDDeaULWEo8CQA9iX3VSSxOCauxXcCSI8haVgCJyMwQpvJbF1bhWVn4EYfgowUpYN2Mu
H5Vy7PBS5bRz1VhP1KeYWeDI/EY2357on01CrAbQiw7AWOv968UuomypFNO3LMGxiHCzxGZjuCkx
tS90ITzi+oV9tEneQu+7d75Fh5v9OV9YhBOTs0I75P2ePmf4SidCQ5ryPtcCggCPCfBJSU2xUY+7
CFDWNNOHmrdBAXpLOwxFtEtw/HgPogiYMVwtgNTfCspWgbHd7PZawvosAAgXEfJovi51eWimR5Yi
d7QDLo/B3k78jpSs7yqsS6UYdtAZNC53Tj/szIWxH3IjlfAuc8wxpX4wApOGXyAHKBNdyuKh10Bt
4le6CFdxeMt7fXWfqZ3MGPpX1XOXueekqjcNAIsheqj60RV9ECXvXmz646zv234IKqPdk1s/8zas
jOk38jiymdq24uWcaeedWQd1JiFasS9pnM9bFhYSvkO/nLyodbqPuomgzJnQZrSU3sG8BDpHlUL1
flIqKi0cmyX+hIm+7RmSYRj72cCgT/zLUoWY0oFrJU3kNFZzuW1lkJXHYpDHEQwEUJc2/lNVsEtA
EUN6eAwVpKtHKo9apVzXV5F+Gym/KgUmtQJuBJNpxcb5Mm0EnU42y+qEwthhUK+nKzjN3YRjVCtg
FqFJTFNyf5ozQStR60dMx0xMTJh4uPpDC5f9Ic/QOdNrYpTrEdeZhrst4XUrRQn3u3myW/4TrqRw
fhgFJ+ufrsOKgy/lqBRgsYYAGYS7OfFZlqPUrdflX8nSx7bUTiD7IG7hspKy3Ut+vAfaKhmaEeuO
uCt7KACU2u6pQ8Myto3prbIA4RJ6I3+AV+NqldRfOEcj3ke5OBeQfNz+OkwwY9OL6fHDRGiigCHl
aqyRVcyOqJZJYy6iDhTgxUqeyl3CL0y7vIcb36ODRbpMxqfLkm8SAhXS/XVxUU49yhw0mQkkj5lP
22Y5RVX/svGtpcU8WQg2Ug96FF5yP1jC6ELvNxXktZC3tFd0v+l6josfM89yM/2QCvftqt1J/SvS
aIuMlhaVfOfUO92GOnIlU7jKtwaFbF39plhbhmkcoTA88TGM1XkgUe2Q3aU7hqDpOom785hc4+nL
iZd6RHy/iL6QI1eShBMHeV4hysbHlFs7xFdi3NlOs85DAzhoOgzdaVbgujnv1khMxB42S3NtdsXz
pzDLIJm6Lsaa0L7c9K8JdpwYP4/anegu4u86Ahhl4slHxxYMWmWqWTkPLifpqgPIbL4W7TW0uh0x
dZIAz5X1WUnofPzb1PiSKUhMUcN8BHdqfrbnq0rxZpRRg8epMvsx49d5mPaOMewm7MuCib5s+w/D
wyqvQiJOfK4yHGZgXzlkihtMNqck3uOgr0smkOl+VkG0ZRgkkBTpPPAnT9nnZwzla8OZgTE8pHWA
+r2LRvq21WOtfFK1uDZZ/atDZ3MST36aPN1ApPo1ur/Me265RvX5UzVM20z7EvVjbr4Hr98OKQch
guwmsporjZ06vtvevO66eFfHx1ocVAAlEFv3kGLIszBfVpTTFOp+S+OorrtriypR1p7OQalxH93A
tLdhPmrAsJFFDjjDWqOLC+tMNG2VlPYxm/8wVlPTRm2y9uU0ELFZgQFc9MNqsOpNrQPLH8OXrpRB
4VS+1LrPkrPoIveSQaYZm/zeg9oFv3czJjw/IBnXRoftFFRApE7bmSi9nWbLl08vV/qIHQucer2X
jM1sZgycuxjhb0MQRXIIPPGVD+UZ5GY4+3aeBroG/sWa1+6wiZkBuaPfYxEiaLLK6X3Pk18rmXzP
LUBjn6v6eeQkY8BgHKOYz+cTiCVu1iNdAgHC0MQRVU631hi2oUrik+ZUJBX2jPpNWsvNvd1IbTy2
soLt3UCBY3qTXyd3enG6OghrGuOWHEyU7BAYew8YEvRiXJZ01GJL+BBi5Jz2EOnZhT9FWfVrx7Pk
hCGdlfdKuxXVszl+y7rcL7RbPA4Y3YjsMZ1pIpKr5Vrp/lWVP9W4eBB5Tsw+V7l+BzXFl8gQPBpg
iYLjnN5n+UZ3kOXstPew/yGE6oEptK1iK8FxlOYje5+b61JaPKrMxqF8p9ypU1W9VaSjtBog8Tgf
BvPN7hyyiv1m7vHkzV9DzstVkm1rIE2gYKZKtmm0zkfGnaTKJ45Br8qfZ0EjxExUlEzgx6hC4hOo
YzZ7ujWRYGox9AMb9uA6Th9z2W9CmtAmttpKX1rxLCwQ3zPXRTN5nYarp28mzd5Mer602vlhBgOq
fjOw1+ImxEtBFldgHDUkRTnE32T7yCwNyGF/cGvCQJVNGXI3bPTs4jrJIVKdoEipr7BOSnf03OhV
cua3WBdNmgi4EvQjTgJiO6iNfPoNm3YEk65A51aeLa7eiULdvPSJom24VW6KPHkxmcSVGI56B5Mo
Vo2OqtiiuCXps1uVfush1Q3wCkLKirAmjFDJsEg9C9ywnmpuhZpTRwxK00t3nf1ujoIDpNgNjkvb
X3qy7PuMTXAskS+5/MGeDUSkbAr32fZCP3E/svqtT+wXujh+KJNeeWQcCHsTL2jto1HqPgLrRspD
1R3n3EGmhkKnYz+r/LR7gQBTiSs4QPz5N10dqfo+ypq8s8p4O3yU+jXWMK9mxksIvWVlScFbyYEO
MVj+S5322lL0I2axTaR8C/nbrda+D00eOMzBsCSCCzI2WJI2Vf3bAjlo3PbYcPeZm+TY2RsBscop
ElqsGCcvy/81YT+pCfeh8a+96dTJEAAn8O9ErHWMqWbN2yW3iJt7vod5CiTAVt2VBxM1P9I+2Ah3
8oeVwG6fov6kzttYXkcP7/MDPyIbriZ/2YkVcU3jV4e+5IZ+4/otye5ucpsmej5ueakfa9w1T1W3
ozIcHGr7opn7VJ71kJjGNplg2aXrmg4PF/3D/qqz+SfNwR8rnOyEGbQ6ta5di0Obemlhx5upRwsv
8q1SYaqa/nLNPNhxvdMAMUx98pbU5J84OzG5Q9LFRA4rFoEjtx9z3h+VId9GdYDBaNfNyblYfAQQ
P2ANIgsmX2TeMW6VQcdMxsz1DfU3vlyaTbXLrNv+MvgoKbsb6UpLmMTXFBqkHDaYGx5UBg41OyyY
0BX1EXw3j4IHI8JcCCkkNhnqssEXzQjDF7zv2O7aMdsb4Ycy/7OJT2RUchhcnFtdvOfE4GYi+GXN
UBSPGGerNLRJccGaRZMbSkaOY4+od4OZ/xU5D8Urnkz9bnYn+LRQp8ZVC6aKYC5q7pvbohxkZN3m
wDb0JwduYTpNW8v51oFXodZ3kISIzqrTO6d5H6TdmwFnKdI+VRyebf+lD/LMWgCgdgWTeZ2mly65
FlwEdNYohwdvDsuVU9Ci14JCdLjGVsNnlX7Z8YJN7rdaxVrvQZHKuq3z3UGfoNyUX/ZDmg5qx+LH
0PlW7rH7UmqYQLEH+JiomWzBGZl4d/VjTN14eSUIQsM47kCqI/Pv0vooSON0ufhTajbLPLx5MP3j
4dtSDh6sX6GD/1XPXRluaaTne/wbvIuYtTdO39hLSCsp8a8DCMCV9S5hSLtUujBPBmLBrm52NJBz
nFC2Khs689R1IuzXwgG9/q8AltaE1xw5LDWma4KLa2KXNFPpDxls6Lzlbv5U2tMmVPvV3O4bsCxa
TjNHRnsG0InZ/HGr9uIOHsUI4rm0poNrensPrLPan1z5MiUR0gFaCme7wSPbiAmZz+AAnChI0IDb
LABqv7bYXWtkNTNjoLkY1HF3cNbGreKbsPFxYrACsETytXCdG0jv2T1AMC61DvSojI607OIs5caV
nexEJjZ6P+4dczhEmQRsJh5tuXaz4SZJpumd59cOJa/qjJrZbakbOcwVPZsqah+D1o4CmMj1zc4J
lCJ7lk3yR2ID4QJbAQ2i1vyXya2oPxLAaIkrr2prrNrqT28AhXA3cBkZdaDZlZiYu/tquUy503WU
hSSbUdrq+mx44duk3xXHDGKtPPIfHqs0YyTDb/HWkzDhwsBI/qOz+ezSaefoIOSw0SJ6UTMhuNX/
4xi1g/b4AnA2wE0YPvU9Ul5oVnvL+9Xmjkw2DKCORjX3QLJ6h4XuJS1QqzAfJP1bBio4LZU/RzFo
rPUeZcWQCTqyq5nXOFSv5bArOW6YYdJxdNBXObbGbpS+OuUnhPejZilPiT7t26bcR4JUAN7+Dk2A
rNe26bd4+y6l0+8HcTV+S0RfKMZfDiMPPha7vKjUVWe69jCi/ogj4ARK699YBBm+vxAWb+Wae9HO
QWUN28gVx9JG7cF5LqqzAPbEchYRe6k0B+GfuaQ12HujJ02ZHnFakyQBzFy6B7hfG9VhpbE8GKA9
+ZWWaSwQgXXJKqU13cMd+x+DcM8xtZv9kPL9JE/0E1DMXaDk1XeHbW0ykOSH7xDCt82oYkAgZLbw
5KU9nTBFiJdz5WH86PP+Cb+I3wDKUTlKGDhcFYsyKURqRdfeu3k4JGxamjI/O5YBOxC3jqJ+MRDY
5KGz4fS5r/AOMZ1cZ+GdvphVH1e3TmuwuuPLUrV9L1tuFB/u0CLi23RXN6Xkzx79bCp3Ff20aJ90
0HLhziDxpfadLCFxkfGm4NwIb8B0VxMHZixK8kHJ4EfjRpx7aWAaKD810d3wZ/WDH0e/oud0wsNf
aqofc3WszWPOXLFQzJOmd4AxFAwoLw2HzTgx9hjHWQL6nWIxZQ59m+ncPP2N82+vKHtOTJspC4OZ
BJ8AMUL4tfgzIUw0Q3co9HbfciRTqGjB1ty0r8Xy5gkOdW2/n51/oD3OtHRtmwniD86jAnO73YAR
xhyUOQ5EWx0btrUxwgWwS69D7jk3TYIVmTiDbsH/rcOy++zScicSbWMDr1CpDm+HXQIgYig+3I69
CYop4qpCA6pCvU4wolmAurgyKBl4OIoBH1O9ndp714lzOo3A9OlJMpn7crnGjg3HbUFwYEBaLK4x
FJsaCDxDuEh5ZdHclOnN1pa58xCkzcUyAXLgOsN5ceQDuWghD/e0SUkfZXF/jfCyazIIB+eox5Fv
6dFO8/B3tZLmRdQDJoYRVAGzqwKTDBfp4HVT2odKL0C4Rpvm2+WB7HEGLqMilHZsQeV7Ub4qg37N
umVzR1aIhztwKX/Av+U57lPB3TxMUZq5GRY2KJh73UTMQ6H6NPNesRQ+9+qRkENrywIB4cM0P+KZ
gygclRiywsAjNcdYe48MGV4dDr+NdNDmzilprqyXzxX8zMYKf3STt7gcq11syiclNT70lqMSydlt
iwaTQzNppu5gdBQP9MplnDgVka+HSbhTY5XsIf9nAEnVJvoGjNFK6tzC0S+g0zu0UYDmGy4xyRRj
NPa0RwW9K4KUW2QSFB3+/zJFQwh/47APci5lWRq9gLgh+zLjfqk2t9ortjBp1243H5L5N8XARiCI
SILxTmZEMt+azDdT+asQUsh7rD36MbRpGxHbG+rfCT46kGlNXDv2z3CCFbbAq/RnZdR2wO3Q8+N7
FVGgSoDUWXexDd0s3NcRGYEFooePrsvPmjTWtkgIy+WbBm+cGT0M63Mu4BvJoO7531zizPuuvIee
KLsKC31YgA7rLrP6FFVP+vg1FIhCpp943DvgzE18soOG4cto7/3s/jnElgp2Bo6yJMxWafFVCopm
pfUQ+XAUCvDNNjkD3vCp79hO7owe1q0NGuwn2WIYHz60nNQ46R1TKRnA2EQ1IZZxEnS8raKcyQNz
HcAowmJWzd197Dm72Kz6VB+i9GingYA5SDwCD673NzjiA/CMX1opi4nRn2H53PtJck8YP+eQZaH9
LnM4NW2RnhlQpwZ5j5ViWQ9VARHawiSexw6PigzfM8BDglczv2AO5WmIoBtn062f60ddijMpoHUL
UV606nGxM1ISOJAokeqPRK9tqsM8Z1/tCAGAIFZHqHbRuxt2moBeSFJA+UmmdEcos2W+Ie7CpOnj
YyqoUJkll1d7VF8Hj0xRqp46IT5kG5VvbjTSQuK8FuRXCARaNQXLAvW2a5he29M2pKhuM4EuX4xU
0ZMFsoi+GA6+vMScEcjWKNVDHZiMUnRhwPQssINKo7M++8FU15aZy7PGl53PkPkym+BzyqwYVSH7
AGsPeDG5eRIGDHDZxeDOjKKi9a6YUe9GxlJbjBpZxmoA+X8zhga5Bqv7dQkMc2h0gfjHWJM8DxNr
UvD45eZ3maoCDHEfUiWntRs3dv6xDdO+o1GnhhHLNU3tSK0M2mpBjnkmTr6lJvtN8P6mLTqgNak+
uQToHsbK5jhJIZavavOhC18JWwjkP/PX0y8d5R+aeI+yO0T7Iycff7Ff6Gm1J9PiZy1KMrPTfDmh
4+HhD8QJSZNOcnXZL71opzuSwbe6VsAtlbqO9yzZt+EbTfCBLejE4DxLsKxQeWJQ/pjkM403jloE
SVEO4TGPhuzZpJgQ2pn6msdcFvPXyWSzaZLkUo9dBYSPeVXn/MiOJcwezeEts2mYZbBFMQWIrmEh
oYTiBgKJu2G/l+OyIpTdIQaWknqdsZUyKRhojn2gCBKcI07EVTkw5CpTalGStodeynhnNHJ7HU3c
gsd2CRSBV+R4yUzdzpoAPG+NJbnWeuyNaOOgL8C796N2I5DUHLR6/E4QpHZD2aCnjXJcY1hTnuHM
TCUBrDmuHOYYKXhMqzB8y762Gt4FEvHPI86XKbrEjG4NsJ6d/JnR3PKE7lz2/QQAnMb+56GvhTMg
wBo/8nheDlaIhWtTO4DpXy85/kYyFRygO3EQclgXDMn2bVK3ZbGTRahCOBgMfaPJfxn30KbA0We+
GFG3Gzp2ZjIm81OL1uVF3zU+h4UikFhfSp4h8iSgBfBHqBvXpPHE5VTw6xiMekFLVJG1ngiXgpSh
621BNWdYqMddGx9G6zMvuqAse2AYPxJPtmLhy/FetASHPd0tlsP4zqPsmY2/QmcnR0MG194mQ4D0
uR7rbVbMgWZw+Y6rTQZlZmbOpyCYu+Z7YX0lJrOnjryt31TPefXmIhpJtd0vPta5PJShyfjuvrDI
aWwAPkYu2+MQi9slllwkFyb6zoCSWaotUeUT63bF0I5IyyZVPwe4bVJ7IwkNN0ZFhMS+Ej7bdElk
5bukTlJjc2xtVIMlAglOnH41YJgQdJiexwWk1H9cIRQOB/HE6g6BkWtzY18dtgvDSfeNYKIP7Anp
uWgPFTacKU7pehjW2QPFaeIO3J3U+IiEYYVXG62eqCzlMOF2NLcDN33H+pTaU+W0oBaBPE4BISuk
Bl+QIapDyfVz7wEk4BAPGazawhMAJ2qsTaRn8Yssus67E34HFvxmjTabxr8iKRHpQLUTBUg/8woX
QHkN68syQFIYcGA/ruuvMid4wPSCLHYF18voW1K7krkXdoS4DkY+Gr0/hSinxDsV591Dwu3j94qP
ZrT4Gb6VEvNzWQe9jKGxo3aiYzoTp4i3GVGacr6qTYB3gcmVMbbtJZ37nrT7mvgyJYEJQQ9EqEo7
RvJPD2/VLWRuK9nsBv08qpwjGSFN41ohUmEdB5ICHXf06j9Z57XcOMwu2ydiFcDMW+VoyXnsG9Z4
ZsycAaan34v+z9n7hBuV7Qm2JREE+utePT8ZCu92nG+M9uyFLyZmEY/1voTlOeYvIOhOGUf0uH6e
KM9q/8wNNnrz3sS0I5wAPSw+o2y4TsG/EDyKjGi+JTuGWcPnDmsNDkltsXNw2U4HF/Mk7DoqXbt2
mQEfcy7ilpO54aidG3y7OavLjMg5OnS3/hNgs/1hq2Z+C47wTXkivE+Y7lWMe0A+ax13tPRu4/Cc
pK+lIkTHMTQzd0n9jROU0CfHpkNlY6yhFBGHoAtvMx+BDa+Z2lZIbnG4nx0cyrZxHFlKtHg0mq1n
4KaRN4sjS+fvF3xu+0tG7nmAzM9uVisfNvbbOJxpjPSnvaCEZXnrzEzZU45AAjCtW/8eSYJAyR8X
Oe4UoGxGkVzh74PxV5i/2uybGy1s734XsVpaScXxhHdD2hH5Y2snATMcrexldv91S6vdp4Phs/lb
JSR5A0D+f1zKtozw1aoxkjgNJCKv7+Y1zJ6JdiWGpWN996snbxLdQXacStqm/zPROApkUbpHOTn5
0fMTenOZ1TZeyWGLk9DOoRORaExqbNrFPUdRwWPGoA+R5Z8l7A93NrAwT+Rcc4Axz4FzGzgkeTKx
3wwI6PWA1m420QhRhzo/p/Dfup6TVBg1v1pKQ0kwVAwENGyngal55aMgewXgMf+B0bbzqtWnWaYe
TbdmsRlGpCnfeGxcaJ52/gcsSM4AjaXKoE5vY7lEIDOYOEU9vbs5d0/sYbyCjxQB83S6z13Y+vtY
uzs36j4kg9WvoomBdXFSsBlncbCs0dw0C74RC7mNzSHaFVQnDLhmbtCsb5N+FVz2Nj+IRWDQCx9l
wsWAfSLg+zCuQLg1mUgDPEjE15iJQ1k+ldmFYjbsngyY/G8/3XviPlXZy0SIyC3nEwnrEHQ2U6I9
tcDKO7TDCxFPP/9L985jwtOLJ5pu5+YtG7C6ugSf9FZT6Z5gpVl6AjwNK8p+6jCSAPSBrdTgN76W
41vQ2w8BzC5yO0b/M1hcbo5WPqAj29uMXqvW5reJixPlsxjdc2+4V7Qr0GMBajcRH3lrPswF83PV
cmaew2DtOE2NNbZime/wv5F/dF25yg1f/kVu3duOzi49pdxhTDlm0h1jgy0PZEnuj9Qt76LKcc75
mNZ77vzvyth0eTPcHG0BI5p5ccDEHVKqYvbslCNyS5ekzB4SQExkagxufpJsJmSC51yx9fIgT1UG
3FSzrkcAXVwgquC8YjYO/gWoQUMqvHtupJeQMSeo+eaBa0GuTLTGXWNN63wAHUvl/Ztf99XV1G28
7UHMrfScX3xLI10wGn8K7QcGWE9JrjxycTQsWotjay7wlFaDCc5Bube2QCsvGlhISQLSMoFuZQI7
HmJzvdiOuxGabj5jP8cefYib7Issu7lsiOWePd0x8LqZV2qjK+OFGhSKtG5tBEPD4VQGnlUxYSo+
5dRHHDIpmREj8mu2gf5A7VvWMM7O8n9IOIsfB1smly0DFX4gng1CPvKtSpyB99CdX44KhAC8Al3O
uzbk/t62mGdcjYEvMapTwdhz1fB0cugGlgC8GkKpx2imRJBIAKwHJUQaqo8hRXpU3EBPW0MEQOTo
4bG3yMlL8stQ9XI6YacYibGD8W1RSZXFODDi/JkgxgG/BPsIjJ9zgzUBrlG9amX1Uar0SDLwFNnc
+aK4v0+ja108N+eJrLdGlAYHWmbx0Wcrzqkes1k80nPEZJp7n0ywO4zEsuueSoGfz+1G2MgR2fM0
QkgZlocsNzpO68uHP1/8ecgdbzql5qAYSy4f/nxRNQajFCAXAZyXE4ePwVn/fDhht4E0IokwulXa
kgiG1qIqZpqdKMVJLw/Quef/PPx87X8+/fnT/+drP3+q1PB//rO6nOOT354qi7cgREjlnSZwxAyE
ujTdGAa6hmepeyAj0goJG75VPVpw7RsB+/PnQ1F4eLsDqD1Hn9ZXPUf1Gedhdf7PH0iWV0Fawc+n
k1EPZOMcoafTfx76NFylQ4832CSm00IlPP18VP/3R//5NHHom8aRZ6R9cY6z//1gWRJauR8ZnC3t
DJ5JkSHMOmcmatQPFBhUJnU2DYN44fLgpMz6SEb/f18LG4PGcLCNtZd63GoVtfPLR5zjkaGyCU0C
PcPmXLOaVGlRgzg6FV2S+mMILQiOZazURecLCaEKwZeYdXpAAL3H2rHP/pglLdvXxGH2OthnKpf/
r8/jMZrP8fv//IWff/XzV3XJVRJKiCuzGAHIa+9/Pei5bs//tMegKRTp+edhAInHavnfn1s8B8xH
NcKBTX5hP4bitzJb8+w4JbEaCFEYWnPnee7991op/AycS0z70SgLSS8m+oeRtgBpaO+TafdoWyo5
Mbb9NMkF4RLDoY6xxd8PigOI0475NQLBedVmcJqVxKFMRmc7jDiybJnGFxdCLgYdZ9fZoqPLRiG0
omCefx4IeHaoQAbWB11Tj54UPh8aLKC6DNQWBqrXWmc6a7+yLFK4ozHL4JXowsrY1lH0GoV2wxAu
688eAy4EK/bxpT9cwxbgdYzCCFGOjJ+o+zNInf6hMcTT3Lt0zFDkTDEetoKOekoX3Bdi9lLZO5FE
zpDjJM2CVUlNkTtjGBNNux0h+zA61rc0tKtjMry4sW+8Rfi9y55ThTk78d40ObHhNQ+PXpBg9E2N
fc98eWvNwU4a44aGY3G0S9opYouzFfWCN0ozEoRzAVIwNuKTyal3qa6AADapnWrEMstInoCFuPC/
VX6poobdWNHdq+vsKYNN+xBvEweVPpF4Gv0cmaxpu1tMg9jyrcHyEn4IBaBvuuz3QzK/lBOxwSlk
MgXT5MU1iLNgTfn5i1ODjC45bB5LE7eLBetlD5sQ80+AojMRSvI5z2z7JgHHN1RqN9ohZpc2SNc1
WtPjgHGL3Xzx0YpUb6UuGqpQ2IKmluEeYLmJe2mwOaXkrgBk6c/3wAObbxXw0Sc1f4hgHh5dkpAe
nrbM7KaDiTctntPvKo+wVUuZ3ataXPu5tt55Lai6LWqYuzOjSVvW0Z4trd6YLgyHPs9esmrssHIu
XtMw+i7F5JxNrMJhcUQcQv/Pqu6aQsTGgD2+OUWb7bq8nz4T8jFeXbb3SGVPk1/4TxKFqE4Mj1mC
pivNtPq9iXBU82TTXOI+2kHjPno4bzkbWsXuf77WpIsqbTo4qfSob7oTGCGFusPbBLNkZdU+RRq5
/zx0RdxgQcieTIvCvdLx4ps7mxdaikiNVpxYu5KnqZOR2Bd10F7GhKYhqQCzJOCJzwVEtDMSebGn
GYXG3BWKjceNUAGOq93owg5bWNc+c20G00mwnFKR1Mwp2juBV19xztTXJmIXUdV1sNV5i6rCRnvX
qdFceWZRPTTKL0lAOe3eXSS1rm2qaxg2uHk9jSHGIb4SIZZvaq0BM0k3OVppflXLuzGb8T7PPeYP
QNB4FZWlKK3X0ZeVoZtFgZY0UvsEUUeT+WwJlkXJ7mIQDKesUly0snkwKYEdcoBesX91uaVQmp14
91gyNQ0x+x06LOoBgcLHjPLPdd1KcrnL/wVx1N9QInVXTY9kVNrto2ko7146pJMMOia0LY5qop7F
4+zEJNXjcnl1YMBc/S4kwsMG0E21d/dcp3vKvJDSASQdIRn38D2EDz3IWSjUgNuICmnfREmdo2uq
E4mtmDEvjfejjsW57566NkcnouT0ISL5ehbK687ZOIHHd6sQfKzoH/Kq6R9GGT26EXluXmp7UwBS
fwD7529NdoQbX/aSvijhwaaJ10QU3cfICt5qNQXc+zjWmb1rvnbD0G+BwouetRkvOlQZv6V0naBp
AHS0CpR5GIcBPE2T5viLppceK/4ldxA/Um1t47mYf9d+/TKYhMDDVDRnIynSl6AlYINkwsuevbJX
KrYhu4ijKbJ+Iy2cKI1RXGsGqPeSEaoXvfhBAnYTAy2R1MLZ6wb33M8iFTqI5rTwYGWIzSe36eyD
8geOwNj+NFlCsoZeOw3npuDV1qM3nB2bytqcvuxQ4hxyWoKE9lTFckXHQ7X1Y2qccgok0b+Ufcow
JMg0+c/7yyPFY5iDBpQ64sAcxviqjEvnRBX/JMEHOIZN/THMqbhZDrbNsn8WgFEMoRj60wJ9a+LJ
uP68oYIMOUxU6QgFKUoObM+PQx9kZ25flFPWnvsrwUu/GKfqQ8fCdWulNPalT1PrOMj8lsVxdHOf
o0rSAMpitZMJdY6ybvh0+ZrP3uJgmkQfghC5WLrcPnvL8h7U8hA7tN3RHC3+c0VPvU0ZtjkflcZE
P1YPPxfcPDDGTAv+W2rCCYIY3aWmZ5VgSxBjIQiQeuzY7G5yKOSh5c25YhBGHkj0b2FKExsHGICM
sWQ3UAIgjBt37+Z28qBCGqVrlaT/+aijKd6JNWZIZP9tNIZMSx0eNoGRvVtT99NhTj2545rHDFRA
FFNwOCpBCrAnpD6O/a9RR9V1SDCz+ahomQUShPRMskxYsodR9c0mqv09xZIZgqsz3tXkf3exl+5d
Pw/PoCx6kYa7qZ7+BbGMNrKzdmG44PGspNgkc47w42X2VhgJ/d2NeWAEdrcYc+IiFKTbQ2rs7Chk
ADoQsadUGG974J8bB3HFcvUvGg562Kjfwmxw+NSJ9doXPjcUFN2JHBzE1/RAXjs9AajEapM5hLW4
9QcdhoQQe+7egzY5FcNtNAH0ld0R8y4bncm5E4l6avR86OgbGqQpd6ZYqO4qeJqT6CWH6TDuB6zS
VDJ92k4RPDsSYJ5Jxee6arZBgk9TWy2exiIOTy5dhvFEBq2EEc2qMt/mllbozMoQy2r4VL3zWFT1
YfZLTn54twb7UDoLTyieql3BCKuwllzAaLwXo7py/tRXsZhJGp+gjsGe3x3CG8XGS+oHs0h/mUbf
3FBEWMG48G92zZlc+Ik6Df1EgO5GDd4CEhTHYsxYh9s7YjBgE0UOHbiAi8+P0qv8pkHCcdL/A34m
OtczwMBMl4zKijegF4hw+bbmZOz6pcAb3KXrrI1+m2luUfeEj8CF+kcJJNRUf7ntzF99lB6FQJEU
xtxctDW8S3re1rWcr7IZPn2P05bqQK+HNv51H06dJSC2pcpujo1gNGhjuc1Gwm+p4zyViRswYhpo
N/a8K0UrPXAr1zxNle0tEyXEhuwSBP6zYUabYJz/Ue9nr9AaMHuBpF2nRpXswJpPLqQSzAotnPrO
PkeTdRaEDzrWyEerGh46u+sukS0fojJo34a8x7pR8KtP9WPgz96K9c65RQo5b6Y+b5/jHDvlGE25
W4MkZxa2ChPgAG5i7jqoAOiM8TG2W01rJWqtF1LKpJ3gIzbBtkxZewE01zyEKOgYM8xtKTWCS2hg
smwf2zQ3PkSX7E1fPeexeavbttnkRXcyCP2RxKaCSAQOP+6Q3tiutQfS5cYROuOplALySQFWYnDm
lzEfymePLOOFXdubtuLHn+3fz6YvlCo7Gb755Vs19pPBZQNblXsGECMuIWuvl6CB8MJ8P8kpwS2A
J91JNI7UituenzLAKqrriG2QMZVap2Lamm6vd4xbKVbLv4Rq3twY8EDohQRBwMqOoPnSrr/7lNEk
Zl0dNORKXp+AUA2n0F5QeIZ14reIKSv0xPiFRYDcvxsoym3CdjPEzSJWk06rAQwN/Nz4ajU7eCI2
vu1YB9hxcmoVSKPiiSecYtGJaRUwSX8LH/mhtVN84cQI93bnfXmV7ZzF+Hf2HSxY00lZZr0nuP0h
RWRusqp2rkI7xNGns06HD1Ua0UY0KQazydxPY8XzbdoEY4f2nwGLYTOlRrL2O0yP8ePs4OdKcKKS
F2kot0e0AsPTP4+0Ou4NjbSc6jtBYXOVy+IXfY3f0vasVQ7cbFOYiFuFwHifYgkPS5z59B+tNO5i
nxV3EyiJj5y33xkKiMWIWVnpe8chAjBo02xozlj9DSbo6fmfyswP2iPPVUpeVKNwQDk7st22MN1I
q0Mrw0K+E2YrNrNfW1C+x7elPdsdmxLeafZpelO+s9OPgKHqftAdlgDdXAMKzxaBGA+C5vDfGS91
ttB+0/yXdvRbXNE4N6HW2o753M2S+XIHLpN7da5+idb8J4shvyjC3oHJbVCw8YQrknPPqnPolZY+
T4ATtAQNYofbOMtb2J7OzunTZGvhTlHUMtCP/BE7DNF7B0PhEDG49tHkyVGyAELfWCdZsrTNP4G5
D9vqO/KMkFaPhlYb8H1uEP2zsuJXQsn1zo8JR6HiH2JtR9s6gMoDYfDbHsxx3WfE4G1D/qtcOOFi
GH/DsHsthxIzeMm8ZmIn45rxxaLCoQ8G+wHKAtuCqvprd79sdxixljdfTcDmnWI7NmKy/ZxCtjqy
c7eurnCF4SuqLXbEfS9wZyCChXS8uKZ/UYyIK9q2t1i8ySLP4W6U/UNZgFwCAfxiuJzQtWD+Una/
OPAQ1Zm4f3rWE4iNcPPolOnvNm9I+gJs70oWeEpYf8F9ZbilvX8R7Zf7KEdpSkmfCU6R8EDkE1Uj
WeS+KM/d2/38NmUMlZqusFAWGBJKOrsb+2h71HUptzdOWRq/GhmlvKNK2cFUvx0d48yvsL1RQH1b
okWSrl3HHsWqDNvH1HSQ6tJmnyQdi4uPyhos6IiunJigSLFra4L0A/jjFZOFo1cTt/Fz3AdjbL3Z
M8KY69AG6/5ps8I7BcvYd66Zy3Lc94EZ5BQf2l3zlrIb3ULD2FdldA7HcdNmNGkkrAyJhZMQ4Exi
0YVVMgB2FpwgeyrmzC5yrjcRwzPJ6EvIoUk3NBvMo8/p6J0jjIO9P0NFCBXaWx9cUJ0J9k6UtBjT
a90Qkm9jyMvpwDf03Rnew5RiS+HckoftH3txc5q/lewLQo3eZ2Zh6vGQBsbGQ6dFzKj50Yow+TX2
6mXi1gn4xT34sWi2kQYZyrLlFpyLSOQDr6FLsSzumetdKyyxJYd+kVJmB/HHr3itQauix9fR37zl
ItFeTXRDXBpSAOA58lNS4takm/UQyie4NGINx36f061Y2ggGdfk8UC6QGuVaS08cZPw3isc/BarT
yk6wtnP6XJcllnOWOTyssvkddFjOZJ0/zsV0KoWA7VomL9SbHQcOYTyTDS0vQ04DE4TTkrsSqJ7+
TYHJO8aoS1zGDGdFgYcDthgFHhO4E/ApZ7Qva52B4h6z/NUu2wNG1U8hngZVP9clvGrXau21ry3q
G93licGZ2E7TqadRbx2G9kE0gHN1WMG6T9tHO40//Cyg54ab1KrrynPeDsW2SH5PZeZuLQs4izON
jyIhsWDC0qZl1t2wH233Xpof2FWhA3P/bjvR7NTIk9R49l7Q6SoEnCUjIN3nZc9lYhNbKtReaJpr
bBHkxyKwiQK6T3WNe8RPu380Xa70kiYkMoZHkZ4AnRI3dSzpYpN7HLgEwrIlm5E1f/J0cnetraFD
hM9MWciGjdcMXXwDUds9NENzRXJ6TIk8HNrl+es9GDdy5CAaB+lJBMRZpfsCXf2SKQOfw6i/G4Dx
G1f2MFPKP9mS+rNsr1mPBIgpQ7HfTZPmpXICMjrW5l+t8jvWOYWwCNtuiqOHzELYo4nwZtUA8ePI
2RmR+84POTMhTH/lE/V1ZGng/NnzFbAfepkvUQ25APYzFaZ0T4AvxbXnBcxBYXMNVFAnUUpV1eBQ
HQgxqV52eEB8GhwssKcSOVEIBDZiciF7WTZ7h8rDh1NVAm0ES0Jt0M1uD3g9M7KnUETe+6Aet4wO
eCO3jXfkpn7Ma6s9GxmzK7gHc5lfat5OPgVlh2zUl4BFisIULi7vlwz1maWZas7ge3IZyIFExOUG
PWoy7WeUNkCHscWdO/ucZ93uo0I95K33ntFvtuvLfVp9RUZ95Vr9bH4QPWiTJSkbAk101jm1OPuR
ec1TfZmi4V6GZrOlIeKZySb84JAwD7852WOPIYqDg4q0jAb500AD6zJ3PXsDaKCauysAhU9icMgj
vSxvhuX+GZaqxYmmUyaktLVjoK7sm5dGsN7hqTs+IZj2fWK8ygvo/k49XnJzhhM7arGeaGaQa4M7
BnuC3HoYoMnMg9xnSBMcAjvQ8guoAtAVSSe7f5m7+hWPD32JHdv/WDZUH86+OnXc1dmYfeI9A9oR
2UAPkI3OvhrnFU/ACy71oEiDe2HFm2ogxTb4NUxD03vCMIyRBKfFykim94Cos8NCn6vbYFpvLt0t
TEfI3RkM5mYNcDDjCuecMuFiNrBbYcFgnPY0dRapCYNSLFGLv97FmVtW4JwuhjTzuIDg6Gzm3G7O
bJLe25FhPDyYbeXVryVnRTqJ60OWN5SwAF6hRBoh1yJ0lnXn2TC/ZgJjyo7oi01oru1jNv+zHbFQ
L7vep8JoWQs8eiINs8GMXbo0645Nvnb9NKerGkMTyw2nI2CIkw07DGzYYR6CJxmTKHANb14PnRPz
zVB0K9XBMKPOjA6vcNOiWmdop2vT5R93fXBorBBgi8GRTqfg7pX/XsjHwQvZI4IgWYmA/qqoffcX
io/Zh29dpz91g8XAVaivebXLLHWQufXcWeP8qPOMvJPkX0+qwBxvj/uxU3rtrFKKnx7aJDuH4YjL
WE0x7aMggSMZrsdBYCZp8z9ysFhN/Wg7+Pk79wzeyBSjYcwceTO27hmJstnagXszG321ujcns+AW
V/0mSAd88X5BL3rySdSLbb+snkIEhy2tDFe9uH2rZGx30E6fwXRz0sstrJ4hqvjUiQuscZBUTbEP
IhNvWiE/05mRvOWZx6JnMde1PHIRsqyk5jqM3b/0IobcBSKgiT6LteqifZSArKxRrHKf8HLotiTM
QoNn2OlJODhtzUaNe7U/50/M7YgBBUSjjLx60VXIicBCj5xraFdW9KdAFmRPCemE+ccLjTO3ykKu
FgSV7TmTuxkdHZWv3vsmGrFI1USiqW/3rLC7wAiCnYEDkV6Edm/YzKfDcciuHRDnLmDySeVAfUtH
9lZOhwnbT2rnkKJQ5RF39rjVhAuARsmE5M9k0W+RleIQNsjymonqbOvfKS1i6/yxIR23Zu9CyNoi
wRiZ6blIxh1nv2wzRL9LEWJ6reJVZSK/VhTec52CdghCqO0eA8kyQ52RBeOPsYBREc67tojectwK
2TJdp6foseAmHeWbusADB2+MATsl4bD6ux4Pqozzl5LOzg5DKjYlYt2AGr25P8eSAErowWEUbnlX
mfFXFDVkZSZu68ivH2ejuqhBfmpkNMrak2mVBvL+8xmkwGpT5vBII2YKG49RCg1vw1IQR5OGJWgV
9jBudfTRr6I8Ykl3eaLDYWe6kHnqnJG4JdJv1Q0gaOHadTjqmyT+Bj2J1c3054X8eMBv079qsz6x
uSsPboDhJ3WIt5k1nqY4sfVOuDhnRXnXCXamSOBXm9J0NxPHXJseVMBe+sdouV0lgldOR2SkSnvY
Vb16kEl/whN57I1svCfT+N1wMmVfYK090+Oe2ZEdCEPc2TUlElNGZMxRQ7CxoNNiisQSlHBjWt4e
sFtqsDYLZ6diu2fl6jPRatwZ0AFaSgfXKuu/k7l870O72FrGVnFC4DId5o0mDleb7OsHG1ClnWP2
SDHzBOGVURHjBz9ZPNokIFgWe/VPUEFWQHy6dHP5mdfZxL5JPfqjm51pX72EfoPVDuJgkrWAyO3u
vRHVsKYADYKQAfAeKZX9Cw6d1pr3tsuzkRbGO1vNCcw5JYHOzCmUMmmmKVxylTWd88FN72wqR1oi
VtMYSnZj5biv++LANvpsKIgPxkwlxeyqeMN/ZmHuIx3qHJSMDxVyUAcjhmsfJNOcUNOV8B871rxJ
LY/cbUlVRILNsi5sWkMD3mYxDQ+0UR95ixSnXnhIM7GzcTWcDmfid3EBJLQa6GBIGqvwBhsv34Q1
vqFnQc/iT811GQsjZtnl9xBl+xyqhjtcWXFEwuAX13N8F6DBWxpwYbbBV+iyhFWV6EAxtD63uXE3
U/Z4nBI4Q/P4PTHxXI2683cu84ezkMY9T53ois8WSE76PgSJtcsSKwH8QH68iaAFke9oumkztDZ7
bHqueaqZA870tWviHh3JmE1i40EP4ni81JI3P3/2FA84j2BxZLBu+dEHbJMUu88Wpo+2XhYM3DpZ
XfDvU8KGTXTnSJgcbLd5cStpMROL9/SV7AM9eQ/U9d6LHEOLzbgPjAdH1QbMFvXnOQpJdaQQpk4/
RaPoJ+KoF8yBj73A/Joq58umLIujIkSXIV6IiU62tWz5OTrZU1c65DtL/dq6JMrnEkpsDcQC/xAr
N4pIlmOfC4Lfvk8f4Ww+uFn2B//9mxG6u75KPyfOFuvR9G9DWEEUGUmGTmXJJSdwL3TNcJpM2Imy
x5BV6pdc1+u0UgwKMavvpm7Wr6PdgXOupiOZmSuWfQz9uqLhlxpsirCw96I8rzJJXVgIbpAqD9gl
vO/BxbtrB9P84KGxJxGx+q6ipWw5XPWEFrb5HOFY1/0+ZzS4trqUXiOnXcxJy9/wyVhm0ZPsBbdW
nKDeItn67Zlx1bgiOMiqnmGbNGn52Cn5XbcJPtc8/CyS+DI3ZAwAcP4hrvDTCmsK/cEMYoNNAdqx
0HI7ZO7XlI/PGHrIRja7psPSak7POXP8jWc8Bsaps5BI8xCxt8xp0HCrmi6pRIK+y2HldX1/LMLQ
OUfs08swsU8xCwrOLEVqACv2XHBeli0NaBHcB6eDDclkJkjKj0IgmvaTMliC+tM8+Gz2DWfYmvtk
qCkYazL/0GDIF2mZ7gORfqIX15Ag4Ngqp//r1WA1XEJ9grqKPRTwcNVD0BgLOGxFidm+IVKEnZxf
CSUf/ztFDN9eHgYwvMN57w3ZW4MJeShabtQl4CT8ONukp9NeARUa/AChV92zisjgTOdP4VaILAbS
tVuTbDR54Q3w/YP0YbhhieMFMwUvSeZmxFgzDhi4D38nxEU4g97z2ENzau2bKM33vsXM2TQmT4UX
tCus1hEKMkW8nXTJS5UVFldCBxPOSvZdsmIHma0TdOmVGzps9WqChL2DPhSSFo5jXGNmhEnG8JdY
fCz/5nn12sASK00jPWsTtABJH16FosMhMp5d3Iwr2x4/8pLaZc/Ofrl20x5pI/0tEpKVBidh3W0r
AQunVXV/MB3xEE7eoWrbF2kiSTM6BKAQXTXHXUJG5V9aF0eAWP6HVQS/q8wBbVvfhJ++6BgXdGY0
JQilfM0ect9ZoLcGaB2MlZjKO9xWuf65NChhkIQrGXgOu96lOU3R5oCPM8XAgBoksMPQUENwF2Cv
74FEBIVMzTn55X4w2PVxxA6YEhNU61nvWgtuwnib3cpZ+N+PRkYSK8MpLG37rVWNz4tK1Xucfxnh
v5yGpH3rSQIEqJRAAkn/tsID4diTWInxZEV9dVaT9Z24/R/VYziMa5qHvKreMVHEFR3sO4ibLmWJ
TAB/R6IPedtBOgdmXHjYYiPiMWXIVrRrvoxEnwyrCo74eW5u1NbnSbFtK63+0eiJ8SkDmTb6hwnk
nI5Q5oIo+SLC9DabCaUWqOhG7X3gJuOkOTXHgpUDbdXGmsuUpSUVsu7HHDJW/xZ89IP9z3VN7kv0
rrBjAK08upRhwLXp8fdkMyhe0hUW/sVwn4k5Xtclo6EB2zSxr3Fnd1y4NK2gUXk2RWvjz7r1WhQL
gf2YcxGEPUHz2YqueHp2vBDOHvMBkTsxsYCRePiGmgG3UI/MGAvrOQ0ZJBVI+56PsC5pMSFk8jnm
5OUHR8iNhMzi8itQCkT2MQXmRtfWwXG+y2CyNiqUa6fT55zj436ewhft+/Ks9GGEd3jqzHoHCio+
Omr8E7VuylAt8BBeynXgxf0zrnpcYkN2yVmZpyBt980gb5kOiODVuDNbvLnU/g0nA3SZUs+6VR3L
CUWTtkPDD1lEJIcUAxFOljta0pFSCEB6lBpttOiWfCjMuiQfXoOW7KAyhrcc9QceW3CzXfGY2XB3
2tD/YlVGC7ZmjDFLgWpnaAxL0WhswnqjOt42cwhloEZGYutIgO4GIHX6bcHV36S6YSXo4NqXhg7X
zO3VgW0HuoBpxxsrKL/Kmv8gzt8a5qUMNLFoJfQ0akOBzAmbA/TEDHR5dkqW6ugMLYzKZ4wTffNP
IRIPg/w3GHDVSlZRfgXm1h33k27CcWO2vMfHGdoEEROXNsXJSdxt0yLJ02bZD0zRF3FPNsD4RhSr
in4wPweT2dH4KGCrb5nSXWqfFVa7V4PfkdLtgMhcNO6doqqotxqdjclOK+kxzpeJAr83iE/aHIH1
g8CwMY2VKDsDegoAuMbfpKO/b2dwOhUHjG1Jn/MwsWjNLhwM4jeQH9DcfKwWlQLxNczF+0wFWFb9
U4N3MiO+W+5Y+wmUFd8I+TWyGfxJRlnGzKRMhceSTmGZEP7KMWcHkXCPIpoeyxHeiMS0Q90juDdR
vrP3ENvRJ4GEo6PAaq/6OWY27zNSdJi+d68qaZ5b7ETAKwA5qQmFTFvPnK/22pJA4Bt64Dtdnjlu
IKpYztbg9IOsQRJqxHQFY+USzvMLKw31vhPdASkrepe4giHPcjDOSCKYbr6bDFYBp6Xylk342g59
+LVwcFa2WT3mw9mbwGq7yU2khDn6+Rf9gaNBg3CPS84UnJLLUnP12dZ/0XYey5ErW3d+FcUdC1dw
iQQi/qtBFQrlySqSVTQTBE0T3ns8vT60FKG4GsgMNOk457BJ1oHJ3Ln3Wt86R3RNKbBA+OfYWQTR
C4rBCGaMmL4zp/ccZj28N4m9WR6OEq8Mk6wlf2gcz2HxrrJDrk0mTuz71ZtOd6ck4Ngr4ukepV27
HjtWlsEs4PQT6QhKPx5/+BSnNJKPiwmYkNITEO5b1QawnepNEjn9bs4VnKD0tFMTYPMcDO+ydoii
t3aEwOPLollb+rIAa6teauexDx2gQVFzD224os5zHg5fCXR9r3ybY6qVsgXIK0vrQU/DN4rOcl3o
tbbpzDdWUA1N5HCZW+WigA5F7ELbuXrgJTzKUeyQsHcIAS1MNg6T+YFEyVLD7YzOIljaCEo1eqHG
UXs2kBxpDn0knWCijQTkp6nGJyMzVwkJn+cMsjMWNmvyNdJz3TZ5QZ1FbhktJzqmubO0mIZd1FUG
cK0thyYoWbplbyshwPm2IIpnPZ9da5k0tspdS0sH9wydoKApwr1S3tJ0BE0OtVenZKKIgjJiMJRh
irNVaxjP8cxKokqTHqDWHjXmi1OPd8oYgnQ9VePJCdKnIBO/RImWeFIcHvKIzuS6Dh0bGBBkdWug
QxvS3qHCxttXWc0uzZxTo7XdEWvpclAHuEgX/2jb5qs684onedVvYuubXGX4kqJ6GDQNh0bQvYQG
/YKyz+8I4LE2+awxM93WVZ35rmrRM5G0IxkADMygJFOaATY1fLRPk0BFzFHzlx1QNgl7fElpHbnh
0MewC+jIC42uPmVW4nYSri03u64uDCUQEtjmT2ZpJ3t0bI8eDx6LGsczWWpdOJvuXIlPK8CbiAVX
x8DKYYkh1JTQlDCwQkU5cKSxSkD+2ylr78x/V1iyV8NOUaY/oVG/xqHYcrB5GkkOKXUfb6x54c3u
0VbRIQ1t4G2hoA2OfdD2O5eBDrnaBm+epu8CwYskaZbkQM2DKCOiLfeVLXElNuxTwx2z/mIkenVR
OnyOZljvM2acVtZ02zToH7SqjQh75SBMluTeFuX3yIhAmRhZxaFEFNxhekz7xwJjFof3EXxArrjU
L/yfaom2V036PZBp9lSPru7QcZaN/o2azuIisR4QYbBpZqbpwBQVt8jj73BUrnmRPsdm/zr7yAbo
CX8Xjl5sWgqzshU7dBffce0ke6TsmxSvnW7UrYuZqNk5lrXRRyBeZfhJKpCEN5OfBBhVPHS+jRQS
57qGzRFq/rTKWtwrTQVo2kHKzyDrHKizcuhM5YYo5yuEVrkJhv5tikZmAOFNBXy77jLcGdozycLU
FYg85iQDAd3SEhhot80jSdtzmgL7Qz6blMmrn1Ci14hrSV/S3vV6oiOUf7C/S/mTj/XNqCnVFZ/I
kri5lEp3aBMOIMWYf8Q2vMVMe7fHOOGVZMCf1KGxqUT01BuvhZru5ipKTojyibnbaFig1wmGrrYB
na8Mn72hved1+2gm5r0hHxSrn3FAag0ptHBHLKic2z+xTD9rNWqfptfBiIp4YxRoZjVmCdLqOEhq
6gNjgt7V6blsIi6s2pkFwor8sWbLVcb8PrWiPMiBf6A3dNCs4TGq0H93AVz8WfiXWGAfDwAqYeWD
kKmNyXOn2sxSaW2O7c13aJ1aEu2xkyZvVUF2RVxWFGKeg+8vxP9N7l4NGwd7C84yUn9Jzkk2fRqd
rAgFOx4gFsh6hAoBh8QTj3beM2lfTBl6pQObNIs3x6TxMU2vgQDFqRfhESBMzu8zq43eXSxJwlHH
EEFgs3ZjH1CMrWmc5KcAWy6h7fFI82sIcbY3+saZrDupKXBzI5pG2RuSx8rrVX4TXRHU6yhHeX9M
iy9bzfibT8mDkznVSs+mhx4JmBvVMU1c7QtBY3bUHYwuNW13Hk9YHYbwwgTbu59bj2qU3uUzPUFn
B9YUAnKMeJHoKLsYHsuxvcypVXo2JbnBfkd5OWP9V8TeyBjrVvHjUC/FzRS8EA24bfveeBBwmiwd
EzaxjwivQnRyIqr3WhX/akWya5p7mpQfMmxDKFvdpfD5SNngmo58Lw2WmwqpppuG7dI4LrnBBPj5
uvbrD4yA9Kp2CW6nt5VBQQrQiiOs86xOPAOgv5cdHCYw0W5ucbjKK2XTR92HlSxRw8N4ats09/Ku
1d25RZAsNyQXd55tC9t1NOOt1BS3o1RzERneYpUurU78k6uUiF27foIAN6DeQv6J7UbmuKuzn5gp
vRvZUvdMFEzJIsUjLfqHKBQKj3Z86aKZa0cTYYWE85jqJMECdMWxvKDBJEixSS21FbR5S7tFNjo4
Wtuqa0i6z/rEwBJswpIdpOxbOOjIEDYY674CoqQiX74LE5pib9NL6O27Sqt+W1qMHgvoWQd8z3lB
ZjmKhhouSnMvCydD0QoyIugiVy50hxSFM65Y1MmTA6FVqW6iglqClbMzYaB0sX/IQvZtNVbYlSwh
VzbFiG+gWvUjJr9t0+1iQ/8KhonOlgF3sMJ0C4hDgj2nbzBeo2jYDXFLA2yheE2RWeEQLz+qUnJD
8opQjET8CQbrY7bJyinI1IUxirhUy9giRHI6Fwzk12nLJlAY4nty3mOwFzpmGhes1mIg01/A9cbr
EYWQa6Dhd0dFRR0jF8OWDjkuI/GoZSI4gkdzCXTA9Bdix7LD8LUzpeWyXe7Z9SbXCJT9XDtPikGP
FwOGU5tbOBPKKoiTU7nkmjHbwEqf2jd6+mgc25lHU1Pogg8VASXUCk2XAkIEaMrAjnKykn9GkPDk
9ZDVo2GtYyTOnOo2pjklTAz3vwHaSSewFdfW+BFF9yu4EV6fWbarJd+lTUOf1KJ1ipIi8tE6cjDs
1k4Ps4vALbO3UhalHPtZoXrsIT51LZpKWxs5LJmWjcuNgUKTE/0UoJZAh214LTqwtRLkijcZDC8N
Xd2qRaNBmZCXuSftXQugKxSzsW67cW0a2UUEb3JozqBRjhZAvbi6Kf4vjcWLoWfPHGAjmBP0lq1U
bGIR3zrBjK8uoz94St50YpPgJXbELWiaAKkCAMHpZ28KmQdFUanvVMW4EU1WWNlRFvhYyrBkfdVL
Mht4nJN24Z1WH3nHqj2hz+ot1HNSA26FIn0OPqsACWUzWTkDt/CWd82uWxYUOzsqdfcT6BP8ay56
EcOjQbuzEj92qXxqpSG9Pop/RayX215XEY6ZCXiMmTM3W8c5qzvrgSbnXuALPCAcxYTsq9T/Js3n
ysLQSovkzOCMRdpBMp76wLPDd1MobyMnCM/qiztyz+fGUVscYk+O1tTerHe/+ogXtEpI5TBzpCgl
D1u6gDnQgyD/sfa2lO2eAcrMfeKXj08jyp9MI08AXiODq8AY9/RgfpA2bfLgi+ULjPiCwVnck5/z
kvU3yGVjflrcLmE8vc5aipDnvTUHhqKQstRyH0FOMjNrGwaIukrniDAC8WJQHqjz+TjFocNsia8F
DClQYnNNhsDcJReHhaRDx5jBlDaWBR7b5+zv6i7Z9U72XlEVRGNwnObkXZtZkpTRK+z3WudYPvhQ
MIzwK1HYh76r3DqW0bV6F2Vw0bTXwPjgjTsM7IIpDCD4jEwGnQOSmgcKIzcu6y8LmERDsuPwimGW
AL+uvzn9eGZM75bEo3eoBxducjfkb1XFVeg4DoimPoJySMx0naE6YJOhOlW3Y4t6WNsYueM5j8xG
NkKAlEi1K4XHR92bG9u/+LQyncC8CkgluUHBsKgSrJERROcf/RSccZQ94+AeZfcbGIxBe8eYVgMJ
PoOj7a043nV6+CpKMA4Uqh1XhhPpe4HqmjJ+ZXT6NpTjS9AkByKx1aq6dHr/o2s3jbgjVpNVHiWb
OOH1hDpqWk+TGnBGmUj/tR+6/GGaOAL9f0lj3f4pHj6zP81//BfiS78LgiyjIGz/Zob+z387R9/s
J8Vv+7/+rX/7pua//v1y8KdwP9vPf/uXDYKvdrp2f+rp6Q9r5n//Bf/jb/7ffvE//fn7U/5Paaym
+r9LYz19tpSm/5bGunzDn8+m/dc/dPufuqlLmn3UbaZlkas6/Pn7BfWfjiVVnfBsjVGorhKTmhd1
G/7rH8L+p2rj1iIRWndUkocJg22K7u+XxD/5GbaQQpommkq+9P8QxmoYywejECF7KN///OsfUjVN
HZ+WMGzNsQw+CpGw5ffnU5QHzb/+of1nNWGSry2ZEb05b8O8K4+1AoGh0VMIywb+MBXS1FEB9zll
TIicK6oBN4RyldpbKnVkFfsaMMxUPrWwJv1abESeVB7SGoWNCHxJwVsVNySWNSRYJM6SWDWz1NNd
gLuTUkNrjoJ+LIT8kl3SNNXumaU/msG0nrXkDQEl7DJyAryko0sfoTzCoSk4//s0KY9TZ7ymWFrW
KaDfpmQMCwmimgQdLrjBIUfRKV1yImLjLBPlWRut11RHjNrXYM+oKrTzpA5wqpqcutI/WkpF7xMu
PexWewlVGAvTc2rjTVoKvAlEVGtLxWBUw9cycjcrnC9cU59z9smu+ROYLR1mgA64xk0Dy6zS36y6
3Jt08eAaGmI9KImnwmiKTOPBovYq/RSK7fuYGvggnRn1RkjtUHBgYLP4BN94tMqvkHREhnYPxFRf
C4VonBDPTpO6TflK0BvuD+yxi/ybY0NlGls4s/i8pq3VgoKYlXNhMlKLEMsNmcH6MGaAvsQmL0gk
hBqvZf7WsW5KJcdNNdkWwzlQ3w3wHpQmBEJ9NaSMJRm4LuKMItawqm8ZXjGzy9t7TACp+ieSxWW5
yHVoujQ0vlpnSQufDp1fejmM7z7XN8nSNZLhCqnXV6+Gu0qSb0b7Dg+SGSlUXAw8iah6TRVnLwx1
20YLgI3ywgTSLo1rH0MdCmccQeB+ikxuFZ46EIwkAPlgBDm9zWSR8Jfsrk02NpoGRHunCtkdufbi
KXl18hvnf+jb/J74ghgEWUaG7VG4vc4PSi2iYpN8ydNYEX+4Lcy3IDZHnIywmnpOtLGEEUu8Zypn
T4aMeePJeaHXr6O3U2CkSNuN2h7WaE06l2ne+j46sAMmpKYlOgER7bdKe0lK8tzrT/Dg+2Tsf+pb
QIJZ24wvpRqD/LXjwxSClylzhYa62ngWYkWhdr++UmzMhCl8gXZCt4px0zbUKnUabY3Qvvoth3Ez
oPQIA/pBeYj9IFWTN4C2BKNo5kdDs2ijYDVb6DanfqwYb5tiicwhPjWzZem1RU7qqQ4oloFHTtWd
YxY+qEyNh7qHCo8koP+ErJf7bu9/ITPeFlkK5C+U0YMqslOmagYlCePBjDPQNa+ceq/mbblpumoR
iPvOXsszTx31s9owr0ut0HEbrasfUKrdVDMzXzLOc88dPjTZwRMP+2vLdEyta3qKDJtxUGhPzoZI
BJxAfD8KRuLSyLMLleQ4MjIQYfLSdQajofC7L55C6L8xeQsT7WMsdolp7UAOqwzTZxI3Em28Bfh5
+KbVBC9lan8ribBKTXFsjqCWp43V34SDf4STDd67U8Phph4ArXHvLc2A/gmD4G0gAmjSD5rctMG0
zaT63Pejy3B5JcQn4HuvS9HYJN95jjG7mlcl5DyV1pFvAoRbetnoQGP0VJBIL31ztsqlDRhtbUrJ
xMLESsXSZc9aNW/HvNn2EmidjDeNfh3zN2uZ6qUfRrHT8S3LuXL9/qWlq5mQOMwDEzPlDNTLnF+b
a4NYGlvWQYADMrWbIuigkGtbPxhCo8bNYHAqWxniEMaJHy1RvkvccEiPHCpL8x6OFFv+dOU2raM2
caul1A0MBFXGbqYKisprqNoQWshdgRBHLSdQVa/CgCZbG+aveTW+FPT2Mep4Y5J4dWtgQ10SbJX1
Yn8zFHTndJ7vU5x6am4fxhg5XexGqb/xg+meabu+Gt3Z+m0YraM0A6zccMoo9+TIbmK4zU3+VtQJ
I+nXyDrbzG1ivoDQQ4kRfKCMiIDW052hONtSQd6DIbokAEHSBnnEIUq+cci2MtiQZLldjqYZVKmc
sX86hEwlFshxs2ZfXEd2RcOQsRid0yBnYFDs0/aQ+MmmLALYSa+DHT23nCcsPXVnPXjPus8MC0KY
6XvLQkNraxyUAXMZ5ilw3jiYAMnovYzsOlX7CMLfakKiNP02bfxdJTE6IQvrPW5U+VKj7WihNvWO
fq1JGR0xIPZE6nDjVyJZsmV+GlAfCYNNuMSumf3OsBSMWWyVHN+sVncPetOcw7ijvMdr2xTXmEHz
GGIHs3istqIlS2bWnd9YpO9//xtxGGrlQ/SKqwtKXc98qGfcs7GqLCFcPmAqX0cCZdqc+Aygogkj
FH0YuVLhvZ9JbXNIrqmXcCakD+3UIqpNnkXqbxnJPQwoJkfrgyakrz2O2bDS86+WqXfEHjzP9aql
OWd3X010B0a6npkgCMA0HU1v1g5ADyXHZYWubguuE6Vl/NwjgXIScar1pwzMWpberfhtEdhaIOST
dj6rTLfHveaHTKoXJXvxlYTlVsC2y5zOpXyjJXn32+yEbHODsxTTbQ7yzT/14l1mkLiQjHYREiyk
JKib4PAFdf64yGlnNAloTPErLc2/NNlNMjvUowFmFsxjwEaa7Gaj2XZQaDOrfVTJK5TTuLEtsix/
sMVhlGXLEn9yljyYOJ6NG3XE/GHU01vWMi3QawTe2Jd4p7WBJPkYeuS4MQOOwWq1Y3vfdnGBx6vE
V2fB6kso2QS9uXJP/+1MehGaqjr58qEoVv27aB03n9HOF8DosfY+FaN2ItKXNZ+NcSaRht0zLujh
Z85vYE4733+Oc07IoDusTH86A9OPOA0v4CrnM5yAWuQx3jcecOTUnkTnHhq6c84SZztIpWKS8gwr
olplDIZZOtH9ZJn6QR1DIUkaK4r9ZtH79R0hWxFpuwVL9GByylMEE8kgOMgKW0L+MzNWS4kiwlol
blVgXnynog+HvIXYmGyOUBr44pD246nLwR3mWv8URKigmm2Is8AMglMqEe2npf2mlEvAuW3taiSS
wRi4EV0cRPvPnY29NQinnxRvMlTwpZqzSZhwbnpcPVI97oJ8epJqeDJT53mkNdsvJhWCk5IIfQqr
4wwxRD2igeTYZ/+0Obp48LcdvXb0DD91wCqJ0oXJNusHYu++OxblaJNN9mYOAyUODtNDOz+IEsdV
SDO19wui179FbOAEhlI66SvNrl6t5KcjuIY0U3h641pvUM/agmqZH0BWQCeCdZEeF9qbCtyvpxvV
QakKs8dxQrRBdmd4TScygPLy2JlMFPrR65Ty0TEp1JqMrdzHQ46kSVMhRmbi3Xd+C6c4lSl4zCTa
tOqDUNt9BukmDnk2JB3KvD4q8z0K9SNED9Zrlqyy3LFI8xYgHcHY4wBLlL5xHoxhnfE/gChmpL0C
8II0yWfdMZA6jndJfYgJ04ugvdKcl+hDxyE+hwazhftCeeqdn2jR26CBbKaByYNKIMlHFVtotWln
Ki+6newQsO99bfKKdtql3MbMzkhX6dmJ0xeLdWPimYvEZ5ETalHsZ5PVdaFLU3tj+EndZCbUUT7D
zJT2Cy00ri4AT7hQIfIUMZkb9CHrOioIxYiXSQZESetq8fpDla+9QWIH6XArgzKszPJtECgigm9e
04MCN7uZmd0M6k6hjA+N9orUkA6Muc81ICs08R91Fagj7vU/yYBQwh6fMgM44cBmEgGAQNS4sGFH
14hJZFIUKFddI5NrF8ECjiwSFIuZ5TIWJhkZqfJGCOq7LUOk7ppywd/wHFuli8yN5CuNTkmV3mzE
y35DKfJNpACJPxBmcJUjHxrIkjBBVThMn8OFtuXfDUbDBbV1Ef5YmCMKTnEUOc5YsWKryOoICYcg
MBlXQdROMMAQVn7y5MZUCscV7XyaX3MSkli6N3l4E3YvXHYhvsrPtsUh7ZvsSfRTsp1ePSXjoSUp
Hs372kccnJgTetwT9ho2jKNT2A9WdanUZK9MmLtEuY7m4mnw05WCTTFpKV2S/UhWRKJ2Z552TJC8
KVKAEyd7HfSnQ0fWn486enbTQCxJ/lKFtQKlPBlSSOc54upEDIVz/ijhhkW9iratPeO3ax/ZLNlY
loj1aKdawXFUX1trKX53w9x+JthuGr/bI4h+CoR2EiVh7TAd/UNPtVGwqbUsFj306c+Zd3NJJpzj
F3rvOwPbTYhssiyAWi9cyNI/B46bQMhlNd+lGvYHm9cphlxFI1azAI5TpGQkeg4G44N7ZEW7RL5q
HJZS/ytz/EU4TU6KuKkqjypyab34JTXRi4r0IcyDjcyfEP41NUDiqliXxjf5KSvd+cy14+Tb22y1
RN8Apcd68WKr4hJnODmxzENJwqLf9feSGkzg1aJZH+Gb9sVbHxDubrFjI1WcW64qFpDOxEJjQ523
1ja5V2MLOQRgIxzJgKWiUZ7FhKpu4Bxc6p6GOrxXuLpoLNX0da4SNmVa3oSDBeO7gs/a7x8n7k8s
0RuibzZ9x8OCinpm4LQUeHXYb3F6bWv7nKnOVw/gNU4RUOUzIldgfovo71wmAcj3F0GMACqRLv+y
kkU58GMIC/cjUupmFy1euijaT4S3zTLdCCc41/oA99xYJcVTNKDgsggLJR9DOCsbws9EVDsvxtqa
PyUlvI76okFObFFgyZxef0TgPLlUbcupBws/5t6VzbIznez8SUQKqbLYRtH6mM6lhtRQ6caDhh5J
KKTVE0TQMbsY/YQtGUEOZcekgFkY9Qf04RDzUWoWhAGQZWCkd938rdP5PGVo2DCRgmtHLg08RY9O
jEEASCyS37aI93AiH2MCCb268hmRKF8ijq6pUoIBY5UcFOH6wmxpRMCihVfyjLrY1UNlO1b9qxSs
BX+DGJg2l/FcMXserozT0ZDGpE4NrQKgsvcgLHxn8hblUoHX4mxghF8ReB9tpaI+VG8+qXSWEFuN
08vYZQff+F18IRSmXiO7a+y0l5qC04nJGmIGjZ1qN6C1g7L/OFrYsxc0Q+uVLH6m3WCO4Xw3EA8L
972iI03b4Dqx+9SDuW0T6u8pv9IvW03fTbsnrG0yOF01pEvE2JtAEneF9m1DOs4IGjEQCvR5uQ+W
yEZnfB9YW/XAhtPLMiWOGmOyef42ALPPIjuYPig543Pk2VC5biWJaRzrA5/BPFOM2jAegLEz/QUk
PO310P5TFM12MCtX4CLB40KWXebOPZDlBnodsuARP5NSJhtmVR2+t8OUhihY3xggMFqehZvnbyoe
i3ix+TZk6JixF0hi+YzpZc7sPZqNjemn4FReUptoYEdHPfHumH+m9GdS462PhbgR4tp0ULXV2BMd
DW193TOMi/FAyKG6SLpBAW1orbDPkdJ9SgdhA02uRfC8GZ4gTTwiRiWctED9Gg2f0D9XtfZka7I6
KGgkkhKTfrvo4AeHOV9BTFeQb3xl+M0LGbgkLVhuri4WWq07TKamHs+oG+Pfvt0Eirp/sapbLH8w
nm6KgbKz1rkqCvEdKdybbajPGfHb2s4KFNCXRnIK7eqPYf4BE8mMKzlJjtojPhJ8GBg2fU4PnPst
RJpOIi/WRAw5NXoWDx9RodxFbLMzBKzsxmpkd1iEipa27YZ9kTYHUDCbpEKZOexLaEtVulFHaKlw
Z5VOPcwKPUqr/w0DPFI1wdP6oQBVEED2UGmGDgBqKvMZuxIX7xkox06zfuJEbGvEG461VfAW0JhB
JfKOhnmlMBdznCsu5yeL92A02eRLYDiBCfYMc3eX53wOXO6W+uKjFk0DStrUsT8Wo4TjHwA4rU2J
/IJ0Bo7rhE7krjo4L7WPNY88Sh03yEmpXku2fV8hiwqNmv+mK+Fi5vq7U0KPeIWwCz2WAycKjwV6
nqBeqMQXzJJlNuzJ4U80MqtuJFUiaOmIHJrO/B17WFsImrRBcyND21LbP4z10pDliCbnNygR654y
X4OemzfFnuPQqmie9BTNtE58S0HQUH9BkLfk94yfTlLdAtTeLFz8LluRtzqp70bcfNbJ8KeqYTcz
bwOEs6aDbeTgp7MPfd4Mypb2oKv7wTozS0/VQM9Hu2rxIyHUipRsg2YY7sh0zLt+pVN40IbFxlG/
5qVzNqfyyLcf1Ti5DxwZVR2mr4N76jTF7UkSwzsT4wmZatJ0CtrIrZDEkuxxNfE8C5jf1MBh+0p4
6iqnnK6kIMc+PdfDHTew2fxAOHvo65cM76LgTJuZlMs4KUHePmfDGZm6a0CL1qOqBx5cEU2iMx3H
1rd2ynCnB324w/R/a1TA8Jm4hDX6jYQ7nqK9zMUXQ8cjeR0uBrwXBIA/JR0fRS+eISTiicc7c67i
7w7lsUb3zAmlpxW0kegA5HsiHzZ9L0mvJ+m0hP6qT0cTDbXO3thM2PV0CljL4CyLqyS+msm9gTqR
9gv3516QSe/n1QvBFrwb35n4aPQCY8s7l4OsOpjad2HeEqAARYyAQ35mYImmhG0L86cewnQl10QP
CR6DZjo4455TMhzm54EM67QwbXewsbRjXEh1x4tn58EmDkg4H7F1zWYVN9h3TNMjnhFZdKSOadUf
kWkuITuTPxIoJlZW43hNbZ8EDm2NW6Q70NWQPyrDDcej4jBsg/7UUpyg/C8Di+QcTlag66f4gzSj
mTNHKD4cMLa9rV19pcdq8SdnoBCns5eKHH4FExE7fHaw8YJAXXyr9b7D4AIzB19dwtB9QpRcN3Lb
ECpgd8k9TEci6vUzNfql0ckUxosyrEmuhtBZWocmZ+8d9FnxUlAhbC5cKkjZpNMnNlwhVJho586x
rTwQCPkCwH+xcSKz0DLzsU6p1ZT8XBDESjPPlqdOCco9mQuvWtwWDxF2vjHK3zIZ3dtuHlhf8otJ
1N0EV3eS0+cQIrioc5Rg5nRtEBVCA4heZatBBJQx5ahj7LNUGuxm49bQqZqzsNU2Lb/Arv6WkxVt
IcQxhXZRClbkLvSiiair5pBCyM3raJtHsDBoiKh1scmRpq7GoF/4gqRZTQcT6EimBoeMjpOyBNZJ
gwOofKXb2tSzhW5u8MaOOCt6ejJ+m3QFH4UOtD9PaVfU82vJbHqEknn8+wfdVB9ujXqKfecaGSrV
gn4SdZ0Qlo0qmoBUhWI0kKmn+TNZhd0O94tXGd8DOz5jGgSjdbntwlh4hqo/Olb5gokmqg+lRKuO
JfjLqomvLJFCcQ5ZG1PwG+OP95NjmeVvdaR8J+0EhpTahw6uTkuUcC5UZCFBtGWM8GO0weZ0xVrv
KQEndHBBWbo5mVx2i3LBFh6JPoilxnwvKlhNi8QGR3ozHuqOba4mBdJiCSpHeKfDiQt/gomyiaK3
nImbEwsyX+CuhfomIl53SV/UeVowT22JwF71UA8AQI2QEF2h4BnX04JideKFoMVzrmUU7xW7Eysd
Ak3JYdmAsLqbxvAoQJ9vddFftUr58RVi0MpucaCGvn8iwW9Tqa1z8k01PXZyeITpMIPyWMRbyTmb
NO1lWt7i0cp3tPuFC8ooNe36JRkaWkkJXWGtZ/CWOBTBwYzyDGBOMTq0uCzslAPmyp2SGU8xKmEP
pMaumGgYzpIPEIUqdO8TgraRkK8OcT5wXegUT3PQeVUiv40lznJkwvRAkF3lmwteAkqZJ7RwOpEy
nFWVTya6/z42deMhLGOWLzm7o//9+4da8LorFYc+NW2f1Eh1jtac3czkFpQyfVblviJR3RWBuBqh
GW81B9aKdjaGvt+Fdv/bIn9etaLbZ3jaXUg34mxD/SkHwtRbgjtWlUPHyBKIAXkI6sPcOLrXRowq
JgYbfZUs6DR/09gYd9TZP4CMQJgqCSEKWmM6JPDnezLQzhXRanhs2AUk12JtmlzChKd9lOVNwNIG
blqdCDv2T7qh8/aCCVHGCtKUIAe7hZmqxmJTImdexVI7kUmBBj4D3NLBgFp1BHTbFOCDNds4+GrC
24mdXw3RxIClwvY59wlhEETWp+jZPMf4tYtR33QF2Wx+adF1HItPyXQzznJSiOdBerYxPIIzsw9+
qhAz68ffjsMD2TVciKIf+bk89ke7NN8gleQnZ2lCpRR87WBSXg10GTT2EItaKaHaLPpuvswFEUwh
zXPfHuWGHC6834ZD8K6uuqNkNJ2bPNd9qO8KGXLndGfrlEz15JASpLO8pfVmsMzuUMZkzqaGLOg4
o0Bqu+ishA4Mm3k+XozZDx/iDGvGMu6C9PhljYQO+pXxQ3o4t8K5kzq0DKXh7gZ5fjKB3gQKoL5g
Beqb8jurvdxP33pDP0tgC0ZS3jFKmVsnjN+jXiPHqbOQL5t8oCTGfeQYfNAqMi64HJgExmayS2wm
l91IclVyhu0KX4BeZizvUdYrgOGPvWTOZQGn2jpNeu8Kvs9XFdRpdogCOqmPY1zMO9PX3CQPfzCk
PFPpO2vWZcSA0r8AqvxUNEaSzgiXyMY411U8hZVJOK9phI9pzuDMCXUEQQSHiiWIcizCW29g70KH
eWbS4l9aBy8XWOwUzwAFADxeFrsAN0oj84sfNKXnONVnJO3uA+fWqhSwUSoZlLtWV96wPaPQFpSU
lp6cRjIac0mIdddTugN63Fez9ZzYAq8iFvYBa/QY6Oi+8wGfS8DwvYZ/SHKPlW1EhyBdUR2Luc/0
62uzZ/Lkw12BWTexsoSd8WsyIqcSHS6BoRQeSBzWTjjGTDG4acsfBpQ3LnhFD9e8DIRMHdul19lF
+TfZar/4dULjeQLWC2zeP0DHoyzdc3YId0Y4cnT3EVTNDd2JVkc40eKDwI3jNoVxHRR6VX5K+3as
2nNvuV3335g7s924kXbLvkq/AH+QweB0q5znlJSWLN8QtsrmPASD89P3oqq76/wHOAfoiwa6CkhI
sjwoM8n4hr3XTv0N3gMiYwvSkX1fr5LUq84wPQrsJCjUB9pY4ucKo0VmWKFZNLJGb1oJ/9QtySEd
mk3Oz4MDFTh9YRyrUYV7w61+axTjDOVK9QJYnvmjIhzYjHivxYD+TBdtUpy1b3YTkjxSZsfGzLnO
Ouzr7Foz36MpA826djHEDDVs34k4v1KiZsqTItr5aUSh0uVQ2NBAGeSrVMb8rXL6m13hY5W1IjfT
AHfbnHIjg0ijMrgcI/lVVouFvSOqtak+gOwuKTwRJkIy4DhGWlEUm2gCV4VO5Cf653CLf/8eog9F
Hh6zUJuxsERORblEIy1sZuh5Bn3LZUdlI9JZj3MWbDlD2l2oNWnktY+7tOOJrv0KGyupMFnuFIg/
k+9ECKyLjDjrpvHfR0ZNT5nw4QJykhVhFwJGZazEGGKdtd5rNOiXSBaM5urhEMGDnT17oS9kSDIG
190GFZHsRSEII2pSusUR9iVsK4v8UoTXEFP9rD2Y8aRO0Mecjdv4y7VrWw/XDjdNOOB0inq1NSQ5
wEb52+gzQjU9ZKpAwXhKqkjwvEArKnyjfBUI/l8cGpiVQrW5GUS3uNrELigd51Sr4MAzaOymsEA7
E/TX2NffjNRv92VTTAMNhb3PA1HsR+62yHUK5+jNLjDKMkY5V3rBc0oIhHKYoTNysB4Nqij6wOym
8GFtDD07RD1t0yocP0SgnX1ho9TBW/kZ9mH0MafFD6P6y+vJnZtmNT1ylRMp1/EKZonz1pI69bAn
7tkhNqLt16f1FIApIxJ6Y8jkNSls7jDYozc60fW+txyDkRjruVrH37maGrTntb9NwXM8EhXuKIpZ
oVm6PuKr50fPhgwjExq7esQOnjmBs41sS92pkNeJxzlbCZlcYqhPF+wbhPsaMSSvqcTUgqdpBe8O
7eLy4C0PiVsYBz++Ok7lHc2mZEZsfTmgY3trFeYvyBKxjcuKnYtmBTD53VXOmFEzGR45VJK7l4JY
Zu58hNDExIrN1iZRaGPTOOpPKHQy6g+vvMx+pC7W8oB/pF/ZqZnswTAVtFKTcXV10j6GmJhzGUyP
QSKvcdyftpHGj1CSkaRDw9sktV1tirIhsMTKGM/DPziiSEif5OSMu8Fp5hPs0HtvGd7VYW0yttsw
F+JYN4wFpsWrCSs3e7ZisVNt+ZcRqOaSZemxjmg1PbFQ94g5Sdo0RjKTowMFpy/p7na2yj5mxmvh
JIp7YWnkWmZc3ud6JCUnhiyaC85p3EhvcwQLLYuQrHqsCUjPhaNbiC3BaEz6PGz4oh6bR6kkGfaA
HFv4tIeWY+TNcaGlu2mL2DJmY20W1UsDzPgUtEyHfLd88QlXfWEpS94KVppGms0+dUYP8LRgeto5
pNN7ZBRRR+eHKgHx1RAegdEIsqmddts8aWxSokp/W+Fu3diuax3xmvyZgbad0m6fmLK8aaHmNeSA
SzJOhHsFUh0p156LYRDbUXP61GbNqq0iDt5fHtweoesopk3MWgpGanibF8DzF+U5G7F/Z0RKYXeM
ViMl1F3H5ngXqcvsiU2StIPh/vV13yMmpe6deVtOHakHGoRU43jMvEzQ6VijAp8W3ykuqNZOvBbj
s+v247PjRwPhF/Jt1mmwsU0OkawO2ossx+5SWwJNVFEku9TVoNIMOPuuxzQE18DZzDrwPtQuG+E7
GhYfpE+CsBYM3OzY18DFlk2FILZuabK3byfx1thhwHys2Jd16t2xIf/2WJhyauXi5oyBu/AgGOf1
1Y+JEbTqGnrDdDrHOEjPFgJeVpCLaaArqr2ZzfnGNXUHjIZf6PMInjK0j4F8MGTNGYMCfa0lpeww
YLph8sLmHn2ACgGG155RHEedRo+ucRARTeR5Ub1ezIyUK5QHDNUmBzqLjSrH1+Jg1ZTZbleHiO/s
79BZ9Q3OvrWOCswgY1QO59Jhp1HbEf4aBJAeUn81X5Xd7TsJIC7R6XDTdSJW6N6SG1HM64wAuPUX
OD2eqw037vB9jkz0OBmaQ67fXyhsKdOG6kYc/PBGdNYegbmPsQI7Fzdj7z4FoOmDkEF1tJgGVOqw
t0ap90AN7rwKQvMySxMOssTpwh5+4O7eZ5CYYS1dHI2XzUUgtnJ1T+/b5RQTlZwY6I0RTbevQLZQ
wW/j1BXMhFt1n/pBHYwQIkYdWyyHGAAd7aGpvzdLUxaw7h4RUs5FMt0hIFC75NWwG/3JvkBs2mmt
o2NiNmRf282POLTti8GGDqcr0BlMSMU3rCPNMyX5I0qM+tSiW9vWIDRWFqCU3YiG7CnsGFtPYXhL
BkrSnJnJqMpk49ppsR/K8TUT4XPk425yOn/JOsjk9yQRC+YRs4zTkMdaYx43RdiwEIW/oXLvexQM
Fx26N98diavq2XEA+sv2LYL8FfSWZJsrEq/xI4p5uvg9MYojObNx6/8GPPZSOG26VRih0CP264Ij
/akanfsQzO9FTevqRnAihp7sZdsomnUzsrdpUVCQbFdxlx6m7+Y4JN/4jU9NZd7qJJE3aXnvIqx+
lqH5kXTTG0/QgmAJTcbx9hmoQvMUYYnYVPlwxfIbfHPxNcXBIH9MvcUmKuTQJMuP7yq64NmFgD/b
hkeeU208SZynprDqA5SoM/VIvO39hNV233+IqiP/K5QEvebOIyavbWUUg8WqzL2k/BuNFDdAFpfO
LjciFq+4TbOMQkqZaMn04NIXMbwouBuYXdjTk9F+1KWcV21jomsTZnFynDzflYvyC649vUIHTUrb
FXHpfdDuaupZyQotjAz2K068pndvVnVmLyadetgJzOvg0a/a7/EEZX52yML3L5NMHBES3r9pbwr3
deefJ7PqX4NOoXfg5GwiE3ULgWTjgCki1UeA9YAsxzG+j+K1iqpiLweEB17rXZAgAb6eq/ZQ+wUK
3S6xN4TiZgFDRJt6HC0eMVWMyqOAKWHWnv2Ce4Ufvnu0pyvTy+ztJER00uzjCYNhwl1gfDtnNc0j
+MqBCg3fErTpeeUodbIxra5rA6VOibUVidkF0fBLrDTOjplmvYNCusHlWm4iXy5SEAi6aczKwI8f
TRNCtkYuwP6ocDbCHFCUxR1glAgNZ+3ZS4gab+fJSm7FFKW3zr+2ihdAMhqGyeRAmzWw81cB2ckJ
+0onZ1zjSIhEs+8TWuad2FNsHf7B58T6OVV2ec0wyXSmCx1g8jCMDdja7Xnyt7DMfo24sY5FOx3y
AMZVzgC4Lc/eEIB7gfn2hFeh3kEaIFEl6o+QQvqRrPvMkC7JyAewnT9nFxWoP/6oFtlMpqzfAhIv
uiNmmOSTpITAtYJvvJmk5Z4MTJJr34arL9iJnT1FFHCetunGyAmPCCAmmH1wKyrzd2sa9SacWOS3
DCzBjV4BBsIqizkYkcc54ApZMUEH2bkMcp5a2TEtiv1vqc99EMAekwdGIlnbQq1tR3tDKiFPmjUZ
r4yegLpN3pNDgigagWrRHABfZH4GzKlmmjsYFpwci/KbyYj0CKj1ZstYGFDpXpfUo/TsV61nxbYH
dJkZQN2jjd4bo+1ucaF/a8bpj+oISQliOZ6N5SEQxrauXSBZEQCOjPIeEOQUbWJpZyvfcvdJnqh1
4dr4Lqsz5XIDxop+Zihqjs9OkaJnifmis+8yKDaJDNPtaGYv7AxGpDLTdGsGkirdVMtdpYlWAjZm
gz3cE8UrLpFVn8Io1HvCVvBjpmQq13L6I3PDe54d5T8bYDK31jCi1zHGa6eT6DB4gDrYccmNlZv+
jkHGAeCDdfBqbOQMN4/2A9ezeXbyblPJ7kP0DJ5Knyig+jc38nKrfL3YB8efROTAgKmxxLnf4oAE
TXabxBf4h7T9Dv8LW2bmk+SgKUiaxNrksLWf3J6Mhc4MUqq7Elki7fFoIqvwyoCJOEe4qvWV2zlJ
FyUeKnbomUt9Moef0H2qQ43pyLXIEJsLy1wR7aAZ69Nv12H8BoDWxPsoRM8mjSRH0WI3kIzwEhjx
gE6uhYsCYs5GelZcIGgFKewdDFcluVmH1LYmLNeLCr8J4eDNznas0BsmMLxCQxWnAUo0OiKAn5I0
BeabNDhWrhjs6hxHvKgkUoH0yr1rWOOqp642zoFPcqhVuK+ixHzbQmpkh+dvgyHGm2HXxRnb+Svr
T/AxMoWDFtH+kYR0Jvz9UbumQgrPD+KjwXKpI42YdBwrcdJ7+9nJLfN0ULDIXRjarnCkjTAz5/Gg
3OrNZ6S0G0ALPtnKZh+FLkO0yyFN4V7C6FkIiFxbuTOeS1F861v5ItKkvcmhP9ljdOHe/0Po+Vdi
zskhpK4b8/SsF3eCpRnmZsuOO6sMiwtmxbO6TSM/2cryL26zxoYsomSV9y6ZFVlwrhgqHHsKFmTP
LN2EPTNOWuMZaJBv4/TmyF60OOkJsXZB7Py40QT+bbgG+vVEuLHpl381yPvmoFnbBVIWmXC8Wz2I
iLbbdbXbH5w8esmHhsPLwntXaZ1sSFbDCsNG0ZowVcdJtYvm8zjH4x+v/yg7i844LdoLTPeoChkv
NhOVXrxgaEW2HXJMCAkDkFVA/bk0mRMvGbp+jxXCBFxirf3nuMgTKun4W9OF9LY1l+vy27hFmrrS
54C8JuaT4e9EFJjwhi2nu4UyJ93WA9kUJiQ86EP6rwHn+VMtMLF70jBXyHuNnS4OSdrtSCdCqWTN
GKkTI12XbQVdzWPXGLN3WoFIJldZq0tDTXXC0onGR25CvAwrmT6I+VogRRH2XHpn4pV58ceJmNHJ
SL3toPsHWB30594U7xyIuw1RBayHCIUxg/HFZ2e2Huomw9PSVet0jn5jr9/lDESOkvRT4UrECEHd
XHTzOvi84Rlqx9uic26mi9t1MNEGufSDq9hFf+Fj6g9RpVJ8Aezuq12mSuZMA8eG/xdxdZrbEfTN
qf+sM0NvUoXwgk0HvXcSWGcTLMvTaCWLqPRdFZ3/dRPwy9SkA1j6WYbFcbqp/bjamkfiyEMUaNMj
qeaAWSojZcQXZBXhKC6yBT1UtyvFrfiJoDty7dW0sa35PexdXmOmBPRvH0Zs17s2+q1haZ0JtUP4
nJPiJc3+IJL+V7sEA7PlMffTiyC/Z925kCnjlnGvDyJ47dCAR+yevKHHozkQtZjripIwNn+YAqyQ
T8wXnPFn1SqHQizqGETwcgc9WTZ+2hXX0G/PA7FPe99RP00BrVHVpGmKbubKn6oH2a/YcmlujlGP
J9hDrCedT3QIb0mQNx+VnVxk4Tm/vdA4BPZrkFb6PurQezC4+zVwo8I8u5/HIX/2jEjuyTk6iizs
2EEO2WushnuHC2DtdbELyHf09kzFIlw65a88w8Y9JtNz61ADld/8JpseLmyCp4Dd7apJnRcvaapz
SaoY45Tql4Sb6qX3MbXmvRPx6utlg+63A9JHWsHVLB0Ww1yXvCSM7QKSJra2a5APM7rWXjT5WxbW
EN1dMGBgB2KM/jPKS4un5P+JsfK/9Ez+m8/yv7Jf/v9orLT+W2Pl4fN3/rP869+clcvv+NtZaVj2
v3jWhVgckrbr8f//9lYaQv7LYUuFuTLwgyAwxT/mStf9lyNNfolkOtslF/4fc6XLH4hPyQwWYyYa
I8v9vzFXCvFv1kqUtZYnCdaSwuU/EVjBv1srg8LIurnWBhgFsZvByt54ZyNSGRP1IWH4D27OxYTC
yfUAaEaSK8IiSwmMdLlzB3AA0K7Qd+Xd46uP78SfHukJ782lZJhPQ6NBwQzT6T94V+9/Wz//R9kV
9yopWzyeEqfpf/6HC8yq0vR4hnxXSNP59384xUpQF7lw1yiBgS0CFTv/8xAhRThMvXv450s4qOTZ
XB5cKKHd4qiSZ8UabB27cE/++UYmMvLsu6gkBZUBITMtCuvUHk91HU1/f/T1ta9PWwrZdRAvy//l
W75+oSNxVybzTRl2cq+rpgHodjTCJGXywcPXl+3cpLPqq19jb360oTk/6z4yn9tBlxtPFs/aaLJV
bveo0gKmoOiG9MkpXKbkdR88c+bqVUCg1I/SUqsAuZwfK+v7NOMtDcRoXWVSJMdkDPXOD/rvMKvF
OfNbsRvA4hAx0cODS/7P5+ZXEupo/VEtHibHM7qrTjgZynnRmUc0grgXGAyYmXfEqlKfgXbi9Ggz
jx6vUuevr9FdrupEucfJivtz6JqEaC0f4Sbuz9UYcv9kuAzGB9Vo6eOJH1t0t1iHx7XwhGaTBzYl
6uHP4awVx2x5EGx8vE0T5XCgvr7aN4jJZO6/K92zaUMEubFAPUKwWHZEXw+OYUi2DgaLdY3Cn4GK
9R8eehbzRFTdNLO1W7aASAxEjuD44MCYacPh80hiy/jelvOwt9u+gpHCl60K55ffq/fJtE3GWb/T
FrRJN7fMfS3P3EZ5b1COueWboSgFZ4fQv3n5NIC6grGjZxPjuNY9pDHNI9yBjQjIS0kM/RpxjV9q
nb70RUNIwfIljFao3CH3nL4+tQYATMOiUtPsztJpHl9CauWXIV22Q76il/j6WlGQozVIJth8R7w8
pDE/wIAnjtqD34ATk2gJKpVDmSXfGpl3535RA4xqlpdixGK8fNZik0VKGr43vgmmIovm6pSHdXWq
44nOM8aERIlMEFjX3k3WLBfDnHEhSOcaSoNSt4Pn8PVpZLbu9esjOPXDOWbdzuAdImEK5Az3jTrl
0VxTWC4fRoOxE+EU7YnogmliJQhIM8GimeFU0q9AeYyckkTdBstDGBo8OU1LUIfXcOnFsXHsU/YS
cErjY578QCzsnsw+gU7SWNFNdJGmpVQItaMcx0moGht1eb3VQYJBs81Y/ddtdiIsAA6hLyEGd85L
4QTniKz7Z8uHqj5U5TENDPvCixKBPR3CYy1DdOhs2YnrehusxCPFUrrXqOnNg19Un63fpjuaUPaD
xHx/c0p6Eyc2203utv7J2NMjyRNOPhp9Tu8VO/vyNKUigEW/fGhNFEHeGEPvZ6B7Kfr8Zal/E5Y/
16LqKLGLLNuRhxZC6+vn9dQpxmVYOg792G8GZ7FQ6m3a6eljwtQCYyXCEE9YYugoHGg1My5TcAlk
dppem4V3GwekHpQOaqM28r1TjXa9KKV3Tj1/k1pS39sCVbRpuxgmwsBBO+aKmyq9TZ7J8urPMKLN
lpDdcSCneIIRWXvhWhSR/VIPvvUyipgGHesco63kMFZIH+JanllkvaRca2+Zl5XcA/rrojVCvo+V
CMFQNiM2W0Y/VrxKByKSvJQg0NkLCBxAJJxbLlDVKFszGcmf6B83MXsp+LHJml1+j/O1P/uGBRJ+
KNgDW/W4g2DzaSfyd5Xm5tFO6rPNPIuAA31rPCU3hSQfOQ2pYItJLEwnIHittA9hX8Qb2md4XkmV
HYJ5/AwKZd3VUH8Elav3Qhcsl10ChgmcGPZRVKeskscl2ZNGvozTZKJfY91UGW757OGpnBZP8Zex
mItgxVsVb2LAjRBSf/ge4lXXyAQfDXcklQNfG2PzBvZwejOn7F0ZsA3tKWiIS1neHiSJHDMMkOxr
9AViu774JF3gUKVfN6T4pSYU/LXfQKDKA5iRaf9LGkOHx9++c2kkj6+HMhJ77IUrhvRnY+uFdXIR
tcgvHm7+i5pxRIFdkO9qGudH6rtHgsA3jqWH1xwGJcyTdBOPrCYCh337V6RlQe/F9tB4MdhvQuOf
nt0BDXFhncMyMM/S6PYx5ztMFxPDrY776FIRl/GUdZcgVYR2C+aqlRzxR0Dm2XiBJnItBCRXhdq4
WIs7yYt/zUg+NjiDqkvFXDJJm+EzbLxVY5vZ2SrDj8a15daUPsb3ZFfrYr5Xw9Q896xnVduHx9jt
PbqRmdXVPE30cYt9QebDZSAIFUwOynlw2wIS6Bp4HosDenzGYDxMdYwBo06YPcjpNlUeRBi0EnNi
GgdFf7NNbSJgqoBJRebluBRdpoO5jOPHxJgnxGBsjJ33HARzPMFyCA0a1BhoAW9J2eRrY/mZSJ3s
iOMjQ9esm+mcV+0niZwf4MNjmESM8p409NQw7OVe1shdhX23c5yStcSnVTF8XBuNjl8wCvzCx4b7
uob1P+2Q6wKHDdDRVP6rWedMzbX3c9AJVqdUMTIE/7EaWlBEjP/k2izyAdpLd287DzCDDWbIqPhb
bJvBjQX1AtHiW0jkKWd77e3mAcdx2Q/WS0gxAfLgryy2kkuP+y+RE9v6LMigKzCtqhFhnzqrfXYs
RpYBFiLCGyd5rmb/D2L39h6OZ5r3BN/Y99jzepaKCGog0jbbaDvl0iKnyB45XqxpOuFEwx820ukW
7IUY76aUtSXgQgXte4p7j4Y2V3iG288A3fQ2bt5lzN4rhVVksR3dUnKf3frTRMQNqmAk7WZJoIaN
fI5LwZVVN94mCDAGEESxtxzuTIWNewwuojy3XBBlQbpeytuM+WTNWiwW51Y6byT3GSeg3N8UKYlA
lzD3KlxeUYj/34rmlZHkCksS9hDbS/A8QlGN9ZLuBDbOJYsIu62+DWbcHJcMTeyr+SPD8YEgB/fD
ZEVyN/u2vgRj+IdYm4K21OtOXWy9l27igQXpXpKauqImsJEpSHmKx1wy7IrY6SwUjdzr8aNVwOvX
Xbm49UqHZbEnQHkExCUrS+lNqH4NGSFGff1jirRzslPmx90kJcs9EtRCHAtPfuqVj4CV6RSPADUt
YtuFN/9BFp+dGkOiL628iQzHPiC/NrA5xcOVY3suG3Nv2KF1eFFf12zsbwGbdAeSKE38mUG5tpaL
oI8AdfD2dqya0Qhbt62e1Cf62ZKjOglxc64xGyFjZ317LJcisutPJULcY5HCLqp7xHgNS6MMKluN
4AVUFyuytgWF3zPL4qbItiz0z41BrNXowoNayop2eUgkaOXcMc+h6srtCCX1GIvkmSrcv44Btoda
Gf4tmjdeWGY/xzj+5e8KFTi3mn3Azgts9VRPaXmsY0DvEgn0qjed/txbk97bSfeYGkXoZBGecwSU
+0pHip0MA3JlFMTmLPdKC1A2gi7ulf4wWyfPRwtbIRLZ+ACIL/88WGlFGtyYIiieTNhb/WIqCAFv
tDVmp9Cqt07r2syZuYCywJ5JcUH2UzfxRDk8/MSr6p7j2HnYgUj2NrO6w+hN9xFH6DMCrcDzhpdy
qtZg9QXO/4FUg3TuH6gD4K9G8Q82/iMJmE0FfVyYm1yGM1A7274PnvyRQENRXu3vyCBsnoeOUFM7
DpgTBsXEmn9uzkl2cWq6ORNd0TbJWJ7D5OHstm8GhaJkjfNoMmetLBm9SSP51JXl7BaJIoIi7Ky9
1N/rwFCbdDIXqjR5iLLmRzGLh4uurTLMYd0j5WCNFq6ZusTPTPBPvuCNn7Qa+7vRfNRNm+y4Z1g5
7A8rNooDzqD3r+MIcoh9GVXBaHVUKLNs5nlNElwGNfQr9AjurtEcKkSJQ4mdv0Vj6d47+S6F3X77
X9eYdL1nnB2sbRGiblXfJ1fsg+R8zOVlYnizAQt0nFtPHIviQwxOtItt+dOOnFOQdO0RiJ+8ekGE
fSonH+Irfd7woh/dhObBxINyYjtPJsNkt0S7DgwtJ0b8yK+R6jpVxqg0xptuLkITZdUo0SP/ZIYv
M64dqk9Eqj3BgAAQC0KXNbt8Z2In9tuVQMucNDimIjrPnWN+hH6Gykkzg4OeL6/MeRkCMqW8J+0S
ckY40bt228+K9L5Pz8/GE7Ca7qzDrDtX7OzWiLwwiRB1ydi1i6qLACfHtG+GEhg2fY6CmxrBa9W7
4Qj4hRFmiDCMwaCP/SEzw1flJdMO7WTPtKImwjIw2hbmBY2gMbpIvX33D6LD+jjO7HaH2ddcMEBD
IttRe3jGwSERHlJj9tzACNzYN94ICaiRRnDDVXV49nlC7k6PfTGuemNXxQiA/akveUncXeu5+IKr
9pWeF3Vymj98YAPKawpuyBlwYXp34uzn/OyH+YlijM0oGeSXr5Wtngcozib6xwqN/CpSKFGIuyhP
UcNaoCljtUqbVmLl7pw3w0FCOXvuHY6Di91EJaRKdvScPr6mPi9ZGgkCp1AVihNcwZ9RZpWPyGmu
4AJA6YOJOGvTH/GWGHB3pX3PA64eoZx6m+Z62xP7cCjbvDp1Ag1gpWS5cQsA/D3kyz2R19yWrBft
BNTUrGUGZcO14GhH8OmRtVIO1YFtY3yOu2WNNTS8A3HuVpXrbWSh4b8xIj/bP/5+60eo3u9Fa8tN
acdMzvHy3ho7QZAUQeYZu8DZL14hRpyIrvM/XSNZZy3XIrDTgHMYDPfc6GOQJi9fd0ACt5I19mCI
dmKGBGjNCmxLg6ow9t/ICgMIY3j61PrYlSGpX2bQhzALl/thg3gpn/wfleiP6YDXP9SmfbGN+Iid
N7oG5YBbSyOiFgiLdGeGN8gqSkUoqo3YvfdtbR5V/Vc5lqCNiCgb3O5PEzf1i4hwvzcj6F4FRGGf
kOa2Q43bHcWEjDhMxJORZqztXCJ+7IEpkKlRRqilHjRIgZ76zD99PVgxjA1yqGrYw830koZkL1kq
8bewpuU2aRHkm2PWnnLbNbdplmUMfVP93PDkhrJkXJ0/8jJiFmy4i7h5QswhmxHBUJoXF9s0Lrwt
XpM80jgSreyVpAImCWQibZuqD08VEb1rkH/Lmg+k82gPvB+xzVyynr88EskJ1ZlxiTRaysLB67l2
DSALgWOU4ZPCPtWrV8NCpNBGdAKzJEQ8qdgr6CAMd/geXl2C7Q4Evl1yEUXPhcbyb5HRsi2UgNTe
fgrDMX9ZeJRLJyufi8x+rkYv3FuRkW6AMtavSuFubMn58Qz0EL5dxo8WCUkG1Pf0VRCEXlBzCnBX
wVwUDWV+cZafHzc22SJpLHfcYIJjFrW3r8NKMhY7qmC6i94V30L7rzHMfRr9sf6wVXFMsN6eTcCb
PmL2U9NO+bmq3fep1j+HKvf4s73FftyH+7iSeLq9YMA6KiWKoO5lWZetS89E0epn06mZ1aPRLtqk
ekJ3YrPLjc3OP96/rhZsw2igwrE6sODbA7wiOTQGyz1g1/r7Vul5iKArB79asWjt5KOaVPEAnLdq
A3WYDCrJv6/MujmpyFCX8JFZeMrKgnxTlolrUyIjXkQFzyCad5bBnZhyOjkiJbafR4ivHSDqtsrN
W+vERxGhD4lIMOQQdvmTrRYtac0NxqN+kCU3kaJ3N6FoKcSn8mfHqIvzX1b7qDbkK/7s4dhwq5mc
7m4meDlFenENGwlySZwnpj42jS04EztjBB30lXmavrXKTHY9CsZ5Wtkink5E2ZDQHjMr6bIeVEBl
0JmQvRMFbgnnMmNhXwqeTFRj4coPE+t7hhg6JXHq0bXptTeb/FROUXeuE7yeSUDAb01ecjl5UEza
+BSAzEZu21yw4mCmRKrByGJExFSJu9e8fZ39LSkbcwKeRJgB8VxBuG1y4zeFMo1keG8GZimzpmw2
TNwGsztwbRvQUhlwVUxBQJHQm9LPZq9fxR1SpoGQhwhqyEIxJTWlRbgKWaxBbdBkHe4ubZzQfCLP
G9hHGzk7VpN5M+QBj+ViQsjW84DccVVGYXJ1ZhOpXPaZNV2AXTg4EcYxbpWVwoJLuYpMtFTVvIze
ssbfzYVxYrb+A3VtfSxM9rjSwHkoLPOzsOsP8D7BOUACcEwx3kHokZSAYcRidpweXinXwsEam8Yp
icRKH/16cE6ZNhhczUX/CKDnPRVJfx5sk/cmp1vi4Bqac2GvVSkbOFwchVlEgrBf0AJU8ZYJXk/Q
gw8yMXEI8u5LWA34mZxD5nRnuy2gvsWQ4+lYp9vXg5O0080O3nm+2EmTFbn+8kKJpUH+6pK7OWT2
2vl9yhPUc9H1vNGITT7MAYp9UnXNEwo3kFdIvpVGuAsY2d4ZcfYqU8HcQeFxkDFeVc2aFDKk7RZb
RcbSms0ugvgYaGw0+fKWpRb2tHwWx7CDOBua4NsXYRagIZRXpUORQlgZZZ59LZreukayH/aTPRzr
2qwO3NuJLLSoDxIvUru/izvf/eYJGyJ6NyCQETq6m57egjwbLgaTzzi31EvA8r9qyuSlGokXqXr/
6eu+NcWoocTc7BXvdt7VXnSyiaaxUglUzB+ic0edjwIgB4CIzndnaPv9n6LJTGKAj8L5bCkjKGKn
4d1s5le7v+ZlJ547mQTbMSQ0NLKs7hDZAE5GPHUri2jTYyaD8qiqhklmt/lqWGzW0h3q/3uWdt5J
JZ/Eyd3pq+Ud61cD6HkUq7EVXBi8LxtnF8VF+peft+9GHT4Df9bneVIp92nPYYAgzTPqvnpra/ag
xjICdr2hwAIKCVyKxj0X0tE7a8ldcPDKtFKbL7nb/JknJmOQjwk1QKeUEgAK25mClMkXcPstfg4X
P9GrXYAeHoLBQArgOEfGqhtWDRjTTSAtZrl4evGgn1KzucqwYUtetewpkj7cuTb4ohp30C4aCgQw
Bob8iRXMMR5VvvN63LaAhJi3G5dZVvVuFv+Tp/NajltJm+0TVUQBKLjbdmjvSIqSbhByG957PP2/
0JxzLqaDitGWqCa6TH6ZKxf6CHKDNjgPidlwT+NDe8jZ7DrZvhl2ye0j+C/3m6fgFrPjT4F/04ZZ
iEqigTexZg8zjHEKdpHcYDRz3mZryb6liCBR2tQXOz22XVl+lqH/m+/T2VtWfXakAzPGSbRrJCvS
1Jai7rSW3+qZbIU5oDG6eQsUJ3O3CvCv5wcJHLMlrZLCq5KgiyhJci6VmA9h/j7LCgvH0J3tyFek
dSmyd2NFKYJAI8NxSs7ZLK6zyDhYjv5et+GR5jPEnEALeYiixN+l+f111uimparO8ue73c17KiPH
bZIWcqPTZvYc+tsQKmoEhMr/PYPAybhpCmdF9QZzMEKqFBr8mjrM+rkl8Bwb1qE0SSKEhDj9hCqv
WlidN3Kx8qzU+V1H2R37IsGJSh7yjmtX58c0cxVaxeHaKjZo0HRABThHWsdqTrj1+03NFXGDJZ1G
+TJp93NtgY+gjjO2pOZFqkw2qu2E168JjPbHCYuWLJHWUr3bGmk834x5BJYpQGdaBa4qYnJALqMs
vLZdcTMmtQu0Wj20YICLDuGokMa2IQO9GQzTCyvC05ROsV3iHPaMoSr2setXi92b3u94lMTTNbmF
4MPuy4K07xwcoRzKD7imkkM/tN/crp+f0FMhFqUOJqVfnd69j7pBE3k9dQc4/d1OJyiwD4GejXUx
rSOj2TD+ib5LF1dmHFkpzSZMgqgH77aE3IlxkghZlTDjaAtKTwN8iNm2wd5S7074QJnev7rAbdig
VGx6lt1d2CNpDgag2H45EkZlPW/LjFqiALTMeuCGfgpU/VT0+x40qUve5uQXnGFa8Xo72aIdgjyh
8/liIcNs6gyrwxS7T2rkyjWOMtjxC6URRyVkF/Br57Gd5CZcVH1Ll+aqcuiqiQVxPIcUy81NUMNz
M0h3ACd8SsXtVdzHzsOJtVMJDpvy3A9zJlRuu2EC9IoBWKThhq2dNAM31jY4U5khBjE9zVY8xDyx
M6Jb5RPDmjPdo1uPu+Q0+/ex+DpRjsUVBAtsiVKrT7UbHaTU4SjUmvYoqQIU1bRB2ifhyLn/nHU1
g9/ovCAAaHOEvWDbVHNNwaeI6EAugz7dxTbqaZQccMHiJdNd8E79j0Hjgpbk/qPlWPymjKX+0nHe
9fFbIcryTImcA+YHRHcOIQ0XX7HpXEgqaEHj0S0/OkFAquaB2FnWQCyTWP0NX+WbiM1/0khNeLHd
ISwCg09aYO/o+kKmDjROOgO4Pqxg484uOAel+JC9lEMoVX75cIisRjtohvm3DBYuPQ1shp3FRxIH
/+Ro/CNR9dDLKD0STH+2XBK9OmjnMwmDjdaZwzVwa+PUtLXXF9AuXMGwsCvVnfSq1PqrW1K9hoTF
TSUajlQHY1Cu6uGIP04exFW1zd9Q5tqx7+FnhWIInjkERNOsYHxilKSWNmqhE/oekePNS3XQOmZw
yhILI2o4FVEtD7VuU6qmXEwPWPPtYEyh2pKFHes6oARLHXRhWauoophc1QbBTlvudYZg1CBTl7EF
qfETix6BHdyvG6OFJmanQ7mtSN4/6o4m4gCfARbvpn12xNINoAeY4LXxPCpOQiLDh2bKX6Kq0U6L
+lGiBq8apPut3qbZPmOOfsSrShJERvGeIg1J0q+f7mKmohNjZL8v8xBWRhVq67qmaqrOQBfvlCp+
Fnbun4JePHwbk3w20SfNrWRY55iOtoghyaWlHcWgz+kUt4ixVqX3i05F0lC13uyP9Z5xJrKFROHr
+1vOJPEoBkzGgl1dKDdg+tdx5YL7wfmGoigyp/Yjco7AE+2bPwE6CcNAncy2gYOJPdWSJaQRVfKt
pvmPPo+zS4VFeC0ztntWobMEVn3TdWhnRqk/h8T9rzQBMVZTxGw4obmi8xm10c7VA+l3I05wRYEK
AiowCOz+Uljt97EJ3bOqxac7wjSybJbBWGMFFH5zzCEdXuM62gRx5h9KRXedosZnlbWLBNyQgVzO
IqHDnePr5hGPFkJ8I4/xh3SnG6Kb9oNyUri4ug9pNHfPdR4PZ959At2oUF4lTXATgf9pphoHz5ly
wrk3q+OcdQvFnyToUBMrpODtmEHhOE9ZLz0xDG/8JdWm7eCLUwlFnIqR6soSxXRsmmRn2Fz7s5CT
fVBDx1u0mZq+7rWTlKFX5tAUWTSTMwBUUvSBRyVQfaBx1Ec4Scy1P4p+I+NgZiqAB7YOhpot4E0j
wvsjtIram9G0Nk5cGF7aWlxuyVI9I//C1mWfg7R8i6JY4C0u4yd9XvYxciqxnwdssFMah4+EUa5q
tPlBSGT3ujPV8VTAzRzYnXXCCsPQm9dokt/yrMg/MC/voELyGKArg8bvQXVlxr42QRIm3DDvr1NL
Opq7YYysU6JPcu3qiSTPNtAFqxqcFgap8mV+j7PCBUxiHzLT8N+SrPOm5BEH6rOr6+GatMBCIE81
txCSddlmYoufO7yGBUtlDNKAp9O1Dr1vl2d/JM4QKvFUeladu77Qd0GkgB9VcovPgui5VvfABN3Y
M7rA4AcRngcQEDfiRzqTnWDwmJ4qeKw/+gC4TFx3v/U4iMHwts0xg5r9I4k2Iu+epuzrB8FayyzL
I1WH8yYUlo79IfW5ItnfTSS5+9osa/PUB5xibGZyjGqK9u5W2y4r39vl73FC0zg2AO3Bc85UguOd
vCgFf2ooHYpY5zy9GUszsx8yTp86ZyaHQOUD/FGkDJ9lBokcnMZbroMKJ3VKyw3ny3nV61CvuyK7
pREdN03JyahrKOYsi9Lc102l3QIHQc4v60OT9tNPhMmzKD4to88OoFTvaurnvUyIQE/DgaznzyEo
pp9Ny3ZhaH91StDhjWDd1lg7L47uHnu/524RTuIyoO2T2Qc9ksaO+c2tem3N2GA3M6X1MmTFj15w
2ayCbvR4Y2KmnFhyOn5MW9Xncle0EoEhafDH43pftSDob9mYbRklLLlmCj2kNV9Gs+B58gf0eYSa
1Yh5fqMlxDLnGtWc225G2eKmrMtpk5XTua707kqcZYOHVF1G8CtrZ473MzbUp2iJvtf4+PCEy/gc
NmZ+bKLhv14mw7OjEIoa6PyQdPBxAtv9Q2CgfAtI2W2CEHhu2NFanbjvYmbkEJCNPNoKAppB5v+P
9xLkSAcCdWrhpmiLkYqAfLet+ojusmW81Ei7x11DvV6sCcCdGsGcklJP1aPiJBWsf7OmJUlHAwTP
LX32sQYUbgdFVAQUhzOjHQ5ZDkx0oBGQ7wfWlTub473tH070Xo6ac5R293fyJw1qk829KOmfDPrc
G0EZxpoxZOshs8QJasd4trP+ao14BwGtjwRKp/7kpDrulJH+B1q5MTprTKmuo5ToAUZFmQDV3nUt
bjb7HydqIDL+aNU/co0nP0rloexGUF/GdK985pT5AMk5Xg59LC7JaugyzElMiK4T1Lwvm9jw6Mba
PRpWR5LCBvUj+xJ9SeNST52M7qUOcpNpEHtLXR4Qodm5hxOz3hHERfHpaDXt69QiIMxIp8EUvusi
hritaoH/pNUNZwq2qY4egEh3/oY2fpaGy3ZmZ2ysuUVy/TVqxbAHfwyxl8iiAw+TWWM8FJfXwzV/
OZfGZaihG2eIXQA0Q0bRatmFq4K0jGWL8kcFTPhg6VlxBdQCk8cVOyzvC4mphESRMCoYDWAMUcHF
gsF5cWhrCsMmxezRAnD0FvRJdl2groimWDlH3XSOgPbpe0zJfPWiq8+2UumpaBB/bRzxTiZWdQV7
PMK9smZgSHWDX7meM0CeSsehf0uaBjMMp5Q8dhkdacizS+/Aa8Jj0spr1kYGjakmhbPIH4JKreUZ
CTipp+Z1crG4WcWSMmCHvKZAFOgqL88kfcZzVCqEJyHk1i8oIRRcZBshnXWi0wKmQ0a4cAs5tHEk
T43SfhtpuzHGlJuiT89IFja4PIbGhf6qji7Uul3oz+keUtR5qARwT9WMB5VHxq6c8SiOUqMBIg+t
z9oO3siA0wuApOJROstZdbJ3hWt+DLkw1mHv07vX6n8DhI2BxCPoMZvhZ20EhNaoUdgNji3WtiHh
JQ7GRMamL9Yd3eLbOK7uTjOqA0IGJYQspuu0G9xjkzVnR8XzpTKL95LJbxpU6oQgs4zTM242mP9F
4j/KGQQ2gvgpZTE5DXQnnBwJ98fPTeJSE2xc2usfvuGccrySO2qrd0NsPDTgTQPOjc9QC4OjhX2D
cT/1XZUDHqaOIT2oeCTw7BignWwsl9C9n3ouc3roKb4iMZneGV3QsZGOylM8/SesCnwXnToomyyT
1nSxNxRVAczIlWvlVi3vVfC9s7go2S2NiYDhcbGXnkYpVY6aeTFHzCUM+4sDNXSAOi1sLOUnXYkx
Z4KwuMbVmySw+Bwo7JwRSncY08hy2Gmw01mOPI2BOj+Fk/IHF4y7Pe/digGv2epEjZZn0V3gLa6Z
s1MtB2zLx2BvJJF+bNvBI/UWfknmTMiybeXyPmv85buQJoBNLurK0y3m77O69oZ27woroRqY03dW
5QmeJAvODf+ScGRPqKyLvewZAT1yQDsIH2s2hOvFVUfuqvNEDoV+ChdapjLcKyjXpexTfl0/jY44
pFR8gGqcH1/fkovIv6/0gVnZngc/PBdN78WBjce6ZwtjYN5s8z0iDZnbqY82pRMU4ABxOLyOgKaJ
bpR1ZGjcuVkXmnZ9abCG5vcbxjoW9pXZOszL0xbTEzDH5aOt53FrfX9dARvFv9Xqk+H86sEEELdR
0G0+R3+8F0YY3qdmMYAzsOQEZ761OWePAPlTB9270QdEZWrsngk47SsBN3dRihfygEn9D0AyS+Om
1MsVoA3t0XGFjJnwbWMnKUCy0HLOOgaveTE/1BwTPCNi+5loCQQD0W5KWf1X8ziBHe0YnUNzgG6d
7Hm0p7Oic4/sbHIvkbJpJaYNoOAsuPO7v5wpguvrhbmGs4UglhGuIPwB9c8RF+xS1bnu1rlhgddM
zTcOXjuzmdz7UGjUfFKiC8/I3rxsEpbpR6cmD8S9COS0NnHneWT1cDEvI9WY5/kUyGDcTCUeqGk5
Dlg2vow47flslIvdD8+ilYSPEaSj5SPEaWmKgY199ieyMjY+ADl26d+BoPw1G87qrWOIdYXUunIo
zLgCBOUNUv0vM+0RJqRhHrESUvjeLHw+Zk+eiM5wwfN7bvqfxHb0CydfezU61R8fr+4OBEYIv7xD
F2H5X5uyxK9UVT2iNHFoqAh4y2nXHByuDSZv/zHNbEiZBIOiOahP/Pbcg4T0Z5bM3Wi9zk6VnnKU
K+jC1RIvrc0Oc42kMkfLQD7KMlylIeHA7sWEKPA2OwvXZHz4s/JPCE3jGgacWCfCVnumgvLaRXwa
X5qTnqA6C42+s7gy/iOZ/jdAadw6WC62YadZ53Qkzj76Vbk4XtujGRVvjW5r9moyxr9droUevh20
s6ll7kCnDNlFqYYN94/gNC8v0eL1ElX51JY+JMZPEkUrCj4zdAKnz6/484YNVyauGE437Vpk14OT
DvODtC9gKHAtSjmfkyIzRiqg2X1PG1Bppf9XywPromoWB3156QwFV9Rxw/c46J19S1beq3Roz4bG
5/z1IhIbI7aUt6C0w1tYWOCfwDbsX8bFCGl0pdTgHnCO1GBGiLRnyzoa1eR3k4pBStoD1FmZco45
oPAOOku0MKJYgKoN/IGqeBgOClkZvoUmR3NSidhs1dW0unDfdnm/iRAbNBGM38iEcmVcQGaq7lrA
05C8jKlu95TL115RDlgnRnXsZjvzAsmwfaxNtB2n+GB6NgIeNffGRISkTCv9Z0pZbVQ7/n60ymxv
C/YY8ED2Zzd9YrT7LarIxJGjq4cLqXgj627JiPfTJW1xLk9jyfcVc0lmm/9oDBwahPNZJ83J8nql
ezrGLix9poJdggABEcQzaZylGRGsVDbm03Gu0L61MiM44laM5qsBXY3V8Z6YHD6THNfoOOSJN6Kf
72fUBhYiNwfcPCOXuDPpWNMaLr1mProgfUvnQDu0ogNE3JKgjDHMYWwJwYZCE7jJQYOuzjRnts2b
ZWYGM6p2PIgFKFdD1+Lz7ei7WRFTi35ayigOMTreKq3eOWVqHl6exOugBuHXwsvQzbV9oMVu5jNL
Q4utS//aVQM2nTqE4zqpH4rH8wNJN9xNYHIkWbZT6I/JeTaTlDZPN4T9FQ9/ShO+Zs/qvl7mMpBF
+n8D3bJDZVJ3ZFgjd79kvHCS2MRxi8jRmdvXvbuCp3eppmk8po35q4Q4uQp9Zf2grChEu6xwWcFL
093cq830l51zpATVIw7UlNyYdk7PdHZXUwFRuOnYh30VDW9tYP43C9t4UxiRcBKo/7KEfuO5PRfJ
4G8L3XprmRLF/aIuxY5+cy8p3SogoxjGpsvynIaWT6bnn9PQTgGVlQfIvfkxl9zZ4WRTJNaI38cK
PFlL4zChc29ZK1dtJKx3Z6b3w+ThwEvepkeSNP0Oqcfe6QLYEFPD3wwPZgwVgmVlxLGhuaOz12Ms
jos3WVUpFKdwqydVcRUhSXFLIL3XUC9jx6FOdRwjr/OZHtYEpUGkD+OOiafEKuhPhyaYwTmo8WZh
X1pjCbY97j7jtqwS7UlLvarYV0OuGzrm3R8d3bCr0rXVrXWFeERF925kpr7iXA9cOshtr0i9gos2
ELF8+giJWPKozvNxDksEVsd/kOv6SOZE2xg6zH5XpNZzyFBYuDO9j5wmTqFurLIGQJ4b+vJqOSbl
d4sFJ8VHdQ1B/XwwKTRPecRJlEa+K//jzuMMH/4wLqY60R9exvWprU/mzMk7o7xi63Jjb78uo73V
DGfrvVcANEIu7ee+ZXgYjCAliA1oZ2PsK3rg+uLwWvg1m6WZUfa5A/9/HR0wsI47e0bhONRITVgO
nBSIB+8hhMHlQW1msiNMZ48QFYH6B0jucpA+HfdkHQrm3aevu5fDkpFEM1UVC9YmTgQ/01FTN3fA
hsDfAYrPposryvubXw/OOdOSxhNTba2cBLyFkuCaAzOZ7q+bcJQQ3BbTBz+h4pS1+r5WwAswHssd
KAOKMmcSEnOyiLNJ594sQ+yhW+CJyElJpDGCexpSNFDD5bFdR7u8XrDs2TurtNCJ/UIbVwb1tCdM
Z9hsxuFYcTmiWHQ/9GF1w18AJyt1f1YqEs88Cd7zaR6Oom+avXBYC4YWL1oo9Q985C30CRKz6CTb
WHfEO+N4eXAzyCOq7TcxPFPqN9pxO+VmcciN5rc5TslTNZ1By0wuN/Zs96wYtjjWy0seOAuLcqbC
p6S/CUT529f2m91eBuTU4Vn4Ekk1BlcUNvdvOinJrZ3SK6F1HKwDMdMo32AIHkzqa18TGwLNV6OW
/jGHDnDCTX6IWhhjkj6uLe4n89imvXmcuqQDMb0NA9dTiyetxSH2ulYOReJFEZZ0UE3Z/vUVFc35
Ph+ks+1KGqlwb6KnUCX56XOa3yVJW6Gfcq6d+4NLJ9QZxu63SQrHEyPqI66vdl2aaCl11bWXdnkx
eMjgxIoVlY7/Jvp2dsbUYSr4/y+BZchTEtCyaEeAZl46Q51Ayvr68vVrrBLDyjSixyTKdKMwLdwj
LahvCWEW+mCnqwXLj1scMLqh+WnJ332iRZDrAbvqZQELu0LXMKyKm78/fJZBhU2oK5mkM08u5uT0
dWNL+io/ZSX/LDowdCqxmEsYNa5ovbeto5W39rFvaYcNnL7Z9HWnKRIc0J+nApOGMLnrs2rZG3so
x72ThiBLXfjEQ0WPIXsFAz8DZ0vUpR/pwkgDcArdjZHE/zIvHBP8z8klF01FPRgQs5/A4ffGKV5e
SOI0RAIH+h6BCu3zRZ91OZ4cpsWMGinH2GHG+6sJxAnXD7a6r3MJDpsfZYxsHjLaXBmEKGRenqOY
88zLVbHIY9LqjFMPoMSdwu6DwwVdmPr4nfQTANf63Z7Qo144tynKmpuhMLMNG6ziybXMfHkfmlK7
97G2MScMzI2jU7SixvhqBE58fX0lEgjH1mA4B6e72IZdPUI/mS7K8r1kCvjootTY/KzxyQrz2IEZ
iGi7YscVLvMZMpYU9gmNrCcvZjCw/0gi+IJlBghYchxtzTzwIWWT1eDsc2G6ciWnqcMyEZ9S12MG
HawNI6wv8EI/Ai58UzwSNe2RwQWGEBG0yW8a4y5M93Z9QMS9s1ztFBndn87lcxXpJcN5ms362cay
3GvujucvvHZpFV710T6nZfDsO8C2KZrF25AG0WkQC+Q/tjJ2Mzzv1JlOpybF2FdKK9gayypqtBzp
apAKnYMjMFxOr2q2smNG52/pz8ElydB3v7xrMidJZUFhWLNNlL9thhdOVgb7ksTcOlp0PMMNf9fG
NHtRhls/gYUHQLHDNt/AuOrDgxZBYy9MAy8ByK6kMB8RU7KDEzMGKKnq3OO7HfeEiN17qvSW5tIa
V19dHCpK1oDGmPkZm7e3mNnfIid+CNtxHlpiqc1LYwXpK49jmk2rNE+4PghAJHZo9PTxIILODrBV
3MV8JCCT1DUzTtE82zyE15/JcpVXXbPTRF+tX9cTrXc4LCj8BoiMwKNLEZxDg4eC08bFBjq0ckaO
CJy69i8zj4lgsrIq+s5G7GSfzHfny5AF/ybiMVy5nezO/FmAfl+yG6bLgIdaKAJ9aKtvQXlT+IDo
gjKgJyzNRC4WM0r6zDvB4O24JL5otjXA9626biI7AVvPOLewqyLgjLh0PxKSKJ6WZM5ZOb1DPPRk
9LU4MQMBOVGxwpP52ts2t/I+PmuTDkIiFGonGO+SN5kupmMlt4Rp6J4L0+8XYElzB8Cf4xLpijRC
mMrhiKrM4b2JG6b+Jy4MoNxKlJVXvKt06E6lW2NlI9htYkjz3ki4kf+M+2+FBMx4aPHU9G/EqnBS
R+MFjCqhSJp1YqaypxhTwqlXZcDa74I4lbXvApTWW9rEwFUIqVHJRUPIVFbNtyDN4GBR+Ml8g7F2
1U70F/mYMfCODiu3KtuLU9Km4C8vdYm72QT9Dbkk7h06FKBTFg0FKBO9mWqBar5e9OWrRJsJvY1M
mVZmEX3YvYWzuFNQncN0M5lBuw/D6V+BkLnFdMFU1YU134dxviXDOAHiD79HCz/PVpT4cMhzuVtT
xySK4F1RXHDk2ssVBcPb1no9qovW7GTpLp91avsQlWi4XA5+AQUbqaPmjd9ococRWlza2DJBYkHG
pGd1O2n2h1kNGaFY+YYoDWDJxsnDk+MLZ+I4IQ5NVo9MDLMQMx4KrhvY2mNsWG5oqYJzG4FBUpPW
ryUgsqIqG+bhjcDEyY1v8Y24fv7Rxkm3NYNZPtATz4He7l/pS7KhVOoxZF8PM0MSngB+e1eIn6nU
SdDpM1EAVjVqNytSRPe02M1hX97bOdzPFBOdwuVQatVrycF4DRowPggz/5CAAw9Ik1TiOcV0Giuc
puQ3n2ZYP6kIpOFq8ZrmdWsdMD8Mz9oY9sKYTxohFXyIYjXiEtx9rUXhn0KZ7Z14wp9mLsMTolyw
lqp3PT8kcp5GzQ+/FA+d+ei3RNq/2HjsKzfOW4O5eJ2X8tBHtnyiD0DPmUm8dGT3BkxNLBIUCKUc
4C7RTK6Z/WOGORUvhxtERRT1P2MNb1c0B1hrwsMBpLYkj5J9ofynzbqmEbeiW4lk6yhXvdeDtCMJ
3RLPW+xkL92tjY3Cc8yiY2Bmfs/bOMOO0LFeEHLfIowQMMXDug8GekBikzji6/T/+qklSU8nhAth
q42n6TmNAY+nS4jDEinCRf+ejgURzy65Y0UmGlfQVWjqNK/6LHlrPnXzD8tksbM08Y23ogDXwrMz
tyc5Oz6Sb6I2DkMAYLj/4dml6tew8ZdWiHmz1Z8h/uzhjs4nlL0/EVS7fWlCDs2Sxr9OvcrX3YDd
RNJBc+Aw6fGm2yscie0uaDLn0eHxHjljDkjQXLbreTUaRfgGu4W09ELwdQtGSX1dP4uh+Bv7eLzb
hUmeUT2j5f27BXgXRxsinKlZHfaJpSuyA3fd1nF7n5YV+MsVhNH8T5obmDRB3qwCaaNxh/Z/GjT4
bWuMlAQPw7ALCfIScil/MFjIafrMqE3Wk3CXjyFNngR+10anpqMckt9CpHRihXBhawEztSO+6iiu
QQo3+6pNlDgbdE1RXAnqSgyuvp59WBhNV2Abq+kTcQ28UVaC/pWlhFArh8296n3Iu2u7svlg11az
0lVODUKYtpTF8MkWI4GjhEGWF1AduG8Wc2BdxoJDRB4eZclQityjg4TznpiBfmUq8j3Bh5vieKOB
rMQ8uDAXXvSFOWCDwIN4DWatu3N3Xr028Lqg/VeKTBKkLsl/WqRiiUlcDC0ZVw0mk80IOoMygn2d
HvNBz58En81tZDfhsVpW3M4ZTnHmjERGCA65C/B4ujs+rRJQ+EHnWnG0h9Rzcsqe8GxS1dsIjMN6
arg9plgp1nTWs1LY2BX8MKkXWYxTaZt11AfkS7EoIvXrRZdwJAx7WOaj/6qhVE8Ka4xn3iQfSuyY
G1qM8tv+qYfDDeQOl8c8SfZfoSazoXQiEOrdNKUDzxoFjGrsdtyYSOWq1gWdOlHzTkWjmgvgV5mK
GJ3bUN84tp0TDct3KafAiyZ4JE0qv0mnMb3B7omeoYpfhQ21cCrEm1NGzfGlnkodTJwwRgqOtH9d
lG4Zig3fBWbfjeHXq7JeRiYsEtuAfCPiTCt1L9HkVS7zKq3hRMLN8eJii8V2BO8wFQSHcHxIz/fl
r7x/DASObrllZbchW/rUegabbBfbuMN522WDOppVEedLBXi+LRP6YASS2eX1Ulju/77STD6sRPrP
adtK8vX8DMF14SrhV5rZ9rsxw3wTK+CKaFJow7Hs30STRNeuLn4QEWFb+6u3OaZQxX8Rc2SiKqS5
CWvSzxiBd6Igd+A4HNu7hTYlqX0647VtnqVo5Eqr/05VE1xARpeXuMSezgVlpTd++zQZd21GBYWE
jzAZymWBMUgzTgEHliWwCPVPv9mM+KYalaBN4grYolV8Zuypc0E6yAmAa2Cew4mbYec/v14Qgf/3
FSoZQSI+SGrReV9n44gZOhhAG880F/ID/pAPE1Ta0af47DWpMfX2b2Zkaveaz/bLkDbSLWxDMfMz
hMFHCIznYAw1sdflKjHTrruu/aTwusqH4DpxRXXs9HdpVd8TobdHtbA7IpoLtYJP4X6J7990waKg
Qsw4g3t5/btfTrDXi1PbGrsU39vcalcX81+Q6dk2XcQqsyWQa5YIFNIPd6Bh7U83rve+Qi02ilad
gCvaYwvalTMQnYh2f6X2xNgVgEvWX8umzbcDMiRobg2FnFYArKadeM/d1r43XfonZEADXZ9SZUJT
nANKoCEIwdfUhxUKo7fi3LdMXjP1fHky8SP+vxW5h2r7soabul7uCW0xiMqscxfY9h6k9a/ZTTdN
NfoPqTtnl/v2Lm5lfMhs4EduIz0zwRJGjowNE3nBVaSjGN4ysumi59K3OmraDyLujLDhEyRd1Xm1
Cv74TRxuLfw/mwCw9lvNuW4bMNgF8BDjYhOi4SDNLOrrn9+ozsN0hKOibf9kjAagwa8Nfx7eoCph
QtBc+0GaPzkGTgmD/8s8sAzzYa0RvPp4RRcdxUGFHqJuZ7W5IprO2XKy3GpXBoAw8346vPK2wCj2
00DrWgCEXjZTeLJS8ZiW8RBlux0uR9y7Vsq8pwvCfgfaI2FAkNfbxQLFAuIX3LXiZDnC99wYcww4
ujy9xt2vKe0yXTcTLmc2U+rlpZ82eC/LY0QqAIuL/yBs2Z8NN73g3COLhX9zVakh2c0lcVVjyGx2
v2jnaKn1Phdp7vHYkFtZwtAEl7R9hkdsuTKPHLDqeHFQD+GlrH6/foezkGTwla4wj2B9q8ENjg7L
Od/SwWCwdOzdAmdQ06OFK/s20UT1+lAX0JqWyjdjH88a42XqGr28/WkKI6GZRg+8qh8VIBVKSezB
GW6+Mf7vhYcl3w7thFUQ+IMtK7AmKc3viuPJFk6Le36lyaEOS4DCy6/ZANdFRN/LUJb+J8G+H31W
Vd+kjrkMRcIzcVaShFLWlZpn+zosL53z5us1sKxlBWqxKCx3Teqp4CRrZKBOL1eIIb8N5bxOC2yc
iBIfojS/8Q05e9Ye5Fj+gNPrK9vG96IXkJ7dZaz6eoEsygIJzNQAJXl02nTxbi3x24F1q4oBUiPX
WcfXi6Tf+NgY0xN4GYL3khWHVfZr6BpUD8HBeaUBsdzlMQG6JTJJA9g6m+gXrjHVYV1gAg5a/r3F
13ie3Co+2oTSv36FqrmLS4WMAdLjw+w7Qv8F7la7yfUd/Xt4FBtpXORgUv8Bxp4SQAJSlvvXgqVM
WW9HYaoyfjJQNj59oVP20QDEwtz47zUSrfL2Cph1OrRaFmztPM0xaDMqTawHITYCTEhAVsdUIBUg
k0zDuZlu626tecL2M6h2h6U73YBQA62dxz/CsnQeJNIYP/uBu9NUeh356Z07/6Bq4mmRWzkbUTGr
MFkzvAjP/Ro9nJh67GsMGJZO0MgKNiLL3+IOe6kepr/txXXty4J5Kytco/xdwrO6YhbzHkkGNq/V
oKhaHm/ZdqsuEQvnTNFHh7P6+fp/+fO062tc2kEjPSDgg8WOerqSsWJYLCkwOrN025cO+h7D38tA
BwlFUgRTAnMeHoAf300MP2WsyktiVOHWaSJMCY2t34rkPDj/x9yZLTeOZGn6Vdr6epDjjh1m3WU2
3EVRlEQpFArewBRSJPZ9x9PP54isysjorKxum5sxy2SIBBfA4cvxc/7lK9xuKJ6O9QoP7V6MICST
3puu3YERCd3DANmgG+NNnzBg3NCoNmK8T8EB39kJwmGlECmqO7V9XBBUAD+It1WqHhEJhwwO4YOd
hjC0LFvfWGqpcsXetKCcjE7HcQxOI2+CIod0dm1j0BWYI/U20Qt0UlJx50oqmw2UgjyZSMA7wTbw
7deUxMyqcWFVQ19UEHcbEeFBpvcW6JBj0LiX1ial4Xt2j8Cl6A4LRLUZp6vTNd7RHdDpbxNDxwtb
7s0mm26SIcMbFVOKXWyRHO4s91pRDR5aq3mZ8EvZIHNfHkq/BAGOeiNp0uDG0UsA/oq6BAQt2ilJ
cEQ+fUiqTpYpqmd3mpXqVuuO4QZNyR7dEcq2aQ9mwAuKgfEDfIqaG/prhnwXllnfklTC5UGjAKoV
5Tdyst7GEQy6OPKTPaJPV/JHxsppWDUBnAzbGVwl4hDrIZ7YXhcQopqZ4B47WK8a583omC+N95mM
XQuYuTlgbusAiRyd20k9LE+NhLhvRKwWTd2svvFQ0EBnKJaPyCTIx7o2u60DnC7WcIf0m8B78kix
EMVZp26w7p0w8h4TvfUeC3Z6ns82yfOwMw9nzXjEfh08sgHkIppdnGEKNtgNu3zwVqjIL73ICuDI
TFPi7FOg/xCBsvQgJpKX04xe097JjXTf9QT9KMiiB6FIb1POHcozDAlG6U+MqbxZRYr1DTLv8zhR
0KrAHKxQP791Og+DV+zlJjU34GriwjUBe6mz+12JzIeaU2rpyT/F+YRoduxUwc5Q2OoFLtdKLHbm
JDsuePnSMQEwAvyJTDuiZjzRaJ04LfBxjJ5WMMlRn43DdLdsJQEVx2tySOS8WvMCYxd79wjBLapa
8UkgEA4RZmOXJRL8RfwshGXcwq5ZixIAMhBHoBUo6vkedQ05xrtckQ21Zsp2XknZu0OwdYodLA99
r370fRylsMNqo/ZC9RXXrdC7oBSkHFxAfT8s9PqyEdMO/OOXAAw+FAEeyNqqSVmFjdkgLJzl74PO
FBdNh2dgmDV6W0JAwgbAs3d9yoaSTGsJ0os1fNBvcxJQCPiypQzQ+l07eJKev0c05MpekYJXrBgT
5kO8bwPHfdW1ZDsmzNvI79ylKAV3KVUgf4a2KMLnXJhKlhgvEOAcpGFcdJlG1LacCvYQM8BtlxjD
PTiWhMRq4VMRctJT74XjvYaZdI0mNBUIUsy07yWYMZ4rk+HcSldfVRnM6yX49iz0UZwcmWj23Old
qOE5W9TyaPYBNqRGrj+a1MPLwajQOBl0yvUajCBKKDvLMcyDHzEjMs9p2+6uT634pgyCCbpkaD+P
yb09F/D69Kz5JDTR3owUQsGgzs0nF5Tw0QKtuLI9q/4ky/zqCFY9o8RYVcHf14YrkRWbWLLxETsl
GQZsAPWBgaNvHniAHUyI5pvRI3FpWQNGWBCN1l3f5Afk1gosNhBJcn3KhR7KeIEQ6Gnn+IjDvcoU
z8ssBZDMJHVYwKMHrw7CfYqz0m03thaI0/gCtBrFK2XV7Y02HoVMb1u9yQ69V1q3GfEZMAgdH1UZ
lme9qmDRpkn8MBk5lATdUBhkbU+MQJYV+ifSR+tYYpnXBKZYpy3DUbQaOgJ6AcsnbVYdHeFhZDA8
jjYypOhHdtslwwCBESyhXkEHKKJD3FBvaRw1HyZ+iDMpIv5UIoAY229UmSCbZOCbq0PhyFsoG/mN
JxPyEspPwgahvRnVXLE8cH7BiYCVRHiJfxy5ytNEfdRQNIGcUgwbvW2jZuXMjRtYeG5JxnEe6Oat
6W/zDotlnWJtkEFDaEusNyEC34ZW5B0H73NBofi8POBh+wUFBUiiDORbY0DZukYiNJks+65Xagt6
zP63iti16qibkUQg+ygyFrY0x8R6VcupfiAffy6yujpjOjix4Nby7HqWmuCors4DgD+S/v3Zv86W
WzyawupuWOxXCMRcdd+VO1cH3WDYyXiK2b+dpBcjfxcWCDoZsbw3yscxMwmlNbt+IUG0wWD6FWUw
0upwgANsqnOwKJXSP/KjT4BDUHWfO5SSA+NbMOGvhjB8AfWFB4QQk5hAa4n2lgdDE+OhHns2zECV
lDxBtRTF7ZgRWzUZecs8exyH9H62EE2W/PW4vBQ5/ruuK/iBHryUedLuF/XPCvGy20Aj1O2z4Ob3
0gVd4ljif3GXTvFnpCIQnyN1f8bjZr8Ez0IJaYweAE4DuR5XBxUIpGgD6tHh3svx4uF6zL7oa++k
Bz8s5ZfEMD78tvw1T/JzV8rgrhkB4gFinV5T5EBgFhKzaMMdkL90k3YOUeAESkarRsotQVbgXTFG
r1mTUJZtxT4k+N8QNcT3chT7wKiNSyoM4wIJyttoBKSkckYPWT5ygQ15LpHbSoaIGk6uMqVWNdc3
eiWSfYt0/UbgqnEYIigMdBDvCQr38GhY07r8/izznhITDrWRwcpGUp6nSWkADWbULh+Yc889D1N5
txwMJZWfTFRvcYprneODnvWyENR4W7hKMmxUykZzhkwOlkhz0r6Npex7wA4Ujn77E6u7de6RkVxe
jP0p2+tR+cVPfPcYF1AInDD3jmhCtKvKS8RewiDaVxmh4ARaaHDYNrsCOtpAVQ1DyDlCwCDE1qqG
+TkkZw2M6rltnFpnt0k0oTk1akOxwFnkH4d9IV+tLpIHc3Yryglhmp7ziL1UIQDQLd+wvBZE9iSw
0kPYLnP1bsOiVq01iWgGzK0RJGxVICkFLvO0PF8e4rS8N0KzOySi/DotgnSRXpPmrQ+g08xLRzhH
Kgptv6XXD2pn3KmH2nVfUawIgM216LRX1t2yI7FKj22JP//28H2Xksr2u6I3QtvBt+JPVJR1ZKnL
7+LKNx//+e+IMQlH2EJ6jHkLhTLjZw1llJO9CPkKik7sZULTvfMg752UQtpSfPKs7lKWyQfZB+cW
ol5+rmdd7FrXXEEMxY4nH3CFhex1skQGFzKpnioXcnSclfVmFqn1L05Ymj+fsJSejfy15UmLgruu
jr+/XaI8QCRa/i/PTmw7GrFOxfd+OFpoIcMbj6ggihdZ1Wiz6Ouk74ON4/ndZogsewc2+5wEEyte
bJkHh8zQXytR6/9Fh1rqpqBsrnvoaHtgiP54SuOMgOLQN+FW64mHQ7T1VtK9qVx5b835/WTH/Ret
Z+UOLfQUgv4T0ygT8uS+dI2LcJT7ME9709C7L57d3ZZaPW179vE7IOG3TUYVWp/w7u5r4205b6Wf
/vvNb/72Hz+qrv/09G//TIT9x8/87RmFlCL7jz8Is//xa//2TyXf//Ahfv23s9u8tW9/eLLNiTOn
x+4bOkbfSOm1yw9wHeqd/92D//Zt+Ra4gN/+89/fiy5v1bcFUZH/qM3uIYD+v3/8+t8+dn7L+Nie
U8ibb9PPn/hNzF3/hW6HT61LLCU8wjb3dzH3X2zHdB0hpCk9YTvqENrWbYh4ufcL6nbCc4Rjm5Lx
hgR8U3S/HTKQfkcyT0qJ040p/0di7mq8/jieHdNxTCl1IXXDAB3yk5h7XzuFl3kUUWBoQ12MwYi+
Q6veRN4DjEh2vhX2QC9A+TvjARTLygOtaX3texBBOLQBQopx9TKnB/ZJEFbhSCBgIl6i6b1F1/aH
dv2TuYfm+KtTtdXU9MNIDhqNinQJuNHur019Qlyut9hNGSb7uZMkH//XP0cS/M9+EFyAh6oJamU/
68WneIaWyFSNK9Uu7VAfMBJd/qbovyblnJ8E0Wt9iEDsmfl7TdhDHJr0+BhRffncFo8ITeKQtiLE
nBtwvfUpw8hZ07Avq1YvQ/R5GDAa1k8UdQA4J8gRvegtsi7eg0YOZRxfJuqGU/jZiZAxeU94h7Te
h/rdDh4rvEt8KJ4eGnj83CAT6MDVWn1LV77oIVY+pyr9HBU1+VV0vmBQje9j9hhrt0pEdoYc+lS1
O4oms/3ej9Wa+653L66lTODeUSAcoP9Py3fPIfEklZPRH3at/87ZJeN74D9wInWGjTkgU3DMmoaZ
4ntqvGSI7yj8cIMYWrDuw3Bb9u/sLlGkgl6AMl1E/Y7TKGGXpsWL7b4giYnSKVhrLNOidwAuHa8Z
KzqdI87+r1b7UtjQ0k8cxKcOJctxE5cvYYfXi80agz9V9O6yheRFxybyjrYiO6WwQOiXBFOraXgJ
cA4JglPOzTAcsXJtunUAaYHlFGkG/G8oMmvNDspWBQDbYv9A0koiBKvemY0AZmbyFaia38bT+1Ce
1NhQ7dizLQ0P/CL5k5VXv9TpZ/UJ03/xQ1SGCZgEC0mryxMrkCPBEqCHs2JETfLB1zZ9eYLyUigK
pNusuBocI1cyO3C9qsUMzqMskMgkTpQ+BOEa8RuCNQu1L4f/K/EC8hTQH+Ji71b4qEagOn9hf829
24gRrXnoZ6EZbL9U8qVFUmSyQOjHj/y8ZQu+mOYy3mvzQQ3/krcUj9z7untXPx1CqErMF/wk0eRj
XJsP4A7WWsU9QyEgOnH2XAM9k47TlidhvzNJYLK2SqFm9zpxPkYjSKk+VsCXmS348rh51pcew1jg
rvGKTlTZABBmX4cH478Ywj8v/mp2c6WBBhVEVluXysrihykDkW43dRpUElD8xj5KX0+fdO/k61d0
G0GvcgqoyICnieJT20aId+brHunQKrtW9F+U+NEyxZgvZpahV+Qn370m6dXs/9Vco2bZn2dhzxK2
SVBgo4/y03mGZHH6tlc0UTsi7XHlv7G9qKmtddZMd+SM/8XsZss/m/k93LRN4JDwod2fptO2rZRs
DpRaVxwlUbkynBFTtobb5pftysJuEjFXKr6gJsqcVSBbIzi51kh7WhfpREC1l5Zo0C/xB/BQXQQV
JVp17dVp9phEborpoj7Fswi/uODgIBK+vDuyVqghIykAmibdtC3uFy1MRzYqxmRs1HcriOqkWSun
s1bFAFHFs1YxUp95c40MoOFU/ZoUCaN2leqnoiAvVF4HfMhYFEbykWCCJ2uT+5e2vcomW/Mx3pD6
V91J1WlpcF9aV6xdHDRZYleWjzyXnq1DD9aqKsmSncRlDWXPN3VJqj0C49IGnCAeh0H8xO84EnuE
NzTF8DzUDuqkLetk0TXQzVrJCk9JDk3i2iNKQVebi/DGBz8ihSIVX7jDqnVxplL3m6aMuSyXBhJ4
gTDzDS2Ew14dANK1Ed1VvaBOi/aXXDZaApZz4XCtceGInohLVF+5d9wc1WBueS0qPBc4H9EK0o1c
FLYTfh3c9DV3MvxwUcyk8DWJdFNOXBjnJRPnZuY2RmQpy+nCtyECpK4sNy/cRbvZq9awvTW4GzUI
kgREC43C6dGoUIvJGe89+y6m5teN2fr7iCtcCyNCVDDTeguwCNRohukorVDk69DHWJKrCoG/s8fd
qBZlKdDmnArQVbW7YaDpgf6zvjcQ9FbnzsksHRSFnpQ6K6YOyw0CRr9G8Wk5IfW6es52d9sC1cyn
azm6zyFpWu0N7A6ic+9+eazDff4xiGrLfVZ3rYayRdtXIXsCIh5N7FT7qSvhfqvfUV1wIDm7UX+o
d890ltDjuuinqqGajGuJ8dMdoFxecYhRf9GI3LUIqlZBQ5M0k3OyUgdkvdeLq2obFb4krCmC0Rbn
cj1wnfQSbsJoX+3UZJW+MLBU58jAgracUiIN6gWcMCbChlrMD/XZj68sfX21L0s4D/SSnvdQHQvu
RvqI+uJliuOmfjabqzrhvlE3B/czqLp0KMel96XX2SRvILF5NfDSYmgyGakz5GRbWrhP8jVv0jlX
XlGnHXgXwLCbkDubI9mkbg8sa8FlOrmSYIRUjI8hY1h9y9hhRWlFYI39rQzhvyl0DN2q2Vt9ulET
r3pXCfVP9cUOO2HVqoiab9SIUj2nbrINJ6sY5zQs9PA1V60NfIDbMWGXCftkZZBlZ++/Y1ho7jVA
LqRmUlFXhfP7pnBBktL5mSm4L5qJsSZK3MYlAdIGls1gF8sJqO8sRXpQ32dGVx9oZMSdtyJWQ/ho
HfFnWNP8SJw3QUqqnutn8PWWqd5O4zAy1EWkaqAMe7XcJBI0MKNAXUvH2FGHs5QuzK3kM7Je25qN
Niyxt5r3dPoeTa5J5sHpUgCPGcFeqfnKD76mLT6Ocq0aU50tp68O1BS09F8xi1sOqHWNboSsopp2
5uyJswqrbNNhZVfXJ7XcqRmKztVol4KKl7oB9CPVlJp+9TDFYw0iX8XQIXPL2OnmC36LG7evt+o0
1SqFTuk6Ycyp1vWRUKXGs1Ftr24NMxFZ3nVQPqlLVfeLUeGxLqhfUCtttnQhdc9r0lVqQuW8GsSZ
HL3aoiqVoGVOw1NHdNBA4z4aLNOSNcSq9vQCLg6WP/v4Bueit1h7iAzQSj4cbE5KfbAb9iljRP16
HBnkZMDHAbHStoMu1crgcSGqrdUCZgKoptawEuiBqIucWRCrCeoOyTVX36jWVuuF6mNq/dCJDDmk
ZsXZfgDES6IXnYV5ZwfZWpuhB7xWFU1QCAiV+jLrqSbiFqizmfghNQl6TICq5SO/oY9eVO9waeeC
VbfKYHio8ZNABATlq5ZPfnC5HTSUmjpZJWrz+zyslq7viwZGQ8uibAEUUuvMMr/ymloqx5E1lrGr
VqOwvjLu1HrNZMZHsShfw6nZ2VItnX6ZbbDqxY5SMPlNzUnNgYLWV+s9B4LxyiP90mFAqEGhXkdK
T33txCgPDE4RTAuOYEi/46WINuUL3cfih0jwco2sXuqXVZgQMTupbq6WaHUhal5L8JBAMnul1nB+
TN0dbphOc6uJ46+DxT/b7rk2caLuCkuQP/kptYWK9zx4JsJpuQ/azmICZklQgQjXKFgdG2pCjGfV
nCpMU32KxVb9SftxxcrfekL4wTyp5UuN52VsT6lanBlf35dTT/JN3C/1caOfr2rgqrmjwt6ZMoiW
wGdHqroE7MzPgYmhF6rpvsrqrVpvLVCkaqVNmTNq5sUhv1oEsuNFtYp6sWJ40YuClq5KI9Vzuvnr
hjJwkvs5WnWptVERQCXQkELtm3+IqvVQz+GzOQq7H+zU9bPA0XfUogvHdt/XXwAhsW5Z84nJl3VQ
raJqHrJZslX/V38Lor1lbqKBmW09VK4zpO7UEqIGpJr0VIhBuzqzvqHT/PVFSPtPdvdchav89Sz4
ceZPt1vvR6PrbSW/QcfibnOqEdAsd+84S9zGXQ8hpNOiBBzqKjU15TjXiflXhS2EdmrV521EKuWH
5ly6gACFNxIZqvXOqQlCmL9VQMPegZ9Ret5sPtQIsRrUbZlc5uApb0LY2M2eGEO9fbCv6j6Dllw6
n+qAasZU8R8/pCPp4kyE4Yw0Igi10qojaoWkf6kpFRrMEmcwNZr0FfWSWmeWOZjJM02eqeiO4qv6
BshB7D61rYoMVBCIVtgOKXBQcxcViy5XzdtUMEk0Q6/jL8IbNgj1VnVCtdyotVGtoUtLfR+cKkzR
oUYjvLJmrlMBjmGfoSWpyV0tmKrjqkWyReNaRRRqHVELgFo3SEkBVP6oZchSdGUiUtsGFomINlfx
esv1qTGoxQTD/O8527jIkICh8T2IqP1FfTPziwpMfHFSMzwzjZq2HUqFnA/iGhuUfjLnQY0T46LW
QDX/liw/HCbYKWJzRR1OzeJ8vIk14HEXViV1jRatz4ta9KRWYnUvEeg+qKtSKyc/z8Spbr+aK/nI
X3fbP+u0QvdUn9VV8pi84I9DLxkQVPM7UlJMOcxF/KdWOLVi8KsqFP/rn1uy4z9tTF1h2JbpmpDD
2Un/8ffMKoTfF33/PdXPAvIv9Hi6mroFbGtUDNnmHmtyCEzuaEwH1HyXUNYt7gmkCGnUVo9W5k5O
LP+/0nZ/fZJ/1iYUJSybBKZgVvrpHENEnMzEN3CcNi8qTm+xqiD4UREEt592WX7uf5QG/3/JcP8h
Vf7P8un/H6bBdUHW4p/nwZ9Uevrf/s+vdfROXeF7Yl2VjJaPfU+GG+4vggqk4bhktIVj6typ4VvT
UoexfzEty5Iuq69lmJJb/FsmXNPJoOM0KkhQ6LrJv+R4fkuFU2H7xXMdliEhhGPo6gv/nqf/LZ/8
vX7xe3njR4dQEu5/zIm4LP6IvJgsao7UpUW//6m7R43lwu3XkU0au6MfD/s89f2nNotwjfJqDGCS
9r4IWjb6yANq473pKpDZUBe3c5x2m6LSAbXxuj1U40H6OiA4ZGoeZjHWxyCxr8uzQYmZmGnfEvOk
2qEqk28wS/z90GT6saEqBheKjJ/Cl8DxH6Dl1pl4Qls4OE5pgq/xcrgKBvQQLDYewG36QovWWebP
yI14CEfnvE3UufGJgG6HALh76xrlc2Sizpg2CKKNfVGgpBRET7mQ2n2F80BQ+68t+Zj+nBToYQcw
+m9cF7oYdgf+Huy5xhLhak+dTipTNwfBDhcNoqFLqjd3dABAJWsofmytQ/sigti6x5wDTL5a5ex0
yh8WSRm0cGOm0ewQo+x8rPvPmYHPi60gOSCNh9sIEObRB0TRKlQwUo/JCT101LIGM8Saw0A4WZ/Q
ybFQ8G4azXquw/YzUnbheQZA+xxHdbruA925qSHFPrvt+Cs6gNkd9ZfsUz4n60zDuMbFFPQTXrP4
MlnWua5fGyXMuxACxGQhmEMb7XqPVQwtWWBlzTBcHAQALIh5+zpPzTVaZh78InCM6QTjEMg1JOZs
RgCpwq+pq5Bf6iP9zaMOewvZvgJzGoCmc4WD8FUYWFtb9k+hwESzG/2n5cHV5b1eluMZko9xNM2m
B9iTPmhDTb4D1NX90MQf5fwRWmkN66qOjtNclUgaRjXKmzBB/LYP933ou1+69CnzehDwQOq2fZAg
j+9OLFB6GA04ixgozReI7cVhcu9EgP985K2RM8jHF/jhn9yxuAB47oapv9SmHT4lnbTYhdwVounP
c5mhVYfm9Gsjoh3CRyykgV69RAAFgO0Lc5uopxm6jVykba75YQQ/c1zAF17jwnBsnMw5aLkZa4dS
DtFjXs8NrWAjdBdMn7HezG51Ng+40nVvQwqYGCF//MfUA7JIPGRhDgxB9zdA/zus3HRz61kpBEiY
s+HWGQwfgldfbn943qjnxpDUoKS6p7kd64flYayUNh2QAJcQ+yHtt0GT2ne1ZruHVg6XydcHzI7+
/hBa7XBbwg4DmsNfy4HfX+vKuDtq7reuz2BADyEs1r9X5MsKoYjJceed5TeGvknZd6Ux0kWYgUY7
M8zMhxr3k9Xga8kdEclbh9zWXZwi7uKaxSMCftpDph5AgWQPtX9cXulNH++ARmrgpEZ4lrnYMiED
jImT6tQ0xiecm8Z9NdslSva8tDyAlPrtL3ohQKK5/jK7MXUUF72XnZOQDEYIY6QgocagVRoFLhJa
eI2mIGHeGmJEuvR+4zQmruox1uroyf/2l5UGqnAlBepYuSVIJHDYVQ/wyCGsgWf//lraAous4xnQ
qQmuH/IgoSRKovk2hsJmb4y+N+7M6qkg+U7aeXi0lPrg3GLXAx4ZZ8FJgohRsaDzj6PjP45OyL0f
i6z4sMtpOie55t3pEaIy3iP8pFfPwgAkVBJxWekHmAmmOn86FM1J+cFEVNSmDLPKOXKd2zYuTpVM
YcHZToVsS868ju0cZEf3qwmTvZ9D+aUoPSiieNQ801oSdK9nHzuYWAhRoVpTyetg2MwSMBfTXSiF
wJljrPZ20TeHtk0mFBEMnHpkBT6rUxxtGFGrsIrtM4LBwQZB5ngT+oaP2sfCWPPntqAMNst9GWh7
LOi2o5JahDHRP1PIvAmgQz8sLyG1BcnDMMNj4CTRAV04j9qfF911XR7faX3drkHssr9ST38/4CaV
xC0TBJjyxVpwUj+4Jn//MysAklqBSDG9LBHPDAv9pnOdz7hXYdSXSuMsu/ZsF23+kIis+4S62rqe
Eq/cwPV1bm2B41saWuR6iwZGDFoe2ex/FeBE19Jo2vveraJTZVqoLjVl++aW62LaArwrYflLOZ1C
Z3rA35OnA/W1Q62T4apCnIUnzaRokmLR2fYtnLXFjw/dHWmtlz+lZlwcdhwHKN76na30U8IxiI6F
1I9hAdxms7wGakRHqtLst8ya0fr7a+rNSY6fiuOxKMWDRv2kDLHsQWIsX4WaDv7dClGOZkthsmzf
Y3i4Y3pvL4tTcoQ4FwpgdQ65OpWsVFr46wBI9HY52niix5fRHza+2vYqQouI2VuPCTbqsWWxceMl
mcDDcSJ00ioU6JeVywqhspmVg2mE0Rbr5TVXUaSCusPIETIETpizeBo8a9rbXpLdYKGVPZqQIVY+
UO4kGcSddKr00USTZQWxU2kq8nR5oC6brNGanfbLU0jIx7DNxAnxuJdyTK3XTOb9LirLbr88nYP8
Lpvwh8IvZYUvb3rOTPNDp8b0CuUFG5y8lDst7NPXOEFLqNHD9j7qmuFZ9KheqNdlVgVHSs7lZvkU
+YBhDbS2va0aUspJHmlnpVU3xmX1MgE5pJexfUOnOwIaJcLdkKLkCxEjem1l/2XWne7ByNPxSSZY
EVv1dAzKDFkcF55BKTL93CYyPdpaWOwLt3XJvmgSLKbTf3T60dMh3iNNPJLba7xzp4ubZCqZe+SA
0RB689p+CavgaXjngaMLU9iqbLkJAgvjUgtF5NQsEI8LiuwBRiZKegbcdxCm6S0EC3wMwd7dIC3i
P5MUfvDNWLzZAi8Ap5jQBB1N9xwl6PUg7ynekrJ79gLEecNczGeDMAhQaRTua7vxnutifnB042oh
rP4ppVG20oKEIHtb/wQ8mYxnXje7JS78/amuwsTlzcvRaiapxTyBW5GGS6itWw+mS7xaOV588Kkf
kQvjEtKu6T/QQ/CzOj30k3T3umOWSBwNlMhbI7h0BoGsE8nybUo7HVlEa77XcDO/0fP4BLGBoqsL
pRxHoodOtsmvQFK3oR2lXyEKRevIDZJLHQ7VPi0k8urNoc5s/zjYVntjs9fDq8xnt9nJ8SaYs/bW
bguBhlwwnPShNPd25c13s5vDhSnRiAV6mu6KbP7sO5oKgPToHl9ADO3zGVGyIb7MY1BsZBW7N41G
tjfuhuYxsjqcHkSs341DIA5TMnXHKLDGWwtu0R5nsXUs8HoBpdXf9pDLdxZ+fhci+GTCtCiomubY
IokBT0sQRlbZa2qCwW5w0GA4gMfHR2CD/Yq4wadwes1mHHIs1/yEkzF1s7bcMhVZX9zyxYr97E20
fr5tmxtYvMZji9w0lNTJeNdnZLyzIbhWRQCqJAPwD5ktQf9UYp42RGTj9WIGTjAPt52fm+R+qxbP
zAiOnlFuB0QvPgOhbW6ybv5aliFdE22jT+WENZyjBdo3xGqTXq+u/UDaxPiYFa2WL+qfUAzF0qsN
p8PydJK1fhtmHm5j6i3KeYt8OUUAB7/K0LuxO34A1V20BSyczxK3tk54cvyaCMDKMm9gDgeEXolR
OPcJ6g87w3PKs5eVcIQdwIJ5kvYHkvQ4s+q+tYuwOsN91LmXcd2dl4dZ/YV9Q7SjI1KjsqergVzS
t15g7mFIZHeCAY+XOao/mAa/TVqsfQ7aHt+SLm7QTnf9LTup6c7pm+TG7Zl78tjqKMlCYmX4Oxhy
h/Oe5Itz1qd4RmVjzi6k6KGlR4b3yQug9jhOH1x1gxlReN2H4SYAenvSWpSkLYDmq86Ydjao0o9I
Mz6ndlfeoEeIgUSZhCglTOIMPT4G013EOz8FzeJJ8ULWefxo/PCuj6PiNakHxLacuD/1rkSrvvct
VBBE9iVHc7s2q/EDqzQEuLrmUy/8cRfOTX/USRoxS1SYo811t4rNvrgOAzNKnBveXVH3w2MTWR8F
DshXPe0sNp2YH/i9PTwhuPKYYMd57cEtIK1o6UdmaPGpCYbD8nqVuPM29IaPAVrbJm59/9PgZMci
NpI3C97tpncjj6lPVlDNgo/vrzdowcNvQZMoNsP7dEBcFBuT9E0X2rdpcMLL4OSHsAFGlFOJMmtw
UW2RRcT+qsCY2RIDIhDQbVFX2+UoGXsPaRamouUoeiNEzbYGe0S9ORTWsy8b7X55ZqMm2QonfERS
+gRhsD0QWBkIFrQZ3TRzjqnF6hPalobCbege6RXpTUU67tYJzeYgRKVD2IskGhaWvCuszt/1HotI
89LMfUdJOkfyqBuLYgWhCKlA5bdZ93FxIZEhkOIIoK9CHEehDke2SXfYj/iYc46TzD/VU/A+NM7w
YfjJjaWP1ZcCXatNkefZnT967WnynWyb9CJ/1SQKBh4KMjU129OoVLADIHIPWdDqt0HQkiY2Yhjc
5f3gNf7VTCpj6yM5dqTfepexNL4tx00P6HlnT9HFDiVB64SDmYewZxgLXMPyWL/VCunshNPLx6o3
p3WCfu2rxW7ad2HQroC04XrAv3P02U7m+TU0BAif3sKyDaYgBauqQymj0W8LbuhaL4PPtYbV6Di4
8d4O0gEX+sbYt6IFIqUFzcHpK+e2iEV4o41GdOvVjXHjO2Z1jAom4NA05hs0OvNbFz7qIenL4GRO
GfKQddyTslVyxSjwPhl1aO7RFzG/P11eayYq1AC3HuLMSp9cJxx2RFws02+55flPEeqT5w7NjNpo
c3Qpcf+VE5wo9kMPHZY0z8bsgZ9yEdOS/n1e+9V+CGxYIVqvH1tE5A/aDNW4a5i7a6FPTyR98OEu
g+SLtPov6AJU3zKkNz2nQAWzxGVH1r79kWfZ1yCv5GvUeIS4TZY9mZ7ek15nZgRzj+Gs8pIVI3ti
SP4WJhlTBXkNC+C5j8l3A/l99Ica8ZTSO8PFYgfohGWzcdleoyw5dunWAXyPiV9m7OeSOS1vXY9p
P/yajoZ2H8/h8Cy9dru83CWBdcSzYheMrNo2onnX0hNfYHcifRMb7mkaCNxbM0yuzaWMiuxoNthB
QjWJ92Gk9wf2eY8oXnrg4+zu2ZbmvNfnGYxVQ7OelofATB+Qo0uO3NzwIOu2Ah2f9Pct0jL3uvrL
1v1wT76XsqZ67fcDzKfpzoWhs/7pQFVjYlG1ynfNgP3tm4HSG88uObpdm4kT2y1Pl4epnO7tlCm1
KIIcUjJZs9DS941VMKOrl9DLC/dDecsdZ32A7X9Jc328xGxhV7nna8flNQiC3TnTjJvlWRdFVNl1
FrFem8vt8oHloYizW20wE/zw+A4NSqIvqfQJvLhPoBS02kOsZva/P+RVPKFzD/V0C+A0Q1rKOiRp
ijrHjJiehauOZxtoE+XxN9nZiGMrOoQG+huYhllv+AUkjEeBKOvUZeB5PDz2Qk1bMZea0ClEuzNR
AkXQ5RlxSZzsc2BafWCUIL+6/rg86GQQ0+/P9RYOQwufetVPc37smyg/yiAw1zMtg9m8Ux17Kjhh
r7sHD9Wwmx4TmVYPfSSrknQHNRhEsJ1k+/r/knRey7EqWRD9IiLw5rWhfcu2TEsvhNzBQ2EKCr5+
FnfmQTEzca+OTgtTO3fmSuj6J9qKtgvZm1SHKNfwUz5li8TtGoNW9aYcG6D7GzdTfZjwjaax60UB
KMIN8QIOE0SQwpk8ipdlL7ydsGrm4gR1BJFp7iHBwZinpvtm6sQLrGarW7XAH0DF1ziNxQl5Lgs5
30etqk1mr9gKecTA4kJugz681ka+dSgedyyA0oayAO/L56pkNWUSxe0fJrpLMFpWpN12tuvd2aN8
GoYa+G4Xbzo11zQs9GgFzpPT1JDXi3Efk3YLYxFDKfJ969JXEPxt/Z6E26e+hqC6lhe55hlHWvkU
56+RAypNIgsjdJQhUm7UnbUsFp25pnZS2bVv2xRCch2aDBTnshffQTLkO0/rI25V76AIhe2BPjy0
KsjPdj5y+LKwOjieU+6Zp+4Bko7bxZ2nTazkk6PE039XC/cSQHG/zt+hsKS7ckmRf4i3MX6MzRTC
YnJOXs9f00eG3ehOjTe5707//6IH3akeKaWGNBjpjXJx3dBgYM0FDXEFOUU26E6y6iY9IIocfTSF
PN0W8yYr3SBaNNmfVAtKodKhnxTSTXZtYN0cXc4nrPPf6PR9ONGz5ROXKaGdMg189aZV7gyVESTT
/ulxQtGsFu9RK8ojPW9wVpZpfLJEc7AyaV5meWcgjoNYm16nHLUn7byjZhKlbYdl3NLX+IQMmdBj
py64JVJqq2iXMnrQKC687bgg6cNl7M9oUP99yYzF2TlV8IO0s9XoIXVoFMRl2W4FehYSeOruxiai
6CE4LKNP+Ci/dzIzCGulcVd7ckcG4KH1gYkS0rauXe9YW6v2fC4A6hcYNuj58vXDoFOy5tjZrXPQ
/wyOiDL2KIzP7WJXDKzWVDBV58AcNl4OvrnwcvFkNDC3sngeH4RMOQ8CsizRlAKI9rDW5mld2l5s
B9m4sZW5bVzeoRqwq6XCAM7E6o7s6jK047CIs28dDtSh3nGV6V2WHExDYQRP3RR1B5V9mQtAPmZz
0YoJwHfS7uAEDYT7s0vZ9P+IE64ZMX9LdOqDZGkWxUZecK16TaS35Q1OClqjiwKs0YGTgxNbFG88
CDtq1zTECAQvNRJ01t5FCmbJPcKgCPw7D1sNRI0CrUlerUpCg6ipr6z5xeYWDC+/CyKazQ/tkFrw
TGm1ra3Hum/jk5/dYt8qOek5ES/j8cATVvDm5kuFml/kxbAbsoIxYyzOaw60nujkHWdtN62IWzXG
U1jVyUXo03SywDhekt7Y+ln7UoHJYOHAy2K2F3fXCWAyiXpvU/7CdMvxx/V8cj3qg+NSROgEy44F
ivlgGMO/mkypIcoxkmORHixgUhjkONy6OcfDuvIxJevOu6eCjfRXxrxDLRoOHnI/yYc1oL5L2zev
FHN5bPLn/UIF1Ts+x0R3ozRX57xXxaNPGgp3xfKScuAJ0Zaps6UjR7beq9v7u6F3jH3jGla4a8vE
fwMfvmDDaf8FHvS3uir1yMndbmsNHRe99eZbmqK5PVNhbDBOGJl1mqsexIjv/01gGshE4NyALw8H
fHit26aFWfzcprKNbFg9MAy0ZOvrpGBVfERBrNDxxN0ivUeDnouKJpl9Pa3JOC6OsrRu9qh7h8YC
TDENLPH7OMMdgFd6rO2vvKsLLF0JNdkDPV+BHTPC0UpWNvitJsFxSbWggDWre8AJsyUb2jCGcZbK
TTcm+geye+jP0qUSotFnC1Oi9VQ2BDnLyvTh2VN70s5YUVbrs9Tzk4OSEGjK3XrU5IhgeaUP7Ldb
TTmTvVyD3joV47DcNybWzkqNH3nBu2okn5vm/l5SfB2byfgCv2avJQHwLjsOLWq5bVbY0HeomhQl
YmNpNM8DndUGYPSAqX4rclMeG9WRFAvmnCWf6190hgLpOD/9WuzAqBz1dfXs+IbYAmqDEd9TdMKj
Kxy6yf2w4wzKmurfsqByT5nwX/VxAboadO2tz8o/10TG4WK/m+uCBVim08q4yAghqOb5cnZcIa+8
0Tbp+l2bZd4gGLsoo80WTmD5wTsasIUp1jYrY1uj7ozqCjYnpdpCfk8F5TupWGkPvBD0EmIWFe5g
ufO+PGYLDhcpAbZ7bkHxNMseukqvrj98LSKhhUoC1B+CalNnRf2IgrM1BpZfDSaujeZ44ugR8d8o
e6JzC/DErhG6yVy9NhEsdvsATjrEOPimBfmn5D87Q1d7JvZ4l6ArxNwmHMeTjTBaeZro9nCDJt+O
vVI7hTBflDYqaOLc6VbpRfrUGVFj1FdTYt0FZnDSpW+fchiiPj0HB3Qv85yl75MlkYBNtOfCoeJR
WFhXJiyJmyQlnRH7mCnbFq+osMj4sgOKimFCsmjLDwupcy8CuiyCkPkQZF/7UZAG2xbAUDba4ELb
y7oPNwgePMFJsW2TV0DNy6kZNM4W8T83DhiBSv1mFeklc/ntOeSaV8cx0wMfDo+Hg5m6q56cndJ6
NxEjP1rafOTqPxmtE6VN8OajP4WNbOoIyk0e0kGY7e2JWFEZuxtPVQQl6YBKu6Nb0zfWFCbkJHHI
DcmuwdbL0Lb6ixDejbG1PzgHpRz0Kh4y0SxVmIzdsgsS/8CS7o8M+jarYHUOZb7NicOHagy6KO/0
fS+BBQEjpL8KX/jQY8oNlq2XkbeP9TqNEpFQW1GJZ095M1V6xjHmpNPqE0BAyaY312zuQde6ZjD5
ETp6csjGzik09zg3+R4RkLMUeaIwL4j1kNCGADBWBzV2+KxGc2vlM1ZAh34ijiThQnci8fh+OzhJ
svN6OjZMLT801LO1izQBSDQs3LvhuOKJN8zwwcZrmhedqjUoJX1ODvkbFgxrGysZo8ECr4eDLkp8
icvPKcnbsxDCPBdQ8ne0p4cc993R4A6NkY339JG9tuy+7+PMd3GeUYzcEljWqrEI3TR1IuHF9kUE
Xkvxkk3Jjr4bEb1CaUBF8wr3tObO46kQT5kRXAZRvdeZbO7Lrsv3eWrfLWYRsdzt+K6NfhMZ5aGe
6yGiefFDZnH5SCO9DHy+d4VKXqTk4ykbews2H6zwWpJtBFvQGmvBjOmfm354hp0Q79Lk1XN0bWMu
DhQSfsWQCf215x7nN4b0IhzH+DEe5j3CdXBcA4WwLd2T/6GBYj1LHdcnVz0pyPpDYRQBHEs0CzqP
2zj+vs4WweVrfEzNzFFqnX51MEmkltgmWFSNB051LauiPkt6rXDUut4D7Vk0YTju84BoQEgDV63w
ldoUEPwjpdlJBCjE9ArzBF+ioiyOL339IzXucjNPCelBky2yrLqbMve1zReYtYzEtelEC4bqrZab
t2FQAg99MOwyTdxIqi8nP/b6w1Ro2T07c2+bdcnN7Hiqp5BDKGoF3rZIHHBQgc2TYdMEK6HOlnW5
9Yc8vRejvLQYnzgt1VsueEHbjPFhjI0E+8xSWTbsqGzac+C08HYzQTOf2vvREVvRjiVwC7fdOpdu
QZeqEPch58+887tMP7g8ejSNVvtsfjFZammlBNICbyEcryC5qIleGz0X060fuUDETI8VnehutPB/
Eetxz1osi7D3QPNOtXWUbZDAfrQXZiT/R2nfJmXf21qMz1mW+HeDMx30pf7NwCMAQ/Hlk5p98EyS
lnDAYXhcsvMYmJ+SqlFOvz1j/CiXzTDnWpSl3OeytJ4mlRv3sT3z/lXBOba6O6ut0p2ofRFVxE6F
chnPVWufgBX9cAhUT13QqydqKMSxiQkPzIOtnpqq2oqgxylWpOTVmAQ2sVernXiAW7JjzeQ/Ifz6
5NVW1jVtRlsf4hVLj52dAS0tRdeRSQogYDsUn2ZZ054ta3nTvjly5NyDrKl6PwyayOKXGvE+5nPI
ifoFfTZGtLJyUwrvECiL0yAHhAzUJt6c/36mnHMGmjFY1IEyy2oHWWFZYSAYy+MDdigaZAvIT02b
4UyZXqoh0I6ux2vG28qWiEw7QhIzteU5Q/t8/O9L07InrxAV+D4w5lHYPiUDWTQkmJHLxv1aobdH
SLXssCF3Ds2y95zhIZncMK5qinvILKYDMdKm7y/18jwbuXyuYiNMFcoDYf7s5PbJo5lMTwoU8c4Y
4k0l6QzPiyn0q/zZ9RcwopNGHtR0KLZr6xPsiwY/6LJj9frZUvK9S1OmulwcPHeiGqsIjsvMawyR
xGb05tiREkfJnnRTPtWcty+sXL7TvB1pii53VdFcPOnxndMiopzlUOm1FinT88K5rCNEtpn8Ir9q
M4bjJBBiZevnR/cmZzzpXendJw4HuzIJjhovsMSPz8IZniDpUJCVgQBke4mJqIH2P9HLUI35PSqP
Gy7etIXp8qu0qUV1es5AU4RD2T0MFWUqaqQWsI3XsgpR7ml2dULXrC1ctH0XSjKvG3wUb0ObH/WS
lqWui+WWi+MyldBq2U0ccJ5OkMBTkmgQUqJ+ar3t1B0thdhmxpw/QZNzdEBl1t1ySw39AzoJxuDc
4govlk0rNTtiKxMlZs+lOtL1ieWJchoZTsBzdjDH5jAZyOpMIG5Li/LlARpyjYYZ6v2HN0OJ9lvO
Im5HIBfJGTaoP7+5c2McuUYNNnDLilTDMectJEGoCs0pX4RFyVUvRuwsGAH3wdyPUTCqi7UIxvOa
ZScrGnh2hYlWo/F9st2geSF4vZbWk/4Kt/seJhSrdeRxXuQsG3wj2QP3jsTS31Ac45MXnKVssnPt
TjsIq5CY2vjJ8x1Kj7SGp2imQw0V5HhjOsnHj6aYhyjTS0pL/OnLyqWxNSVNiCLdQeK514J2OJdr
dFUX2FdjMnf/9XjPNn+zOH0x8xnhFTt9RQ/kMe7UEtr8OZcBMin/zSco36Vhs2ohbGegfVjBaW5E
EapA5FtdMOw7yiwZOLDjY9h4Szyf0vUEQS8vl1fdI1RRVlBBExACHKL44uPRg9fNWsm0q1XdfawN
9HcGS0a3uDlhSsODOMVYwYtffRym0KHHUVfDuRlxYcWUerJE3hfGWyOxRviuQFAr9ImYyT7DTAt4
ggrbBQN54jXTRvnUh+Dva6A9qd86zg7Fwg81pzm9H573Wq0ZjXhkudzGEY8/BfL1xPY3O2psBDjZ
BtiirRWDA8GNswpzP36aTlxjX78TuARJJacoet5HpwEvoXYwROu0o/LdX9pk42tDd2hf/V7/R3MS
qBdz3iwVPSi8qO6bYbQ2Xdw8Wl7/2MhkX6PE252/HxOciu2kv2neYIX8VqcNSIXlYJvOXjKyIVpR
TSozXm2LpK5xbLDa63dZnjTvwxg8lJhaQ4QTikGWfZANb5PBCXVwSJJ2ENbnK3uOrG3cbTc7NwDl
a9IdZOQCfTrWmIdqD9lgO6MRRJhi+Hyd4ABHipu0LD6B22horgaoIuev9EdSA7RX82Pre8XEzBy4
SxyKDM3KcKNSG6+Iv5xGfYhorh6f3YJec5xmR185fVSzBr6I1IBsA3oWaxPJeh7N0/ye9Fa2jekH
2QA4o3RNUJa8egfb7FU5Pi8uR2/Prtt8UhGuApsMvkc0XuBrCqVF0DOukw5yntiDx34fG8s7OYX5
bGrVXSkt/YDt6pMWi0qeq2BqaYJ9nXynxrFPBA8Iui6IQ0LuJWvXLs2j9OY1ojI9UsKDYFvk6kj9
J1aVGVlk7ProAiyDzGKJFmzr1d/oNd+Tbk17RdHWaOH7VAJMtuimzzRJP4Ol9q+LaMLaD37j3Lej
FtMRy8o5CuAGQlMuQiRsM/ImxCJgsRmPenF0WkSkzqgecq90jqgf981iE4RqMOz3iejDxONQK6qg
PEw6GCmLqXabJx9mkn+Vugp2bPfdE+BJ7ir9ZJm0dBc+0GDO1QGHuTEySvHXCzj4SCIhpCj6olqG
tTaN3ECXzzqvYc8xoA80DyC/6NHQaYpeXIoAKwd6Yjp012ECyQW1uodjXFNg0Zv1oQQ5F9Hkm4XY
Ry7+uCiwSRAN6h5JxIzBmPfDLc00mhC6+XWU2rlq2vGC4yRAvSAEUCRJs+kKyiSZEEU0oFTR7iTA
LYIZy0uDNFde7LGvpBuW2M99RxQsHvxmp6f4PnWjuF/oDloKeM/ml29jiqg0vAZVKW/SgBtQzwdd
VD/VyryzvqnXg/Gmy/chMatjm0nAapyGRogiZKHpfUyX+WWpXO84dzILu8I5jckYPNXz/ILF9kxD
4oVDATHdTr7hgD7MLWNXZr2QG/6uTS+A+WnUm1jr9go2l0e+SuTjV86bMeRlj8JkIvI7Do2Unn0c
JWsP6LO32nB5DvJe38ZjTDLBg/dgVFk4irjft4FMdp2J8cl12x8+ehvi/5BGvd+9JLlr38/yyQ44
Wpu6c3CyNgmd08IXioa2mq/fgAp6/M7tftIiT2/9Le7DnzhRB1RuGptn/SDWN1q5/ORqvMsK+ckm
Riea0Dx3Dd2JxpBdTOQVYLHZhbqqcn26v/qNV+yUpd+MzGxIDdb72BzzEBsQp29e/P58xqzLK1ne
6dR2cXlA0wQjf9NXt7LJIWyapbltNSHC//pTa0WTTFkgxegxnSPL/J53/nVS+odaDHeTr8XjbpId
zeKzSGyK4Kg+IKSRsOnpMo6BUs/CokCEFzYHp0zdZkc+Yc9ndul+e5W99TAdZHNzNeFjJbEOZcvr
oxfNyV7yO5HbMb4NN4HvSIsn2LLQ1Pv3JlnRzTlJ/d7NtxKMa1h4+gcHSfC3TrNaFJ4G48guc7mr
Lf9dTTydW5KKuguv3euxPggHh3lQV8dhTTj6iOhhr+nvdJS2pzmT7amImxCYaLKVGK/44zFUijbY
ds4LjPv26LDSX1O9B38ZP+hj21OA9uW77HqUT5NIAEg1GLX3dAgcajKaH0d7WEq167uaRZSm/fg5
qGZ6IvBOVHynmH+2xiCwUz5Hk7zFR1J8JRNkJ7ib+yynedAwH0a9v7Zd8jTKkyGqISry4ZcOKgb5
uc0iq93pNg69zgvSPZsnUByIZOs2PnK7hbghdzOFk9zkvyOdZwdjGSFLakvYHnN8Xjsbat7Es4xp
3chOtLFdg9l8LYCKWyP/qu4M1x4LFpckGxOaFbzI6JMvOx9sNv3pl57GXWj49k8MUT1NIe6Nn5Pb
vrCbGfnsxt9gqK7Sw15Qa/Kr5m+7aSH8SEeS5nE8QmmuvBl2tc9K8wXn9tfSLdQmoDlp2vChBc5P
MRaPuNItdBD9d2ioEUnktzfMz5nJND7ZMmpHj+ktprheGmGWLA9dr52xaSxfvcMz0Jzg2QB0eLAH
g9F6iJap0sLeKYgATLW/acodu9ubGHWM1zlJu0cl3c/KMm9YCx4U3OBwKQXr8hbDqicf6jYlWOgl
j35l7j2qTHmX6uPKfpUbt8dA6hpfZVrUG6o1cU6mGN71pn60hLU6dWlSFppQh1HnnGfZcDPnNgFc
I16MPj7kVBFuJuDHWZ5mRyuv3teXFk1ENHlx/oXKyJLohVDsYVhmejiX9KWyADhPCWuY2b3mbVld
3Pw1m7EIthrxOHrSnnhW3eWkSdhPWHdOpjZNkJYnho3PrnJ+ncx4DKSbYoTNSGDNH4wwuESy+ll4
7pvdokdQKAL6h1tm7o41xab35CwOo3/jj4QHtKMZ8YU+X9YzWR8J5s/dWnKw6WYbntGS4gQPrC5y
9JTY28ibD+XRBxvCIumbOpSMdVjWoNPUSBB18u6Y7Fc7J6cJc7pkbZCG9MF95AgH0qDPrBiKWyM4
YQXTxao8GSKJZYSxux7fCm/jVUAzyzQOewGcILZg3zT/sHRivkir8jEBCBp33q7W7HavJv2a+jgV
1lIYJHhxX/jI9UuDGtFQbMLmEgHJoPUtT4hj5ml+bSbA6gtGYkZaVr8LpNZNZ6ogXIzMgFldAREN
rE/Yb1Q59fELeQcOGkFxpxfeVz9TwYrXmr9KqdMA1gOFldZ9ZbqPbaWMLRG68/psrW2DFKbTNxDv
yQVhwo831PBBGhCBucXmSHkjZ/9lpOheuL4KEZ3IH46nNie7UtCkYYpPL3F5+BYCp7g//8MTFabr
lRuknsWS81qMLGbiQF11lqP1iLjgUHRvxaT1jJxrS6tYhCspYfFgpDLZLQZDfc0ZdiNbfJDnoVuR
mNFsqvNMclBL7INrU9nsV2TXJfeK3mMwRnnRABHSHpZ3PNtschy9kb1KDBPsYNMdi4fXsrfNXd8/
9Uky7j0vYPjo/tqOEi6NBofaKl6p5OHIwYvG7HnWsuXaqTTjEdG7+PKWwDok7Yvn4E7Sxulz1q38
wCVzxtXVkv1XSOZevdcLp3vW50EcqkqvNp3sz4O5p9BU/+G8iDBTyA2F6gNXg1ADX4ZmWxbBvlhy
EqtraFvnZyi6V8+3PlQGAarr5UZ20NPjdgp5TwtgtU3U51Z6aasW483qIVqg2A8OmiI3V9YSRiZ+
XeGI6oozcEyKm5e9P6QcPdY/P66s1kOIGqwDbpJ/Aoo5hgYvU3WEdZkpHt+icksDjihsK7unfGzg
rkRZVUBiOIQKd6Ko2Luvveav0IsLA7axn9LCOnWBQtzM8A2hNG04UDPGtxbdLca/up725tiXT6Jg
i2PCOZoMZ2LZlscI/fVeGBVLUZXtpO7KCKpmCNop3ejCZ267eFjxIv+Qa2V+YhPArz2paR/Xgn0l
RnWYFTvxur+0w4AKJM2XLm/GfWCvGly3UqLaRp1pQA9j0BkpExVXNYu7jPfGpvXElcPr09Jjlx1m
/DxtRYwujZvgEU5taOjYdUOnn1+1mu11aRuHknQe77ShjhaR69TH7B3dC1GwlqdF+f4pCcDMYhf/
m4a8Zb2JOUeJMr8vOddZLR7LtC1fO/8mnLUXxxTvjYHdvFhG425IGW6L+i+p3PqOXviGRylfyCyh
/ol1i7mok2bqHrOllKE+OPvCzfuHgfk0mSy8dc346IxxftBLn7N4Km5pUtDANLXuzoXzuklpVNyh
TMLX6cDYYs55pXrS3Kt5gcm6/k9MDBlOI2O1W7E6wO+5t5lR5CxJQOODDVM0n/PgDvGb4NBO+/oQ
KjldcLaWe268AS8BQbIMr8ZtmD8HyVmYLUuw1xbQEJou3Yiij3ONyTq3+B+z5W4HLVnnznoJK69/
MEttui9EL0Dw0h2ydK7YZykE6qplic1tiT8Eh8PMOBzSmzxs56kDp9kRUO/8+hw33VqC5RYgaV7y
ThEGcM4AwYgIFtlzOZIsCsQj41xyyAadCy0dT302XwCCgTSJYaSmrfc3UAIGHw6ItKfkWzV1a0Du
cbESO4KlynEflB0m+UPAXbVRzZuz8tcqSn0jjcNhZ3i4IQLzsSQOOCv27g3ufnqrQSrw5N0sdf1g
pzEljPpXIuchdJf2QyQVQPeyulVY5raLtV4KLBX14Mkdkw5yA+h9b/V/Ki+oo6Yrt+sBI+31r7j2
SIormt9pMAq1bo1j0Da2Yyf3yVP8TyUL4eOC0EBRdeNJ9f6L2wHqMVeuR/KMZ5t/SwXfkjcKdpyU
xeS47HKtdtd+HuLbTUZl0MTni4sGalO9sfMm3gSTWfGCm9m1FmkBQCQ9UAFB3h2H+iSGa64G/nHJ
L87vuoNYviunftJS3uhGTawuY5GdTcSExmCXpFW871isH9JgsCLUpXbxjaNHR5Fl4xkYlydTrxpK
e83i5Jgr7fvXCRT96wv/yNBTpl38TiaJJ37PqEoeExX6B4JhBGCEcTKAkERjT5p1Ghg7642Gpo1l
DM+T7+1dngtMIPzk7XAZ+/aZYm8Sk9WxQh+3QdmHQjH46xpgI8Euh9JG9uBBbDxqtuZ+LsZ3P2Tf
aX2rdewObRx8+2Mwohh1DH/6xcL0BIvJwZcU30aDEoWWROSUB/cYJanQ9ea/mQJLilKKIL1LlB+V
KYZjToq/plGhsBXv/PHPmpLPJU+plvKwyFn0S4riGjoWbX9Bmh8sR585HNAul2bP+DaTbZPksGVi
/xhTCbdpBgmoXeuR+WmJ0FObyZ2jgkHLrtJpfhioVaLbFKMYF7RZFDtN8jJqHlpZppduCN77cfGR
r+XFmTR/I9rkjrfTpdXWquzUCyfQ21AqmIaRJ/DhFiFmeEIk1TqXjwwDMeHZvsAp6NGeEI7DpSvb
B87UGJGeNUoUZwrsQkFFGbKa+PFHlqrueMsdgmtV0t0nsr2bHRQbJ6dPyR+wZa0fr3ujeuokOSx2
Gahy3mmsCSCXVDSvxzRddLbzmCTGv1LBZkv936QWfGiGcfXN8mEI3HpnskTwrRyIU+e9kzE1NkC5
wgbUvnKD74ZFkiIvTjJ2arYG2giInpe8D4hy1tqal6jk/WTp//i4QpQxIpmBhdDM7pBaNS/qmDwB
VAzZWOCz+p2ysj5UhnflMDCFRn3yJs4tKUtcowS2MyXzJmmMnWGPFN4wgPf0PiTJP0z+HM9ME+cR
QJ+a50S+2NUmL0hmZt1j3lqPmCKT7XLDAvlPSONaZDLsDVD8NX7aHAvahCcdL//K0Yog1ig+O/Pc
klhg4ue5R+0dpx7tO2F1xcLETwBNJFHuat9z163lEWzw/PqpYEVyoDRDRXMZ077XO/dLreoTbTJ+
TwIgcDF2pj+53tabKsUNFvO67arq0Zfzb+snzOdO8mxi/ujMp9pCuCBTvaPeGRueUT6qJIzL5Oo1
4rH0236LaTcU43IaOve3WQ+ItAbDTdL5dDlcf+Ec5cjpkmes78x+RZQL77sWDzPhqV4Z53kIbmSD
6aUUJlfq+Jw2ehDC7Iaaqe3k4ryS1UUAq+PI0sgqZvUxNZN/M25szrp4LTAs4OlJmah7by+6a+GA
Y2m8bUE8i5gPRpiBhJfvYeBKtT8rzeodBIEVf8VCV/XFaRzkY0OkBpCmYORSssEyLQxWTS+lt77J
6nLhaMmxAKH4D2vZ3SDVZfHMT0gDUc6/yHmfvCH0FS0xyYDGpyA1LriEsqOo14J1xKOkIkOfACg/
4HRH7OQEltioRQNHQWxp1Dsi67b4/vb4/99mH9P/uuywDS4qS/PdCA3TSZVzJwMCU2oFkTTGyJDi
fahp2XYZ5jLmg48uSF+0ieCgQ0ZoJhi1p1x+HVS918GUX5UdvNE7Nm5LrTmbPVgpsd4mrY+yPIOA
36gxITcifDo/SsqE0btJyOQbRW8fRj32U55v/8aC+gDMAiFnlvaQsG7TNOvCxMdw5NCnVbdrnyN5
WdFQNiSWdrPYT4nNT4ROlYWympE2jeWagiKluvoPdjY6b5lw+4lqy6L0GLvZtBOrbJjI+M/sXkkR
Xyulv1QAbzN0BJdHpp7Wb2SX2efbn5SD9Q+zRgdYX02sI+MfwATPDX6BqC86Kk8Uf4vhje8/73H2
UXu+62cc25zmBb7evZb7JLIH4khLi4kyY0+rtTNQmKbCJZxVOBzMEyWY9O4x+h1aguV4x/Srm0jj
NPs/lLO8W67t4YpS6OaWg76fIzwF63i+cHunI9XI07NNYAIpNkfNBrpfca2hkK7wWX2KtAop0hcU
dcHRG033zZpCoXfTNigJggRZ/M3LKyC+OydYL/0/NsJ74S/dvmh1EQnR7ccUOzGFmRTnMHXV7fCh
GO1NJ8F646l451opv3oxEvXKIQo32rv9ULndH6Mr7vDO3OuxfEwhA4s0kbtsRv2SKZ0IyH3RlFt9
yLpb8qqguUUri53TvQYi+aTch9cT+Nq0fMUreW+CAggTPox92qKzOCSxBhixU6P26ZL/SgNND99L
se0ltWiEdquRQ1RSKMoOCL5Epimro107r5KxJsw7rME8MUcnIFad9i8tYfSctLce42SzR7wes4qL
MOGKxDpS/fPSQ23zgLFfDR3TNeWsRTv92G0/7AIcya6Nw3OmHYMbXz2ndFFSdIGHIbYZRgf7CjC0
9BDrzTb5rb3ymQOWYWKwoXqV9USHlrMYu8qo8mjidbkxsRJVqypGdfdLaecfysYbpFg0m3U2n6la
wZ/PSaOQU3GqB8m2zN4Dm8Vim2IzZ70e2mxikNhMb9fSsuRy4TAPURCw1oGmOPAnq/TpDipugFhx
Ms3nunC5AmLtQegYjTjn3nRIIJwjKg0xaap36MIx5ssfFdcMpx4lR8Jg54F5kV7veBwjX+fl1ejJ
2WyLm94bL/mcXwLMAKKgVcXVUdrBeXAY5LA099xr43CVi4Q6NwU3P7I77g+qO1hydtuFalu2Si9z
Xtsno/JfxMQZyXaM0CJuKEhRma2c7ubxv15D7lY1vve1Xe8qiJNlhXFhLJ5pPH02cpuDGEbEmirr
O0czI6L1H1JbEJSHn6nh3FyRNkS35JQi0mpH7bWAP8gzWuoaPYiq3zKfbwyH0vdyMk80fDKccmiK
i8nY2nmdYfL/H1vntdu6kqXhFxoCzOFWOTvIYds3hCNZzLmKfPr5qNM9p+eggQ3BsqVtWSKLtf44
EImMd69PCuQtVK8q4TwAEvULXJ77ErxtmqLXUeUX5J6oLRP0ygmfYWliASltRuAyN5Epdt7Grqjp
oBys2FAxp5akN216VDSoRBAAJLjIhLOC4nKXeiHXRTavJOWA/NzFtKQxgI6Ic/2JNY7H9AerEzuQ
ypWbG2dkJC0iMiNcBb23VjCRKzkKD63fuE06Y6dsOsy9Pu3WtRUf4pZzMFHVpq/ieolSD5g7/Ugj
7RrbwQO+jm6NBJf8XSyxdpWdEsyM7PgympGXDjuAI9MwtI/pPBVCrQhm6xelaMknKWd02joFtjat
TEBn2qobAh7M6OzSCQeKc6T4jAKONqzO86/KKK3KXTbOjt4hLqOOZ0GTK9bFZpqWUVjTyzMG7B2t
KVz1jSZWxBis6kx+TQB9Jy+kHQadqli1g8MMm/8Us8di9Oh0hrcayOvmBQ+GtdW8PN17NaUwZJbY
0FQefQU1Qi+K6GgnL4Jk4xTRx5jTH4OtXOeK4yPlEi1HpULaEUenpLyOiE4XphWCmiecsr081gGo
YatVD6wsaFwjb121ur8wBery1m2cdVuwRsVACYz1lB8lf4qWgmDdMk6dDhjgfHi1rqMFjTinnac4
rl44v5mtGi60NLN5CXqqRozqqtyKKE3tnrhmsebaVq+09yIldyA0xofMSwG9ggDPQYYKNST70PTf
ySGALaGWb+E6k3+MgP0XCG7vonWWtaCDJblseWx2B30Ca9NswjWdRxc3Kbxs/mMI/dMaUfQao0Z2
RX71wuoIAvI5Tf5vONHlUnIgr5215RfGARtIuvSVGWyRJeCfGr68Xu8PSDBfg4465dwZ0CIU2Xxk
E0FnK6R+yHV88QKPfx/Xxm8cN7iuS8T3gCA9zMefUVS7sKerOEUe0CtFXOwkzv74x8s07741fkXQ
1xffxaBhhxRqWJJMt7YRmIEKsyZdVVwpPCzuYhf1rmVMYF2zgjprrnwyFM1jCvLte4dT+UHOVWMN
Ze8HO0kfW0ei703qhdt7vPHDR+VkR2u8Aw4i07f/UibCdgsv3bGG2QHcTj7wnSO88TW1GIc5fs4E
qCRz9UXPwaMs6Kp1XHjvKjZ3OJPeEzZemzzBAWOEtb4znPG1ziWbV5TtHAjd7xBcVaSlW8OPKB3Q
wrsAmFRHR4ediM3bwPfoVj6VLvrU0HS7lekb30H1LfKJVFqJdLotuaAU+pyhkFMi6TbBS1YgNxda
/aU1GCxcZykj4upyU91bjKcx8U9w2XbLIIbqL0aUtBpka3M9D3fK0+y96XmHymq2j1RXw86axc3K
sytGIiMbs/oyUnQucbDrSW3a0pMn15k+Ry6KhHrJGDlCTxQN4wE+2HiFkXJFFDgZ5/mUbXTzj21a
mPd0uKMxij48ZVAplR+6MZTnxCI6N6pxMXad8YTljqRah0+4yeEvJ/r0KmYoAw7L8xidrALP2kiH
DB4gEi8y96uue+LxKn2p9G8umu1asKtB7zbYpKUGwIgujQNdt9ZtD3+0aZBxl5Z4RnxvgbNr02K9
g38ByhXOb2xPv9I23YMqgjW75emYmwksWBb7q8RjY1ZYLjill55IQL/ijG1MgYgh6z/9jD71Htvm
EuIKBm4I6gfocrQTmgy5yE9nfpExk6CPoY79Vqu6bpMx1ywrEoeZLCeQX5OeWZBKg9waQmlzGGkt
RxCPUH8x5t1JOOKOGA13pWr/rNf6TwgB1bjsCCJ77sAr0JUhdy+C6qoqpzkm9suIQ0yj6f7OI1Bw
wyxsLuzpgI7gYwzIR0ibpz6c3GVccP0fUdB29blIAo7GEr8DGrO+pC1qCuZs42zcQBIQjIRrKBnz
X0Mv8QwYnEdDzSJOqBCiJQa31uietCG4hHG+MiePCgQ87qUGKA+9uhnzBKGOyvY6uwc9Fd/WrWg7
20MJvHYm2ZGa665Rk5972kgXnYd+CS+1v7ZSIVd+G59NFPnbLBzfI9KklhVJY5nOJaN2sQ/FFoIp
OU+YlDwN8CO8kG5v+pyv6GqWLgWKkrikva7KH9XlD7pD1Z+jUSE355cJtGP1AJaWV+Nr6eN0jQQ1
pX6BYXOofvO+bleyRGntSHnOhuhM1oO3iHPxRJuBUZjPGU7SR9E82KGD9wb/DHtj5wu5FuIt55LI
rePMEWwgsNLY1RWcm+b0F7S/2LHTdO1jbVuyMlTLsXxuiMjOJzRhBks7F+CBjXCuWzCKwkEq0N7n
MT7ZQcbPhZPtAo0QRbzTc2wyUGIQTRMtuo/hiFabGDzgvAHWpTOIey3844QrIEzX5TBHAtEoXXSK
snSjP5WTeR9kOfJxqb5HS/t1tJjTZBpmYMXekWbMRGL5V0iaYdN7q4EL3HJqAnLhvbfeTN2FaVjm
tcHMLJhul5jrxQkqrtl0BEyuKjgiQ7x1nv6KIfzoQ9bh3Vp6RXZAWEWhHmDZihJBtW46MSMopKOn
M0vAEi9rYxum4yP79p2fiLNoy4sFnzClaYSSqX4adIpERxLduBKGmLz49DM//BkCkqadQWPmjLAp
MtdNZKxMDtWqUazWRdu+2n09LoIp27UMnivMwd/apalx7I28cxSWHCqUYHupzmEaX8IxMXYwyPCX
+dSsx4JVRfoBedg1TnLyuycsDBqSlbxBrm1X47AaqVBcBHoBWjlShFw691kTv7nWcJH+S2gI+A5W
34UNy4AV13x3S/WYih92O8hTTTXLOgncqAvnQTQ2UKbl/EQGDZZtdPAxsiF/EuCIGrFik7XqGvVH
hEwYxskkHBETu3ppLYZkP1pFbbBKremOBiNqQK1nPc/h2Oce7mm40Al/SU0TLxdvSdIDBGbx2nJj
NtAebEfTa4gIkY5PuvXbxg2nPNh8TFRTZgALjMr8kdJ9Am0jiS/byKHVlplEK55KKlya9ITaFYs7
iMhI2IbRUhWQOiuUsy7Kv+JkDi4FhqzuK9NlQkMyx5tSYKCy7WxjBRaZPKz7SfucIKBfxcXUQFyy
VwPid7eqYw4z8xobpKbXCySA8cEvx1VHBn9mWv0K8YYkpCgicsnpj9kwjFsJnc1qTLEyOrYF6Odd
XyMgzdNwE9rlYWbQvPJr/mcp1kY/eM88MKcacbqh1Cx4z3ukdPprZvefKA8pTnY7oi7Y0Y8hgTIe
xq7CmNbZoM+tu7j+kzmuK4rJlnIaG7GJOaeHOCC8FDv7gk+slTriBcN5zGRb7xUDoqKyHCHt/djo
NCsgdtzmcpcNmBRcAsgWHkeh7yS/U8+x1fPGrfPWeDRz+GldoN2JccdPleWsw6YUEDKcBamGTppo
/OIgHeYi1dYnO8+0TWen5SFX4UucA6LdfhYTrYntZH7Y7Sb4EX4fH3CUsbBlJnoYfxQEABr5/D9G
2YZz4RrPpm62IcUhmb/6+65X14+mNT2iEe6Xf7+K20Pr4Uj9Kmab0i0PUxLctUk0bpr5JdlNVx7S
jD7w2902zCTMd87rKs9ZC1q0uP0PJakGixGhzgoEBgd5m/3rJiIDwjJmoW8lZyO55vID3cRUbLLy
3J57ezduN3+/rH9876+/+b895vZX/v3o//aQ2/calP84Uec3/h+Pub2Gf/zm/3j0X7/6Hz+//Rd/
/+r/ePh/+w3/7XvwCrwe1+jcba3Z1Jr//xeGxzjf3b6JogJZ3d8/NxMfj9Tt/u1F2bCIE8vov59/
+yrPZfCvvxbvbNISwfnvw+4/nv/XU//xp93u6rdf8tf/L9WU727P/+vPHK01SSOLLKI6uxjkDlzt
TpdGQwQF43ueiOeI7KttbiJIdzrU76ZIB6Lu7n1t7Le4Fl5gzslGz/xdX9GyMqbvPSaqZYNiCIoa
FYXxm4KAMsCjOpqaMDskzFaT7dNLBYAZGwJb+QSTicLZsYbZ3OvjGcdkC8Ny9Cg5JKiQ+iWmXvqc
NG9n6SW7lnIVdL2/Te3O3pUF1ANSZWQCSiGh439qZ39UnX5IJX4tsmCA9r2fuFPpBQ7hlQ31xWgE
WywZU3oko1Uj09e0ZdeQd/I7NTXj5El3X0ZTh2o9MTbRdzt21ga0pl1ZWeuvTXzNWzvw1wFdna8k
TzH+682Bq4x1Hr3wV7WyO3xEc9RMFpRkDRhfjKn9ID9R/wHMjeVdE9jtPqaAeRtgOMTiUH4N8MFW
P8Y7AiWhYIahvjiG3CCAcdYR5y9JY/c4qivyQOGiUl9GG5xb7FW69tNtOGk7TLtLy+oliSzduakI
nPObfe+ihRyKWXYxRD36d2dntLMqIpZ4gh3PXnceDkbDwRnGb180rltt6gQ97dC6ajbu42P02Hel
DfptOdEkXmLXKALzM0ozIk1J92ail6R+A7+7KpHLKHsPKgiq3oTZgKYBGWVfvTTwJq6GhJxeQtDo
4XY3fmb9qMleic4r6Z/ILlksf+EDxHOGPGU1EpvG5s/4Ci1U/Z0ccDvoL81I8b3bLeMYK2hoyGVg
Vfe1ijHkpcCx0KPJMhT3Paliy6T0hpNQxKAnIkYiA3UsPNjkHvPnYDCpFqchxTOs68E7Hsbv2tZ+
c7cyV4TMHWsPRajj0aFaWNKhKpieeBxavBGDhgzf3NTIw3V6cfZGzXa4I39o1bulBQbEkWWYOgIX
Jb6oVkgOVUL4bZquNA+1peMAyMsUJhlBO9XInlqICBCP4+qitGrA3Gh/Ehu3n/Twk8TbYV3ZKLhj
8WmUjrlrEi1YGoIGa1n1zPWgrlMPhBv4Vy32/ZWc69pDUEnHYxQUGYG49UR0J/4VfznW6ax/pTC1
7hi5y6TRdmTpMl/ObdBayv/aJU27dKaZeekZE7V0p8v8hQH4tSMKa++Fr9CZxBWhzKBSIrq0FYnt
5NI3K52+dxGzcbGnAu+d0nAn4yQ7Ovk2jyH6S0XuRdUlwUmr8sdAdvGGBDfcO2RMRM07njGFaazf
ln1v3Dmu+LZbp9thcSQs1yXTxAspuZtGCB1aYdekBX1FLmuvJ72nyLBLuMuJRFCrXNh5ESyVk2Hw
O00u008NyrTOy+bFU0BdSjdf8ATxzjdfuGCJ4hDoRLQdsQFoCEOfcpNm3FVxrB2GwD5M7FWW9A2u
ywpdvUYO2au5T3PIh5GE4jX9smSxIgSAV+p3MAYLkXLKqsj+NfxuhyqhX2CmKY58nLwfmrcJW3QB
WQeMAl+ReMaf3p7alcfUvmLeOI9RPyG4xNqR4UVLprk325b7NgBE0Zr8CR76lct3tTAUqxtCWJ4r
YH7FdwA4l6c19lprOjWt3q0ajJHLEazHSX2BHTKqgPYksK9d7nOkTDTXcRDr6hiVb2apP/eI4rp6
tssibDZDtuApHdaEIt+lffw9EIJLeq1O2UU/nsYh4B0AVCf+/Rkl+Rp4ukbURXdE4/d3tdm8tm0A
6T4SRKDDfG/JDC+XCSKl3NS3lhr2DIDq7KiRxXzNGhEu44y44YDgGrkhaNbZTn3+oXVZeWIgfXZd
57GXFSMCIPQiWiOCychb4IR3IiROfktTppE6DwPVeHajdlacQq/o+D9gh4Ij8sl1A268dRy7WVQf
ehQenAp4fg4stcqJDFr6l5tKbsgCcdaVKiOEQyBDWTYtge6vQ5C9mGEXL1wi7rZ1inQl71CH6t7z
AMSBpAs1nOyHD1Gb0U4ZzXORZSfXRvnqwIlOSn7Y3n3imhNiUPiYiThGN8+zxaBRVGD0YEfZjI9l
jbE2eitbJFUSrGO9QRogd40Gjd/qIN4FmgUnV5u6ydWhRmDDoY5K29HWqWHjuynkj2e4dyjEozFA
ny4gsfkgXiqDuCU78ZMlh7mLfBtGt91jY8wxl1a0wBn9QxjY9xwPJKPZ2rXR+52Tb8aoVRfh1iVG
647mZuid0dA3qZbPmmBG5drHK9/WKZdNm34wzfeWafGiReKVsAa5jT1qOlbeaL8UpnTAaRgNCDwB
99cSCuAdZxc2zqaI7ZGYOJxgAFmr2mDQfmxMvThqUXfMC+0XDotGj4iXUXrW+1vc4+lx8x5+z6+m
pT/Y0zrCQmQa6R59dn2B0L2HbFw4TfXWNxml1P2cY82OpaMewY3Vc+BxAcPSTtZH8Qes4puvvZWv
uJDmiEOYGUNAenwikLfevhqjuwJouy5NSI+MhIOs0BDgwEaYbk8KYkc/PFQv/+PSx2Q8RPuQlPpF
WCMIIeoLNbmM3QcIMsuxnqUZQBckk7MXXe1v/Qqkg0oLAXEMk9Lp4LCZ7jl3RYZwVdd2SLRGwOBs
6ZmOu6+EhKhSJi8heyQj8cu1WOfd+FtB6O9smT8jjaQbdap11M/t02iY8brbNaPvH71BEqyrEQdh
h4hk7PzHi+tTQ60I1kRjE49jw37w1GByPdsjRmO9FekmstAdkJu0aKeqgihZ1MpBBTc56wSpjROh
Z6mIFaYrhULLnq2VZR6cAgeE1IEvvnJY7agYr7AtEAvC/ZwEkFAzgQLblkE9hT4+pCI7ZfZT7CKd
8bWN5lr6UkKZNyKEqSBhFeOI/6GV/R0H5JVshPkiw5TvCuyMVrcVCsu4prqT8rJs3ztlBhVrvGJe
dBoBP2S3BhYfKFZNSw+9I++QKliU5kICq4a0fMslOgU8peBRIat7GvySGkS5mBGSUGpYEUcal88h
A6urKNReEufhwywgymQ7klJoxR5rnThFvRm5/nJAQy+1ldiVro0+BL41cnqT4sb4j2m/DG7yYnZX
ZNhAabK8j+2UAD8HUr80nLewiU9mhK49GkGAHMVWferXUfBJOmFDW5uQxyRgIx2h9RFj/RYH00nr
LfKyqaUnfw0BX16unBBxUi0AHFVBQ4DUlpP03jvTfKvL4U2fsCG5ToYOWmg72G/UVzU7TA7wTVoD
TNkVNlx9jskyV6Y1sod0EJoQ2+2gbcGPWWivs1nWVVyF9WwkGjvINgQIdlvPVA+ATfQa8oytl6Uv
2YRNkvUQ2BTi2+oT8l5SiyqDqji7GZpis3UwSxFiL8RULIKHoSR5JPOXU2iGND3gtho+6Q1PMP+5
+zwb7YPrDsBWyq/vUrKM4H17+2ki8BPTTesc+jiI1+hBfmKjdZEv+M16CARCeVsVRzOkBEZEEMWS
Ld6GA/+Q1uC9lGc587HbOYfGiKpN0SPQQzYUs/BE4UPfBP5xKHXkYkHafmQajYp+rL3kjtxWnWOh
cpHDtYUmuWMPsq9Mf7hiXBX3viXOBpfbMhRssstBos/Q25+KTEbY2fotmjPQclJntq1JoaBhAa/d
boBA9B1hJQfdtcHAE5TPFFGYz7bAE+TZncZSkFjPZVX+624fG8OR6D7AduyvmM4S/ay59vBa+xwo
rv9aKRWdC1cx+aVw9JGuT3tkwNWDHwdQyoOnYTHmLmBb9UBAUoUBRRD6M3+vmm+QKphLjgyLYZe7
t5sO9d8K1RKg+f99jyjLEbuaMcL2/ftxTV63GAD0e4MTbjOQz3tt00RH4zJ8GiAamLecca+aeryz
tc65Wq7wVqaIPxpjMKhaqiWyOV3e3b4KVPHGR6Xv//H9vnIPNCwgmHW8zUSM3gupC/Z6hPfY0Ksm
XpresFcF6smdMf+0FdJfVo4O3hh59Qq3B5OxZ8WXEhHMsZ8dbvM9VXpwV6H2bIIBcjVnksTr7j1U
Wf1e2SJ8k8jQCZO1/AM7y+ilkB3+eS0kHsNoN1Gj0t3tYSpdS9HUbxMU8S6IahfDoAg2/K6QObtO
6Y2yCWZiGzfi4dgHRu2dI+DLtUasx7W3dbZd9BK8z7UIDSjBC2HQT46HWVybPxQnDOghmG9El9tr
a2ID3+PsGKTXXp0ijq5h+9cdVy+6a4XYC/8LfTykk6MqKj37KMMwO8oI4UufVvq9pcXJqojbB8cQ
9q72jPo5qu2XlmC5SzvfEynetDr0jdPthwQRE3jQAJ5xDbJ3XR4JcoAUhLrS/WPWqGFb6H56Vw9a
vfYG26V1EDWyaGECiQtichSwiakw773AVY8F9jWmW8/Fw1+5jPw+qpR6+m5w2tRq+lWud6w6nH4W
kyfpu/U7SD/VU7VV4+/BSTsSOscVkA3HVFfBQ5cAKmNgHAAqUw/xWIHW3HK7HSthfrTcGpWD4dX7
UFNUZafMilrN+BhK6T1gNfEeCEdY2Q5XwaHglK8bb3gpBZkxovfeiEP3Np5vjtvb3cJAyc1aecgx
8KCBMtvHPoWGoNUgOdzuonsNtv04fJdx8xplKeHTlgU1UmrMDpkynrI4q5g6EHi2IexCyvFiFDor
SH5ngts/6UhNecHtL77Z8DhF9rgdPYtyX+6Jpu9XUYfNmuWquXjzTe7GzWXyJVnvHi6X2w9cybUR
zQw/IYniaMdwtXJQ28GpxlVKzMY6jCx1GgaLfhi17ohROeXGxLZlKB7MzMeGWeW1TWQPXwoZ3zUV
rlxqFC5JWVcPcTz8lA6ppMSU+2wtLe1IhOQ8gPklYb7mc2/N5HBdowFn93UG43L2ZZPcZ6TqrZnt
q2NZVuMloHRnFeDLZE8bFNBRIlzXpV2so15gXOA6idiOJJRFJrh+54YeP5b5kPPRBdUnk/KHKYzu
3rQCVsJs5KpYkyDh56l17wcPeVOmj7cbZSXOPvQhZdsE+WcgqsPtBgahOlAWVB18yABgjw2Dtzt3
D8WXdrQKgGExnEPNYriBHTslNPh4aRTuRyIDTy1/EMG4/sIl6vNs+lWImCbfCPK6aDUlNHShAQ+s
NAyWz7SQEkj6zDwRrwcsx3cqo6CitmAq3e7LReT7YmSUCrGbgnZgW6MT7rw1gsh6dobC4Oh0qHGP
bMYD1U1brczIuEqUebJV9Se9dXoErf/iK2T1JY7E+5xjO3MJmSMZBImAGNneE6p0nrQg3gFNmUdp
6zoQSxPuXfLkjqFNJ3hc40rq22lrRKyDhYc8mQ+y/DRSG116Ff7wx18LQTx2AztuhVN8d7shle6N
M54ps3e1B+QszmIIc/dbvlajUjgpEWfWBMY8jCVuBDb6S5Bmb28HTnfG08d01Cj3qpM2uLBUahBI
19XHar7h6cdOma9+XUXPVeAHG0cbEcTFUnvC9nnx2JsuhnlRDmKxqSw9e2mCyj7EjXFsxuKrHbTk
gpNamCss4pS522xbokldNL2SDyyQ5i6tOwurayTf8qx+UKSXryDYCAUTWnv0AUQnLPZnjOj6hoxl
eZgGM7p0QXLVCyN6attsC+ve35E6VCzYLTgvoyj3jJjh0YzJpDAnTFzwywzxrod2IIekJZtaO+Sl
25xYC8oN4SfaI7sgXPIC+UU7pG/JWPXXXMDeZEmSHe1CSGpoXHJgtUZ7Kqju3OHPI1lMt7WnCoVK
1kZXQ/E+RxKbsceRquXRjH6RzO+0hyZwydCZdOdIhikjfM5J1aG8vRCRaNNvYMhVe21KW13ipEPv
Od/o0hovWOyvhVmofVC954zfOZqtLK+IDSX1d9dKNyCTjNMLLQsaVQ7dR95PAIOhx0tEtZKFJWSB
4tC/NLaeP6Bp+5al0JY4NiN8wTkjWOQd0iLFYjfflIiGfF1PHkZJVW0MiNpqBofZGIk78PTyWFpY
XOZv3W4wWJOzn6cGUm3pnm432cTaJwx3Wt/uxlETbHL04ignU/0QhdXzrUAKMLy4v91YMRINWQZq
15A0fXR0Z1pfQ07yu6kB3wMBSLYluvOti1NqOSbZPmpiNuRYaqh2cbuzRbwMeSeJwkuCAcmmJWft
U+aEUoQmgdtXoDrseCO80NKnILrmBHYDK9gQa8xI6eIsWltZ6q8Ny50ePejIUWNYNKdcf8zrqt/3
ijC72w/HFJWEqwZMuTA6R9OcgORvX07zalT2SUdKvU3Utq27F+nZ6b5VtbVzGxfTFyK/lvjTgMzh
eFilflKtDXIC7rMpQ8EYETLmWBWFg2HhE/ZwYvfIqZuGxpGQ/fDVGBDekPzw7A1pCORuUhMWNc01
IQVgQbyE3IuwSo8jqvpFVns5jVvQ5Fw81B/VOdUKGS9BiNYfFnKyIftXlZgaKbxZt0zt+hKNxS6R
oXUuhxS3ek2nCnEQ9rmdyn/dpK2es7EyR4aDqThrXU6YANalfREyDmgMEgKFzK5BerQa8Wgd2Qwx
F/ds8KehfQ4CP/nRpnHdA/4jU4fJtRkAUc2WJ5UK70HZdbIRlsA2Prh3pHFUxKoSkGwRLH4va/Jf
zMq2iUMZpbH1Bsx6wwxasGcFkmzKDZcj8t1Yj0akaKQX6CNDuWXDjxfp3sZSydtVBQdkstpWoii7
RKm5Y5v0KaO8Jou0BsX8H9F0Y+TQQ0SWITi7jNncopih1jOPjhzH37lloC+akh3s8QdnVbMg291c
NV0IdoJxk6vp1hvdZp+MGOVlS58Y8X8M+tjKeqs/T3q7t/y82chgpON3QJ/KXtJAMXkB3oXRKFzI
jH7rG5yZ5dSeGsV0aiGPhxxbtQ1Lrh051M4FyQr7ANGelspBuDhCLXd8bs0pOTG/fhWQ8Bs7sw9q
LMu9r4/eaTTxiBSkP2/nnN/WpcCKbepVGZpaSiyWy65kV9eWfAGZZEWFezCc6osD8z0vx9dUo542
ztvkVPYrN/1Mqya8UqcZHEtAWMbeZuPLGSu2TP2gACf7pHpK8D5mIgB1t1GtTfTfiGBfOJ2/iGP/
FOV5soa/Qc1cBF9xzwYvG52vvugJdaA+YEhq+1iawyW2/OdWVCxhx1aeJ8vTjpyw2Xog0NPCUNiF
Cb4WvaP2Lq6vWhofMh1JC5FJMOB0MPXpsEs9wvjRfG6MOrS2dLt8p3IXj9ZjncUoiREBL7vIJT6k
BdGappSyWM+Lz51n+hul0EMlhvU6eTkCxL4jutgl6CM22f02/oNZ2NsuImGoy31YiC75Ljr5IYIT
PlGCkVO4raJu1rXjbhsTTSk22HssW17s/Wlcw0PZFrDC2IjCgLJPvhMBWHkMQKXNwJ9GJAjlRrq0
q+pio/ve4mD9hh16TF2kPhpRdmUT7L2OT47IoU+CZ3ZSVk9u1O7ZDhECkYK7R0fN7Z99xwcTbfNF
n3cfwvHXvN8uyXICRwO2SmAqtEWTbu9rGr+wLt7JcxqRA4ekrFkCYQ739bIll/bOr8tyzdDXWSMW
ZhfIWLk+h48dj/ukUGpf8PpPspxOdatzEWbTGmvAJqWNzQW9iLKQO3iQjIsg6Y8EZm/Yexf3fsnG
KEEH2HmERVfAM46Rj0+2l1Vn0y4+Y60+dVL2RwQQwGxa+iRkJpeFi66rFV65qCOCVGQwaVur105B
olebQOVyLdJsOic2GnhgrmqdEJdhl+ZZC8wDkRIlaTrRnZWRzRHpJMB4xbqMiXXKteCnppZzQfg2
JpnEoRvJpD88I1TV840tIjP7XsXZ54BofRpcEnfR/6Gy2BRjGe3NIfoT6I+40mXO5iLqmiurzMUr
0AJ2JqhBeieMdiTuXnsry+4L3yRqa2FTykaOf23NzyG4yG29Z9QZ5dLs9bOtEpdEgf5QYrsnVGfS
0+2gxt9BJWfZ5O8+4te933Rv6IdiWArxpf4wcUN+mMO0jSxYqdDlPUrR2IFkQ7MZ8E65/ukJEhNr
J8Vw3mivCu3MImqJGMzjd9MenzBPAO0a5ECTD5f4n5VmEyFiA1mVHfCup8xrr13HMPUWQdBwva5Q
3icxauGpbRdZpbZolgrD3Em2TJI2rbXTjfe2MMWGDgxcsEn0bOSNB9vAuySHelHX0E+GPt17OtHm
djeH7hRc0Uh2ivW62wAJvrF9izjnWdtnYsbrsA0EkPkb2vQS7ClYZYaBHKUWg/sQpsi4cBFr+v0Q
Gpfcid+TOXe6pQhgBde1gvNkKzJ+V+04sdxODwWtbcXAZVsLbbFWwWPmldE6D0v01JVO4LmeXUyB
c8plV3Ybg4E+vI+clrYgO9lp+zYhDqY9Tb2zyTj0uGPo3VibpEKK6qfo2xQ3O6F2XNCPwxz6lkfy
PTRyY+cOBGgI1GUu/WkXdDXmMi8/9WH8Rp78lYwG66yffcSbMakILPE5j8rRP6pm8I8y7r8TgV0P
2FqsnM6hQEPYi9gufgOdjilWjS8Edy+dmdHb7bE7hvX0SOU0inTBJQ0dTdq3y65p1lmDBaeGU9ID
MsNznQm21l6plvw1dRxZZXefSObGbm7cMIrqPSrLBzbxr6bEEWwlRES04SnSq5M5o48G3v+6dn5i
vMskx/fnMLwoO0GDXO0myRxHNe5qjPV2DROG+B5C16mh38f0i5LwD9MHidBafUl5GA6+BHV6rdV/
OqHdAxudPb9hTvMPsZfQjvCQ9AFi78Z8ZD/i7BpVb8hyOyCci9kKdk9tkJx8QB728UYcnePaeRrD
6NDFJPgmAdYR2hAOeZMjCe0INiaHnb8HvqUVD8LzOU6Iq/Y2OVcyjv8Er9fYykU85kjBhgszESkb
GdWZ3q8Ws3zUQRGs/pexM2tqHEvX9V+pyOuj3pq1tGNXX3jCBgMG7CTxjcKQWPM869efZyl7n67M
6qg6ERVEkTa2pDV9wzuIG3aoXeiAWA5hwALft2xIwGDJMqmXcI+rwLMG1rEVQOUdi6MoGJRxHer+
xa/6blv0xxhtFBT6ze1AU1gxqZVkhnkX4X1TRkhYxYCSQXGezI5mbe7kEvwMZRVhyi3dygfBMqMF
CidRfXZB6GIx0986qXsGv1QubQ/JYkH7mo4d/Kk+3xsInSERjNq4nn9PGj3GBdjbZ6ZPWX1oWYmB
kWzNqHwya/ctacuXMoJBnTb0XDJIkl0G3hah6MWkFtt6Si5taLDvhSmYOt9+9Ktl7cmjtgpp9zlo
nzluC5wY4zxf0Pwj47TI4G6sSmM6I7GhIn9WteYV2ra2VjiUsLBdd1qy9gW0eqNBMh1LwWUGymcH
DLvw7Q68uUakhR9YNQUARJzkOxbGy8DR17qHFl3V7CwDSCs93psqSN9g7QLiqMpdEp7bwrskRW+s
R7+75MoYLTNdAWKXWBmmARh3tOUOFgeSV6X7vc7xfyaWbJvxONrJubDidlUV4BSjyLvTtK9KDG7F
EsR8qopkU8MqHRGr5owxhxg7wx7kwqRWn+aoeqtaxzIxNDs42NGeIsCd6qOaq9D1TfFDZDNVcqhg
mBHlRrrTDcQqwfOpHF07f8IPuacWwrGqIvdb0eHDdCdfF5r4BEhZIMCgI0KdE6Y0Op4wQv+KwSOS
lP6EdbzTrZ0MP3hQfrGNWZETVGu9pPEUv3eG2W9ius3Q4sBcDIW6U4zotQYr7qGepYAdkHjtWoHi
USv5YSoME8+AY97DF9O1/gWSBVrdSAwGIYSBsFRe9FGnhTDm31T3xc2VAhCQWBpDCw8H7cqNxfem
9vQSTiVCkI1AytNP1khXtOiMWPQCB0qemkamqJo47FA0D5KPrkDfOsCaeYHng//glSWCcnUMd+Ek
UuW+sGuNhhw6p0wH30/m4mMlgy2U/YPiIWH6Kt9K3Vnkeeai9H03ZRpykK6Fuk7tXqqS7TGw4dO6
hf5WwRdZ5QGGfkr0EQKguVWE4lMiG+m+V9n7SIjQoynAM313A9JpK34nQugeQfRyPPdrxAIAWVO/
Vhpqg/kOUHGKiW3T3nRjfJ/Wdr4BQlEvdN14VpWgxjQEvdGpN74n93aJy4aFjc8yM4Gp9nX4wGGx
sGMGuSFoRJCnW4sgCbcGld0lMmvptxwLpbLoHrVWPDld96myn9HTlPFdA/kZuJLZtF/tAVSSFzk3
qkU2ViB5EwqET9OAjlxTwzdHZeHgFFFFlCgUujnjtqJ8tTJgYKz8tlvVmHkfasM90LFCt5vaIseG
+h04yIYQG3+BZlo1nhhWfhBA4Q6p/IqofdJzbdgLE+kHxxfv8C0k6jfe5dD94HmlW2MK81UVa6+9
GJ6gHAHkGSguTQnqEI6zH2Tg3hRmcwM7DtiUni7rCN8DfFkQBIgH9SYfTbj1JgJZ+BWvLOF+2uRs
bHHl7TSZd1jY3RG27Gtf+fCi5g5a5NrCE8zLu+9gGoqdaYdnADzqLYYXTJI4WELgDXa451LW7srt
pEIPF31yY9EhAypMoAm47B7jp1cAPECK8fAqpmIRkctgUkAVukErqkLtu08nRhmrYBAQqGZk1maw
Xvw4/WrDfUjUlwLAw00ZpW9KSLZUmmKLsP9tg0j4dsDFps5e/RTguOZVGCsYyC+2gQHDvEJSzhyL
G9SYa+wwoCxX+BOkzUeGnxiJAIAip9NPVNOqJV6bOGkgX9pmEAFi1GeTasSmwEKPvnYeeq3EYGQ8
wvB60YwehCYRGyXixMdr8CvcQCdobp1ED24VRTsnsbNLaqlpqDtAekSHByUdgWXYTF9Hyp1pPz2X
OpXDeAJ+bCGSlUnFzr6RLqYiW7T2BNJdlwiHRIvW+JiftJLWsKY23yfkYmns79SweRyryV6pjr9F
tnK8g4n+xna4qZGujZVxYr+iZSAice+aLRSxEe50Hucb2x1pRNRIVep5tzEm45jH1pvdMJG6cCDv
9Fx3VQr31tdAuw8e4qIDhYalMapLFEC1G32ksxLg6ZOhSJBgKoLZnYKKWsXCVeqHzEeh0XaQ45um
mrxN8z/cknpA4HmMK1pctk4EUyEAEBU9iXJFEwYxFpJv9ergQQ2AzNsVnX01YgWMMQABkcAYyKnu
4bnygA7ia+9VWJdgmqWGZsxjHWGB2DRB+w7kRs/qj6WfS6g3a6D8dxnuP0vbEHSMwxpaCMIFk2cc
Suz6+NSAJHFSG6TeWy4Bf6omhaSuIloZYFSAoojY915zJ9XKay9X0R90PUSsNGrOH46WB/dAmFno
XwfcIvEzfW8K10VzCrDk4JkXs+DApyINeEZSnhhkLXpIK8u7bcExdHFb3ekjwqh6A30sRDQbdl27
QsDMXlm1tY7dBBi9Gql00KnqQ2sbcvaDXqXL7bQeoFcUIsf+hdBSRzWHBoO31u13Cw/aDZao/rIa
8NYCt5JvAVku4MP1q6gUADCs/GTT2tzVqpTlZV3vEMRYJ80iiIPipiI5he5FTucy4mtfX4V59hpo
TbutBPo2QZAgIm3SIhxfPUtByxK4Cm3RlYHmaJe6T64Xp/sYudFUsw9DRWmoJs2z+jZ+iiHX0ubb
0dl/7rDOKWp88AzvMCq5FB+q3gN/8m9tHJ/1wmn3dZfg/QNlusOma2Nwi7hK5cZCs/CszdQzfRpk
2nTMNNsOIKFWyBhBN+pVUBRkZk5I23najYVHm6GrnlPcJhJ0Jim3gMjVAiCdxLYlDns6c18N0Oxo
XRx6aV5AwbI3deYlWxiXL4Hh4hiXGEtV4dv1zL1VwhBvA9RBl84bfQSMOzLwiXqz8wWlJ6YzlaV6
gqHYIDwE3qDmRFBQUQj7hak4BmtEzTZF5jjkAGO5LC3zvvBRGofWKWB6ta+ai9JbFe+6aEAeupBF
iJw2UWtHj5XSYT1v6Pv5i/uUgLayTfJTACA0eoodeQsrERauAPRQICaHSAKbL1riz2MRKZtMJWgx
DPOil9hStkRFbAge1oa7wIreKAsfkMJAhlFvsIBXw2oROjoKAROqp0C8eHtEGe3Lb//1z//5GP7b
/8wP0hwsz37L2vSQh1lT//5Ft778Vvz45933378ITRiqKnTSaNWEu6Q7Nq9/XFCd8nm39n9ATPSx
A55iGQdleeciyPEQIUjqWpT+afEO9wGCih5iXOugs/aeQuFNnzSKuga2akZFMdNF8DfswUD2FdrR
QHeNHW54z864Hdqoeuxi4Rwa2+QmqwyOvSFhEp33+Df34fx8HyaXrxmOZlqGplpo8otf7kOMfVSk
GVLviLds1KKrt9C6u4UepN0B7doIMVozX+l04Z/KKH5FQQKYcVrfu7qjPJTCc7eDUbyX8aA8BGJj
Vbm/T+zwJRJivMXOIEMmQi3XEN+gnkAAFVqvvDh25j1oY4YGYtA4q7++Jcv98y3prmvohk7u5Ri2
+fMt9ZwHUEHccI2wWcSDpdOekmHQwwnvfC9RX1XfvOkJX7EDCowV2p8TGVf9hIZk8hn25Y3WOWwN
afxAVmAMmvn47x+4/lIWCKNT6SQvdtK4+/nHhAzFnnJ9DUsvGczuEclDisAg7Y8ydVqWeWGhzI9Y
U9fhQNSncMyGeqi3eVEvqzptDpU6+guTCF6upuQETJU0y3GmW1p5ydfCYf5QgKAbHQ67Rm8LSs1R
+NBqxE5JgNfU/KuTselPVgIQJEkfrdQQu9Q3j/NvidX6u/lJ/9dPq6CeV8VHzt2HftD88us/j3nK
f/8j/+b/vefnv/jnffhR5XV+bf7yXTef+cMl/ax/fdNPn8y3/+vqVpfm8tMvqNNxeD61n9X4/FnT
Dfnf1Szf+f/74m+f86ccx+Lz9y8fCKc38tN8Dowv/3rpx+r/w4yUH/+v1+T1//5lc6nyz992dXLJ
vte//tnnpW5+/6LY/9BRqmIL0WxDpztoGl9+I++ULzn/sF2mryvwkxY6K5MVmeG/F/z+xdb/Ybga
zAQc3h2LsqX+5bcaPXj5kiZfErawXM1Q+Wl++d/7/9du9mPg/vPuZvP1f9jdLNNiQ9DZWyybGrRD
x/jnJWR3ZmwDvTKXdTnJxici5ZMNuMFvXpUchoqq++6iDcu14TRPkJgFbItR46igT1Sgqhd5CDgq
8EwGC5U1K8VKTGT5RoD4VauEaKU4FCo6c9A6L9FQruHbF2tacQkqkhUlymLYmGZLYVCom8kmO/SU
Rdl+jiYIrTq+onWCSh8y75Wb3oM8oM3olAfkxDgfbZBslXt0K075dCSmJU7clWpyxuzgNlXN19bN
dzoYkBDth1KgMOtYtFtEhO+HE7yB6SIv9LOzFuMvPiIqKD8NGxejru7/MC3+0xkix+vXx2xTK8MD
QmXs2K1+fsxZFRpJITK8nLjARUsp0qB+hWKSio6WraGf6iFN48AiMAKs2h3wlU2ZXU0POrxlukf5
LOBbxxA8eOiIyd+qpf6auTxZJbRHGiFrrRdHp0TjoLLumzFoNj6u3lCU/RMyU3vqKwxCSAhfufES
bBZS6/QYsNR4rEpAxj0CyQsZB3uply7mqyyU5COZXm3POXZlcI0wbm1D56QJRCeJtrSA0DRvvhEk
nrxSJNRz4mIdKniBWNkptg6tis9CHU3JEhVgKtAG8l4jcuGuX280AAYrjUI5KSxccKPDjCXzoNMW
A54Jvn6vWecqTzHnA8PrC3FxlRSeELA/HfQjDAiabkOLBSVZOmEqQAZzGwzia1wgp6C44li1DOxE
WUP+j5nR76BfuUJwIsbBxO63tUhf2xYGTxJxL5VNyhZbLRVT+OeGmZx1oTK5++nWK7HDs7h2yq1v
vSXObe7fo+ry2PYZODTnGNTIg2XiSO14AXvrWKN0zpgxMlOuIHURc0V9yvMRTrI2DWsn31wr2YM/
Bcpy4MFTeHWOA36xShAe5lWF68q5FAFdpeHDr7ODZkdXtfSOeeECg64Q6nCR3/JhowkB9BdFmKvd
MbawglFKww0DS4u9geJGYTLL5LzOqvygJ2231BoWtN2tsqR/t0ZqzKQOFNyFtp3M/GqjSreIVYTS
MtQ2WuNUybtpY3YCgPihgPNgIJPs+A7dBFjosfec1vE5FKVYiQoDZBwwEN7lvpU8RLhdu8cAiRTH
D6+lFu9biwQEOjC1sW+K91LbKSymVL3KG1BCNwa+T7Ld+Oq1qwBHm7TjVY+q/lj717KYkClq2peE
wN8h21vqYNeRR4/uklDX16M1HGKpk4C7L/RVxZKctPvSz1/mud/pPBoD5sJiyDejUdyJQLvMd4f1
5/mv17tQ/7TcQSA5c8BoU/s05Hbwh5jRRH68xuQM4cE42pG14HvtZxdXoKE4KcZpyHWUb22MGcfN
qAKA7UGqRkjOUyASB9pOVIqm6AKrAwwJIh9WQMKVowlJ/6C9U8f8mXazzjoo4ng3NhOrW91XloGs
XGfgjJ2ggqAhlaZ9NuB02YjFQb4rdqJdgk8KHVBthWf0G9bjHzj0rPsqYH0U8N1Jvh6HamFM9k2r
I23nA4SDGdsW6SVQWpg+hr2KhHKLsfIli6n4xcOno2gnZB2OelCurJAmxNjkviwwKMinAS1GvM5j
1uGOkn0tMaeaJpwBUfRCrV0clAgcZQbBR36N3qPE0NbfTXm/laNRjrWH70JQbAxqefd21/5NeE/s
+x/GipBbczVX1zjr5Ot/GCsemx5OodCWfqGfAIpe5GNq4EkWXh6sHXHqg2Tb5hRQgCNjApFusOjS
F3E+3qvFcJTvdicGaTBQbXeTQMb2wEP1c4gNL5pg+mlCzszS1E/FiS+2A6hFMS9+xiPvQix+hpin
pVXq2hmdpzouL0ZunnSXl2M29rDM3gelofipsJfnF83ypBRO8GI5ycWx1RziYXppDGenVs5bYjOH
3JKnN7AtLfI+XfqDi1yoLGDL7rbHAyTQ8JaRueszHqnugXvXQFzX8JrgEx5QDzvogjudX6G892Rl
Neq4+h4zcUgW0sZYH0YI9ZWLDRn37Mf42aUQI3xmYZZrdF/RcYNAWlr1xkI+i32Nt7W9fdDHcWcX
0xbH2BvKMPbClnegRs64pLgJQQSEdVCeIIl30jMAnRIqcsQb6Axb+rvTM+WjSJ82pRpHC8zT4+0U
AGUz2xbgRfxWJfHDX69kR2ZF/87+ZHwEXcpkcmiGK8AA/jI7EKYPfaWE42E4HNBZuC8tAZxQHKaJ
Z2S3+bswmN8qym+Njxxdh/vLvOhy5rTPkVtgr4aazClhA8hjdT+/iECuDhORwbLzE0rwa3SmkVnO
L/KdLS3ZxTDCDEv4CoMeC/qHiKH0mDa1yaVoTBT69VPYuwejcg4gT5HTDupDpAmeJYD0Zasw1vIC
6K2dOh2d2oAJSmbBoYm4N14yymbqyzUgKi6jO4FRI5ZK6RkrGWBb/St/JyVTEKWKw2GbGdQgGkDO
UvEox4kMmaBoB154l+ndEqIKH0KXjBodP7IaT7pK2cybgGIAPLLbbcC2BiuGaopx0hrt9NeD5P6n
QaK4pZkyvnY0/Zc8cMyUmjtBFTKyO4EeDxbnhoZNTHbonOxSO/ml0JlnDbXmxo6wlDSZj6F+l+Ls
hk4JG1VhJBe5M8v3a9IpDDYWvjpJia05xyMI+ncPzQn4PDF8bTbajD/wi2nvh8qt6r/WufbsYki4
kMvSTkOmuxwDxYvfAHE/y7GSG76P4LA/WM+FZx2iWNvTU956VJbl081D/iq3+1PsWqdW7p6NZh4a
L6P7OS6AZow0XkO72uqqyRYkz5Q23ipdv9LZMIKeDSOXU4OPzUpe7KOTYDfTLFZ5huArCS0Ml4Q9
m77oZ1ajtp4mJvyxnqSVncZTGN0s7M6KCfJF8bv7Bp7F2hvBkIRqjNUlCG/DuZPjV2f2QW7YTj6h
7g00qBXqCW3q3ZCzned4CSGs1e2BS5/gY+bLp7JjAv71qJvOn4Nqi4YAa9SFpQZMRvt55+YB+r2r
KRCUTJpbTX5Wy/QMf+tgpvmBxOVUBS52kkpONJfui05Z28UJyOttZ2R7ry0OY1AcDE/cR9HKUoka
BhqOtMObk4c7jZtc6VcUuL7CvW6bF2IWSuKpP97k6gjOBhfg5hKV2R6ozYFzngjMfab3iH7MlaIE
AAvCqBKoylLk0TWr/Cs4EaJoMBzU9HwwxNwUvlwaUkQRJoeOWR1iIZxVE/QuW6YS4QOd5UuD1p7b
5ugkwv+m7r1VBW3hH3GZXnyNB5duWvGoOAm2kfizl/Wj0ZANmbtcidR1pqEmIk8S00vSVZL18CV8
iiVmgVfz2J51K9+HrrmeI1bT5SkggEG93Y3XNq30VW5BKadasOgCwvuGoGIp2uMUEq4OmNyasX9S
Gv+jBZ9iW9tAsbZmlQtWPWcW7kMoQtlZiqUwN5ZGwLwBz+7xAER90+1pm+Co2g8yXHSyva0qJxQZ
Kis7EGew1Zfh0Y+BscoY1OvIJgx838pi+FCge3Wqn6+xa6Bby60IWn7LGpCL5yDlrUgIIhYEV46y
grAv4NMamfyUeKkogYc6EuVyjcg0F8HVwAJ8PecVRZpv0ajbxyMnzajww0jyF/yxwBdS6g51pOhI
aJlJpYwyB505x9wTRXa2B2JkevU0cY1h61moZk2kenqMoFpUHztgvVHr3wN93sZKsQf+TVgb3eUi
PuPOfNbS9NoMMgtJtNsqDl41ec2DX39LbST6MVJoxvADhCcAH1IiNySQCkc8rOroHHZ8kUxD5kx7
igXXPpLy2c7NeHVHJL2VuJISi8T2gBfq8S32pl1vBo9RlV6hICWk39qtnkXP5GEU5GUqrwbafdww
UyYguFtDgbU4X1IeWMcBTYZIyYEoplTuK+4EBrezIBRntFGk6O1zkqbnynaOpoIcFCsCacp9zwk2
hsp9Fn4vye1snhp6g3uqWogNgO1rqYS57RWs3jWXj0fVvkVN+op/z3GeD+Hkb6xCI3/GdNvxJ2AZ
6bmXcX3okNTIoTHg8sPMNjBBwBEDTZK7hsYrDncs5NC6803/nDHiYe7bSOJZz30bvTbomy6wAmOK
mDiKjto3mdLM802m3gOaj8MYv6PywUwidxsNdMwQzksFvO04PCOaceTsPeoJT8aiap3hQIw9syJo
kjFLLI9hrUqKhrCLhxAUUebwNCeZRDfFV0dFN75P6bSo9nuHoKHh1Ygj84dwBJjK7C5Ow/tl/h2Y
2iEbacaP8qZdaN6hfWdgBkFZDG2y+GvuukecZjG0TffzFjE58bSpk+yMiTHzCQmj0YHKDtGPgLV9
CR1cQn3Xv2a+i0LTGO4tjSR7TibjMAYhQP+6Jn8E1nkWiPQtlIjXjRyLKgxv6/qr1uUHJVepATmY
bN2FWf1Nfl1iThSVIZphdoWQkTj6qK/7UqIsVVgoFWOMQAIyzTA5cn3S164zbCOPjFWBXatQwlkI
v2WJqcohgstqF/IX8FEAqUkfBoTTR+VY+eGtVil0EFJPSNEuDnDlRdaAcDIggy63qUTgytsHaLJ0
kIRbqkZ6F8WyXtwsADLyqZzGy1KOLoiUq6wIxSqVljZ8dM0sWNrjc5yyFhONmkk6rSCC0ykes3MR
5oe2Kg8WVmV1eqgRaU/QG8TB4VB3lJ3wZJMzVk5LpQJHGSZXpWAxUt3b4g2IWH7BN/EZzOJ48g+a
k5xkEafRUKYNMvW1A/q30hQXyS86g4GeXIYCjE+cUYXTO0TX7BFNOy5VNzj8/a7+PqBuwNXVsvIi
QmcbRGx3eaOvvw9mSB5PB3AlEvFgTwx7rpB9G0aKdqtDj42Ib8ILlG68+gED/b6vVX0NqdtFFp7u
68rFxeOuof2LmScbDEPqyU1aTg6JIEmL+4jm8rx3hFp87luNM6Mw4QPzeNvQRRYh3Y+cEXLG1Fnd
43RQQFClXBOf9XfomBD32SnmQdY1mu84HWz+Omb4pZnzI5yHTkKZhaqnTkPn55AhM0BI01fVl53r
cYar4A9LQPzI48QI6htusZmP7pGSgNrH5zSV8u12dmP1aNTOi7LNnZvSa79WQAGWMHbCdYGmrSz3
WIZUsGCa4sDMIV/e4F86/d0NqD/3POY7QGqaSBenIEc3LNnm+UO6Ollgbt2KdFXVJ8y6QKfWdbZR
dPVkNsS50JRphdUbKdlYDk+TRo5hTeSCkIGrH0DqQBYaZDSa2yq2feVKRqJe6h489RK1QJQmqCCL
dmhi2JXDUQaUaA+rS9qii5psmWWs2AsWHExq4gooJ2hHus7BGMSN16L7Nt5HskOs9T06RDYB4ZzI
ZMSLsj5T4m1slZQliow2uch5kuTcGlHqnAnLfDrUuS2v5kcE7N00WPWDbpziRvvqxQNizID1p4KI
PSQStyIuQmgcPZ0pHbbLF1UEL35P7KrX+c4anDOChvkyJgEoxYPTBDtKUFQBic+nqN11iXr1C+0l
M2EToUCIxtAV19ChtW8mm3rxqFTfxo6EwbL1iE6NixC0vHwMz5CCsVemKg6BgzEzHu4nWR4Yve5F
Mb7Kqstcs9GsKERs5jsrk7uy+do55RBi2EyW4wI64AZA7MrKlHgAuU+Uh2q0cPJbN0sooYbcSl5G
CDje681zEqNVykNCUGVtpfYBCY/OqgI2gfT7nLFgHdR1zs6jibIcohabyI6wNBgg/GEEh0CKtZVp
ZkNNZ8RYXOaQcjYog3EKfe0UtvcwT05+7r2V4rEmxlkWhUwN8L/TA0B/qd24y15D2nIYjqDWMGC3
le92fCwZSEvPL2ET39RO9igzBMXwdzkKBHWZY02u7ftBPIiMMm5PTQcSIPfMBOnih8J6zVPrNbGY
e0SGiHFk1sE14D2CgSk7HngdJfs4r57muoUisxUvZNYkKmNTFuoJ/9F9TB5PtCsTa8Nl1yF3nlPT
oTtCTxGLEXLhMkNS1M+TT2qj+SLL8gNY9ks+Z4gyjQ0tDVtd7LfS/K5n2iU2m2/HoTOvi4g+rYll
119vTMbP3dkfy1qlP+BA8HMd7dc+jGr04AQRcAXj6x7nIDOh2S8wFJprx9SDIAQ7O52Ydu7LdCYk
vM5+8HX1UbT6jxi579MYZ5W7oibm18NkP++l+WtIa2kxtdBXdGsbydjWRH4QPYmryZuMHh+dFHNA
eWrIDTqF/pp7iMYLo9li23uWB+jf3K+QHY9fCit0RFTLhddlq64qS6h/2MfgraWxj8EHUHHCvzj6
3oEGMGW0bHGYIsnFRJPFf6iVx47LroHYFkZ2jtrwKqNrebTKpGryNdS51r3+0gmCfhnYlxzM8kGN
GjBI15L8+QNZAfQO/4Rz/VL2Q1zorTj96Ig7AR5S0C7IxlsZicrnPweaoOHL9t71iTeT1DsaESFf
B1arn/gaVxVfrUL9wLl9L7NJw5JPXKr/uuVzYqeHwPLWuJuuBnwWgGwX61F4R6RLDR8xONei0grB
DjkC8z5qrEd7jLBMiwliZdKYF/xP9O6bClkocnFzVw25oLsu0s/zi8ijp+yfZHKcraOa7OUVy9vi
0AiwtE1ucpvSTGl1HOEDhz57zEPg590c4pgh5GScem9aH8lnnA5QGDKeB1/mCFVRY+5K+EGASPcb
rsF4I4/zOSDHVMNa1kDGXSeiJixJTNTsPSTvaDpAhnSr2zlXS8nal2ZQr/sxkx664bWmWAf6rkZ4
IMHARe+IbifnpkgA2smYmiaSu4AAjImFzxRwiuLFGQbYIYR1aPDgYYWpJyKzt2Hj7/yRhpld49sE
buNOLhYZG8u0wQ3Qd4GWQoThB919niIwFp9l/m0hcJ2RJg0ugcWcyKQ+x4q8tqnh42SbKKLxsMDB
K36y28nmKG8Rw6ySnUscidgtBc6YdpwmhzrHEDG0UyqgmXlXTtY1sp+8RsqrynaPqzNXyWiAVpzn
VpptSpOpqHlLzXRPBYJ0jUR5dKMnCk9bavQ93H35BTLslzGgCttplQLV8YIPTzZ17A7jck8Bnqkc
5yx9TkDd5wLyuNkaWzkBRKJgqJmfvJrLzPXoyqR/iOqlXAu1Z2/l7A3QTwUB2J/Sbvvvz9FSc2/b
1ZsnxNZ3ZcbMmBgT84llg64EtnUwXYZbreiOFoBQzTkarMsfGTJvdUjlmCXfqHpMsp00N7G6sjhk
fnKQnyWz04D9ZkSqFUuyR8MoNRCFiN5VHs5Fhd8v7R6NU1u5rX32JxkrNlRycKhCxi67T6bgTH8K
wSNZZ+H5ybAziIp4M0ejwiHYFCI3kco2HpKElpFqDPd65nxEjUPuhJlaADSoHXHhtvLyRvVZh6N8
5HOWpKjdZjLEd5mOyq9WIp5gKB9Vi1IM9VusmWSbGJ8ypI4MzlW2SblTFDZvrIPuYFMX8eWiGav6
W6a2qzk4Ttmg5qxpziCUDfUoHAeoQHYVe+08Nebt2MbqYMOGz+OTeoulND2XdRtZXIiI4c2yefBC
5H3a6L1z3l1q9cKvtjKpzhhnT5Y7nij98hdJtpf9u5ikVD6jfuy3VDPOMrJuclK3nD00LINHbUru
E7IP3wivMRtWNmbvWZEiX6ipi1p9rlARZzF64XbujcucymRCcCTKbsScOGmp/ma2hFMyLSu06m5K
gnvZaJTpkCLyi4OuxPwosSoLIBd1N/PdThUJjC/XqdG/EAh8ml7F8uBe1al+cbPnEgAlnF7yxExL
HicgSXhQoerSwMAfHehj82pQoAeWVB1kyWIeSisg14wi9a4bvYPM5XJaDQhLLhHlu/71+TWXlH86
vkzLUUF10OcT9Ah+LTm3lfxXg3BWzUjj5dZrO+NzPaQ3sr4AHJzd19ROarDFHcVNqidMHLfG2G4k
Gn2usswlA7ntyWGqcPXxoEcOzhpW4n2Qx1eQZn9z6Fr/6cwVpJeuzBtoB/5y5iLSEap+OmrInrPO
g+SgTeyvocYdWJpCo7D8cFoF8PqEq8/VdtP9cJQojspBCEEWSBHAnHEAlTL5iwRCcluWpKKcbpxB
c41Gnq/zZi7/BSj6LlTGh0JliEy1vbOTdldmzhYRkr3clebzC/GAvQJtexXqYtomcbhqMu1RLjcl
TleVUz4mOt1cX1hHuQXMybkjryYtnRuMZndz9jUvs8hwboGMoKivfKYuX/rXo27KRsJPo66BnGP3
dkzd1kgjf+kGhWbST23NUm90E/7f2imAprToqS9kSwhZmW9u+iYsmLYo6O9l8xfbHGJRPdvm8Mvn
3o/EaBR+s1FlljXqL6OtvHSIYuDHAKC/V0l6MO+Z8wFFtk1lp8GmLzbnTLK9IPtEBKAw1L/LvkHY
0rcFYQbEzsNhShtpXsT6iQ6kvkAtHq8jaC2d7PWJmuD3r5+I8ad01LRsXBRcWmSWoFsmp9wfwrip
b6vQUSD04cCa7AzrJpwUtlg937c5WyMtDNTalSOK7KBduvalcOAJzPVcWRoDGbilQriXRwS5F3bM
mAa62Fq7wt6q8hyUHMJCgM+fgJCU4Z7m5gOH0YwT6H0LxTzzpWo66HTo8bcyAgwSgpReemog9C+b
5PpA/5ju0d9MBk0O9k+TQW4B3DHXAwRSnSfLH249VCvw1qMLVreP3jWlPNIDpbCTr5IWd5mMoKhz
aL1Y7qFuh5ukC55jyRmyAi9cTnawAQf7N6OhuX8CHnBNuHwQV6ugyigd/jwcETSOQrSQCMMuPbtx
vp/PGFlRFzjDdjVZsqysSgBSylE6h3lznXqwfexFnrui+ZaHIJFkmTUf7aMxlocQ9e6uN/eyIiKL
nZNuP+Zij+s1cZ9BMahUkhtdorx/RMtJeNW6YOVj+hpNwU4dZsiLJwdc/vkoAPfZ73MQNkcxM7Cp
U/RbKrHo/6LgQezUkHO4suAoNx/5D6JFDhh9SqzRazasOXyzwTIloOUXoekdm4YDQ8Or0FWcBxRf
kiU0rvOQZvuh3VgjJLM5L0qi/kLngpIFe7S8JRlvzTtUGLY7ZFuo5kBwlSXXOYxpM7nVGLW+nr9y
7qfIKKzOQWqb2UqGkKpmnnEepptD5byTVWn0w6E5qJcZOpQozWHK3TfZbPAnsgXZZsG76IkQ6TGT
vSLN7d8i0CzY9PJMc+0Od4eN29vbCDU9PI+gHnjwMYatFdccr2KNU9dapmW2HKi5eJkRWkooSzQm
hyCAd5ZBIJRlNMQZGPHBONv2lhboVmtQp8iCcDXXVHUgf6D+KSXLjgbtRFnidXCbAjHdJ1fDz6+W
Fe8DcoAGSwCsS5ZI1pDXyJ6DbDwkRvB1DOo7Wc6PY+oodXzvq+k10/tnVA1Xchnrss5qqglCd+UD
VISjbPfMEc5oxJ9maP4oVvfQLlMPJy+7SXlQUuwhuJqIQUAQji5DplcLd45t5XlSet59UGDAmfoQ
SSeqW3MCm076uVUp5P9f9s5juXGtzbJPhD/gzZQE6ElJFKmUNEHIJQ68t09f6+j+3dXVNajoed9B
RsbNTEkkgYPP7L32InsjTarF6jlDkLgfxL9lcARU/RVyY4CtC0JZ+z+so031vzXzrCRVU9N0JMkm
0vH/a0bHpDQDi1Gqa3kOSt7Cb1PPt5dVumxOZBsgdy9WSlMzovw1dzqJo5ZiwMMqTnOWPgL0OE1F
gUaoOMlNVt991JH3ZDF4nuT0Xh6Ztcb6D1IuAIlsJZcWcpws7xW5mJJNcqWGD8tKrkPljsnUiKOb
EhCsqg7BSH0SYYPumS+ExyKpfuSVM7Kn6pdnObgl9e+vXJzKn8Bt9RuKTnmc/t63BTcq97b8cn//
6btt8dk3UbIWts5HLXWLImE7FA6kJIM4WrVFngcIez/SxGTLxXoId7W1IlgcZvKy45ognwTZCBfK
wCDn9zfAIRX8Q3PcvJvMAMjqlZOB4l1exbmJQE8mYGtze/htnWWvEgIVILlO+b3Qq98emIIkRdng
hfV1tDg4fj956BC4q6tnjxX1qiYU1X/5YQJM+S73BLLfl7e4a1SPLWfnnCGxmrHQSq3gWCbv8nCK
RLmx0F3+HlLyU+sLBqGxExj1mayhG8TiHRiZp8GZ9UB2SwoX4O8V4dAeclE/a/jy6Btu6lj9867+
tpa/R6J0MSZuahBWC/StGqmNkucUtstalXtBckMOQwGrhaGVy/vH9ZxeUq/at417SbhVZTH9exjn
bDQN0zrlsoRickbnghU3Yyz/zLqOTQubCdkj63ny4SpiJXtlj6XW7ypRk6tE4hmfufEKKsq1I1sv
+eJ11zOBL6zlSwkd0jt+/76tmg+mwSkm23aH1CpUz/zRsVXaB8XjaPxnGV2zxuPGgHSEGAT2NO9d
osiFBMca75N87PzKjrVZe4hLVp7/1kTywn/XC7KRTBLlRxssRrwYUQky5olVvMtLeVDDa+M9y7JV
/nBLx/qs4FAVU3JkKPzisp6Rt4iBJNGeVL8qtK9q5LVJ8UDHkq6aT40ZPf8KhlNglOuG6eoqG3hJ
mXxdKn93BLwk1c+DzuigjjLlKn/osXPuMlHXK60308UExGMW3RAPSCtm3VaaVzllUDGl5+rXfxZB
josPK1S+/pmBYI1ceWf544Ms55KX4mkrCzRUFpvfrgtF2An69i6frRtS61+Zdbok585Utv9sDNmn
yH0LNJYnk3DfmGApFvG3BpovhQNY5Ox9cSHAT8dCDlt+ryiNZfpC5yEXs3KD1cmn3u/mspPuNDXZ
V0CTftfAskmW6oiwN0g2KepAipN/ezoMeU/ATBrnIJto+UCQayL599WKmoCKfuF5Oya3JhTJSgpC
E6Zi+mTCbZWPdNnyyotZrhddPryiCIPfYdrIhIsNa2VX73Iq8duzR13yLh+1hZzNz/F2SS5pO/lL
LCRghoZW3jlt8WzmPSGSy51qKUjy7kFrWJWSrSD4orJvk184afimHaBYzmr57JKba3sqOlTxMLfl
WSHfuFBewr+d5u8IogcBbOj8q18VNwiTV7t+JuaWKdJHUYIUHrzjt2XV1vq3ZSkWYzfgKNRzydCQ
SvoxGT6niS/cmdLvPqynwr5VfEFyFd+riv2SbTMo49rAes5PGYO+G0YI7Ewx1h1MqnU3csTKWUTi
CO4d9yn/VYTLFS0E3+8pWVUVX1I+2VuKI/leptx9eWreNMXd/fYC/98k8j+YRDSTKvt/W8r+m0vk
FFMPfRTxx//pEPn9N/9YRHT7Xy7rSCBjGg2UQ+rj/3KI6Oq/PBPwp0uv6ei6Lfv5fxtELPtfpoll
g77LVG255vy3PcQy/uV6DqeLqqk0SYbu/r/YQwz++y9djmxrwKjBeDMt03VtTCn/taNwNUqoTrSD
r6e2uU5fEtEicEN9EtJ50RadwnJi2ems1DL9mEN3O6VEJOiT3q+MmEu5tZpDbu6GLLoh117FRrXR
FWDOpbeZ8NgFjv3DpgvRTIKPFpFGNT2CUDhwlr64ENPDLiesK91wqHwthcsuybkgfc/FeMljbTP0
NfgdytXEeRoMsDKq62ujGWS1ebUQiBTH3puui96cCqO4MRrYlWOb+q1ZHQYO+sgZDuwesNeCF6uN
t7nA9GrDvMJS+Qpb8q4nT4pibss4pOVuLw3IsCQLDzOM2YRJeTmzWHXiemW4DwMU3HrCOpMr3Jzf
zoNOvkSUWMeSl6+Gj4m4DqV37ar+QDW8Z+ZGoFm5suoIlDt66SIC8l6+LJuKkX+YkUIHaixveL60
BvkRCZiIwh+HmDi20Fewm4ftFNj2GKgt2bYZ6w1yN4voMGsdQW3pw7CEB3R6myQeP41BZQRLFiIc
jvpFy2uoIwQL4wFmKRoSh1UZJ3eoCWrCdkP5CnUqf2ySeZMWGU1X1l1Ets0jCDC5HbGoyPxMGJsy
ba+VTjy0Zr3pGE5KLAnL0Pp5RoL5AG2zYv4H5MkvTEiNoXlzsreUq6bC7wNRdpVJJEtHCGcJKixx
7Xmj0jRrSCNg2m0sL3vCMe2HGYEdzlifLfLTNmVOsPnofCNLC5Q8vhu8ikVNQI+r61l5Rs4TmuzF
3QRvpkuJQ3gNvA1AsTcaukAoYg0m/7MU5kQhWFxSUfqtNLR6i+eHbnZE7XMYRP3YCKYZTcJgC9/G
8ie2wovVwgIj5F3zHpwGwZjbPA0RwrmwC9rKOqgyimIc2YKEWPY+GmJByKhdp/1HRWWeTAX+3CE/
NJqyUwwD9RadJrKnlR4127i0DiK5Yk9aV3BPWwb5qhFdHE09lQyEGHCF/mBuFgqevO0q2ECwQb2k
O9PzPsP7YdrPlqzB1dHQ9CWTT1j8eknrrTmBG6rh0tcnQbqI20fRqrLgbehL0DHD86roaJefPSEy
RSvBUOQRKUryIIw7BNW7mc2H2qE/LYb8KvT+3mrK4xgf62gH6npaAa/YA5QP2r68UHkfe0LQk6z5
EFa9L5320aFGbucvNbO/LXKIgbwTp6OEl7oN0bUNxcrEHndLHGUz1s1exBABOx31y2zpBauy5j5h
l1v3IYbZPlDd+V6itzCc4WS05MayU16rVuabdABa5zy01vQEWjBIERXqDeu1trHga9RAJqO9ApEA
/T/qjPgd2WRLTERjJ0Gedy+1LaBReDIeHBCf+mIvyrHzHlLdIRn0ETHzj8jnU20Y+H5UH4lfwKgT
4OzOzcTV0/RupeYG8qvoU+2Xt04DRGNHP8LuktVIgNAaGtm6AZ1rhfa9sxGPufVBM+mewPFo0DMY
Isz9N/OTp7qJdjWmDHJZJZGnCUqTKBhTj25swj/ijBW+UtsXs6y+aioyxz6qwP5XKKODNOl2cwZK
bOitN4aU27gj8sJQIewaxCInc7/Tc4HDk1KjzI7eWGRB5kbPCIwPdf1thOleT9uzagJkgHrZaH8I
jXry6vbqjMLzC2e4mkNDQl25MSdqRRT6SYlnL4UJmVT3uc+uc0GYZJJth9Hzy4ZxFyMnZwQ1oyvo
x71dYwRmPnzQGW8SR/NFbdA/xE8GAZGg5/AOzS9OKMgqyXw7lAGSCeRCulX0jX780hlN4dt2rPha
Y3wXLrdBynTLn2P8tGo9iI0SwnudPgpNVkfloa8B6n975DhH5V5AVbHmWzHeuhQZ7QBunIa7L5cN
7uJjrWGos3KSG1Am6AIENtq6vPaQXqtHtFlYJArAHRmgFB25V9a8qpCQCgpQTjZLDtR1qjLDYFtN
CFXdb3tKrybqWRa3h2mxtrZVnbpJfdOTmeV7Zb06jkJeJSDktjmwP3luhqXfJjG3x+J9Vvb8N7WM
S1vyYFhUEDzDqG8dMnN8piF7R9gWj1+bfniDd7xdz21/1vPwUIjyTy7RfjNMN042T0eoDHiE+Pp6
1rYCMI026iNS4+uvYiyPL1HGEb24GyOskIdMzZvhlsjUsp/IyV+TsfgJaczG1KLtS1HWzC32LpG9
a1Ci2TKH2I1CghYlODQwmxkgRpptOtF9lFH96TGp9J2IRWPsEEfAe1y55KSPgiTo4s2QBJyyOKod
ISMJAFACHTxP3EdH2056xBttXBtXPYdV+7cHne3Cy23DWxoDYxcip20PqynAgvNXVZIzRIw9g8Cv
vp0hVjYykekzH9+qziZWk6iHCPRm+7tPDerJJSG6Tm4pAOFSK17g9+jQvQebkrwGSJY8LBhSCCSf
VmqrfJg0ZF27E9myX8JwOxbpc6Q5+Jjar8LCLhhZ9aZ0ldNAoA7ZoQFa2DWbLwg4VXOw0KmuWdU5
09KuzUF85CrJEDX5pHMVZG23iW39w0EYo5NhsOjpRRmwTJF1/aJkUGbd5DhbJtGLsBQ1FiNlseEw
tTaOYTjrXPs0yAkHE28dFVyblmXlflej9W87R/Kj7J0NIzsyIuFXrKAZbmTbsbae45gctqI8FFYp
LeMPjUproudAm5EKpLkDBXTx2RZ7uNW6I03vH7frQUc9QYdYfkgEPBTDk1T769gAZ/2c1c3Rzhuu
33BGkopAAOQKmWpqdpMHucOWrzfhlFu6XyUwrRLx40LCLETmO7hIzPFahrDxJ91Xw+Gi1Rn5wlzG
DESxooKE1BR95eXeKdGh7fTVHVrozUj7d+Gl5ppw3TiQx6RQ4jvwIFgWfCaoC1n8mSFrON1cE57K
9PQ+mkQ5pi2UHcKivL2X/9hutY2JjjK7H63WA9M8F/OHwwxpXhqeXBlqy3De5ury0Gbag1k1Jx3U
t6egsguJViBuayNc6zGrlr2C/NO7E4ZztybILkI/NloN/gNIbqlscSlzoOAx5s1YkErZ+qXPkztC
xRWSvqOid08VD5JWIVY0885Fnh7iwxw9K922r+MdSsZrbeonpH1+H83RoUSIicwFH/+bmRXULyFp
TpRSTpM/qIZ4a9ETm674Rrnf7j30J27voMZzGayPG8y0oAyX8rPSvYR8QQdo+7C2eQxbebsZUaBl
hhOUVkWvzldM745hfcIxZ5rhwtRdPCgry02rlpqgJcLWvLz//bF4imZqgGfq4MbED1X13e5IOBiW
7iDIrjGNwl6Hg5kERlv5hUbturASDXCHruqeNOYh3hR5jE2tqneqWsNRIHO6ckCr2JecD3yvTyDE
82XrLIJhkhrBUzHIdmmN8I8JO9PUen8mXmbdutEtA9nRuM5JDcsrGxEugtLYhnJDbUxBtgxBX8R4
tnzcB6B3dbsKbBPJuN7GQZ9RdU/JV1iEn2lkHfBU4S6HvDmSqXqcsBEl7vANpdEV/bQKnfq5B2sT
tIZKyklcrNkQbjGs7Sc2hUZFdkKvCA40pw80fY6IuRmLdZWGj9pO4C8se0Xx887ZuGn/UzsILVsc
0/MZ+hq3vQkRySOyIiKxhBXewCPJ+FvzuAlhZpejF+DXR/9cO3uLM2dlj/oXoVTQAgE0rUudBIp6
2moC3PbUvnoiPXavTl9c5y45ZAjgY2pevRE3kEwnBI7Sl7lZnK8BZZwT3pW+PGSjIhEWyh5WHY+C
pTUA3cGugq5+QPs4vXYLlSkROSQT4B2zu20KimqWKQadDTF1eA0NuES0WcrR4K9Q0QWkVB8Va+j8
mjgyV7N4CNQEaeCPb4buQOY5coCl+zATk6J8PhRxu40cGgsL6/E0grdzN0gRt6HMhZy8je69ap2y
GbyvaRGndGKSZfM8crsXQGqIyRWK/efYVIMlhQvn8DATKdCOPLoLddktBVDG8KoCSuUyZGKr20u5
oXs75eHw2ovyuSAxSHPTt/SJoe/sI7B/qgbIeomWIMYBlwXqm1mom9ycxjmKyLTBPHEttzLK81A3
SBXVMLQOlvaJqnGHHNXZTpMFkPpFX8p9knQwiz37WkM9HfjAbZpc3aj/mioGUncnOI+szjkAbHEW
ook7zIT6vvPE3kSh77K4p8S79QP5b1O7HQnR6oz0wQVTO+TVNkuAhqozUZV0xyBaPeKHlso6pXb0
lOXLvtX0sz3Ze1WT9j8ErgHPss7mW1INL452MRsiZNaa9zNb3AAYX/+OQ3Iw6vQI9Wa16AIwNT57
81SjuGo7CSME5cj6C9mqav1pkAI7lLM9OWwegHLLcD5k1TG0BL3YI5u5Yj0ON4CHjv2ZOerB0VDr
9NHzPOjsfQr8ZaQVahQH2bBxBssXUTArJEEJ8VxaKuyqBmTVfImM7hq6zXPIK+jHmC4VFIV+dCR0
QWZFdS800YAaSfcjTd7ycApVJ1K+nsQkTjaJ7DTR2uCHkXWkMCBGraYA02KO44EQ1fpcKP2WP02/
Y2fqdglp4iL9HNNn4IEGJkrlCXg+1thlX1lqSq0f+j1It9VYfDsW+xWsKDnCp8kw3vPKexin/OB0
xS1Hv9UsZJ+hSnrTWueE/nWNpvE4TKX6MBukXdn5yGNwRh+cIH4uYuaXCF1OVqL6wxBuXct41NMQ
mqxlPKguIbd9GUKM/kYLfrJr58aciD2LGr/DGdsTBnTuPTVo4Vz1k5kd86H7jNxGsjsIoeoE42eb
MDleiw/iMrB7uD4daQH8clc0KtvO/MKCC82u2mdmc2tkMqC1qFT8eQC2789QqW/gePyaqaYGONBL
0qOroFBrYxrYGoUWgRpYisrMfLY1GDePM1INfP7dQ9IbR4i0m3Sa1t3QveZMO6yJ63Ws+KYG2qnG
eCP8e0fS/LSq1djPq/paE4VUiOacCQ4hcqOeygIV71R2x5DweGscV21nrr1wfuy6NGWTrTw6FARQ
uEMoZFH6Ogr9hhyJkkchPtFE5q4J5WwVGgxEER+YD5i+24Z3D1FwNY0oZ1Q04EhXwestLM5XtgvL
u4HIvqpd9XEAALKLKzs6Eca3CPQYVZ8+QIPKp2zbJgX7OpzyRZIdVC+DK2we2zL51EcHVDMwC7wI
bebtFo3GP87yM5g8vLsxHmE3fyR6JQqppRfj4iz9jhhV5DreT6qlG1SF1SbN0y22G9Tb30RZXAwi
r9y22gksb5ZbvWuQravYejGSdmuPPLGEi6u+TnGYfke4fasSEBkoge5DabM1su6r18BwzeyXZHG5
jpmGCZNURNMkysbQPpMUgQ86fQxJYqUOgBMFs7vJ+mqnroH0sNTErfc3r21oRfV9b3BCsDg9p6ry
odEzUYx0za5onnSh458giNw8tyQJauKlamY/STiMzFeyVrpVTp8TxyH+61Wci205nhLUnpT/gc20
281eq/C9Uv+U6UCGbVw8T6m+acbSR2a77nWcLsJUKT1VbC6c1tZmCA9oZRu/jBKmkjnaG7O/NyzV
Amtor5FFA1hbfdBZ9VnL9JPV1k/D1DYs5GHwxwDjU9oJVSv3Y5i+Gq330IR/FCocmnHlnmLh3MRV
e8pCApP3NRMLhayftaPqzO/S5Wro4stV+x+3Ila4TswosIHOhTHnVtUWuCEJDSsRLs7VHK4WsfxN
m4hBn4Hq9pFzmfXmY+5GvlIrPlmCTFlpp5muLi7I7JG8ESA5pExxFs8fzG9BsnJDcEVSzTr3ZI4+
s7Jd4+Qw8vgApnFdpBvDUR66Xvj9IM4pWxszyS455HA3UWH90vy6VDWnbJ6IAIBU26vDcbJixnOJ
xXiy7nYVjU1TotCt6ZVkQt9izQ9N84eP+EyiNnH0gx+TWDOn5ZGazi3HoE6MbQxuNCzdtW5T9RfE
kdpzYFnnKCLBTimw2Z/dVILXa4mhDtT4K+X8T0TzAM6NY20EchsNNZqbxMQw+My0BnQ254YZqcEw
VpfcI0m0uk5wSbqQUFXsKVwfZCgx1Chj3IpDhRQBXLSaP+TKdNAz8weP6sGbqH3tFEZBnqbnkJmy
Pk8Ho2XYW0Wc63UOi95dwJobP2TPiXn0J/fVTUMWUSEaCn0P02uVijwYHZIwTee56/Zj2/k4YSlc
2qCNul16iReuh0DY55o+rEsrhOrjWgHUvuTJvmwNVFDFuobS71o+ttGhvw+jgYAwD/oEAUMfQN6c
22BOm70HFhV22LKjBiNzXFDy4wtMd9JXPi3w1KfR91qy7QZSK6X/DaK4xhhNqWWCEEbPpF73i9hN
tgFXGfG2qRDw1m+XZq1FRD1as9/KSoTBlVE9ayVgTTOo8XS66nZQSWAeX/DmAuCuCAezabIIh5nq
dagqgSruWbnlgtxZoXKMVAjfICRatd00+bid1cdJRRJEPFP4mnbkFjDMpWz3FUvlsyOt1fsMsUYk
BcTC0X2ohmPoPma4nGYyb1XrE4D1PpOwbIA/5xrF2NTqd5GhyyyAkNfPS1UEFQ56FbZm4s38Hgew
MWGJT7eZrXPtcRt5sFr78EEz/mJOC4jKbRNEkoUT0GL4hcyiFHdVc549lPdAp82+uY5Gu7Ede8NE
/pCDvMvS17rfT05Fy9dtiJE041NSfprLRenudZ+SjMOTIXuMSUkCtwWMYLl10EKIT4CnAeqB9DCT
kznd6UO8hnb1VpAgpk/vOfGlpFCloGGZexfwHofGPJcFM52luE2NdXUc43FU0kuYGqdwDH2os1Ng
aKm3tlX2lAS8XqRcZV3W7RvKhItZqzpJMBxH1Zx+YYBxD1ElGSMLF3sR3cBRYh+YGVcj0J+jy5i2
GOb6qDq0MwMKhQVQZWprR4Qvc9h/DGL07XzGhNvYwLeaiWtUNnth/jXaMb0PVjMYMTBIIRMPGMF9
gn3tE216Z2bhyrS7TedO24a1B8gRqh3NTyqMstZyLcpwBPhqBtNXDqzPm4ZgSd7LZNlCqtpUHB8R
CUvFgudtANp8dsdmU7npFsVXkLIqMZyd0f0phY1l7ODlO+LFBztnA8ukwF3z/MzHioP8bHdX9z22
Xikj9ohYqE+nTRlX0GrROchJgKpEYIwhJDJZSrInlLRbwgt92/ujNfM6rSCSVoBe2JINEIrVcd7H
NpmunCsyOAW3wcktgpH9lGUjXHGxHiUh5GhdThIdgK+5AWatUepzHLfdKRlwOyAIenHt9jqMI01G
o92WFDsus0PYf2l0pGQfA8J7WdCnGXUkl7imtQzzGmRflgdjmSvb2mZh5R6NJiMe3NYYJSi46XOW
AM2AJJ76Sqwl4cQPa61fe91Y+Z0UztgRcMg50aC1JI9WURCaPpWfJYl75GWWpzaxGP0pjLrCAiBr
k8638t5bxHQME9FmgO9vo158DhOF8txOzs7thb0diIvy43p8nGNZOqcyxy7KD4ii2ZFNY/YkjB3i
JfOkcFvPbejcwqRsH0PjmS04qdCO9VORNYq/sHlzxuxFmNYXGjOBb/qSkA/EO5aA2JzLm9EvyWNT
yTB5nbfEs+qPSaTtTnE7Mkj6/BIOIfithPMt0zsmtx2VhRI+echW+SdgZ2Ohvudt2bFzH1xEngNh
fhOqIVQSXmY1ftwRnTTY5bg2cDD7y3VuEnUHH7Ji8zl8Wuqwp5Ie/UiG2HZ21Jz6CAKhUW0tw3uT
QkamEcvGEfofQuYCav3WbwbEAV3VsZkDGI+2n4VpQ5MLrZkMm95b1+14M1VIW+new2O3iROWL0Lf
OX2284oEDjZC1ybv4UEO059Zwx+9RChOYk8Don1Iz/hdewwGCjElw5eJrwwqJfqGpfsO3eLYkli/
UotiG3U5W8iOej0V99iG2e0UzEixY2crKEpZoI/GQ9+oYjPOFncxPj2vas4I4qKVpWrBtKTxIQmj
LZKHb9WoKMQqzGlp2sS+ag/X3Cyg73YQkuylehfOLLY6Cduc3MNtQYC4mWf5xLYh/iK/pTSSer0G
7cvaSm7QtTDr1kZQlMlqsE3C7dTyzPszc5xE2rrsoaOUXakB8ASjMWpLQyceh4eEj7sDL7yQ+g7V
XGU4CH1uQgqPBrL91hYeCrUMcUMQsplswn+cccPU0fJzI/xBy2avtLZssXudc9rZtsI03OKq3pIf
c4/Ze3KKPUE/JjMvpD0eMfE4czFv2Ep56yQjI3MCjEDr6pEkK5B2wE5gLM+yI4x+oMF35xLQ58Yd
3og5nv6K5RTHJWhrgjtzG2pIBZkjSuY46DQQ9PnYjBs7i666mId9VWwrtXW49jKbqpsuhuRGxlgo
xd3iO5bFUqP0fst1HCyUzYra5DvUNkeZ/RSYHUKq3qRU4eilE/yIcnVcj3pHuWNW9UFNvdNkz9XO
5o1E5eaE1AdfykKDnC/epoVAPDsaecjlyMvrqcwN02bo4zJFobgFObpnLv7pIbJqbAJIPELPkXI+
JLWOKkrOTAdMhwJ7fJLE07q0uyD3GFoZLImp4/V1OWMBhTxNviCMh8Zopn2qqtNWiqSENT7B8dXO
hG1Y71bcc+cPLiaGdFk2XuHHRc8kylZ5heiNFnQJJztStovJWeHMTRg0efvsGFXOo5MHAtYFd9NX
3cYosDRXbKynJNaYbZ1iJoxrkzhkHzfpJR4843HWFBEwloR8y29XZul4O5KXCcFlruSHociPNQGl
2TiaK701N02DdmBMnClIDXqRclRoyi0GWcilWVjCRFBTnp4Y0IisXcoLZTyOiskceYo9O7wOQ1r/
EYywFf4DukC8DHDINb1u9yqRoGsALcTHcgh4GSljaviV2XzOS9+DWCe3MO5I6Ozry4D0TYk1cgkm
u/CVBPa8A2F2UL2EIQsOwJwJ4cpoYi2omywgJyT3PaOymez/KVRSmdPlQfOIJvG6e1oZ36kLlVBv
1I86Qc2YhXG5Mcyf1GNQ08/ERpn9G+aPgHmbejJvc0+QqlupLHkKbe+G5l4gat5GIP+DUcEh07e2
slvS8WJxeK+TobI2RqY4T9G8OE9dOPydvbzxO1KNVnqt03BoJBglhX7GFEm0F9KD1usCB6X4th07
LO3DPD+Acpz4cNMrtsIEfQF61PRV1fTl3Pe1fpnyqg+YnVq89r7ZjgYSRdvA1UwAV1rh98KTx/Ox
jQI3gdVtjwPGU/oziDHhpun76VTJX2w7Bd5rDH8ru72Hk2FvBlWJdzn0uc08Wb7KdXGF/IcNGkkp
0ULJrlAnIH9OXMLFkIp3bT0p2rLOKocY3JI5Hh7n9qjGLGRsuPGb1JtZTETw/zQ0D16s0QCzfYT7
MDFYBhuxVeyGNMOoIqXdvffUqkwQCFauhMMbQpkBc8LyvZ5psoh7liu6c5k19peh1a0n00LdMEw/
7uQ8CLc6JXi02QgXSaDAiEdumZcnd0LM6mBDJePLxRSWP5Cgou/TxEmCaGL5YyS6xWJI+yn1eEYc
8T4gIznCnPiY4r3bkRHACIx95vAURsOhUot8v6hRtRURo0d39IZVX5zqTC9lB7ctunk/k6lKmR1T
T8/uJpqcJuhnBzeVarebrFI+FrxtqF8/7LIxTmlqEVPvHL1adwPbJLpTMpwTrBFEoBfQtnI0KTZt
kdmhHrWqMN2G06VnMPQwW9GDTYKxXzvoNKyoB9YuekwAXe0ENdMgAP7Uv0XPQ8cTt1S41NsFm2rh
mvTf6EqCAbxmkC5Kg/yEKEFDGFeP/dZZK8J9DTs38QgP74xSHoLLepxzJt+u4J+M7MdyKzNOU8KI
y004XGKzi44yZmijdpj92+mPCjodO+lpRDMWDJVBR1MnK4dBmZosnPNwEytXDzILZy+G2W6PrwW7
o544Z7PyNmMX5TucR8M0icc0pTrhfGwOXXGclYHWIl/WtZxwEJ+7molAfM4M+5S6NVd61b1o07vA
HPikjn88ABp7woIxbzY90cqAsjwBFzuec1rnHkKnJch2VqwjVSZevfJkDV635XVz0vaE17i9N8sd
I6griw+g05r8KLxxYFy5LGtrmNBEKTaXQpcFoiZdB9AbC91aJUdkkWlB7Ukg8FohSzG3jktbzhL2
Pru4qhfuomxAOlSE+k2RSL18zJaDFnVvTR4a6wie1yZH18GcnBiRgaymKlNWQ2Y7/jzZAcoZ70kL
3VpWYE4Ql2Pna1NsvtfovhrdhQtZ9xcOejhZLAtZxWgno0FfMlQ1M/pkfHH6+U0Lyw9Dg4wTx+ZD
0cwPPRMHYkbjexePr1YuSJ/oWUMbvx4nAqr9CaExS3OH1r1KvRV+5T/VRKZAw3xDKoVrS/B4b4tk
owj9mqkWh2w3kPMIul+r2BqRGFKKqxY7wocMk8pBvivKlW7ZyOv7FNEDTK11xki3S5yK9TLxgXnc
rWuaJtIN4+YwJNrrwMh+b4WEHkXhF7rUivca+V//JxPa31FZYzNz1lZJdvds59dlxrVXxgyVpnmg
X+CRz0Yd1aq913tHPWbQWlMe7memBVHqvDLkRigEAWAVGmV5HnHv5sCHA7sRkx+Vi18v2aann2Hc
pl37JEUGEPNTV6jE1ilDlaNQvMWf2UqjQSrsI8W+OKbqs02+wsU225n4sONc01+5EYEbCsTVJzHz
C8cCPV/64RVtfaxVV7/bRnLxtJBTeKpDhE56+DDi61o1ygiXxGamXAglw8iAu9gj+3XHz+hsy4K8
KQMH6DYjxQF5DEJxGQXrZ4R1n7zMESeADv/+3X/+Pxqk6TghQOENO5HzdeKDbPGF1prKoUg7ljr1
fJw0nhUqgl2GcVz4kT5uBmOcAzuetL2GEkdp0Vepg3q2W7MguanRdmzs8+k/2DuP3cqVbNt+EQs0
Qdfd3N5oy6RMqkMolZkkgy5ogu7r3+Cp16h7gYeH27+NKuAUSiel1CZjxVxzjjmJnRZWewUw8FW1
S7yrM1eecMjQ0FbeelPKZ5NFdFdVH8Yy0IS7gFt2SBycOroz86TGf+bC+cCs4DDKvoYT9acL83XZ
XcWgx5MNRt9dbAF5FnRiPHTF1qqt10XODcq1/7ne8Q8iwwLpJTTnJF3CN7ZEc5gMtzIg5TvRundr
4gTYqLOcVTNZ596vbiLtp7NpNdcQE3PrTOEDeOWGtAQXB0G7xhkQLGUYUj8pb7h2WcXe02SrPdLb
dujtiQ9SvExXek7vCasmI7BuQ+4Yt6E36WRktGAjdmgr0T61Q3MaVtoWFFqKeaB1HxIixmgaAR1F
DFVBslflcFrafuvZNWYNpFds1BTMJTB92c0JCU2cMEvpgHFYZj2cpWjPXgHGK3D5YRMoqxB0UdWN
LA52hj1XeLgp6zNySFUkcwVp/erYBMUnjTiI83PrHe35GLTjFa6euEylDNmz+FfVm8epjuWhMIhW
Nszinfll69+47w10W5IExtIwaqfxU77U7p7RPt2oMU0OVTq6rMXVm2GaCUZJLLl1EFuHnCFiMwxN
8xSjTTBuvsWTP57atH2bHJ8voawr8ihIRnrRn0HHNJCkD5XZHc2m89/Kwqxu2uQpDjXidJVkz9X0
1FSJuw9kYlxtI8TdWePmnN1n0Bu8FPRXOYsVAFU8UlQL9iwtsMZDcNiUcrm5trH3SpyTuvCe3BUC
1BXYEIyhiKMlVh/LmP3xZLqtLe7FwDBwujvcK1vn2wF+u2nG7N1yiLg6xi+j895GNL+G6p7bnBvf
oeE8LqHKj6mbKAZz90Uw75jBuHN7PbHdYpuGKhOFzWixzjQAz/VntliAxPKOPFy/LyiV4xJsszRq
MLfas6Sm2nN2Bq/cyNiaWaHPbDqbyBflPu1TTtfkGNZTtg+JIdDCRU2gaPYidOisb0sHsgYwOuaV
H2GhrmbYrYhx3Lu65oVJgfcpUBBfE4wo2QIaYf5QZRstWK6GzjkxdcvEabdiqsROIN53FY4gkSkj
qqvuC9THliLKcFvSw85OCNFXxjBe63Zd73BbqWJVwGcuHlvhL7RIsIFvxLQfDJN4JoXnkFWfZDo9
49IeIxNTt8LaMLd3AvR8mvnFeEvkd2Iz2pQnBpy9TQVG2OYTVJh3wJm7TurHWdCI1i51iiOu/OCO
/N05E8fQNL4nHe1Daql/p3L02Vxy9UirO0EI8+69TIBIpIerQDrYs70qiA8tbTkEFblezfSKtpjF
LGeLdDnuGeSmg50OtL5Z5tFo1JnYpLGPBffowR6sTT3oYJ963lsQ058kdLkN0hmFZSBSKEjD1ChL
19aG7cXJfSdDEbyE/XzOO7M+GFb9VUnr7oMm2c6laZ5G1n4D1x+vysWV0tlHkYTstSx59slSVXn7
k1+TwoKI1Uml3m7OXDKc7niEw/xSOfnC7B12O2zgeGvaSUctPUwIlzgqpnXLVlFoBGUYlQyxKmgh
i6RNSodlCKsiTY9tRXEKVTnNRvb2wR5td6NspaICKAEYkfrsagy6DeFHoK0pLrBJ7gtN5ltz+d46
2WOVuSOKqPXW8Qm0Nc0MHR2v2GEqcCX4iHVe/Gnzhn65zl0Ogc7pcjCncyt/AQTCrZLmnwPfP8sJ
ucOdAKPRyO4JHsuahBwdmn6Hvj0UpyAoKLGyiZ0nTf4rnFt1BKGN7heoW82DiUfdBpdgw5s7pxmb
/6IBx9eUfENx792rkZ+nYtkPIpRLEOaekfbAHkjMmDyH4mHGmvrsOxrA5lJc+eHIeOsWQrca6ls+
J2/5iGLLMEwGWOZ7ZBc+CHPcPGCNwlBHebs0/cdxYa0DC9vdESxjv9tYzMpqOlXGCj7zYfbl/bCz
l9x74aHYTIEREnP1+QhWePOM0LwirGS5ER4M3to+CPMD+BXMnvww987AgE0t9yTVwahc9wIiJt1T
TT0g8QuKKMzm5Ah7fiSDSUYUTCMb4ZzD6reL1EQJuxctMH1ZKPaVf89ah1d789rXzy01XpX3U5Hg
MlivxbMROcNPr32xJOMR71KDVi204MZX6NH5Lpm/2vjL4rte7P3Ywebn/m+Ef+MCY9W088PhUQYL
4+0ZMMm2p6Rv5Pfh+H/j9pnQI/m2P1OC3FLqQxj/qdnqpfxlBPRpTGGDU7yD0iL3aSkuXucTW8jP
JRgwugiiJu1OT7rm/C/8fccPPsRsUGqconvsBR7O7GL+0dciMr1bCR8yxOEPwvMu8H1kP23RwDSr
r7iMdnFif/p2Co93pVpzSRLqtUvwdEjjIXDNR2+y3xKPtUPvkAGu3G9gAjCT81+G056TYPjwcBEs
qPGSJFQl9TmIH4e+vieaTdRknhbMvGVev3gh+qrb/hnaY9m+5cW3CRCXTUgo3trhMiifVYXzpnwC
3eC1DkUFqTF39mHKHlxFcYX7pCEFLbE940h2WJIF77VOjrQ57/FAnFqT4raZFCwNcFMTRHyTBl2X
2th0oCGy5MPHCAP3Hamx2LaQucPgz5g1j0mhuXRlJCuto5N1Z3SAM5mbW5+y8jQO5Vjf1hCFYJeR
TZQKJpwTdki0AdeRRwSYMpWOcXSSTyA5K//XYvY7W+NJhozCksWGx4RkaHnxS94iAPcmdrYgOaFG
PnaFOgsx7NMXKo5Iz7rr0tpFMRxyjNzZUc8UOoI/gdzuffZBf+HdY5/H0nioUvIhccAQoQ1A+aDR
p3Bl0y4By1LrKaagEd+GgXXCC347BdyYQmy58O0ZHkwW0T2rzCWGxePce9v6BSfEZnh0ANqxaHEg
m7XwiWX5FWP8NvoPlxFKMbnZ6c0T9W1SFtGVdWdSQtNhtcAz3Xp7V/OPnvicKozOdkePNSrHzDp5
q83qIzGKr7GaH52Rxol1LOGqbHfFL0PLczAXV9mFx9LiwRrwvGbe08CEmrTz0e5SQFhQNceMOK/h
ByxKeeOwC7xgH9IM68tI6a4m9oElgH55jggC3H2jPNj2uLB7ZyRbOp66mFM6SM4Tpv1+rmlR0/sC
F5hbzo9dnH6a4fwa+ETuWURtRio4pxZCjGj4oDHu2ehgGTaSlu20PSUnRW+wEsa7EXZ/LUhGhXPE
Oon6iVlydbe0zTFsxM7DgWVTQwh0F86zgW+VHUcujl3HO0YPtHRjYK0BD1QD9ekw7MH0HY36tfTO
6LeXnqaYkpqpys0YhlnZ6rx/zJiAy8F/cyrmXOD829Z1r30rPvL5W1bxlpz1ybVZL1LVGls/gJFe
TDpEqtn4mU8loqB/o0nomTvoh7NC7bM4tQ4mfbvYHaMSsEY2DzuqkC/gzPdeUOytOWYtTfev9M7C
YYocIIGYnI5RUB0lbQn9xNagV/N6ksOt7rKP/0jyPf4b9vGf5XDWfwXCrOk4gXvKCj03cBziI/+N
PF8X0p7hWC5btlLTsZCvSUripokxa9XGc55nP3vBLx/pNyQ6XKb65ig/j9qQT7w5Z9t/vp3/TWD+
fxKYPvnH/3cAM1r+fKf/NX65fsG/05dW8K/AM80whOFCalKsRNh/93NZ9r/M0LPWgi7m8yD4j3ou
1/qXCeUNWGNgEcIULqHJ/5u/FMG/XLZmFEaApifWKfz/Uf6SZr7/lr+0rRCeCw1hAT0yju2uEPz/
oMwsQAkCIQNMIDAoN7494tmoqguzThv1KsBSIhVXKHPYwsh4qrt3OBApkgClo8qBJZYG7IKTOuee
H4hTUkKU7Of4jb1Xfur7cKfS8qU31jY6doQoKiDsyQW6vBjzZzccv12qT87WZDzxBRcTU4rfYxEk
UwbUHXtl0lfNcZV6hhqXoWegQzqm/aPFvcUiIqZiduPo9QIHC0UnBQBEwd6h8NbtarxhdOmwJNBn
24oK0p+T3Yc2dZ8rCjcSmzATmlGzNYgAYiWp9ssSR4GiLNlfWDOxlCHBYAq4sfnzohMEDL+8FHnr
b3yvSw9ep8e9H/ch9sHuwVesAYrsUgp72bi6v2in8Pb0y67MhzBekwekpcMU0HOYM0dMzgdLenKF
/tkL3L92s+izVsV7bGGtg0BL/CP923XlR69s+zDOONVteRxZ9G0TohT+wFjRuOEtRJKXQzDs4r61
twBPC9OvkWZD4GWY7MN5DA+NtfxiO/hO2+KywWqyt+R07mgZCO2KO0oyfrSFe4wFccw/3J7EQbJk
juaEMQJz4sYJSYEj9uPMYtdVW6d4BNwYOiZ0QiJ7OZmyevqEWzqH3hcfNXdl+e/ntsX9SWDVQ4La
Mq6POyzFG52wrwTu+zMgrbICpIDGJM5TPPZcXgBVOy3SzVMB6IWiUY7vnHk+LqpfOvC5HFfWsxw1
pZI1rIa6xOoYyglzBl6dMMZwQ2B55+XcLEUjh6iqu3spGRR6DE1bP+OHnkCcLCtvqJgNGsrkMQ4f
Mjm/tp19pMk0iUKLWTCv5bm3pmX9Gx4uJdH5YQ2mjqUICbiQAnMbBseMqrmi5lMpjD+1h/ZgYz7n
Imp7ziaEpYlZ95NT+mx2M3W44XBTffKrqtLrYgTVSWPgoB14joy0MbGdJz9VoT2Kc7gL24q/7XyY
HkTWnNxmulHF9RAmdX/wqdMYlWITitcRVMffhRxn7DIhBHu4fPHJoUKbyPBxnqj94dn9UP/MqAXW
756nvHQEKyo2BAKNfRNSwYIlJ4hYu5P58JIdasfnXFm4t2KjiRwD019HPqThP2Y+qD1SI5XlMrzq
hvWrxkTgmcZh+mc1KRmY5/g6JO513fyUU+AzJkkkQwzBFHFbJMG8aV8NromAw1C75P674WsLopt3
X1QLQEPdmkBFSUOHsp+Xq5TosvcrmPxhXLC6aGhRdtxR7mxw5jt3bbFIAwNPR2rjqboYAAX3y28o
v+3J6cBb4GYGRQoxKJE9UxAKXDd7e5Ut1i0W/dMcY81IzwNlUHt82ipaVHitmEl2ma9EZFwpRjce
aKlKTGXR46HPna27Y1fkZ8+ZSkbWMkahJNTaOS+Y+LAhZz963nn4vzz6aC16TZBJxYqaZznHWKiD
l4FytYPp49qnGRivk1OpA14Whe6kz9nYDUfXZXk/LCHBsYrMdSwvFlBh8iroAK2LsXdGyrVbsDKx
P9/LcsHkWcB8Ncv9INj1WQDhbHs8xsQEfeFADzDjA8VyOzktd57iZevHwcmZ/IlR3+F6IEA7Fkma
bbPSW90cFHPHnX5bQm5S1A5UfttHfhl8D6Zager9S2ySigqHI3Hz1Z0JHyVAlQxEgY96fp3i8dny
s44lYk30zCA7M2sUWEHCXWxiWgaUGz44zvTtZHLFnIzmLrWk8cNMUB+GHyT9urs1JAPJJ0h2vZtf
0J8eprStD8LRvxF+WEwNYX6ZaRbeaBYIYKORf1sS6VE48Z4ahvGVqWpLnxQdK3lLpYYTlBteg1C1
Uca3/o+6Y1XOI2BEvHW2BjPwXcKxjRcPH6RF6XM6YByG+/QPCYcAQr7Srn03vZuzQSylEETFefPi
RCMtbRe/NVXcp2VpogTuyT5ko1L65cQd1ubUg0RjC9WfmjoEv19gbrNGnwUl/71XRQIjAD/0kbTH
H4k3AJvCsGxt6gWi5Sefi2pTeX55H+wUe7gTHA0qWdopbjGONM/BYIVRx21XeoIoLrSWrX+f3LLl
l0hwEib9K9wDhBhkLxqMm1O/wkC0dZ4M0C9pFh/9ccS+TyjeAII2IuRsUpMJGUyQOMBZotmADse+
7oBbQwnZ5PB+YaezdPPj6eCHy1+zG79oVihIIVEVWSbP7SjuRlDSlh0Gp7hPA3aI/hf8EBoyB36L
ZIkvlsMVtB7yow4vYZYsB2O4yMJ9oBJXEpvTm9BJT6UYPqXxd8ILUYiuIa47EgivrRfPw5dfAGuQ
nXtmO9xsEhG81Uad0xBkkVMmSWd56TN4o2qvSz7rhnWsUtvditoutqMQ2cbNZQ41az56djK++Mr9
QbAYbynhxK1P9+ixnXiPd4sPdmFuj2JuIwfgN3kkQhlt3IsLb2ZaHVneBU1XkuXtx3vs8ihId9lC
WHK/8LJgvtb+FyDGAxz5Q9FX+svujXPBvr+xcwLqGNh2Qslmu3hcbYSqql3lNPM+GNx6C9HNJJZP
GGEqyd06fA94h6tdvDqIw+ZzIrmM/i0QhxhLOKTH4gQ38lSPVUdEoNlYtezx1OdyP1K2Av4tfohX
+yC+gTTK8ck2eA66abROS1p94dyrTwbqH5J2dxuyrtomipTGegHxkY2vs+Xjh5QZb9eRZUiKLUtP
Mt5Tc0EXwBB8cVcpjlbet7zg6XUfaa3g8ae3fQ6ay8IjwD01PGViPi+hOZ86vMAzTEBBHQUHO03v
ZmUqpM42Y4qrdZRxPGwJhvu8ZVlFCknFCX087n5Kzeew6P+KKSkeVOh8BgskxGHyV55HieIxJZQf
9tcR+98+dEIsvjJHP05ng9Jx99AtjXzHkw9Yr0YZMhZq61lwN4gVVjTE1F9UlXmI3dK6JX54Z8Jn
554XJ67xLP4KDFNm6h+tVKIL9mCY8tWwAm0QR9H6R5RabP0adT9bG0EFrMrnmkjjIpr06MXjbm79
gqHDl/2G3Pq2nF9lhie5MUnOYUW2h7F4RtZnMVSl+iznIYyIFnfHEIwDElFGmyLG3rgkC+Aty4sH
NWRDuDU/KoOn1Sjji6qX8egHDca85rdXN/AwPIWJsZqvtVu7h0qOp9pahrPpBN05F/WD0OO1bvvq
1tVe/mgQvPIr7V8XZ9mbDec/llId0dqSRGPeTEdLpU1ULNMXt4vlFo7WrUmrc74IgKQtFwifFLJw
zJM5qGczzgOSOu2p8Dx5wYRQb7doE/riZla657xNorjomjta9S3LS3gfBQICXkBgEItg6yamFoJH
Q3bPtN19PiT8nbSo7gq0RktbYaWNo24JKpZddV5M+09hyWAXUgrLIzWjRQhW29BoMGu7GPRiS0PJ
yvptbNHdOxCEq8aCrUuOZruMor32yjzb9Yg2YVbtrm0M+ox6+bDMNYk0d6tHgPd5/cdcDtNSvo8s
ZjZB1V/LtVhislq9MbGcT8j1m1oab4pybsKU6zUC19eQ0mg6FRIfodNeXG8+TXZ8rLypj8bRBIfe
09g5kCx35jGaSnw9XlnXuz6ZkFhC7AVYDrAmMi0NKc2S2dUqamx7WO/DgoTrPPP2sOajK8J2H+Ox
9leceYtG1CJYZUsA6KMmaTOj7/fFtGDpRRtChCKeWm40PDW5cI+h4Svf8GL4oxtaFgdIyllT7At+
vpRo0GYU1GV5hFmnuDkORs9okGVtxF7o1vYxd4TirVYNQIKw+oWJKN02LXnWwgaLWJNXobcKLTjX
TY5abbI76OX8Vdwlal+jcEGYMUAqzdtpYygo+jYmemVO23ntN5OVg/o1QqXt4uAXQTHaotz5KVb+
XSXsQLQxvsUEpCnsmEGNKLGLyznYGlPZbzFXSARH7yRm4xHTGuo9Sr3NYhWj01wmRNP7lb/TvvjA
67iXOUYI1R+sDF0sIOSzZcHDEzSHCScn30d+9Qd2DH46vCyEEpwm9Lcp8A+k4+nbb6r01NuK+1Al
zppMVRAQvJ/jH6Uck/USecEUxDZmRrVSf4VhH2uXKbm16nbjEphUmNKTbrC2FvulTWPVn8omthQI
RSDf6kF6xhf8PVQpTWwQir7mnvhXvApmxO2oahZqIx7tVHlYJpNbnAN5mMxuZx1KSZ+kqOQr3dkS
Pc4XbHmYPTuCvet3AFciiJqqzqLCRNJ15vAwFa3DAE1LvA/9VjcLl/TJ+zJ4gyVDYJCwBMuEE/FP
/FMOb+NU0Ogy8jNAOQdNOAiQFlQE1/HcnMRiHpLG/xkO7Bqs0uCXGb8pM/9VuMxNy3r1T/9ktCcT
yRh3tTM80cC3hnFadUnH6p6IOjz5U3c2OVkdF2wE1mf86OXT7PEqzhQPVo1vrm++wF9+sg2BcByj
zNc7p2/2uOV0lKbBHM3D/N3Nzl+yyBeV8nXzNHDS0Apiex2UEEFys1szo2Xu1YfE4Jv6hcxSRF2P
2p5q+y3Aw7Fg44OosjwNEgdInoz3oZZgZSquoZlJHqTA965gM28xcLJPhKWI/e3gePUjZmmYQwO0
miF2vpWl5EEHeUQBKjOWn4/7RLO5KgIy9TnDVJTjlQ6Iuzg1bLwwlvfJFIc8AytpNNVxSBEkzKz8
kSzqrnKXoyX8ChvjZ+uzj6Zo7PfgQiYpm+yWBustwu6uca5+xPDaHNd86Ho1HLVP3nMY+51ltAdW
qAe3S758AUMnEPnHtIQa9+X0E58FN7lguBiL+uoocYkG2+JSbxvy0nLuoam+9qn1OwkZ550EEmyW
sgeEPcuPBxsiJaRODBx5pjFQR7KxwGjKjRPLCwApRX57anW9N0oSDUZu7oRdgXYs0FAyapQ2uu0W
alzs96kVd1cS3woa9Tj7LIXs9qtKZ5T7kr16WWB1o9mSCRY7txXguinsY+BQJLogALvaYxGtKTUW
7rYASR/5/eMUhJqxNcFqwAu2l3KXcq2ORDeUUTb6vHrLNzx+JJNcGbNHbv4S/Ww7BKi8lCaosZeq
sh0eTLbaY8+rzoIAZjFZH3yEJmPd8Hbu8HuyFLsuZlbANyl42wTvh12d4i4AYk45QaT3gAdGOkcd
vLwVU8CijNUhyWifVT9t8PUYqeBoAIoy0O0iA+ITgwthD7b4YTZSNyE9hy5J5j4i4pd+GE6VcLzT
bLLQ95KiXhk5A+nFsiQTBbSnZpNlPKlMAQ+155cWNJtu9jLlm1mKidyj96s1tbVzZb3w1jQis+h+
JgvYLqe4DBBxnIxIZ5Uhcyz+Z45Kgwz31zZdZw9EC97nGFa7sFsNAEF7Gbr6zW0yjOv+fEFKeh4D
xJtKzmS6+YWJTtL9G5J4KhtrOKgl3dHJ5u7++X9Qv0TeivSBnZCTIQizMfAya1eRbYrjXTqSZC7g
dEPo5gFS0JFYU+Iw5sxn2u7UmaH/1iw11k/RPeOD0K+FBpCRA0fflSzf6OLqfzjWbrHlEjldM56H
Wl/oxeP8xd1OSLEDemIHd1BMLQn15LMVuGRk++bn+Xe+2A9dGmOY/SqKjMK3Isdp65B6CasHJgre
IB6coAoNra9cCyhVzl1FfKa5i7u7kg+B6Mu9G7OAwnzzqzHsX/HC81/447bjf4kK62fXfOZNfSKj
w24POqUX4hV1eUHTv86yvSyTxxgT64O7FgdY6cHH6MK00fxICjQiuqIe+9Wk3ray5KfEViSxggFE
44yvph3EkAM3694r87dkpONnHrLn2kKMCdJ0uqaCQrJWpP62Jz7skYo8UObKr7JZj1CR7hRx4D5P
4qNnPXQB5xhhz4xiXAXNSsh3XrTbXLrJbYH65bJku4yaKM0EDAzjxPR3yugbMZLxVObTvhjbANcw
77YudgjS0MXVgPrZLCSnKMpNHyfoQDGK32aZsngDM+rF05TCZFxyTswdyCnmd97ADbYtke79RiFE
4HIxhiDdCg99RjBpzT3vcizhYu1Lga+myjNkCqru2LEAD8Kni3rd8p7HXNATmHSwKZBbdKi8Ze+Z
QcIIsI3bM/Yeo3jXVsrORhylKZispnfYRyneSxaBJNG5u4n60ufFMW2Y6jzXsfaFS6YWLqcaB/lY
y4kXK/9i/mQOiLYv9j5yl9D9fB3c4F0sICt0Ni4HrNo1bSfImpyjwMbklrwKplnRvcu8LW8VHVux
i2nAb6trCKH3wm33iS0eMfil+qyaOb0SB38bh/7Pmg+yyMvmkExiCAIPRhjfRskFDD8BGjx+fdv3
Npz2X/WYmFtLM4jRSqZEXO6KpnvX+fC3E1Q+JX3+IFF99tjoP13IakjajLil8nf5pDoASDXKX1vu
Gc5zqBNQvZac2tcGC6MRqyoCX4RVG0Eh8hz8yz2/LTlPuEPzCSKBeeK9deaQeLArrL5x1rFIB+SD
mVJtRwt5yy/rs1lT+7dIzAQmkaqBTXaUL+oRfRs8Mtx2R8E6zV3DjvyQzVqMw/1oF/XZn8vhldvI
MXGCBToy5OnRl397Pvv0kT/rbmSsNeVfPiKkMTvsQxb8O94/c5RyYWEFkpFblbyQHRObDd5SDLnF
MZgxBaVIZFtVAQkaiAxs9ZSSeAlp3owp+Pnnn6ZUfJoG9Z+Besq1P1G2qI2oy43fuAoeS5/DMiEd
gaVwQDMt95OtaOvipuJDtiVL92MqbCwgtix2M4BIcHgPBZzfoi6KbfViVBqBHX/Lejg6Q/ZmUyGS
I/6ZJZSTMp9LbKJJfwhimz6gEToQ4KgtvlMS0GyEzXYubsnw5TcYeqts2qe2BFrD1sH0HSNq5UBy
+SmvczxszYSfkLEtbBL4Yhq7oYOfkA6HzTQt5OJ5LksM+edcIplnhCC8jsDU+vHgxlKqex82fB6r
8mbaZX6TGs+NpeuWqqK1UDok7Y0+WLcDU4rsZ0S4EsyGzrHH1AWBwtzaW1l/U44zHNrJvmdW/MPl
HYVJgo+uSL6dVKKPmDDuhjoGgWYUPyrNPcYin7AxJ/ncr6TMeKxUlE0kmEr+0KPhEZMqg9Us3Qus
RvRY6i7h0UdQ6iugbg0mBzBm3m+UcpuYa7rF3MamOwOu0y32yeFi71nzp+qGcU8LVnloc1J+xnhl
HtCRZaHB6pqtsrTiZ/6G233prLBA/PWcANauturnsYGVwi3sM7GzCnfkSBppYpNuWGfffeNucaMa
jeo2zYzYeheqUQM6fUISvenk4jsq3isM0fbokFKxs+9CkB+y8jGOzMW5xwPQNNou+ISuJB0L7RXQ
RowW0xUCaktfXtAlaA0v1tZDSGtPduFg4++PZb33ez1iaFTlKQ/HT9tL3iE1Tbu0fbfCHKdSkawG
c77aBgaaeO/EqdhaKavfzn7wQNzjSKEb1wxm+WggcJatdEqzKMJI9d1L0YGUIg+Z7hr6AiI71dnO
HMNn1/aPRcHaxDL44oWkfxrDJfMDnoF84rZCisKKZED0Lwm4pVUGZRBW3zynv0yRoMos2YAOnhB6
0bAZTLy3JiduY12g1Pm7IeczMjbNPqgIdjQyVUe2l/t6qV4F7Y3IZ8Ne2cW7lQ3N5TSQ39zkOSdT
qYEKLq2/D66WMn938B54DbKk9DQfLsOA/AyEmhTtvF1GT+8Hnew0v3uOOcrBKlYek+28gZXGn0ua
R63xvPehJtO8sO6JCtt/HnvAGLwOVnIVbzDMvY89aj5E7rBnhWWOhb5YCQ7SuJmdyMhAhBO/jZeg
P2cWq6e6C/jDVVtuHbN9Ja7wA76ft/qi0MUU8A0zNmZ0KfvAiwSg++g8LAOqIDfxdNrRwU2OTHTb
KmHhVHLZQKeCUtG+KzwNG2I3OHfHs2JCxySPPXaYiXTSy+qVXzIT343XVMjuPG6p730GCqt+ZXQB
RismtYaPSkv3Akl2TB1Q1APuSHkNSAVep2SRxOCuXvx0anZTMj6iz1/9hBSMxSzpSjwSMU3rNEqn
h5b23Epln6mhbnn9CxgiQdVqX7b+e1r2D+ZCIssW+eeSQr9qOJiayX5JKu5+sTM8zyw1j0MS/i3a
6WLHSFaV/+Gwv4zj9okqz2vooPDlenwmc3U1rJmTVkduoVtYP9WpjFMfKwukBR2SjEw6592MuZm5
rYrq9bhadduqNm2amxt/Ywtc815DPrJM7YcUTH2UaQhzqfDUwepMTKvLFGUGGaeMjkOsM+nOWIkL
XriXdWVfPLIps7K2QakH+qKsMtIOPQmeMeEgZldBeA1fqBm/d0JzgzKd9wyHtVDEXtQi74UTc9+a
0+SBfwE2XUWWknmkn5ffNeF8wB4szVgUvs8mPpRWO83q4cKErorvfunO41zE226i5rQ3WgQAhpLQ
z19Nv7FPVfxS4aDiyP1TukA0hZ2948akLS63iHdQ+wnvkr3WyMHHmNZyBBlNfHcg62wbaRW7MhMf
RCWsnWd1aLe8NIbwdz+Mp3EN6xaz+932bRhl6fKh0lxsZTVx00gDn4uB9DaLYwJSaiiopSYTXAks
ZIkDdrN4zZesY8SD4sd6wCGKK84nT5BnE8mWZKff/6xEE+58jeQpaSyAEf1CgHE+5PBXle9fkeRw
OKgMd2Dx3VXD3krb8GDDBfZkGRw6L1m9p3MD3Y4B3Rrf2sLwEJy8u0qrJ6H1O222Ha+RZjyIWspI
d/a5SOCwF8K4BexR2pGnsYdmDAjlRLE6c3iMQBejfrWLi8vZKrcJGNO2zhmarIxARVe+VRptIQ/t
97ygIlo6F7Xot6ysP0ZNyM4puEF1zXzrGLJqcqYtCSmKH5gxpmoGtz//NqscmIGGJ6a/Kx/tu/nt
jow8bstN02ttkIp0XhuqJnhQfiu/v/YhtnPCcyaUCvoMhplbVEbdNZ/yrt7p3iQ2G+vTYMR3yhPe
0nW/q42P/8PcmS03jq3Z+VX6BfYJzMCOcDjCJDgPokhRlHSDSA2JeZ7x9P5QVX1cx9HRtq/aFzVk
KqUkQQx7r3+tb1UepCZIPpQI1M0XrD6MWr7cUDKFIJFvFey7C2Vn4StfKulsu2ZbvWyGwtXt8MlW
LXuBpLqvNNiYTk4zRCz2IInWVNG2K7goNrxcCdMlcYeuD1wvB4WT7lqFKDoPd4QatwzwDgIyqVYq
8lIb7vxmIi1paLTzZPZvO+VZrk8qH2GaXIrBcPuUMD1xHE49xhhMmYniRyBwNa5Ag8UsDuwdxbBf
JGvhFjGd6yVVdTE7/ZWuMIvHMFkeVMz4MXsoskYOQzdTOdievxtpHl2O0GpRYuxlNbC6qDX4ehZb
AkswNVdF9N3bwnTVCUxomTRvA+fOWjM4zoZMC7wwRevayvQrLhSASkFGY5XNds+yhO1aSc04sZpX
nE65JmGWAQMhmpCv8ZsyJo/ZuBfSAPdifhWmCVzI1+JViiKFoc83NqKNH7WuQAoIg2w1hAU09I7n
DjcfWjMmhIuM4GOYRdgHPZpDJiBkRdJvHAEuVi8IzOkVS9jkE6IOZhufMKDJNBj1mJywbRavpG68
Zd8CaOPOxPvXJze24huZ6QGmRo6fOARFF2QDTHXHe9fWiV08xgYZSDYswgaOvjo2GmUW+nVSVAW1
g2JgqI5Uss63Z58H+ConyErq6xaXGWWq+AkYErImc8rIBT1pIos+NbXdLr1aWVX1DF0N6mppxdB9
MnxBbjRhblEJAjOa4aQcCUbnauPgdnKAXZBPWhi2d7MYWRZ0errIgY9UZEhBAwpDde2NvibRGbDc
yZrfcCmpa2pslK2pRVKctlFFDn+0I/+o2JtMg/WKq2Jcpmq2U5lT7y2hntVBew2BOGAL8tYkLL/4
ZDcG0HEcAvNx892qa395yZzfWbVSuF1sGAug+Pqyjj6Icp+zP1B4oIsWjORhk/K4TPs9ZGuQRlgt
ZGu8Mdq54hnI1mWr3nrvBaUtXo7yW4VDdLLIGiijLm580NtYFK9Z0X9Pnb3S2nrdajN9qWTsXjaY
ibB/pQSnH4HJqWc4HEfODBZHoAaGQT/WMLMWGpPXRT45lPpBYSz1qlgrbXzJTB1oZcT6k4500Vrf
Ss1gkxzDD2NB7wRmqMnm7VRbskcx7jMBxm1tHE5chOzTV30fIt5Ri+dqOKYWapHN0xdKwj31W3Bv
xI6RPfIpWWUGE4ZpwLWTOsxjTTbBwfTd+dBX0hSDHDwWdvtY9cuGEbp+B/xUrsnXnOiz+Sm5C7tT
Y7PlnNHwfiuevTD4HU3WJolt0LZeQzSxeWEnZdb0UJu4A6yoWDaMa0Sdn20FaRNam/7S07XbWJA9
Pe2YlnAdvLL+pXaVtSLLuLQ6Iz0AxVoMqUUio7MjVymop52Wgne2xHMDft3AMmvY0l+SuS4xRrCy
zfWRWZ4GoC6Qte9Og91umMcFHXg3m9nV0mnkR6z635QdvvaYqlSZP0ysPL71DY07dTswnYEm9lGR
WDszL+4g474wigyHborkSupwG3Tjhl1w7xWEgwijXRO4Qjt6uFj8BAFZUBW0z3yPMbVX04AG0BS4
awMKfGETMp9X9fQWy+EbPVVsoJ6dEtNBqsbTPeaGWE1I0Th1sLeP3bCP/NTfCL/9hLSab5CaT9X8
AXHzAzxDgpDIyaDR1w3aQcsxhcU4G8P5JlQ5pQP1vckxHrMoLbprK/B0MG/3eYVU2WXEoyjBlvuh
jQ4wAT3G8MRtCqyGjLc29WzLUMhxp4hYWOW4vvOEfLQKe9jJhSAqN73oU7/xq34XcvVwJVsY9aNu
vhMiKapG892/w/2XyzHwkpVQPXvTclbB4lmAHmSdcR4HQE6+g+adaQVYIZPoAEvGZzvmnt/zuFUV
lSVjNI6bqmbfCPX0LmcE9mTFRCqgyOHOpFsmJY2YhFGwSLhOqoqUT17UVy0yaDS0fBVTT0uXuW/v
0NJgNXThk2f4h6RgliY1/qq098FQsgnzbIvB/ikpu7dBY1yS4QZbYOKgvKAF6tTB5AAQw12xIJBA
AeCXaWAkjLPpKU0guY5F39DBkJIYzd+VDgMIpawb3c7DNa2VS6WlxLphwYFoS9asNLIjXA1Ac/xc
l521lUCKQ8taJmuFlIEVbAur+LLmDgHReNRaWzinGpvbq6yNM6PLdZAPSA45zhFi2dM5SHEw2UN5
iiM6e6p8V0ZwpOBzdF10jlgJWEMfkuMHySJbaxf6LF90kw2TUQXfGHMeqa2d+7AKGGNZ8VLRkhMH
v6LgHMukIz1QAkARAe/vbG4YCzbhmUvDkcf1uB/ChxqQOCgz1ACbqITXkazOu9TNzb5mj2Qfwq66
w3UpYThuYxsxLh3yLdDMaj2MFA/pc2BcMPfnzA5Xdi5hlZfyMxn7UzigEpako5Du72ZHJNuxaYIE
APsW6PNY0jchmLPlzxCMjRkGkfQQfPAB7JjiWCrzqZYP6LmhIa3UX4rxAazkDQME3gF0VnXA6WY2
5Uak9YqZZnDsQ/qc7WJXjKgRWMoiIa9UJfrB7GdoOe8iFns7P0c6VfCYGRB31mEjplXXwqgMvZmD
TMw10OyMUNkp9INLoRDGH/HE4Gdh4TAY7SHymJ6UBftpe4iheHb+QWMPu3fU8qVTy2CjtzXuqsCe
GSB4TVpnAVvIxaXLCsvDvRvraEITU93YxxHMEHh+Ujb7UrTwuzW64ZPMZhvZ012deT9WbF3ZMrCm
h2utcmdKMvOaTJjvMCCxyPMoHE+zXdPnz6m8I+Qxzh8VBjA8PgQA8ieUQhZzQ06MqTV+KjiMVY9z
FlvEwupRmOOmbakdQFivo29fMHG2TcZD+B0WPb+N3glcuTa1j1Ht2TIYD0OJfyfJ8JoSAl2KFupB
oGFhiKXq7/HD3iZdsAnnaJsVVuaBGFjljwhRKhuyXKkoAzPSraeiawPTMAJAXzJPe95XJCjHEYww
K2tjhTqnWwICoifiMlrwdKOe/HRjwX4JsX1UE1ytPMxczEkUOciOzFGyGnhIKeR+dLudrix+p6us
UaUqiGHMTCLsb2O7aOfPhMaOhe/17Voz+9PQ6h4Ig4QfIKTKnoAdLmrt4Iqa7WXbdrvQKT7TyuMq
wcrX9xKfWaMBRxmwc1d4Jn2Rr1KHpNUgIjAAb7KtjzZQCnbrwaMv8KbWaQKIrjowY3xNyM1y3x8/
7c4+NHkCCKY5VTzedFyx4zBseBzuPI/k5NB+JDaTRs+z4cvbZIswa6DOWvLeRP5zl41MNWvUF/LE
3y1L/qWmB8yxnY+y73AepgUjPQTMHsd6UUXlvspIARlENUK4101zNGJ7bSAveOQgUYcIfKVNf+JW
ObCB2mHhxo/NjIYbak00E5VFUtqwigS7QcrDEAim/FOYKZUMGJpLw3mxTf86kdJ1vaGSLk/5t0EA
B8iEXJda1ewqYuo8iOaRR4Xl1vxuejGuvCLC3B330KGE9pBQ5Tl78cDqHpvlsL5orWZBFRn7BalM
8kQa1qm2/tLa/gQuWGLKw3gQa/aejE+7rhWL64zlKvuCzNUJPC795NQngM+t1jZWlcN2qOz9h8jn
EROjmz4w3oeai1bYZKh8y3JjtRr2zZT/9iLd24IIZPhdCB3UNg9h3VKTQ2SO+aobW7douGXhE9sg
G0GMbp9hQTA2SLnvlEzXgkKgMhLhI8lFYYQH5Gw0dHODlMru1kjsH8fwMpRBQGpFzb/KofLYxgaP
pjf23DOeWkXXFwy/fowk/PDCwV5XnbH3tG7nS3wigWVgmWWXg3yPamXUe7nr03A6+Nh2XTJpoCIv
MuBsjAlFY/8nA6DYkESphiVrjYMSpTW2l5GFRTfzume/jAviBtDYoYI7G+A7FcjjZVc4M1cBz0Bt
YIpWPQXsM8awFjmDUUviM4Svgo2Mh+CRAHxYGNH8jv4YpiZY8UK2tAPNGVsBVjLteUJT+nYFo6WS
iWo4NH5AzLBGg+r2odli5sKt7xi2w3R01lJX46Ay5DCuTV3tRh2nr6NTtdJ4SrTyBL03owg+UE/c
tBJHP5fgz0B8EhllbUEggBmsvzM7Mrgw24LuNNTNLz8Mr3QMKLsUVzRAYf7uoBqW3K3pYApYsaJX
o2WMYF9K51bkabP1q9sgw82sla7IaeNgYkI/znxDf/ANHB/sWAa4YnkRni1BvzPc3i+aQRh9UTNg
pS5y0yppoK5OXrQqnQCRkZJrxUAkohUGGXtpCt9y1Yy4ga7V2lkbrLWn+XKPj+xYGkygczgc6WRf
6zbeDBrsIC+fXu0mmlyyqb9DyVqeNK9cytnio2kvJaiHXeJvKhKH4tVTcT54mqfR7ZkoezLjYMd4
KI0lHwnT6mqTJyJgu8BcTdGeUpVFeMLCAoG8ZYWhoKQY6m6gB4CztMSL2O0x7fmUG6TgfAsb9TzW
TrFEkAunV01PF3aKdOFgF1StdlWz7IbfZB/t0EzPSW68sTrjHsUicM9qqX8OYkzyhTdsGTvCwnG6
ZMOeeYVJ+rsuyFwLBob+xCI8CO84JjMuWpONb8Y4CAspG6Wp3HBn3Ae2uek0cD9FiqLM+UL/OjcG
p9SvEW4UdsffQc+jR8+wyCg5W9wkL75qQHHLQIfnD3HnGExqu6B+9KCOPBm8lnz9REfrwlY7TJ/p
omn0b5Hpu0raqz4maqI12SZvBkZ0VrmxO/He0CAH3mwnBSO6epZJyCpta0LfxINhxXvACmA6q64v
wprSHLHSIJ7hOQ3AwikbS40NBizhwC0Yq0pjvvVJaK0m+XvIa/Ok4XFVKrwcQGLUTWEdm+C1TYN9
yXPXH5zUbcX0adnZLbCC72KW19M2QW1fqp3n7aeyfiXfgUqaQ4yUH4XjpPv/wozeKfyqEOR+N/9t
zgh+5QUcPSo//vu//rL+89f+Tz6XE/7LL1YZlbvjc/tTjdefuk34Vn7QX3/y//aL//bzx0/5P4T0
pFQNwnL/WVLvwHvp8r/3JP7zm/7qSlT/YUsDarlmqYZtWMo/03qa8g+FbadC5s7690jeX12Jhv4P
dp6KbfNI0Q0V3fh/pfX+/Hl8TXFsQ9F04/8lrafaBjnCv3XC25rqYKHTVcl+21YMR6ex8e9pvYZH
gpEaLAT11PnR2fbQ4Fef21Ep7q2G92wqv6cUU7CUJ9YE1V535PjsO7Gy6RNy3YZtkV3BYgGqZ62I
znbBrpwqB8ZHNNCcGM5NGAyzP1PDSl5t4zirNW7rJSDGz72Gppvl9OTF1keaaqduTkhptKQhDQTt
Ym0hyzJoQorsuMpV5WGmHvnmXvo7exrfOEAtSSwi90rJH2f0uBIJ25ysZm1oOFp0/uNfcUX4jWzf
pg7EuB50AR63mdJ7jcFJ4D6XFwLLjNNnjJ8qtWeIfyo2eDKAWkABtaoE7cYAwmJF2ymZRqaX3s1Q
g+BJdZgB4fJ7agB8uFH+rnXxnWUEMYMBahZedL6JWqASw/4Y2sSFki7YsDZgiRZFh9gxD+gH8klT
ofc0lbEuFHvCG8LWRHZypZpDsfP7iFv+5Nkn+GwTljAmE7OI7DGz6VHvRjDcW8ZlP0y4V8R+AVp0
jCtZDXKL0eO3Okfd4fAt2ChofYUTjfYJ1Q9fe5ED1eo99NGk3KUaiSoQF9XKIu4/2u1BtMk67+id
a61TDGzIt+yOLFKlLqtSnmeFbRSlvYsGpNaE08fMqHNTSaIkvjmsgM6QsrIbc+kk0DGV2RjAzBsn
Pqv7xVgR84rYeqxmd8+k9xQHpBiGGTWydS5BxnQOQoiBU3TyGBj1+U2vb5pNb2ARs7nl8fdh8FiH
pLCChqWzLUieR4YtOsJiFgNziRoefUOJyzG9em2/92pGe8LGxdqTfcCbD72CvjFvxnep0Djd1LHf
db/oN3phKq7H2pOny3K0++cmvJYiXWq4jiRFb5yibqFRFKLTKZlS/aCXmwz2nNmJY20ksKtIIhQI
C3H5kfnDLQ7TfRRmuzrPLyI55S0xm7J6kiauU8BpImRWAlM192j6tJN9mXdnB0bH1GZ7lXVGbhpP
AZO3hCmSUm7S58nM9oQPt6WDPcKnyoJRaoLgYTfo7MkxUEjus6bK6hev+6zG0vWNBggLQ2DrLVDK
Q25Ax8md7QiNVrenreJHR50SuKpR2bODNqMHrwuyk9OUT8oUbaxc3YwyfphDtjLz2iVA/u1ksz0m
Og6m3IeAuvseYmyOpgICHxIiZgrDxax28HHwRKDGu6TfxXP9Bq3SijfcFToXzFye/Vg7YM6CHJa5
RT1sgZPscp1AC8Axo4uODe9pNgDnCn9fCdAg+BhSJPbBXGd8DJZUQLHjQkjHrYzLgyRtH4Zb4pzb
+bdSv1i3rXJhMrNUS7lQ62KrcbSYLy6tCgo4DCiayfhLt0U7LkM9OJdqf6QJ6nn+/VQzn1QRPo+G
3BWeWDvae6uNa6ieqND6ihbExfzftCbDWOT7iPG6ZvHTSXarEj2umb3BrPT4PcN2NRyH5MsQijV2
5IqLYkM7RLUhGbcA0gvgZDUka/FEqV2pDpir5I66j40fjgQwIabxSeeDv+6DfLueD0fk0WiS2Fup
Fwx/zIu1L5JiC0SJqgo+jDE4N94vrC/7yO5QVybW5qdEsZZzFWJLrUoUf7BQ5JNViRiZb/OrtBzs
5iAdAsNYYyvCpEP9oRLy0N2JUv6YOO2IXG/kkJ50c1dOGGxKCWHa3umfndGwgIv3dpY+YmnfWDIB
P/BXrFtJ/fRreoFx4navITTESkxb3R4ISKzbNDo66jy/S3d5OqyG1FjZGjJ+ah0F3HTGvdSbVJTD
QDUMJzdomI2YXN4DlgkOE7Q1uIqnzAKxnobc+iRV8fMAmhiSYR3LiWgIP0UPn62weZ9P5fmY64Qf
+uJCqeAAAN6keCDJ1hGTCKUG+ndTPbnRHcrhIv0pVounzLDZODtnNg+noPO2k/FkGCy9RPDs70cZ
HJC81lNtHKcuvYxh/Ew38pNgFz9VOdk6wt3jJ05btFWdFMHGAk7vk5tTygSKo1gRX3ZRANyOcsUO
OAvRpPm37TJdeURIZgOljsrWDOOm1cSJf5a5ser2U8tTzZMENjYT13Id0tdSEFZ2pg2Y81XhT/gh
YSxyI55/3cKqMnlaC0otORF2OVOrnOvRR0LN8uTEA3U9akeJEcBGDrBp95i/zOJ1aRUQyHLlpMWC
rFl4qbz+5g8cGNa+ZO20zDrWiQUAFEKrTHembrNpXGqsr61k3AuFeWs5fGFqX6p1eDZ77SlQ/Vc9
Sk8ypjjCDqorphCGzpsAzlQd4xLhpApGj+ESCHNaXBP2gl5sHSGI76DQuqYV0iNBzoK4mGqzWdC5
T8fO3mAHCBL2UxUWw2ZLnnDdH3XW8SkHOykeJfOrfhQr6acXhrXHuh5elHxEgmArqhw6Z13OuwKQ
PMSxi6Z4F/Zwmc5Oqz363IBgF63ieddvvAs1eM6D+NKkxTsaxabvWXck4RVSN4IL2GTudXvDLQh0
iHg6TYQ7lKF7VXLnGigQhHIKdXxOGbUifkLwarxWFExI48T/2XIm44qVM4kVMI5VG3yLhpssIOQB
sS0tVoPyncBRLAnT6txuqZsme1/TPu3UrIHaYOVhiOvJs9FYgxq8MxNlq3SVC4l703nZDsP8vo+0
p2rC5kAzbMy4UY24URO5SLGB+XlxmG2KcTDx5CFn/1QTcBRc1Mg8HiMBqs1Cax2r+iqeQWdLzZG7
anS2slFPOGG3cu6cNqNNBde9VvV1iLmJtmEfgip3Zl8Q+0S0aXlLOdPHRLtzUBbzEdBwGmUpvhZ7
oHYBV3/3rBeDi/JFMTPZcEZ48yY9ml0tVbYKIn+NmxWHcPPH7wdAArvGxyBD5d940vWNg1tjPgvU
+mdWiWt8E7nwVvOZ4xw9+V3MMWg+BdtU50uT6Vm2Hy35M7+YxCkOkW+7zvvYPinGrQ+gIFJ0V4tw
E3kt3hyBMCzjt+ozoM861qPnsZy0RSnrFzPhZxYYBPLm1qTNXQvEs0FU3+6+TIsSZW4GgSo3YTIb
qhj2Ig/6P/P5nWbxJe2Kp6kNHp55ETSi9Yyoumh8ttvwGkvUacf8DKqN1VGfUYx7vZM4MIg7ROle
lf6xszbmZO+opt0UGJ1LFXkDEGAVKvs6Kfdpbm+JCzxZOtNMDwkY50yUumiBqs4zHu3ZUvwZBA0T
DpMep17u08ynRsdsfJ2AsqqYN0MM2nQD7moWJS15gtbvbqbPM5gWKQaPlK4YyypcR08RFBlzdrFd
y4j6wv5bBCYzWz585VCwFlHpLKJ0/BjkzbGtWdccNX2ZnHnKUuVNOF5/0oE3jbzksTqKcoLMZh4J
4LtZllwi0nFcjYiXAxvmwSWQpoHSwX1GcqFPh51ojKMRNUha1L20NENwAU0Ew2SB6RJhGa2YuC+C
3uT0e6Ucdt0IAK5M3gSVWDSxuRbDi171rx5z1VxljuFs9Ng5xgi1wuheVMgM83EeGVVk9OH03VOm
2z9WNbyORvZJ3PnF0liXCUCikfo9ZG9lk18MmzMxKNKTMCuwIcYTAwjwE5b/WoT2JpwpXVH9VdP9
odMxlfbRcznFMxOZgObI6Ck4MjU4GFm/Uyb5IkIOAiv8uYRHp/KjmcRmhCFrpzwZCbW23XASklUq
SgMnZFP2GFKydaCLawfmCzr8WvX8V7tmkNHX/kVjtNEW9ZdRZZ8UTutaedUM692kTsbJ78goNytb
GzTQtDYjV1m199oi6hisR26hCV+uwCmwqO3O84OQAfDdc6nIWJr9dGhb7141fMdgvZe19a4HyiMm
ATT6/kvR1zfP8c8mxKZEe8Yq/gZ3+dKZH6HRHcPSvwaT8u33L4GFziR7LgXv1dT9Vy3NPg1p0DEw
e4IYEsZte5u/MPTtnd1HkcUsP/d+PVy9ZLxn8inqnaMWJhclSt8QpW9lWpyaYnzGsprU6Ylh/pmj
dY/69KIa7dmYgmvmDLfRHp4y7feYizuGvKl6Lh+6Hn/00AORUDdUxS4H3PGdwiUT+y/zk2t+nfO7
kAruJkGjIi+rz8c9fdsdOwvRUCQY9Vj+wqvJeHUw0s38bZnS3udvi0fv3qClm6I+jRGfJQJ7lRjv
IF8uPieR11nvgTk99L65smJ+K5Lq5kTeIUMXroQPqqbfkYg9V3VzpwXwjrPm0hqEDYqQ01w8W31z
6+LkktONpozNTXoXLRgOJDvOQUa4o30ZwumBe+U8FMllSpz3Oj7ie4PG3T9Sz7tpLCOIrbOS/mrY
AcZd/kFeil40kDvmW4JaKJC1sNjcbBNR2E4+pVFfZLIqffFcVuY7W+dbVov7TGDW28t8UlCwc48c
533+GAVtbNMwPAO/ZBdzGY3wgjGXFzc8zy/BtMUdTvupqH7FBul82d661jpzNd81p72imz+HQ7YP
FGy8fE0mMU9VVLykuzpperEr/6qPnFiF9uQn/bWscCXWX4Vmnfom2xlmj+xmvaeiwsfJOIcy1FfP
St76eeAehlDzBzrU+vtQqwc+2asNN9ArT4FXn/HXsxB08DDXZ61VwZIEJ1+chGYCydHc+YW3qbhF
pXdSQ/91flNJwHhH/QgK/9g713SkFCL1X6Mm3fdhe2NaXqjqoUjl7Y+fX8kzQrWtafeaD3L+kCfb
w4LQX1TO7GGqz739hTnvNP9V3mSeC1+9TKH/KAZxx0p1VuUj6Lju+waLCA8Wxb9WdXrJG/+a9uap
arFiZn+eNqXj3bCJnQ2wSlB/r4J3MNTr6Jyc/YzEPu8XM+Yuw73Jtup9/qN+MF2EKe6KaBbEVvdN
HVxJnl4UjdhA3R/HeG3hHk6sYVrVTsUom6IiNTtZ2V3WF7YOjtOcRkkHAq+U5Ld/mZem+vhE6Kao
7jwk+mTtF8m+DxAzvKe4ecs1N+Aq80gzBeI2fwBD4N8T8HJ2c1Ut0o4p3UI+2zuV19jZ51YVz3Yi
b7OrKEDkRd0/29y3hmCEicnVGaEfJyy1M2wtvnLRrfY0MaqIlUfKBdqTcIGL7Vb4AmhKiRvvmU6M
e8/KoFTrm0OXL+fmDgfrcj755jMKf+u5otkz6oPrfEW1hneRQPbzd0+PWQ3uixEjs3eTChdMkly0
rn/Mr34co7WnVEg66tP89WBybn6qPgYS9mY2Q03udjEX7pkuVO5H5kwPqQEBAmOAs+yuq8plbJqb
g/uuUWxI0MPN0KuXNuYcE+PD0ZuVHMxVGXIU1Fh8jAq9eXXp2ka/IiC/nK9S/HYYdLsrJTnLNFUO
Arxp87tK5PNUBG/Nylc9wl+9WwSNq+cAVcP6o28UZs7sYoZPVfXIDY0PDelFBUMbUaIMF/vkJw7W
OnGYHOUiyuY+v6bAtt+NmK0oyoxjl3dL827ze5zP7BbPlS7H/XytmiBvmljbZ7XN++zv9cgjE+NP
notb5ljnTJNHitDKpDxAvrpEnOLQfS/1kF7KhqbKSnebOR8RzueA+piPbmD3F5o23oq8vc85I6Pv
EY3iP36NaEPliUYIuSofYVVRtDhRdvs2Iezw0MOcaXknBdSv+K4jwKCszYGbHMi+nJ04v4Q5Nkg5
Fl8Vyx/o2we7wTJc5sUTwum2GOj9QlQMqpU31yWxQB1oJG06gxhDtwLYvvzjCoiDjQFsEXjSOidm
pWivoC43CevB+aSZ/GCTsuclmIYlWr4YDutqbTyY3qNChWjas92IjxQyOlHbzfzf1pmzfTQdpWI1
N8N2Abdve9wmRkqUcN9j3Y4NGCu6vRtmYICW70JYwYL5/XzrZOa3EtGlIJ0uo4PT/W7TlFITmgSn
cdEIeIp1daBLYNTxPihNtidVSjkrW5w0lJQ/8bIJ7jcsgeGFni2GVPPsjE8FTQQgaBysxswgVUX7
TZJtw452kiw/yIhlr4Ni1OG21Z4y1LP5x3H5uY1vuEYfnudYD0vPTQGZAa7HpVeyfVi86RkKhEUd
TkXlUbExkJ2s4j0wXgaFbX2wnI9zWT4bfnBIq3CjUmOp98hZnHUmcuN8tBqFj4VqhkZm29Sujp4q
1zyloNhNfQrLDAQGRlPHT7nRNceSOkvHli/zd3Kf8sthy99PkhHkCCooCQiLGXMzsjtjO4Xp0a2V
cNNrpVv4/jpOGB7pTHXHkoXneT4mvSU3Sp9vwW8sLNNbYRODBC1WCdmfOPb2gyRABsI14WYq8AiL
315WXvw8+SE0SouPmuKAI/ap1N1DdIN6zNMQk4I1nAIbWDB0+Aa3ZNwSrW3T8lOLiGFEGGeS1liE
uNvwoyqPcBhWLSGxUAKs51xEyI8PaVEoiyryaYSRNpHLEghUHheryMhfTE/+qFNQrvS6tlwUPzBQ
5rMJo2YbRfLWFv6tpkpexpDNahNov6g3dN22Ky/P3UjJeookYmx0uvni1ZCL4/Z3i+XHzVaNA20g
TnuMSgbb3DHH7N8mmLnwjOYaaZJJ0T5D3OdaHn5AlLv5dbSlaksE8pTkSERqg89qbsHTVWCc9pla
AygJiWgJjjhbKpkwyGXQQXG3E5nQv5M6+u2zRfCHnUGp48G8BNFcRA2cBgcifJKR/m4vVR403r6V
XfwIFbNemc27Ax721M/xx8a8UUWrLAtABesqItdji3hLBAxdVad5EBqhkcnmqcfQnBHYWyZFT2QT
bAe345UB5XkNFIK+ysY65Cr1ir5ASNCE4wYqR6PRFQd7Q+TqmFnKAVZz7/GHiNC9mVN2C+se9rZG
ct7TUTSC4cvICqwcJB0XWhnThV6R1vfJBhRRks7545J9IPS2CgU+FSN5eB8Xe+p0u7Kt6WC0CFH2
UFWkVrgpgsIUFBPgOT69CXNuZTW/espqSQhuDI9wucU2dKHerT4nhu398eBlZK/P0CvTfpEF7nTB
UByVVrpWgNs35KOmUOumWQD/8rI8q/X43VALvzTKYlNToIVtBo0wNZJvzkr8JSMsY55fhMUayM7T
70od72IgBlS+Z2pcUj5b6wvdEfu2axs3TRuaS5D/6h5LRBefQtP0sQVi+/kvHKZufvLzr/Sn/tfh
6f+Xs1TVVP+zOerp19ev/N9u/+P691HqH9/zF/RU1f9hSh4xjEM5dU0JtvYv6On8Fc2Bm69pcJA0
lQHrX2NUTfuHppLRcBil8r26dP45RuVLKi3iqFKGI/8cy/77HPkviC4j6D/nyv8BVFdCT/37ENWR
CiALyLqaqWk6L3L++t+Qp0VHG5Nl+d0BGuFKh6Du2P5LjG4dJYTXYYtXPnMYQPQOEFIv+Zbleyr5
v6B7CvwXwr5Uju1akgjTIUiO6OLqFP0CYb/M0nNQkTyQc5ZmEyDO5zGxMLq1pH81VX9TdIErdGQy
D0t8NTuwg40gliK5g2J6QGThORqPsLhxlc6Gt1T7USXDxMnbgVicqQVHgMtSWuQQvtWu3w4UTpUT
OfD2OUwUZmb0eBa/GfxEsM540TrQlaCP3aLFEtibrPoG4qk46JeZha3b0n5YuRBlItGdyp1ieA/H
PxTJp97plNKi2BTrVEk/iXy9x6NcJwwIKjDReaccVLIuztjsTMtf1na/HxQKgvVTTSH2306u/+AD
0/63qff8gVmOausMvRl+W5ryrx8YqlDTqW3UHcIBc4j/K+neVN//LP0xwivUaq42zp6cNsfgtKEn
m1lXHP9P5s5kOW4ky9rv8u9RBjgGBxb/JuaJZHAWtYGJkoh5nvH0/TlYVq1UdqnMetWLTEulOCAi
APfr957znd1cfRtEPx7QrQc9xlVGlMO1M59t/+CgEgx9TpnO8KG54+eq8W9vMEOqC/qkOR9//P//
Jz8vWJDuYzqeowC/f73gOe3zEs1qd9aHZ826yPlao/9MoSC00Sag5QEYl8tLrK9o18GDIapicYTr
t3Yi5Xuf1iOJn9gQ+MxuW/2VNn3N4pYKWOx6TH6zxu5b3BjCYRbzrcDr0Jx1eR9N321aVykiPsIN
17xTGU5S0afr9immxT5pr7GHvPhijRff+lqhFBL5j3IgQw+DOGEi6SO19CqrLuqeCH5mSXTnWKps
cbY03Lrx2VAkW4TLAVumh2pIS7+g8Hb8Q1rfRsbVrC+IjyUNOq3/QiApkKTbxOIIbR7KYHqAbQ9l
89pW3SbA2Tozx8Sgg/MBpQ8dY49LDLCwyuGjsDa58QxiG9MOGbJRtdJTqjABZ8jVNs5TBAehvBWM
w9OuecJYtsWvtC5pUluEY5IPuXJB2/cMNvWp3JlM3RBe7+If3XQavOeEeZSB77+dIGAN9VVWxlE3
83094fBA3JlW4yXFWggyl8pU174j7NsEpC8wjl5HHNq6saYembcOSi0aJfusv3Zx/IV+4r7Snbui
mB9a5IlIt1XigzkZe0LndeGd27x/bKENrYIKFzOY1QS1MKFPTPFQAJL4i4WBk6mzsip8wj4qKsZm
drmrgwA/EOSzVp3yEX3DC7EaCKzoChLtf7Hr/VvlD0/Bf+uAbr/1Uf5R/L6j/eVr/u1P+ouk6P+G
hkg9yP8e9L1t2iL/DfTNN/xTOuT+Q7BHwd2CVAKx3WZX+dzzhPEPV0ewg6CLHcy2dTa2f+55tvcP
h7OTK5fVDVGi+NeeZ8t/2IaDJgV/pPpp/NVve9yf9jzB7/h1RdJ1Vk6JdJNdWvcsIRUG/Jc9bw7n
WEvweWxKaxoZWGBMLfvuS0zE6WqWybwbQRvTl8fAV7k/G2d8tmr3NZwzxsZNx2yht+8mjYDvSHrg
paH3YRuBdqjRkoT3iZbAbXcWTf2rRWgNBSCYIWJUfKsxELViA+6RTO5+eff/h33B+G0j13lTHMOw
LdMVHgorV+0bv7wouhUz7qmECWxYQ3CbQLKEPVKeKUWESLw5l9WnxS7sd8SAoYp4BAQJtGDKi62R
ai9/vhpTUiP95T1WlyOkDvzLYFOmwPjtciIKm4AJLPkYxo/O42gP6GIkyHyCRuAPOJGGWeu2xogo
PqnAjFrlNO1It8LQ5Tv0nI0U+bFxOwc+sXetHhxw5oMnTMajb1k1GaZ8Y9/c6K2BojCJvjZxka1z
3bsMBsgFfDkxRuutWzNDI6RgxshJ4nuF8qLax1NJQ7J0p23XMeOvRjBsVeGfNN+zGD1194AC5x1+
LXMVDw1QrIBdVScZZU4ZTaifDEOzpyLSntzsTEB0AJeUm4NZUEVVP3JsswFrWVheIsIHHGK91pUz
QaPt/Seom9qqCAi+Hx8Iizu3cDFWLsfzMZLvA642ZtfcS1CLFVTVPTRj4qFgAi8F8S4Jgld94mvq
aG631chBwDNcBRFoMTDirvJrkpeXO1WfBwQI7mV5g7zBBz0MsMgv6hwrM4rXFFVrXGkQRXpc2IMA
CmV6T6mmY2RANV20DEr9kqPnTIbEShtxNrS194Soa7jRakyyU3sarBa1UNO8ZJVeH6EE4CjrrVso
W81qyOYanS52n4JcMWIQL61lv5E1EW0SyRPXxKiCQ08QAOenuxir1j4pAITBkN0FbfgcOMwOFTwj
Tk3w5saWM/x7zmpzyXCWXkBuXOtgtEG479CuJA9o+jzo1tMIk9LnG2aLypRLEA4EQKMDZdlvhto+
QRtGHedWLcxYXlPAEDJmBLF261B7QuqHkWZ+CgToX/VplX2PG59PeuP0WbORaTteG6yzTM2OWkQP
qwi6ddprkKIaKhcrpuHo60211a/2NLIaOB7LiQmQkQmiUfbrulSAD3jJqwKexFpkhKxQ8b2AAjKZ
kUe0Ceb4h1+CVkwAhq4rrdpwm/Qo3vlxPzMmKOsGYcWKlOAQFl/cw+mp7tHvPsmoxxSVkW4zztBV
pJweAnxGJ8aUuKxwLiDnX9mDXR8HL/IQkZcQ4JAxNoZAwq/lDaN9gk/nOjguL7Zt0ERGJFzJyRtP
ttu7F+uHp64s0pSZEA8ls7ZNw12BVjbZNLLfmA2H9zx8+Fz9Ku4ceInVkYXGquEojLgWSI3n/2bz
3mjh2XSuVJmJHJjD9q50JEGXI0oZ2+Ens6r0a62J8xUSBX5b4QocZRLiL1HuNLmPbeXTRCuqRw+6
AfU2pW1Qx5zc1aLQWtotmcTuelmWNZfstZJRO9HWPo33+hTb5I33RvIzq2YCzQIyRX2V4OQm05nW
Dh8Ni7SWFYdcWsGNU2ec4smm8lIl5MFJAhKn8k/q1etCio2EZhz6fIgEOyLe8jZd2I23JcQYQSpg
QIDpWjbIxPHI863qGc59PEoFnQxsvmpgzQNXB02LMKB9NSrCqVXSJ1Yx9IkrvWyYfDk89HTasAVZ
5a40vOdS5kdEDqwZsXdfFmCWJd2eXVN6b8s20KWsEHQX7+vWc3d2iQm9aePs2DoR3rW6OTDt5d31
NH6cfRVFm2wNt6ZgLby9VQ/VpkY9v25yjzY1V6bR2FlryPNndf2J2+krDz8d1njPO7kZN2g0Tjkx
hs5Fn+WdF7dXy84/XB9PP+K5dttV1j5wa32jOwjPzf64vPRBrRJR5eekmdp74FvFsfDJ+1F312DW
xrnprs1771/duH6HM9hSgEevY9IelrsWaRsPs7ovg4mFR8vgmjlitHYDjGvXdozLsqlbZfTFtOJ5
Lyr7vZsR9v95z5MmBcpf9jxdmrptoXo2TJtjvav2xF+3YMl8euxIS4pH/UWUGCqEh/nWCtUWpa6P
xmB/8XzvZHXuJjJn90433mZbkmelSvkq/1A6r+VLK4QfdCujx7TO2LwSWrv9YNtbUTKgjnGXoUYR
N0x153UJBYmI6GKNS1bboX/B/0Ys4MrqjWAnGRCBX8Jn7KY2VGM+RdiN/Xr5sbZ6QElinHfL2u0M
enkowLwse5IsRp7DHEJZildwtFmLnc6p12nmr3s9A+ZhovXiJdO4FDAzo8jYoRpNNtgX3tFYpBtI
LsE6IXpxb8cRnKOqZqQY0j2OeiD4TS4fPKAK7Bv2z8hII9yP0ImX340jBaSAB3tVLQHpNPfcDVhI
gL7wBezmjtqFR5H/pH3LFDnxcOk364nGJ4I4hIiGYFOPUejlIUq+MnsVfnvQ7IZeQNnhYucI8ctT
15TUGGV6W8weBMok++jjrWR3n+uX/lvO0EpxgUhoAigRGO2LO8BaIL4BIZ/a8qbm4k1A8SJVAwY0
9JD3kPRW1kCKkIawdOOkXo8xBjKvMiGN+f2jPmtfQ0i16Bvlz+VjiDu+u+RRYxUJVsRB92c34cGl
E8RDJvs9YWDKnsUvjH2IGcApto3a4OChPJDS8O73boC0qZp3y1sYB6zjQLw3mmf6eFtAxaZ1crAH
YzNxfsSV239fFhSZ838b8VoEJnaOhumYrSoi14yPZMR/N2nPFx7LyFj4yKCGGR9v1TlYIj2Cy9TK
1eo1N9WYPUeY7DYC2tox1ok8px+G31kVSiJ+d/hnsnkQPJCaBqOR5esMtcaKGv858YQbKlUUYZUo
j7PZPyOMpu5QK1GD0ppKHVRsl5yMufoeOcFT5HrbpazpWwQjyw+SHksDuvo0odBNSxTzehOCzoAj
0g0OC6uim0uzbc51ge0sLp6cuD0t9zIkZzrnt2hUKLYGfmc4sqqmJh/h8vhGMWvR8mC2ziEwRAcQ
jkUNmBc1IiFiK7OCk4hBuNt5gY0g17/I2P2x3BJtQXKQ0f3z+2Mxu/t34lpMpKKsokt9BumJQNEo
JSae37NsI4S5NhYVbK0Kx+VebZpoO7vd9b+/ZtkzYpMOV5DUKmCCB/6znoz8gjBc3FLOMVF/X2rp
vCsReWUpZJuuhcYe+ek1yilb28ZDVNqhJqoDFM/0K9nhQ0Zgc+6fl49+eeHLf6UlaQltzYjLibyb
ZTFa6uRlC19+9fLKli+rB/aCpIdbYkZoiNSmrVAL9xH8bDnp/okwogcyGCFLxGLj6MRSxCY1c1cW
7Xb58uVHy8TDa0y2Ab/Xe5pt+oiSaWU7IUvyNTT72Q8tYB5scv4fo+TRiab6KNWLMEu2g9HBs7r8
UWdpJkVBDNhDaU5Ia79cdajpt4FtzQBrgm0JunhPohwDh8Z9940YUzh391A8B2AMt8sz7dB8RA6Y
77uQiexKKwq5DdL3PNV2RNCRSZpTmUU1ZABReTtOmwyn82g/OXqHUrg4DlbAohHV6BXpvaGLAsjP
0RAqg7PVoxKYsXqqCp3MABjsjKG8fWrnWBmC87LfjdJlBojlE5EJ97MnL13soj5h6TC9/lvSJg8p
HgTPf3V8PtnlfJN2ybM5T09Rzl2btWXzupTskPB87p1pT3Y1kU+epLouL0C4/HAq75KCFSVuzrl6
EpdyyDUaktfV5Rl1c2yD4CNy8M6S1nZBBx3yrAwvTvQcV6XPigAAI/ba3fIuV+rcN5igdYKgglCG
1FmBIHuWk95oRurcmbAsVwf61sBZUuegpW6DvgcocK5emWe5qHraeC1JtEpU0UMWAcgrjbiE5cVr
5b5U+JzlQ4Kug+fFYCyjHtEpKsxV58Ue0NKCdYgXoKp7hBsU3RUHR6dYKjnGa/MO3w+1p9oaG0gh
q7wa8eJDu4ks6wZwIj5S7E/7RszXrIFW7SLayWvutLKjPHPySTzkQ3RjWfO1UVtVbTJUFEI7LE/G
snERjUICib0NfTY2VUGOM7X4oDZVt4LZ0Gwmj0pcqiIYQCz6Cce4meeOHw96dkO4K9Jh8G9VRYVZ
KWfCBBknp4Jn1Z533/Bm1QhJ1Akuyd4RP0CU8poR2QzzQJ8NjrBzkO91Be2kyx4z6UbQdaJhQ/Am
zCWNj71NmVgSe4BtRW/ENbSJk8fauFS/PVN6QszDY0f9ySOjcTezSJWESx/JjZKMuThNxx7KjJQD
1dIbKaae+AlDJfbypcRwSubH2QOcSOM0JAHeK/mql9V8Wu6utJruinjY6tXrZPrDYeq0aEtz+kAg
B8feCaUEGOy6h/JQGx/L8sRcGEXkEMB4xyDJZ74cHD29VihqzEEmRzmmEbq9zmBukg/e3tc9WLOl
OaA+A+2JQDEObuaxsWaXUryY16naTnsTs6nXfA0NdhQjtocjR3Xk9i1VR6jHI3Fs2VOnNsGGKTx5
zU18bljzi9AzLgYAVyNDPDEmJeg6N3vQrfgBUDz+VN6IwiEvGMv/87L3IbQi1qnYJW5/zdU5YUp5
g32rCx+HiiJ3eSdzX2xzHNoEh7G+ey40qzbQ7V0Qjl9KAWitqw6Jbo/LwYxbvdnjZSZPldwIPj4m
JKApt0QbcbRw626bZ9yDsuFuIHJgtRzmzL4FK0MfTP0piKm0ugBjcBiYSxXGIe0pUhVoUjX4GkLs
IUshkZldvakNTs5qoe5LeNcB9mm1WiwP4fJfodKzkQ8Yfr6YYWCHFcBgCw/NPwCqY9vxtrgxFqWi
olehDWa3y4XbI9/Wr7IgJpYDU+4+LbughPqxj6T5HDSPkXODsNzbLw2aoqCHkUfVbZgAmc1rSQXu
Ts8cDTgvJyJkxsCvWfbPpeeyHGsLELnp/Nbb0lxnQSQ2bVHtm9HHlLJU7wkSEyzq5LeKR8bQt5Vb
v1egrbhDa461wzaoBrRU1oNu4rKNGge40WQcxnCktB/qo2WQNp5F0UdEotc4AohRb7CIXUZTcXQT
ECjz+SR16uKGzvkYEm/6PP4vS4mdd68QoFDqs5sTyadxk4/XyvoBfFIlJrDnVaH5DdPIrnFY2pbV
CkMY9j1VbxiqNCso8EK1qJffAyslp1QVe+ZSibATd7hm4JRxIcuiX+vpuewBiAE84EuX1pfNI+EX
ZFm7kE+xkLFwyfnNjUISLwqrhe3FAajC9iE76zTN7lOjqopcNbX+fOASv5+3OG1xsnYsaUKBZR72
2+yyr1g1nbp2P2uo5UauUGviUCHAVbNeQ3KV1pMg7mvOsHORN8S5k+IgjsKjVwTZRrfCN81qWKt0
+2OuxCuRI9gDGgtvdZAfAr2+qyXn4T9fN0bXv54TTZ3WqMdVCwt8n+n+NsKDA2S1yWCQM9RZiCJz
xErESIXAcdQHv9O8mSwVPV0H5nmp58uwu08qnr6GyRj8xobk8CT19gOtgJWtx/tG026EpNb37SE7
cBJaNQxQwxhE6EBSyWY5IZst+dcCbXsSGSDeeBA870fPfrOfwu5tKYvnsNn++bUKZcL9Zfqn81pN
3XIN02XA7IjFxPvLmdjjrGIz72NSploGoTq8L83Tpd+llQM5GqHGGVZdL2eEz6Ot7QChCCztutQ7
iQ5Dv1F9s7wp0V5Bb3GCusbZlbMFMFdaPnndaI9Uj1goXJh2uXN2VD/iz6/G/G34+vlqbMOmoY2q
xlEjil9P+E5O1Qscl/gmgnoj+6OzWuKHCKuZA2xAwRBcjZpQD71BQkQ6cXRcFo5Sd4+d08hNMaV3
kT48ZwCLPp+yZRNINW84OF5FQqZ4m9Jw4+rZRLkHSM0MQWMAyqVvVyRohEf2VirUFhTiBs7i8qZ2
+kRaiUWMzvc/v1zj7018UwdHZArs3q40rN8aGnnsjsMoIepWnIzB/2Hl6K0ny8Zf0am29bJOMZXA
jAuut6nCAbW86P7TaMP5PZfVRDmBi9ewHAZGLof/v77tHrmqdTpTy9ZG7O2BX4u4JZwIJFMRIZRT
q/5yMA5As1LfeAHWCFsdNXnbeE76AH3bwJSQfOPV0hxfvnoeDQyK7ovmOvnBwqikVSR12snXTJ9B
g+0ix3j2E7lthnUlhjdf7TXaxNKooBuA0x+cTjzzDLI73gRMPzct4K6tElCZnn7bupx3kAWc+8wo
bwMMyEC5bwOqQnx8+bmlSxNN+qHvOI+M2sAE2I7sk+FPz52h03jLCc6JJXmLapFebpOliI0rnueB
JZvwG7Zxk+aQN7xPsnV2hj29jJn57AZvORSPz0NjX5DsWuTxw6jlwWGogQmrC6NKe2k7ky5IYb6N
bCKfj5zM9+j+TCRXnMsNbVzno8WBazn+G6jlklCliEfTQzVQYEgKgTjhXVnu8m6CLUYP1loPAGaF
x0o6meSzmJW+M3T9J43nS0TuWs7xbaBFvud/0OrHu7VbugSxT9uclv1nq8xxodTIixg5kiz7ThkF
T3bYvKW5db888Es5QTLHO4ygb2qfoer+qQUIUSk4lkHA0sHywpMXjCHh7JQ9cH3stSY/TwCFqnyC
8BCUl0KHYrPskepZbaqaVr/a7JbtTceFdBoIxPGRdvf0q2FSUwio34bIOsZrso7rQ8sm2zIhD1Wn
YGnmLJcNhm4b10C7h4JzaFNZt8v1dTJ4t0naWAou1XFqXEDRf358/74/Gqah0owFc1YbR/Fvjy88
yQBfJ9LyQB3QbCf+MidfSbF5jdVtY6pPaPlolwPT0jErPdXPUoXpcpXBHP4Uo30p2sZ9cYmgV2v4
v9rWvYf53XPj1z9f9iI5+m3LsKUwTOaZjnRslQX96yI7uHj6enJQtoCagIMyVdAynFSqOM06sBa0
MOsIc2Ds32I0IJmj5lQDiABKuyrCl2OjKqyWDSBzySWWJBTZUauOSawPHR9sNfFHdRyZKx/1wIGN
pT66KQyA2PPMz8+dATLo6b55FOj7B1d8/Pl1Gn/bTAzhSjUbcADfkTz9mzAGp7WZNikePVOn07rc
fSKNHqUKRqGqWm7P1O2/9vr0Xeu4QX3Ii8NE72W5x0hst9n/0uN/uCw1gv/rls11GQQAAvJwkez8
ztUwc8tLRU6SySR145JbeyNzI66Pp6UtnH+2soFlryyR+heerAD96vI05iFHogIo8spKQ/3ib5nI
oQBeFRYBA6oL7k4NX8Csce6iGydqXnrREm7b3FacgS5qAFlrhHROYXlZbkoXY8JpdhnzeQabbBMx
zCmelxs0Dx+TpPXW6ixAGwNpL+eiz11J9vVRSVr82K23y3BBKop6NuKkUc/yUlVIVR5obro3xhGE
2XIcQPTO1Jo4tAqNTCKPYgDBZolXPUFqvHQERlSs0pkhL8AbGI3hMcuaZy9yn5eH3SQvAWIFmQ/L
47OUwyMn7w2uMlZFF02ahYG/C6MbSXipJBagM/uOw7a2FxR32DFWfL7sJNy+6t2wBu1LEGFuW57O
f/3V2aD9xf5ESe0hR/UjYkE+23MdVhsZacfPxbGy6AjUQF/jva7qEk4aA3hFs3348z3zN0UFG7RE
zyFQERqW+TdRmp/LSNeG3tzQC2NOrGoD0dg8p0559urggEWU0f/SW7O7B3hblEfqfhJqyi1a60F0
5Yx0339aNrmSKA/P9uvd54GOw6nMUN7bamNXY7LWG+5KK3/2SRFc2sR0h/9Trfc/PJ6Wei4dVHbS
tSz7t1oPPm/eOXYmPxvoScpwFabKFd7ivLMHeOOJVWubpSlAMPN+GBnTEWt5TXy4XEu3SpswODEq
2/z53TZ/U9Qh9VA0HvSiOu0RzhC/6VdkWuSEioMjCPzi2aKrRwojZYC79OfLHRXqeNsydyB8RFln
1dAwpg2UqGkNn8w8UBvlRQYNyjSOGd3sffqhJt/L07Mc/pYeaimb+yGMEfarXsDS714aEIZNWh2m
EAbHrnH582vjSPA3IQtLPzIWegCqzAYq/9flP0iDqQuY9jDdSJ0bP65pMBYDKFaYsZ4xfQjAXAdJ
Q0wHSRFa8b6N5L3TkCqUJCeA79njMD47sniG3eudi25sH2pR4yEvumOHFva8/CsYesk0Y8NYvdkV
cfg1Kwz/jugso6wnQGc7XS8vI8DLk35qg07eSkcDh+N437W03xGn68DxpXVujHvPSaatdTPREdvx
VsUA5dgYjcw5REFT7PzMfIAi4nDNPlmxowcCvtdIpNGC+dgg7piNHh+xmaCCwEqS0JV5KuwbpgH0
bkdKU2BnmxSY9pOe3HhGy/tOXMehlcOdZ6nzud56F4d+v0+C+qXAg7T2VAihXmk/DLu/t5w82PtV
dK51nsRCxnLj9xuMNVBlQHsfJw3NOOkSG1IzR66KsA+0FGA+Ouy3eGyTjZZogOTAGIz6PtG1U62l
h1qQ+za8ADfbt5zdIu8hsmqIKul6kj6l43yXNMlNy4ZqbHyGfwlz5CjIf5jBuHOt7gP+I16ADrAs
B90whENLDNM61j9cTXuKA/cu7LZy4NZEtLujBgxiS9uA3iALJjzGWLMgD6RMPfFDtve5JjX8CMRm
jAFbOxlDvobj27xrCN+NKm/vbOZaoLpBRxhjAAXtkGnfAXdUWU4Dtkm/uhUeu5IykWD1L7T+d6HM
XxnbkNM5PZsQCR2kTipK8LGBWRsj0kz117FFgRiBsDcCsS1LgiULeVOfxUdnm7f6yHywKa8hbpPK
hTBdQ5viUwGMjR+EnSwnEifub0xQEwRP7IyMVmpirfDK3nglcQSgnqLOvPU1MIoB6PoRfwWy1+Cl
B+k6OMUxZ4ubXfBIRv8hh5Ju90VKIIAENGPWQE8tDlbio02LouMMdpCgCN7N/p3fWBcet2/+nNT7
7KwV3lYfgg37lFvf4uu6uJN5i+duFXYgefV25SXagbc43GLK2/i40nJ+pOFMt3NLNw+AMQ68iEmy
9G6CKrsQknimbUYX3zk35rBJ+OFFZb3bFSAGwp9TRXkofvRIeyEyHidAmH3iXWe9RDogaPDaw+No
IR5PiJ2XEKaAFm0a/GmSgKw2HO8c0R5Sz37x6TLpUXrmst6mpHuwebWpn5LccE1jOA2V/TLZ4Ret
wRISAykaXPwdQuyDoj/nY6240oQagsFZJ76FsiLfJY11GCE8z6K9reisjO58CrNhhwUT+E0n9iA3
NoOdH/TM/5L6FfojfzjRkd6KEJ2dDVYC4ld4KHxj3dXRxhPVw1TsGEFe7HTcNTgOAwHx0b1q2nQ3
EDFUNl+YUa8tu3hIoNCPInnTLe0Sl8E5Z+TuM3WXHrVLeCu05loSZOlr+ZtNdnVAal4/0q+zsvw0
Ovh38/xOpHR/yaoGD8ZA6z7y/VvCaFala+wJ7CkinRwt8y5Kk/u5CF8x/RH6SvajTiIAQHo1QrBc
6E7EOAqdsywBgOiNNXr9ocdmotXWNmivkzhoyb1XR1+T0sAsaZOdqrcPQ+mdR++i4ZTSBZGhxWNB
jBs2HaN/NcOfRvh8znOCRLpmK5DyVimK5MfIde7xqN4JkgEr1rrgUJrIFJ8769nP4VhI9M/DJkco
RpTY3JKF3RWMOWBooJkrLxT5mxnAp3vTQonxxKNurmVx608Pov6ul1e9HhmE3gYaj3w7HekX7cqQ
SS3ICH9K7xMJRKxQ6ychzqj0PIRVlCrI57ceyfGirR87lFN5l9xVI1Yn3UOGsW/b/Ox7Z1GfGoOY
iBSqvspKLSNq4YTol2BttOXd2JwUaalEhS4BCVtINZL+vQ3sBzm358YKdpsQ8XXnn10+IVea26GV
h7BEZGDdz+b3UesOY18/kD97aKQgYQDIgVViXk1PgWrtoQwgjuriasU+Dz5A/KMhvMyVtzF6Y5XV
7caLavwcbxaZAW7AgFGQ/GEL5tcJZsDbxow2vY1plspwFnKf5kxnJJ4nkkB0/xr6N6iHDpUBth5P
XjztdYPDuUu2hZUdseXuGhAQ1fzel+Iy5vXRRKpmOhYVB+9BnZxgCVcwIApihsiLI8fGo1xGlcgu
bsEgGYsd3ZdjDYK4okuuGSojHt9e2HLgbySUVNRStnaUuf4g7NeYQ5hGY3boj3oUbHz/owDZoVYS
SOcz2YPS/TGKdi1OhqBhQ+yHnzD9NbF6tPREbed7ZzrHxsWASXaeXr8YITwNXn6a3BkDWkaUHs68
xz7dAujREoDZGpgrnVzdD5vuWijmrT1zqDDc18ijGMW+CC/yqeMSDRX31IJxz3TOEkXzYNHy15j9
jYij0LpsJyN/DvTpsdbRdnga7Uy7Ptn9fBq0cXuBpsDGNCXp2tLrgwa+D/UFbmpdvysSYvmSam/U
ESQ6okzcZp+R7G30b5D1xEqo7GESJs6+nt7ppvgOs/uim+Whniw2ZziiWNbo86wz7+wXPEemjE+d
dSUO6PvYwOTLipZhYi5fElggwP8MfTUivCt+WHoIxTMHci14PZ1Umd7PMulOxuhgcUse5wghYYsY
yDDiqyBlLds42sMMflT45i3h2yCEovrRMoJrrQP8HTzrByp/OnD+RBnPzTwDZOh1rMNF/NANN50B
V8Z87p0fZZ8DNidMnRpVyGTda0rOR13jINsoT03+2uGeHnoUd7lg59w1nC2npPhm9gYAMeetdp1N
nCUmt6t2EElyH/R3BDKcXdqphOcdaJZfYYXRX4YUyBArM72rwbe6b1La24T1zNOJRD4zz7+JzGTv
8NYnPk5UHe0v4lWCUrEEtpdCUIGgy3qvWve98ruTMxfR2Wn6Ux9MSGND9yxSKh2qphl5nU3MfWA8
0P5HzpnqbzMKegQplG193nX3pGMa7EGDl+DgM2Dx1kJnbYmNd2LJ6X8EAcbEnAzzKDSRLIAadvRv
6BIYD3fKOwu4KJD8VzwR2py3eX0ZWrdn7RjyMzSn8BSG2XRMciNi5BhUB6H52mPtAq7U5m48lVUd
PDnwpPYm9KDN8rdOqg13bjud+mwKcNG0AilhmrMX8a2Q3nxwNSMSHvXHsCjg4phThn1KfXE8/STW
sgeWZra7KpuTJ4egBnA1Y3ryqoCMcY6VWyrj4tIolH/inOspyF+m3EtBZjWcoocse9GHrj24NSQl
jKDl0bdbbT32trOry9bG4MyX1EbTwe1olGuFH0DgY84CMcvDMM7ZC4E0+RqyrnFa/tZUrZ9ioCO2
/K0HPwoW0ppzq3ASpvX+q1eIbTJU9IVILWK22aw5lg+H2KSi8N8mf3pvdK4+J4Jz1F/KIjqazWPq
ZA9xNAseB22TTwgHOpzoJXO8gA7s1FPwk1JgDOn3+GIY1X0YI1iLnRIUUpqyZfW7obFhGbe7nNhU
qzcfXTmbK7wITGrRI3+JmXmjWoheh+YH3ZIT6ZyP5PhVzOZYScdB6Xg+pnggb52ahOjPeW9p80+X
nVb9Y9Qkk5WoSge3BxdHMEVaSns1bSOyVmqmzUyIay6WCNZBDLu0Fls7B6fjwmpzJ+OuAbOXDuMu
KnSE1MApPLPZdeQ85UAICfR4qBpRrKZ4Jhf4zu8IItIY1OQaxrg4CCD7dKdJZF9Dfed3s7NTs3Fi
BWA7gwwihNIn2UOiq1rLEo1ISKThUBj3njuQoZnfkE7mxeGpFyTQSCd4k6FE81SjOLQafNRDS2q2
O99OSfzGmnPyhvzezMigoM1FbAxW3DJmjcqRg841CimxjSxW26IIr4CFhD70SBIbGj+lc4P+HMEA
YhUIXww2tC4+6eGrU0OQ7lETM8cfv3c6cnsz8S6jeyec4iy16lp4LbdFMe9b3dxYDfqLWjSbsZT1
Pp0hWWEO2FDCt4IgoaLIdyDHfsJ/QhIYc+Y8NmH6QDDaja6CDRL7JUHrWQ0IiyAQDsK51La5mQZ7
DUJwJfX20aogTfwA27MJSgvfIgIDn4DfSB448D7nebYTse0TYApBgJh4lETVVmrRARfoulXJrSSb
4qgD3W2HzFX06qeoW95sSaBaTm03EOsZTuy3psUDHdioleIQsTEbmtUlt0OEb8T2iawozPJLwUYI
gtW8gqhEZbP13XTLRIhgUIfKxu898hZqDiYES0/BBdATJLQqfJYk/kxlc7LijkiCOIYh/QKj0joF
PQEveQGIhuD0KNxmiYCH57BGVKgYbugaX7vqHtN1fLQnG1YD2tMLh4xFke0IZ6YPkG6qUjhnQyMB
e840d98aLUyE3NlpsFyOUjA9FHk6wSJ4Fpwk8ZvPD0VL+s3Ra2XLUkQ8lwBrkwDZW9Qzs+rMac78
6kdZdk5dyPp+YFrbOneHm2CAGodlfZX2tb+RidBvEeQ465Cc37cKlcMxM7TgrGNlt6mooj24b9Iz
TLu6GbqsXtVuyr8RexJ0iKXxBM4c7x5nV2hU/uOMlG4fGGV1IAHgPE2Vf66IbzBoGnJmw7iAOMrc
t5VungXMcmJfq3hHc60/kJhIjMvMlLR3LRukm3zN7CK+enhhiSxur67p/UxC49yZhJkmHfV5H0Xm
hWQTon4T634wqIO6HpL/Ipvq097c13lwXt7TTvwXd+etJMuSXdlfgY0ebcGJMBCSk8riXAkrGpx5
8Ph6LPdqm8bADAJUKG2vu9+tW5kZ6X7I3msDn2xgnFti22MyZg23zIizbMwyLIZWdbdIgsRyV/nb
qQ6q9Z9kTq0e/LY/EDhNJLz8PxJL+yhb/66cw28DtSWacnQXkGt+lqh8oDZxAOTwVtZIw7Yzk5aK
xZ2L38qaK1jyQJOUGFaNhpX1xAs2egLAByS3cSDiBXI7/7afudd5Hmrb0KVBtJgl/P0JCJ4MdyaY
vLZDmW/nxSbNgrdxsClTlvY4SI350MNC+CqUnjKzCLaqiuFvmKwnzBGieEapNyzhKckLvobZcB4w
e0LmEUe9QoSpk5hYtfxNPtpApShtCW3cYufogFdCR2SIacfBQSQNCScaAQtg/htCRrEh+E9quaHG
zEVMxDVR6+lGiYQCJkwrqp19ULL5d2LzwFmNcUK+Xq8Lf8wyK8+TYf9Jq5SzgvTLHy+F+lITUZIl
/Dj1lyt7jTKa/GtQqF55Vch4RawqajOhfrK56BrDd1LU5NIlNUvtUY+mi9M5PHjsJ3M/YFNKe6Xe
YPbkBdsvZL9sePeJKe64n9hosAfEKqP+ldhAWrr4aGx8abHQ5JoGWSvu8xqupxRKkhXBbWhs7IA1
b57WkHfd/IUIBoTYRXs3yLWc8mhUln4Y41jsCH10+ijZT9NXJ5d6BmvCP22qjiaQIywznKOabMo1
Qm2wBDLR14N1s7fIAO8AZFE/y01gZEZvZtHulXXGQyfPTkBnWJesRVDyJZwAyCJYAmzb1qvU02/D
wldCHE3M+YbRPkzGTkuhucmi1qNAGdtXpaZre+N5aZdzGjTFn7skkzvVBJE3KV/tixLZLsu966bL
RW4l1EtUs1pT1MSjufpenU9qeRdNzQOTCAJD0DeOpBYMKae/esciKxD7MWm2Sj6k9FNq2g4PY2UN
xHwqfZBSXKsF6xzA5SCDc2KdvVUib6Uw0pAOIopkPOhhYyJgjTatJknPH51nTWNEr3RM6u1WisYQ
UnNULEdXs12SonUXBUdAQhyjBq3nDJyQumxcJ2aNnJvzqh00er++uJp6c8KZzEZFrYLU2vpPFawt
v26YlAy8tEdQA39azFKkGu0iY28STKXQIq1tmZca8L1t7KO8ojY1kUrrKGKZFaIqHThGaMSAbcc5
pFsp/Rkrudn1eVIqCYourHGtjEHK9hlKbXZZxsdB5/6s/YIKQv7UzsFHD1Lpb/vEJHpY92yJ1bKR
nnhtWdV8wzhfKF2cWuJMNEuNQwsb1yxJ+pq4acbTZGfyO8T11uMBRFg3GIxwtP3fMt4163UMi2F4
aZO23qj1v9oZunrFQVDsR/IEF9Kz/Sg7JKIweWB4bgU9xl59DlOPF0okj+pwcANZ1vXMqYXGU6eX
hzkW321HT2wnzPTM9kapi8XAMkvuxOupOC9L1e3yJjrH44xaHz0x6JLgoD6enBkdkmNURX+XsGW2
Ky4zwtzkNtkBqj9NXruzIsanAZ4jjP8a+5SIkLa2vhNw0vk7I/MefAynDMf0n7ZF7dGyCUdHDNUJ
nUcwtd/9UjhrueGtAsxXvfPoJyTytUQ0ptJZmHkDiBiS7Vaom/dKNhuOMk9X6mVYlLAzZcMrBcRE
uoJ1L8BR2Rwocun6d2hKH4HGTUwcntimeU9tbEC5jCs2/R2HrTrkbQFaJm+9lgQlKQppuPeX+Eb9
9DDBwAKMZVghEUATMjBBNtPhO6rstzFytXWeBRe1TEnT+V7YY8HbUH0aZLLVUHmJ/9nGgXglX5PL
xGTN6xjpOcysB2so4oNuA6tro3qj6XV9bLAc/skXmyKm4W136vutvmA6FdTRpORUz5Ae0dLLcmbI
034nqP16AqJBhbJtMO33PiLDLekLlgO1DEBT6vYOqfIa/SREGfkipfxZHRPqMU8Jl9VDTDu6b1wr
z2DMinHTe2SUdrm3cN0SRpM0l7DA3NVZMUWcvJTc6cYG9KUsGkPuIrRGWLWyPMffkaUJAkqanLKy
sPEUuojqeYTZwy+HhqQ5Kya+iYUB2YFDc6WEpVI6tGeL+FbLQj7z8cRICfc0GL+j99QMghGDcL5s
rfO2xG69Cz/ZlS5wU5tv9MrGn8tUmbVi7GdiZcyuDIw0q40Tu/g3LUBWC60EK3RGbtnk7H2D3D31
QtTXX30JQQVup8y8UcY4bSbDHq57BHNMnaTFYJOUGJHC1FdQvqRrJ014xIXNYzlJg0FofRT9shdd
lvzJLC3y1jZRscuk50+Hvh76fN14Pz/Vgk5te9VxoY489bmYaEy3lmhO6vMvsuhbM0gPVoWacs1Z
hMiX5lvpjtpRVY1dh0XRRIuOLM+7Vi9ErWXlZeg65rFGHYZoKvlxXQchQJys9CV86qX/tWH0PfVR
dWnbhsQ6zq00jBE4l4zwkFer419dSHrmwruAbya/JLEJkUKg4ubdxifnGyGR7+xsKqk7UbKazMUd
oN2xUbknYu2l1/RwZyMpVscItHhuL2JQtYRVs5S0/h1SFkqvcdab1aBxXXhVzQNfUNREONvZkPPL
qYdTLe7zkhxaAoW6Uy8OqqRUfuuxjF4Tp/9V14w6ddIuuNMRW/3dPmgSOjZYGaQmrqk/A6RvfKUp
yDaO73IJ3F260OdKIUFiJa8lp6i61dQnqNRHbh5/lhEjR3X36pPDIe9eU6Xf/+sy7ghWmAGi71PB
tNUT40FJhy2pnnCzdxwSa6/E5rf0UGMj6RSTvhonsa9mWia6fIypbbmkBKvZF3lGem2EvU9AkrZT
/qyS8CJFWpVResoYP8AEfRuQ/O8LvseNMZcH9V6l2Bfx2IZH9UUfmKFxbmLPxjMAvCUmFkArMyQ0
Up+l1N9iom+foj78p02qGnp45f2T0oYp92heMX1zBdEEsROeMmnqAw4KEC7FvRDNyc6oR++APXLj
W9oZxvf9jK9QHW2OdGMob4O6XXKnY9B7k0m/WC/VHj7IsxUu7m8vTcm38ArEJQh9iSUiXS1fT7zr
O1UxLaJnUqyTGI+nrPM4a2zyQ7CocO8DJGip/7Wj+obhwq235ldfoziMwuTZ0tKjMQAaT3PitkoL
hrl6MpQsRBkOYjBOe3XpujnvCilnt2kbb5XHSkrlloFqJ2nTe8iAT3a1mZaMEY1Uq1lwzygJQpJb
AZclc3jTyK29VIGocsFHAbGAFJjaYJsM+ROvNDw5tnt0nOmxXdKOcoBf0w3bl5mu2+ylyJn6rzBh
9I/R3jYbcz8IDOpa9WV1VnfnjaHUx3NKRpDd9iXsYmyb28BAKTWaScdD8K2kFkotpd4QbwivGNYw
Z4IaOfbjgcgYPGWy1cCHfZXYkOeMjsdUOQbUg6ZMpko0Fpg4DwovWgiGysM3GQkxi2UPaIPdluh/
lN2gB2BJ9hZMAosEqn1j6beux/Q0dWJWBcIFvOpdmpBntdLNfVtXV8RNJogb3E0rRY3yJVtdjU54
6P4sCR2sw13UeI8Oht09uYlr9X7bQf88tO5B3WnyS6KUOqpKKqNHe6k4wwyhYa18V0+GKg3Um6AK
7U52beqbRnzCvQ8/S8n41JXAVI/J9D/FhKYT/7p1BZGbWy+E0F7MADjjoTEO3FDhnxdGyEnn4sub
QKdtEdNGD9xT43UPuhHvU8N3lOhQlDr6EtH/amTVbmZHqp7Cfj+OxAYUMLfJ7uTHcyQqOezfCSb9
YX5v7yrCTM+abl41/UxWhKzpBsFa3JRvVsGb9VfYjxOZCn1HUHk636o+IABYtB6bclipb6A6w1Ov
SLZN91f2tUl/0dqwBTyBIQSuyRUN3pWbFtehRGQoqYltps+hw0oKzhjuvl5P1spjOBruHarH1yrr
rpgD/MlMWTe+NiEBhY5DC6lXG3U6dL34VJ+cWYz3+WQcLIMAH/XNUiooKf4OFiIFqs76UXWVOnZU
HZF2Lii+Eq51y+JhZkEuhY9KjrbMLWZeAl2VnUVhQQA1btAaEYkoT0rln+8Gaf8hf0b1teqBVxdY
WUW3flRvQ0d/ToKxXhODJ//QuNDaTNFkysDBvwMBAGIfduX2qZk0E2gYz09W0+4ygd2TyboPBwuF
aIqcJmn1F4hov+rWQBAPodBgj+FrxVZ17sobGupkQATl+1JiG0u6LrhlDRKh/JUThEQHoxXWyyVx
O2LKu3qVa79COtF0mkf1Oc6ZC/kCR8Qwn6lUtLVq8sPBo6LG6aveu2Tc9VVPtDJHTd8TFqCXjLAM
Au8GulMlUDNEeDIzRAXx/LpEM2cJDpdDb8V3peyLTLINV2Dkzuqljpr/aOXpsxu3EGBrtmfq76pS
UgB7xyWcXTpWppYfoz7podN/hRbQOjOzVke/+p+bIKJyhTrpVniZ+d00TUs32mC/aulZG/XmpE5M
Z8qxXhF1AEBzR3hzTuWFXEK5qGwOTnlUqA9L/kMqewFyFcEAkYk+svMSdvRQTMvyd1zoJtwLdh1/
piF12/VzXjGHyH4ZSF5Q85RH3TWI+MaBo0rJucc/C1SN5Ydpr+W2Sr3aSNOYiYOnAMrA2UtQQblG
enKlF7YBmD+FHeLw/kdc2aRoVz7nZVhN804bHgbaJ6a4ZbrtnEHb2UP9GA11cw59495fdChfqvSg
o6Rv6dtVlahFDKWmOsfVQ69+v9SBtmwJGhQ/k2GIcfsa1tsimBmGl3ZPh2P/REv21uShcZ8Q2D0F
w18X5bjV3bSkp9x3UVNKLsGISok2D9tFJmzwXzrJvw6Fg4twirV8aK2b3iSbeSm6XbwAOeveli5H
1eAuNVvubqPH6LGniMWGX98rFyStwnh2coar6sNyNeQyRlvTqXNOK6F4n8rzK/BvMtu7qPsW3wRt
v8JpYEYbyZsVi/XY2MlT3Jq/se6c1TGuemZvTtCJJkgL1PFReWax9eLlTB4pX0qfV4EhKGKbqN0K
hzmPltV3pHZD3yh19gE196RrU+dSzU4NO3ZuXnsd4pJYVSl3jLWFJZ/vvfo5Lg1nWxjJPh74yVHP
yKdgr6nqMc8fTn7AaN9BwzFRlx80qwCtMRCQ0XkPjKl4a+iB8rAPb4iSgmedkUxiDXisWFAVTdke
IZtuFu7itgyLjZUjTzIzZNGltZCNkZFNbpGZ5hhxvzcgXO08EBMbFwaEg65A5hDnO1FQgY2sTC1/
qOExMOQzPbfYml4LlrsJdyyOP0hR9natyaS/9A6lTx1GqMNnGIIq15zmzXPEwSnN4jSggekbwASZ
lpW7XpxBCZ1puTjuoPpv2JTeRBV+CS3O9nGWsp4t1rqAdBdHXbRPLb5emuv0G8Pu+00zr5e0HxEE
eELi8MiK65tzg1TMLbOTKZgB5/3Azhp8Ta9lRN67uCQscI3+nOIzxjB87xP7dkwX8UPEV4gAAPf0
2CbnOCKKdm7hJ/TaFsr9dkkmllhWpR1NnsR1SOBU1GEsNnFVQ82nm8nqq6GSBI2svm0LEMW9Wfvb
lFyyUe8uIcHklRMSxV47d8iqiSORnuWplDQ/GoyNMXNMxtO1H0/xwTg2oik286Kd3IqneoitB74P
UfvbJeVXLPiWDMZknwE333ZT87qEur4dRgyk6j9qJjBVW3MKm1q1K+PxlgkTA+ve+l1mNIZZvWws
bWqOoafvitZAZ4dS1e2JaAGyVWzbAkk970yJg2nEMxyZ/XFC0FrENfhAnzAu239ondrDuTSD2WM/
3sFxb9riqnQYDpkguDetqb3WXgQrxKmnrcClGXt+/+4HzUcQkSkmvBJ5E+kw0YKpwezJqG7SPj+0
AYFoREGEbN0YOVjoTsYqfiLBkN8JZQgjZvM2K9NlZUETr+1wprLEde9p7tqf4Jensp9j/fQReRG5
E3De+xkJeNkWD0CHvuGFbfIA66XIxFn4cbINUCUjWh/zld/mz83UD/QLKYTj7hwXA/PCPmDd7ETr
vNunF6JFuDHos7fkMmeHWMg/1ySW3JEQqTV0O/5wgexVIyEsgKo0jfkbzYZD5J141pizLiMWcVG9
2qx0duj0dsjuGHQFD1b07SGmuCKDCPmgP529sQ2ee/MjaKxvhzj1XRwln4k+mZcENBLxvPH1M0rj
5RyCtWpRywMDYbRledWm8+m9sbQgMqBxyVi3ozY6xhP92+KZwb704oeeLQB2fqxC3sC7bxDbhros
2LCZf+4N4W079I4laIijXacY1XE6jMKQefPGcDEwpo7I8LPUWPlpjMIfqOSVV9uvEzOcczlAPeha
ViQA++Z1G6ZfQa4lR7vo/JNnjTeE6pBuTxWFIISWY6w+SPeK1mbDGE/PWCzH1W/mkRlXFv2R2Vh6
nhpCYIaEtJBmBo2lybONbhP3sF8CjkGrJbuCqihRM0Y+2KpMv6os30LO6WyZYpjb1umfw6lx9q0L
2AFzyRaWRHjlMyOyY685jl79xChub9lIb0GPT9CbTRf3dxzte39sLykzeq21iDfxig5NGJt7nWnH
SfglrjcZ6NUgaQqyc5voxBXzLO+KYEDF4/BG1EFEPpNGjnElOyOP9Eali5bYRwJgb//sL38Qw68K
WpZMlv0v//Xf/ztm8v9HmHzEa14V/2sglBJ/+99DKFdVC4Py3z7K7387/IjlJ6pAcH78ZxCz/PP/
5DCDl4Sx7SCp8XS4lBKp/E8Os/MPz9ItO3BsHRAI1s7/x6S0nX+YnkPXS9llYohxsLe2FRXn//0/
tvkPx/VdC28AXBndCoz/EZPSUE7Y/2R7gvfsGBCdcQUHOqr3/+o3IDswn0zXSlG9aNqdXvyGSV/f
JVHzRFpqSQp88xpZeK8bxD7HOs9P8ziO94MQ1kUnDzKJeGxJLArOPXUJ5a5ZHKKsZmsKi2jp9a8u
Zk+QzmBpOXBXgc1apgmc9F4EFnPsYEGYVkQozvC1LbRE8aw79+Nks4C3rIkoO3ETt8TT135Fm5N9
iaAAs6XDgqpujG52AFXhhmdqxPwis1hz3eJyHx7aKkJXFdcAXlAuaUygn+0uRj5XTcVaFMRUmWN9
O2EwPS8pqXycjSGnpIHcEaTulOrDgxt7+Q6CVLoFH0dR7PfHZnY91DyCaMa6PzpJsCtnteQ05psi
SH6mLJmJT6uI2wKOvNOMAilh5bQ3XT/CkG3KkNNqI4Ip/nBq64fEoxeQ+8NLXKDbCYFRJtkvdIhL
tshTzmYJ7C8Z5KaI4WrSfBSwtxDsUfZW6UHXYFtrOfqsjJr4piAswwfqP0X6U6EfMWJ2RwwbKRUe
fY9fYRAp8249BSCE2LSvE06gNeKoeWfmwuItQQphQjhJ2+TJ5q9GpB88QjAm09APp41r3LkgdZnY
Bsd09puDZyzd0Wa7qCGzQHObfVdJCDnDy3KEgFxg4zxuvXwIIdsd2rgZuZAS1IkmXlg8/uEmiWYp
g8XoJPB0hOCuSKISAArYRKzS2CdtYQwAIftte0Kjf4bz/LNUptRNf4UjwsuynCFehtzmXJbYSzSr
37gFITl8jGLnEi+5JSpnONRtCtG7brKn1Lg3mmG8wmux9dBjURizemhG/VFDfH2OojqgZ+D+YOY8
cfpWDN1ogCMs0O1E3pFt4Rzo5AVssR9gOtav6xoxo+khx6XPC6Ec5ynJLUhX0X+Q2pc4LQrmiYsd
pjCEtHg3DJ6xD9JyWg2sv6iOmuUmthmitN1vOXH6l5rNlKpqu5XVT8a29evyKgULgBvS5eoaKh3l
bObfsi8HmgfWynXJfw/1FGgeDDWvKj8ww8a4H8IZRbVWbdq+vrWteLzedZI06qLGWwfMz6lle2j+
DQtFDYvjjveoPftFe/GCaV831kEPk50PafIDogFs9Mx8cz2Wg9RVAVzkdYmTcI+qJdo0FoIiXLc3
hUcxAPvkiK+RWrQZH/OOgMpuNF/i2tePYqGYm2v2xOPCfolYUYYHTORzqLf7MSaZdgmC7Ogby0sQ
zR/2QBVBGCRNzuC+M3HitGmv58g7zk32Y6W0K0Wcu6cINfbQNJ94t6LzNN6WUGlv+4q9EULgmhUX
r62H/CIQFiVaetdCLf8wxpJEUnfaQaGoj47uP/eJdazbun5Gd8om25K+v9ypDj0Rb3M06Vu4T50/
lleFibu1Qytx5+flmwAoWHrh8u0Uy70dlMWnUeY/bloerCFp7o0J4XnjliieyuqkRSV75rAlBwM6
QaBToNAQvvtW8mXnsA2XhzrGYTX3NZqGELcGitZMtFRFkSZWy1C27KpQ35F2THgOqDrObnR+i3cV
pJm+pffFQKmhE8tHaGTJ1J3KbtxOU8LoggZ/21gtrqU42ybC+AGR/9w7BZ4+J6toDLrTguH/mL9a
QmtOboi1pTYodwlOLVf979SP40roGo9yIM+ElIn0kgKxY639PTbXJT0zP23rxrVYVUtGo+Sh9eBT
xoWoDzsGbjq5qVUREHztD5e0JmNx1kg1KkT1FDfJnYhs8GpheuOX/aHv5l9Ujw+eA7g7XMoDZrhD
AUwuE/63PSVg3MPu1Ryng2+4D2lg3Nckeo1IiUNRsuLol8vc69UqZrY5iIRos/umHu2DWSMdaEpo
76JyfAAz4lG3YAsME4OwHKQpaDkoLMY4ImOaNlFXrBa0KifutrVZsaEUwateknmNiSpMpOZzprWd
myrnK8t624vfwjmgyzFna7sc3GXm0fNiPm3D+PDjGjF5w9Ee6juLM2NPf0+wZuFCDSX7oOjJFujI
FluQn+iNNXMMZrsjX1BCk5eEbFhdiuxz1tKCVHCTIVTE49swL+EwNl7svsIGKLplrZXGRzv7H4nl
nktWt4gSaKJGq/hqRZNw2TH+0Is4AhrK9FBHms2ysQ0RyhIdJke4Y0bIpxjpW4K4uR0IQVvlbGSL
afyMRwTn02TUaFZ6MFWufbYL+3Zk9jrEvkNFmyxHWD0/MVOXSc++LVJbyHYg+WSxkvVQsIovnOml
1qxd2ywPqQOMI/eL36YLvqsp+QTT11PnR8daekMYBn54S3Nx/LACDQuz0dXCazu20ZhpdCJBLQiV
846T7nSnHCiM/e12eX1Z3EtS8Rb5nNUbM2vf8FygNPCccb1M3HhJU98NeoN4NuUBB9WMZB7I8yR6
yFUuEeVFjCwTPOy+c4Ly2GVsOZKqPWluR4U0kJHO45Uay35kNk3ycG4UxclkOz2785fpiNc+WJK1
75FVwf7gB+7LLbO3KzA12UNLcsHGNE+VlhdHg2/rxtC79kra9kGOBBOSEbqPp6XOEGg4wXNC2rBo
oc7URZ9uqzxFgiPjA9ET7YalHTh3R9wpeOc3ehVeEcWsUyvwO1VNuXFE88w7cdMHpPxko/2Fx0eG
l+bP5ejXB8snJMYsSL8J5irb5I71MwUkk8v5HlPE+TDp44eh+4chYJcruu43b6TH03AekHCePHfE
uGwx5sZbzya7fB3D8tbS6+uwQeqRuPGz71fA9mN9eWiktl/0r0XbhSgxGCD2YYXTmGea/riM1kvT
RSzRa7BZXfYUxqA9NeAze9/DltOK367GSNGW6bCnxlq3UsPbmisQrBm7JhPJVoKyt5vnvcbiWyeG
bWPnOm+rz6HUFY57HCdzj/Nwh7b1pUt7PBi9dR6Y7pKPNZQrx7SOlFX7NmfWBkFcwFWp3vXSZBer
p7vGED9xGo87F7aEFUmo7oy4I7PMU8EwrIa6fB6XiDRggeg3LLv3XP7bwdJ/BXNLWDPT3aV4CynI
AImuGzDKbCdTZCuT4SA8KtfE2XKPC9InQrnrRMurMw4cPh07+/Ti2LxuiubdWvyDFUyXIRy/s0Hg
UM7ApWpEvK7G6VHwtUP88tk4zj1iP/g2pfvIIIj8cIP9buwk0ubRfYdD9Z0WmHMrgwNQtM0T0XUC
fBIEu8Ji9bpyuleWMcm+StOj708vjpU+hFetjsYTDcqNtpi/mY+2TvMk444H1wrJgtc3S51jvtfD
a5g6Yj/ILHYv4NVGl5jIpYDh3AkF+lGfkLLZpnNhsGlfeiZQg5Pepug6y4UZtRtfxqV3NzBLP4OI
qRmykK1epr8kEEVtH4CYXVeL2xwEBVJu+EijEJzTUTi3aNRuLArueMQrys7kg6y3foc0/a7MsFMH
2s7Nli1+v1US9jNLVRMfVmq8w4m1k7FZeV2zbuLoLiJ506H1NuzuzkH1XVvBVz602xwL0tjhz9I1
nEHudYKNZz0a07JxLGbprfWNWyyhUgo+mT+v48FBHYyIx2GwzUo9fs7a5U6m88aOh/Em0ZKdbZ51
E+hO4gXJjsU/k0twPtwtJY3VgFYIP8gWDPm4Q+/+VAPiJZ6R1w9fuy73VgVWjrVrBlWQL5SX1mc/
/Ij49WJGbim1vb2wDfMS/k+ktvsheSyRHOP7CI9pAP5hqsM7eGjvQ0jb1JQffel/Tg2Ab1vsncIR
K2qhhKOdhGtoXu+ckndz1fio3wqPdoHaKHSdo975773XJic9fC9TazrnHZEpw4Be2hAB9BErJUqK
5R/ljzNT00wNOtzBri+opYpVmXQbYJT4l+yYaBIr/e0WkkDGctzP2X60NbRlNScBjdm9zj2/TUPj
BGiD1lLXj1ruJhsH5uvo29la6NjiZOU9GfNHbkz4kIrlwR6yM4Edw6ZgoWn0pnmYRRpjQ45BOPKT
xxzWdwoQRoss7xxXOD6a/mksMiqvsj0UxoQzaPTcbfhIWAmobZJM8ZNXcH9vGI9l69Tz76cBw5SF
kjCpr0uPM6rVN9VYPFjcm0QahVtd8BhwTlyPMznUgGEF69aSXsJ1rsMQUj4rCn/VWxxtFkjBPfSt
Z1KMbuO5+7SmeFovcm1GOtw5MoMnMYN2wy/ebBoYadta44WDiEr0oNi30r+L51m6AFgWNNeaDW3W
GGF1thyH17NHLpE/vpDFtjxUuMuXTAQXgPazjWSRUG/YyzGChpaBb0PS4KEFkQPnflxZ7djzvfBJ
SC/KmB2yFa49T2C9Cdi4NkHwU5qR/TwaQXkqFmQg2QVmyrQXCL3WJOTEAAVl8SpiuEcGBSr5wIkR
rxO3EqCtxn1cG85e9/ied75BcEtIgOKEkw8T+W+Fjq/vrrsJts9okcXGNbOp57wDSATKEl5l6oUX
n+iyTVp1l2IioY+E4iOr++JQs7kFvUzraMGcFU92l1DkZUz2ssijYJm0q9D0EMKmVgOuT1t3SPxI
fxH3Tk89CuteZOkB6hB4JpTDRuIdJqzla7j733E5gxSFEpBqXK2lgM3oSD/6VGhr3ZiQmccvo093
0qfctaWHDo3vdM1Ifvm0BBdQT33MNsl+J1KpwLGiu/TQJWuhvKXyi1G2Y9TWhggYFu1W3h/T2mwJ
2wFSPVH6Y/EYeNCLFyvh/HAETjWO/CATh1zPNl2HnMo2yt+QbYP88HYszijVCtwOaHSzGFwleXW/
FbDPxo31dV6xi8swJFl1JCRT+d1LLXnP1R8GiA9vqpCczfWRuIqBgxclZhU5R6NJkOE38H4BrKK+
NuNLDDUDPsAMj2qNY/29tD2xruy2ehxdVk2DSVNSFYCephyelecvIVdU+x3FTrlZQo86mFaI35qV
QkaEQVbJfyJneuWX87mnX+GKhQgwnYOFdWCqOSMu3uBh4OAys46BDXLScBG4uZnkNkX4qwvrDlyC
tmqm6pX+kPlpj0ulAvmr5ZG+GvLHMsMqQxpgSYfdvLoTk4oOh+uqc9AOLXZ4ze7wu3fL/TKM9qor
LQGguL3iXVhZjQYgN+Z+mhLuWe/RHZFEAFWot4P+FUJwYGjLI9mwLyX54qspTDLBTIcKWcwnZDkn
f9Be8oJJR5LNF8/gkG1xqNXO9DwU4SXI2QkQ/rmsJ8166cXdkJmUTMaMZ72ceMJxN/Uze1KO71d+
ZwhEiTlSCLBf6TpG1IDFjssMMDwbQNZm/q7SZlRmdRbtlulzYjp9qWV9WjbDWcTiMJTG2k0AmSYT
GLrWizdAjhbuyMxHl2FGN8Pw5brMIUqiLNbRMhDg4Jk7/IAUdvG7J0H8BKZPKI3dnak38N6nX9sl
WSmmeEJ7g+pE1x6j3KsP+cqFGXhctG4fj8hm0Q61W89xTl296NvWyOmBmrta6Po5dDzGWrAszahM
iHghXLkPM/uUO9qJdNr3ir9yPcildIgOajFGYxcAztzV9RIdIxdh21R1jqzY681VNHXReoik4DYv
KErx1aXcqHt3iZ2tj6EQ15vgcvCWXTWRMLB86YNJQGjeZvdRMGxt56vRmnHfSYmqqxfciVkiQOYt
W4jUj74FDiIOkzcrju+LAB2TW7vJMZV+08lFxrhADQU0H64tctwEztie92HVhOm2bOEGhFcMkgJG
LeRsIDx0EA93m7GgeIzMBnxxkGyFmX/0AZuSsMb+odGG4r/xUdUmxEDmwcds8CyZ+bMxO6wOl4VJ
DL9lagQvtGAU34Q05ChOzd7iAmRUZca6IMQE6Xem5VcZCBcvbDAyD9qzYbIy0zBVlzLYzZqvwFZ8
N4Y7XJf9Tz+CWajd9MHqQmz6trkjP7LaJuPIXqfi4+g4LockekjdmzzL8k1u6/OaasSBCB2McYEQ
ffyIArFqOnoIC9ZR3/KKSRigo7fzV33kFYNz/MDwtgU48uAPrbNvgpNToHDROZexRTNsdErtu8Qc
te3z+yXw7e1SI4bQAiheS5zsYN9OWMRufZbqu8Et35LI+4ZRzv6Vpd/UDbIcY2Q5LtnKGwr04Xl7
w+SX7mlEZ1JSZc0z9sCwc/FpuhNO8t5fF3xAMvGDacn463KHBDRRbiSjlt090P5iK1MSVp4vR4b8
Zaxl6gOwoZ3GE7LxLcBcWJw3VsnFywXso5uKHvM5evV5ejZtMb93jfXCc8sbUnhwLJcCUwigqQWH
Zhliuu+D9rWnqPOYLq2joNhkVHQsGsWmQkuX6uYbsuyRsw3IlUc1Z4XPWWFtxBK92HR2JmHbLsk/
aU+f2Vrke2AQtKirAfjnN6GU0qc6F+6MgajuKqRMFEBgtsbN6DoAkcuYSNUUlvywp30AUmD2dHtL
MyBgc16rqHwpQyAEmFg3rPpaEPDWmwniZkU5TazsML+JRrsO/OamItZXL/ortnzXtDiYSuRzGnSp
Tg4dW2udMqwmPqEKfi2NdtzvDBAubPhGO+kpn9HnaR4029gCKj7+B3PnsWM5kmbpVxnMngWjNHIx
m6uVX7/CRbhvCBfhNGotn74/RjYaVQl0Nxq9mU1UVGRGRLpf0uwX53wnORGb6697w/7qI8XKT4xr
ewTqQkxevDSE/RXGT8JAK0bMnoXvx10WBi2Kn2nsD6lDgqAHzMMPkZODwub1X8UWc+gw/J3ME5jS
iL/9qvbR8rxqBX9w1FHCDUx/WB5Th/UKXU7IAwMyWQ7euu0MQPQFuBJNAgUpnZyB1EQD7CE2avJN
bqHmT8v+6M20rYazHp2Y8UuO5h0cBBt4jWzAhPcvb9E0Kvd1tDVCrpzOBXueUT3Io52bX3FjEAXv
Fy6HY3Ek7Q7rVdw8hbK/+yMDn9RKo1UXHITV0cMJMwUe0y58t/oRUXlhGsnXAPwJoVvJvUUtkbnD
18BCV3ddbxVE47xCyT5LwZfntyiMffsRPzlkhiqaeUXeRXXRPdQyKEDsxZd2fDHj4OqF+Za9UrGA
i1svHQLVF0CB/XqRpXm78pC5FDbsgyzC2DcDkBNDX4zuJmSXgeaYNGCoJqAlAf26mRaQmwbRoHNB
1zCaL0NrwoQLsHydjBJKQCeAUxZyhzDvauToBHjAeX907cXzeMsnTrNJ8mEVGdHEughPI/GJxUQw
t5wo4QGHrRNZv0zRcAu04juMvGopByqRmr1V4ZrW0i7CuwMhbir0Qx3E90jyfettMAJWsZWd9Rtp
29aLebPJFeZPTDvO6/Gs5XT+VtV9I+NYNzU16WhUH8p8Jf6K1F+r+cAef5yM/FWvSZBg2PPRx5ZB
HnG+71wqVwJOEcXjmjJ+F26/MAqUCxG9zsLKwitkpnUaeOHWjXWg+82A/Bl1qoXpAMPyW1TMQcxK
/MyjA9LN0M5dA5JNFtbM1NRc+lF0kUXlfYg0muDcxje/hCxtx281tVMWscWwzZQtNhUyaxS5tkyO
nKyBi5HmxWXs+XgDlvX+hByOlo0Tffid5wOTy6L58BMWfBbfdcLVA0Sk7cap+aYRP0Z6kWmdSSQi
CPsmqGIWY8OT2jAZwRVCClvY/aTufBbMCBwPq4Cj2PQUkovQNtW6dvhn6Lufel3hpg3fYQFs4rbg
2jPRjoxlyjmNr97zYPuXMCvGMshW+SORD0yPFacqBeWqC1FOFIn76RJcbzkzM5h7AyU/1GotZLw9
WrvJjthg1TZ5pwGbIIGRbjPOylc+aGrlm5P4F4pxE/VYcpqqd1Ofg1lkfHR6AyFlaPCcNuRAy6E6
6oW9sSfzW7BRZgqICTYawIC6GPRtDT9IH1olE8yrsLjljLrW0ZzZW6eDpqD8dFy5U37XRPQRqODR
NYmYb0buST1CsVTJ4CGEvgbBDlwXx7qd/qTYyReq4J8aEW24SB7sgA+jLfjQRrJtR6373XjzS4Gi
Yyki7UE20UfjXPhocVQ1erLWKiwlkwl8SEteWYVf/np/CPVd0XuUEq9VVWbfSZpmrJ16aKTSfB4G
7qjOH4ge0TcRDickmJRFdXyNvJ8qCH/HI85zH2GOWYafYxEfIDjdW4BLedq6a+ot/HNZu6e2aOeB
BGZfvEla7vOmDSvbo+5pFN9lL2OUEcxNsvaRR8Fjy+MDXiXhgNKSsxcReM/NBY6+Ns6h4zzWYMri
iG8tPORmfgo5wOYPi00o3rHiTRTar1G3zFWXIR0xHGq7JIgotPNl05P0N2nVAaDZUQEdXJjF/Fy7
xI0JpT30bkk8lfcWepzWI7sGwjrCwyDNc5/YW2gMgovYjNe4v1aqA9YyeJCvwBwgkx6PZSSYPdn3
iey8NYwXuiQ+d30Q73jMIkpiE37K/DTo5bBnWQB81cIAzhqrcuH9zw1cX6hVPvG1KS3CQqent9Qe
sdsDWdzIJ181x6bmTcrx6aOmEx+CWJOFwAO98RO+zz2nFZOZu6rj3RRxYpHAYBIRi05XBB9Nwq/w
DCeT+UnTTDMfu8HSGRU1lMPkip+Ejv1l+B7bXZTbjIn55mRE3Cf9E9yb5Z/Xla21sehkBncMcZXH
CtVBOEZawRV5a7WIZYwkv653LOjxoohMo0lDLUXTZE/kMLAnE+u+175zEuo3g5VvtB6CAFYxSJ5k
P076QIyQJ+FoerYOFot+R+Xx3nuzUcbgn1Gv5TStc7qzZdV3w9r3kmvRutuxveQZpzzOl+fUH66W
cr5F7N/Dpry4Ri7oglhv5PzHh7U2ref0pxAZ7dKStMgxIcCO2cVoY/UvPSfFbgq0jwjFmhT4Vuuu
2csRId9gEQEfuNaLIwYQ0k4QIySD19zUbcRcp/tqQeAAIepAdYyvQ0dvHe5FyQ6NW5JuKjK3UR9e
/cY7WmTMGZVE9GuJXaVFTxKMZKjjLMm0LyYVu6mLHnualiaMq9VklqfCX6Wjf6k9amzDIa2T6nZl
h/CxGMmnljpOnfcQVt4JP8bjVLjHrOI6jIdzrYplFBpvhUsur9JOVZwZR+6wdZVav6GlyUUhIDzo
b5ALmOMivKVGfWvDqVoq78UtqeomZj8CST+yR95iRdMos5ubVNrWxsWlV6RQ0uTxGdMzZ0ZBw5iE
AC9giYgRdzOpwl7aDQRimWdGV58Ve6kV5q07YWvZEnBvt2on+a53aw08lm5UE/0C+1ANbjJD67Y8
GLpZbp3ExY/ZvHXipae/X2ht8ThVvIzW5HwQ40GWtwZByEouA2SMgxKMOyw58HZSqUUG0WqQqxe6
blz09BMtBoUcjynvAdW+nA4aqi04BJqzkDPXmQTiXVXT9jhhAzePetpyozt7618VkvZlous8+3V4
Q0dw0jRQNWnKQVmPyNDrdKlabv35zMVZzOEbOk8F2gXEorTK9tCtAq//RUY4JsiY3rEuPwePYmVi
DrKSnr8m+hKbT8ouPgnJABhMn0WlMy4RygrXMtceRpcFyxC1avRNWY/9MrQBCnDilcqEslvpBGRO
4tEO2r3WzetNNdyioDgUE0OzErNDFoj3rFVUY5nDbqIMLLR0ZMPl2kdNoAzzuVm+CsOhi4NhQQ+2
rz3rNYqY4JtaRUMf8Mtx+Maz8hwmNZm3RpJtBP0DeSsE/pSQr0ZLFgRIUatDftqMjtPv6cUDDWVx
nCJIlWYNZ7w9j57J65i5vAFaubVSECxdkFTrtPsJ+7nc9dlcQe5qZob7MYuqbJMydwEDOO0gnLtr
s85WmBfh5kgMaCE3SJxXKHiGl3AM9ZUSMMIUPKv/ufbufyOr+xd93n8m4vv/MABaF6jd/nPx3S7P
vtvqo/5nud2f3/KX3k5zzX/oJtkctk5NaOiuRIr3l+AOxdI/TFtInmCB6k26Omzdf0+B1uU/CFDE
/0OiB6gNWLf/objTjX94KG1xPwnHM03bs/4nirtZ1ce6YmRmNOfS27aN4k46jmfYdAQEC/wthcNy
zTYhgsqBuUCUF8mXVhmu0MKoftjWg7fLAg8sOPayVG66KD/5fgXPw99Z6bHNvMdGRNxI8WOrh49h
OL4ocE6j1z102dUrUYeLhU1ksOFGlxQ8LFHur23fvdlVcTOZYvpJu3ZT/73QpzcLXVIaV5+5224l
ZyKKEgT3XMzZC47UbVwwnpcUo2lCmxauU1PHrvy7Gh7+6dO7/PWV/5+sTS95mDX1//u/f3jj//IN
MW0+L0zWGGAcaXp/wwqHsu4xUXfBFuskJLZKUiN3jAxYH4eBML4Df15m9hb8ZhE8THGWXYRNdHvc
1mct0iXS/SC8g8D09gOiQJVVL4Mxam+RsN+SKbehgWACZDCuroTBID+yG3iaqpuOo9AfGUtClbWZ
+scW4309JtAo6Q+myk+m/mOmY4caSYfr2SJBC63lqNfWYRjJznIsVLpz8G+Wh8aNgSNBSarQ9r7T
gf6BrrJlYt9jCsxs0N49pZI3aoekK9cFDJEFNyPjE8snGIULfhkQEngUCA/w0zj6LXXCkB2X5mE8
FN6DSYKgXTjqzH/LCZkI4T9B4x0A70yIEAB+ViXhr5NVnSVjm70fBeRpSXbcTqFRnRJW98hK90OF
tXsymHSuKy+MGet3OlNbhEuD9m4i9/nIx+ZX8MvLbPuolSdtTrz+rz9ta4b//+3TxuJueSaPPkE0
f88Lr/GdojkZ/A1zcrir8XvOZHKe2M51Ag3aoONSyMthCdbrzTVY9sRR+u6xvcLAU9w8mO77DNMi
aofg6GXaPU3kc520bMZqNqTMRNhSodnt5p/koducdZQKo1F7d7cXFomNHrvdAOYa6da30Ad00Y5e
ibkA4IdSyaaY5o2Am0XLOkw3OXqjrSVye9VMerZwsnT8S2L9Lwrrf37+/wYx50AwbSS4pJzwDvA/
88nzz7kDyi2NTnih2sIs4+3sAwARZo23xK43IAjGeaxLmIg3Nrj0dGTpnvVlChmecZtvokgm27zV
6X1mnUzBHqkZbLXubKN+tVRDQJ6ln/20eq403V9DzvL2vfvlzjmIdsWT7FTFf8MJN+z5wP7XD9ky
GVVYwvQ8QT6S+7czLmMYZzmM9DZpELMwj+9NrNJtGJaPDo/hFrtAd9SnnCnYn5+mU063KSEWD6Fv
HVOqgIOiZIdQ0Bw0WsV1b4NmUhlG6YhMwo2hj3uHMYAMmkeKS8BTZBosXCGpur2rxVxkxwJn1yqE
u3b2KI3g3jvYE1VS1FtTdrfI/wloZhdGkjyJqdvCt8bYhNS3AAqc1eIG2U1QDRnmuMnKOkAI+uyP
pWKTzDJ1GsShKMJ2W/Z4daqAUZJZlSUL4HrnRcavYHI/hSPvhU8ATDHk4JOj4a6i/hnEEnHUof80
0yYZpjY6LrjMWql2PLkh3sQ4eYqkfGjJ7V770fBc/55I76VANKg7bCCnKPtKgmKWUdpnu7D/NC34
ellw4rs3h8ww8io69RnQdNJna9CVeVAG0X3CbiK6F7hzntlXHEnxiVXaBaD4A2opAHVNOGPcWDFo
1oeAbzx0QIwQCAGLTCM2geDM8KmgdkqL6MJAnASMXyWYj08/QjCnxeYnubM/XS4/SH9cK6SjS5St
RZNOh6rVyHQwO9Dc5aNVig9f+Kssp1JMjZFlZB8w0OmGELSdezKZVj44XiOWwhyeis7X1iqp34uI
gcRA5eVqEA+0wghXVoMipsEd6hLmWHW4ONHQRCzwmZVMa6sK7xZtcMcrjh4HY0dLn7YSBT1aZIb5
uoP2fSpF7W9c2omFiRzaILYEkUPSH2OjOlqT+Ghqdc9YGh6gV5qXqQrYEQziQUXjVQQ0vJNjHPym
X7G8vJY+27ABj1Ld6bfOyFm2m9aqYSlhWVp6Gx1Ms754TNWV3I164zXZ2S2HS5NCVbEaEfN1lsl+
bE08N/sed9CaX+2ZFAzoI+3ehgS6zkVAfe0236Bb460rSLSMRL9sbcTjhaMx63VYGbcdkQ9s2vnN
TcNY1wmvJSQAbEfBuEHQ/hw1yXdmOiwZAlvf+03546fBZixqc1mALPJ/2aIHSESwXzErkmV4cIx+
WzPXW9e+KVgwhvbCTj67itXSOEYBkyGCUTHjRrQNpUQa7CPacVLg3vS1gww26QgzwYs/R0yk6ARq
PITexxD3V8Ozj+i+wk0q3/Q4wavUjGsoEjWa8FzsMolGSuVccIyPJiWucWjQvmcbmUDa6KTyHuz5
oLSTryxEJ1NXScSvRMizw1m0UM2kSeQ8g4/ErYxbuWV7vjTr/IRT7GqRaL52vPpipMWFvGSUObZ1
72Reb8dBJHtoYIdYju2B2cmCByjYiL66lzp9wljoEJ6qA9gj8kDD42iwHGoTLDhcf9/hIPjrWv1X
h9poTTrlkjHRK9Ociz7zk8kzUiBxYrlis3px+mfhG+4S0dp75SOLzyXqHvXoyu6sph5yRFW8ARn/
ALpxSEr4WJ4Ukm5wVqZiOmWlu646vd2FnsbSKE1DFIPag+Zb+zauiq1Aes+GJXiQVGKECsJhLXua
UZtgaenmPPxD8Gb50T02w3cmZbM5P96XMA12+SSeG+zg57gxLxb0mkXairWFgtxymYcQNHWlzULB
JtP8gWApFLFZ0F6sGY2TEADNYop20vfTjSiKhpkEiNkuY9jqmrXYeYjnS0AGOAKCh9Lx1SprIYKS
W/0+JlvHal4NMGqzi+9b2dPNNoiX6kXwrvfDPTVFv21tGmcldWDzbMMp/hvOBqxbVHfUcMiYxsxX
60HIo2EZB8YLMLiCYuHiklxkBYIJ0jYCQnb6bFWO68kKrxp4y4ZB8qJEruCtMBaCEO7gcSFpZOWV
Mjat+aCnoTr4JlGhvpa2VB3iAZXNHi5dhdQYG3/bRD+eW21jO/9KymyAMtNQYk7iHg/NRWvhDlRT
CxGmY51p5SRqRlFLaEyztQxPh0opKxKPFBRa+5cywfXqI2vlSsiPIGtORo6obECBowBx4/9Q7tpL
ug47bv2EP3GOZ7HeISgihnS+GacfWZydIq+7BaD2EKnovKsVM7rKDzEZ95RCIC0Lm4DFRDcftPg9
yxGHxNSvaywbIcFfsx2OYNISoisSPi1NehTz1o8Gv5ckhVWn4yGfOG4n4X1gpVkQkfKQCOcznhts
ipF9F/JvGBy0gQ1dv+pjrEO1u7Lb7q0CfB0ExsFR6hrkMECk2tZ2hmOkZVDsnFD3sLtGwUyRXHWb
pjA/LTN56siiS7X+x5T1E8u4U2drLe9C/5g4HRcCHnOfjHHeWnHpDFa6yG8sOzhBI/+ognHd18FP
FR7LHsXXsKp5LZH8uowrQQEtzAbNUQ2PpETZQk80jOK5lEhahk67Jw1GcIT5KCfz6NpFjG4wUU/s
4bFEimcvLf3l1CIn7PMfmMCYeMKei5OouihM46XJBt9yUC3rRVYsHb88lE78bc8ew4icB0JmZfkp
y+hJT8NDZswKXOBT7ODJQnBe/R9vGlGbNwCvJhcKPy6SH6FVxBkgmCFbTa0dsA9arogRAX9GSpeP
KSRad3rcHCreJ3bpwQ3fd79qso0jHeoyRy3rge28L2CioyDq6ooAtbh68IIv00veBiR8WPWxTuPf
x1EwoDMzon7r98WPk0UftOFLxYvMxIs7uIg3XimtOWeOBXmQ3WqQka7kP0GOX/m4KTQPtzp4/26A
IeL0b+wsXmfTVpzmMSsoAhdA35LCSsn36kUVY9SGxW5fiAsUMSqIZgfbrl+HNsv5yeAaMOx8azMb
JtLKi1aB075CF36RJSv2IIR/4jUH3eqR7aSiu+hteBAjuB/S4frlHLiI9d6ZEUc4gWEqbMjpfUKQ
tQJnqEGeCl4HDThJZ3nHxhjVGtIV0d2iqjwqRZwlbIYXbVSay14jtti2yESKuj3XECS86XcUh+Em
Kttdj9KAydkRlBlyzyaJllVrICJM+g9tzi+Rhv5UxkT7BHWwr2345i3ITiQuz6KHb1tn7asyUV4G
uk6sujQex+S1JfnWCMp2ixLtJvt5RTYOPOr5zRUo87L2wSGJg70qxU3j5eOCpgqHNU6KcPz0pH3x
IIpv2wS4r23IB6Oe7qMHnRBkMU/4vMKgdVl1kqOlcrlVSq3YzR/Y4GaPTm781I7Y6y5dVZ9W+tKv
vkwXKnPUzJGsw7AhI/QGE/o4tPHEflWhjw17luyIeur9pFdyaemjucFiDHfcTQPIz8FDY4VPsMNW
zmTc6si+EALHXJuNS18gb6wQnezSgK7QMR5KFjlUdPLFCaY1Lx0Sm7UWs+7ispj7oIxhoH5EREHf
UfqUYs27G9SbqQYZ1BUMJ83Q/EwNzNJVAqMnj7P3Qq4J/GGgjXzJ7jCnj8L5sEXmrl1p7cyZZYXl
n49Be/J77USi5qvoedXxicdLXw53rApHHw2+Ctkz6eUhlMmzltfftEvPZeBA54Dzz35gUWzLKn2N
laL+ZDmSD4gGJZedURoX9kYPfW6BT+5qssNN9FYWRqcFjOUzcdSfRsEXng5svNOw+r1kw0O0WSjf
MfUdEn3jFuVvxDC7LCIKWOvB8zVe3LIdqS52rf0kjv4+qeigI20P+uxXO7EFMpyS7n9cxHqJ4Dv+
cUdabxhBp4a6CWgQECA//M325iWh7eNtR0Qyqe80YJnlFGvMd9y/ifsQyZ2bqV9ZNPOVZzGABCbX
NF8xqjl0L+fRQX+I/BtKYtuWS9uatigpyTBHnO+FBhgP98OU4ynKwscsxWYRjvc8eg/I88AbM94j
BC5Wd06t8F225vuEnxGo5LejUG43/q/ZA5kn2iZFjpwkEVtF64Mw698DX2JaVo8jExck1BRtyCoP
JLUMEKnDZdthhum0GtW/r4N7TuyrWyDrQOh1JnwyXk12Y6F/aY6jG/ibJu2Cja6cZBmnh9oNjK0v
1YOQKN3MsroQzrbXqVUQBeif2LxAcbsvVGsSVm+wxf4G0a/nNzf+9ImkkMy3cYsaloeSW3mG3Z//
8tcrVK3zedLTAgMrR5zDutKFIKZsHa2pSk+hSlFSKT5+SP5rL4JZ4zPYsXCQ4KFzQN0DicNAAPO0
CX9o/z6yBv9sRvtX4m9axh4JU1a2YVSplngnL7E267PqiOIy2hAsCp4sLZ5zbdibBlWmYYxPdqqR
zBr3P7kcXtpUvdJ3nzoEn3DvxM1EaNg4BmHiSfjkxvl9QC3spnZIN4RoJlfsSHNCBd12QC03EkmB
uhp2l74F31wvSjJtNozpYQ9UiLx94CGa85nislqAKv1VjjDCA+i/K9YPbIWUsSpatYoaucpmi8r8
Te9kdYo0Vitd/FgY2OttF81DlThfoeW8tGPXoqDgC6MzQxTlHiPsOejnODx1JznkTrHJ0ceBR8R8
qtlnwyE9KWS5VarwmkbdU4Ord1Ulxt5tLEj4cGYqoY55Ru2QFrwFaWo940FmQmee03ZgsGFgqOCP
txrEznoaPU2Oc/GM+NE3tGcheemycKQdj8iQIH217rLHomep7OkvoOJv6eR91YQozSjAXQ3Rm9f0
kSH2Z6yhtBqnm3Trx4BsFGywtHj+MU0bIEreAFULeKhRPjQEL4+sxgFVfOYReoXIDfBQ07FlXogW
R8uu7kRxYw/FeiS1AvB16SyRSjL6tKA05cNh/vs6HqMp9m8wCz8rFYJXtNdDgBswocnDxffTGVG2
Gn0sPWPTvo6Gk+z6oiT6PfuuMUlSGVT5MnbDnUcznboxvdx30APLRiK474qsO3DSnlCZfHZIgJdc
S/fc1pGyOOk1nZqXtgSVqqMHM/H7GdL+1C2IGNNXjFacOx6tBJSdHw1+QzvhXwuH/CuK1ZvRT09R
D4o8tbku0LC0qdxBknmOI1hZWXq2dfe5J3sqSUEno+73XPVTBmrruu4qV/FeIk+2kUhT0ZDuPQ2/
/OHZSdGHNlpyndqamqcRG8IFRWpv+rqBz+8cSJ/iCnbtZCl+50bxo1rcIGXbn5hgv3HhR4sisiTv
LfzYzMcLhdbVGYNZHckvR113Qne2zhFxLVRdgW+L/d+dzc6z6ct7E/XXKDWwE+CpbuvBQGK9qR3r
k+SLAHW1cSJ9izgaovTGidHqSMsCoBerqfmZZ8WB5e6psjoknMaX77JFjeHbhK9//motGQ7JWMzm
g/HgRf1bXHXZUlEPDJ9ogHmRM0W2QnfJdcde4Z15aVyTqRQ1bpt0v5pmOIyj6tZTU+9YWJ4as8OW
ozCRjUm1MlnjB0l66isnWLa9tRSB/I05FIqcGV8VCCmWxGijXOMXOOu3ioATs3O3SBs4NLuNMfY/
zMtD8npIFrDAZpJ91K76xjyPaQHEPoGwZKS8htLrrt7bCGVzGRtlBUyWsXeWO0xFka+PpEv7Gf7V
0a7fBpkT9EZhUIwnVGkuF5nE8APzbCWCa17pV6zkLjMjhAQMlgfmKkiAESrpgFD45lWBqNd2oGYm
D40eqXN+iwGnB8VZ1Kw/J3PYVGHINtK1Nt6Y7UfX3HRW6BJZc+xyEtmxU5/dBqhxJEYsgouubap1
EeivJM4SEjV8WAU+NsO1nhMzPZUxGMIsh52i69uKHO6l9B4zCqM6HtE09+9CmM7OEsZLNlB56VLb
eLkmdiXmPfoMi0Zj9uxLNk6mFb6ENU9w1QBma+EDU1kNxaaZUD5mln6hfzMPU5UR5ItAWwyudcUc
DStzkkeP4OlVZbfaS5/otBqTvHMcYhsL8vZp8vVLjO/GbVz3FAZtc0uRvAzDT5F46p6m5EdG/SWx
Ej4V9Nq01UrhL2Qt3A169Jpb1sjE15vTvvXoVIx8uX6cTSsmNe3OxMi4I6t57rFCes+k1b6nbJ4F
5ISBd4K5+UIJlV2CaAtJK1tR8FOHlGb5VIqyXLmNEtAny/KpyDNt583w6yFPlw2q/Y9OIVhTafQd
cPvo5AvsZSIDCFpUyUPxQAx3dEpCb7ylvuaAEIzu7opYHfsttW1vPbBlZGxi26cIRuVCFuk58Ice
QVO39Q104WCgCP/CobjrSaE+jBU5aI5XfHqzgS8SjbgxYXA3A2fZUYWJd+owGK6tpFfPLukUi2Ei
J8F0kn6tHknyw3mt9x4tXj9dyw7VQOq15c6MI+2aaEQvyNpwvolbM7Txr38TAW5/0adboIZ0z5wK
IY2vtS+hKx45WtIvQXbRH9ypAxN750k92AYlKXFKJEfh9xznJVJ1e8yKkxXb3qFmVs6oJXnQ5x/+
/EyVFQDcEo9Ux9SRJJpzT54fqj5fTWdLb52NMOW0qNMb+/n0HKd98vjnB2l1KS15S3prne46zWjx
vPX6jUCH6ljX0Q+WFuMWm9pbG9jZqRtQP7hTVO8rM+Sh4nx80JV+//P//vxADt+j1wU/Zs8geeI7
yXsC0ovJAsu22UpdBvMPdXGvAjfeid6tn2B6fEAHKTa2rk2EPjazdC7xr0k7Ep4bz482XwukyPzO
DJJ1FTLztZca0YM75gRRZmT5ai6y0bbpOReEW2OdG/kt8MEiJMDkwrgR0OYqbvu1NrrFkj1Vd4iD
m6Ntc+Ne4aM/p3Ev1mVsopIJKNKo5ipQ95JUOQvfO7ivi+bSIU1Cu+UTQo8shSeb5HnyS0bOd1ip
Ea8jFedk8xjVZa2tEdmEWGVvJDuYR0SU7+xeluwu9AfuRvHoMs42RT2dO4WWUBpDtHNHIKuTNPO1
g4325IeAF3WG3DJG/2Or3tvHnk15pZItE6mau6xU59ZeSrcpT2PN+LXwmLORkLxycwbUvNg3DSQB
luiUXIskzNkjcGQ2GkDFBgm7LvuahBLOZoWnPR/s+sKz6a8SiapUV/HBUwTI2dMOgcqvAp7YwQks
+9BCyuFhUt7KdDgvaavdXVXiuWYwemSn724Hu3jSq8x8pupAAFbP+GkNflmg+ctEGtoZe+Ixys1s
1/e+sYsMm4cFv/PketMZdM9P2ymQUwOGAZkrhZ+VOVobDPnZTssfxSe2CA3ZbRmeUuJF5bg1vfAk
ijg8DnG6B1fCaL5szoQrlOckA2tJdqS1hiOxAUyi3wL78ueVQ47fPpQVaEyGaM7K4aY8cErtNfzp
eCdoksw0uVH+l1tVttNRqhK7ZB9VPHVqeEi8cjsCEtvlrgX6OkPtVvVasdGMLHoYWF2OTDCPQdUe
3Mbw3xhmHbyQnrTQiPwZM6mt/Lpo6HlFd/by5uUPrbvuK1TFQX6c+vylcbB4WsMkLyY3yd50ufWL
4RQUvvj0kvZtklV+HiRoQH3KMIDUpnaoq5o1nMsM3M2ZQ/rzD0acQCehnWlH/HGeRrjcGEbx9c8P
BKF96dzgCPwOyjSjq1fwCug8wHnhVafeidbBYMHrj2GZs+48dOXSKgn/gDX4lvZTQxj4czR4Bht+
7RE/fb/GoXeywcacapRa0OpdtUMYicfLjOW2rwv9grf7MR2qM28Fh3qfuw+GJ7CNpcB+Iocjd2Dm
MhWob73QbC88HR71XskEj6SsNfS4+LE2+1PfpT1SAN064ujFrVXNLs8u3NhDQ7gNW1eha+vOsMYr
qCCmaefeSMMf59Gx6mwfx5pOYA1i88EODqWf+QcPO6VO/7V1dP1JWVPF7U+l6Ue+sy6xySwNo9C3
7Gtmg9Nk77RG/2n18qtgaLSxTCzsdNLOAfTJ3fBQnKbGDRWVtqXP39eJBsMJoHVeqZWGUOxPwLse
wzQG0OZUztbLo2KJIj1baENhHiz+vjaZ7aQ8bhtppPnZCtH41l54y7mMrdHkFTT1k+najD9mp0nH
ToHuwaw2MdTvuNChiWplezBzXiJv2MuA8Y6sbE6qOgQUkxDx4+gX3ruK7RRBP4Myk4eiDt9z5hVA
LSMDL3p98e20WoDZs1YANG+6H1/bKTkcGh5/iLb6SzL2kHt8DphA3h3TfKzwVS2CqEFyRpEdKXM1
wLMkapNhksUCir8/2pclVFXqKt5NDL9MZNrikGrtFpzswXR6tTYFa+QuHK/AdlmYefCSZEqpizev
E8de4Es3O8JtAnAHnslouLR/JwbDaiD/ByNITgZqjRON8oujYSqv8o6xGwiXE8gnVrxWX9yGNP03
8s5jN3al7c63YnhsfmAxc/BPms3OCq0sTQhF5lCMRV69Hx4HfIYBA//Yw7OP9pbU3ax6w1rP+iiU
s83bxP/t2uzJymL/1W91Qq4ixdI7AtpUDKo9xB0mD0LIsA06yYMk3zbI4j6/wPtst9LKDqM1tZeu
0YddZ4pgsYRBKqNyQmdg+ikJ1RVFnx96rTTIlrDK1ykZtE3ngdYvIs++y2L9tiQc+Fc18CiZvtXo
iJ8qoPLnrPF9aHVMTdql624sULdshPYD5TDbPD99W5bDiGEf/LvIzzF+U6hMDm5o0AC2nHbdMDa/
/Lq4jgUO4d56aPikoMZdlhvbihidMjcSjW/shUEoqAuIfiWLKkbRyw1jVllUJueJKhCnRp1F5HU6
Hv0pZ2aAX+wK6CjsYT3dJrCYbgCbXdDGLzcEAYI3mU8WBDDqXGdVLAN85d0POwJb+sV1CYfRpm0q
uweTqPCN7o3DlqUCKNTMxdLHyJEa1vvGvPebFz1VZgYjk8f5WBqxvZ98NYazis7YjTC1lzQqYzZa
JzfyjwVtBvM27eqUxBu7yE3kOO04vKPtMJDWHjUOwwLTf/bUdDf6PTZpdzhgAYi2iUFJCkxuT+oi
jqgkygIyOPDTq3EPBQkkwogTuyQW6DjPzKrF4H82CQEOhkk5ZXpYaAr20QO2SVeZP4KFrs10c8V2
7n23/HZ0guEKddQxD3hO9xlqGQiRmIdko2HVIzlPHVzApARLcwVNGsnECacwc0GiIkYN/WvaNMVO
xio+j7On4MeYZx4itP4i9iB8ddkV2y0H70iBZKnqIZ05mdpk7A+MQnkE9a1B+o3lT69GXzPmtVKx
XxKTHHbGO0z/3yfm0odMUG6lTVzxYlwdZeaXxte8ALLH6t9JbXJe4G6yDJHCLQNl+hxtKKcc4liy
Cd6ztUYNDjGcCcSkmRc2nsrA1PrJgX1P2C7k2FilUjT7zLrjpj5Kvf2DNkkY+pB/GK7RnRMd3QL6
ASr7Vj46ENs2rr3e1iEgpeIlB/hlU8/Ai2SmPzU0xjHjSC5sIhP06Xko+tvSrViHlN42R9LLidw8
VCZ28GpgYecBLn7ADr4D4JzsUwUro+p83N75/Ogm2dFKQFB2zEyOax08/Qi/PskcazBIm7iBss6r
Q7I2bIW2ZNRg4acpHAsNUZLdzYzjcOXX3S3wEPK3pn65zVJS4whuJDuvck6wIQ7xsJCsMR0aWX0r
i4ErcbAWg2JvbHhxCClhylvB7iACbna8v1Gm7Asy8yTJcXab+J4Vk8WSD4wDMJj72oDPptfevCHp
ae/oVkyutXr56wsrDkhKImt+jWGrEz/l1eLLBC62yMg5hlaP93s9znv2JkMNXE2yo9os/6DsSYiG
b1Am6A9RO7rWMhyga/lBbWMc9Yr02tXsOLtmKLa1rSTIGkzkbWV/ZDJF64/8gNEhblq3etF0qLns
LdbhDeBH+s8ckITFam2Hf3cXdQuWzsn9a4kngDRt304LjTLDgojJdx//cg6NRypQd2tBPd+66b3u
MbYeGUaYEfG73WiiJkw5Vgtmg0I+MVlnVG6UPx0FTdYjYJzm7uqC4GYCzeyqNwmxdjP/EDGoCN2R
JVRtUBxnTvOQROOhxvDDIIcRh++tM76Y7YGe1EeP49/NwB7CyHDCBGglzsSRPXGNBON5TnhyCcDq
a20ryEAmieEJHi/NNgqCkScacwn2KGnguStACRdQ3WoUeJn6KPMbM23fm9X3m5jgDiQogKAesjuH
TL48+mCG+ZrqfYPK51EIXyHlsM+l3gyQVAz3URYgWTInGARFATS06RSVw5NSJvIQJd9tRdpiFhW7
aY3l0sCukUQ3EtIw+BNU8Ims4Cw54D218BkipRJN8hz1Pa4F5Z0nAx/lUDY/HppKhnl9feD1e2u9
nhtNPckKpJYocXJKIGI+CbY3SVpbpwVpBAPk8pyOZXYCyLjKIyx0Aba2p6gDYE3TemkbPqS2mOYb
x/Bw9VXT1YneNT2Zbuo+WIqMA2JEmVUKuM6S76jLIx8wNiORT+TJOoki5UrU8Y/y4kct7em3ibfH
CnuciFBFuFC8WyMrNCxZbCOTH6869DD+rF7djbDf9fI69Wx68tx7ldGrAb+BVaW0Q6FF1xkMH6tC
Vm0Z+SaA8S8ui/2gm9nqWLq6x1Vxz24T53iBGFSPm2PVmY/1OFr36fqGFBUMu/wfsr6HH8PuZj7A
1ntex22IvQdAdtb8AXXYUX0czRjSRNxBa2wGCA1IaDFb+hb+5gIOnG1DGLOv4EeoDEvlsUEFgZNg
59xQyrPiUFglwGaN9oIYgJlEosUPpq6QoOR4pCt5HmLzPl1pcI4bMy/J1vWdEZFN6DLORIxCTF1U
HDOIiMekGTG9eBqR2QewbMduYK9pt668xezXsrJxyLVhnMmkPdqOXsJ9NVAGmpQwbjN8FR0yzhRC
ArCfd7YYXmA6/TNyW6b8pTy6y/AmS+vJ9fAWa+a3zgAQzD64PAgWiDR/UxOnTpvTjzL1Y4dF0rwE
wl7Z1a3pPxR+WXAS6W+1gwIpM2eEgSSJdBlkbEpwRvq6uWsQuCHJ2Ug9u+20bqJOgMoICnyfLMap
iscHZ7F2UzO/zV1Sgo57m+v4Wy68PG4t/hghfUyDMEJ3Loqzf09SxdWuHeNNeUQSkHhOgKdjQInU
TPcm1buT7CBN8092JDEM7Cyr5jbP2Yd25A7nScZcxLQPa/t8Edby3E21orzUmXYX7J/z7hMXv34n
XcwtrUeY/JD3tCSQoolCKX+8Rvev3arO43FEz8wwCIlmtNdN7XvQKc8dF9SSgaN6tachdhbix52M
h6ZwmGpYEKOiup4vikJra0gui0zHZtxny3ST5Nodxn37OKcD1e1IWLKP1FkIQUwa4ptNs/TtTTww
8kr8K8e/eUgtPXm0/XFrFy2TUA1dqWmhpkt1jddojUjsVXbXtP1vLeR7borb3EDPAoUq1Bu6Cq2z
vkniwmXqwdjHkGhE6okNekR/tfeq1N/+k7TV6DYJJ51Qoc9i8lRNurnlin+kxUnvB+zZnTNNR3Mk
mHFMc/du8fOH1q7lXZGeBhZjgV46dQgF0gEUYyMCa/qvOiGYpp7819nVxaUxCM6YDEW3iRZp0XtJ
0KknsduVp6w3v3BayU2steR4s3E+kUF5TvFdBubsv+U8Pzsk2I+pERMZ5YKZYJU7ed6poeO1Sd94
Rc1FKFa9/3+Lu8X/5W2wTGHR+Orcg76h61gv/l3K7NQKE5XKqMNqkjhzddYM3oZo8sBfoIUk7ME8
LOZaGmisXgal70k2OygyNdkAghExMm6m2Z/fmPaLi2AR6usg94RE8P3Pj/qfAlv//2iuAUX7b+/p
9rP//C+/VU8Y7e1n+fsf//Xxt/1KP//dWvPPX/gf1hrD/JfOO+v7gqWbEOaqZP+fKGvvXx7vyPp/
XBdmkGX9b2ON5fxL+Aj9IWu49JdC5zPT1f8LZW2YnES+t87gLEwx/xljDdry/1N2jkDGg0FoYIFg
MqPzs6z///vzIa1ifCfivw39UC1UKZJz4mawDFKXBghcHuio1qOp6IvkPLjUGEYJoLrpTyub4GCX
FZOIgcUC/JudtijWuDA9HWZBQdW0P/EseV5TdkbQHamXCJVeajrkJHVe/0l9WDIw2Y4n7vKpo6eB
M5rDivAvnu/skfarYwoFqo8Rm/tmvpUtcCKtdR59SC6BVxWHiuSRYOkXLej6dluCnmfX97FAQQoE
HMHAoZ/S4ujX7rNnWx9JnI/KQ+m209ajkEMl6N2gmF8O9qLv9ULdRmrFUwmm/QN6adlA8VB6++CX
tEQDkgPccgSUrqFLdBVPxIss4TpF5Y8gua7UPZVFLLcJ5MbFhKrebuB5pC6MM1MP6oPWSgvjqsVy
03XoIqrIXU9jgMMK8XSOhUFL1IHPT5gvxMl2iL3sUkCYqH4JyLtrNdc9zEaKg8NB+IdW5COyoU+l
g4NrZlCsMxvsOtVEBmpuxZfOwXocw07aTbOGJn6Rv2t00F74yF37sdgzI3S66YQL89VXL1oqbrs4
O/szWES+kEFB/hlp8BGnHIKwBKxWWwqzbF6csFJTCljGXzkC1CVGIFQ9tIMJrJPXToI1pR+U+CMC
PM0fk/Y42SAxBpLfN1aToMh0ooPTYGfGxEUtjtmGiOYvOdusCy5JPGX/zCQ3ic8gHLoGOwQKAKeP
4m061qFRRp/g02VfPfbDQvRYV/KCr7oBFSH/F3uvGHaxPd80418k9EMxJi8wAEEp2dnRpAe1QHPj
LeoCwdImxHX8CW5gMycMLfAdHNNofJyNiVxPFCLr34uLbL/Yy/saKLGZBN5IlrkEqv91KUFAmvWh
9drPhKW0j4uQj7IMyIAnKL1lY1Vo5ssxX6GR+eqTbkrqR1wRForbG3LRbnqGR5uIcTUcjQlZz8aV
zqdG0OcM/T5Q6P82GaLE3tdu0UJenCq+VrZ36wrvzWaGifqivEtLKyD+4TFpW/oGaFAMukZG+ONf
JZIj/Tdt/oLkbv2VrXJ4aPWVWjnuW9Hfgst/bIV77I0/1phfTs6ap7CfsRldmrG7I+Pbceb9FE9k
b9vJq5NM11mdkMPTqHYPrmi+WertUdYehqy4sRBIK6LyJhny4p3nSj70Mj0O44VGwtqUi+SXreD0
dLpz06aCPso5svKVrGrY9jaF8SZbljngm41312m+jAzmLwtkBge9hkYufYs7xI0NIv2O0hfOnz5G
HxALKeZxHATirFXpiF4NndlQkz0qp08602OPDT3NxNFsS+wpuEec9hO367dtje9TzycWSlrUEETj
2859UxtHX1sODWHxG9GzKaEKN/XhkpTaFXP7usZBFq3nL5mAhOwQdJEUKEuNFQ9ObM57KR3ixGBd
gOK1mHDkX6CM0QGbXf+GfuHV9/B45OCp2Bdv69F6TAsCVRjsMRdKcsa811asBTB6R2g2xrHFkgTK
HuFjotRra823ow55H3jAizMzmy0Q4ynWVqiPdDRN+ZNk60TeVvaDnM7os2/avCOWtBu/zG/dEWoi
jIz7lBpLb3GAoB5+GJaJfwflm5+z5xk4+I3efarq6jVlfsTgbrqzAoHtQVAKNg4wK1yioFTpad2O
8rrymKkKMjARA9B53KQW8i4jZa7LL4UxZE1wYSYlESE5gs5j+DFblETxiHIpn02kESWfAgBDgYZw
eNPp2jnGEBSaAqmFV3whtG3hSsdpiG2fVD33qryveP3Dwqdo9OVbZJivswL+bvPt2eKv+AT74mrN
flh/Bi9Voavx2PaSiONeXEdPnplW2SEnqonipXiQLhJFNmi0bh8iwwOq8STVjJagBIE2LE1vi1CU
Ycr3vDBCBS2E3GACQ24vr2Njk/as2dC8csiqtC2vkMXh3XeK3xSbVWo8S0v7aMGzazdFoX6i2Lmx
cjPUUD1A+juC0OvJVnU+05WYEXXY6vvlrQaBDBmivilHcsSAK5Ox+uzl8+dkzeSqJ9YVStXGUJq2
aR24dUCIwZGa/muCkXunOhPuI7TQLj43rvdkz5gI6qz6QTzJsIhBxNrZXabJ42TuCSOSrkFQDSqV
yBRsmFBWs45NqaIn2s/Mhwbgv429+YcRMaTdcUCRouJYygJL+lUO88Rnw3xhJXjXQ3XZVTYIJset
rlidXkYH2RSKQzecYu9+bibElalBUJlYqYBuETKJfpe9pcGfAU9P7+9pRwFrDiUWhS9BiFeeXoLr
yUJC0sMkiISiwu4Ydg1EnAoOCKNUz+4SHQ0mw0kHN2K0NHwXCEWCAuIeSUTHjI888RLqPgPDsNF7
qApI6rfuKE+DA9zDy+Qb/koVFL77YdCZCOI7VZQeWLmARBixoHjtSVUFoVIZ5CXd5KifaEw8pnRl
xC1o4VQLB4noyYq9sy6mdq/MJUTmBS2ITR3oq4EeE+MT2fN7r4k4fbg5AysWuCqWS2e4K1BYQ7ka
5rZCKTMyKGyIJCPsOygN53YsaWFgIP+5nTrobvOqGKoSrQpKp3AumuE+VJptbY30u2APGchO36ls
ETt47FhKtOhL1zAn8U/7W5vKwK1qiMgpo3EFHGgG4sKvKEVY9voqZX/oYknNMaP1Q8R3BpGt4E/g
eIXBJeP5kDQEAPUxOx9U+Osu7UkDGMiyvofCVCCsXrkdNUtFpl/FXtNxlzqJYUKropPPajaJFTPc
pUZsmw06MAR9p+kmvdiQbxyZiLAai5Ng1hx4rXLRythoaKsw8ThyufEw9NYT92AN2d/nHvfXWlOZ
1o22YmFS4hUKzE113H8jqF8Cm7YZ2sR2LqJvcuN+ufaPEGXCQRBgxyoJDeXY3cqFfDQbGY0THyzF
QLMtE+4c6TOYilw/FG2rnbO2CA2pk/aAE9TVS8g4PYcYU++gHf3bJhn3nT5/IakONezM63dDAXUE
ELSnIMAdTVzfXDRISN1VJaejKVjxZVl0bhfC0RCY43Qq2sd+IaN3LNp3pG5ukfzhSQKvEb2ouPyG
8XkHr5iwQvVkrx8urSiwtdtQI8W9Gl1zx/pxnX60V6pqmPB6GczK/slSoBd9c8/wwglMQiJZS8Fq
5SasMt4WoWfFoTSd45zrpIlrQMpwUXHKM0qsTJYhwCm+/US8ILPZ+40N2gWtB1NKI3Ca5goT6gmT
JiD8NGVwLtqbHoWgDlx/U6P6R8K6ptAYFKszZ1aSjk8yzu9poP4JA4gJc3gBHfrd2gkRe0zVRm7T
U4aQs0PiyBxy+mx0fuZ26m/9jrgNUjRrKPXak5LLwzJD3UjAX2xSiby3gtXEkOWmd4tiZ9hyBtnI
1HdsDxmFoWB/hAezB7LJccnlu7Wqudz5LdC3omehgWEH+XQMEnXJiHtsQRjhRWQObVjCDKsY1ECV
IKDvIpg8XbnA6NStjQVYspsyGxm0hwwdGGySL2pTOEUDqgBx5RJRvwisuD9zlHuIrCgAeuiKziyw
pTWs8AhxrQ7dyJatbwpzG9dr/m8PJ5jRULavYxwNs99c/Uz3uEPQuRvgNw5z/J41RRR6JnbHTuPg
6EAlHzpj3vYU2nuBgzaijt8xeQWqW6VnO+/KG2l7JDpWDTVhXRx91Z7S2c4CRwBLMSn2uGi2s0Kg
psVM5x2BLJwRfDOZN6pn7q8l+jd+MsnAmKTWJHcf6EE1PNOkViwaU2bzp2rqgw9BdHC0g5b55QVX
AL1ibhAcaIKhMojyFqlNaaNB9jJqhXM3t16dKZg6OEWtY7Shb2BgpFTqgHya+ZE0wGYM7Zn/1ur1
F9zYqRi46S1go2Bn0M9MSHfZYPkOk8Lmt7e7E2IybW8W8ztMVysoTG0/zsSGVisdlR3Yfm5d+wBL
fthkVh2FTWizmWQG3h6mhVKgySo38CM98DW6Q5Hpt7Vrv+vO5GHBqB61PPloWvT/QLAoQKbsce7E
06KzznZIlAgGODim+6ZPJpgKA4clqs39aIBZM7qDm7Y5g5ylvoUvCTKFLVVWPxKQe3WsvDu5esWm
qgRkNvnmEeuivzFa+A5afa83JkeD6n9AwaBGSdyt7Ntsy+zwDs3QqvQmSjUjamjjZHAACXSm70lI
HyGb6eK6kvten5yTVah3dEzklgOIwYE+cKGs3YeIIEbDRWaOXXk7UQwH8O7tgS0jG8JanLMSo3Vd
6y60NeuuHepH4jXPiVvXx9iYH2e9LuC6mjzcKDgch4mb4caY9yQooULJzyEenH0/ag+MIbIbV9K/
LrI6Czu7yMSn1cO6ZbjuqZ6nl8QrGFo3zCKgW9ObjnAfhB/Xexb2kPct/t0EtTJNA2ey1rnHIZah
wYD3KC2CWvh0BQ1ht9zboNi5BX3bQF6Wxjz3HEyOgaq7YLoZ6Latb8ruOfE/vKQhO2msK9QKNErl
YbDnUOItQrVecJD1y1aqBVpapPFgWiwIrUS/JybvISrsHTW+tZUCFHrq7UVpYsbWClRKHkTJZJhu
tMwj+s6jj3fM4tSycBmnWG0jS4NNr8ybNc/FzTldWJA+VaXwA72FZueJ+m8e2BOPBhQ+rSVgNiUa
abAh1uvCPBAruwTCH9G6JNoL08wmtVuUndQtc+pJgJAcz+j5JpICUKagjq4IDUH3jHkA8R5qGA2K
ZcyRFLnzT7W4PAsaOtx+1rbFiCLX0xHoSFUTPeg1gLXK+q106Sxhx8xh7QoGCeNzofUAD8uCyhOT
EmtYxtj8XK6gZyIt4pzTUmMeJDxsh+WbwKXJAlblOm+tAo7L3yVriysd9EXAbRmMJq8MvjJGpGSt
AjHCZKGN7gEpQJD5WCJ0lrpaT9HJpvyqcvE74ZyGbc40mNYUR1fFloPdXRGb+DzIPMWUfW/Eh7F1
30rF1kbyeJQIhMOGdd66ou6YJu0WJyMM3XfeizVkYrZPpXxx/PGNiKHyTGJEzqynvs0agCj1CE+h
aIw6wKwXbYrkk7KMrTILHYMBQ95E35lt7Jtieo4skxq7MIhhHpJ7ou6e/hlK9BP6LJlWoXRoYvpW
O2DtfVSDqTMyCsvMJfgpS8JiQYRRFsoKJpdvmQqvg6I57pzGOC19djXa+tddLq5eHzhqIWza63Ju
HAlBjfLzOECTZMjlI1LZFBOKrMrtD0bfvZjpbLCpHnLATacEsQY0YY22A9Zlq7uHuksYUiSL2Jh+
/Kl7lxHYQtC89n6WcCv5z5glv2cBix7yJ3c/zLU26T66wYOoMMFxTbYSXiuMCBFzbKd8yGxtazsF
mr2pAhNx5e7lkRfR60Ayq96Kb30uvjzCade49Z8ctJ9lssT2KeI506a9FDzT7ZDn27YGesfxtXQ0
LqIhFU7jbwG/5irIOKtIlH4ffIiBJZjVcuUDRkv04csa9K7x4NXFhymtd8T0aLhfKdLdYIrbHzSC
z6KYCWg20mcsk61pc1CU6jct+zekDOi+zYwWRj4mg3NX6uQuGPrXhEEbggmpN0n1jfnxACQUYrGp
CMeMV2L+dDZ7+9uKDSol/WmZzYchXdl3lPJZFR1qqRMqROYnAT+sKqSFoqx79MzsVW/xoPzzdXCS
v1pLvLEvRtfhebtKh1HoD4BMsyE+KLYggYERn+bHOngZDRegSaaxBTQCM2vcoLCOjDvh3/U+GAe8
A+mY9UGb8XFQKKc7a9skg3HByzFE5nZJOeajmIsVRl6V9Su4EeI7qW9jLV9kinhwYduyCFNsUz7w
1IaAj+LlPSVLqVYjK/mabSxi8NgaOTyna27kOK0RWclFPiIH+tJ756OxzbuJHLimGzqa+anb6px3
2OTg22cNdtU1yo6p1Jk4O7JleLrGGKKrnX+ntBZz7D0uk3gEi+tCQ6bf1bx0G+lM5dRgY/occbLo
i3f2stCLjO+x6z4wj0LaZN0DCJQOvsDmCgyeRI0ZvjIrwBMiMRixw1dHVM5WGU0fWhJntWteiGXD
dmqWm5arH6SivYEPcGzK+Lar94iCCJhdQCaKHehsRPCaThBzixdjeGpgBCR6tQf64GNPXF2nA+kQ
Y0Yqt79sqYJSam7rb+J9sLnr/anntTayiSEiKdnWc9m3NgRXdDtN2r1pDPaBQnc4Mqf6HVD/uzt/
Lv30NtjhgOQBErRdwylJVmHZsJkS56nWM509rzgpDUVSbfTMy2KuTktfMcE+fVXLU574f0Vdfspu
BNhgMkauuaES3oyZ1EBDmV8yIRLbEBzBo3GYxGJuqapUIEA0+PFwiCZJc9obJEi21bUAjQF0ioU/
R8GAcL4RPhBHsze2dTWfoOeCnifox/b/wXaU770V7zzyTQIzM4MOzgkZbS4LPL2569v+RpD6tR3c
S97bSEm53gOXVM0xZ1WumWQX5OnF487aOUPyM/vpywDlghvbc4HPgM6khU+ONrJaBtMTqYDdWRtG
cx8VHmPkYQXc1+1e03jgemXdE8QR7xjCMGtkcIHsjllu338SnXIt3ASnNDDAaVkoQQtW5XM1/GSK
oVHjGEhB2zwlx1D/sGrn2a2JzC7bLuQR4YjHJWnminRt20vvChh+05QjLzWtMB29NmxhRRIRFRHc
K55Kby316uiqgxBZQxxvZ5WvUTbsT7pXR48fVM6cxZBCD3jNeQLEhhwrhEIT4r9pxAbhUUPRLex1
u03gNm6tWdMOXgchoqluEWnJIEozueMDtVWLR7qYmF+dFFkx0hki23JNbtOhBBzCHdy51l0z4FGU
c7WSYZLXoim3RYR3lI3zxuLACiiD33tBBrQ5o9FdtOfeZh/SmGDsI881+dknajicAIOqgNTqV9VB
GUZjSOx754Ghr/IjJ+cL4wrpWcNpGeyErafVBHlSbRpXH/EL99l+wAxAhEn6WDXW11xYPrmhI57E
kVxyd9Q4lJCebhzYDNsEw1Dv2L8kDuNE7YokMEp6RS8hUN2Yq0OmNOjsI6VzJxVTEDAqGFq1He5u
Z4MuCu1eLF/wQbTbvOO1jyK5nB3tJ5XxvjIq6tKeKcBq6kPn7Wx9r7jv/f4rZbMmWWoleJGCOalc
5gp1izKEoO9Rn1/n3Gl3RY/30J4mjCsQJuNZCwufTtIWzckoS5Qn8j1Nh5t8mqw9eJDVqyg2DrMd
0sfIKBud+ifSPtv8Pt2hsVnY2hAsKjLzGbn+dogjg4WSpdjPpGvS+5LuzJvOYwRGMuXPsri3UlvG
Y5K/9hI5k0UqCHtIWiuzXYPkk0vFlJ72En4CllF3484yFAiXN/YAesyMxQe0YqivTCWrNMHU1eRP
wNjuI216nibnJe/1dcdG8DKzGcRYDivtPMPxXu7z1CxPnCtq7gP4oKEyhj40zYaKUALBxmqvR+8d
OwK9TZ5N22cY1pp/Kuq/RETQfITP11xRDgROE3vocc8kjg0NSfoXy0Etg5P51aLUpXSwrpPkl0I0
xlHTsoTqEKBJjeYKai6pcR2jEqyxx0YSgWIzIwR2gO6lSHeiG64QWNJNNLtolCX8ZaPpwjKB7UAh
3gkaCC+znQ0Z8lUq4m3cwupqVXUyNG2XgJoPx/YbLvE7xvcV5O1awZIxjc0MfY/3AMyKPR3H2kHt
5Ja3HM1/YCE0Yhw/VntM0BnMWolr+aV+Ew3xG1xSIojj7nNpINUq9GG5TH7zZToQNvKORhXSQzwm
YWMxXVHQZceyjC75cJ2H6b2RZXKY29k9qWVEChwjDUmEODn+p1sugUfc1Dmb3EsWpx95NeCl9gCh
SqcHMFtQZHl+ekpRQbLRRAkttFLtaBTDmqSobeedhNlfsIw+JsW54tBudV6tauoRMPi53DYUUzPR
CZuGJD7enffWxbk2V3nHctPnvjWMsxVNT/mS/Po+/O2ZLMmgaXjoWocljl16X5nF3qOb9FduxCnM
ocyFS6Xfl0170JYFw66WfYJ4sHfRUP4tAA02xoLrrew8lII6VuEB39q+msH/zcn30NEK1yPfZbT9
q4sqY2OtrkbNmA+DBHhHlwzqfrprIv/SVCmbCDphphUGKs3MQD3FOkNJ29kOub5Jum9H85/awb8v
RochT52DEMQ/nMf7ERSMPlfYbZ0WfNV4oxbnJZYaWm26dx+YcLjELum7toX21+STZVPYyq5DLZtr
fYC3mhng4myF4X2g+nxFAJTeNk37kiX6wUE4QDCaZ26oNN5zW/xaNXcItRc3Mfebywi7mFAuzly/
dGTyZC/J3eCWzom7cV8ldGEDXv8NM6vR0Jmw6zAsimodd1rILFswSYTAe4QKHiIvp6lD1xgSKsGD
IIuf0vM+BvASSMWIsWKJvWC7AxO2sfOhhEM3ftQy7EADJb1V/67xPBL5s84EtzCvIECJj9HG9kKf
uumHeSCoTD0McfJVmymL+MXf+a71nVTmkcDMG8vfRSagYkMTVKfpumEMurx7QzTGswRDwqyYZHVy
BIXQFpT8ui13arCKnQ7V3MmJkrQi7ZYA6lBRJobNOvMy1FyGDsRpsqSbY7paFqXw92SNLCfoEjtH
6NVZdxHmADfgEMHJYViMBPNrHVXuNUNMnhe7Wrcv9jI/4Gss9/SrxbK2YcaXzYG/A92O2nsG6ZPP
dNJk0XPvOxk5g33/k/oVT489eae5cG7sVKITLwimmDt1sVKLxFXNkadkjPv9GGEbipbbWAe8UxZj
j1jTZj6JlWg5WV385VXEt5Wu9j6hgkoSLdmC/ZJbEqQ/gLDrkvQV1NJJWKqMPQ3gZ8za00y9yIWe
Law/++4SV5V34WTcjPbU72kdjkgh6i1oNGdbTMYYgq+KkbZWhvMssoaUwi59aDTHCWDHFPUjzsoE
DAmrxVZNuxgQwWZYPaJRfzPGCnGyl4DYRu/NOMW2yBBqTQDF2QCMcAawH9nmoULoRhvKNHYYXO1c
KwMT/Dht/KFQ7PCqnJe2m0K/9+NtoijoJ1EmQK9v0mbS71H525ydOSAVZ3imzV84A0DmDUAvak7z
pSEuzQdBZvCEscMKusUzdgabre1gVp/4Qbtd2W+dCGc5sYoJCQsvheccyZIdzq425fsMckQ6cZ15
OHS3AGyOeZ29VAYEZiy8OK5drOhT4U5bw/c+GsebLlzwm6JfBSLDDMQDOeRN3qcfjmGDiNebwB1b
zCy+/KhKfGqIq1na2Pm+KO1jmyzEWXhTdooz+9zYBpqcwkFL3O5i19yrJXGPY9Gz+IA6E3rWjP5u
AExl2BjsYuhJbmEGinZm768ZoOtAjEhQo5cjUkq0pvy+fzkbs2UA6DakVKjAG56F343EP5AyCoOP
L1+TRxOfN0EoxD/GfyftzHpbx7Is/V/6nQnOA1BdD5Ioap5sycML4eFezvPMX1/fcQS6MzKrsrrQ
QCQy4tq+piTynH32XutbFfgqre5eSZ5d5SKxFEQaHJg4eTjVwDIJl7b3YdASc4pMih0S1Trs6ZJm
GignxXgqGz4Kba5+W6oqDNfWZoBN0ZIAlM8gJAl1i/EHTb8M/s6Vz1EbcLgY9FpyuSE6/ZF1zCkb
U/lSK1ruZiX099UjETmuGNM3UjfjdhwBuUbcjrnRWIuOSBAMKnYG96Te1DW+m0qkxELFs2misp31
1iO3WXElImULWVjlFAl/5gq1QHMYkxqdvO2koACx846YuApocJmlHGRTOlep88uesmnbizRbjVjb
KB2+fFNaoqTH4iZveuJvmaF6aUiztRkReBOQG6L4LVWOTSMi4207mF5mTUQh2EpEUglD4ApjY1x0
hHBK7JyWlKrLqcyvkCAhfQHk4jkhrVchthfCBZZQkeQ7sY6IZF/Krm/jofhDu/N1a4sD5KU1me0Y
IhM4Shw4MywGjm5QTVnFMSZAGFcoC8UgbdCVd6t8jD5LwoYTQocjkT5cE0NcEEecEksMeYkROE+V
kRaMpFluVgMhxgHzLymaf/ki3bgTOcc9gccawceFTAJyog2XAfY8giCYW1k6f4acU+2CRsscNBdg
oexDCZnKUsvIWqTu8NCStyySl1WbP0rGPFin1F0LWZ+jQ09UM7JyCehRj/Wotvc1LQifWGfi3OYl
nhEgyS8ouTBwen6AY3aseYvEtLIDcMPzLIaZ4c7HYrLezMRIz5XGbBhdL6lmyS0lajoCJsxh0zxl
MhsPgcK+58jrvtLhF4SoVmwiqymNGL7PYN5hOIhMa0ekW1vEXJO6ig6Ix0cNSPnxAe2sIJ7Ksi+v
EKS/KoRlt4Rm53Csd1KDBmaeVlbSbxqRr02gORgHppYHlPwa3eb6uSoMeykzI19iP9YXZUlaN+Ev
HaK6gBDvUaR5ByLXWy2K1WiPMqlHpz7QkfCYTxa0yKEeXoshZ8NTne+UqHC26c0sssNN9P8jYeJd
rvyG+LqxCRnvNYa/AbHjKfHjVUTcmkb0CLdPdxx6pd2wMB3l+MAu2dPYJcUc1BUN/zIiyr2kcE1G
l1k+M/4T5N7vSSShTw7fUYp09CzGAZYi717QnqkYnShJTxxoN42MdVQYYg9ZZK1bRbuLRfp6L3LY
Ww6IMcHssAYSd1Krq1liylVUEIklcRTx2O7wytPKFQnvmU/Wuy9S3znwQAQQUZoEwssiGd4RGfEy
ndg1geZknMxZ4mKToeWEKikU6fIVMfOJNj7pDCrj4Msk2LGUYaVpIpc+IKDeF0n1fefnuyjhlDiS
Yq+KPHsjzjdynv7SRNK9TuQ9cR3yt1F0YBLyt4Y9+ppSS1I5D/kBU9AYjDKpRsGFOUKxiTh1cOta
HECbsny0kbZFUfxQcdJuJ8kcAWzmO/h88UcFXGVE77wwyw7nrwFrrSLYx6Vjx0x/vrTpJXfkYA8V
5hOp2kpNbWPHGIL9bUKnPxrbSLHqk5CX+dq7n8w9mfQcp8au/7DL8SW3lGTLI20vElZTDzU8Ea2t
fgfSxWGjpLPTzDy/UWnLW1bkFwxzcDTi7llJCnLHWLy3Pk/g6DcJJHYdaTnttRqGuUc/dlrSErGs
XnEDJ1HpHRJ0UwTdh+JznmXWazujJ3fVMc/CZm/pgrnHgAHCVScB9G4qIH4YzkvmtNtlUWv9iWTq
S2qaxYp207SfoanRXEs+Gqtn89J9oG/a706tHmIli4vNBNt8rWiRikwl/UQC0FU9LXaKLxra2HxE
XOsM9ihrSH4wMMXZvFInPdoDLexJrj6sgglQJNvTxuawQB7V7FWzibOr794aTCLse3F+Unvdqw3D
oyXxlasy/GKTkZzdLRlhLGijBiQ1+ejiNH/vmNV6UvoPxEo/ST3os1DtYNsv3UwB8opUhzciZWQM
R3IdaNGp6dXFLPk4ngvMKZC4cVnDBwzjTTSb9jorbCRK4HvSsrK92syPmjHcdRkwSOBwkwca9RwV
3TCF9NHJeGUTWNTZJCIyglsRVG+TcRax0/jTUNtRb5INlx8qarC51DZqSQPYKcd5lQ00PUvUeYfO
qA7VxJId1tbaNoFcDD2lHLyqA4yphV9DHZPY2lbEYCUowiBbxTRwDYuZlTRGO1I41lVeqTs7mjdt
LQYFkZgICH1goAh3CNP1yuAEUffAmaT6BhxgHXS0d2wZ864VWtcuaDepZB31Qd6i3XLlxjo2Go6i
eJz2kIDQdyBZ8hELRYm+Vs0SB+FkUb5NyE3gb3333aburmmcHDNajpKMFmhM7Cvpv8w56IwQXNKR
2kReBzz1MngeE2+iBECB0vG3wKtYEKHwgRBU2bb6V1xCqkmGhNHVFKA4YZAzdHc1ziCOjN/iIn0z
W2O8vaSl8qLp/hMEtWc4R2LD3ZbhfC2C8DlsnXuv2wcTfg3ZI6skD59T/bczdRsSXm96NN1HJXxo
qX/PGuNpxGqojy8B4TFpNN7T3Dz47RPthu04JxdfsU+xU5+mRNvPhDPT/N1KAVMJi/NEbW7CLrnI
YktRudChUSDmftT+rS6bg01nQarLs0QIQ+gnr5IpsiVJfjcZ+2YLwxzOnP53PcTvsrz7VvKpZmHL
tsG8Q8LrOQQ8f1HFkZWc9uWkd7dC2xgx00ynZ88MC8zCDVlQlNnPQHe9tqbznE7LPtz4Vsprpd5V
kT/SANpy8n8luuc66t3TzLYkFgQGkvC0LK1fl+lnnPrv7Cm/zYRNd9C7hxkFZwQiDB2sHOFQsdfp
YCcBD6vGE1LJ8w4j97GZpFuZFPu8GlwgGYZDgq5OaCoKudE5UsWZ9ecA/z/QXqWyO8FddYElwh2Z
0alhyxsJM8de55Bzq7Ick5+EyVnLj3YgHTixJUCDUr17j8mqNevwpSjnhxPPsFo6mn7jb8tSP2tT
OTZYyIxIe6K0rud9qY2bQOYn4Uw4NSDRQv9lCKWmZEDTiulMjy+DLd2kYtrx2rAVVbAZpPzYJO0+
IHZKfu0j+VI1CbZo3XyDvP4SEi+XtCdNH24IZj4yzntJjOq4TG7z2zznv/KiPHfhesTtm9aDq/Gm
8Ai6NiQ2o+W8EeRu4QSPKUCOEPe3qHR2WRldLVv2Zj31KqGcCdZW65fIbptboURe5G+rtjvOpXUw
WxCSzrQJ1GHrj4SDBijnrMr1myvpjW47WpSYNTqTeRfSycyzmgQMxtIfcuGc2AlduceKiYGhVMOP
iWYASV2mKxsdrTflhRH/pfBbOunzk6ER2JUqwGr7p1hRL00l3SWTthuTD77+YhvTi80hTOJjHMf+
7kwXZ6pOxaS9KDyQ4gFEq3bu1MY11WSd+v1NxdKZJ/llNP/4uoNYiqCvNjuMKpbNc6cHVyfPL/kU
3/p4eDRJdOqTYqs63ROnkeWgIsCxrUOtNE/o8W5hPt/TFteiSPrST9LEBArhby53dymRX+TY1c3u
KAfyRQbITJeAMY15SMfoNoVc/NSf0HGdIiZZGt7bvpaeIN3ewto5yan9JpYRuzcZZiiQC/rb2C3T
MrpHQ3gTKwk+2ZWiLcnusc3XobwEdfIYjGwHC5Ss1mZs783v2UFkMi0DHg3q4HQ4TcWlUfoj2nq7
uRj5nUPMcSDoB3TlDkTWjGSHlkO9HmH3yUCr2yS+jF0MXmfa/Yj64ugBrPUSKt2p6uw3eGcLuwQM
qfNMMYIML9I5ndeWoq3sbrqJZU58K7OtZyZAd63v7xXSkHQwjrhHblWTXRjc3Ew5upkoxoI+eJT1
K0DVk2KyMrbRCxPkS9dbpzSNHrGjH/XqO+26UwgGq7emS65JPy8M0NZNk/Q7SYVmJp3E9Tji/ezp
U1KV5cMTcb47rWfMNKSXAciRH5I7/BFO9a6dnFPYRA8tDk5ZwxrNrzJ4BbFpukV5muf46JvaizF2
pzaUnsQHIP7+TGuOUu+ZUGpREu3Rod0HbXwBpnAY2ej8Nn7VpuAxmmiN2fXeI9N8M4zhSdxRSm8f
R+trKtMLh+Zbm+lnfQpuNgp7J8uoArF7zkiNU1RH3HwRXISYPjW5LlfN7m6yze/qzJP4Wqr7m6r+
qLsc7XL0IEUZ4t18FS8K9PeF41ujVp42zVdGjs9x1z2h0H372XRk601VB0pYBsPhA2noU2RZb3jf
b0btGvBgpq74zOtxZ6n+Uz2oXmj3rkLnmu7f5AyuLFXvIS71pPrW4n6dOSmVe/gsLoE8qo3dQtD0
38QTxXt1Ujrlpe+H5xTySB+fVGXal9W10fqnodY/ifS9UEk9MRu4GXO86Xx5PaGf+rlt5P4u7t7A
GLc5XNqZDq6tS3unbJ/Q9IDlIPxCkl+Q1LwVhOyMVnapUv0NuYY3YtzjzmSDwI89+Xe1yC4ZD6jY
JwcdNAL+hIQnsgQ+6Lf9c9dGNyP41bMkkxX60CVjZ5NMIX6MwefP9ponwXMnt6ehzo5KoZOLHHgQ
OT51LXmvX+y5vvprUDb3Ovs9+f2ZQvdJH6UrzshTNPDbje7O8PAkxH0MtppyQp6dHy27f5LV+JVk
04ukm4d6OndOf5dqQshCAsuTbTj+lCHisn4+Rgc1aIMlSUNZhrKW388XHP/xc51kOEj9czDL36Q2
3mggUOe9i1dhtvkrK/BVN3eOHZwY4j+RS/Yc68mrGsovGTdFPZqovbt72/kYRmb86MXSAaDa3HVw
QTXrViUGjMnkPI22vM/CNQL3jV3zExY1lmaiGiHXjC9bxV0PwrvYvFRVnLJcrc4/27IBhRSses5P
JicqhkfBQwMz2bGCBpp0a0ZSm9CaFRYhEUiJs8bLivlokZKhSfKx0jvXcIINECAvpia1OLHHRndI
LOkZYcU2s4o944+DocxrR0pJ8MuoKpOr2NlrJyPOpPkKO0EoA5NkBg9FQjRF5vfZx8sflNkRhAJW
ira4ABKGu/PdpRJ1EtieqHwe9fzTqMdHplm/mqE/Z+l5lJwbnH9PNoG96P1zTPqxSuxHCaRLLxRs
4nSmgpsxEZyXEwBqWhurSl/J19zM1Qg4cdhFKCth7gcIzvGfKU65seWVNdLy6uaNjbgIHYvnt/qh
z/gBpE5WPq0qQ12uJuSVkT+xNhBQ53SHOc0vGhScwjYPVqwcg6I9TPG2tjoPffZZZpA3puvwwiYR
nWigblK/O2D2AQXVuy2N6lbewz2AWmMgUP3Gv45RsL+lxgtPfXSuorVOPdygTbHN4KATQ9oGPULo
wa3lypPVaRsilpFpS04mZ7/pEQTRYQBDSKfuJOR/vq0ym/efFZ8BMgh2yk6VXm5d/WKGSnlprMAU
MPEwNrIMBySSdyN6ixKFZ5GMa/E+i4oSWSI5kwd07TtQcQRPOywH087ok1NAzWEbn7HT3MwuunVY
yTEbIHktPcdgTWMQ3pfnNE8uNiJE/GEMc2ZUnSFXEjBKQCex1AFUmP0XCcMHNWZF6vp70fZPGny1
NG5WpdMIQbNIXSFYOGW54dclr9kEBC2iMqilyCvH6diH+WbWUYidLZHBjnqanGpaW6Pp/IKNtSOl
m3AOxZtooBUYkhzn2zqIwjWIyUTMbE9lOevlXzERV0Jd2Vpe7Byh30NiCLctWNeUISU6DVoJ/tLh
SYQc70riKvnzCpxGDKCjiismoeOq768drP7WGjcit1aB9CMuJsAnkqh38jdRDdkINZm+cta3Mjpj
wbDmb12a66RX15pvbgkHpIVt7zQp34TKfOxp3vqNvcUkNQKTm4C2Wvq6nbAEJXRm/LBZ1Wq6as5l
3Lt2NK3IAlnpjGh8Xzy40rIc7V1g+PAdSGdM+m2RyWcMYjuiB7ZahR8fipBiwJUM022rFK4+rTvU
eyhM3aRSmSsiO2xcfY7XtYovh7AXStJB/rY5gxs8QD0vyW/Zub81JK4oBbhPkbo6mmtPN1s/ineA
fxP1svgUskCn+Q+ma5pXjPRuNjxoKWk8aHxHh5TJwh1lZxfNxpquAhk2aXTrh3AjabnHqf8tD8VR
LbyCLXqL/VuMlKkHzWF16st49q0R8nv55tMw55RV9jI6m7Ul7w0e/bmYjnUzPqMlO9hBdulRF5Sg
H5LyRUToxHHjibsglaUj6w2pO8XXYNKqMVR0Ofp0RSDPkJojj5iMAm8TC4S4vx1KzqQAnMeGBy5/
F0w+oDlrWyc07AdpPUDyJo0Av9bNTkoRmZwdA4Wdb1DPchOdLDtZxtX4RWIbg+Vpp3DVONd1zWLE
DAUwNuBGmweF46rTExsD7WQoz+QGQY2PLkoisQTKR6McEKnqSzS4pCfgfMKxI0rTKqDBQZp9QB1q
GGvxZXb0lRHbW6tjW8P+klmspiLJBwfGBHuhbTgo8N9Rpnh+zceYD+u+1V0T4rouHTmRLOLDABB9
CuhyhKfRnD101G5djoJFvWEHcrWeBKbAFS4h3MMkL6criZxp8cczb7Zk+R6P5olZes9iICTn5vQp
NBUTQkZ8wZ7YCEkSvk59dpka/QCPZk208V6i3xde6QjsJv0c9IgFCyT8jQ3b3YL0VJ6jWDurZKjI
vuPF4VPJBFcL1hBJcNC5UGUXUnMbCKOdOA0apTdJs2fO1VupBdeSbS+qt0loHBB40kGbOAfbWzLi
vZovNeVR5V01rWEpmSytJNApJLfgnFr1CEO1uF41Ug2TvXe1zCQyhIyQTBcpfq4qJVtbRsE6hlDG
3dkZ8EwT1ToYK2x7D5jOIv4BhDnENE5znFhWsQOBLs9eojkBQYVS5FPcVHblQPhTEWZs7TE7TmHk
6chR4sn8FafbQWY4B9ZZzsuNMmrrn9Oh3j4FHGWSVHutSnnfisw45c33w60+5G5p0MdTDxO3Ss4h
0cbhbPQfmSEdG9LzkLcdUzPfVFs50S6GigNZNzYayRJ616/5wWwztJjWWHagNwo109bKHC+r7K14
m9rf8SmVXMnizSMxFa/hz1vO72r0GQg0YLHeXnWAHOj8ioucJATEseMJdBz3ynvHn2lJ6I1YKmlQ
r/1axRJFEcD/A6Fy1WFc28UbmUFrs7C3ZBtcVV07N7JOPkJ/jaTuAGHqSIcMrJLJBEFfR7rOHneX
ZpQY4bQaw2KDSgZYE5a8TqaVUMLknjZ912+glXOG5D2p9j9rtcyH7sheRncvH401rXm3C9HQkhvM
uzERI28U+Xoww4NRcgf3kUf2yrYNho1N7koadWu4Pfu0tU5Jnu4Stb+XjOGSOd9aarclh2KHSZ/t
Wt2Hvo5i2PF8wNk+8EO9GtdTbgABtXdoFQ9N1K/DZv5ua1KdQBZWU/Qi7uSkiYTHBuJkehxKoHEO
tRbMyxjlSlOHRGRy0+VAYCxzg2JsoQTlXm1e1YFRVd94ORHIWfhpca6DPJASuBYT2Vzma/TTHp2k
lfigKwvpRpRtJiPfATKnJiF+LigVhor6WZY0FwHUDm6bRyreKbfSHayBDVBgz4dxFPj2CjbAvqrq
M9Lus58e66K4RFG+JeZmlwXjU5lw6BFR5ZGzrfV0i16WxIxoFWv8JkQ2M77OFGmFzMcwoklVZ3sz
gQk1KLnt+dBOxXaaMX43KaotvdK/UzXWPBRGUCnBONIny41LHec9Wn7/rgEV4YStNeu9P9qgGueS
AXHGScBHU/8/x4f8V5G6f8nd/f9hjAiYyVdRTjWe+rb593/7E24ioB1/+Q/3B+BxRSw13X41EOT+
/d/+SJ8U3/n/+sU/MSDPEMz/9//6Krq8FX9bEBX539NA0MD9K3zI8SNt/0IP+fn+P+ghiv43wwLJ
7ei6JasCEvJ/6CH63xQCJiDGgBBRFc0mAfbPWF7N/BtED012GJWj1NQc6CV/0kM042+2jIgAzoeh
Wpqu2f8jeogm2DT/N5iUvx8OiaaZugWJxJAJgf8rPEQegkwKECXRpCUsh2kJun2IjFCSBteYq5Pe
1EvAjwyYtijZAC28pOGXql0NmchcQKByjjq5iz0RzaI0I2MMMsRk0HPyIy2S/WyHW2CfS303+vcC
jAAKVuU6I6W0u49y2BMfk3fI1X7LTLQvuXQxpiUlCM8jqY++sZS5MsxoCooP6+BgMCXR1T9PxTd3
OT7GNTNFiFwwrPYzazN2QObQsW2y5tzHZmM6Fx03PxptgWcz/WA5oV2PMw29rebpduCa0RbJBwUo
UvMMHAVLoLxMM/ZO/FaGdimDhFIciQv+CxyaRIIR5MTbw1wDuLO6mBhhYBba+Hi88izxIomXgCN1
CDa1oR2RXrEn1ij7Xu3kc4nflOk+pRQUtMKvFxLIpQTnUmBwRfTVfOSSM7tuaR1lM175Koe9RIRI
EVIJ6VAenuw0Xhlc9+gP60G19loRbjMUBL0TrGEueUpJ5mAR7gPKGY26FduqMipbRx94+fMWxveq
D0QFHK67MPaGYmIg3fASiNOMvrrqEIQkICBMMjjcOPCusgUQUCQ1hoWqjB47YhehZBMGElIwEoZ+
hGdynZKBpRVVSXQd4hcjWZZUsIZL2wsQzZ2wBOjS5gkhYiHviubDYuwP1wnpLyJ1S12mxYPiCxkY
2lv0TurDSLFsKA+uKYcF7hcaaIGHuMoIjcEkVUsxfwAPJgnLET1iH3oXuVeMcWElpr1bh+qiBaaJ
Lgq19Dt3VW0wKy1iYLPVUuVGFT4xpK01LkQdq6jZYuDlg6q+xJ84iBcIGnINPBz0INamGGbTiaYR
O2BYqaTPDBPNMD6gzC0lDCQDelgfaG4zC3swChx2Hz6WpovpdCN3wSGqR4M70lCeHWlVkR2ZoyYq
s41e2Dih34vm0bRfSkjdDLK0Rlldc3sNAQ5IKN8Zv0aWYc5pqKLwGueF4urhzWw8iXRPqYcPK6OH
l9YlmmtVfmubnUIXXJq5ebhzAcYtizEAc81dC7wWOz3PerYMTCo3lakl8zs+iY68rDwW2VJfXUv3
NoBFDTDW3jr1I8FlAOfSrbkH0oxB1MgYBXaNWXnoCVYV3Qk2IdRS46qlHT2HCaNSdanCB0wi3D3G
uJqVcVVU40q8ZwP3ivjvCJtYrn2VXKyJSkKV5UMFzm3kaJIKkRJVF0GbHEL5Onl1FNWcZy8mQNMO
IU9Myz3cYc6H6UM66dffLeKXf47otlia/3ltNGRVVTXIPrL1D1wvzUJOEba4nNT0d1PUq/nsgHZO
EV8BimFQiCHeeGRZxRBJvDJ73xKP4+goF+ytDnaonCl6xAhBVrbD5MWrnJmjWa57MsU7MDIlYvFY
TiA8MCsuCTYdL7W8KYlPaGtx+1fEPSN4RkieTl/iIRvHn2egKa6yfPEtAg8pjSbyJUSYYRZ+pTxA
tvzQLS9TtaXDJ18hKlK7h48DKoW94ctfevyWEYaZeKa5qzLcU/VXTZN1RDaGThtkjYjkipC02eig
TfNMtzWj3jXG/46a9p/uPH/37v4jtsqasqTQeXfn9J7ArEwsslAIveMZtWJ8kMhkSGjVmJrEJ0wO
i0mnfKsP6Cndf/05s2X+8+esgxe1DUtXyej8x9zmHpPI0BAVpqLnH9clIG/u9gmwt7zljTOYXlek
Vu0K++S0K7oTVXNBaRgABo0JOS9cyyS1c5V0XiPDsFmhRFJL4kwBqzOW/iqNfSVtpYh/XjTNS8xo
IZsb8NQLqTv/65cidut/2M0dWZW5X8WrAQr2190cm40tyyCUaNGsa+eza1FAymQaWYdCqf9gyf1R
Q/0nj8dfqXc/lQO/SzMtTeVdU36wZH+HHasVAk1CJOuLQV/D9LbIK4BJ2nkG7LFPrEz/+pU52j9i
zoCoaaSTUSuhKjNgq/31tQ22PEqqHyJjZb3Bz7+1fB6rMPGgq29HzOWwb9fJ+KVK1askoTsR0YSO
K40PRvOkFgQustNlbSsnpa/QrmvsI+FeVbqjWOVzgDcY+x4BZ7lRKj8DTIT0gaPwTgPPI62IEL/2
25DIDQ6f66jdzo66VBp1OYx0hNHPi6sgeu1Ct/o4ONVGz7+skTjJaV3bLBbjlQM40crVHLhV9zWE
NfzerczmKsoIiR61HRPjywmh2fMP2+uRsHJ3mOjnaltaMpuRikDnKGUpMZRjxLhdsNbMi9bffC3z
Gukt05WtFEqblmd+qsAUVDs13bCELrlTgLMizrIuKo5ClLcrsfNGXLbYHlSLvaznpUAzETufeLXB
8Kwy4fYfMmSbgq5PAg1Z7CcseaJqkPkZSTwcdIaEG1ks9LVf77pPK14l9HVjhFYgF3tItibj/xZx
5xh6KpsfoN5F29GDkr69tH1pqks7rwPMPnFM64cec8kmEVD3wHWuof9MYOe6CgZdYoBY+aUnFwkb
o8/gHjySRywXGrN38brEhpIVLyA/8VweZ3xNNhUkustO4kNV3myTmDmuuWLPI2qO15l4gJxX+hmQ
BP0ty9WZG7U2mSQUwIUQs4H+NbClLaRc+9kmOzQYSGi3iNlfOFNuFA0o7rCNp34la9E2pI8z6dLG
tKplzziYoW7XvWtEXwqEdyrQ+lHoFgHFogW0qvHGYqPjRBgVzMrRtC6G1IsL2i9BxTvsMfX25uww
EyQdsK0QF0sPlL9dp6oyI/yGlKo7tssIIJfYl117RoyOPIrOfE4B65toRQPS3X91vAqfatMktKIp
NmK71hjQiPKoTBJPykEk8NCIHYkUiqRfy3P6mGF5K0wViJha+vqhgA1Cn72jEFIN7sU4eE5yjVJx
TxjQKg6CbYtuJsUPnogbQnpgcee5uvXKeChJKe2N/tgyvxBGrr75GuxPlepawbrWwHqyD5MNIYmy
1v7Uhm6RK885HlLxG2xqam78gosb+x1J30IYxb0s2D+94KEFjBICtjKLH252Yh3omUWS9IN8Q/W6
mHBd4PsaAFBKEaobJ6DLzFMJd24x91jn2PK06ok7ABcmnVq25oVI3w3YDkuVWgNVSwFYLHQuFhMV
sV5Y6EMoiwpr/NmtOkMBvrqwZGdTDxXN83qptcFPfVtzu0yiqh6fM1xkHCIsUlPFGaNGimKpX0mK
4IuryGNlUfa0USUXaSItuGsHrYoiatAZasLVpY1CFR464aqYsbtaoRtKvdvM70kEQl/iFmaulkzI
DsEXdc+mwCSS2xCWX3nzUiblRiU8Sas3xKIsYmd0zRaICejWJqYaEHoXicBHkN24nBTcJ23qhQpW
oBCoScMI2XiySQ6LukdWncj0RWXLV8XJQtAoJNz5teiP0pUwsfDzeY3lnwcL7oYf5xa7qMONppsU
sPTF9EZa6OrVAFNsMUwpom/JZ3r86sD+adtrhA2VBshkfYr3XCsrDllfdc66T53pDL3bDxTZSb0R
J6pOSc9MFl2zmtiMZtomBhCoVZkmXgcIvQoyzpmcWJTOlf3mnNSBB3+Xm+Dd796LCJl1wrvHU1+/
p/Dd+prk4lDAIii6hkcX34lyiHIwfyBxDDNdDd20KrkGue+RXqwMkYrH7QvMlnjhDSlygiqk0BaH
dc7/RkYNUqvDkjp2VJBFuEtn2EcjavAyv5REAxUSMHpCk2VJWA+hdwOmcEa6ofKmUa5VsvPDTZk+
O90+DT/12cUn4PvvkfElNJjBM300pDRYFxl4mk9QgBcd7uM/L5aE14VDWoh0SYYUYTzSPbLRUGhz
rmAvUb0KNd8wYFMcJ0/HOKjhCgAWX2sTaXHxsjKkdSU2XVpQyIgTgjzyZWfWOOiY7gxrqgwALwHG
B9V6oRNeK/FaBykkN+YxDz973lq4Z90zK6tQZXWIbSgvPJNF+FdooLZO9nLwPOgGto69xLrpY0P1
23uhPY/xh8TyzA4AkZj+e9IeEuy5BnSC2gDdYR3y9Lka3aDFDQRhEnr8NlF2xBe1xZmBPq9CFEHi
I5u7h4WKlgRRC2ukiuE7qujZHhBNThjSMkQpw4eDv/SP7Lw1Ymc2vV500NFbQ9iRFJDHZNDXW0Xr
XDVx7lJQnWc085guVrR2FpQw6Mi7dUuOZDRNKwdJct2Fruh3VJKxSAxeQRWscbA+J0GGt5zYDJ4p
I5JcnSFFw/KnpM3ZiQmFSt8hkKb4uqUm3DFAKnBHxRKhrfahZkOw6nSt1GAS+ERKiOYvoBwlDTQh
zmKVFn0zEO2LsCRikcyz/Yj2Jo9/zFnEnrf4gjf+/GKozzneJ/H6eQ70/s1S75gRhIt+GeBGxY0T
9e6IuUAlvS3pUa3lBuHduCyJJlUJ8upicqh9OCBMF+cJwio2fRsT4OzoVy1HiTnSl2GRzOJDm73U
PRk/AApw0hEhz+6A2YDUWXoMPYIylirqRp2QV1IMqRr4Mzx/SvokfnHNUbTCzBmSMpupqauRuy0N
z934G1bkVk5fGy3bhhQvaDKjgPWwSX4r82tWbDQNnVe/6PDR64z/6xib8G/4jHhckSIw7iOlbJmo
EdvQb3GjqKxNiv97HJ4HrV1meDBRNC6txoNeuCxMnIiYO3hLSta5Gnm8+He01+7GNLUFXzfJT5qY
F3XRey6Tku4Q/B4OS4Xhfqq855MBh4F7AvOJIzD/pDfjWCboi2/TxMXMUFJ8twb/FGeIE4X5pOvB
CXDBAGYG9Pp1z1lFLV3gjz/fn9KukXiPYpJzdZ42UlZsTBvBlBEiolOactuFkTulHQ8ASXwxQrFE
3ww9F5qkqziGScFqJ7E6hFj32+p9ggyMW3UjFgnJEhDgQwV6xRj1RS2Wd4dRAEfC0RqvGWd38W1O
Qz4DGui2BeUirAO55GL25vRLEaaH3ox0SW/SNQiX92lmofcpjVs6878nYzg2dKUimgcxdgBbV1kC
2Cwm9eDU55QBtTjta/a4pkYZmdNITeKm9NVmDcAKxjHwTlvJCPdZoi07FNNKfwQg/ugDiHDxek6m
fQeRe47k92jwWdUHN57ileh3tEbHQLDZNfPNJAXSZjvrAzpO9Pci/QGyDDYylShtw0aDlU+d1xbX
oOQ7dMUbSp/Y+nAtCs+kYSsm/Vu0ffIkWmfs5houhlSa3UGjzojI61Q+aoNHvqMcx/WEC1Js2QsI
jmCIn010NAvUNRtDhBGLHiS+hySvkVLQAaFKizQFrg4GfTAsJo8jrOJWWQ3VXuOenoavWOynOMf4
DMLvZpRJcGXkjxkdpT8NXflg9o95rk9CBSBqdjSYi+/Z+mr+g7kz2XEdy7LsFzFw2ZOTGkiiepka
k6ybENay7y/br8/FyEggMgs1KNSkgECEezy3508SRZ67z95rg+AQqITzkEWKbysnkmVNelb6+qnX
6SyX9K4F8YsOybQlFJTl0e2fp7t/Sff/Okyi5f8Paf/f//Z//b/sDP7bb/R/2lD8/7hYMLV/Owb/
b1zyU5H+FN1/Xy3MP/GfqwVd/INFg20I1XSIjwG1+q/Vgmb9w1IdGyigrTkmRHB+5l+rBcP5BwqH
aoHGMjFV/XMf8a/VgmH+w7AcDWODQcGxYerq/81qQeXP8j8kAmGqDr+hQIvgXyR0Z/71f5MIpn4I
Sqsiyqv3fQAvSlcg2nZimSsAD4SJ4pvrwCoaFZqGSRZ0IZAbVgPJMB6hsGN0ySE7a0N1BaqnX+RD
p6+1zORpFM3Z1lFdN9jo4JLq9I3Y/Q1pR/XCHi+krrQnuC+4YBxgjIOpIdvIZjlonBq4Z0ibGjqQ
hivIifJUv7nsE/E9aCswrD74roxqEY6XjkNlkcmY2cAzV8C67qktWGuKzz49QPMobOdVeZ7oRkaE
pg+JTSWrzC4FV5PFK10rAxhS8Cn4nHauVGD+JxUWFcBroNeffEf+GmaurBWf6KCa/xSpinYywE0n
kpLYDDTVMMf8p21AS5o1ybsl3aulypeI+AuYpmlbxL66Fv5TOY1vvJ/dkhooe2lX0SPOG2vdps+K
xGo6pHM5pwHnV0N+BJW4rLS5c7nmYUJb7cjYiR5i1MYlbQPcB81caAcsWIlbyoM7No/5WxPOvThl
tciUbhnaKtDCqUm9VnRvXcmNPO/Z+lCsudcx4YU+fHVzqEYcBjgIWgo+7F/D8QArg4AKOiLEw1Z1
6hcY7jaMWNLqLhJ6rvXkBDtxb8sq3ZaoIllH04yd+WIx5PWP6vukIPI/HYvGggH+q3IkJvHxh7BL
yy4bTYgAUO0PPLMFXNwajiylmjZPrQ6HJCBsc8L9URcwMd1o7UIyQBOdFRxpQXGg8mQFb0TQTYrI
BGum4JA4DcBBWTCFlamvRQ2nIVEZrLlBT5smok9njiHn1imlOWCRNUCMU9EBxMBm2MYTOfeR6Fas
UkkzJFm8LXC7oZQ0JvUo1LX0M5mfhZ+2HXUQbRAEA6z6akDL0VZKiCE95Y/sUBC9K1CK3JrfO32a
9qntrBUDwI2pYTlQeFlLOdGDpTiv9OZ+kY+lzUNFcI5zgq2hwhfJ0JgDotjE9UQtn1ebbbSWJh78
2K63WSrkoz4GRnQos5z8s8XJhpPzaz8N3zH50TPJaDoCjMEHLKPFBwSC+mbMU2NM/oU5PWENUsge
x5PikmDIR7QTDUpKNFib2m3rt0xmbxOidgXijpVOSgX7wEiY+a9TTTmsGGFa5yLcZ1fAY4LWReQo
kdTTjRbkbeCQGDJ6WqQzjvxPeqddC8Hx2c9uat+/aDOOtotIdWkpOSI5p718pIFwmDOkhX5Uy+5Y
V8Wf1rfPpikTgFjMoLpFximx+qMdigbjA641rMXrKDL3iunkO9FCt8ZLSOFiRFN1uQ4H8x7GNSYH
f0MEBF1xSmpWE9SC5SRLFo6Nh5+q5/Y//0tKfCD2iG/ON2okANvl8F08ZA7VHsesT4uXOpJgy8qH
GkS/qZ/AGuhMAMEcvcrYdTynp8UmEXOytnZ5b/30gxFu39ehRdzdtL3E3bYqqFg7gZxX9RieCEXX
A3l1Y2BWsHS8FNQuOD3utTbIVzGUDWuCpJvlCsfezPrAS4tCqJ4JfXwqZgPffThOKiW1YSo+5wDd
pBjEvH/iZqYtFhx3AyYNmsT6J5rwlk1pvvht/WVb4wthc051bbKnCzfY24a5MyR8Su4eulS/yO3r
hchgJoXDvgzTczmG6zIAvl2YNp3TjB70QKhwSjLBDyXwNMDCs28BjpX6PacDXtpUJohF3Y5LjuE4
b5VVi33Oddtz35ifXQSLuV6YKtJRGYUHc+gagm/ZHQz1h45wwAHwr9cnwLV2ssN8ovasOfLIaMEK
TYe0lCctCK5R6mCSZgHWWpDVIWVwHle/WvborIi/YZJCgMrZQAY5w71qiD+tQlMx5NxenxgLhtRU
OGs9AoQ+ki3OWvfdYR2Lp4/hOMav5o09m22jCy4a0+nMxqo8VnHt0gjYC9PqOO1zo8Axa8W06vBu
TBzuiVwTj/snJDz6BklEfqV4uO5QEFqt+VEnPqcgFVmLSe5dOLsifeJgh9fL02T2N0Ta3ddZig/k
CJhefd3/MoTOOb/TjhhXGPyz9GBUYGyMsjK2DdGsMWuvCjHnu9Kmx6wnq1kaTYbSBp8icORr0YWo
VTnQv6a0X8oua5aNHCM6IIqrWswkKFtxUXqdHbVql/Y36Es8dym9u0qrU6fd2QriAMfjUZPvSsch
rKtA4E/mt13Wc/Nm8zHMa32boLUVQRJHG76XZbUuMkCtWWqXG6py30bVRCwjBR715VW29cMCulLM
04Ivz9WASBoN8dIxWIF13CXg5Iid1Pl1o+crSGvrSobuK2diRcoLG96A72Z3NEbxDV5ua/HitzZD
PafbAm9p/RW04SEJD7YG8M3QP62gqRdJJtCyjfdSgmnu8HtnsvMyl4LNn9gHYRp15pdTGzRXAspw
QuC4seGXHg9fow4vptSic+Y+c+vPzgO7WfaR4HaKZkX5YLFCJnK3pV5zraZtxYmBDawWPo8D6ecw
tK+hNp1N3X9188beDuV9rMlNqvO/qXXnXRZRxY0rOY3qA/FxYdt0ngAjowIPE3BtZEe9iAj0Zf09
i3tzX8loHVUXQkfhzkIdSwK988AyLxJluihd+RQb3XM0PZn0QCzojp4nGhLeoRpgaePeq/fgocIE
KHbRx9CLwPAXTbFrCDZSTXaVcn7CBqTkquhLuuj6KijMwHfZB9cKhqmObaa7Zfvdb7uUFkFLm66B
xaExUXUV+C47plLPXJ7q2sIw6yd1VMmREiztCREzt6l3pVbvRtNlXihtXip8aCm+1Ej5qafqmDjd
RQO1BQtnHxi5WFW4rN2oPitTeSOMr69yiT6H3kVk2MR5aMldkJSXnI8j9uUWcW6rpSFGgq7Vtlgj
DjFx/CVvbbOFFrrscsejiJaIMmAXIr4W422NBbK3uQvrVs4DPVtpTYyyj4bUkzd3wj+3LiZgpUW7
Vq2A2sFuBSPjd7IZLh0qzri3tzcC4sw9EcrlVNCZ2CMakBorqosToab4DodbI47WAKbXo9N4uqi1
XQ+E18JQfLBNJkGlj+9nk/AXCxHjGGW1j8ngzEOv5pGGv80ORmPTYsDF8B3/JKAtiEOP0d6sES6l
BAFaKz0WPMRNqO0UzfTv9IPxpyuLh67CiOExwGyllRulg4MwxspPAdp2bGxcIM46RljVs+rLlS+B
5mSAAROwIw07I+DkLHnQPIyCdTCOhJr2SSsXIMFDwoo2cBFJ+tjEFYC5oFj6OVcJtrdmkZ/bR0vu
ojELMtqvA0W9K3Mon9FCz5Q3vhd8SZZx2v9O9GpbEud7C58ldqMf0x7Q1dIZJgYZYlPFcD+DeHwr
KaCH0fE9DEZ6qFVSS4LrF/Z6c0wzKOtoE1WDSZBF2EFLQMpjJgF7hqnG6CAPN4KVvWJffQ0VOBaY
wAd1kvTTvELF4n/J+Cy7qbqnCuxJwNDdxoXyOT+TrIJQLOeDKWlJYQ+9xfafMFRg7VsdokIn5qqz
9lPEyGblXRgdTwanBfMw1AQVTXdhGqAGeycjp9CahxkQNyS4s3CgpRhIImQ0G0JtMFAcEvQRm0j/
W9V02l50W+ffismhH8I3VlLPLG9WMVzQxdjqCs75mA8xoTRiDFivTk1CuDl+UOV2NIMGAJgQ36Nx
6WtghdRmNHDt+teYUxr3W8MiKV3t6BR6BRsEx0ZJzjYUbDOGkhJaw4siH6oJIR2aBgZ3np8SSC6q
FNqL1Tm7og1ucmBsWUQK42VEaj3wIxfPPmZPbfyOjHxaVJaAuq4mnq/zfvc+nxmFhj2BF3snmlm5
78c7ndoTezbqynU3OSs1fGW9yy+YXV8gJg/7yVR3Rgkmm8AqvAqqYTUFETbM+TEnRPuihmfJ2IyX
rEv+QIMZ7vg1cr0XU3pvARAsGlIXqwA7k9B8Z2krMV6f1pQegzBLFNxlVlre4xKTnVsiCplO/Qib
Fo951cHzNc66DgVE5mzpAv05b3g4JFOgL4jK74YRpShoT0oAWY80yo48J4GINszXFNxGc21hUTPt
0C/+2Ym3OEH+JmgNxSCLknVUxkshEZVgrbLbMbuXrgovvdWSbUjnyyFjZu8JMsP7OphszKasgYIG
S2FRECzhn1Dr/le4plf2G9OobpMzvvisVYSrvZETp0hEp4pUuKCcdPD2NuR5vEeBugEtWK8z0jWG
Czk4tsGPiYSVyfgLkSZauKWZIWXBJyyLYEVg3VpCATnoY9FusoB0EgVlS56tOvwmcDg0m55dBWyt
Y3X1ohwtxEWLu6BunoteNRd6wcFd5u43bNRbVVPQ1fOBLlDqNqFSAwbE/iQSyabNdgdQF+Y2Lcgv
pJJ1siy6x2gaTM4OpQc2YjoYUGo7yVvhHd5Tk7U3nAHDSr1uEuz3GhMbfGvaDToEWKo6x6WewVXG
yYfJi2hTQbRL5y+XJdKi4RsYuQbj0bbxG8QSVFJd2Yf0TvGo5KWoQXW04r8gaX8ds3oeJR6jIYNE
n4R3adnXwey3Yw9upO63bur/DNrdHpunpM4/qQ07Jq7mcs+FSpWYVCvF0MfsotwwpGmMndyhYyWe
DSmi0nDsmclraihLoA0zrjmqmNNgELAa+kWQ4OZSvPiIO1QwcdphmxM3wlyZ9TuHUR+YUHoruuQz
MZSazcpGm0Df+2FnrJs02/hZ8IBuQzfHYC1DIPi0g1DJ7RbfyYywVE+On0WrhgDKyunqN6shjNPE
GRI9yajUxjIOqZWPSLmXcnpYsz4alu9qBvcvEv62TES/m0PPhSOWWVKRrq9T2wuZGBwazLNWXqDO
9Hv4Yz9ZFmEbYkwOuQJcxPnGqbjgDD6MvkiodsAQWpsC43ePUzzgHlVRojZHmge8CsA5LWnwjwJ7
Gvx7xY18aRCw3wWOv3YSGkgcvVqSOZEsD4/dvKSP7xk5tjUPR8XjrkSyon4j+3Y0VAwYiaZeWS2/
F3ZA20m5kSIAuh3DLPbnfpI2wqgQ29SG4NNlT+8TbpY6ijvjuD1Ul0wpMRR0ZezR50d1vU2PQp3N
NJQVpIbYFuEx0PVnRefIpJUp9s8DB/YStmv850/h82wriJIeYp4gNFkmW3OIWZ2r+c3mrOjYoJ34
fip+e1bGEPOEBb3pFCqvPtb6TmBYMF3IGajm5nhCCju6PX1yPlS2hSnkPezUEpvhKayxHnRuBbsL
DSNOVRruoIs5Dg14Kbo9MffF1NjcTagk8Bw12rN6nIBlknf0r3oTjJtOaZx1gBlioHY8LK113vGV
Zub/bbHo5CpzBvjxdZoI9quOzvx/lzmjY+9qDPal/kj6vZGAbWr62dnbPKPUkHVIeR97f8AXj5AF
grtlx5CM30GSE8R5mhe9GSuZS5IZb7GLLWfsa8OLeTMzGlcIf+t7F/x+MMTPFuliT4QmrH3qbsif
zB7FUiPRmq0FLk2vELiCrSSFQ5e/0J0gNoYxop1wiHdpd1k2dtYy0bNmJ5pN4x12JCeAruna5oVB
H9xIZ08EB1s2bpa2k6xRszH/IzNOG0I9nvR6+AspxvG6ajgmI/XHQ+3+5eq3Xxafri4+S2v6VstY
gRiUsFctt8FUS88W1L8Xgm9Mi7PHHYNjKQ3kMUuH7W1+55VNFwHIESof6PZo94MmLjJTVjEDYlB2
OIEzl+ilH+5JklGF4lvfkc90OnKCbqe5YrDotRXN2Cu+QfT3Bre2N+6mnb3FjqBwnntD5B8CKnJk
Zb+EJn7YCjrYsnBmFi5MOdPh7JuZ9jUnmJLQf7xwZH01gmFbsKGDdOp7hO6YDDX84BzS/jJNoUOS
M0oSj82SYozJC5LgKkzL3VmFslFqdy8T9UePhruaopnCPXqLhupsFjoYxkR9sXjSLyyg+oss6f6S
KCahYT160T7XuRWuR5TNNSreG8JTvmhYWxEPgpwzqwpu5lIOrdnnnD016RsP3cRZxgMkXX/gUuT8
zktK87fIcJNZkE5gOftru2UEFrVegR3B6k3z1blTGbNa7r/ZMLrreoTwlxByaii5W3epAzG6SAhz
VUy+MM3mBekR5Ly2aXQUwUwrPo2BON9gcGRp3F7nkYNsSOyRZyt1viYtVQs9B6/vi1tbskLEoIuq
QWInmmG9EYBzc56IB1qGgV+3t8rm6T/Eh0TGJ4flwT4hmiJCCa0nJmhsIuKw4CwO1sBuNNKDS+cj
dgoN9QwhHa4QD/LJLsHcESfuAmSVuFIXVD8uO5oz1i6wqHke96mv8c9Wi3OtRCUaiyLapOp065tp
IYGeXWtevDdmkBMBW79VPmU5lFRN3k6HgECr5rRTCx9+ik5YktAQZyID0D1JEWQbnQqSgZupn9NH
OlGysEN8m91G/CMow/N+i7lJ6d8tK0vOVmgdnRgPklGPE971AJCVgQe2GyJUkcHYKA3PhKwKNc8w
OAm0AvU4j+icxqqQrUzF5rbNVnATqCT6KCyn3WU8BaziDkp4zuzYnj8ZB6CmeqwVwta0l1801r/k
RAfOTqNCvZ7cxZmR7xzHAJM55ezSy9dGcjjIKqglbv4EmwrpxZ1b013l3KrhvRzTbtWY9SHM0ptC
h5nCU4tMHyJeMP1pSSjWELNRpEvMA02GxTVwU6hRDTguZex3tO14URlSLQTfBBzW/HhQsyu1rySO
3Z7xt3irrXUl4ruby2rVtfQ25IrCyScBVNhNNWpWeksqHhAji0ikCntjYFvi3rv03dD1NAAVdV+X
t0gtbp2pHUQ3vXE7gkWei5ejUyU4m+jY3BrqbLYLMdLkwsnX2iw9TEVC+9jE01EY3x2Z4F1bG3+q
XhACa6sDMODUG6hPWTSznTqxh5EcYHuAU/nchRg5Y4cS2SID9QMDL9qxwNrDFb2pqOOeU/lLhqjK
YD9EBS7DN11II8wkPRCaVwbUuSXYBrWa6zzPh21TQGsMOkZNRek+25DMsAjewWKVXim4gxt17DUW
dH7wdJvWKs6UpAaHLCqZPRXkfOjai9QAHU6S/lIX/tFuc8gQidvjaFcPgwZYxh2Wgw52mkcmWiFy
eBLJaJ8ou1Kzh4MVT0QzBLjayf3Vo5hO8pbSmlizm7WPbqtgU2Ojnpk4WLaZQvqjJeLGEIJ7oYeC
u2DuaUxnZKfbMrSNBENLhJ/GHjYTgPyy5Satu+Nej2S75tToaQXCp6tSUOJI5lAB0IDOgnVaA1q2
Gh+uilqTRxh49FEnQBPoJSbBZ4/2qqGR7mDKYucA5NkIajDYppOKnwzOh3CDB77RbPXVdtC3InDW
vqhoyUop+cJsk2tnddT+zIBPicYxDgWDDU0/h7WUEh6u8/ZXqPXgpXFkkOuNVlWCcQ8oKIRvLeAM
IFWf5ZRW6ivejVMC/diMXMsDAw5xEnj5FKQ0baA4t4FD5GP+vOEpkytpm5fRQiRrYSoJuuy3FLKv
2aQyKc7To8sZvIzedBOLFD7+Xznp3wPXt5/gthX+Z6YZcyDyNsaeT1h3UWQ81BGeE0CE1n5SzbdK
auuxREKzOUw66vhGqd8LvUzmspSxBX90jk1M5XMY1ir5oslZUr02hN9F/VxNK1OeHfE1Oce4OyfJ
2TBSVAB0GOfd1Z4Dqg2Efwm0u5Xs9WCTdGCpnhKUUvvQiq1i3fzqKdlO3b63nnP1lnJipfzQfNbV
mx0eIWSsrOCKbZKf5VvQsVVSzZvjPINAXbjta1g81NkfyaaCKucMwkMZ4deMTE6y+aoc2H1VKKVf
bnUrrNPUenpxzW0SSPijGvHuhBoxCvycL6K3Tr5P+eIYebr/APnVA0E3OpQG/wlnQYMI2j+P+VNa
fXSM49n4nRvY8KY3vb/nxrMzHlvj4U9/vvFi2m9RfS+ScOtOH1bPMs+6KfYhmQ4txi2ili48qoPv
4kmj4SR0jkNA+hiOIMcUgFtvtXETmJOhajGRu+sk8+CxLONmJyRnsdewp0lB/y2TBzF9KufJZh60
8iKsg1Z9i+LFVn9zxKOiSjy4U2Pz12JaE9fJuAXlX2y85KbFDSRcTOqTzD/C4Ev6rFoZIBT8xsRm
FzNib8RX03NJB+9m9iX8u6Z9+UhAvvHQ1JvuF2sNsTKuVrzoLooWCVstNdE48GJzKhdRNm0Th8sM
hOiQI8PTfjWyJcBnze1koYgeiW7kAfChNi7u40dWzq+Ebxnj+GD95IBxU1o0dhq2LJUTf3tIsm3c
bQx5q+RxBP5fcIGfHO0BHL8yjrBaHWWZ75Megti+019lf7K4ayc5OOeQAu21HW2HaKsHu9x44icT
c2/b58k5dyhECAEdfcf0FeDbrKottm98lPlSQVjp+4+Wk6iq9kB9XQwznC8qltnKh8ndXSD+08QO
0G8CaYXyw+pWC6yDdEBaOD6OLQCGKY8CNCebs4cWb1PMrEzAC2l94pZgIuWSrt6Hzl1EWrFQGaVC
mkulUnqz2O7CxBhmH36DPoIpsOLLx5fAGSUIyAANeRNPlxA4IOL/vDzD9fMmtbeQYeMsknOaXNL6
IxBkvW3QjaA3vCryJBMa1LO4PcfxAcg75LlevafBLTP5kkbLWPl2O3XlQ9YsjuFwNYc7n7NZsdR+
3po1jr+5MaFY0QMxQ21xfd0CujjrZln7/MLeT875de596em6njKc03c1PmTVs1p+OPHzIP6y9E/V
fsBZs0P5qEdUNsSGVMc0OLLvWY76dew/hwqmLghXlQd6hAg7G9/V6MGDUyWuP345dJWFbHMAdngp
9grL+hj7i4OgHqDbhFDYH9r4NzBLizRcGZxXtBvPt0UvvnN22EXPEbDA0ApUPoKNgHOF8w/+RDxS
ifqwV5lzj7TPvpIebyN7YiDgRJzwV+wTtMQJ61GLgZdKXzlyyfe/+Em8aPhxOh/qlb+HTbv0RxOT
/Hq+yks+pPl72XDPkfx9BQsBiBw+xaMYGM0wGhrdD8ltu37Y1Z/pvDnitWhOafVSjpTa3EF8BsOr
4X/CqsQlRfuE+1r22qFAt2t9fuNVFDBKFTOt58rljliHA/lLeW8odsjxwQYupMSHzc7JjmcJVBDK
s7ca5/Uc9/Y0e2QzgjOcay0CDkPHVfzZy0928B7a1oKRwLiNNoQh1O4ypEIKHl6bfzsZqwLIEIrF
5+8690o/NFgpQlh3Od95rnoKchI2kQxbC5viGxCPkfxL2Ymk6sz4/qI5U6ICmzi55nuPY5J3tQHo
DjMfH9jLeJOxl3B68Zt+qfNnJTyPiE8BKh+KGRsrNXRWdJViRXTpiPqt8IOwXi5opnjqkOgzOrIo
yvHcguUGj2aaTbYmsFXScdziKxKv9MoPHG6p9GC84MKvsOhQx9uWi5k3Eo4zhMGnv55pibeP8tqC
WQiCwxhiUhgl9r9hzWWHSwR7YYPzNc52EWh4aXcrGMm8d5XZ0AwYekI8QB/t4fFy6VOlwr7fkOC8
FUqHSOFJ/TUpgDoafM9RG1gWeRYZF4unql/Q6wDgpsOb22Rw5e1slVDM5A8Po8s9hxxqQTWCUnkx
v2HNmUcRPCAUu7xmUuPpGGGQhU7lYPArgL5HIbgM/T0wZ9f+6MlkXBSIEGnyYvYcnW9K8wGQm7mE
R5HqEwfG+vLcM3dZlDfOfzhA9NQaHMeA8zc7wKz9caODbR9FfO7ND53vcdH9jGwQOKktFawmExPT
aEiQKO+jcRDRhIEbtGYIYYTkRvczN/7KsvXcqaR+9p2YOikKXjAPWsENdG73GECf9M0XNDVr5CpB
aMXp6bkBNicVCrTO7MXtMSUv6tJaa43WClLkUpJuK6FL9k681FFoOlTAOuKLYj81vCODC4IWGHf6
pmPi4Jsyv71yJEuRGVsJ8DgjPFoyGBdzOwARDEU7BcPFqJ8TpteYUcr9qdt3Km+wavKqWY1rnc0+
FH9QwqWVZEuXS8pkHdjpP2WJt9m+++JLGJ9NdgSNyeAWcEn4fxn2Jp1bs4+M3PJ0QJ5jDKXMiQs8
4hSTTtVG5mR9WaEHUbauanRwHfOsaqwLv70KgIlBNF0pCsTxQOeAnYKdoyrA1+dx9oih6pkuyKeE
eLqTQaigYYAnDocRROIXM9qLRqEcApEIWwS4qWVfYSRJESMDY2UE4Hjikk62/tRa5qV1Y15J5jzi
IuEZNH/ntLW0zY0sEcA03G/UlgwKX2C13RcYIERAiJR2lmQu0ivwiXXRSbHzY9GGT3Up9iLzt37H
dlV9a7QvOO3cKJ21ZgDAGqKDr4p7EhX7oucqGocNXgJea+9ZwbBUwgq+vaCu8BaAHKGODTzr2orK
zZAVO/qSN50BOheFNkgZdDTj5GTu1SFBltf9D7mJg1IKVlQ+xnxrPeGnE9JZyuyZk/qTE/Vn0MnP
NKeDDjGOwQCZp0tuSVeetFA5FkF0qXzP0DqWw53YUct8s1x1Y5vNk9SaJ08r1VOPTpcZ8Vo2gKA6
bL6s/8zJXkY+JisYNgahdCMfqVVy1sMwS2oxRjvKpTJ8BlHxKP3+JgV5qoji1SlTH6Fo3yrNZlua
nfKGQo0qONiV7emG3Dgheq+jv1aqeBcA+OvGeMYX+WTk9MGlH1GafZnT1rWbJ0jfjWsv1FA5qDEt
qiHCO4NpKqhyCbLphWTqJc3F35CwFeEQcDIU9aKwFk3VZpvuZV191Er8V5nOU96Ts6JzsaxvlWX/
Ng6P/KBHBYtPgT/uVGocWYhVnymsP53bR4oMiEvNwrI439t7572C7qWpnyqSb4a9kjbkcdxVSUHK
4EuwR0/gQ6cx3SScYrrfOj5QeezDhHbXtJBPLoKls89TXBPX0d014SaanqOW7QiBvlus3YlnqM2x
Tp4j4zuCXlCBocqbY2e+1XxdKHplM450YB6mIgWyt3HKD2ORsS74CIwnQJs5FImIpXAKNqVHUFOW
bOFQVQaGBf6m1s6Wc1L3C3Wjau/oM6sMp74f3rr8F7jjMmbhnvn9UqN678G0MlxEt8/FOdav7FZJ
+m2y7IxFG3sUwbxbF/6VwxX+VFEB6/GE/oibD77V3IhP+sKla2itnWIe2qpE5Naf3OhieShTm6B5
4qu0wVO9MHoW5RhK8XyCx515QDTtMSpQf7fQ8WLowaPRtoZNPo5dN3G/Vn9o9V5FIE12ar7p2w3W
OP4T6UcLb7Y5EP8QO0oJlnHxpyev1PYAKiqcLbaDKd6F1QvPykVO16J1dqpTTasFmdJyOYdI9+SI
eLaf5jord8M9jfjUusZZp36nSCeYYTsyP0cUJx04tkepABHGAKfaKlpNyRcPr5USPkkEPJ+2v/Kk
Y+1Uu+fS3VtsrDU8H9BfTfrWiA2R2PTorVF+NDRvd5U31HCNX3p3zdx8kdkfCbeL6DpLBi1XhXC2
w/CAGGn5O1c9w9ziiXFh4nesOxjRLHwftGeje6EKvHHvmfIeWS+cj+rJk2I7uo+ScT5XT7Qi8AI5
zmzZ7C+G4saffB2alyw5EQ1p4/2wJvliHZziSRq3ElaIbUzrZjyLpSRYueIgMg7nqtyAM+q7F34s
0XczF925QFU0m7UJW9PZiRVmUL4IzOnZPvao7NPW6YYLJ99FIf0hB53AhZ5/Z9OvYj4TMUyXjxET
1m/ovzTqLYz+GNZ7d6OH10TCG7q1zFKPwPjpiXq6D+ZwIlTvlvpkWRtluHMzFs7VXs2hgR8Knj1h
P8U7uVbyM3nWgD/LEtEtfeb3XEp3ExS/Ec8/tXi3EMaHtVyxKIaJVLDPKXhkt+V3b7yN8rdWNrZc
qcaTOeyV+DBV65x0D5d5m53a9iD8a758AF4kZ9JTWUCJJ9PVroz2sv3uGNRseaPxZJHjhQNBGhsn
rdom7ifvv2erOKGvZAfmj2KTrHuMy/E9HDdpMm+HDo4HJAH80oK5lL28nyQ8jl4hRK+c/DIxsNoL
7keS98FeEXSEjgKs3vrNO1Ldl4BhsXVf1ZYwbXdtOOVqA3ZMLEkKZ8gNTOBFVx1Nl4Xylj0OfIoX
UG0Zc6JFGJYxzN2UfzOBqmJxFKKPRN2rDygUVQLn8sK+JtS7peKsplszsRas46yMOB9/OZBuKlH/
pvrFb05D+Jo3n/OVRhsTiMJwhZrA5M6Ca8n/y1BSVh9afaDUAW1sYS5+cJVzMHnLqZ2cP7FTT9Ei
7Qn5eHX7M0zTUKMdTPE8zf8M6hNHIs5NBb9MY+GubJ5C+dTisOyPhTiM7k2WA0tJKtgwNRIYznoQ
cn82XoxaQW2PfnrlN9pQLWSD9p9vLBdZfM8v8P0itJe6wmeLxXJobkQN6Z6x2bZvVHPjuCwtD3V9
J4BdMza94cbu4L9Xu0Z5CVfccFdad+K8yCt+6rjrJu21WRlgPN4L/6RRh1Pe8fsR5abhfYExrXoK
0y0AgN55QDtZOPpL0Jxi1APer6WgrmxV3sYaDiQPJI7Flb8LlSfehXD8/Od+mp0eUUT/09GOOtv4
OH0O9D9CQt2trTc4QtO3Aq0VzUoeInctmmHhexGxMQbp6OKb+2heynCmZkr+Z7AMbLIf3dXuGnJ/
sXjutRjYGLgZ9gprD0ZiMleUn+M4OqBP65wFcZQW8M7aLwqMqnbvBtd2OoyLT1F5WBs4nOyd5kD3
MEuJtw72jcetFbv5umFB9R8kncdy49gVhp8IVchhSwIkmJNIitqgFJrIOePp/WFc5cV4yu6WSODe
c/5o56kTs1nG9ZseMrsKiiXdnCizoV1xtU3ycUK2O+4F7ahrG50utHZbskX26h+7khhc6Zvms7ya
/ppqITCietoZyU7y9rn2UGIALnfI1oN11IJnIG1FNB+d06+mfBflazT/UnfCdA8O9Iyrmb6m0vBg
8cHnwk6sdwJ7cxT9+tNvJoAKqc9ZOc6CsvRtmV38yekcXxSsURYG4uX8C+DPXTPeLbV9wjuB34s2
X2cyVSerucGlhDXDXM6fpnJnQPdDh0xHBXa3G+544UJr/a2DiTO1ra1NsdZHOmI+Un39d+e7K3xK
EqmvvpJ7qxG52d8JIiBrEkn1uivOdYV3duv76+OZ39pfcqE3uHpXGSrMAu57WxS8d7OKYR1Wa9MR
7BzFsuB2vlvHy3B6lBqRNcRv2xy/zDmL4ALAh3mP2sH8C4IGthh7ri1lH32+5cVtoIK0bRsfhnCt
EKb0i5BqgQViNRHYsvgxbRXS9cQYTdnoQjNOQ+t2CjD6RrAesYXl6xxx5fhLL10RzbnATbVC1eFB
B9mAdexW2LOAjc4SGVYcxCiw+CTyfEPunB6fBgMUJC8Xivak3KXtjgoDj/HUFSYky+6alVq+moZx
Fqx9jeDk/2hIzZRodg/qW8EBR0QW7aKZV1mqvudI/fhEOj7HYvJhMFG5REXg5qjZnt1CWxICCm9E
fiyKs7PEaRDv9OaW5A4LO0sMcu5jMlyM4t4g7UJQxSrx4/GR14qby99S4B1NULhW24rhB8moHPBz
5xwvubKpzAcKxoETI9uT7smbibo+VfC1hg/5ikXPE5cm0YkOrwcxE/Oo0RovYdrlTp5uCCrRomPB
jzZGnM47qkVtjwOLHMvkEPL6kmU2Cz6XsUDTnYb59sMgACjZBMmzeTDHkN7s8EgvaLzLAtIwNrGI
FfkGMQ0KSHfQyDwDeiEiqNO3CMzLYksnDBU4IyaF9EjpFA/kgATjrDD6CuIukG8p846cub3i4iNh
6LXkNQ9jTIluT3n2zhyOPQGryxgQgExQEPJlyCdrdLyglPb5w58xbC2DGj5SNTy7pxMZToU8Gf4r
5SP+nHZPukWKEHnioCpV1tnkkD+RoFv6fk4EgRJVXIU/xHP1Yi0Ov1ki2jL8jujt0m5lIpcghKBd
ls1OaU5tBzuDCqNmxaJ2gcSTf4r3O8jPRp5bsKgmtBLoqGs6nHBfosamyAqnti2nO+QjFb9D8koF
Qr+IVobkcujA8P+4ynVtXVMdXq5o0avpesEYHlAp1D9FxtW5nDOYza7qlVeGeKe1WeG3hF2hkUs8
DO+B0zz4roebQEp39BztFtP8bR7ipi+/vpgBFMyKoKxF5IzklqQH0t8XQX/Ss0+OS03dzi+87r3E
FvhD/5pfKDKqyLXSkNkSe0t3DES+zsviAXZ1TyvYJ8JGpGFA++rieYYsxeMonjN5q/kH3TxhnlJG
N8l20xJ+2TuwJpC0DpnfIGF4Yn7m2luk/hrEk8TZRTadoorjVT4gNmRMTxzZHqs106CdAHNzjCib
SHnmrIwaJE4bnubdygB+Z0mIfKyj5rMfD2ZxG/iyh+5gDnuzPSvRrsWIC+WE/iRdNbxZeILHpoTE
QtnG70ajgem9R7JAecJCz5XLjXapsPKLxyJx5w9Q9fDibvwyZkp6Wd1FI2zKlomwxEmftMmmbv/N
0KlAmej0SxIrwNoLgmmpt0fWHlW+F8IVuQIeJZ5KmzpwfjfZnS8HRbkO6lXXdrH+qcofJEKQufdq
qs+y/4qEzdRyYJJ9Fp3qnjKFIzMuBmaSUAOY+XHZjmfPvwbWzcJNRzrromMjOhOGmUt7lsHa2w6o
E43gSdJJa4PgArRnp2lrmuuu2ef1Bgx6mSu4KYjMpiiUA2gMT33y34QstwSmbv0EtT+fQPuOmPdc
uFSaDCSNqeIhEUeS7ETdmYRjsaSdTvjAeO9wvOjMpK3wycLLrkww3BwqMAlb0zom+PrKS6H8qXAA
CTzBKAHxIXyWrZuaH+V8XET9zit+CvUcUw3PNYqOvnekxNEyYL1NaP5UIo/uY4i25a++aHDtbESD
BW9Xa4xKuBJE5R9QYi8OjHvtgmYiwt//pdo/6tQs0vaKJcsaTiCucsv/ZwR/uuoShMv+mhQA+Zew
Igxif59Z0oPfuNWcxEj7THKiXRS+dx92Ryv4Qwkg/qjcEJO0sjIYGcAMLgkCxU+GTSvHpGhMknuo
xDpBZnEiSG5gJJ2Sp+rvZOGnrrm6ODLzK+NDaRXgKAgc8r1c3RTxkysq0xlHB1et1xRXRpDDApn8
3DJoBup0o7HRQx7QbYQLB024CJQtDEdB3Pflz+y9i0AGB0idQr2qA1Voyb/SIpzit0qvusmYcPCs
VaivAZc5yr+VFBW1Q/sni4/dkcYCubtIvie6GRR+SLIxapvWLkKNbQ4NmSCH4IDBy8lRrgV0F2xk
bS3oZ48RTgadNXmQRFBUvF0wEvfCwLKw0iM0bzvQqqY9pMVTp8hLQc+rU72HqnMOggA6edENup6U
GNr0EjpoO60PL/mJy3vbfJnNai6G9XeK8u4zeh2cDnKROVZT/uaFLU22wqKzM2+d1Ic+3aresRpv
cf2jlZ91++ilO1+I4m/xXgfVXlK2Id55g8Iolnu4A1U8EyerlI+sxbQ03sPmwgrk58Amveho6SMt
NlOx742tJ38rixBTD6rRPWEM6HF/W4fnOLrLpJuZQKWmcpGDYFlKwgLSeNkTF9LX/+Ruj9cTwv/d
pzsW45b2p57ASIuSoLL/CyvToXxxEfd/bFfLqeETWfwJ+oPENDuSHwMoiO/qa8vakAKpojrJ/RtG
U8qz/sEe2SL/h8GyB7Af9dTxxnKfQIvF3wNI7Pxj8HVIAenBoHXGz5S/fOHcSxeN5IGRM4sxHzvu
ogMzlqZ1ikPGm0U3yTlQSMZGgf+jm8H8eyPM+ol13ofnNIBQxTldTdcYDc+8rCkyJ2vQLmm8W6eL
t9RvY84VwrWUY9s9TJ6OXKeEuH+YHmqP7C5AWyR7lgJkcFzLl1E/seYzJNsjwUrzk1TCBpbhR6oe
LDeioRNwkTEYwYWOyBRShiiPoDwwweTeLh7+eC+z4UMAoGO/1ozzqNjC25xW8SsN12Ph1tomoTJy
RiGIfpaPjWlP75TuDJJElANvgiRvK3FjeifOAE6FEYOGxMbK9lVoPLPlr9zvDPPWBlezOPS6WxXr
hCvRUD8pbxM1NDyscgJdrJn2acJk9fnJG3b8YR0hU7o7ssuVjKD+uwWXDjuTIHxkZcYBwKZcTcZu
ZOkvji2QpLQp/AuCZ2SypDOmr6I+6wpOoIWx9MuDdREMGgvWwgi2D+XlVNX+vz8cw9fw8NOPaDwE
6W9JaQsfreaHaKp7dJnxcsjvWr+OoYCD7GpxwWg0TMxTPix5y7BOJcfoUmTuVBwyC1APghBJGloG
HucsH5OwpbUlNI+UjlOD2VRfcoic5anKDgW5tXX/Jky2PHGiBA4xtOaFLdIufLePPydIuYyz0kh+
elfXTrCYue6gS1biTfyhJ6v5M4ewCM0rZpZlIHYM7WTJuZl/07t/DT8r98aSgOsZBAh0LtEC7/vT
4l/7eM/0/i7GmxZahu7cr9ZYmg2SmU9Z/GFk79RF3rrcoQVFLlzrQ7KZn2ZB3lXb7iF8cZpridtI
J6VmyCQVC+LCyNdNjg5wP8Oahox4cWWS15DcAunFrCCNrhzuxnyftWd0S1C3927Jqlj9tNqvSRJU
ClcyExioF4kgaZTL/BeL8AfR9OKbEfKbYe3hiyn/G5TLIJ7QmPOJALnMp2yzQrGM7OrLQNDTNF9c
g4OxS62NP60C+J9vGlKxb6AzYFS1yRrHPTUuQy6WVLyq6ikq7gDKuYGydDhjNgyF0ziCxxE4ti/W
yKk8OkouM4RUxkS/r3XlUFiHXHpJ2cs75CAH1SUJjJWEMpIUrAg+Vqo+zPgpWCejWcvjoep2Ik4O
JuQejQ+JUqnmz69KEhyi4m9UQz7BhwJUktQ/JVZOC7TWqvb6olvq3Fhf3FIoFZ987bq/m3e85Ni7
4Wosn/PmTLTNwGxAlO4SLRlmQnmDroxjdVtx6aXDVx25KVCCkHxH2bcno57BmNOyBxtbivV449xu
uHBd84fNN2e10p3OuLPs4P9VF5RaLefKSV88zcej1rhBfinMyYlJ/7Hu8XRC70MASCyTN7ciUH0M
VwUSyfjfGKeLrt3PqIsWUF8GGeAd0vBVtwtIM5FZR/iu+Ndx+TLTL8TJ0JG7vDwRna6jsBqiQwZA
Y/gfNQp31fgVxE0unHSovQAehUlFrA+ifA3tbzJ/QY3ZDMtn7e1IybE9/9TFq/lOoEU7BRua2jlC
5mdS/nnaZ+g99fZu6ZtSdpvkh2g00aCe72dqvwTyXDCh8NXMWPbAsCZ+ad4twHA+owOx9JxXeUW9
+eW28m9AzQQa7dgPHXOWqX4jASNJiug/+PJC5OLhtk176m+HG7h8nu6I7BpLGoPJWyqh53luQo7+
Y0lNMz7UZcpJTSPu0sBZ3THpeuAeBi3khAXNnEI7MA5ad3F86iLhqNG+QmzDMVf+9EFDXep9Y7Xn
ptjKAWqb5EPgdUW0u8T+2ArrpkKd+S+mW1T35IVGU29EqoTnTRRl8njyxws+9RbgSiuZhJySJKvF
9OjQ4JcrzFGsHPPzNqpfcnFL62Oe/VkefZVsbml8E8WXhp/P0y48aAOiH9nnB86uTXyOb9F0IX3J
AmoW3WHMce/YwbzzIGFA4+aD5vPXFzJsCDAJsnXOveEXNTO0KvAmwsUiWqvSvZ2BIhHNdPdE2cVY
cDKCayjiJNzggXCS7BLYP4mHQYQEWgCPjiM+cSrxaKB4GobEURUfN6+11FR5QSJEbJI6uRyCM8AQ
W65u7RL27UpnHO8xFBLMMR4khbOG32vY+flrfhNz8ShaQHjsmjWQaTw+SQBa1v5R9Tbzyj0vCVwT
PIjc+QA5BPyhhMRsRBz4yyo3k7CKPGs5/wIyqKgO3dzPovDxHlluN96QKhP7R7MGhwYS3w17QZqu
s8iRDKcw9+k8EqBNKFqyxvpFLv8o8S+wvSHvyuyQam6A0VGUO3u+GzqZAoBgM0rXAbzBdLI122Em
rShCEb9qp13K9RXprmMx1BY4clJedCY0Q3f1cVPo966CP+Ljj9OL0jwUHZPkKimOpvyePwlD+VD6
e+Z/Vt+hTmgPAaewyayEnFRElML7yM9Y2AFOPt5DiM3rMnr5Qui7pWSwePh/vkKjAcECVKNlez63
COaolWEAFj0Cy73Rf5bqKiBPlQxgi8F6LfVHszrie0TFZ5D/xFAMHzfGxwqTb7MahO24HQXUDEQj
mZjRY4xCanjh65XQ8NWsD3DxE+LLTPz0rYtX3SAZbB3lcud2pBYczINVO3W7b4y/NPwcPsryjBGf
Il5S5SCdCpQJtXlRd8M9WwKEUXzJDMWewqRkyUxkIrasr7S5DeMH1aug72gOGF4zdud16fYc7PP3
jrhwxvZyg9xkokoNrJnNxdAeorlTw3e+/Ml6Ft8ReGHApXwoxY02+/UOAYt8ZdKIxCKdsO4Y/snT
1+auG6nmHh/V9C0or1Z/o8r3uq3s/SgFrpAF6J/2lImW6h4zn+N5n8DDig7zhiTFyW9ht40IzC7/
CjxGSNy5QSsVkYB5aCyk9RxV6kzm3Vs63LmbPZqawlXLAO/tvOiC4m7mfIx4pdEm4+hr9G4ikSrq
x5Dey/A994+h/bd4QiT4mwkWJK54zVm+q0AmokO7IjFbVtK+xbYtXcaEodRJVip33kdOaIWhTA6h
ZktxIvMu+8qK13y46s23xAXTX2Sahb0MsQHm4bams4sjw8qupgYSTYRjhG6WBNAQCXRMfrO5FOhY
+WtW3BHx28DCOjUWceRsybprDqdA/isNMuWgfQ5WB3HwPQVMUxxdIzHVXcaL6r0k8hM0UvItQikt
AEtlxOl992nYJCbVhMfAMYUdt9nQsDTO7bTFu6IJsz/wc0PxASyDJ96GVWUPcbidHS8dJtGUl6Ml
qcXfUqsao6aLzQNnooivfeyJSzd+5TkYW+foKo61QTi1tx7ijQAlqdgNAk8s1zCflJ3jYzSUZwsT
Ec56FVB3RBf8B1LMiADtgE1FBbHJdCUfw4PN6ihHGjYJaR8ZgUFbSbqorJ2q9yWUP9XENbnv7X4V
tXuRS5H7O1xxoWj/7TLgXxrhMVl0jLvzLND2mmYpFptSf3TSBG5LgPXwTLzn2LHDvy3hU0g+s9LR
QmQX7iCu4mnNyOxifK0RL9GJu25XAvJzxBjYN3gFnt8cuto/VIBw5kTLYfZqZxvViPur46pAkqRW
T1VsbNR72vg574U4E8lsm/fOsvqp3zEniAakNaEVqvKTUrFD8rDshPwqlbuk+qd5R7ConFSg7KTO
V/d815o9l1ttl8YV+k0qryYiXgcTK/ADQJVhJmCSv3IZLiW/W0kEfFro8fvZzodoqVGQ/M05qt+m
tQsUCZPbT6Yf+WTYYULOWhzA9iz/AfWLJuoz7wOKtIDbYE40kLeEnFBub8vPlCY75VS0B8/nT0Sa
6uXPEA991uXEADCOi9xiAROgBASZY50d96q+VeQd7U1SvEYUp6KXxekOkqikN0IwlZ7VTv+FoSI2
4t8dParxaXXfofbXl8j+tL+WGYs0mOXocX/B3GtLMsKjNXXkWP4pykqgWx0QSoYrYoPm7iFNXBwe
TVvaBRibAafjdS2KZDIT342xH6nZYeDHqof+rJ2OenDlOzWpUa8YjSIrs+vmkIzKonxlnFgDSYBl
163K8Z+OIiYBZS3bc8XW3yK9k0yI2OS7Sk9eegbMpI7ZpmEdBAal2IB+LeuIaTzPXFj00Qhvpfye
/E3EhTjnSttkVwox48aYUMjd2BFVbQEVzhkPn1/yqmrD0pcASXe1eMw/mINiRCXirSYa1yuIJ35J
AQwy+0NGgsd8UUU5B+NrLocvMA5kNER3oxNxUlMmvsB7g/rJIbkm8F1wdbK4Aok2RRwGKNSUSxfU
nO0+6we706yFNdFUQjhHzZ4/iEbjdWbaffKVcJAsPLxphM7iftfc+mNgpaWfqdpY2q5h+A7PBn69
STtYDHwlXnG93wrTguFsaZQ7wBWdnwVXzBL9KYOdOmeZsGF441HKz/PzTugeK+kHfQqLvCfnhpeg
8HiW1nz5/m2+l2e9CdyVPG7mL7/1njUpaGHOJhv0IBSEIIDsWDtZZGUP+BoNQB2mHa5q3XqJ014p
rqXwkRM302697MWhQBK9HD4muI2aySvKbdECwiyCZY6dtikYcb0cO+2LbASWPQSggJmz6wUHrVKc
seORd7ybp66g1ZYtP7PBDY04YzmRKTaLsPtqtibxi+cE3fSQ9OgucftpWeyqvu6IoQU8LriFOq0z
munUOoWQnUk9BK1wQBlZPsRpTvQjNbS7cxXMW5beWstsjzEJYKwQ9J0HhmoxMw2OJdoc8MDfsCBw
ZtCQgoQy+iqvjLXs7wrtQ4zQPXyXFJwx7DQgoPixFtTxsTU0JCaSDjc/NiCKgrH5MnEDyfmfLl3K
6UBkk0pObdRR3IQoNZH5jlBBl6RdJkR477tojTRMJbimhDTe8FfgiK7Sc6VuJzBdS+T2039ZHVAr
zZUanXlr4rfPtQB1oJ395NyoYK5oVPEyBcZXiUVfwZBijT+zLKpvHU5n9udVLmw9Rl6eycI/Takb
jrfBuo3IEoMOKo194BxzBGBXRZj3npYWJ8JulB4V8cBV9Zu/lPKuFUhDQNL0gSEfeaA20R04v1XA
YqJJJkTMWx5lNmUUAeyQt+vAzDoQYiLLEaa0YGVnKtg1YMdeA78HNTW2ZLim7TbjW8ZYnP3ziHDm
nyTvNh+m8w9qf4t1BaEjLkVpgqWzgAxRRqGuSuG4OUt5s9WcVKNvMvptIT/9YIKeQA9J0yS9ya6X
ZnQe44cqnUZY5tlOEpjvhmwEIThz4UwBTerKl0RrhFV91d5KmaOubjUKj5AAHKpzwtlPAN1vopEA
2aJrnbkcAKwKq0WzlKmWXzOkO6N2CGD2K/nJS+yW1rHVPyvEGSPlmhF55TKvyGjyQ0YElVqhg9YA
RcJb0Jnhf4LsGwKiVl2mB8GDUuJwScRNPexqfghp2TITf5czZEd1j8/SVS17Vgmqy5Bjf6r6pex/
eZPFxMZWLQv/Jesr2b01SMnO1iLRLAXGukplGJ3oWxp7GzchIT4Yu+DqjBTe4VAbxLmgVkGjS1CA
HThd56DRqmyAzmbdW8+KmH2hnrP0j1rtGhqfZPzFEBlO7hScc+3gp5BRPB0KE401tbZR1L8+gmyT
bzCOCiIK/2i/WFF55n1rs5Zy14At83FGyPyQvYgG1aj+S0BfbPj8hp7tYk9YtkK6KVD+m/hRlBxm
W+GGgSHoHdYgypcAKZEmfnIGUlzzIIpFBjA/k01HTdqqIxGJlxxKn+66GXPbxWSxpqzIkkjwLdPh
wGgotAezfdDRQXaPzmmUSMTNl5ajUZUpAQDWpbC0eIujYp9NaE1+5cBBTy5UxwhHiMDNmQxXDbND
QZrz77+qPkPM8me9EhwgXf4YrUOMMy2+BQivTNQberudT2s5WnEdLVQqhTCV4FC33gpRQ0RdMqz7
9BhY3l8u3md0SKpGJqtqZeWy06rcBPx0Iv0AXApE7Qf53ugAAS99RuldvRplkGjCIf9lxivtnHrl
rxV6zTkKguBAniM5tCxjq27cyoRYBBc5tMXgOENseCxmfQzKSJcwd+YxJ0zX4I4B/4q+x3FXGp81
EDBBspafbC002mb2sDIUCXz5SJq8a4ASeXZ9ZAfZvOj5Jk+uckXyt3SNDQPiGv0JovleKXYEei5Z
hIKTuq7QnLtys+dXYlNxWvmQcgTWzJO06CjJt0esxl/JlTZ/DwzhS8xsY/EpSXyYKcErtsSInp/m
c6PJb1a5nz9Y6mqox8X+yRWQtJdUvDTysah62zCnTVDkG2MSnXii/ACXQCHnq567a/GeYsPxKCir
SpWhCUXgLDpV/0ZnWEVoQHGQTv8qVGSGtqn9T1/5qBA8xw35uelLVL4Qnf330YEroXi1RDJLxw17
m5J/l5hTSLAQQKZp811EYEuD8RxJrcdklKcfhr7M1rx6xb3t/gkIhEaFcalZ5cWDzGwnBnzDS0J2
FnTpqShEeoGuKrhGYZ16gIzyGfnvrOXcR0fCGZ3SNMXLnpCFOVSYRCek7pJLTWlp3nO6nqJL0L0V
XPG535ApQXKP1NiNG7FqdEu0TAqVvEv+ylEnfXFgqUKc3+zLHu3KhKcjgy3L11m77y457/18Pwom
KXo2dA2QeO0Q/kE91LusV7rokmhmssy1yyC6l9mfHnz4yeeIU2ECP+r6j2gg1me8MD5Y/yTxSxyP
FTqF4k4+EGpB1yTc9a366/CzNS9/WHqUm29cSOrB7HGsx2seXwimVMmCbmFDQ/TlXS2uSh1MYfGn
Md3pOFKyBxeAJGyB+zgsVpBx2HJ3pk0HAkKYhHUznrYEauTil2WevOhGqroC8Y5tGbML25mIEOvm
eTjj5bUWbeRqo0D5o5JHqBqrG4NfvcUGaw2fmowjAQpsfrxGU9uqZJvpVLB1mDz+23gJWUYpjhSS
zrSc1jMKGMh+T9UTGFzvfVSw0MWL3tkZs7J0dFDztnDGxbYoppNXO0gxZ7mQIK/8gEwYUkMv8wlm
eF+ibqNqX8Sz3QORBmuGwXCl40mvOAKT6K8aLvNAPFD3KFQd0EOMC/gFF2v9K5b3SScbxymYmCaU
DEcL6YO+8+HX6JQsp7ORzfVl6CIoieel7zgBM6YeLN4ApMzkS5MQVVK0DjJuJhPdBV+LwLqK09Fb
yyTUGzuUk5W8NXBHwSy0f2b9gvS3ML4Tw+4C/9dFt/w2OXMOBFWRK74ff8BsDVL1veo5h9erFDwg
VyPI3BbL1KZ6ez61l3r9DviNpxoOSLBoZtuQQYUFDm0Ml2s7nLGFJlelxdGBuhNtIGm3DJzkMRgQ
wtqrgr6dD8GuxFyGGFvfcs/40caSH5M9reTy7GE6miPNKMopi185dQPlZvKTFMC3+Bu96tApB6yB
3G68K0hBEf7IxYZFMErdpv6dsFF2kLdkASq/Fm5kvfrq86sfulrumrbv1Cpb0ILCAPbsDf1gFRMz
H8B8mg2gIkNeO2R+E4ACFRfTPxK0DEPSR2meQvXsO/QZmf5KrL4lAl6S+j8iVcu3ui0sW5gCR7UL
kogqcGr+WIccMvCDGPUWiXmYdRaEmiG9YcjBnQyuOjCTbDRkVWm+FbEEx4e6PsfStu/3hAGTl3Qn
GefghZeBY7WkP5SFxWRAt3ARMsrnEnLXFkMYJLoE3r2f6tXQ37Hx00zGuN7gxYWGWIWI89Wlka6S
Vcrf+89yglXgv+ZFiC0oylxlrTmqsPKifS2saC2KTbZp4kpWAQAekBGEqNjCPHJswZblppMHr4cM
/Mx+wrbXhI+yeKbJJ7hhJrjzsis5XHwkp7egMlLFr1LCNenMLiTtdRCis365Z7hIqt+7ju8zoznj
o2cP++7671R5W0S6jY58ogq6bF2h/VdD4kXaF7+JQ7iUvYcWv5n+FfDFDoxP2XSLJbxi4ohPUAxN
cKvgTdYNTcLxorwFfB9luBYDcpTfUfcnIqYHA0qVW6mfWwZvPhE7UTbDlV5lDjVAo9UgunnjitWF
2DjSNT9GwI95VrTkA/m8y7i+IRrhbtTxXZGbK9415Qz4FzEDockll5fwZDFAQRR8f1NFgb9F/2V7
BZmi/yYBLguP/ruBop2EgS8FIxmahmT8TNtVZz1IyQ+Cd6PfhP6aeXs6CoT6NK6FVantCnnfptgv
Gb/IQKqA3nU2zhZOR4DfUR2K0kKsqdxrvSuM6yI+6+pJFq99TWrQuQjeirUH3MrL7Rx0/FOWa2K7
MNa5jLE2HK0cUb7JyV1sDPPaTDWucroRkuPYXUkXMc1nYewVUv4gPKGVsFhOj0L/sAYXdZumfWiA
XDTxav33CHBfymcj3c6/OPNYn11mKR8JvoV6rBRAhavE8TwEfzJUaodazHK8gpwEeIklznATlWv7
MLMPofmmPNJJgUzjbkRJiUmMTVvlOQ0JbI0nYuHUwzQQOm4TD9PwbPuLtl9b8QGOmvYCOsBY6Lmn
54kxZjEDbukLQIrTkLhopHjKtfA8o/ET4QAMf0pwlNsR21XlhNjk1Z0sn6wQR8BWISIGhLO5Eh8L
yHuLQCcm+YPPwaaNO2bC/zc1pyT8k4l56oS31bkIpWdNdAZgY/Z/XgrCrH0NwP1oAdWBtBkuCk/7
srqXdNDUhYVqhpJx/yCS1oqkRfiKs/ktWU681UybNrAcUgY7yJ2Zum/xdCGhioR3wnQANrs0rL/c
qWnNa1XSmQ+FKMyzC4pSmQNjjsVbjcE3JX8cUrXtE5LWx3fF/AQiCaVn+BrHFf3yfn6PSEOPfima
R5jo4k50MMmRQPoPlUa9KtwcqZj2CXaFLqy2mE2DQwY3xrhDrlldHRCi8sIMhG+oSKK4wXXxyD+R
qdGXTGSbyHp5xXc0/UXTP94/26p3PtCn3LpAvUuJO3lVYANjBMBHOoe2J+6MefIKJV+iduiwlrMV
w9fFhPSuSyVZBkzX/iwmlbwl+StIEjdy8lFWHJk5uufkFLabXNuXBLBY3nFSLvx40sFAIo/mILQu
Ioy61Fv7mfmlgakHidDLnQwzwYUWzDhQ+VBhqrTo2zJ/+o6xGfNM7pCJm5pkElAYdUCK2WmvrOGq
Fh+kRS0iyVXodOfukuR1Xx0IEUCquMvWyOfVTelGa2j25mAo1bmW7jwuMPuRsp1F/Jp1PEvFuRBP
YvIFiYT4XODINuJdD3xfCe9RZPoRsEZysUjojEvzwxA2ZHviiMZsvOsVE2V0h8D4V9W2fXwZ8mUV
26qC8Bmj1ZB/U8TO3OwtaRfpkut8BIzRs/MOtf5pVRvNwgxpq5JDgA2YOL9bVp3LD1P9A+CIOXpa
niLULShKl1qyZVWYHWhrKG7rxf98HZIS2KHjzZNDKStk4Gxi/AY5jxGAADndQgJWSV0oOM7a2LDo
5xR77NK3mp/lt8dRa+2QSo7hBQRvoUjsSdYlDv/VyU4JHT9fw7D4+SNF4D8NHOgl0zGIL9JU+gV8
EG3j14NuyCpszTh7Ve1Ekk+wjmhvZcJF+oY4HZGJDcUQyZDccrfyKfDxxWvG0KcMKM36FYGQEhgc
n6jPbn8VugfCCm7CD7SRtqJ8WS33gsw1uai1nz7kC6YfphVW84QxxnsIJ7v9E5EGzjDG+GvwNbXU
lRMSXjDOxnzkYPs2nvR4xQy0btR/DTDAjHlyfeBAryHECROFxUSBHsiu6d2r7tvK/mJweQ18dC6b
4RxA69xsqIRb+MVm7N+tSj46KgAyXuIL8VwBEwWDRYeaYUIdjKtHJRRfbMAifVrY5U1IvKV5ieUf
yTzrKb5i4vTNCgSYihszBL2Wjr74tKp3ay5ad3T7YU+4Tiyu++nQ2R3sxVWcv1pmuo5AAzFzRQzI
tNOgH6a2hg1cWmtrWXmHf5BqM3WjeqeJYTG5jdgyfGAFc2V2TtI8Z5+Ln6Lw98EHDgM/NcjQJCCE
O/Y2lFG96YxdUu7K6Br5n10PR6DTzneBPuRK2jc94pSAfpUlNheHwZ/pIyKGkZOq31X6f7YQj4MJ
Agz4/pbBNiOb4hrgM0c7crA2vYtQL4kcim1C7xzzrIuHqH+yBJq5I+gEcIAKgrnkI9xasjH0FWoq
RNWgFopELDlXodA+QNZp4nUbp8TSuIPn6zAmx6xDRA03iB38ihMsl+zggjC+bXYJ7Kj2irkRAnE3
jOdZ4hhxxwUNBXLpGxo+aLbk3pN4Aa6aZxsZgXNLggu7bmhhsSESM0OKjpqmMnai4dbDaoiyWZ9M
qFozbWpzrfvfI5KKUDhwpSTpUw6vAPDI4tkuUXikzDuLsLyZDQJCMpZrhe/eZcFOhs80PBXCtQ1e
XXKMeDfqaQ/CUbu9W6vreT/IE/q2mO4PFDlyy68z5Z/JKpM3303/P8bOazeSJEvTr1LI6/Ue12Ix
1cAytNbBIG8cZJB0rbU//X6WXTPT3ReLvagCMskM4W5uds5/fsE8stzE+BFRxVdLs1VnZrWzGr5c
MXelDXs3I3LWZkxU1/yB6fGLBCjPmgRnf/G9lY/pPgHe3b0D7upa6BreQXhZaObeMbGFW0f45WGk
ObjJ1FLfYmaIBjtgj/dAxkGdv7zWw7taPfS5s4AoJUgrePMDdMKxAiIPlc1grNsS/qKZzAzeHjkt
c2Ww0VNJlz0WHuLLpdetgT8saY/WGJCLJYdTRVhhJQ6dqt6SPOjuMDosa9jEZFnvqwZLLDauxXjn
LBLFjwk6nUFSlEufocA3hRcq5ew1XPGvyqn/lZPkZbhMXCGQIalxoP7U08QQIscvIWLC8j/ZDe0x
aF7j9olnIOIBQgprkQIVTyvZfZHq97C+9aPGFd+59Zo6vjzhl91x2HVMUygbcob/0cuPr8HGY1tc
kMoIekuU3NxLXj32Gwo3KO64VNxIyibx6Cq1x5T4UFtaBkQ+goDRE4UXikZ8TkP0i/a9FtF/V9EB
d+1Rs44IAkXIi7/Qje86XsdgKwodheirEyRQDNOwGnEHBrjQWlL37ivsEOPaZ49DW1S/F8hwtUWP
QJ6zl6/hA08my4HcM5UvR8OVYVF/9PPZSM6cmHK/8ATOyAwPxPRDvxDvITgebfwsCopyf88y7xSq
2bZ/6at+4tTvHvwYGQPZL9lY0jsNJZ1aN22cJWVCX91QTrI98wBAIsO/bhpIEz9nTs5tREaZN8Ui
tre8ItwhBUNKgCz7w653ji5oTO500I50ODITRDRX1BoCFPT8rcMiEKUhro7TsuSQwH4kAMZtszM+
gjiQ7JPm0r/X8YKvr4dniga1WvE8F9mbRHPZlp9FuBXzKRtiAQ76LxQGCSFbJsRE9oJmH5kWYBGX
y/0OPsk2ERQsaeD4yE+9HpJy4hPRtq6ao939IFGQIGmEw4LI3ptnLYSecqzeVXyEMCJtqO9t+N4U
TZX502pk0FlYHtALCRUAxW5I4m16Vm02ICyEq+BNELg+zICYbfc1cQ5+tLaTt56qu8pDuA1oAeNX
gTqkDIu5EkaIGNWbagWWeF3DDPEpsxw4uIoL4DFK/jh4JV7npXPIESRKo+WsCVBbKW8lp1eV0oZ4
J93AzAmnKg9xuSg5xQgMCqSer0NkwWoLrHIOi5uq3qRiq9gbES6nqVPKqiR+T6m4R1Z/YpxzhkBZ
+sa82TSXskPhLE9jTicKUUgG+TsTfmPVLJVmmTkbYLEUihRYavulFUAHBkFCzMZGBSRFlNl+vg9y
WgBFRwxMXBhbIN2MOW2qZGKzZoqI6OGcpWG+JfZH3r+nDM5emEVU4MfD1EotOCFMiTXuCbtnsjNN
tEjdTuzybHlCLJxxDA3DlvkWNQw2SeT6qPOwZ09Zs+dU+jeiTaGZ6VV9WhLd+d1Ak+RxxfIoyC/s
0ROtstCyOdRVZ2QaCP+S8Uc8JbBII/vbsDuOfw4rFreN6w986ZKKvUNlPom6jV9uqBMGkivzFvAO
PEuYvQ7CV2/mTiVqN4DxWDmJLj3S2e8wtwpA4z1IBPkQzTxhiwybA/0HgYkTgZCIm9re+YhUjO4n
pzJzmqFef1RoDxc9pBNgFXIOjWgZmhuZBTFwpEGp0FA5aQ7Dv/LEkxwcDUjgyop6uUM4CDsKe3lz
mwXMfM6izglBdK6C6Km/9njnVenS1tc6/SssfkidGOwRqcx0fAF4VEDypFjpvUWTHTGTr5X5GDwD
B2UfG02xh4ciIz2CqJ1mi9HeMNbs2rWPyE2QiyRSfpaiKaP2AkFAjEhrvElDHGIPQP9MudIFo4JG
nirN9K16ZBiSaNDJ1YnvPKQS4QS2DDIsR6OHDNn7rAviAmSW/zG0rg0Oc8GXr3y6Nu7p83BeYVTP
tH8qEA012Df9Q/JAaalBoDV3zMXf2EoFLZmVijRSbHGSNbubZAzU/JUwrQvuIRERJqibb1xM86C/
yqgDFG2TYCIV4gaU52eftRnuUHIXEjKWVV1unMLETKqZJcPC1qdFeDSDDXgi3skv3dyaAC/xuZi+
Xvr0EvKtVV+ekMjVWcQ/hsK4dBV4exPAbPJB8WhA37DmjXUNMdEBJjBBIPF3oPzAFaeeq+ZZSn5G
g847meHyginFi8bW3WcLRp7CviD4rU0e0a5uu2HljBqkJ2xGTg0TN5oLUOxZ26xDEb9gskcfCTOW
zYfL4N85MBQgMMXp1x3b2SBPGNHXyd6UmcmPG/Y3z4DsRjY5jn903r9nEdbUsj4ccrW8DpwbG5p8
4VZ7nZOVpk24Gk6VfC+FwBRKMkt0jIqA8pAwwwxhadxKR1rGHUFB4zaExB1wwGHt5r/QJ3v+ua6Q
RpNkoKpbPTvQamFrx0FKPHFzkGEHpSuMCcQS05ntM6rMWzZYo5mU1iwEp3H9OWHU+EC0ODAvzBmA
q/EcDHee484RgoWE2KvFDCaSsyyAXvbfrrzIQHxELY9nbL48iRom+mK5y/nBcw6Re6v8z6ytCGab
7/UWrQAAlXFMQVminDAEPksz8l//rBC7qRsDNmpFBkBFz1rAAKe7R95XaFuDm4aaNl+gJRoW0Lab
/lNsrDWxDn5xSCVUH2RWpJSIGdQ10l22aG5NXAXy4ivS7gXy47vZvRYWvG1MN7TxzWVkZqRfmsVs
Wh2ne7VWXqzhXTSquWXMS/XkyGvwDWsRrZh31BN9njs20ZLkXq36/k3YtpFPTIT5MrDn9ACQnnjg
7l16d9FYJiatm8LbavHcxylBotZVl343SzHzNr1JQe2W1u+qZWEsxld02XznnTxFFdhTBdHb92YC
rQRj73qd0pgQ+cGLcnbfWG7Ml4Sdl9a9GcoDcx6eOpcmEy4KVLTmDHL9QpPHBmHg4sVXqagwavBV
i0fBxqSmf/+NiCaXUCKM6zPBAnzYmdZaG95gmRb2CqW/YV28JHkZPGA/0RMmH17w1ASy6919KJBN
5aDJZ/ydHJLm1OQvFXkCGQ4W4qXRuSA50KtrNMAeoxYcasxaAtgrD0e/WDROpnUVPF8nOejyW4f/
kbUoCpxLsRlW5lq7I4ZOUhbMjQLzGbOnDSQl402AkS5clmSltZTexav5haBex62/CkgIorfuPJlF
U00JMJsILAkERaJcU+QHz6GoyQAw4H1wPmEMRuxYjghVtRjDwO0aw/dc/cFdxC23VVVxpC3H9CNh
4GRohLVTKjVAh1DaCas5g5FRLDZCR7pqyQ3MyN55V6EaBMbTDN/d4jQMsHgpr0jjJYumdYBTyGRD
f/Ma0C8WHU7DLww+mynWoUxvRrYE3d8XJrc+fx2yj5zUtxAeolrnB6W9d2I+shS7o8J8x++gw1o/
wCikMsIGIfj7M0LX72IX68b1bFAJJkCN1LKzbtoOPj+11v7VcsmHhujBb3GiQIY9KfmmlCc5WIzl
LaUvt6CCIZfMnQLH9IusXKWS8VJ4zzR0qIkhSUHob5bV1AEY3YkxmINPQp0fM/1b6UlUI1NMbxc+
Pbo7MnUsrpG9UI96e6r1A6GyL88MM6pmJXRMKt7eziug3UuVHXjKLfVkli2WeWAoFzNf9xK8r2ld
rZPmo8CuLUky7hPm4fAmCZXLhJh8JgtK7MZobgg+hIZ5/cpsXWj4dTTN/QsUQEbJnv7OZAK7XUeI
r9YMXXXuf94/CxjBrvRU0qUAgAH//egyzLWFR4V1JcZLDHxC/zvojrGzaRddiL7TLBDY0Am9tNYM
fKiKlj27bGhS6i8C5aQ6Rz3d0/Jo0FsgMGOxAOtDZ/kGtsuhDdIF1RHCPKMgPKptPALZdN1R2IFR
cQcHFWMv0jMjeB7ooqDRRO/tC/Yjn0B6bjElIx09D55AR82kcS2/U+2R1eC7RFcPUjALUPhBaMMi
guKMgoP73qA8K4V1eH6R6DpkeaOpCor9EWnsXa5x999In6DwmMgE1dnLnqRT8lZcwomFKg3PT1C1
es+UiNe858kXBDgoBqQuSXhJHTyYDCwmat/qQgsuBtBufRTzUw/gpA+2TvzMx+tfeJ+P7NoPycdb
YFYoRZ+mtvLIj8o5FJQ3SuVwNSysYQ9i6jD8GRe+uajiY6o7E83Y4i3XjGBclFYi1BafqnrutN3U
JDDZVo/I2wC9EwAxwQ0Sk6M24Zof4doT0U7dCP8qWNsC+uVkbrqKu3eV7K0U73G7YOopxM5or/VN
oVxUyKcjUGGZ17MQQpDKCvFmIe5BrF1asIZn4PeEsJuL+Ch7mmNcJUFGzVFn1oVokCY00dRAjA1C
QT2XnpjlQoinA2IanEDTs2yq/WgfnzDgj/EIiRh0dhfB4wPPUSNcS2g52I+FAKtihkUFDJtC4wAM
T8nLiRJCI/0meOISwxHeRhZ0TtjpOEFxfUVdCdZC7NpUKqaUq7Ms2whcmpRK4KXY/VQLHvjvfnzF
HZepEE4aMR+kSB5KcVPo6yoCBEYhCePgjrHaYuKaoh7cqrywva9xrNay9wxxZr5lottn30aFkHPB
1KRyx7mbvEcyWkaaPqZ0Fk+0NgrvTMLCTKTFmEG1PYaHsEkVzLDqjJPXpGGFvqJy8PwmYIJm+q80
4ezl7BI4cvWWPFF1ajGSdiJmOp7zkWfPgCKy2tTmLllg4JWuiMebtxZGfAsxiwOKUQBfRa+X0BQM
mPekrFCogspcKHMMaZFoq7HeoXpHJ8x8Ld9hn4UGxMxmqbB6xhJhK5lQbeZNgYnBOkbvIRtnHwUQ
bqcQSp1J2zs0uucC1wwGpkBplbXChwpR/qwaNs0F3ahNGxZbR2zbyWvfgC4ZiJBs9pplCG1L+q66
aunn0YScMXAdGOVoNJA6ZGc2lka9BuYjje2Vyg0MGZSzOIELF02+1WVgAmOhswIs2E+qfQ+QqjgM
ns/s3VGQvGgW+8nyNk769uz7WDF/2rhpp5U6JdJrVqjsdsQdyCYbzGOoluBOgX3QONwivAzK7Cnb
B7lbSAo072lkP0qK4aZhjWlb3OfmBdgd5eE8Jax1xnM5d5p7mF+IpMAJr57kOHqOIXMYvG6Webrr
HAn+KCgn5lwFWyN2zitHvo2/WVziRNGdA6OiwYVGxKYqJuMQSy3hnKpuPBSx4wAMnJ0CLFLtEjUu
0mmUIPKuDJeabLHAviJaQAnXmfJg9o8qxVnuwVxbCiFk6z+pRrQNACTwVOA9unyvfvj5ErsN7Ns5
BuhFMqzx5pXkA4RtEfK8uO3mDZrAZzAeGRkODM4rtkYnYFpXnYb8YEe3zv4K22cnj0vCASjW8hia
l3U2PPYBBVumvdws6LITl8Kc+BAdRQCUlX8cMC33z+V0lKYsCBwGwkoTrprTOlRmru2jLDoR2D7V
3CNM8FgDsqamZ/Cgtt8J9i5++pkFbxImcOUHECnOcQbxxTlowsl6+RrsPY5qvvJjkOHqXEJ5nAb9
u4H3eb2TnB8C1FVzraIJcO+OdtGkHxbqmJ7DCNLPykZ1e1DVGUJCDX24OrU6b6XFFAGwEAnTnWI4
EqQHzXrzFJ5wWETysJZm4bwIFzSS4kAVXR2fHD7YTHIvI8SNqkWTBV/fEOP2+iFLcyGSUKU1s30V
pEaJMO89SCfEvrnSM0J/JOpWtiD6YKmxyfuO7ZexEAQlkiaY8q6g0wWT7E1lJNn4RIO+2ExMSgwZ
3uVgq3cLDWvIJPhSNIToytksGwZmqKCGa8+UaFz0y2IBOSNfshDNVcdcPwhvAjgbKEYDxp4W7bU8
QqPVcSmr5znUYKx8a5La7YDi0qxB3m94PE8CZd/JgFCAjE6Pw8HF4iTIWCox2jlOScg0lOWUW2A9
zmpYskeLHkhL5yijhbFmBVJC9ZqvORPaYAlIH42vVYWZ5C7VTnFyafASCLaob6RibrDcGefMnAVd
uWiNMLOnkqjyS0LHTLgPwrkPPY3g6i1z2m2FRckMaIoJBXT1Hv9NmroqvGHu0mc/PaiIRZ8hlCq1
CtqXTG3ycxSePwOun7aqNsmwLMljw/anttm7mZu49WdSPVvz7E+8ZT9++T4ZKqgPopljfCSwaMvr
b5+7DfzARhxAlJ32wo2pPTaQGAh+AIj89unVbLIum31FU2Xryyh/+P1ZGTOevHXB4gvbreI9Rn9n
P3RnJY/+1lTLmTMQifVa4XErBtRMktlohV2iXMGmNPeSA7FWOLlxkTth/CQInMy0SJCijMSZ0/tI
SC8rE+qbxqQ65+4QoRcyoPDnTGsN4jTBsiNKC6z2cBVA/Y8Wph2OLSz+jIlYXi5BjAx1rjPfSZqS
zOyMYEWQz2p5wxe0mXHL8uJoINDCLd3aNvDPVa5oQhMvt1cZW4QAht9Q7+C7TlraUfcouhfckQW9
2W4XYtpSEgpZGqxDzv9SyYGJupcIEn4FU9dhJhtJPJjYPQEHjnMuFV4EerXSiSjMvkod2wwJ4hXH
18iS0CyeS18nJV1aPkG4gZlnWED+wyZHtz4Fj64mgAM+CTh0VF8iiiXP0F7o8rFYnVQaAmEPERG+
IE0PAYM2hLCEun3TYAz1Jw3DcI9gj66/l9j35yiCV9o9w3gsvBgqONxwVPOTQg+eUypE7yOWgXB8
qTvhcJf3kZwd6hxwao093QmXejnr66MuBhGiQLTfjryZhqPipmWIq745PGQo5pSlGBxEHGDYP9rG
nUBI5s0b5nn0VbvCJm5+WuAXKpALV6erpanThmusbxg+yCRbXL387ffmIw+wPbceK8kRDg+0z9wp
7AVjfa6GgKAYLHYr91yiyJ+n8gbWbSOf0mY1WHO3xltyWbi83BQ/AFAmLV67VrQw8n1OL9JrMuzn
OfDriF9Wum25nj5aQOQhNN3KVH7GuAri4YXD905QNhRhUO8bcPncqxPvrX63lrs5xrvC7gVyJgwN
Pycn8tWjgnFP5UDM6jKBilIsxxv4DPlJ/RT0nf2IRi70Dw2PXhV9Wt0zCKctwq0K2OFa+jvZPFf5
W1rAl1oIk8NuTrXWMHsqqm6SDViSFYvMnuNXVeSQzueuuwMM6aJ3TWitAybNiG81mU3ux+jPY4fd
hsRQ71Nj+KEgDF1F1krMtOdYoMb9tFJLSgbAa383VFcbsQZe6iSeuiwTjBliXCTWHgtR31UcgzN8
Ov0PwKGYQQARHEiGoOmz6emMc4XFTb5GJBPU10rZD/rdwq0CbR/s0MhdeDywLVDeKsvXY79Og7s+
xEtTf8/UG6tTVZBXweQUHewIVajgbLdQpeBS049LbG+xKzkwe+I0FS3XiBamm5Aa8jKon6WCrmve
5CeH1OZAvfTKhwrXpOLZDprpaAYTx34bKAQjQpOWrruu/Z2mvyneCftX2V3n+i4212G8M4O7Y10h
sDV4VLyNygoysu9fInB8xTp6PAHammWdOxcfWMUDFDWezIqGcifVW4PSGT8J2V0hZi5GMrQGZZ56
UI/0AUgU1qX0sIlO7VEnzgG6dDyPSsJupzoNUQxdRtfuvXQcx5WkP1TIMDHIlSyB0sZvfXbP6bay
DaZpUSPqi9b3ZoyfJ+Wthy4sd19cUKkhRWKTQkeSMa8vyYKwA5zAsqsv/5DXjYVjZa5bf+kWs0yf
4FS9xhYyht2XweA05aOLyW29EsQv1zwE3X6EaGIs0uxjUGaDfc10KvEphywTLrte28pWvmCEqVZv
WnBVs9uIFRcDFmkR6LMY72H4sjPegGK38TApfwOHGmMC/Bp3kXGvE5DkAXq+0366Pk/CbIwJ6Hiz
sSUwp3Iy70xECXzOokXbh5UDCFfYnf3y2KOdgqnZwqShjcRs2By2PaHVJZYjAKtSg5AewVV4xN7A
a3q0tDPHeigxJdfOj1BsoZHI8NCwkS56H7r6E/JZOwR4svUJ1EJEzlw887mFh98xhqEE2DiztVUi
3wiKHOojxs+VsQPGGs0jGYogsGip8Lr/Tdz2f+KOh3nEDPYjG75iGj4zISpDPkOfhUvT7FK3nkwr
6YFREiqRNDvL+Jwk98b6GlkFEhV8IiiM3Q1+QhBQ6ShrgpIj9S4odTbWqjfekhxOPJYZyjETYEiP
CUvezrBYn7rdQYwtEi2ZhOq3yAkJlfvgX+FSax70XFwAdq1yKGNgkZ1er6WaSltgddlXgriFQt+0
lmwOYqTVBBh23hw8UbnUyvhI6hen6ggKYkDD/u37HAYO0K69desNOTTcLb1ZiKZeve79BI8A3P55
xUjb8uRgieLi1XgQPldYYtVi0hAXLxUAWVwZk5pjJTT2IDw9pkdK95aExkssjDG8H44/fH76kGyS
5I71pzcGZDTszfgUyw99xOSrv4ZriS/XrTMSbBlil4S0bymv/OI4gGXVNLmZ+eVQXHXe/vfCAfqr
N4oHkM8jT9zlNYaK3rvfKV+rw8JeDLhr6c7gvoAzbRdQW+jIwVlb9aVXWoAGzCsuybzsd0VKmtSc
Lo7tqqG0+g3zNdMG3CPBDA8jXMx2NhHTDWb1br5i6EE26pgfyw4+Pych3Osofkf7lcSQsRdk7ri6
uFmFt9XxgAjQfov9zmOUxNVTzYOiLFU6NnTSiE5KPA3YOHaq/C2AYIzhyvCh2Xv2tgoTUTx+nXcV
KWWVPXwJ+B2T9v4Z6wgNMX7zlyVwtbPR24fNJ1MeYjRpib3TOPjWxKCvNjcJ1Rry52rdqex3QnG5
Z5mM0YrpEhsbJiJUNKTlAuYMWGmSZwNJEY/hO4I2zD4VHJ1sthwHtDpdK/KGC571d/LToAL5XPVH
CBee6n6ndx9jv1FK4hpnFIC2DBBH3AOjvrLjtbufosPNdAHI4xawFxmQrSMKhn5jYKq9HXt4CpTP
QJsAJQ4kw6W18nnk2ksWfxvKpW9n+J443yCvVvZdZIcoOPfmZmgWdb2Fad/BGazggEm7Xr86wKAE
xFVXnccCTW74o8gAgBmwU3Uf04v7NLqpHTBp39r+EcSkTZcxNU0DaBKQFJQ9ibFlTB3TRzEH0nUo
ifhKM9ho8bGC2YjtQLIKCR2M/bmawMlch6SXKKd6AC6aj+kC0UEjQcHBORDKlHZLIYdXlzY6BuHb
AHWkigAcxvalNPa1BCnomkJ7wNAvY0B5EVkvwDxSfS6GjTBrp+jpCShaM/WzrKldMhU/BN7Zle91
8Vlp50D9kgK80iHa55uI7mvOW/rhUUKvV7azsV16+rKweGwj3OJ3boptyy0uYEwi0wSzblc8kHiG
MQHHshj72qF69BT0JaYszQJ1BvJ4b1KLD2K2/rrExsKWzy02OWxGA+jM3s1xRF6ZZHVzf/qXGs3E
XCT71m6/TAl2BCJiBAkIg3hX3bqkPMi7IIA7SkyJtbTUayi9Omz/WM0KuuFKAdWreh6abjEQplH9
6GE+L5mXmMOSOUeC6rDDHGiputc+mzUymTuLqJMw69lZwfcIH67N5/3AMpjk+YT6Dy1RHq/YfU3n
02UyGd7seE5Qi1msia2f15zFAS4C+DBCt4UMRvRGEHwUuN0g3O+KXdAsdJNucYsY1UzOfZWg0hJU
vXnqz3O6c4s6ebjVybNTOYgtg65JWEMx66faCokgB33NdlZ7MVGwV+WnpM3sXvA0IbuUeF6Y7dFU
YdKE+0JnadnoPRFGbRXMASIcl9E+Iq3GeoqHzoUL30Kp11f4aNI+6OQ6tBAkkYJg6yKmjslBkkIy
GLc9E5IGrXDQ3mo+/mig45ziW9XewoggVKDACou+0Vq0OGgXi7ZfY8blhfPIOjcOlQ/1hYKyBBVg
i4eYDxkTUYuxw743sRYazg9tu5W0a958JgaGobeuWktDTHf+YGAYoo7hfIr3EGFrbWfAr7HOxBAw
IOnYO3EeTwKWGjXJhiAXfXiW+dYGYS65WIuu32jjLu8Pg/SURKr3Z2zPwe/JoB/lpR5+wNWxZIxN
kHHj4XpwhkXG/pgiMtAQcDv3oroMmyB9dIAWYNQy6DsLyqx/8IQ0MdYsZxyg8DdAjGKc5IdX3hTk
AyPcQKZ17H7s7IGctAEB8z9dh4W+jjHI0GF6zXOTV8JHg8Iy3JOfaTHtCLuD1Z/64pZ195Qnpspx
Nho+JQsXRvT3cfBM8hmOtRb3zF+79VJSgWasp22eDWBFeOS0DNBniJfNaWSnqn8emw8D4xZFuZJ4
UFubbNw42lpPqwk8WbmaTiAPESUjQ74XkC8G84Z9wLiG1ZBCuSDopYYksc8x6vWA63IaPFO/d/Jl
TJ/E7Ykqp9OWEoeTsBUMkeUwvy4Zi/KVGL+n3nWIbqb1KR5ZsNjwVeioiX+cFPQrDIvA2o3yXBob
RT0R/DWKPQKNjJXNg+CtgWqVcMI3dP+xDy4avIkqFNUBzS8eZ14D4+LHpc3G5ULZt95rMnzHZjjt
AkCW3iZ072DwEGezHkOtOMEE/JgbWBTb5WUYziS7JgR4RJ/cAfy0CXLomNP0NFao4mCF4BkKc9Nc
xBht8694sKHrM67FpyG3CdNddcQaU5BG3qcDFY9qFLo7y5WGiJtSqvjDWC6w54WLTqgb1TNTjoTv
1BjMnQ0RKfFRuSeceZOK3W4VObcCpy1cZNSvMr3njCks6LTylb4xxwSSyXq2YoHn+iufPg42pKDz
nBb9AR/pGuGh95YQAebioswU++p4KN9RCZw01OaY34opSvisum8uY9MdLXsTJDfZWQCKUm3awTlR
j1wqW9oBkPoexh671MHVeoccU5pnxakA63W7TSMdQPUG0Ce7nKWtO5eqMxa/Db1VtmcrJhgbHBiy
cFmJcQtiZ7FwPGSB7AHaF9sgHbZHTGowrQxMU4uXRs03bfIxAkkiSfKWY4e9wjYw7gpwSsOAocOc
B02cxQmGa9rej7AUeEjmOvEywBAaGEx9NSYNDIZmfCM8WqX61rWbcTGGa9467m+i+uIL4kEhvE4Y
6RUY7a9U/VgSltx+K8PWle65dRicbZVvzfbEEAFT1Gg4Buq3EdU8gaeyOofVWZXveXqMu2kETpVC
aZzyjHg9GRE/ins3k2vHcecvpHGJyXyZv2ZRS9vFWMvDvBcRSc0MULvZ2XmwjzmIf5icVDBIeLz6
p4/304iGGlgen/33dlxFI6SlJd0Pup1MvoTFXmTyGiTNjeBqVFWwmXFZVmAvt/iNLhvrZsDj5Sqz
ncbJWu6PqrIn4McLb7o7Lpw8n6tRSJjuoYO6roGghVQKvAe/4+Mo1hWgjypHUbDOjI84sSZuZ+/V
qqczXCuYY2sro3jXsLB3dGllNSDz1qlg9p0jluP0o/OC60JULzsJU97up5XOGHfp/mGAZoLMd1aU
l7yLp1JtM/huVsCsZvuFeR/kq6idN2DjNeZfiwjDJamsoTB99flXruELMa+1TYyCbhiQYv3oEAFS
7xtWvuQivX9v87emBgfmqwPJHijcDaZaMOWiheM/ZPz5VNBhisnZmM7LcFvjuGXzaGMzapk01ieP
rnSYMKDo8UnWV7JCcxGBxronPDW1aI8MoCq3sfWpG0SlwGOMt2O+6sx9ARQtq48I+xC893Ds1Gax
8ZlWTLFAFyFDOXjcUs5Hb318Vyxc1NG66VT5A9l3jE2UEEgWGr1y9ru3Tl06Pb3QLfrIbEhaNbuO
j1lU9TQaihbpY0R0rMMpsYQhULchlxgyk11C3pkHfGSj5JwvIf48K3xXQ8RDWzagPIf1B+eSTaYa
915xyjBJkgxaIuk9id5hmtGo5CAWUPZAYRySB5jNIbCDlVCEM5n5kVzEbF3rjlSvbllr86FZ591H
IbCbGi5ec8bkUHNaQOYtZ58LcB1TvzXahwsMNoLbTOqOATxtlB/dBzQZ7sZOlmWzJF2FQ5FDlfPL
TyFoaDA8VJah8moMFIrRucFxhnOL0bIn74VIMYUqwqyWh0wFYicSfS4Mujk3xf7qwdkXPPvEWPkk
U1BAaGt65HNn3oUqQl7iFYbPDfNQvpnXn8x+nRevGYWJ1ELy6T8FtSas5oQpgv5zNLjw2jtAfBOC
eOsLoe+rJGwypGfo/ljAWRn8o13WPkZEUhJoasN25PYXXb1b1iWTQTO4dgqIDBsgyaMFRDlGSvqe
rGJhE+DytpZTQ86BhCxckggFiB+VRC7cKkxek/GVYfV+TJaekdOKvtX6iZoK1nTF2TuOc53d3se9
AvjHdwgK/RjLQ2CuWUyCbK54qLhNjl1Sz2yJzHHopyX54ixarRZGGgWQ20/nvZcB0C0E/QRc2Zk7
BACQ6XSDsxYOj75f07jZ+kHqTt3wVRYfTvDt0oMUJtkF1jrNkXdcMn5OfkjrYPAsc+cgropTzCSg
YlEHG6/ey8oHMJjAxIieflFWmfi5q00d3SPmLILk9iqVCrQfek0fkw4JsIiZCBOr8PHrj//4+3/+
x7P/3953dsziwcvS6u//yZ+fWT7w4f363/749ytGAlny+9/89+/867/4+y54llmV/dT/z99afGf7
j+S7+vdfEp/mv1+Zd//r000/6o9/+cMsrYN6ODXf5XD+rpq4/v0p+B7iN/9/f/jH9+9XuQ7595+/
nlmT1uLVvCBLf/31o9XXn7/M35fpH1dJvPpfPxIf/89f/yf+/EiDj3/7/e+Pqv7zl6r8TTaxnrQN
w1IIs5V5pe5b/ERx/qaamqM6mmnJpqFrv/5Is7L2//ylq38zTcNUbNsxdVvXLOPXH1XWiB9pzt/4
K82wNMIaDEtX1V//9aX/5eb9z838I21IpccJoOLD8EL5P+6x+FKWqtimIst46ckqO6hiO/z8+XEO
Uo/fVv7XEDd9ZxrwYbTYx4U8+JbTGmGyvRuHZKlG6GC15EiYLwN/3N5rF3dY1GluUW3bwPysdTrD
cthCCzzpMnC907s2OIG5hWPbaWLqH0O0xat4Uvfj+z9d4r++yz9/dsWx1H//9I6Mbbium6rK19A1
Lu0/f/ox6nundGO8vPzkTfe0be6MwF/4PoWot1KN7CqF5AuP2iBtE/+lDAb8GmKELu437VK0LlrC
SE3CyvtROhQNYhdcN1OZai93lu5A0Fg0CtAzRT6Yse1zuxAFVNGdFHd9TaH6YlhePSlrkvxkG21Q
enNCsFfLTuEttPLTl0wA/wIu0qBY5ECYO91xPnUFwEXTMQjNI7aXrqUeruP63TfJDJecQSgf2SnH
S0mwcFdoCiIuu8Z4MDqbfZXNnMiw2QHTRea1ZBgWJpKS4UiaJBuLD9JTheFXoagY83e9OssNkNYE
D7XEZfwqK9kqlMFMh7wLMEDN3+VsmwwltG8vhbtvMdLPIyAovTX3GMaloJcOwSkhKOiYoDnLPQjq
Vg395VOlQ560TVpxURFwtXxN/KCwzPbcix5n+3gg4ChLs92ol+eeOj+XgQqVFm8JawinnqAJWXmC
bYjP5j4YhTaN4vLS6YG/lDBg9xItWLcqo5/IxvdAbpRFlrq7uGIf91MbI7JyEVYQPbCaRFgSNfzv
/7J3ZtupM0GWfpV6AdXSPNyKyZgZYwO+0TI21iw0T0/fX+L/r+666NX9AHVsc0ASUmYqMpUZsWPv
ZeYTiXcg7MITUJDWcM09xP6kjjSxSkIKbhxAWBDYMOBCLOBVGAtm2tpgrbyiR9wlLiEfYl+uli86
WN7ShI2o5ZEZl9WKbHC8OPI9NqpD1CAmJqMeWlU3OU5N6k/WcGXO61AFlmjyOG4y+0PWm5+66sno
8DU4eZhSxg1gYUcieAROqe3OABvHUFqqHlb08BLtRXVSwveNas88swpXgnKvtm6ZVvsTcpmZoD2Y
WZl2epHiftFr6iEveGz44/Bq6oIg80uSrR+lBC8eet+Z1n2FjgOiLUQyzzmnGyMVtlVKN9Q+d0lV
nf0GJtr2tY6ZfipjeB40iJS94MOSWsACvYdN1vLqoaMtwSw6iaDWNR7t2qxy1H47QAlFlK4enrSw
fWWnpspR6xEaDCklOKV90xurqCs+1By/y1iSLyyNw7avW3R68k8g0y3ARP03H3D2qAM5fqV2QlkY
+ncYYPKBaCdq2QRoVr2UfhllsB50QdpnrlqFNaZeJy9q3q0901mDIp06w0dbeb9BB5Y9RyH6eZqs
PAwWc5/IQC1K+iya7lPKgWS1DyZFg4iBQc7HCrT66G0kCPLokCtAtCVrosJEYghMs1nuO5/HOJOk
MjXWKdAiye+r2WAZApi9sWN9ovUyuRhmh+iZUhNBl5jzaDhhDSj4jTxeOV12JDPunDzQNm9wJgVq
S9g5QR4grC/Dg6VJbpqkefVJSioZyBFgVDosSTipiPC15LZZarORxu7djrEDE5J+zRx+TXjXmP45
pBCqX3WZg6mIsZAu/5ADEhgyKJ6yYBYY/cwelFVXVAe5I2wJEcDMh2syajOw+HgLRjACajY4cC9i
mSqpkZOcvAydlD8d/Zp2AJHoV5DiPsQEvxl2reWdpaGGBINgqQEmOanhXAoakEoDVEg+rvoHGVQd
NEFpwSKKUaUmjF42JQk66a1CUstrg5MBbyK4s5IOHW6yUjoXGZIXMa4FHwddH0cjUGAiAyhSv6Z1
mM6Cjol76lmrwISzesBV15pR9GIo7TnXrAKZOhJj7JZMeR3aUTVYZKX5Zcf+JdYJAISB+l7khGGi
QJ4GKjdWIvunQVgIql0LlObwlWvy1ksNtMcggISTwIT6nCStb1oHi9dWZYuzsagI72gpefCBUi28
IHgdVRlpnF6PV5LlgajUtHzWauaPDbH0aJTGInEAWbaJP7BswymTRDGqC0V+DMVqLyKfWYOgGcX5
SS84wazG+pSyVqjdabPeED4JYAg1DNuoKQNQ7gk9+SD0YefrS/27llCjq6HbiuFIzCdxyHxdfxwe
Y48sndeA9sP1Q1NDudjC4m3HuO5Vj4h/p6pzWbX2gVn+IrDylUVQkNeZqU15RrLQlc+J75ycpiVh
McXfE5PBXtTDj9UBAdYeUIpksr6WosR4pV9+WQ9LR8UR71ZWmWRjhurc1oMW0B45/OMDT3WYQ6GR
wstI9Ap06Gj/aB3DSSTPJc96z6O0eDH6GjBFHz7AbIOPL0ZMJwrJsratVdl0QI80Mv2UAtVOA21I
s5oPdgCRUO1FSNYyPAaB9RITk5IlaUbaVhdb8/zhMxvJ2k+/3UX63DCI5etarsFs9CADsH08JhkI
R8ApAyzb9s3xCch2EXNt1QHBOrZomSRXfaAHBIVagWcllDNmAFEBkRbFafCASis26JpWPcRZuNPU
Wa8k1Us9dHfJMTOUbhuYcvhaJhcwTxkWJG/Oojb9l0L7irQO2I+Xv0sebrXmN+hDIHtNfc0f1nej
dltDfnxalf+T2y3048pSb6PbqOklKf303PFRXjtMctIZ8+JBdCcgh1+2SFIYNp1VbhutnSNzAcTA
h0aGa0MZgMNWt1gBKkhp+SYxXkfWfrWhJx3i4MSd9tqN0VcAgRU4MMqq9OpFj1hVhj2qlj4O6dh7
kHgEo0DVlAbQX7hF4sR8KWoynh4FWVAjXsaSGelMzvRqphMJVupyD3UviQyaA6/FqExtC69LOqTZ
9OHIh6ZAtr0GAzmCwUsMR1o8BjB5oIplG1yBEUsvOb5W01dxTz3eNK1v5pkOqYwHCecQVYdGMzbN
6KzTGpyrF/+0WvnTFf7BC0nDDYi+lHp6lAbtEurWO/DaaVZ3R6dJ/UkkhzIZA+dWJcyOwogFop/j
DbRBZLQY/cZiiQy4NtcBbj/6Bo/LOCL/1TWo3YW/tqIhd+5pE9MZcXSlyam8WDHxZ0iSCVcajckT
iNR1s403dSdvBsIlcsQImz4QCC/bYJW0JEfAt0IIHKEEHscS8FJTUn7TLIH6NC+nuSHN1a6GTach
/uzD1VIbRGENPA4N2eITtRp+8qLYlgqiktnwVuTMXQerEq5X8KFpiGenK8GKd+F7VXgg5zuwww+Y
XE2jgivv3aoIMRseE/vERugn6N+TR/nFBGcW6+RzykEOTqFDs8xREWvs/JfM7H/LppJIF2uXnT8q
k0waoK6B6JcEBaCpUVlAXlGmiBSRYjF6MMxrRbyoBbzXyEDIgOb9djTE4x8N7n1nHKBnzN9iJb30
TIcmZW9C9khsMwYd2mhQpocKaLRRhRYkkJA+LgoS5Ax8Fo6Fhk9vS3OjmAUwrc6MogLwEDfWpCeb
0ciceieXA4zAmjzLUOcILCl+qYirF0oqzeNYkknMNuA2BSRkFiSk1tcIJw5ukPjMKHyRUhnnCkJ9
NRS/9hibbhiByDb3RpJUKxoLQcBLWkW/oa799EA6/YcHjdYIO8VDsiFEtBpSZKR0EjfGtrTHbZyp
JBBAcZGTm+WHZOQqswD5jjBy3rRH+BmRtSTL6i1TASH6dvGjWwJ6MDxAqOryS5J2qtvYtIYOL5wX
TmMPH1I+7AbPIlM9hmlfBujPtHdqMu+cmVK1gIIT7R8HDGQN1Dz3uY5EzkoEWb0NQQw4QJ1Z7FQd
gUSbnoOn8HFipJsVGYsOxSBcq8U4ITy7AuAdr5SY9U7k1DL+nXwT9f2sIeHfzIwaXCEEFHqzQtAK
L25a3JJGht9IrCLjuH0NrXVqmf0mT8NPv+sVMs3bs2+AzkqUdJGGMWm+BKGlDECCIf12YIu8amcm
D4XMEOU1cWoxvBMcc4D1NhDt+qjKBGqhTGTfAnkNG6na4efJFbSe5HCWO/pNV+ulHoekY9bAVa/R
2UgAPhGgeTXqrGYG1L6prfJNPtCXDEE7fIlvLCe2UV291TpCisnwXcfmT5szOe3tsJ6Npk78MFam
tV3UUzC0U6nKlwT53h1DUPaAPTYZKysV8iLvqkPyCK28evaAK6lFMO8LlPBgqJOrVV4bK0DR5A2O
5jpTTjYqHVbb3OMMkEsoTqI0KC5a1k+O7HLerjTIfuMaj7Gpnz1Nq2dNbt8iPdfAbUHEpATqfjQ/
H5nVT8achDIjA5pTBNFrl4xvFRnBCgiHoLIQGax0xh+IMSeGCb4m/XJUuP4Ial6kwFp1EeyEXTfv
MqmZcX24BhDC6cC4qp3+HWnjMFHbcKek5O2FxkoO9GWbSfFE3PoYI4VYHkagSCleLZ3Eq2J81xMN
zd7g5g/jJigRn6IwSV+cbdPZ5kg1h/1JrpihlhphRJBe0yGE5GaQgAjbxXsW20xuTdzVVmP8+BbO
iYbVoaMpOzsqfxwk3tEWsD5Cup6ECHLzsL66QKrmdaHM8LVMyPbNXhzdssmG+H34NmRqlfpYNiSJ
FDoouxwYhZm9atp4UQJBqExrpkFPOJxEi5Qpb9KlM1JGMo9QV+RtI0bLpVd4ECmkIw8iC1BbBYzT
IlrU181P6zGyRnEOMKTY1449Eps993n03XetOY1YYhvYwbx0DEhVx2heSxg1jKIbs4umjm98NY0N
h4mGfpY3Y6QZ3EEDBqJqMXl33kDFDObOFsrsGlGZlHSeFB2ajocK4CjmNAVxI2idYS0tby1HGRBE
RKp57GsU9jzJuDbKCI7QLqOJn/YYqOKRipSSLVY1KjO5FlhoEO2Umli7aQtXcSG/x+FIEK6iYxsO
T6MR0KI/vA1g1dgoYlYtM07Hh2sxTaEh47lKmDoM409HeiuqCFwxxANGLucvTLyrjZEVxrxuon4n
WwYpdhWEGTwgziWrr1VoiqVk3obrvhimvk/nsdKovZJaT0wT98lqiHgIPkzmyiOIOGcxlMmbHeSX
hw67VVV9lbF9lUJWelZrE2pHS0tLusit/fBYepcC3lUHnxhLrCKYVFUCF4cGJ4sA0pgwSIWPRSTg
vq3srH0w5ZOot0cyIKM7wt0HluR7H8KOYmTB6KfRJQssFTBi4eZQ7j289N1ADwpXDGzlTgcEXWkz
boz81iaCTUxPtm0NXUbV4G+SsuidhRCwsaCdBbJ/Dksas/JIF6yCd98hsUwKH/Rc6Bfo1ItIzt4L
r4f9DBnXrAuhVlHlXa6Rt9qYOeFpWM1HH3wyus5Bdkj15mXIyZyTrJcmNDaRDZw/Pdt5M629cFVq
6botop9xlH3iNP3dDkqSM6THS9OZn5rvvTZSVr6qnRNBsLZLHnq2ThUdNz6EHWGXhfuYVQxEEdYw
19VuEdmBsczx0FA0qUULo3AVHfqqPiUPBo/kZ613H4FQOQhT9a4xCuIJWiYlEGXHKuAhL3/K+MzR
H2E8XPKxf7GN8dNijHdHFTKpUH8ZI0FXl8PFHOr6smzal0QVyLKWJczD6w2YrXzC/6hmJL5eTKza
IaWnhRZqWOkGuHd0V/GXB/pW8aS7ntjjQpPLZapSVE8qYejuoeDJjZxHqwQ4v5feCwPE8JgO8BY/
jLPiFJAByNXOeaSXwEQVA5GlPkgtxDlxAzrfdm3ih1NCH96vilS/XGMe47/1tVqIJthGkXEo4fDh
IdmQbFSTIcL0z/NzHfIUa+MoxBtKyDW7mqWwQWXLhLI1HmLsRAVTC80/6xGahK9Z/vhjZJIRm+U2
02u53nldtTNgx6papPgYpN0g0W4+ysY4nJDAMg9KYFbMER6AxfOH7npycK7xxzkddmoqUUfWQQwH
gWUe40HAsUkVkTvvsaoUpANkjzh14F9S6Gk3jQKKpkH7Nq1JxKMPX8YH94nJiABJaqVQFynCcFrk
4SEzw0OFO7WgVfRW2pVxvY+SRoWwiAHFSmFhGXvtI/FZ3ZctUxzfe6wbC7HZEQ5js/tog4oEUW3Z
RvUuhgKiGv2vWmUoSZyTaWVzTe0+irC/xA057lxxmqTRXVZJhNfV9w7+isAO704bwZ+lTTM8gswU
AU42ffzWF+VGYwnTVN1LX9Gm4UhOSVfv+odxLB2kcSz93EToPCoQUMjNrLZlBUh7921W9cKxwoOj
TWU1wvuHj2vm9Ora0afhQ7df8iolzzYs8WRAhVGYqrJ8XluyeqhzCqiZIHWC5yHlwf5Q9hKc61Bx
acXUcLRF+7DeY500/3FuBN2L3sgnXLEgcx0kqf0m2wIep4jocbSknfhl+RrIxBsjqA2pCvMwNIcy
a3yLyajNy+FkhPLWSXqI7cEajXl9irqrXJ4HaTwNY3B3IkVAqR4+5NXTzCYV1naUOYR46UumISuQ
49+IzUyHdgHvKWp/IuEpC8aTrjvw9xo1IfoM6GOGWuZMAuXVWTGJK1azGogcQFzkF+AAHqQoVP0l
iesFs8JiGve0lQG+GLpj8rmBJUgijXtfSAA/4lKGPDDJFo0IUcppOB1aFJeqBOIina4cFGUyzePm
uwQfJasqqg0G8dKsxxvgsT9Ck6gi7s/cQfTG3sCdRz72oynXUnPrbPMtH7nfuk5guTNK6HVibTIk
bYkPp8PHXPsywu4k0w4iS6rqkrms071Qzpg5Iw79OOzPstnH0w6mHNLYo21S5P7atsZ52QCzyDyE
giQAjWRcb0Giyyo8uMLf86F6+rLSy/UoeP7AfZIKBrV+gjZbgctEhiTIDq1NC2esCkuZbYakeexC
lr6VeTAjcrt8p1tUNjqHqk5mK+InKZQjW7Jl3gGhdbjoH3cc4q+ezN0THhdv0SoDqJt6lz6aPTEN
Q8YLWVbaUowYslMAzYylRRRxaStoN6oGBlwJydwtbaQ4cg1mtdF6U+utZ9K7bJS1JJwI9F8wb102
HisFlWMhSlukGTx0YjDLSB7SSDeWFFgw8P2YEXNSKbn1WYYnaRAIZoZiK8pXOTJMXvLeolA9miW+
36HadQGMXehTlU1wIHTjNiWBiwKbjiu5gVtnWAKFHrPgYI4aiRgjs1RV4+7Uwy7HO6pKLZlDRn9p
HaLFD0vaPJLHvFXbywBluocYaY1/owvQwqhyp4DZjMmzHbbAp01ykvEahfdGr9aBXM0bJv50KtJH
yg5T6fsAvqXx9HC0paIOlzLzVyFY+AxJ48QX03a0aXVNhuoMes9xvCalV8/iTqToZcZnBIMuJ25C
TI+cguYiZz0u7O6lkDhiiLZZ3NULv0+Bx0inCH2prMznihKuOqf7MPOshWy8BW2osMQD2ZmbkE2Z
8AVk5iavWd9D16BzQT8r3lLwrqN+6/ruRUsyGIpQIFeNmycbNyWRP9swJzey2vnZLu2ii9VeTThP
+rZCBRixTZtHTR7xqHKEC8i0gkOQTEvdmSlwZDk2MyCvqeaWyUWFJfkMb12d3L2SATxjCZ+JjCN6
BM8UBiQlELc88Wd+7Mw7tbt4ln+XLaj2mPBPsjg4VHm1UHr/kEjdh6ZWa4IoS0Up53BnpR7s3DzC
SLOLxs+6kv8p3fBYygF8dzBuMRmb51Y1TKSBiJYTkAgWz9vY0EkdYpeUwUWiROhnQEVgyNiumdrI
YNo9a28DQJ//ovhggMOI+xxmJrAeQiwZj95IjKSsMmXwQxroINyRwEyDXP40O9b5vZF+DzG9NeOG
WkxXeqiwreT94aHtAbWGLZ61EbMAk2yeJDUCePPlb8+BgzDi7KjWvbbRQwKmPl5MQHFdA+1rxqOA
QU6IvENCAzYVqR1XcYJ76kC2GZBaJJkIsdjCKFtLhnF48N9sVd0kDh/aWEMyAN62hzFxquHueCPI
eRqvHXVcyMpAcpHGM47rFMZxNMdpXfcEUcm8A7hxr/1hrpgagRxtqXnFR405kkA5ko3V86w0y624
M3BUcnIYbaL+yOPR0K5W2C7JSlorj2Cdwg8WO2CBScEPpO6FmOysxX4RWgQEPnzHwzjNlfCuwLbg
ZNXHw/Y2eWPePA9T8yvzWPddOesy81bW+qXF4YHRQrMUbCqv3Enjta4fM1XTj2VUn0H6vnQMlpLR
vVged6sOe3Brw0enhN91q2+MRkiZmv4mNFHYlSLcHSyU9pkXrGSv6dZZ7Pf0DJJb5eLVzGlUq0+Y
7/B4FfjmwtLIytHsU6Ila1kRba6S0/fIspl4fOpqVL/gcTsEBswm5qDgXw3ukUJeoWwcfb2epVi0
7smoM5M613ZL3BTtUjSN6Vdru8BwirH9kLlHrk7ObtT6xyQgtqQZjxO5yxNFkk9Z6Al3hHyyQKc3
mfJpWuG8ldRFQ/LmY6BQvUXbiVEoisMrXniQ+BDjKYEN3mUwN4lBRw2HkRREG93V8B4CUnNK40gw
cRKk0cFkrCS+TVEdjQhM+a7ZznG0FAIokMXYSffhEOXyWSK2KtRgEv4AmZCCGASGREWk6vQwkHLw
TNwD6rKK8mFSyyQOSoY6tVO4O7LuIgaKyGDSF5HTmJn+yStelCo4FDwI87r5DTkzhAxwYEX6UdQs
GeXPsTduVaIuyjqem2m1oyYsV+hzjtGiEsQIJU5vEEyfwtD9WRrqujcIsacjRMeIuMwjSOwkuDji
o0HgIDC+JNz+Rh8ejIqEdWU8WYZAueH/8bsPnF3ot96qmsTLR6sfNd+41SXSgJrCgk4eN17bfqgD
7uOwMBx0rZupmJoWBUab1wvc759aj44GLQzxEK4gyDXRQohZgKMOjv+WZ/VEDnx4kB5w19iTeHw8
loWfblrfHqey8ajnZYi6IPjgKmTS2abOJSh81ISBBNUNWpPwCUzliJSMQW0Qh4V5Z6zMaqMAup0b
vsXkK4P3nhnVzsrcJwrjf/BA/w88kCKbimI5IFJAT/3fYEG35j82TfXfcEH/+3t/8CDD+E/ZME2H
WZ0BSMix9X/hQWKP7AAZMhiwOURX/gsfpBr/aTuOZYAdUk2e0BqwnX/wQWKXYeimDWbo34L9fwCD
NN2R/zu4BkeYJSOta+i65WiObFGw/xNck9IHSkXBdQTg2/34PO0qdxe6p9493T5vn+Q8uLvbjhe2
V+4naDj3ps8q96a4J2LL7i0U+9muTsQ+jizcz095YrkXnotgrOEswa2GkqjFx8swOVyAqLufD/G+
mrGEfB6VuhfH/figBOI7sXv5+fgAaDdx3Nttt7uduAzK2tMTbEEzlDImn5+OuBankSesDTjP5Z/v
Gu7KcC+wiogtzAHFMZ9cGf1EyIpYV7o/nftjuRux78HpTyBCxbnEJ8qcuit4EvmPbzCS0Sg4Hvko
yvbRHWJ3pbk/Me9/PvhAQNld/YhXlL2nh48f3GoLcV2Y7mgJ8UN7PhvlQiEsF1EpTibOJQpMGthA
8j/pvNBYy5/ldzRZdZMPUXfmMe4HVVlxRY4EDuISjef/blLOn0eIowA78M3G/SAViq8A5m9mhOMk
uOG7tSqTTzHHKWm+Q2fDZu8ONgNsrqktCCSNV67LVRAopbgDbS1uHTy65mKEwftyaSarmDwhbh4K
T9DTxBvkmQrg+ZLrP14JBGo/6ha8RXiDLCM+11cornfqBtUZykK2HCB+mHU+oqX86pFPNyU/MN0W
W9TVRUR7ErccMoPPNZtX5nb015b1KlWTqH5TUPBltlKgw8dKZQMuCX8JXOU4vwaYMl61F9ZBk8/b
zvmzyM/TyXfv/J0WGg7efA6UtgMAKkwUW/6v39E9/W3Both526F+zgFHYVwnbD3y0wkKuwv/oDGR
WbIYpEluJMW4i2PPMffRPfJK34imT1t0b4UrLn28332xixfSEP0DgfMFkZH4YKzQS3TO7bLmR6Un
CPO2MBnsS51gDz8/v4ePw89KWB/nOmGK5LS78xw0hwn2YxHPCNLgp/Ml9/YQF6MSvjuHhsk98fa2
49OzEjywxT5RY3bxQvYcGBPWfMRvXOMlmYvKix7EfmGRwkzpHL17vLPjRrcmf3hCv74Fk5s5ubHv
2SOeR93o57sb/ZxP4ss7CkPvEdcWV//kYBryvKdlTtXkRrn4AufaFRNxWfF1fvlvjgqyKIHvLiEO
py4z9DOga/2sJqfbraA/b1RU+f4O6TkxrUKDP7vo39U467POJ+4+bzg7IxAX3N349/zM9fhw2s1F
qosKGYgLly1Uy+PUODMZEg1Hf/jrl5xk4L4w0Igr7cTYdwO0uwFC9aqQf3/X4DaHNvQE04xL/iHX
5Ju724Zkxvy6a5c8u5HcMhfeQdoZl3LNEaO7e7YdXVyclxOLX3ER7rMY8MQwI945vIofseVvO8W5
MV4IG3g2vkXlTgtvehINCyc0t0u0wihaT/z8Yw+U+q9NIKB7GjyFZOBhlOQs3ezC9W+7P+vFWIEj
8EVhLqK6RIemwoLv9+MSvdO9vWQqobYzvSW/DIKTFyiupqLZjhyFtRzbmymRsQiwxg0/ocl8GFPy
+YxVtegW6UvK02F+u4nHBSZLXYQhPe1G1PLzRutROF5v84Bx/Dk2nk73/fV8PD5LU024iU9L3t2e
7+ZgCCnvP7c2mFBTvo4pcZ9vnItfXxjb5VMcRE/9s4rT0wbE9Snt380WD6ri2driDnyKp8jmU9xU
8UOA/vnz83YQ3dMRxXfc3bPUDA4YWeX+dXMKxzW5saJ6LObmooKiprv7Fpbs63p/Z3xhdHk28LO0
Ymi9ccSzrMf7OXOv1/P6+773puKcCqf/1yz43hF7p6iiHowu2+3X9no8idszXdy/qWDrcg/vLXfk
Lk3g7eCHs9xpChpOdE0qxvepQz+lCpzMnIiG4sx3vNscJvpn6O5n1/X3Yr8Xd5bT7o/7hZAsOR7/
7OPG9cVO7rqoBMPg/fgthkNx8PH4tL1qgoEKc/Xdxfm6vy/27LvjlnbjjXRsV+T3LNMZx+7vLYoW
P/lKGBMwNze6fdcuRscF9lzh/r0/nxeU4c8Wn5XcY2wcyc7eXZJgNaXix2BKNZ7mLwr178+JYYEb
FEwwBLHtb6R/Ggd2MCea5Z7ujwnVpl25eThzxf8cveP9jXa7ia+JLvZsKCzq+WVh+By+c+Y38UZc
kn603y/2dBhxd/b3bxLOhcXeFzTufb8/b7dw672+B+5b7r6i4PjbuQd+f9/evr62AXvYZUzeX7++
oJSARgcV+8k1d7dXZbK1XV5hWNnOuunsOk72ibivdD6qfhe3vHW5R9aEF+RYE3d95d/2/f0L+VP3
V1zz7X19vnKV1+01c8/v1+06c2e8W+/XZ0oHb5TuLr7P3+d9Ojmev7gmxni+bjGzbPYauV+q+/71
9b69br/eD4H7/or5oeTCG9ndns/rK+c7X88JZzR5sz9jQGLz+fy9tqEUrKa9KDWlok6Zy9lJc+Nn
e/26fr2q7vbrKk4hCk5BOc+eguGRml1NyrW+7vdYwP77fua0wh7vayB+rjdfc+R5vxZb96hGijo1
0/PifKYUlORqs22Yb+lWnJnzr8/r8556ra+iqdZrsvldcWFqy96/MnVTikdN2WC66+31OuO/PSWg
g4omu14HZna0wvb6vQA2PNlfr+9bDocVlAagZXChzs5UQ9To/UqNaa6Sw2nRKzsZDni//eLG858q
ej3HrimBuHXPA56lnVF8Noo62OzgZLa4/LOsFEk0L9v+Wp43nORZQHEaWihmyGQQ9xEVTdyaZlp8
HyW2iaFFdEfRX8V7uhF9fM+5aYqzuCFYJ0Z6P57f377ov9fta+4uOPj49crFaek1JiPurWjN414M
FjTs+cwoMKE0V45YLGZf6AZ/0VhseNZGvBdtIX6p4/P9rGndq+deoQbASOCrgb5JmIVoI5i/+BNb
oQeG3wvEvGg5j94hlAzETnGgKLYPeSFR1CVhbi6auzPcjskRF262VUPX+iUe9zhpv1xUnP7v7+9e
i3OIn5ELgfXmPGJk+RZvxADKgPocU+9soRzc9lzsPPrLRCgTfMHoMHn/Gqb0WYomOu5fuem3iLXw
gVkGUovKhB4l9opO/bdxlnNNSL0/ILVNq+XDWeT5vrOXevClX7pgSuI+dMTqpSunSIWAlCJEmP/2
Bwviq3JlL0X5AFJSXORlJ87sW3wERD6x5u0S7arlZmR1ZS+AFTK44b541udM85UutghlC39MfHCt
T+bpAks7fwszEztEk/773nPphnSybzxd7jd1Z8jh19raS3sJloBxW0yc/iZn5BlwmW+OFYYIG88/
r5y9RD9WmGHC8wJswiTmUG963GerfTix+Ogv9vZUYhIy0u4eFcF2Q0YlcR6YkWkt3IYzYQotMnas
W2jZmTpX3d9kQYIcnzPaFLcPt0kQbXBvAgrwLUpHzvTsXLoMhHDsChPqppCbuu/irgnFKtEWoJrd
dyw2n7CSQ7mFTYwRYpwSZ+Te0qUQxphQF9FKDIk4h/kRLfJ9Dtxsgn0lLo+vm9i4hTL4exZAcfdG
EA0jEW1BO4I4el7yC4t4tixxMpcGI6rCG/v5f07JOExsun69Ex9EP4Y4EN8DHjd5LvdgSRKlEs3w
Z5d/JeZUmajW0zRj2gLiGb4minuFEtT9en//u8H/WCu1ECcQbSzKIYrGgP7F8KjA5SYK/MXShbJ8
gQdn9/PM4kX8/BX4n071V3Jq9HeYeOWZJQ7VXkXXEjX8/u4nJiUW7Z/xJ3qD6BM8W2RaFtUHQRjP
AmeLEirv/GnCFn8qGvBXvAx8IJ45la5VOyepJ3nNaRoM2nZB8wLAmLQQCmJPr/YDsnb3ca2P2ldB
Gs/JuZeHYFUvXusJj5uar8GRPAOKwIXFDUbKgFsIjQR/IRfJX+O52AYxB3sRhX0aFuUQBcqQ2AHi
PMnes3v2nm/kcwh5LVpEUHX/FVcU3aIS8NyxmsYTgPNDrKdZWk1Fd7xhJAUqL8J6ULmZio4sOgSB
KNQK0YohBPmNI56A+a7aFAs0OxcREghieqXwzaWY0IjpSjblTApnxN+LYnn13Pi3UhDis9D/ktX4
UZ5AeXVocuFunDD1FY4ZMXowuB2hb3aF9wYvBePbjzy5SZxOzN0oGH9i0SBcOXTxF3k24mhxXNY3
nEj8tLzrZiB+8WIgxcYfmb1sKdcts8xuNpDHfYres025gJtxrs3UKUSlz+bMYCeHIYgbLWyZuK37
S3bp1HnBhZG9GD9duYIAjyRnlJUJ4aUV6I1ZbKChPfU8yDwnTTvPYpIbpqWK2PmmjVdJLJQmvAo8
0EKmtoINmjCYq76Yq+jVfqkP7SLBZiAMg4Zjb0zUqYHUiMxrP/siRxxlk60MfT5PkkUDwSco/wUh
QPgG20mMWB94hAkZIfORsUhQxpO6CRc6SbpLHUb0cNILpvNFCLsn350R61sOcwJTPAEUWJBrzI1M
WERRiUFAx6hMITaewHiMrVgw+iGxjGYFT4xpzBEeelEkjUNYJY53xLeElS2GF3iKME4U6NjevQwv
bJ+H83wRzJIZY0LCxBIiRMHExS1v5+28Yi16aefSC14Y6GBm+mu5zvbmJJsmc/I35sUkni2RoROr
LP4t+ePdcsnrjvXvXNz1DUu2z8ulnXKHxcqUW/10jfEyCK/FJVnqi8vwqh9ILBZeKJxil9WK9e5G
+MpWH6vLhe9fVhfcUhc+8jl1f1b59PLxublMY/dtdfncsPqbGOdkp7wIa/5bMbJy6THfbDlekLag
PlBEvaqbAd+a6FyAfqfBgrwQXCLqVgaluq9WJFltraWDCp0DbQLZYdGi7xdJvdOFfyyZ/IBoM7oJ
MnN26gLkBUvoTH9pOfFzEF3hl77OL67Bw+/Pz8/h5/CCY0Zs/Off29vvIMZLYbyv72LOKOb1qXAL
4mykchfhUOHzgWJu5Ik4BS5Cdq+mKMaLXazEaVFaVrQpSzKJF+FgKtzNP/5JjsaV97+Y+7LmuHFs
zf8y75ggwQXgqzJTUkqpsi1blqUXhuWFIMGdBEHy18/Hqp57ZVSCnJtP0xEd0a2oIhLAOdjOt/zE
D1u6GmGV0XjUg3fAffmQfI6O7Lj8bihNZE8u/OX8q/xpel7WK7h04Oq7h2Drg34rfxFyC++p6Zm+
0TfYwMEgriM7oM3o7fir+ZBBnRezhrgrrmHn/QEgwvYVRhxXvz8vtwf8d1kw0U38L4k9GBcD/C/8
v6/LY9WSyR7+0Z/LmwKeapaeYeAwFOjfVzxV/t+r9M989/ufpP/99yefquun7399/P58s1yBBAb6
96ef/+t/zFr+f6Mkn+c2/39ISMbT/N9jYKk9PKqu+5OR/Pe/8E/RgbghaMRBSKOAsRD0YxcFhP8i
JYNfHASO43lBGHkeOLX/YSVzF6UFmMCAaMscFD+Wf+k/VQff/d9gEjvBQsaFcGoQ+f+T4oP7J6+X
UNdnPn6Uw/4sOSjedpns/AzSx1wlUGpPW9r5ByWdJH+Ok5GSfRYK9t0twJiFPB2LWojidLMP/PKn
vIRjyVsyBjqEGImfjz/ejd8ZvvFS7/hvqvR//yiDZDx6eR9WrC5PedjKl8Bp6VM+Vh/XP/4nD/u/
P778/R3/OmypGGmli1MOAg0cPRNosXvCbd191vnx9Xojth4YlRwwD2LQQqCXJgq3wBMv3Babfaeb
GJWr/6punRmhZSTOjRAC830nCvBOyqmU0GPjCuS8PJlv0mj+1Pj59AnkjI2hsrWyBM27oRpaYONm
XRSnBLzhx7yin5wkUHfuCGeFeqi+rPfFNiEour1vpax05c0hKsYZEMXOnlBgaW9j7Q24Rwcda/fr
zdg6sxTf3nWmTSPIcmuRn3I6le5n5pZOcRNTEPbxZDSGcANhdUiy6p9q7T9rwJkZsmSWExk8/w61
PBi+VvFp6JLQh0ljN88FMHchdIlAvs4IMJ+dy6viZvK6QhzxT4fQDWYknsYHEsx+P+2dcJhgLq/A
9GIP68NwPjIdbkTmCJZk5hV8vIclI27BBWB0ty6PA35c//75YXYi/ucwu2AE+cNYyVNVwHPJaaOd
q2tnr5Jxse90xMZsWroRGesWMAkdGMQ5vyeTeAbIBAfEEG2t98H28aVv70IlZlOV+P4AjUXhB/tU
S/kQ5ReuDU5kLED52AHKFAt+H3TgcfQBBws2J66/IdZwPp0c7At//HiHxWKoWOadOsqC5ocn+qnK
Dl7myvSQRWUz9BeOkrEG9XWUOsUEGLoAHwmMu1gUkAv2aqfZSCHbNBjLDx35mLu1zlCMzOHpDK2F
Hr6SHmxA1qfZFqrmwlPGfuy6NbuPOqw7RZUGe68n3xIKLppg+mW9Fdt8GOtOQVOpSq3ZfRnW1d6f
GkDN4eEIkTbIEa43sQT9v3cDx5QUAa8+a1PPzeGd00Iqqxm+RP1Qf5OJAmeyrq5pNab1RluWSeFG
foOMCJY4bGFPNSm7m6gCxbtMoL+33hPLlHAjrWvq1UOinPxUeokDf5wu3Tk+xL6SCmrtQzIV1+vt
WCaFGxk+uAnIJRUMn4HehYdI0MmbmHnQHM1VelpvwjZQRpr3YcBy4rjlKSp19ln7BIrqg/y8/nHX
1gEj+WgABCYcHGFdV9cEFHoahxVM0MQc6S8tY1kPRi9tiPtFaC/pf8uh485LN1dgpoV5r+jntvGg
g3OVEkjpvKQ5iSi9VWM7ux8jqLOo8mb9h9p+p5HDMD2mOSeNc09493t0wH0kQBOyHqZYlzVgJHEE
WmNMaOjej5K4pwGiCjeZdN1HCSz3hTNpZHA0lSJmGR47psKDay6BrByXtN3ogCVOmHFOmDUkXVwN
DSDPAbZDNBP5FoCHXWzk65KXZ9YGZuRrE8YN732WnyBm6QZ4nIgLDh2OScQemCROGcP2HZoD409g
nhx/vtJZ3kz8sD45lnRmRjpHLdivhObqpHsHz4KKJ7/qOvrkdSx5bEKR3V7WjJHNXlfhUhUX6lRn
LSgIg1tc8XDuwf1vXqDMF2/sF7aZMjIal5JEOE4x3IOin6ljA90evHFB04DCX3u9J7Ymlr+/O3mQ
uYXEBNDq97gp4tWSh+0jRDdasREMts8bq4Zf6RZcbZjoZmM6AOhMVIgHXR3n9+s/3zbfRrZPtE9U
LzPEcs+T/mvj+rmAWOMA7Nwh0ECjf690T7W7Me+WxYUZua9DFVcgdA73RdbVX2YSwLY4hpBomsO8
6LIeGbnPST+GjdPM934EOvgIV5IdttbFVLr+NAWZ2FgELD0JjUVABDgjl62fPtRN8USUDypy1e6H
xLns9oM1/c/AmlOIPUCCKoPTdfrMc7hIBhA6DFLc5HTb8ev10bLEV2jkewwRCQFVB3HKxrA7uS2t
7ljrlFtnj+UzZ9ay0MjzRGCp91riPMp5fOIl1Cu0iH8qryG7uIQbvQcNiPWOuMv8nmvKyHVNG5Ak
yyp7yFPnqw+rPNX+lTIA+H0+QB+pYF9dCRWTMcLzoeLZRn5a8ic00r/I5lLSJBenKo8D2PZB8isG
7QkyFIsPOJ0vnCZjGWhqMjdZmNNHB7pHH7uiFs8sypyNrLQFgbEI5DpJWk974iTLiQAgSmVa37CR
QrVnfXJsDRhpn3hJ4/VB6t1XJCpf6VBihNqE0I0Du20SjJSHio0AY16IkxIFuYHYggfb0j696ZWX
HHRVXbayBEbKx1HrzMQrxUMxgHw7jTVooxB2ZVxC46Rh+UYkWwYrMBI/i0TP4P0pH7jocrhoehAb
w8l3Y92yjFVgJDwErlib8BgizJkCPajM7ys3gkdbCIlnBfeo9Qm3tbL8/d2u2ApOyij1qlM+QA/m
DvPizTfjlKPha98rokzAjteVfrtxC7GNmZH8dJw7v/Hd5GHQsNX1NHfvc7zQXq/3xvb15e/vesOZ
myUeZGNBrmjH73g4St2dkAyvq+vft42Wkd3cp0UculCTznAqAmNYPkNHObwv6+Jbn4XuxpxYdqzA
yHLBaxbhHJQ84FAnbqAR4x4S0flwcpmqw3pH6PKLzyzCgZHoY55KD5x4/76MQfXDA6qStJsPuQ6i
id2CHlJV0MVzIcrwOiZdCdJcnOEF9K7sOgZGWztnJLiBeWUOJkoU8VZr2H0UPAUPlueTd4ARScO+
O+DGTTAJC0JINxe5zJ/zTMO3c0Hjw/oPAl++S68mTsv0Z1yXiv+13j3LPC1kg/dx4EIItJ0crJN6
0Hzfw3/ESUbQ+zzw1kjKo8vCzTeWs06VrUoCWT92KgX1NmbjZ6bd5Ot6JyzBvNAi3neicTvw6HKn
eqT+UJ14VvID5AnURgQsi9SZAPCMxSsux24YiM/vRZRBZHI/kagLjp5Xavm70CwQLyNExFl1M0PS
g6FoDZFEcIPXu7Z04UzjgTFwEh5/Aw2H/KEZqq+0zR+lA3YoUcOdn/ffcs+5YaofQbfuto7nlpzy
jcHUXsZCMqXJQ+WQp7SDqyeFEuMO3OB6o0+2FowBlVDWhPtxRE4qnhZDKZggxKTLbrJ2VhtbgmXY
fGNL8FXnj0U95Q9d7/4OS/j9OTWBLGoDCzZ4A+6WgetDDRwHlOs2FiNLFPpLir1bUnWEh/K0jsnJ
b/v80YdaNQAeTFWXXWv8ZTTffZ6CwppC4yZ5mMKkuokJ+yjJohhRVBBOWnq4HnC2yTE2BvCt2zl2
RXrSddUW3yK4Zw1/RRkMG2Au2yTx4Gw0ZEkr39whMO8ouIDutpyjFRRE42QoD9JVn7ox+jpCKBLS
qfjLereWiT+TR76xUzQg0kL+KCCnqhZyHzZ9sCsggXblZHBOWqhWu7aevq+3ZQkEzwg+6FZ6zMvm
+pEHoDQqrE545Iid8Xb985YZWiq17wNBEuZWXg31yBgX5yPY7qDa110GeZU2vjQMPCPaoAEYVAJv
3fds8nJ/Vwy+rG6cAupNMHeJM2+/3hfbUJnRFndQz89DDJWs8DpcDfAi6sog/XzZ540Yo7STUuZ1
++hzxo+Q6+4X0S8KR4T171uiyjOiKoGzhDvl7ng/zJTvZ674LvACsMrgNX0FGbSXEhv/zXpbtmk3
dmo/wyNaAq3kxyIqoVmH3BdX3gj3odEf2I/L2jB2m6IJqjb0vfQ0D3jD+OJGMZdLjYByHFrKHuG2
3o5l2qmxx8Qei1IEbgsBVAqJSOJ4DSQGCsgErn/fMlbU2GEmPC6qnMoZZ7YJgmYCbgGyHEBeJ57c
iFxbE0aSU4ix4OQUqcdpiul9weL4VfaTd9cKLNIb4WUbJiPTUzWKoGVu91jwedpXbCD3tYRg4fog
WYKXGinu+BWBZzecLkf4j0AyFSGswdJuw8iF9FSfBPGRpUU4d/umDZ3q13qrlp2ZGhmfklyMYzoH
n2YyCjVeu3rKe+AAM8bEcsclcdTsKcH6qW67MeUwyavneWQfAuznYbHxmv53c2f2A8eIkFSyuEpn
F7J1vm4glehpnYDJPiRNmdxN0CmNT6iLJ1Tfz7nuswb+jeEIfZ7ay0m/CBMlPdcH6sblTOBSV0aO
exN32nUA5FRpDtJDmC0ec7zXTfTUKgiTA74q6kwAcKajGLKUlMLe/aYbVRT0t0MYsxJCQHlXZABI
Qz8vfVkfcFsQGWtgoSUUBZMcJ8jRF3jIhSE3SMTJRhosoXhmHKmxAlbhOPdTyOGIhXC6nii75oOY
7jKcUodBP613wRapxtKXhm1M4rFCF4qBAunbQjwDZaxd4ky/RzRZMuJvbK628DRWQJ+VfV3VOG9X
UJ2F8xs8hStsqpXEMWFpik75yzzCnGmI59/rvbNM0AKver+fV14DUNOsyX3MUfA9Vu7A6bPXML88
rjdgWapcI9ZL6ji9P03BaSB62FUSqIJrGU9wXashDuxuLFaWSXKNBbEbJoT64ItTEMsU4e20HErZ
sESLAnUNza3A+aVniDWP136iPbAF1zvnLkFwJgJdY5HEKS5IZDt1pyQqK9bvZdUEgbiG1ivniyi2
8u4EMESuOrhOopX8a26rTEFHu23S/FvAaBfs3bErk2gjhM4OdxhxI1pZ4SRVBWWJk8qgtLuLZRN8
S+K8gYHLILKNvDsbNGjEiNOpdmeaJjXYIKIZDjWWph8O9fTH9UE924UA/iV/hiSPdB1nnRscfSjf
31VVD6coBeTeHlqiw7f1Ns6/bqMRY5yaxK27OhHpW+gM6d6ldLpqewhkpPHPqWxhYc+rk5b9NzeN
9EkO+df1dm19M0YuUSTMkNIhPDjrrxDlEBC8K762Q7gF3LE04Bj57HQc4t9jGEACEksIDcuv0N/K
dqisbl3Rz04+5BqMhC50UOXa6cTbJGn2xgkkhaBVyIoPF42QCceEKhlsB8QcHFUI/eilA04DF42s
E1s1FFsHjJz186YKVelhiApc9iDBJCHCOw5w7Frvwdm1aNHR+DN+e9Y4vHCVfAs7SoHm88cE9FGa
RN9IJLobPko8C5NqelpvzjbjSzffXc2hS6tDPKZWf6m8xMIn9SfHc/KDC8O5Sw606JCxiU94M41i
CMT85XP1DaK88y4qRnCdXHierPfBNiVGyjuTclD2L2D9RjkQ5KlKjj2n1X7967YRMnIdKt+VdMtR
fIMDgYYuOm7EWe6GgIlC63W9CVsHjLwu0mnUc5zItwJnc0jw1D9YGwcb58XzHw9NHCV3spxWgYZl
I4XkcIUnRngJzRfdgoG+NvKZBgouLWMjvsm2cm5ZOooGixIeNDeix/brja2ZQ/ClalgmICE4Nrdc
oYYII8W4elwf+SVr/7UD4+cb2Vz1dHBUJ+LnqhyfHEiRf4HN2T0hNb+pSUcP663YOrGE1rskIynN
psoL+TOb/PQk8x7veYGIni77+tLqu69PeenMwxBFzwkN9YFoST9qWiQbJzDbbzfSl4fQpnZyP3oe
RfhxckoX5niDul7/6edzK1y0id7/dC496HlWSfysJgLF3bb4CABetScM78LrLdgm2MjetJmgoToM
7BnXpi869SAGQBD8foEWxlKEN+vN2EbJyOBQt9Sjcdk8FIDHe3dpX+dwWK2D6aKabRCaEEWVxyFQ
/Q6UPBqYOEFgy31rimbaqnlZfr+JShzqCNjxvI6eqyTIbyOQE35Af9zbqAcux4czWWaiEouhLxaM
dnGXlvUA+9bxk/YeJI4ZXOmnimTwtFEtTILEJcdYDJaR1SpyCgabIPbN73h3V3Wp3HMXus1tFG1d
GSyRy42UhodS7winYt/ckvu39RzlUPddXBLqTVTqeQQ8umEkdtiJTOie53e0AUdPBb94VsMy7SNl
1R1qXk9OFhy7vPxYlfyWBrAymouX9XC29c5I+kGrRkVxKd6CAQeBvcBl8hBnKHakQU/Ifr0RW8wZ
ye9UTocH5ij8lhQh/VFBUPODx3i7tXPY+mBkfhPDyyWUHnsuZftD0ETsm5K9sTm/CEKP6TFyHr5l
IZ56Mv4M1Vj1rGrnpq1k/eWiwTFRjaovK4hhcvmacQ6R1lHVBby/RLwFebYMvglrTGflhGxS+etU
LBr6auj3OZxmNlZd29eNXdtVQSvncspfyyH38dQk4KGh22m/Pjbn781ByIz8TgXnTMEP5NWBkjLk
t6ADPEAfdlHn9VCRIQOIKS0EBUQIn8fg2Dfl142Wl7k9s5IxI+17xQulxiZ/TYLkteu6W9DLPoi2
vMNtBrKgib7WnoZKcfEjwR83Gl0S4lyjyyi/2+DDDh93SS5fC8gYTfBZugqKIrsiNL5CGQqEYDF+
FwMc1hHkcGHD6pDHCjaCeutOYlm/mbEc4Pkeqo81la+qbx+SGhJxecigN5t/9RdDHHecd8s4T/AO
XO/yMpHnemwsDcoda5V7jf+Q+OQrZI8/hqKnh5j2n1uI9B/WG7EFqbFAOEmdpGBglHfQvXRgLY4C
qw7wkHrZ143Vgbix5+MyLV/TCJLhSUv4R5Fm4/f1r5/Hry9qjH/GhGxmHGxkLV+nmu7+DoeyHq9L
PVz/nRNltlQFkQ8QitW7fB5uWV+cRp+9hAKovwqbVECy6/UfY1lpTWzkojlZE6cI3xIEIKpUpcYy
1bm9+x1oL3bZnm5CIzs+LaWcxkNZfHmaSBO1S2fPgb5XddkZzkRHxrwtfL+K6AOvxWuDMutfeQFJ
0svGyFg4KhdMOR7r6A3zoQWUWhN2LYjw6UEoVHsuCzoT/+jkAZBvM6TZqZs/OgDIwS4EmnnrXbDk
S2isAmBKgfUBE9kjdjmwz8Ppu4xxk1n/uC2G6J/x3IwTHUnC8XGOO3yXka865N2hpCB3XdaCke46
A6S9hnsIys5Q1V9ACM6y68EEu99oYbnznlm1QiPlGykVbKBC/9jAAiD0YToSfoGx4AEGmh/y0Pkw
1P4GoGLZR8+0ZGIfVRX6qp4C/+hgfQT+NEO6xbuqHZ7ikP5SfAukZlmHTfCj8rIhUKyg38HIzhl0
8groBGVQxPdF7z/F+bQFDLA1ZBwYBNg0vUpH+Tq2qrhWM0wcB17BppXi6ICn958XxUCwNP9uJ+27
piNzPaGZIJluwzQH0nKsH+Ip3jr52Dpi5LkzFD3rQ+q85SIJYLyaw6qiK1GBCdu2/xBytXUIsiRM
YBwKtDdOTTIP+asc2gFejKiNgSkHB6cO3jTro2VJ+MBIeAgAR00gse3XADd8dWRL7gMNJ5nLvk7/
nAv4OgI3OPfOG56E+2OI4L1bkmT947bRMZI9hd+wE/tl/grzjPwR1e70GMKXaXd5C0ayJ2kvWNeS
7LUYGbtKcX+dprE51uAkb+xHliQ30WxD1AidKR8X/RHmxpM/wzTMBZiNHeMZLjZNoDcOE5Z59v/1
htdL1bsqekvTwb1pGuJAIqiBN9RufTIs66KJaOslh6+Z50VvPUDm15mbNFdlSfgd99pxcVaO95OE
PSiCgV6vt2iZfhPPhhp0w0c2+t/hVh8+15Oejhzufwee5/9RE7fy021NLH9/t5TE4xTBaa0lb2QM
S1hak+gA7zdYzc79Vn3QNi9Gihdi6ho1u/x5IIn84CagLF7N+M+Fd0ATxjYBHUD6RMdvmGz3pgtL
9hi6qtiA59p+vZHfkwPYp0ukf+IoKX3hcPsCfMBDrfiyKTYynEideCSds1dnDj44PhCeQg+wJA9a
/8t6C7YOGBlOO61h6Di5b2ru3+YB2vo9NvaNCLUkt4n79R1nSBjP/BONgIqu6M7p8LxCZeJdQe/g
NXLAybmoGyYGWPMJnn9DG7/kLgDM14VfQjt49ri/0RNLIpiQQZjsTnEP+shbF7Xw62E42DbeItox
CLG1E9naWHbbd8mGErwPt09N3uq8LT9kLEFB2iPdA5Totx70LLNtogbDyS95qrv4jQ9D/sjHgP8k
YtyK1uWHnjmweUur7zqg05LBunImb83QqWtRN8cWGN4dLOb6fT9uklVtzRg7djaEedplHXkTqJvs
YsAR910ky33a/bO+yo0nCdtgGbldOTVM7Dt3fAFOoHV2Koaf5CcyetlFQAQQB4zs1kOrWJ9K8hbI
ARXJMXsYF9/cyQFM8bK0MLK76T1YcFbaP+pp7r7XHB69Lo+26IKWgDVRgpk7s2KcefyWdjVkvlzd
fQVbge66GkL2F3XABAryUtHID2JYiodBrG8cVehfAoN2WdmQGidyNYGYMI0i+dGC8vTNJVl407el
/3P9x9vGx0hoPcoZ5nsBPLz9JnK9HZyj8Lo09c2xC4k4rDdiiVITJRgOfgfZg4FCfxKnNbwJwjwt
eyDAtUOmcL0Jy9HGhATKhNGqaiU02aZ6ps9DM5CrqgtOSZbFt1qXyc+qzKI78EQ3XuYtT3F/U33e
LSSTr5oprNn0grek8FTXbgZNRAAOT8DttumpKPEyeJ3MEbBgV/0Ut+E+B5/Y2+iubdqMvE+bsav5
rKaXpkdYl138kSTQkBFDutWCbc6MxO/gCyOa3MOcJSW8ih2unWu8YW0EtW26jKRXfTyGOu2RM4rl
/ryXLsqA0hvzW517+gC1hWE3xkMZXANENJCNOLTMmYmSm6qoVE6fzi9Jpq8J/DqD9iX362OEc32c
VXde8KWh9ca5yLIFmIi5JoX5t4YIyI+EZ9E11HMOjoY5XVGC/VeDHrUe95ZAMBFz0RinjQzm+G2A
6No+Qr1z2o89k4+TLgt2WbSZ8LhIyS4swnF6KVPIshAfz5nl8vREaX/hEfjv59X36eTMEvZyLsHT
JRkW/z0tv4YOurQ+TJZodpe/v/t8COK+K2UUvzUxmeH+KtCF3oOb8UZk2abB2O+LOUkylyZedkVL
TQ8anogHVeAVYJiKH+tdsDVhpHxSEKeFEyp5y8KePwEyC4MvhjeTRPiXbWT/AtPJuIOVUI9SeVp7
uuiBQu77bjd4AQFncb0XthQ0El+O0oGbNTTSipB/rKj8ApQ9lKkSrFuL99lV1ZbDLmXNcS5G8bze
pmXkTDBdh7dYSEfx6I1nhLxMLvvS5XH1pWmKeCNBLLn+LzBdloAHVrf8qMZyL7vg0AwA/HpCX89M
XPaSYiLqOC8y1+ud+Jnh/X2fFHDnhgmnfyiblG1MjiVLHOMwUDXAvlZeTI/SWYg0LQ6sjCXpxkHP
NkjL9LzLQWDCXNB+gvzHlLLhIwjQ3j7T/msB0aXxKgIkZGMybNNt5LpX9ZUiDeFvMImr4NoLxzY/
YbAOEuGX9YCyjZOR7U7Wj8E0efTkcBDBJgq9pZ5u3h1sXzcSncuG4D1RhcCIycWL3cHWyPlWwco2
Osa+3vSsC6OZxm9LHsgS1/WkCE59irLe+uDYGjAyXOHG4wjQzY/QWgS+h+gn2uCxNZrl43oD58cn
MHF0tBi7PJsm8pZqlEP3cRVk9RHeol220QNbA8YznJq87J9nOFkGHvkO8bYOKoM4Ezc3l/XAONLD
c1V6EtWPl3b09M0sc3oLvcaP6x9fPvLvG25gIulCgK7LsBzoKS27Bwja9XCtQqkxhI+rR4Jj2zFv
I6Ft47REwLuEpjhuR6Ii6TeaZkpcV8nMuqsIJpj+xinR1sDy93cNyCydus7t6hc5suqVJXLu9zwt
9VaN4Hyowgn7z+8XaezSrCTs6DBoCsZeCWeHHCaV24/TtskwcllOVepEKHYdNSQe9ni9p1dQCdXX
UqO+rSuYpKbUuXC0jMyWnKqkpFHyA+9lJLqGBWsgTjNpsmFjvi1o+yAyUjslRLu4LfLjcn6mDngt
sfshTetTgRL2pBpYR/efhxZa2TG/XY/m8xcFmBz+OUWN9nHIjLrkxyQATITGpHcFN8y/unIGoy1u
y8OcpbdDSWCOud6gJeZMAJ6PbWro0gJGGrMbXtE67a7Al7sM3heYALyG+Cp154a+LHVhEfsQsvfz
rfmx/XRj+24aJ/UYSGBvac6LzzhNlwfX85JP6wNjSZZ/Ae3KtCjbCPoFV9KdvwPqEu99xR/mZBPK
Z/v9RrqHU+eNaUrcl4Y2EOeHsNcddMT8jVXd9vuNZK9mgCkzKFAfk5FHO7hTQwoJ+iUQ0oh+XjZC
RrJPoxJlgAR5oYC4+p3Mr4I5zA9N4U7Xl7VgpDieqVNw/JYn3pQ9OvAyh15Eekvi7MKd6V9QuqZV
blt1oDbFrdP+goxH6sMdJneAjN+v9+H8MTAwAXUN3ERdFWr6UvXtsMMxFg4evsOfvHb+njVefRHO
IzBxdYnrhzJOp/SHXzgwJ5l8vq9LENzLCf7N6z2xRNS/RAHBfu3TtqAvuTeLm2KS7YG1FXRDar2F
y7akhAmwKyomAPfqxA+AyZvPfptXGViD1XS8rAdLz95tsGCyaYipxd5xiVjocP72g0jsogCL3noD
tsk2UlqPfldgjOhLq7zXXjnJzg8A6c97v9rn7Sa1xdaMkdvpCBNyyICm35q4fCkgU3qrWvrMfdik
BypPN+bbNhlGfkuoT/GuiSCS5kCVgb8WMijkcyw26QmWzc6UAZx4yUAkboFbcdiXBor5R15E0U5m
WATJMD7hQB3tSJpWb+uzY+uQsZ8DJj21UdKmPyIJFZDA89t9nmXVxtZtmRQTGachYBSyovCPPm5I
e6ia8N9xSkp4z0/0Vqgu2Mh0yxnLRL3NQaoFinfVSy3HW5Y3b0k64Pgjx+shDsNdw8rL6sDAu/6Z
Lg3EWbyxotWLakegvN0OkJK53WJP2fqxjOO7ZBTwa87CdEh/QCVHpqCABTDc8QKxY00W/eWmjBzA
qI8v2w5DI/UhAdBGuE9gfZQyuKUJhx37LLvr2hNbyEvL+miC4OSgupniXv8CMN+YXXdFkN+wbISE
10Qp2zr12Foxcl8LN4ulztiR9mCsVEOu7mNnqd6m+dZCb8mT0Ej8JiBB4DaF9zJJzsBbCdNjIPt0
f1EWhuamjrMr9dLYfwmA+lDfPYcOwV1AFAT0N1Zh2xAZee54XJSCQfr3KlGl8KFjRP955OtuxZy3
W9eD5QefuXmaYDjJVaBaKcuXNnef/YH319kcR5/72JU7lgDZpV3v3stxI3W9Sn2uwnK6joX8edEw
mhA5XNLBk9B98TKVlYAuWnMHD/TpcNnHjcwvpJ5iMbLwWCT116alejdEY7cxcJbpMcFwDRmbLKiz
8AiQ12KSW8SHBT2YgxF60ctuECwtv1talECxCGYU4UsDhsQO9eJFIK6+8JBiIuC6thr9PC1hwe30
7b0kqvl8MYUhMMFvOfxayhK1thcAUydAEIdZX0FfMvE3ksOS3Kb+H+e8nILZyX7EbokH4bDJB0iX
sHS6cHaN9NZNCmHHWbIXP49v8WIvIe/THl2nyjYasHXAyO6xTiug5UXxwpWLYiPxSCiudMP9m4ti
34S/FWQaJ51hfaLc84pr6JXQ7IYRaGw/X9bAchx6F52BV+LaF8kMTLdmvBUu6z/jyNtvxP7Z7PIi
s1DrQjpR+nGu8b5TfEYVoNuDx+Lv6ehv4KvO7ttowNgdyJjzkYsKDXStt5uq7iVOA7V3fTHfofIL
Zx5oIm0c2M/ONdoygglSSrjNQBr/EPO/uv4D35Jttn3XiCGna7yCKgKLtC69IVl9422emi3jbxZd
pdeRluT4tOv/DtkBz0RXKv92QeR4kVljVeDGVT6DiE7ul7+bcRx/Fo47v61/3PbDjTWf1ODaqACB
Mzqngj530RP8HC7JWfxw46yXOtDGmqiEzaFIfzMVgR8QyY3Cs2UuzVKqUFlZddmI3x3nV474mG+p
lFsC3SyiqioQlLfJeEhyEMCLnZ/+CIr7qoRvxpZS6tk7A8bF+3MpyLtcpqPGb69gM+XrO3d6wclO
0XxjsbfNqZGrM0Rc5ozi+3EGL8lMXwHStG+mreuubeiN9KwkFvtAsyUeo11Rjzc8CjZm1fbLjQwN
IQhScJyaDyP/KcVPGv4K3S2+hGVizQLpJDus8CNWsJ48QLUDJj5wdZk+RjipyeIirW4vMmukIxFC
RTmF+W7HDlWNKW31fGE+mcXRWg0sbnL0wK+l/5H2nb7pe1ymLwsbszAK9BXFTMIesQb4O/S6m0Hw
/RR4h/WVxjb+y5y/2wBzETJFXei9NtX9EH+ZXbgzgsHO76ao3l/WxBKx75qoQbmBhhJ6UNafZH4z
RuVVBJOMqSc7r9woQFhC1BQY8UNGyypwhgNL/gL2aleIm3BT5dH2cSNz3WHO5ASo/UFx8QBayo3M
l6rKRWgdRKeRuZkOKSBqiM4Inq8jHe48hgIN0/ukFJft3Y6RwaKsEzZAI+6QOncySq7cVG3sJufH
hpsV0SByZaurSR94cM+712B65fzLetycX9G4KStS5R04/M0SN/1tQR6d6ef6d20/2dhca5C9CigC
wvw2O/bqVxbBm/fT+qdtP9nYW1HBG2MY0OlDNl9DTy7ekhw+vzch3/9MIb9FiooRP3lm36PsVE5v
ovw1jDfrv9o2IEtv3iVoRGcHYiHYmWY97muI8zh4aoCy0WH987ZBMTZWAnnpKQsBrZtiEn70vB7v
GBAd/T+cXUtz2ziz/UWsAkkABLekJD9kO04cKxlvWJlMhm/wDRD89d9R7saDmOItVTYpL0Dh0Y1G
9+lzfl41up0J79wyczo94gBqipvD+8ZGcd1u2hlwXNcmhzYKwsfR3bUh37E5fb78q1eW3O4hBy22
no2vIQrv38+ZC72xh2n++/LYK+sdWNtpaMDBsH02SaEeB1b/WMLkqkhA2FwtNOv17JzdrEIPeEej
LHxImm+Xf/bKkoSWG+z9NmvcFrZDpT4IcE+qSYB/km/coyurYheQQ2fOR9ZheDe4zcRTm26kmld+
tl0lNoK3hEqMG1TZq1uhBKPkQwMx2MursvKz7ZqwV0H9kp8t3+XpQ9CpHerbP64b2vKDpu3SWYfQ
JXfxBvBYEqWzPFweem1RLD/YDuHo922OvUznHQg+/ubLAqgrvQaPBh7E82ffOaxmCgOVchcEpvQv
dJjX9NdUbLWZ/H5S/JFKxOCW+dA6JWQZE+cfU4MSAJ0yp6IVXlQF/nEy+EsJJEs+NH/JQKBepRd+
77pgQuA1+SS75nmer8uu4JdYjjPIvaALZ4JUfNsDKqWgeu1fuUFWSHNumgJdFPa+CIaDx7tdXTYH
gOOuu1FsDsl54VICXKD3g1e8BhAZiUJkoZrBvaoPHUtjBTQJF4wqipAsIP+g3yFWo9jwEytH948a
sefUITsHNAqNCUsCbWMZsWLD7a/c43ZlOFzSgIPPFKGeH94TjZpEyG/yTD1UOtnIOa04DJung7Au
AXcgLnPDD6p9KdW/l016bVzrxCyhh94ehXHd8AbMhEZfxQbpQ7nlv8bMCjM5wsfApD/0+aep2Yh5
19baOiJ0Br5KGPigANjuqAcWczcP/E30bnVLC6/6enldVs6LXWqcA6kSdP3iAeudkvLoLTPaWa67
Eu3yosskgFAjYpte+bu6Znsduo/JZoC99tOtCyDnuly8Yap/UlX0UUnrn3nZ6oh13pW//7w17/x0
OKXV5J9TKmH3yFsZLeHeGzdM6Zyh/cBN20XEoBtKp+Rwjr4LFm6ow0bCA/1BMExRUquDmvK/VCG2
cJkrh8muJzIVDA0kjXD6W5CNRDMrujnqdEPuwJU2H4A8vDYa55bXLzVxfY367h7C3RHzwhsQscVj
WO0vn9cVO7YLiqb3me8yROOBXx3EXM9RA1DPdWNbpmw6B/pY5/1exKMcIJn0ennctYNqmXKXFiiA
nZ+vYnLuDZTTI6HSWGXyn6vGt6uHc70Mgwf+570SedQs8sRFHwcN38jSryy5XR5sgCIcwTSu91o2
e4TP0UDcw+Vfvja0ZcI9XxzQCmHocgqiLACn5NBvXIRrQ1vGOyITwdSAIMsVJup6vRvoFi3b2tDn
fX7nF0otqrT2ER40fefutTLeDtG/9/nymqzYql0TBH2cppMCDaZO9YOGgIXIzA0ETXeKpFuFr/Bj
72NXBp1RgenP4ERK8eh76WHwf/bZfQ9FQ7+LWn0kW1fAx8BXX9g1Qp0L4BDLOf2VZYBShyHycyn6
InQLEnfpBcttAc3eqEX3uEq86gYFj6s4uvFly5r7pKaeJJhj1x+4/FJdl4wStiZUwkGMGYABaU95
EVO3vZ2lt7u89SuOwq4XGsD/G5rgYPn9rQ4fev0T/bzX2YPNkIGyScXTcIITCtChAqkkiCq4w8vl
H/4xzyMa7y1DhmDw0ukU11k/OT+9xo+LbIqGafwx8nnHkgkKo000LTwe8dSEQhNAqhPfeE6tGIzN
lGEAVmSyw7dZkkJcwX8uUZ0Yk/K2XraYu1Ys3lZ/CqeuSDqOjelqfVN5JGKTuXJfzp9850zGgCxz
lcF55/49R07Cz7e6htZ+tHUTjxAymEuDp4AzfE6G70mzEaKvrbf3319cFlT5w4KTNKrl1UnIs6x2
wRwVYrgu7rJV8QYKQEpSI1rJF5CCPpPgtt8Sl1+zMOsqDloBYQeR1z/DJuT3jYePdLrPd7XiV/od
mxZDd6DQgto5IhQnuxEFmClluLHyK7/e5sHgzC/9LIcFqbSOlulJkD4K2UZEurKtNglGloCkmjXY
Vrd4HcN7rb9mRkaJ/nXZRaycRls3S4ZeUZMEgVvSHAfnLaAbP3ttTc5/f2c/XUgAx4Of3+cA+A5p
HycgkKy20mNri2JZJ3ET0qEHC08A/nfovDIfTRSqiv3mx3WrYtloCubu1PSwfu0+UlQ2JLmK5N8X
tjgWG2bHlBQjwxlCUXrZZ+a6hgCMbV2tWT8gph2xKmU1RKq9lfk3k23kaNfOiWWhKpVkMuebpO3v
aP3A3f3llV45JzadBUOiEzhQ2Hvo753ik+k+Z1tOZeUn2zQWtTbZlGboEkOHNEDmY/adQm5i435Y
OYE2iUUIKW1I1MAsMz8FT8YMaGbi8iUqIegZTbS/igzKF975++/sqPAGkjQin/bh0N4Gbnun0Izb
mqsUoTG8ZaYSmvZkzoNx37Dpbil47Axb6Mm15bdsFCV39DQqrJDnBEc3S/YoL28ApNeGtsyzzChH
20g67RNdRwKge5VvMQOsDW3dovMAUDw5Z0eTCdDFnLQK4l/tFjByLSCz4U5jw6C0tyBiyV1njJYq
Zw+ZUM2zDM0jeILc2Mv069i6bNdozuJGURIV4GONhnAZNmoLa1O0TDks57r0Arzu0PHbHttxdr+3
DnU3SgsfG3TwRwsibbQeSjntBYTgybFOn6S6atvB/fpfW2CLN4E6q572s/PV+CfPfb3sgz5+dgV2
jQia0nnnpSVsbH7qpi8d+HTTNqJDF7n0SdbfkmkLTrO2ONbSI9/Sga4ejxSy3Bn6jfbfIaS84ZFW
xrZLRi36q014Xp16eQsrN5rbf9rpKkypL2zMW59INmveTHu29FEQznG1OfTHv1vYkDete6fvxnNG
QLO/qsHcFjmyU5tqlCun3eYTET2D8nCA4YPkEw15nM5bYodrI1uuuVSqJaaBqwihxbeXcEi7cKi3
eEvXRj8v1zvHH6YllKASXIyTC82kR19dZ/025o3MtHX7XIz7rC+haNPGSSB2l+1o7SdbbnlgtPKD
CabPRPLNRfYrQjXo++Wx106JZfsDxJFA2+tM+8VAtjh/ku5tOF1ZnbF5QoaEiS7zMkDRSP42BeV3
KPDufJqx+PKPPz+3P8gq/87CvN9Lp+rd3sEZBIjjl6jNgt46j8ZVELC9KJevZmDdxqc+TmAHdmW3
1VkRVgn2AGx2nfs9Yc998Nfg/8smEgdbQpEfBz+B3fSbOWABqlt4A5WSG8eb9z5ybR3odbt+vmq/
gz+ENuq+9WmKWFZ1n0XySwy3ebGRmPjwKAXEhpMSt1pyN5naBzTaEB0VKhtvAN2ZWVTMaOW7vOW/
ga9/7Dm+cjaSd3sOqkVQlEsdHvta4Ya5xRS76aXMupZ+b8KJj03Ms4VWCw7FOHFwalUFNeAlJhAw
nu48M/PkxbRqZrc4MKTrb0yCNqrvcwmmojHipHcFjKERIzlc/skfnlL8Yst8oWqehGhNWD5BgrRs
6P1YokAk46Ya0dNyD758AYGLTkGemsb9QMUQbJzZD+9ffNiy7Sx1mMiyOn0Yu5kALZAVAuqIkDwF
W5LTZRJdnEEh+vzQem4A5g2kvuvkpuqEMN2GV1zdLuvtJPulHJkMp2PuT4X6zmozKBStWg/beACD
zJzf0aIdl+FBVykIxaMBnPvF/TCpvn0NecHA9mJGhRJ+RLWY/s2HSc//+Nyv23xfGoiXRXk9u5vC
kh/6WqyZFUlo43ej9v3sS4mrErDHPpubiIfNFp/Zyvg2gjZ1/Klr+7B8GbwlfChd3VZ7tCENye7y
YVsb/3wI35lHl6E4W3kLf4CwMpwHJHsSuldqvEqsEQQt1uU8dbMf5llevaR5ylqgoiU7gZcHnNk9
KaeNR/GKxdiKerqSi5CizB8mwvJdY3oRlQxqjX4zm4MnuqeSD/OGkfwOtT5wKOS8ku9WjHmZHJom
9B+WWlKfHdiUj+Nz4vHJE3fD0Cvj7IVX4Yl7Aw2hFqSEuQGr4jh2tfc4znMb/A3aWeiKA3TilETu
VEHCTMSkFql7mgut2RzxJivYdG/SXDvlk6x8/xdawqeMbaTK1rbd8jFNXofgvPWLlynRebKbOsX6
YzBD/HcjCv7wasK+W77EBIU78CHPH1jagB8/GL7JGXuzTPSlgcbpxmasTcPyFsSVA/j4p/DoCFre
9G3R+nEAbdBsd9k61mZhWXcaimY0eZg9gFbQiQOefBZgv7hLRXnnu/1WrPAxKAn6fWeH/O5IpWAo
qMBB4x69tqZ6PiReJ8nN2DhB+CapyiXf6XmeBvfQ1+0iX8MBYJ4i7vJsUQRyMDqsXmsIsEtwLuWz
g+TKEnhdENcjKcjGUn+4FFABtDYUhc1CGEBrj0neV/x3dYrRAwIOEZYRaNBc5BZ94rP6+fLSf7i1
WJNzYPVuTYopHYYykOahQD37QEQSVpFwjT5dHv5Dl4HhLb9XZgGCAXeZHxxjwk9j274oX/1CeLgc
6iVp4sDfSu2sLJxNm5S3tRcOocweeG8AH2nmeqpuWFXKXEY+YhL/dnFlm23J4X0YVWFi1ntlzprJ
zR3sU+94Pov9OUCTbJmWv2veS7dFpry2fudte7c9BM83g7bY4Ji62bygLlMjBvrH5ANKHTIMCzBJ
CIiJ6M8KD5Aq2ziEa4fCclsc2iRD0prsSx4mpP+W90OffaFoE91ImqyNbx3yehIjQpokPMos619Y
4s+vfZV+vXzk1nbGclY19MqqoSOIRAMHJet8uBNgq3iZmmwr1ffhowN7b7krY/gAHb62Pjpcnt+q
zRS0P7LB6SbUn0K3de/h98NMRZmCEMs3mUEtT284/JXZ2WmPTNB5Bs+Oe9QVdeHJOAc3ODR98u6l
UGWgDpcXccWa7HfViFY9v0qxQ2AVVjE0619FMX5dCqyhR8qX6z5iOQfmetj1ZRmPRijKT5726zyP
Ul0v8q8ik0iRU11CjGzjVP8u8vwRUsC3nif7zpjmjOZDmJPiHvxq4/yrFcm03Igm8ZaX2XUGJ+oU
tNy8yAnSPlRRl2SFyuNxbjUFPHb0gipCAdahn1XtanVaMmCjDqVDwq6MtAR8rdkVMH1e3pUqNSTG
Ix6kvvEiMmE+m8XP6Ke+17kno3oaHNwsWSvriu+TfKjSJ1dJ14OGBxIt+4X3syP/mhwztexng971
Dtzggwhi2XKg/3Yu+HGm717Bp+b7MrXg84pzl0P5o+wlVxtm6p8P9AcLZsM4p2SZQ52K/mGRDGwW
UTaJPH/ieNLXj2XWByaPvSAsffAoqsD3do6G5DGUKBzRTl8GSLzJ78OsXKK/zxwZNBo7kiTyc440
Uj7hTRdKaNqJcGrjqWN0h/DF98EEiIztAF1XwKoem3p0sLhVTuaXWqFKnR10kjXV40AhAzPH3rlf
LCqzuQDRsUQ2X+f7JR8lQDzG632x7C8f1Y8z2Tg7lr8vU9mYiZXd0SGJGGuQnbbN8on2qb/smW7b
zEQNTsX8oxw5ZK+ijLucPvWmGvJbz8Pz+9WI3DFvScEyOm78qhU/aqOsSVDhXVrmHCtK0sfcBLl7
I6fJrTa8wNr49j1QQjJ4qM8SzQ5SRIeQBvrG1763RSa74sxsJC8dZKi9dhofZJXlrwHevjFVSQtJ
talvr5uD3doS8tJ1DfP6Iy6B2fmnAdNM9oO3Y/fP5ZPx4Rr5zCYuT8Ai40AqoPzmwVdFPAAdh1S1
3PBZH64QRrd2oC/msFaqcN58g742w8FKi0cNvRXusiUYtjYB6zImRRK6ExCHf5PffJ8MstZKb72r
P7YbTMC6jfN5GGE1jvtt6qmOvVQeGCVu1JcinuvuFYmI45kmHG16ZO9TukPPzT+ci43N/53S/MOD
4fPWVS0mCNVMRLG/IVN2OKu+wir3WWg+1Zp8ElOxD6b8tjD/p2c0gxL78qFY2Ta7ftAUlGjTuQ2o
RopxjLPM4Qh4a6/73jVhttUgsrJzdikBavBa+jXjrxAIYUUcuLKfY+aMzYb//zBR5TO7ljAtBIpl
cxe+OpQf09w4EcvhV4fgkPDlU0/5l6HMbtF8vLu8amvzse7npkjdtETA8dpBrTwyWcN2zhmmd3n0
D6M2zOa8V+9uf6RX/crLUvGqFzkEvwa8s9RfOpmCAhzDSeLm6NYDlrs6VM24mO8iVHpLhOM8gQ9O
oZ0cpcnAuGmd/Ofkdnse1n/VbNwjdXEDCNPN5dmtfcJyFFmJPk/0IhU/MxXsOOS/QAv1NQ/duJyc
reb7tf2xPAUeHYlMQQn3SgZTQpy+Po3+JvvQ2uCWo0gEQ29ma+hrW2FRvDPlsFqSq0qpzE4f9rQj
KPwu+hXh1I+sQRGyBn3vhrGv/HI7dwg6Y7R7Zp5+7WR7VHM1Romp6isHt97nbAK4BWzS+jVLEgFd
XNLERdptFWjXfroVgXdzMIFehejX2Z3U7izBy9B2dJ3B2TnJpkXTPeT09Gs/jC9j259ECwc7E+8G
nZVPsixklLJsi6ZnbSq2eTMHpEKclycJ2oMhzhxnGeLQya/DSDE7H+m3LhjXZh6+pn7mxhlPBoih
qNfL1rtyX9id96pnYDtYhnqHR8bydRzASh7gTr4Zu38vf2BtdSzThVaja7jK611NlzJewrTqIxAB
BT+vG94y3lENniurGr8fZMxtq5pPRe+NG9fQiuO2++6nwW+Qcuzq3SLc23pO27iBjHqEVJW/N1Wx
873Jf+xqxXbXTIbaacLFnbICtMv1rnXpiA50xI6Co43kutEtgxZ1n/RG6nqnVbk3YXM791tRx8eb
TO1kmxQtFVqoepejRTAl3U/fbLW5fnxAARz47+XpOl5VMJRGXnUboNm6QeNayIgfD3TYyqj9dsZ/
3pLUTqmJtC1QXaqDvxs0dTvyhhIn6GSskWcWz4w2RZnGBaT70KXUNons0jiXaVFPMcKF1i8O6EDx
+ZZS98pa2s8GIvoxK6XA6coTlbVximALJHiynsoN9/hhas8HucZ/lxQKzBTlazOdkM35F/pKD4zD
4Jn7KdXyuUrVVX0z1BZjRvDLpZN0+QmVoW9mqbtDm/MtCMTasTiv3ruYapFBxVtIte5UF+4C4R+c
9ECYv2Eqa6NbMU3JA2Vy1K931FNJug8VLZ7rfpmfi34izpXWbnnGhnZli97taifTAOqgRcm+geFy
ubts7WtTsBwjOtC6Jk8ATUejP44yDWlULckXr90id/s47gP38n93oB1klmo/q3YtVyfqBF8VHz73
Q5ZGqbkO+UPtnGMJ8ZUGqmjVrnbGIkPNzxExz7vlyn22k41IgflJBbrPXR3k7KktSrWjZmRZRCZ9
e3kf1pyLjeEoXOnS2RHpqaeLYMU+LcemBXn4FIbQYXGrvKuPgeO0bb5DZqtaYPGNWdx4MtRhbVzW
Uokrj5zddQk3NQPnMJLXKuyzyKNFCQbtLcKXlRNnN1k2BeO6R2n/DampIwqbv85Dt2p6ubyQK37R
zqGSMc2mOS3oKx1M69UAdS/BFIdkqMjpui+cJ/bOpyCr7WaFrsXr0gYjkgR1+CJT0OVdN7rlsWrh
Kw8ZlfQEknTUf1k5RW1Of103uOWwNDiaugFtwKck6eoAaHqdPCIy8reIOleM3S4OIpnYzIMXlD+J
U0IhgpfonU1vTUY6HfuKVbS6lRC22WppWjUay3uNUHhLaTZ1P+QwPc0tiwSyJW1a7fNOHlOUoAJk
VLLwuR2DjYL5x7EetSkJPI/4pEDW8UfNAYnEa+dm1vWRp+Iuk9XzOd3gd1va7yuraWe3E0O4mPOi
+0GMOfJ2eRQdivNu/mKybgMxsWItdoIzHOeAQlEgOwUZ5IVGoCd3YwnozOXjtmLqNrXOkNVcdzNL
XpWu5rfKOIXzMqgxNFlUBLQwVz2eqU2zU6PHeUKhBsLlLvnXAOiO0K9N99fNwbLHhlPDyyJzXoXy
2+YZpCGl+NrLlgb/tqYn14HAqU3o4PG2EqNux1Pp1TpDrcRXQ1R501ae8+NUGQ2sKEKAxsSHZqhz
pngPngIUZqLagCO/NuxfPmdJ7C3IZhkxeHE4gOjk8uL9bnX5IGS2aR9SkiIZLMdmlxitsuRUU5p8
yua0hFtz6jEIe0jBNb2TQ/CVFX29C7xs0j80NGBzhtBWg5TpOI3t0r/VmYRCs1aSj1GQCPp9KL3M
SaNG+gNIPJrFQaEHqdJaiafZC72y3lVDYRSqM6qX9V+hSAvS7R1Pgu7pVihB85eg7ExRQYqi4Okb
MG0+vMW8hM0YO2WfhV3kIIkYypvM8GQut0iKVgLrwAqJ0r5vpIOS0Vsz8zsy/ZRa7Vqnufmd7hVb
cm4rO25TVtARmvUkCfnrkOtDPqsXMUBvBgoicaZMNEDpDZC+4sCTrdfdyrRsHgtTFCgdpU5xEphW
0rQPUuiXJaieRV8cphp4zsuHasWr2NQJfJnqYcgT8Ua65sbLP5/zlb17pdO1mRP4vBRtk5XhW9KK
A83z/owf/IfV4nnJNlO9K27XZmTXFejLUBJlJ1KzwPuFm9EwdBMVtdy4ptb2wjpiaOv3G9+d2Al+
5UtK1RwpWT9jaqBv5uZrjRN3eTNWPmSTKnCHgDBAMgRDQj6gmxkvFNyH2Zx3Ee3zKsp0ebj8pZU1
s/kVBGSTqrL3xCtu/DBC046JQJu/5alWDhU7z+9dULd4iCR644vXcDJPoP+4Q+TwyH1vYz9WrnKb
gb3laU5HWuqTJuYG5JL8qDtn2KMEbA640Da+srZE58m9m0TNxzFVYU9OXj05cbMIEqPD6e269T9/
9N3gCgCfCj9Vn5DuCA+96k0EwKveCERW4iqbaqFRgBqXC2BdWvIvM/ePZ6dYufow5s6TYuYm7bds
Y22rrauwa4yzNME0n7zFA4CtSMayziNe6TF5CY2fsJvLC7Y2JSs4DUGeJFrP16fKUbtmDB5E1TwX
zvxJqvD2bIHT0F258Za555wIMXV0PpFuIXtgGJDw2KxNrMzDpltI6hACApUzn8A0uPwTOM38N2GZ
9o8C9agEKsqwSe6H56UEGXl3XVBnEzHkoUFRQevgLSBQuQ2coI0KmW2VRFbs0SZi6AyFkrVq6Vso
poMM5h0pw0dRT9/7jvx7eftXPKPNt0DRACaVkfNp7sa7MzX/0te/65EumfZZ1W8kcFaueZtzIRFc
uoHs/bfzNX/O1JUFCjyls0w3sm9uisl982cgNNth6xG5NjHLEQhI5vFx0uStTtSTx/gOTatffVPf
nyeWArF0ef1WnBm13qp5qAhtFdGnFOw3u4Q2TjyDRnojiFg7AJYToOYs7dn04Wlx/CjwnbibmuMs
9VOeeRsTWKntU5ugIfETAz3wKjy5M8CQOGQQZvzuhukniKjfeykWDpLgIyuKSNeQPUi6jXrE2tws
bwBMqwDFF747qP5QErIbCL1PWfNGtyRxVvbmD/KGbBirXFfqpPLw1BSAl0FQKo0vb/yKf7bpG4ZZ
B+A4EtOJCAir9V75KWvKMCLzlkLt2q8/H+x3N5kLhdLAmRp1GtOKoODkoZlpgJbhdT//vCvvRtdg
jqwIZJZObiXriJH6KzADX84B5OXxV3bXty553eJt1Mh0PHUQlUeh5ulc1YX00ReDuuuGdayt0Pnv
7+ZAm6GhJQ2GE4FCwTErSfUFSXS9keJacVm+ZdlzjxsDaGRxGqCu2zIZ1309Re75VWL8HcurQw3p
WgQAh8srtjYby9ZZKhpWLlNw8p2qRQ95VSL33P19efAVb2iTPLh0gBoCc4cTxBxOHmW/zoYN9Tbk
TUf2/wi01yZhGbWhFSRvEj685TN/86AGvvMJFDIvT2LF5GzWB8Gh7WpUx05NxcAsVYZj/71NnfSb
B0bdDbNemYBN/+C6gFopZH5PXYcKPgonIvYS/XJ5AmuDWyZN1NSFlKf9iZTmlbhgCfCT6+STfGpz
PqDHXZi6q/uTVpDLJm3a3Cktf8ok2SLDWVt/26bThQA1SvpT0LMqnlwopEHAN4tp2FwHP6A2DFAA
1utXFetP/jylB6Wb4TMjXnldAPoHDFBLYCk82Z8ytO1VoLAC0xWUatItWpwVl2FL4Awl8c2c9/0J
lhbhOv0hmBPljdwJX0LyLXg4xx5T1WzYw9rnrNB9YIaoIvRH3G/5tzZJP7kDPqNSMNQXh7opvjgT
O7bluGEaKz7EBgEmnKBziuKAnV26L9obU6k9mqDvltr/6o7NxhtrxUhs0J8eRFqpjvunnJkmpgtZ
IuitXKeQQW2wX4NcOPRbAv9UDoPx7lU9dC6UqNq23lilFSOx0X5dUbmp07ntCViHx8lt+F61XQtQ
5nW8/tTWzJFVmwwp2MlPTqeaO2D9cFkUyXJ72UV9uMk8tJPhCnWDuc8cc0wQPItHyO/J4ZlTAace
teHAyL7hTtFFRa1cp944yB9uOT5qOZYR4Sewvqx+QAhlUiCCjKeGhyw3aXeN58UXzl9+FypwxR3I
rJTDgwk792X00OwXC1myn5dXbW0C/n+HLwAZ8fHi6B9Y734bWzk8LazYAu6sDW4FBigauZRli7g/
Ux5BZ7VqvGhRBd/KiH54YrE2lhtxs8CQ1k/S41ybVD4zFXai3pG0LIJYe11W/bhukazYAKwXczIn
RXPUiy55jJaDnj8vocj6jcf4ykTsXLL2GXAvCDofOCCcflSDjDuPa8fNE8gUusGWAMbKftgZZCpE
PzjJlHyZirIY9mjNr+Qt2E+8LcHQD2NnHtqQFhIwkbe5A22Nqfg+tx7ZLxVvYp2E92jnuApTga9Y
LwCOFs0QM0i+dDWIPPFKzndkqcW+KZdlI0D/MCeDT1h2TUnqeClgi8cs7abS3XVO6oqfNauzkKFL
PgzV7cSNNOh+50KeJtoId4sCa2WX/PPf31k86q1l3lW0gBBjUS03JuTZ1wHsAHJ3+TSvHTZr/M7R
RZqFlfhSGkABh9QJb2nH/NiB+tXNdZ+wvApUe2nJHRF+6ZJF3RMWZPe/Nydz1VZL8tosLN+S1o7E
BtEALYpQKipDCVayqmFxcf7f5VmsbIRdReD1TMsFCIEHNKdNz8U8VahbTRrQw8vjr03Bciu54wyQ
eRPBl6Tqwc+4JCQmdObRSDZXaeUc2+WDGqWo1MeiH4NmgJCrmsL8J2lETw7OODrpv3ROsuXn0rMm
fWwk7OC6qdnFBO2rvpsU8e7D3gnujfa8zy3K0nej1M5GtLVy39sVhRqvETKrUd67gT/HRiKd3Xmg
ANWTif1UH0qmtuLHlYNgVxdKsiROirP22aOj86upev3qKXQpXXUMbG1XPpdo8GFj/dCzsCheCkCN
/G95naD2bZYxq7aO8+9A7o9iMQ9tSmfcijU4/JbyOPY8h/IRxOPFEYyBPDkgR+8vz8yBELd7kAAL
e1nkSu6ok0wy2nxiicx7sP1p3hXPYsxTfjcXY6n/RX03bWlctFUzPRZ92EPsAZwLpNtSvl0xEjuZ
Qfqatd3s6nuAUWY/iyXQAqEPHWSQj7zinvS2VMjXNtnyWUAzoUVgDOgXQpWX3JUD6CaitCHBlX7X
5qAmfPTHGlQBXyaqzfzVkE6GN2kiZ7EvyoadLp+mtWlYMVEHDsiygj//DBnG5sG4Yf8ZgfdwTaoH
R8hyWVwsXgcl4vRBoBO4/jaZIiA3xMt7fd0H7GIIcdGOA5p070sNMg6g9HgV8sOcDls4jY9pRXho
1z2E4xSMsiI4jhBvoZ/HbIIe674cuPB33GdA/GkKAcssRh+vOFKnNGq4aQgZ0azQ+M657T5RKTgY
Rb/wH7k0vkzjliVwRqeupH2ov7ZNkDh55FYjQaNJRmoSPCtQaqNp+/Ie/6Yo+sCS/8iYpIZD3FSz
e9TpG/ZJo4OD9zGv/ZnclInTywQEihNIz/d49gYDsPKyNd4tFx5I4yPGurndm9yVzneWjQ69CZCM
pOrL5V+3YrF27ccM1aTqIElf6jJ0HoEmzZ9SMYD6j2Zm49Wy4vvt2k87+4HTp2l2VEE9xGWSpTeE
z/re7xqowsxTH2s8xOLr5nOe5/t4bDH4p3L3nlICtzcurh/NTTnf15QkWzwPa4t2Nud3HwFZFtF1
75QvnezKIfJA7xtEA/MzHQUggtwK0Fe8g130mY2XjQXUmO5dxJZuRICen/boHEMzy+XFOsfgH5xM
6v13Hg0pKjElhXNf9f4Cu3B/gWquu+/DBC3RdbNFe7NG5WLXfjhRbc/MSI7pGDbofcxM49BbwJ4C
98Hz8iW8LUkeEnTLNmUJabgEbfMwyQm6pXznNE7xP86upDlSnNv+IiKEACG2kIOddrnKTte4Iaq7
qoWYhRAgfv07WfEt3LRJXuTOzgWg+ereM4QdcDptCg7SFNGJJ23jMgCmA/DKvfJ8U2csaX9G1RbY
HMWexhA1Q5r3dC8AqYw9Nn6O2tuwFdjSlptyACiVkH15TqtMQkQcXPw7Uja23+VAWW2E9H/A2O+M
7LIm1WrXFdSR7SnM2iLiUFUCsvFFsybqqngUAZN/NT1IoocQVuYqx86TtwyKolQ3IqaoW+bfKETc
xsM8N3IQO0EBjt9lTuHyKnYdmc77SVlj+8cKIf3Ux4TIsf00t1ADhteQn+k8PeUpqr7/BArwpN1Q
AoD1E9cvYFX2lvt1xg5C8hayfMIbxefSN5X7uewVL9OjAy/Z+nnyoYZeJtEAE7sDL6AtTI89Ci/j
r2byKTDGLh+r+hmXFjp0e6YLV/6WM4GE265N+6765jte1rP91Oos+yunXkaepeeo/JcX0ii/hwCB
X+Vx2LSKfhqHPnTqXWtxv4a6jlD1kffQlWgTv4JbzBO8JyL1FbdX7iVBxENVJKlq/Aw61pEbdHEJ
W3h6mmeTRk9INrS+TUbjmck7esrIIXhooOPa/ihgOsePqvdd/2s4eWnd70ZtO/c+Rwfg0ghnbcST
QPKl/YmQPE/JLnIgvfcA/LvPn6CW46WHXpFef9UFzxu173LTNwbAgwkgCu0VDmDeI5FCqySceuci
PlE684eionnG4Kg0tP0zbpGyhvoJxOK8KE4bhwH3R+q8zjfm38rOtRQSJ5GjufZbCyqWZBqOZWjV
Lg27LQvWlY1rWWcSQ5car3bbs5GBSFhB6V3FeQ8Xz3y4ayOgd6/vCSsb/R+pjTcbfQ85Q2fu0uEU
Ud6yQ56JKPpWj34OQ4o5L2/KRbNoWXFqwPFpympsX1TtFcjA1NDli6WQWyZFf/SN39kOluWmVGsd
NGFVvUQDDwd+X4GnWtAfDSuEAJeGg6WFO8QI3fqmi6FdzRu8ngQlhYmdVsVxrrIOcbwt+JT/Ywb4
cZ36tuDNpxGqIO5O4wyBIYtwc+8Dbt8mO1Rp5KffWqRDn/20NPNDaIGxfFBQdqI7LoNhOsvQCory
lBXTh7R2oYcUS1q0IJL4kEInO6DWgZNMmmAQ9Ic1pDPI3KC0tRu7kPUn4VR52x3NjPLcF//SoLNf
IW/1LaWZX0HcqYfeXMIR/nndPaI7lj94EYDR/t7C6g6iHgBkWze2TTfU827EWdSLvWbOZcvRtu/b
GHBRUR2hOWnyHuhj0qudwll0AZbkMzlJLroBuDKqus8C4neih6rxPHkvVWOIOLZFPqMiE9UUWimC
k6DZ43otEWOKyhJ78sM28up7ONdVxRQTVAObgypbiH/ed7x3nSdadgDY730A2Sq9z5DeaJ0H4rsp
5Ew4RFnbWLM8LF5GlN/K34iT6+hTMVSM/z0qS8IevRm5kUkYytZQyxHQDm8S3UKFoDlKFVXt5xCB
kWt3GS/CItinJYAX+g6F7jZPgtayZm8g/w156XkMmoI/Dv1QNNBk6LscVvc4u8NhY5m9W2Fi0RLk
cBnuOe8zcuqHGqFbHo2WfcP8yqp7Mw9uzi8y45BVT8be4vId1xw33HLv1X1Zf7q+0td2rEvw+mal
u9CyaSmUB0EtSFWiOYIADGdDbgIRoImXnezN852MFQSkxPkhwPIJk5Q6ebGzbrrFT1z7/kXcK1Gp
9WVTOM++gc8QoBCQpUMX6qreqNisjNHSU4DmTgbBk6J5kTm2XBLyKClo9KGYs3BHPKOTP6Akt3M/
RjLtdtdHZe2li1ZNyEcL7ZXZYxYN+olS1J0t4FxGhFgEMvD5neNQP5W7bmzBpUgom+nEkIy/WCDc
Us3F5nzp8TcjFwEcQxtZ54+Vp7P+Ma/klO7zHJIH++uNXLkfLcvFUS4hG4ON9CHvuGW/y94N5PdW
6LT+0kGKIrfYMIcQBFoGSbz6tirJsobcO8MoRIOU0txNPIuNqZ0gNiRNN2BXK/NxqSSjy0nDJxZm
UbhGcPjhZgL2DS4DRPJ6p/05G9870hZxNDbxoKYZ1JSaHmy24IMBocOFmEZArWj2FrFdkN2RyIeB
bCKGtuE0gf90+AJ/9bEK4sILFH5iEppV8mjctvDsrg5TDYqE44nWHpE9GcK/yiGY2iFOcZBEOUCX
Hfk24QDKin0NfD+UTnEWpBWNqa6gY8AjJxpNPPtTxHHTDbV779c0l/vMn3JyakhZuk+l1XM4b/TD
Ss54WcamxrRhXef0GagVHNcmbbqJxJyRHEBRTmcjT4wUjk/vHY380gPMwWQ9bszclTBsWeVOw7IG
D3zUZxY6fTIOeX9vw0rAuBk58ZaaLRTZymRaFruZVX3QDrw7Q70GJ2LWRo9O1NINBNZaKxZbMxc4
TXJHsicmWudAO/aa9sjJFBfEfkvrL9cn7NpbFltZauSUy46wJ+VNTZIG0IYq4J+yJ31wj4TslgTV
2nzw/r1bjS3zdDtrddZ9UYoddctQPXCqiK5ieBF73Te/ILbaKy1bPsVzEPZ6Y7NeG6VFNgHCmuMo
JkhEQl0i+gfiwjbc1SWuFhtTfe35i2SpRiOg4Uf5syhDfl80Jv04d7iOXR+ftacv9pMxRHwkda3O
CE7F/agzdSzZpDfm2GWU39mtlqozI+yakELm2QtxAu8jlZeEkXSgpFVHPP/7egvW3nGZEm8OKl6X
g9Nrmb9AZrD/YaPZn0GZde0/PfHFTW4ELCKLOIkWtA9roN6fYbjRhjtpoE1+6PJGtLtSRm14uN6W
ldFYqtGA30lasBKyF1r7wVPaFpbEHm4Hr9cf/0dG6r3xWKxGbqYqyqgUH9Oe9B70Z1PXkntFFeSf
cU6UefuocqZfG9umk4T4SgPdrLAyNQQTDckvyhW8nkl5LDs5NyoOXK8MSTLPvGo+QDKwR8bx+qeu
LOilkg2gXWmeO1q8mCYM44ssBJuGeu9HI8PNHZt81wQwYlY32UFggJcbCFJWDqgG4gUyfPpJp9iZ
ZO3n+xTQq4SWMEobSrYlOrQ2zIstgxm4BUw5loUEuIHv4J2MMg7DZr+VelzrveWeUQVZi0s1ebae
LP3pYAGayaI94EbMSii+NmPID6hVKUlRrIJe+YVXQYsbs9H/EcMxOQez17jPqcnK6cmOYg53nuN5
/l1dAtt7f32OvH+28KUGjo36sBtr1Z6Jlc73Cog2IBHkyMMTVBE6EteQfN/ahd+PVvlSgpoWItS0
CfxnBsLkPvUdcm9b/VeTj/SZj8NneHeLjWvhSt6YLyVyTD63rKrq8LlqKtF8I5PWTUI8v2QaXqAl
HaCCVQlin6lp/L5MstQrav+IXu7znQ8ySPGtcuDoe4Dcvtc5CafwhTgFdMrETVggvlTaYQ3PWt3U
7rkIESWqfLYwLO8mZFKZ2V8f3Pe3db4U2pEg51RIzzdnXNCde1sVl/0KOsd3HSKKG5txWZ9vjg50
K6qOad6eJRV6R1pstO2EW1zuAnd7vRnvL3W+tN7i3dBDzCGiZ9iJzM8GwpXfcqfeKnWuddJyI4EG
dg8KqT3zrpR7OQEPmTJEoqii841xWDkz+NKJq6HCnfnQFi+VhvtaOg40qTwU/9NLURWpoMs/3BkO
aahwOuBc31WZ9/vPHwYWVbucpMmMvXRjdawt+kXA0pQEuSKIY57hAAYn+NF8qwIdxCrzQ1D+b51+
SzmZRpY5V4rRM6l6KOmjgvNIlMOgIaTLjbviyuAtFWXSAKfsGITVmcOSd1cA5OjfeaQWWTykFkIz
1yfgSn8tNWWaMgrnUbjpWXHYnO2YjRw41+kM+aQizDT8gmqVBc/XX7bWpMtHvFlQvp1VE7A6PbN+
fGJN0cHnEednX7MtjYSVfXgpcVxFADYqY9Iz4GzyUJUh6GZ1T/aQBXyZFWw759BucfTXWrPYHgCX
m9hciPTMHftT+XN6jJCuTOqIlBuLa2V34Iuoo2oj5IF7nZ5TC7c/pEghkppERZT3d7cNyGKDAL+c
MQhipmdARMCxCXDBsyh8JHMntmKNtV5axBo8mkkV0TpCZU85B52BkMLBOnzopTtttGJtDi/WvIFc
nMi4Dp4Bd6u/gQvKVQS9bSMjkfQkasl3VHb8egv5v9KipeYK6wB1HZAkfm1SkOaBNEeKKMy7xBEj
2Rj491VroIZ+idzerBRaOeVgc0++CtW1r2mjpu4oIRiWJ9obGgceCthnTFmSR55NIeKa4YLTGFq3
3OjTtUYubjTpMCNdgSrnK+Q4ygcBWROuW3UHKMvr9am3MreXWPcKQuJz5FL5yruiixvDs1Pu1TdZ
5qH/Ls1603++o3EQRf704ues/aWM33/FfprJ3W0ff2nUm8cbJCdtGkj70mg7/eCyafedr7Mbu2ax
7FG/nQ2FMNVrGhbQ1ernBtiGpumLjdm1NraLVW+E19uIRMUrzGCKMhHjjOOEVXPnxlnnAnlyWyct
V/7cWFGWKnohhQx3CkWfu4iZG2PMpUIKc1PEYpXxXkxqnL9MrvVxhPhDA0c4kK+ut4D+gVT990bM
l6h2GEhIZ5ScvVjX1flj4491fZQSpegSTnqYBj9y4qrio0z9qbwvWB9KmBykTmT2kLL36D5FhSk/
Esf3ox2ynYGNufQBPZRTRthF4C5oP4hcBc5HXGijSOwhJpOPMuazrfp7V6G4yGLUp/Q+qmaZHXBo
oghnQ+qkjyk0q74Pbjf1dxyMhM/WKzR9HIPcTw/IBiGrrJRW7avKs4I/6DEnFlo6BkDJuPFA84Gf
6Ujav5EAq+s9Kx1UvYXbQtmHI/fuHawopgeE8v3fNg2r9F4Ec/mde9Jz9+TCRjkw0sgQsNW5cR85
y9JnmlE+HZu2JfwBQXL424H21viXmWVbfDUepPKPpIRLEVRlJsU+jibssr+qqPetikdW4XDTeW/U
vnKhCZ7AjAJ3NV2kLGH9VCA4kWHzN4igU3tSDsWFiodd98gqFXzQ6PHprOtq7NSepiD9vApZljn0
0dPZ2THw+O13VtKmPDaQT6LDHvLVaW8TjXoqDDBg/9zepZmNTIxMORSOKERa7Y8mrIfgE/PU/Mya
Zo4OooIa+lF4Eg6KNgqC+VAUuFjGRVHm4o5kYeXu/IhqGvNp7pxTwdMOVIiYZFbJwxxBmy9msHoo
7/t8sh9G3I38QzUA2dzGJlKzqmKTUxLOOzh1wFbD5LBJOnLhieFQVHCTMHBqmgKFqrOG0/Dj5Jtu
2qu5aX6G0zSwO3UBqMQ1LJgYVPkQKRwzqBRXHy23/HPh5qBuTp5s/+GknzEnMN5fnW72nIe0Gub5
Z2NCae6b0huLV3DBOpjriSF1MCN6+3XIzPzLwHXPj1NnMuluyOaaxyP3ne8CUi7tx8YUqk0YZMJz
CJdgI3s0vSsgXdT3JYnlFDTtjqmARkkDAoR3zEI5Pfgkcr2koxqq9jacokdUbiW4q7AUATaGWgX9
E+hTFyccSookE2j4498twB59InSH6QrPybw4ejM8DP6GK4f6FXmGJk4VyOqOtiK0H6ERFYD0Mnch
Lj/QfyruRzs66a4zNZpYtZc+6yJWdTAEFFWUwCdoSHJIMathZz3gRA/BBWqcBHpASsQ6rIVBJ6DO
0F7sy08zMCL1N9G6PbkLoF/vo43z4ED68XJU1xkE2WPBLoZpjsYtYd+0ADFDzapr/3GxtX/hJRmz
U5TJWe6QAvd/FWLED6me4RUYyrqLW2Aj6UObugVJ/D4Ef6ouLF4vFLAKyUU+c9xJ7rdeFXsgFp+6
UWbFk6p4dYZXeDTgg0DgfejKvs73Q1WY4h4wA0sOE9K60IxzZnnnG8+rsMaqcn5sC6f2aVwYmNd9
66LAHeKiQqn9cS6tOjuzq+keU77Odl7k2DwuK1J+VZWYRDxUDZ+PUWZ6qCiPBjmFFABnwKNESy1A
qgM+3jOz6x+UE+kvpexQmkwVNdFOEEY06mEjbGGQGHb7L66h5ddRuuKLI2cdAYUvR5VkDcDZr9a9
oGvHqLanKdf0a+jCJRSBBPgOD44zpmzjEFg5LZeMozQwFSy3FH/xg0KPe0adyNsV+diaA+hc1ZYM
7Uo8tOQdVQXpct/PvRctXYhQU0jsRQmrb9K8ZHxJOPJDqLv5WR+BqBGMCbjc/Clw3OHGPlqEW/Ah
YDrq6uzMLkwmnQLHyA1QZFMf5htBy1r/LEIu7Rno3Y15dk670T2Sy427td6NMf1SMIyEBsZ6fuO9
TNQvz54xzrGPvKFOTNaL2y70/5ENyzRtSVF7L0NA2/aINeWGRfXJqeZ5y4xmrZMWIRe4JKiSlzN/
8Wg/nozTy0dIFpmN3EqE6Pa9YGhxzyoY0IxFO/EXO7fDDrJqWmOX4zVIwiOkb4GUyve153wfIr6F
KV555ZL8Az06CtCj4WA0jM8MA2+NJxKjfRJji7MJtpZdH6Cumo2QO7ge9a0s+CXxR9bqAgJ1w5cq
KKQBhHKs+7jhAmfB0NZmK1O1MlbB4oYFkVA21DmoUxp6MjomoQy9Owe2jlvmwGsvWGRbLE/dtOdN
+CKqFtAkrT2n2Q1Ez7+u99Pa8xeL3g/SnBW2BPcLYjJtwgnUmA5ZSOBJev0FK8mcJdknJTwMfSHM
6wj1u70EWPMHWCfNM/xtzbFCXU/thiCUG4yEtWFf3LpY4KVNmhq8LQAk3mTDgAUkqjgUm5zCy+39
nQW0pM8YW6goHDzzykX6Sw+BD/b42Omj31cw2psnu5vGlnx0mZhubNRiQyB26vJaSvMKJxoDajcW
ielBz80ur70+SivZlyWfBt7KEB4JGjSq8su96bsPFVfhHYxJP8A7/cZFuSTV0LGSLBh4/wrKh4l5
4OmTOw1PM5bL7no7VraaJasGNB0/CEvjvlCcMEAF8DYhysbygtoYST3E3DfP3NbHWkQbBYa1Vy62
gKasa9Mq+b9XEm/+ad0qET121T9vhDVbF1duF0+Y5xuLamXVLnknIijrtIsmFHGZpPZkCyn1vhpQ
Fth4wco6WqqNWar5NJb58CoGqPUlIg8mcZonSeE7j6rVbeRZ7l/a9yYFU7mFFDmv+1eSQRFdhUH7
3c7cOdVzHW0Umde6arEjuLgnMQeIqudo9GbxRGcE7wkwvcj4X59yK/vBkmky1u3EpmiYX0mP+Bu+
6UcG6/ldMUZfvJo91m0IreW2dA7XX/e+2hjjS8YJGXU3axOoV23Hbnzh4CAhGOwcTux9JWYNubEM
Kl3nEa7e/CfnHg0+FrYGQicWYe3yOPS173y8/jUru/uS8mEqwG5kalBCyWbvvhr0Bx9XW6B4XflQ
8vATItaNZbbSzUvah0I2wM37iiKNrqEoJNSjaNCzNKC/RZ0myHh96MiWQsjK9F+idpsp76YSZbBX
Tor02fQq/J5Gkf3gjDQ4X++5tVcstg0+TdQNQzO+aiPzJ2I04AHELew9AqVmC+S/loJeYnPlgFA1
5Ja8zqH6MvM5jcG9cz7QWo24/vuvfpTG/YTpGuVz8NTnW0ISK+fJUrwM/uKOaipk86HkChNkOUTF
vGM+c1G8lq6noLvc+OzT9a5cmxqLXUSBP5hCf5icm6mqAcikCai5LnrTATCMoljpjMHLRKLboLt8
SQWGcw6yNkjEnQkYMnGROwlz8PA/NUogzOsExpz7jI42hv7ouLveyBWuJZbtv/dKTdNBd3U0vaLu
X9QkQaYNQOhY1gGQoHHUG9zPU9ETL9qh0uDOjxCCasR3ZMWo81A2UZMNO7jG5jbcW+Zx+cxrjljv
+tf9sV14Jypa0la4quaqAIfkxQxC6lfuMaf8MOooCz/MOkCmAdmPyv2BXKwKYTnUSuiW/iyGDh9y
GvIUUXMBwCcDXSGvRR2HLog2CQuq5mfrSTl+lW0E3HBSj6qQf2vW1RAWD0wkgGAC1hdJjxNYp5dS
damCwrmXENcxZMe6ViLblhYEiRPRQ1AviKGpMfiwculKO3yeZtBU0W3prF6hC1PqHQxGmhIcuQLC
BLFyIYn6q3BK3wEkKcDNAWwDltPoLIKAo4oLXBhEK03NOwkpr7BqvHvcaqn6OcLBvMWq620LUZCZ
+l1MOQnJmVqM1N4UYWrDO6jqZPRQgPvh6n2REwYaUZpm0NXZVTmj4zMNw4nKmAS+rz9XLheoIKYN
sFivzG96+Qq0rud8BVtC5EVS1WKCOqtRJe1NnMNtsn0G/nMMooQ7/eA9TGFRsm9Sgw/M40oVGbtz
QtgLsTtmHVQkd3IALxxfmjpgSyI9FSEf2imVd3anhrESH5HUFdTfjVxUdFdovw+qg8uIp444y6kW
iQfJjfq+yftp0DFkiabwI00jGFgBucDHju2zYSLp7+uzbm2XWdxlGWn9MSSsPlsOiUSCbYzUvQOE
ijm3XrNldrESQSwpTAQOEDl1ZXgmAelbGO6WfQUtsq6INpb2SjOWFCYF1zU5EYuUBTBw8x38E9pP
DayNHxvYCU93OW+2gB5rTVkcOoW1dTHWgCP4EzLa8J4JlXMaWm9gG8HQuy9ACvgSJL8J6KjyCOCE
VIOTzF6x28ODlkBO5Ppwrz38sv+/eXhB6wrxPS4NY4ZghnAEWB2CjesPf/c8xpcvuqYZ03zwHE4f
itLwowAkAMo6jYzLYhL311+x9v2X8X/z/Ur14Hgpq0+iLMJdk446ESq7u+3hl3a9ebjU0KFxohLs
MfjixH6dfndQydhdf/ha51xa9ObhPFKS+WA+nszkHpVXpnvR569gim4J9ax1zSJKh4L2/3ofxt6/
EBmwJPOgFXr969cevjg5RTBUKq2z/sSjqXwcZ+e7LmBdfP3ha12zuJzDMqQ15RzRh9TLf9kM2BEl
ur/KcdxCQK69YLHJKYA62tRiYoq5fNVwJr1P2+qL64Z6I7Je6Z4lDIq0FwI0L/WJzGpIDAu7XXsZ
4uv9s/b0xaJNndqZVVr0J23ED8Yge1lOcovlv/bwxaLtoMWWO6yUv+tOkX2VkY+6SdWNX75YrhRA
WjAwDX1oGkz+3dhL4KlQnvFfr/fMysAuYU6Et8PsM+s9VFnTJZWL7IC1DnQAbPbrtjdcuu3NsvV9
qsKuVt4DmbWfJ1VeoPBSBC7uFz1qmTdJjgZ0iXCyJWhJMxvpgyl8kYws/f7/8BZaG+LF4gWcvSD1
nHfg7qekvB9gYESSgoTtFs3o/Qs1Pn+xgjvGFfifdIChXJa9TC1UrvPCBfixu591Bq5kKu/KquSJ
ZrXa1V5NLsHQxvax1rzF6g4K6G4V1GoRZ0z348PM81weHDXa8vf1SXBZC/+JzAO6RDrxwekcnYXo
QBhrl/cQ/v3Vee2XQEKdF4TXbwibN1It78YxeNNiqQ/lkJsGakUijgwsKbK+LuNeKH4P95NHAqm3
jT5bWThLS0xBuoIZ1zUihsXux0LV5ank7me/r+3hep+tjMoS1+QP6eBOtMQbcFK0ieG02UFLNb3t
QFoCm+qo7pECd9FRnWAznJHgYoXqNbnx8Ytlz8reACbu4+tFN32GEpPd9bnZ6pu13l8c1UNejW4+
BXh6VJkPWVbg2xv7NLmbVlxrvb9Y8nmasVFEcI8CLwbg9r3iTta/+JT61Za24VojFmu+chrWyrxk
WPM+uw/cXABU6pX7iSI7ctscWqxsIBsgfq56vAImVojikXg8qxLsyuuPX2nBEtRU++4kCOEekMRq
8GXcOxeLPyf4Pbt0Kwu8MhDLqnnJnRnwjzzM4t7tvwG943zIBG6B11uw9vTF4Q1h/g6aTyCcxiqV
vy7+30dP1FtXnbX+WZzeTeblITUcT5cz2EU1cqJ7XRUNRApwidgqba614fL2NydsOkqo4WYTlB2C
qZweHcOCTyA0bGH/1x5/+f3N47WoTAVHFLCYpVu+uNAQzuMqC/wtKb615y/WMje842PjQSBj0LgD
ZparuO9SsnEgrD1+sZBt7WUK8v5+FvMM3AUCPBKh9iZgdUCXspiRVjJAIICP92r60+Eww2mHbEu4
YW3+LJZvEeQMib4W3+4rOsMBUsiTFN395UC77T67rItPvPbb3teYPG03A3/s1jxJQbm+7RhYlsDT
yQBG5V02oHBGWAmpIndHmLmJABbQZekbqiUNkIFu+isrqiZG/G3j0jhwCMnAFr++Q6yMwVLvsjEa
/oVekP4q7dTvQjfND6Ft8qPfGHrbSb8UvfRU70hjCFYY1eWn1vOCo7JTvhGprCyAZfFbSasreH9h
EnmEP1alqXc+/As3umclslt6aXmhB3BIaPD0S7yK9PMHiIM+GAdZi3GujxVzj9fHYa0Zi3UsergT
wzbtslPbWh6iYUKRS5txY6KuDfPiMFbAeBIwt3GUUTWyR0i3NQds3M0h0Fv1iLVXLFYzp5CLKmoz
AnyGw8Ck/g8CIkY86z7baMRKHy1r27A5HTjXKRrBGkzUGIVT0M3Stn25aQz+U9keQ+t6EPr7Vcnw
dQSp/97lRbXB4V77+MVRXBfDHEhUZHAOoLwbE6EnYGjLEgTL61//bpE8oMuCtQ9Q09DATPUEQai7
JrOxGskRBNL9KIcDaqct/gVOZH/9bSsXkWX1motwtJEHqFzMe612RkSfoiLrf8K4gu5hyBdsADPW
uu3y+5vj2dcDSms+PMZi4mXFDomUi4QDbj3Xm7H2+MXpTFIFFCX4TlmsuzaPgVg1e1hRy91tj6f/
/nqFalkD/PRwgrwBcgEprbLvPhJXWzoma5+/WNbUFqmrW6htxiW8DuK6Hct9YWC2cP3zV5b0svRc
dfCvha2ij7QVVPAr4xafK3CuvT2ATFbetvMtq84yRbhbTOV4Gq2vfxa+V+qk07X9elMblnXmIpsV
4xogJdlP7HHU5hsdpXNAge/1+gtWxsBbLOwi71UUzBU9NUMYJVAqtYmjkEK8/vSVIVhWl4kuWFYi
a3FiArazTVajRmaevGnakn5ae8Hl9zcLjEctBAFwGT8hQwI4zwySC7TYYA6Xs8yerzdirYsuv795
BwYTbO+MDKdq1GJPi7AErj3YgIuuPXyxhBswmlGrtMNJpOyFlh5Bmqf6fv3D1zpnsX65yVAGyaf0
oFvPHLHS+FGS/AW2GVvq6ZdZ8k7qaFnUtbR1M5TT8QZ4DgIqmsrhTiH5TANkLrLg5Xo7Lumh996y
OJsbUNQcTwsl48vhcPGBg1rNY10NewpSnOrCQzffWCVZ1vJgDwb4D5V4l9vk+67nryH866+3Y2Ws
l2W8sGK0V6MD03MxpSPUx2ukLopp44heGe2lSBnUJpFYlWrOwJCXdXwxmmSIYeIAGoDXv39ltJdi
zsT0eu4bF9/fufa58oc7h5QHVRQvDDSjXAf76+9Za8nl97cLLmhz2jcjWuJMrkiC3ALLrnyW1NW8
RetdG4vFoq6rGmShsXF+QfgWgpatUafeUfW321qwWNWqamnjdzN6qqngw5rWoz5mg3YgWMhuCy2W
ImY+c7xqAgkDg9HCMiiASFwismpLGGplzS01zKpS1xmhEx6vXLOvKMRUpXwWJLsLdR3EThs8jBAd
vd5da4OxWOBGdSU0KyleJigYbtUAMhCbq62a88q8/Y9O2ChhcwQg8S9/mpw4Irk5uKpT0MoYP5Os
o58gwPnpekvWXnXpzjdTNwCYJiAzDCSgFGPIZ22LS4Y7m3ZcZzQZBtUchBq3kIVrb7v8/uZtHljd
1pYp3jbb/M634gekFveXPR6233tC2tsylUs/rEwM/Tg2qhAxacjvBmsngRjVjUnEP5oTb1oBRS6w
JMHWEnFvrJNEc9omrr91sVsJ9ZfS1qxM/bAPnOx3NTGQ03oQnGJQZLJXlAXUDhOvkBvb1sos/oPL
etMOM4DZ41az+C0M8e6zArsVCJ4OaoLX59ba8xfHOVwTORTXffdUZPlHRZsR8BmcU9cfvrLn/ql9
/evjiac72O38Rk4uPbYXWk+RcXaI1Bjetsr/QBDfvEKSAXaiPmK1ceT6lPJsfmpH1ANvasBSZQxY
RccL1ZT95hYgL6lUsLPtRSIqqP6+/oaVLZEs1ravCLhzFjsVCn7B1zr3krQBNt0bfkYqfO2D+otb
bVkrr4z1UmpsDuklbcPE78xqdY8dV54br842Aqq1p1/WypuRsBkM7gp4nIlYtZIoEUPme4buFNxj
InZb8p4sDnEw8pkr2EBOKVxpxz4DvF1vxp1rDbj8/qYBCM8G3QprT6qc58Qve2SGGFKY1wd67ene
v5/+f6R9WZOcONP1LyICIRDothaqF/fe7sU3hO3pEWITIEDAr39P+bvpkZviifrmwjFRYZdKS6ZS
mSfPaQYoh4AVDZyVKeJmE3L55IjcvTj97QuW5lpmHBWhM+IyIGhs7oE2YdKfpo0KQdO0IUw3awHO
0jDW47rPwLSc+lX2ARpc0JiZPE4C7l5VIzkzvW4TfLmgKhaq6qqPHuy7m76CaMAw5msiNF9vArGB
Yq6ukSab+uyjaUE2NOkBpX30Ku9Ob8LSt1u2HBE3yBl4dj4mKJTuxpBODwyUTCuB/tdrT2yomE4h
NOxlilyVrvB2YM57SQryOpp+LTPz9aVGbOotL6dgVRRR/tHNSbRpkae5bpl/zRIy3PNCgU789DIt
TeT4+Sc7Y2Eta7/JyZXQOERqlHKPGw3JfOOc9UYl/LhBn0bwCfJ8/uS4V703VftIOvOFoPQq4OjO
P28OljU7auiyDm32HypLbjoOnoF2Iv/yUZT70wMsnSXLoCeGJnGH5+oDjxb1s+wmgF2h9xiuMcAu
bYJlyc3gRYFAZ8bHHwFBqWBnYaOSAxijyrMCPMKtAFzmc63EqIsPX6nDDF3u/f9Q4/gDe//7/Q6W
3f/ucU7A5j4zf7xSDX54TBXK9egmp75B6k8cVU+uymo08yNYF8DmgDbTsZggkRN2bb2XRPbC2xMw
JOXBwUBeosQ/klIU7XbogVf/iZ79er4NUE1H7dzNCOCfrHTfRKbQOw9tAUjP7ggH2c67nNEU5/WF
85hB0yp/I0BBEHXlIhxMDx4ElGagbJpgDKK9IwlEpTalZ0j9XGQziAw2ZdvxLIYyRkhWXtQLW/sH
LP/p9KOxQ5dDp6oPWfTBFmoa3n2ToS2gU3pNLWxpiOPnn4cIa7CDOBW5mmTP9hMNUpAVEL++wfqe
WUkkkWXFQWe4JyZ3+JijINkZmrxUE4RBz7Kvv9BjVTUwKOeQq743txC9KLbVuMoZvLQ8lvGC/b9B
119J/tQdGgpqLLAOXGYhZA9O//qvdbwCYqPHaKgcCGs1hdhkfMofGsnv3XR046zobhohAajEedvR
Jh32wOOPm6CZBWglh3nrsPSuKjFfd3C2ILWO9qRgOzoEjxq8UVcEHPC70z9yaRVs+69GkLeiAvMx
Vn2yqccxOnjpAJoHN5Urpf6FIWyUWcJoC56MvvyAss0LxGXANurKehNSJIXPmoSNLhsJ2mDBA9J/
FLQUt7KE+Tpzyq4GHa4NsXDv2sCyqCwEcQqlPvqhGK8DUV0Hjhddh0UG8GQCfMHpmSzcKDYpILSF
xoKDqOkKNB2PbEybja7M9/O+28oZyKIZoSWv8w+Q6Ux4CkMyVMYZ9HHSszLaxIbGRUDehUogekbK
4D45PlN5DRW6s369DYzzqIcOGzkMHzqEIFYTlNm2886TvAHY0XJjftv5w8Dd/sMf0Bfsd/LOz9Ct
Jdhaj+KSEVixSAicuYO+n/6jpoYCrzDeFqbRIFfqz3vHk9DyZ0npC20aD4FtE0bfnSr0XnmZYqMd
vwC06fQufJ13IracdZTraSbdqD7yBNVTloB/MZ1KdoUKd72VrHvio9v/c3qsBVuwGcB8J4KiDGnK
j9Fvo2votGXuFiGWCfdnfb8Nk4NGThB4Ttl/tJMM6x3ku8bfc1bT8+JbGyHnQjooSyJdfYyEXqdp
UsRVxf/50/t3+vcvHCmbUcb3VAVAcFF95DL5x+dg6WADWt/OTUUQm1NGDq5foyO4/MiioDoEgete
ioEUh9M/f2F7bf1q0qQ675Op/FCdG248DnrvUSTJ7vS3HyPMLyJPdhz1U/Cjk9C0IEaariLX4Oat
gaQH2rJsL1mWPao6uASygE7n1Y4Is6x7Allximdw+yGjGreolD8qTZ9Pz2RpnSy71m6YczZgm4Oq
egxp/k/Ewn9Of/XSCbLeF1B1K6dRj+VH6OjhD0yUlZociiEvz3sPMyu8QFYDVcJWth9lztTObVDF
Hlq5C9vp5+kpLNzLNlBOqKadEM22H+4g79LefwxMd+sB8+QE/kr8srABNlguAsVK1Uqv+aBhCLEd
LiBfAT2m8+61v7ByUN4rzTj3Hx7xvFeW8+lhFiDhOr08Cztsw+TGwOt8LoLmQw5G7ljKXnjomy1L
xBoSZcHQbJQckFPQ58Ft8OGkzgXuuDd0yl4g8LrpdX8xB+qfkXb/A1praTOOn3+y63muawZqzvIj
D7Pxbq5dDvJniDCuEXZ/ecFR3y5JaIjCjk1A9EudiDs9iHxTQAOhdLIYoPkaspjBygPwy4OLgayJ
oNcZ2oYyqF941MdeODzxQD52TY5natKsBGRLY1huyRdTScGeS15Y1F4WU1JtKibvurTaeolZOWFf
bgjmYbknKMn5bVtp8hKZKbvTUPncV5GvV2xvaQaWh+r9qOfMT9wXmSDT6PdgdSibm36urrvQPSdf
jRlYPorQeUaiLiUvRYJnGOgO5+LCMO2seKgvDQQwvOPnn06sFOBTBLuf+wJmjmtZkjs1qmGjzBB3
XrUjdfCDZt0tFG/XkNtf2jwGtDKcMsoj1+sD96UfAvrIUSacLxTY84YYSGsoHZ72LAuGYtcpYH2M
pmCqeAfJdDzkYawa80Dq8HKsvas+Kh9PD3P80X/d45jM8WB8Wr3I5Ghm6LF6aF1/nFDN3ZQ0jCk6
HDNnvEtSYAPZ2i2+tHDHzz+NJQ1Uz8pEe++eW195hj1nM7v03fL59FQWzrKtaVJPUCntaeO9Q+fv
MvXlY0/YfdFAoWvoVpAgS5tiGTwHYWwaJXn1osvyW6nMba6K69nnN6BVvFH1WQgEbIpl883E2dzV
zvyiIRJ3jQpudMg6uQaWWZqEZfM1xBpLURXui2irOBLQvsqa8eG4zQii8w1aLR9Ob8jSfluGn7Tt
oEvlzy/8qIjbmZIckqFH9sVUa/wjX3tHatcyVJkbFjTd/OKD1eI+6bRzWTt07YX09QSorUrCAyev
w7CaX9pA8N3s6gSEskMT95M37U6v0dIEjpv0ySYaboAymCZs9ZBAWAsNtXEZBOZw+tu/NglqVzM6
4XjaFO78QnIfOWBYd++7hwZix3Quf5weY2mRLKuu2yxDhNLPLwkXZF8lzGyRp0Agl5iznjKU2qWM
aDyWwJSjXsYp6G4y2by5tclXqoZLO2DZtCnNANYHMr5MAYCOCiRlx16T02vztalRbhly3nLiu+C/
fu+66jFn0wEx6A/D+9hVMySshxW3tLQFlkW7fAojp8+jd8nIHeHTHWipHv4HgP3SMbIMGcQJCSiU
nfA9RKcStKM2tQ9m6K46zEKtnNSFlbIrGX6XoldJuuJlpt0T8I61rq6KQe7nHrQv/bwyysJE7PQf
BFP80syDePGhDA8WPGejg+EhQihaDXzlPC3N5Pj5J4sWpWrAKY0x6OT/exwCfuMSLG6XxO3365fp
1xc3/avAgXq2Fjyg7yaUd2Z+RrZidzxZCttyRPVHaiVEXLAPu1cekn5BdizpvieG7Xxe3a+f26Xt
OA75aakipNnB0Is5QHdsV5nwwtF6440BWJHXFHiXhrCsG5TGLDwKaLzPubrCuZqgqk7AUE3o22kT
X7C9yDLxMVSFpEmRfAcT3SUeT9DCnECrxM/zIHaNA1RIUYJV8v4sEX7/8bUUDOwmQ6hesLVgc2mP
LQPvCxCAV0bQd5l7d5MC3sMJgCs5vUJfB+jUrk94Lq2hRt2M75nH7jkvttQvDz4eesfwL+X3TQfp
lDY8p+BKwbD23zNl6mwc0sYv3z10JPpXXkW76injGVkDxi+cKLtSAZnCIeU8bd+dqpae3GZeNs6H
sgEDPvjMFTEKnc3QvM0+zlu+4+/4ZCRI2QldNFP7bniyLeCAofe9r8ppM8phl8KnDD0+Xz0KC37F
rgMwyJ8Hbsvqdw5HctypHCdNTePGVENcIUjMeHRxemZLQ1nmL0gPiM4Y1e9gXNocZ4fzjZ7VHR/z
eASRJ1BOu9MjLfjk0PICCa0N5OXD+t0w8zB5YcyQcKC82JX+rxSM9OeNYrkC7TrCrxu3fkcD+mWL
Uz3XMvbr6CbsXFQapxV7Wlo267bnHfqrG38CX2cDCCyGOpKe5kOy7TiyELKPEwhpnTcjyy9A9bc1
uavUO5/VLhXfoR5/KWSyzarf2Wpyd8E/2HWCvHTcLgG25h2CBRvjqUMy+QD5ql2XmM1xPhF8Rob5
nZ7TwvLZdQPTjMhKtaV610cKP1rtyuMTETbkQn/t/yuosSsISA15IUFo81K53oUIZRyOw2ULMsAx
JXvt1Cu7dLSXv9/woHn7r4cotCZ+4VH+1hRB9zOFWAjbNMqvmpUVW/B4diVBkzbVrcqz9xzXtHb9
K+FU9x0Zbjny/ac3ZeEWtcsJvQkdKQeSvideC/GWVB20x18A21iZwp+031drRP+7RpDSk5I42nnz
/Hn2q83gCb+Q2y5jsle7tvKQltwiU6UYOgmSurouvSrj5dbzSO9wNJY2QVNcqF70BTIjOjFvPgpz
3SU0AYc1pYSlfbT8R8V7qp2w8t4Yr/36olUgo4/9GfWtlVVecIN2277ibZORNHDfeikTNJv6zggi
2w3A+xk99EELBkNQ0qBvbTuGUGpZeSAuTctyIngairqd+PgG6WgafAN+lZTPA5gZz2LRQpv40bF8
uiGbQMyiSof6zUtr9bOHQ/8hhtH/fvpoLvx8uzzBhrYYiyLQb6quoH09pw3Rh77LguhweoCFXbEr
FAZZi5Bz3b05QA3NhGwJ8/fHUlpQetcVG+LTwyyYmF2qmH2azmE7tG80qWT/0zNjmDxEFDS7P7ox
ZOLp9DBLszkO/2kzPFCzcw5N5TdJ1fXx2pCy2tLEvz7eG2DnXzHohUvDbu8vU4jWzV6k3kCl+ceL
C9yvUg+3ZSQ2iUu2NYKINjkzVAks95FXBLqHkOR48ZLu1zFDeoyKdOPvoWv1KsR335vOypZTm+Oe
awh6JobKN15o/qxNmYJpfFaPp3dnwZUHVuxQCzEz+Jn0zcG67fKxnmOIJF54uT/v9Fyv0f4tnTXL
5Jsh4hJ9J+lb1TM9b7BQ0HIaSkfngIh26VqL58IwduP/COlU3yVt9JqH/KbPCqgnhO8mbVbc5YLl
/9X3r1ykhNImeoU8zqhBQ10C/tslFXHuz9oN/2hDn2wF8sJ+3nsyfIXW8Y0IHYT44mKcffTYroGS
FqIdu/s/nCGhXNUVeyUMrA5NgU6dpGkToJNgjb0X7dAZdGxWKOnu9JyWFs2y/0iA3Kx30MYBDnRz
m0Ji7hWK98MaTmxpy4/DfloyFaEVaGhTyBUBjdMefJTvyTUng573KRvzNVLlpVlY9i48xy9dBfEd
k48PngZlN4/wx+klWjBCm7ZetBp12yzKwORp4uNGqLZ/G/zwqk34SkZwaQjLzntvdLjv5t1rAqHI
V9TARULjUWVTMG8GBL+uuc+566wt19Jwlr0r7QXMHyBfk7dDdJ8kHoi4E0mumg5IB1H59N+zVs7m
BIBANYq3UHGFDhYIORvU+aSnrpKxuZnHcY36ZmHvbWYAD9rEwktNuk9GxKINpKu2g6l+n57B0pdb
Js9ASeNmE8v20TB9lz1ePGCMXnuALmyDTQoAnGbTtCNObTFoqEhFF64v7o4ZVJevoa6Wfr9l3lQC
nKOgkfSKC4T9hNJi+tr5qT6L1ItSehz2k3nD2YL3bOrz17AHNjCuimjut1VCxdrNtLRElmH3Dqm5
1Fn+Co2iVzS1/cMyF9J3/tU6WGnBRdls8U2mVOZTlr3mIjc3/lyDwTSvAn/aDJI0az1/SxOxLBw6
RJBfHFkRS5VCONK9D326RzH3KhrEmY6KWmatGZ0Eb/sy5mWjLkpadP8OdS8PGpygzQaKiGswmoVT
ZXMDlPNYERUFRVyj/wY47chsZuqeV7CnNjvAKP3ezyoABEfRBr8CRML93oDf5Rl6cUUWn2XYNkmA
FmMGGnxexLOCJDdRcjzMZlxTxVhaoOMp+GQXJAMj7lRX2AmIfhQXOtPpm29Y161kTReids8y61p0
E3pHsESJhwdhZbiE7qVfXLJRAE1W6Qn5KxNsz1sqy8jDRoDeHr1U8dRmTwFuh70i2j+c9+WWgbvg
iWmCoMY+ZP5dOtVsO1bngaQptakBoK0qpBpznCQggS/7qVcx69ELc/qnL7xpbGaAxPPDAsqo4rWC
fOSm7r0/mTAOqdweLHWbGdECrX6n/dobasGFeJZ5l3PHGNrPilgRfmEKAh68INuD4no7CL5G5rcw
KZsiAAwvJahujXiF2O1F41c75l81dbVLwburKH/O3OcpOIstjVJyjII/mUmZ81SwLnOemXCRQKyM
MuWuqAf3zIQosa7vyPfahhfceTk+O49PzmPZbZq7vWe6LcLpFWeycIXYtADNDNLxXEfp3u/6dGMQ
faixBfPBahiytCuWvZOi6t2+Ys5LVlTXqSHbArEg1Pq2fd7voZ95SKqbplzzLgve6y8snipEVnOv
iJFmhckIJSCYPARm5E+nLWdpvSyjr4K+GYMJD8AmnMctGfwyBkMSPUyBWCM1XTAWG4cXaMZqOoVF
LNI2BAEc1Hd1cRSsBc5wE5X1mfe6TRfAcwiNZA5ENSI+9/SKgEAyuvCDnm2Fn6Tvuk6F/+v0qi1N
ybJ/Ug/UTA28me4j82MY5+624oFxtlExe0DJOnxNG27herExeiE0NfvZ01nctia7ab3yUbJinzR+
enDqjG7CcA32+bXsEgW3439dAEpKreJDGb54SO1Di2hLcMUf2VWC2Tkgyjj0pI+PJOJDtMZ5tzQ7
yym0ZVGCn6IFQ+acXbhCxIjDwUWY6Ds8Ig9zFq5lsZcGOm7kJ/dWg+sLcs51doSPPBV9N26hkZ5u
adNcMN3KOOlYtjt9NpaGshxE0Dusc6jAMcz7D0T9OWCz2XUSJhcOr8gmTLvn8wayggE2GkLHLs/j
IBFPkUk+IHz+pgfvQCdSbWib/Xt6nIVEiGu5CDQHhYojpx/74ZxvKjq/GDS+18FwEanhu9bTA0QG
4tNjLfg7G78H/cMCyuphHneUJx66kbJM74vCq4b9eQNYwb/y0FmDzWEvJTr4uzZ/73N55n5YTqEI
OXSGHJXFqDHehIUjoate3nYl3TvQVN6Aq/L+nDn8pVcj0TzujpGDopjJfQfiUVF2o0hm+u3p7//6
BHs2eC90m6422kWdFx3dc6BB0wDZejXOl3OUN9tOshUU+Ne7/Zd8zYBQsJejwUAtle+MDvO7jgJ+
FokP9WwMX5oYCEg5Htqjme7JBnz42bhBy/GYnnVaPW6ZukMrvI1gaLFjsgk9Z1MTI7A99+db9u2A
qSSZRAdbEKn7TjtFrxx3hpjX6V3++ub3uGXWfSa7RKYD6mSdcxsU4D8OUhNHXrIG91jaXe+/PteZ
oMqSom4Wd1H7K8g7+iNEV/va6nztlTxuGbJDc9fRaM6PA1wdY+7dIid874E9o3TERQfet2FSa2ob
SwZhWbYXOAaSJ2kWR27ybUyRyx7S+QUinbFPIYBgznyCeTaWz5MdwZLJLE7TsN+VOZ1jvFTJOfRs
eMxbFzwPWDS7BI587ssquZhT4dyW3QDs6ekTdbxM/64Ue9Fx+T5dslMlpD+X8EtTnoaxKNhF4FYX
bZTXu7nLV/KzC3tho/c6YkQQBlkWs3JGlpSjhUfmhwFEYxtRj29uGK4JXixNx7Ju9O5A4yTIsesO
uR7n8EcAdkGQQsSoua84wKUhLBM3QKvnPqiz4rRpvyGq3ySTI7ajz/fjFD6d3pUFO7epChooKzTI
ncpYVkW7j0pCEPKo9lvHm/7MaViW3qENVkFINot5W+05wzR4/sam/iqY5VkVpb/0broKvNG9wOWq
AdLYQ7282/vJ/Hp6iRY8VWTZN7TfSDS4SRrPsg/vQNExXzRy9tZgfAtfb8P40raEyOGE5alzoPm1
GcTWXcXxL2yvjdpLqOQhNThCeZVuRa2/ZwC2jVW9UlRdOKE2Zm9wiiyVJkpj7dBfkrIXz+29YlMT
ojaNb5o1SoqlcY6ff/IdrJtpH/qYhh8ON2k135Vuh2mQt05PK+7p/zU2feGgbIReMJaiK10iv+Mt
7UeXoeSzPIDqxPvgAQmeVOlQ7ztr5dzu1ECU06JaksnhkXDZmut2cqWInSzLf7AK/2179GJFTwUL
JKiC8MxNfoT9lCa7rnTwvyLIoWwN8hrJdjwRNAZzUXQj+hDimu1smmE3TKyPtmXuj+gy7gJkCdPW
ccWh9SJEjEBUsQYSlV1ZvVWscuo4SoZQbsO2C/IdCGYIiQMCHVEISISC7rqqmv8BnCN696aMlJsh
afXb7KM+uW1cOl4UkWEPuYCUxTZSc31bOOiY3o28NxHfunPhtrugAnwIWudztzFTNDmXwhFz+uTl
AUhxjNAO2RQNiAQ3uuD6YQb/qfoFhdfciUkGctFYTLT7XeUdrpimxoNrzzxIje68EOmqLavDydsI
2pbktkmTVL9NQxk5j+ngzcF1S0g+bP0sShj4cSD8cw1PWN3NgQPeTWl8UPXcQuRt8vttUDj1tI3Y
TJN4BtdyfnAG6FtcJF3bgkjRc2Uh7sO69ccPb2pz8qBnikbTLfacbjO36L/5gvn9jrduHxcESEMj
1cx32AIePgR1k1ZgRaeVDzoaRv2LbBIZ8CUsjbrsvZydnNwCEJkUILgE7mTLWhWZa6A30hH46Hwi
GyjtCndXIAs1bigqllg1SAUCz16EUoYH6OtWVy4BUZ+/CTpRqH8TrzAOZFklXGdJMhXcMukE4UVU
iaE8RABcddUmow12OaA5QaRmwpTn+0TXNdhDM7dm9bzxRE3dMnbaKWV3zsCiFw7qUkQQYaa77UQ9
Z0IFW06/DWmmJzM5+jIbhb6fRQCFNRfkgWrjtV2XbZzQyR8rBKAocqd+m14InnAaG+DZwIkOZD6V
P9MMApyvU2eS5t9qKAT/mIvGVduxcAF5DSdJ9cGnHbYzxKtugEqcmfVB1OCfv5TG0S8OUk/VYxUE
M9lC2MhA3naAWmP/DTrAlG0i5RO265BJ/s0oGwKQzYTQiCxNWh0ltKT65UDg8ZsfTdP4reED5GVy
AVn7vcqhaLDDQUe43FTTj5pm0+8KihzFdcPGxmyRu8n6SxdQxuxQzGHlPrqjl3bQllUwvhyLBpUo
CALX27ZOo/477fMq2szMmR+LchxTqO2G3t43c/RUTbkeL3AvsZ8lCOlvw6Eb3AsyOqG7ZZGJvgvt
Bi/zVAfJszG8mCG3W3d33RS28gp1eNDYVl5FhgtIeiTk2oDeknyDcEWZv43gtC12Tj42+U0ZJmkP
kv5WTc8ohHXtrZPWRIAYYnDf2tr19R4MVLXceOjIcR+qXk/9xvGGiB4CF/Q54Mt1sIITtOzbjfYZ
aP1kV4TptZ8m9Q14p/S9ThT/J4FA7LiFH26nOCVlizpuVj8m8wT1+Rxlpu9Qau6Cba8dP9iHlUra
ezIFkTNuw6EI+8dezgb0llMw8rbewBoremC8ayPsflbKTTpD8XPb1Ro/Y/QGOBJHk+BGD6N6kDrl
5ACJewYSQpHP/2gsZrfJ0I7o7lLVcbZhDZ6Qh8ZPpntCPNrsNEASescm7WRbavCy3zil4s9j23c/
Bz6BxmSDFt1ghMMTMt3mYydiz+/ov1iHTu8HUVEeB5BjDnaqbI6sjUTh7KSaCd5vWl4U+T9wXm2x
ZdqN9JYNPlL9gV/nM7QyeEqbC1CzqOHO+AGjx4Zs4877gQSsyPeBpzS7c0XfDE9RkYbvuAhw7oBr
leO3sS+hO9xyKLjem7wExqef07Ladk058T0v0B29l6Gr8KND7fmoIQV5ct15oycO6LhyqytAHNmr
g44uIH9xqegYQgtBMm1aHwI0sQpLOe7SwtTP7cyRYi0hrO0cMmQuI3hIleuNT8vkAFrAVHebopaF
6210HQ0gViYqwJM/SeFr/QyF9nkLusNAl7gs0u5fGKyGSEiRsHcnZO6095yueO5xm7wiXlbFLff1
7D4Y1HiCSzOOqt6V0BbxdnWFbuPLqfQb3PBO6/UHQQRkpZF6652Ye109PYaQYO+ueTNnwAtGtPoW
FN6UIONd0OhC5E1YP/hd0pBXPxnN1gOkyN8UkZpc9I/z0UPCX4wvgKB4ZIKr4E4Xt0XYmEdoqHbd
1pF09A5oN1DNpdO2M5BVpsg1pCoKiptngybhSF4W6GQTiG4GAT0RYyRIfaYUfE07iF9WxePsBqbG
lVoNwQZpGJyuiTfh72rICqDZyqRugEICO0m6H+YZfzOB81cXtQeM9r7SgZeDpxj0SVcyS+p/Uz4D
4JPXbZN/D7KyfoS+XvnRkg5OXlHKovd+5B1oGnNgs8AlZYbLolCBHrZox2HqZjR4uEdbDqWwJz/j
RfKKwuxc7Y9giQlkvDrPxSM6xJIj5VQflvtE9Lid20JO0R5d0q25wv6X+iZKuXNFUxqJfWCI/p0q
iXwpNDzAVbJVEM9DexGEevU2kyxIoXnW9GGNe8135G8iXFXuOZnVM6Q/eI0CaJaJK9/NRROfjtAX
wkMbfzv2DURpokR+D6LxlkTdZUj05RG9MrVnKbtRzyYE8SFHJGitJcrQTnLIqF9cpBlkrk5PYOEN
YCNtI7BBJGA9SBGyqfxnmgJgucEunEfWQT0ba4s4r2uoR9PYBYGhwl2WshA8w0VxHjrtL+WsfNSM
OI5J44TS9FawPrt15CoT25fLwyKbxj+SIhNhINWTpiH5KWSXtY9gCeyHlRfql68kfP/x80/PCy/l
HSiDgubBL1xEsc1QD9kt/HuZbMBr7K/Ju3x5TDHMcXqfhikZ70fN2/TZVDBRNJ9FlzmUIbdpBJ3c
Tqyq4HyZ/MI4Vu6uEWOeRUCHPyeN0x0vh+u+a29yN6t2SIN2uDTo9ViCKvv04f2y5onhrPd9Twdj
Grccn2CB0DBX+kiBGepfKlO/UXPrEF+gqSYZqHvpFeGZg1oJvrKTyZBKYp4mkNwgdsljFoX3PVXf
8BTFi6VKtsdWzTRfY2VfmqWVBRB4gLpAGJon0+NxdxxQFeq+F2OxM4VoNwzVqFDwm0Ch1//0wi4c
S7vEr4DIa6sslM+JFGFcHhnqeu2DuWxunXMSJyyyC/uJLDEGKEOfSjxfLswUDLdQlVx7Uy+smV3V
N8lURBpyjE+uVL+j3vzZI0TZ4Ibsit+Nj/QsNi0MkrXq2oKF2fV9LTlCHhOVz9GcZZc+Liwoi7cC
CsEAmWbh6jgLFmaz7UAnMDPU1N0TELjOL4FAf4u3kwb5KmgYWDV4VyZ1LyoKizt9FL7Ma2KfLNfh
TU5aJeiveVbGo7uJYSz/aM9u4/Mt+kt86BM3aziipXNn+Q+VNTzUcw+aElDK7P5Qf7p+8l5ExRpa
cGk6lsuALleB0ng93ZWNSKtfwh2of+BNkEAGBrUlXlW7XoOXeKd1FPlnUWhjEW2fkQ0jEjZR/WxI
xLZGtOphnnBETm/RwiVl0/G4SKXWBHRqzybt6ltUdWVcaAYZ29Nfv7Bkdqkf5MzIckYI5CYyQ5Bg
xpY3M+jttAa79cj6J/DZNitjLUzFrvXnTe7QLHfbpyTo+Es5Ew7mYp5Ga6d5wUxtDp5pQAhIh1w9
J2wM3YtSRBqopckrWxRPzGT8utqk7dirlTTlwoG2yXiMrJK+aar+OZ+UVmiKVg6ylX7+T+Wa8PH0
/iytmRVDJDKQvCp082ToAMJHvLlE8Cvl7Tg+nx5g6QAcB/4UPfQgQZv6vi6ehXLzbVlB/Tovu/GP
9u+GKtDYk3Q1hFhaMcsFRLqHxnpf8MfJ7ZwtrrTmIHRgdikkdlZu8KUFs3xADoKimVa0eJZzzx7K
MuyHQygbPB9Or9fS91vW7kKeDKDkpHnOR784RKLjxb4SlVnD5i8tkRUQTLMwRYlk5rMu0LqyUy0S
S5vGjYIoHvHcpNvT0/h629Gw9t9tFxI9LCELxEPUzMW3MvLMNnHxAD22FV7VhXqpKt9f2ZKv7TK0
S/uuIyewHhrgnnVqgo1JpU6uIBIfiuspD7izQzaWrLV+fb0/oS05kEgvN1yx8L70TXCDRi839qZI
P59etq93J7Sr+6aTmqGEmT33oWQHvM3dnRoZv5CFWtM6Xloty+KBVJtYDS7i58kJo51J2bcGSmxb
PwjolgpnLaZZWqfj55/tXjLu0j5JgaqG0vTFBLBSfkMjQLBWdn1pAMvW/Zwrv2yNfO6rQR/0/3F2
Lc2R4sz2FxEhXgK29XS57Ha37X5uFDNfewQIId4Cfv09zMqjtoob7BxeiNIjU6nMk+eMeXcJOwgS
btsIw8x7WreeRAD7Srw4IDtvAG28RDouPTZVl6w84GxTMGxdUFbroBudF8QpQ73rZ2RPdsVQ8+Pt
Sdi22rB18NLVfQGphxcy0AJXbuBe4rLagUVsX2vx9+2PWCzdLO/HtTvHbcib1zbsgEs/tjNqsCfa
DiWt90EBTOGTL5x4eOvRzKHXGr8sS2eW/aeyRKca8g3PvFY9mKM9KNMISJk1K/7LYohm2V/3SBVD
ICB9rVtknyHRpPxgz7oyofdzOeYrN7xtFsvGvTMSOusgRidZ/AwlNiD34loiZT85eMDf3hvb+Iat
AymMukk0R89Kxv6TaEYOKgXZAI54e/x/Y9A/io80MvUIxDAwh1DX/9y3Re6eq4ShSLJD7qF22t1U
1kny4PWBHn4AAzn138GzNPjdLqNV14NaTkycveaJE/BtBmXCAqAMRiuB9NALGjTjfUzS6d7Fm/tw
e7a21TR8guBuLssu8JGUlNO+ngV5qMKNb9rIpPZh0hVgHOP+Cx7qYFmNxZg/epXYpJSInTJ8QRaE
Opjc2nuJBwet9tTB8xUJ9FLMkMxbU+6yOBwTFKAKdDL6ofZfWAO9sX6syEPt1Y9N1JT3rl9tvMJM
eADlyJVUCVoLQbJPimMbCOV+9/Kk8+8iMbvpIzQBeb2F8IpGJlhA+05bKYl9ETlPfsSqdYvTQLKZ
rHgay6kyafw7yrp4nnr+D7LYHnuKwFL7IxzQfvNt06k18QETZJOdNi+y5yzAfS+z8BeQD2tPIoub
NIn8edfI1Kv89GUakYiZfDZS8NLnfnvsIKZ02jYD46aPOReRlkP/Svt0KE8sbbpfQeNW+QqEzDYJ
w66BSARfbO8mL/08Zw8ZY+4vlN/KY6hm8XXbFIybXqEVLMzixHlowdF9yBAZHV23XNnhfzOxH3hh
k7p/ctUMaG7ufhau3+b3vR5xZbVhkYmfUM2O8keeDo3apYiYwgOjXbwnPC6ToxrmgVxmMTf0HBV4
U/bSF9WFAeqdP1HVAObA+wbPwhjs0pPc9Vldgbk/GyJxzljtI1fFm7E6u37c1Yexo6H3K2og9LkC
i7OYxh9UQFU9AkfG+HMb9uND36PAVIXlz9tbYolbTOKfOm76VjicI4bHq8eD4EuGHZkGRHttUX52
u22SjzQyeX9aVckkbZP+FVi+WX+CumFDgDNyQwmczlSs3E4W32vS/vQgznM9sIY+amAWTwsJlGQp
UC0u1Ddnb5OMGOZiRBSBcjO3KsbwM4v75hpAWnnPO18/jbRai1ot5miS/9AO6lGyiMLPmnv5I5mj
ak/rMt7XKstWPIptrQyPEsQMxOa84o//miMf+h8Bx/Onjv1ol/pJs7IltvNrOBZQgddTDtGLL1NM
5XTpRS1POh1othLu2I6w4VVqCkF5lNLr18Bvp0sG8jzOQroXLe+vbTWcNidXUQL/b6Q65ZWniR92
rzTNov5u6soFlRT4Gm4yrPO1nkfLipkVxTYKHK8uyhjCSxm50niIX9NwiO5um/y/ncofOEqzoCiG
cvRREUkW0jc5i5NT9mOH9tkMnE4EDFDxJ88TYJ+jwqfyKuAZwzs+AJfC95AnC8FAFaSAHbBAsX1f
+qq9oxOayoK9qgom84MsaBwfAwAjAcoooeJ3z4t4oq8CBEQoZ4GVtbnnyaggUJKCCCWE0ESCOLkL
c/+RewGEhA9adVqdsoi16XmSiQw/8RhqaCsBu8W2TP6PuECntp9F4hmcDIAcqckX3Z5q6DjtSmeG
/PfthbZsY2B4CVY2A0qSVfaMF3ol7togdfXZcZyNMVOwfPfdu2lyChQ/M1WBorwIEvAr1gg2ioaE
a1k+i4MwSZhaFGLCcEzb5xqdhI+KFa90isk3FeSvc7lNSItGJgcTCLDSUTkT+0JkVJTQfhT8F6ei
Sj41VTuuOAnLXpiKES00+9CZmDbPTEXiXkZO+Ffp9Gpb7GQSLzF07ZBR+OKZxzM7cLy+diQci7uG
802ydFglw1kzp0OhNuiHZ06z5BPVbfsJbKTh4fZRtfjQ0PDRvMz8DH3c/FmnfQV4AXoTB/87ZHoV
+p/nxgcBKiiK4p9jAOCqWjFD254YjlsjwABMvhH4aDkXO1YWotxBocpZ4+izfcBw19obCZ3SMIHY
asFDCFn3HdKuXe++3V41i32YVEseOtJ1pHnyBTxCX1E4dB6geMA/uWi3L3eRStGrd/tDH5csI5N0
KWYxcJuzA3W2OBwuddVepgDagbpIgXrzi59BN5zyBvWE25+zzWs5Je8cC+lA9jfVSj7LduGryXK5
8/oOwtDgikBkgNjw9ncs+xMYZ7oenGgutFc+A3HlpY9ThwT5l0pMdNrogb3/TkQFrdP4/ZR8CeKC
Q/aYNvO4A9Hb1oUyTvAUakD76lE9qzZL7zTXJzBQJ3eth7JeHgF9tm2djHMMsDH1IOghn/sEnJk9
YsMHpwmfNw1u0gexTox0cHCLcPQyHPo+UAeIQ3orwYZli03eoCXZyZ0WUuIBuI+uBJH+BU0Yr9t+
unFOpygsXC+Nmn9EqOTvnsRjegaWFcHHtvEX+3hnBzqKYz9DJeq153gTHxZJrOCaZEDHrpxPSyDi
GxECZGWnMskb/rWFmOwhjiCnBtxheYn6sj1tm8OyMe/mQCegvodwdL/QGDJbO6xR1e4S6X/fNrxh
wsSBqmboOOnX2tX0QQHHee57f6ODMFmDBOKaqUDn7WvsNek5Vo3bAq0NGsiV9bc4Ot+wX1WB49Qv
5vqZtVPs7qcgh6aT8r08+xbWQ9Pv0LoRNCuGZttsw4qntClTp4/iL3UTyxfcS79E6GcvM1mTJbN8
wCQMEjMeiDj+3pc+cutLXTbhHr1PAfpa3HnFE1kuIpM1iGZpmkRF7TzrHq0lwSyOOE/jg4qr+FxH
abtrYp6cKq3X+jM/RiFFJoOQkGGFN3buvwoxfq0LwMJ2jIbto9D+/VxBRyAYxd5P5pwC1I1X3+1T
bZumYfiA2Ao3DqvhNaYAtTAo+WkS/+5Rl9whkdjv8j6471zcwLc/96GTRDuSYURoM6Gjmvr6TSXA
37XQzwQm34k3ju4ZHqBzqjluuIJOoJMfA+jUiX2iZkiSbPv1hhHFY0lmzvLyTUFq0gugef3/gNHZ
lsYwmpokDQM0YrrPgObeiQwkM00qV1bmQ4MJXTN+qwgeOByCWG8A5Ig9yfAyE7r431SIYOULlp9v
Bm5dWypRzEH9NopO3bFZPDcpLbbcrfj5xvXH3ThqVT1AznscIWKTJOXZQW1m27aaj+Qe+VMyk6J+
Qwq7/HvMy6TY+f2qAIJtZYyrT+fgmMsh4vaWltnXPi2Qq3HzTchIrMzy0XeX3jT6beR7Y/cWgTpq
F/VCndGr4mxcGcNcgeDoAPeO6rfJDd90B+qmTG5Jx+KHG7aKp8+ERsOkfpNc/eyD6n4haWnJ8AWE
Op+Fk62cnOWE/JEBwmcMkyUlmJWhw1m/AYXG9zQNvoui+0Eo6JQCMXwZwHi1yTcEpvnOfTiiEcND
V1KS/daiQQ9dNeh8jUjLcorM4DVOORhiMx6fhN+0pzjsyAm8LGu3nW305Xp4d4wAaeuTaIqqNzUi
D9e0hXxUaeAeNq2Nb5jvmNVEh31YvEFFFzHZQHvkokjeiddt4xuXWC8iAhBF3rzFLUnloyToab2m
YyK+bBvfsGAkj+OhUiw6ZSkqXVSl/dkpyD+3B7ecUJPzUtMZeE938q60jF5lBg6+bLjLRPP3AtWu
NDnf/oxthw1Tzt1CcVU57VuBdGC26G34+V5NclpD0Ng+YBh0HOA1osp6up+m4E100W+Xd+HK5fIx
rVPo/hG+RsMwg8GifUOl9FfnheRvkUf6SDvF0MoZzte8A+KFOn8NWomTn/Mt5PX4rmHVbjEy9EBD
4DWJHO/EAie89E3/9faWfBiTh64ZxaoQjOyJpOItUy0/jm4T7Py49q4TJ5DxyjeKBJuRrNfEAQQk
M1xvUOM7ejJ4q0GWdmjBTbSyPYsdfOBkzdDV8QDE6sQAXx63KkdztzPeJ7PrdLsor/oV7MzH2BMs
l2Hl+QQcsc8DQHAHgivuXJVNG38d+1jRH0k1VuI09BCKnr9X4LmGgym4i55kxDlVUyjwakRZWDyP
jjPma09+27wNv+CNKFQD4y7e+AykdlwkjwSV070zrDk22wlZbO2dW05qX7mUleJN+ECif41aERVs
H4EeMPvB0etxZmIq9YoXtc3G8BC1owNvnNV0z0AmtuNp8pvnyO6kdK1ubfEQZgdODL5aHzB5KD2T
wkUP3sCPbrVW3rUtlXHRyzIFV2KZtW+t9NF3SJ10dA9+iIryQdTKJYcOPdF/3zZc20QMrxBDpr1M
Rri6moBQvc5THC+1RtluGdxspympJm3iD92bg/beFlqvlMtT7IvWOW769WYzTS3r3AO5Gva5avVO
M/2VJiAcvT245TYze2k84A9HEL4H10WFdSlKKwjjZil9rdPo8xivYv8th9Vsock0dcMqaBMomBbJ
KQvQL0aCke4qcDrfnontC8v/39keAd6BcRUmp0XotXbRVNK2+SuwgGvS3raNXv7/7gMTuI6HpB7c
a83Vt3YGKcH216RrGLMaJZxghF/Pqy4+S3cposhs7Tlp++nef3+6oEM9qTGerm0+Ng+IqtVzp9p2
JVSxmLLZACMcmutunJOTqMoKCfnMR+QO4oBjPcr+5PZrLsN2Vg0zRpc9HjdhN10ZKB6cQw8S1yeN
iu/3lia03k2gvx53qQfmhdsnyjIvszeGsniqGTJWVwC/1FXSNJS7KgfNCpGD/zQPtFo5upbtMRtj
QAExgXjEd68eniJQZJ33ZSfWSG5sgy+r+e7YooM2SGTfBdd4oVJBKP+NNdHn2ytkG3tZuXdjUz3K
5eHEThNxvTumdH4e+PzX7cEtBk0MgxY8I1kqaXUfDOUCIfZn5wrALCkOfhHJt9sfsc1g+f+7GUzo
VBwTcI6cgEuku6Xvfh+tr71tCoZVT63u3UqN7ASFQ3DruOF1QmB3ctJNJZLQ/YO60iUgc2grBtpH
gSDrSPJ8yL+PddhDmvP2CtmswLyoswx9U0NPrrLWHuRk8+wIXoJhR9H4v/OXJpjb37HthGHdcSSZ
X3TgZI6bBFQHc9GfQrBzHG6P/vFOELPfhWrHjfyGTVeVe/9kvJ8OBLJNkIpaS9jbPmC8yEmQdiyq
8+m+R8Z0Hwzhs2aILbdGY8RsbMkcv0IgKYMraxx9Bs+Ke+DNGjDY9usNQ646x6mQy44zcPuO6Q4U
NvEVNXAF9hEmV7bg4w0G98B/TQ0qbF5XVAm+4XnF50EL0JmU3poMyMfHlJii02xo22YOa36WOv68
UH0vgUwc5Ecv3qQZEEKE478TkGHbTEp2zikG5aCz9+pmVvvE79f0QGwLZNzSAd46vJ0akBEN43Qo
4/A5pasB2MeXJzGpKxl3sgp50/6BJ1H1SBXw3x5YxM9e0Dxy1qJ8VUT46m1rs83EsGXiZSxJUyCv
dmmBOGlsS40m5ubvTaObHS0khExN51UYHdRF8QWMIqAvhNTf/vbwFlswW1fiLugVmkbre9DETict
wT4gQdP1CdTe7fH2JyzrY3aveAVYtLsm8K/Ua+G6x8bbl/Pag8T2+w1bphnru1wSBvwFBH0eaQCB
62Osy8L9REY96JU9tn1m+f+7mxOESCGJHIJHVVo/sQigKx1zSI2vkQB+WF8Lidm6QsEFxIOUY5d1
XQXAyaKDKOimv/q8+Vvr4HlZsKovD86cruSe/33Y/pkXIWZ7itbKZ6ri89VjYC2FYkDeDN15gmN3
9g7LwKkBXXUeI5ORTv+T7cKiA9w1lKpViFT2SeFtQ14AVCf+m8+iEHSwBTrenmCMs/qNOKOqAYVb
QmRVdaD5kXMCPgnQyNXjoSh0WjwODR02iStg/QxvIp0auReRMry4cIJptoiHeVW+sla23TeiAlU0
he/NUXbuSa2QnwR/V9aNB5CxuQVE4/zS+2ebqRiuhGXgp8u445x6Fb22nF5qr3u5PbTFJZrdMDIs
QjcGAfw5rvvgCERrijxupA4aKgvo5sYjyUeHwYpXsZi82RPDfTwfqGDJqe4KetYTU69JAZKo21Ox
jW4E+ZnLwAnFE+c0qVLsZIJrwynGr7cHt+y12QETJF3m9TrEvQcGmx24yX7qDF69btdqS7Zfb7gS
3cxVGSvsscy68FDneD8GPFhBQNp2efnoOz8lVdOl3Rw5pxrEd8j/PXAd3Etd/GQOyMXyYZtBmJrV
daobf3QRHJCxmPYB6MrpQtmS8TXNXdsiGfacOWPcaTctrwg7poOQlO4ZcjTbttgwZ9G0BL5VO6e2
Y791mbg70JL+qmK9rdpAzBaYmJKy94YoP3vg3tgzjeg1z7OVVLPlgJp9KLqZOJgJpXNigNYfxTB+
4UB3HRGIb8HohsTsRdEVKT3hJ/LKphLc5UAV7WUv1p4Olp01+0/QnTtkRVHLa6wyiJNwYHT5tIZE
s8TFZttJJhyn8P3cOWl//LqkxggESnoaHsg4rjzUbb/fMN8s4l7tc/Qc9T5EGdDmGybZ1yoUOti4
/IYJox9OD4HW8kpaDzi0FiQlDV3zD7Zfb0T1IgIzIfh25HXqQURLso4cUy1Ot+3KNrhhtD2K/DEk
5jO+AwdC/jcEzR4qwA43VbvQx/tf1xanjQsWZldegybPPzGCXlewMW4M4s2WkjoEfYqMYjjORDX7
QBbNgzsNfEXCzGKzZidJn8scXIu+vNIBDqF3kZMHjrs5uiD73N1efMvRN7tJAsh+gxXUL89EFK8B
Z3cyAsOF9qZ/uirzVz5iCVPNTgQdtlWWcqySzNQ3rRm/A8AjBknU4OyYDKKdm0btnd/TZO82Tbiy
epZLzexMkMDXdwuDKV677hnse/dKDxDM6F7An3txgMq4vYKW42v2JqBfmOlczeqsNQpmkszTEa5w
BVFiG3z5/7uLmSlOyshV6uxFw0uP/iUwTm1TBQ2JCVyLka1X7gj9IPzVIfMW/XaGjQghdK3895cT
Dg83ebO8SjWp/QSG7yPEzX7fXnObYRhGDe3XDJSHMOqMZeBjobiCvQh9b2ixXGtFtJ1ZI6ZuwcXs
eFGszotRZGjb3NV1VOyBv/ueuThDOX0AKm/YDfM2prGQmIA2WqZFQadEnSE8C51T2MbQv6Br9S4Q
oP/R20qWxES19XVThUSq+V52CJJYCl9C2LTtKWKi2iT4y0jtifkebMbPqsy6ncP4GoujxRpMUBso
pCQ4sXl1hujaI7Qd1c7vZrripGyDGze09NIw7RBcnGla5XsSJ9/SeTXzaRt8+f87O277phu8zsku
GgRr+x69lKdCgMX7tjlYnLjZiUFlV0AyPMkuLK4earz3+6H8Jqr4zgXF7sryWLypiW2Ly3IEsb2u
zgRSgUun8aI0S6bk2+yhep+tIYdsC2VYtghLl0geYIuL/Ikstfpm+/kxbHrK0VrceUl99aq2PwkC
2HMBEuhNm2CC2eQwRtmUR8297oniZ7AKI84Dm77U5aUped82FydE+9KWvvKQmK0ZNBmgygqgxn0v
xsm7gwuMkSATwl8TjbHshAlwA8QQYfEYVcjtgKic0DJfWO9eby+WbfDlJL+zh8krGwYhD5ymGTz5
YoaLcMJgC9sFlsawZHRWxjWtZXPVIJfeTUSAmgaw722/fJnRu18eJODMnBxSX1USQ1gBTNnfGm8o
Vu57iyX7RqBNtRcXlTM3V6URt0wET0Hg1BMi98ny4t82BeNqDjiv6Nh0zVUgnD/LEWLdEnRqx9uj
WxyFCWsTsQC1KXjLL4ujEAG9tPQ1K8Avzv23hqxlVm0HyDBl7oPFXTZNc20nHKDeLfhT1YGl9fYc
LPHFHyi2WeXhABIIvHcGdA512ZNEJmyP/OqPbR+IjVM0dDilKKxdofHlIaoXHExpTcp/p+lYXLZ9
Y9mg9ye183GJlWV2CWbGDypOn1jhfq9p/nx7/OW3fpAJNrFrcQDF1SQbEUcM6OjoxWuLLDMa7O8b
kOwPMnns+FriyLLbJkv0FEQeR72qubKgpkfwjbGnrli692/PxLbdhk17TdTGdQIuCBKoz1BZ7Xbt
mHwbUiQZbn/A9vsNs84iDwTNSdlc6xhhfNm65wZaRudtgxvmrHrVRiPz4e4G4EQFA0Z414z5avuq
7ccbVzLq5GEz+Hl7FbkDdlDqpdmpm8FvvXFxDFMm1dRrwfr5HjrU0wlB9nM8ZdOKJVscqok8g0CH
htXC0MgYPjMdQaYqvETF/1CiX3vdWk7PH9izjIls6tzm6s3qm0L99iEL8ab1oaWyzaWaALQYok48
8cLm2gPGsMOGvCx1lXvwyu8RMCUgP6w2hnkmBk202Qi42zDfM2SCg2D8qvMFEeM0O+GgVL/5oWDy
ONO6cKke2voMjp68O5cZD/4Za9KvJQxtG2/YtGjLsgcf0Hw/hYCVEH/40Tfed8gJfSNqTZnXYhkm
IA2QfIIqlZ9eGHQ49lPnDZeFme6wya5NeWZZsw6o/Dm9QHq1OPMg0Ae/WwOBW25pE4+mRTWKRHvp
RU7+dznXbIfo+A7Ezz/QQxztZpFsy8KY3My8U+CLBwPSI8pe33gUXKeRnPU4fGUJOMjbNY54y1aY
ODQlujqe46o+e0unmaTkaf2oWtbKhJ6xyFcNVD3ae0E9qiGxlsbOXoOs8+g1NOOflJP118ibXbXt
5jZJmltH6BbXa3ZRmZPNe+jl+Pmxn932EwRVem9b4sqkZmaOaOLQ79p7z5/KI2Bq7eeKELmy77YN
Wbzlu+gDvRhdG1XavSj0Ff4bf1cDGjA3mQZZPvpu8LasRBOSxr0QWiBvjCZvCI+lEE5dSRpbXLqp
rBy4cTMltMePn0B15rURgcoYUYdYxe7KFD78hO+ZrHNzFXhdTaHfF/G0v0JgINkzJugX3db+acMq
4RNG1BHyblS9C/XEsFAT9KGV+OoXlVw5PrYJGGHHlNfAM05SnBD2tSk43Wmnj12ROgJaWoNcUyL/
8BxhEkb0wfKwK3IapSjR99+9kjeHOMVz6PYK2eZghB6ZRweRQwP65ChS3CW+948E+8MR1Jh8ZQ8s
XzDLbtKlsizbRf6l7vO72hdyryGqfPF5tlY1//Cmgz6O8ZZIwXLgidFJT10UkAs6VSFrEmjvTJuu
3KdjOa3EmR+6QXxn+f87o6NTEfE4B39Z382PQ9qBs0i6j42C3B2IpsZViIllx81qHF52EJUKMZ8s
1OUhdai+kEJGK3b34asFs1g26t0sEg4OnK4r0xMEiu4DRpPLVDaPpU8ODWpFJ1+AXkQQf8UL2vbG
cFTo+ZzlPNSYC5Drh4kUnwjEkQ5hWl3yeS3UsS2YYefpGBXVmKj0BO2fdBcNojzRud9EQYEFM+wc
dAeiSecpOynFuju/kLLqd0gHDtWmBwAkkpbFe7clczpovy8g8OTSZHZ2oD+okA6aE7nmay0LZJZo
imSC2KM/pycFnl4wI3J6GCOQlm1yIn/QR/GRjyqEWuXoQOEg8bvqryqi3S6AoP3aC9Vie2aphnHh
D20GNzJW6dOcQhdpctQdMLr3eRQ/AQh8d3sutpUyNlv6zQCdTZKeSqi5gO2+UzvRIrF4e3SLNYSG
Lx+ydEorXBcncJ09pWP2PEYaxcYhPeXhqny6bQqGT5+mRNAI3GpgKaRAw+XBtHPoWmRm2QezRKNV
HkfRTPiJtbq9SsbOgOw+5mrqdh2rxIEF1en2Wln8lFmlSUnf15GELtkYiEtQ1A/BfFSx+JVn1aWr
ekhglv/b9iXDr1ckdap4ERCTbXJJkl8ti64NiAiQVTj6EFvK8n5byGDWbxA8I/c4LnOKonBPl3q2
3wh5zBUAz9smY7j3gdWigjIUPqGCZ1l7e/TJ78fKvQMF0KmYHqN2TarnwwKh7wXL+XvntaKU1RBp
6KG7Vs4I3fz9mImnjsWnrg0+CVAwDU7yXITpy+2JWY61WePhuZ+yRuEmIYBqeXsHfW5sBzwYDVdM
33a0DdP3MojS5VnuHIHc+Qt8EUd3CBa92Cbf51V7nwebgEJYOMMLjDVukLKRDholw+ioG9FdgLye
nm+vkyXgMjkLPHBvEtTJF0/ZquLiOpBS3Mch3rrHwhshynz7M5btMKs9OW94kPWEHQHAjcDL5FWH
MOfjyugWR2kWd9DVrt1yRJCiwAt3HvAse+KZzr9OtEuhQg8Y0bZZGKbvK8AhWlezY+UW5QtQo82e
51mzgiq0rZFxr/dpFIw1BBWPIFveB2PX73w2rLXr2ZbIMPSMkHkoqoCfgjpV9wjdnHHYdcNYZLsJ
DTiy2/mZFCvvQdtMlv+/s3XRV2lEKa5fCSWw6lsdgzPkU+oLgLm3bYQRws00QPOTh6dHwVXxJWyZ
e2paEW7cCMO0c9URZ2TYCM4c72GeJrbXvS6/3v7tHxMZQMvSMGjBBqgvBQ35Bqnogh9Y1BdOe4Kq
olPVx9R1W1ee2gFxabrzyoIN/EwrmcEgqQ7DINy7MqbpylQt5m+mSuc5aFDtyNkRWMTyTgVDeucN
ub7Lu2Ljapop0qABS6gHmPKxBxv6JUkHcU/5DHnl28tpOdhmYjQNtQaLSMaObjf6h6At7mSrLl1G
3jp3XOMjtVxepqgdzaGBno9jclBDv69oj3Y7/1404k6o4YTY4xgB55eAtOP2nCx3i0k50UUs7mSh
2BF4aPnghGnwCQpB8ZEHDduXHh333iDXkDuWBTSLd7TzG55WxDmiqjYe5rBg5yav9WMfNNkBiuDs
eHtSFqdgclBAYIzLIa/ZsUyFOkGeKd2hrLd2HVsOssk/4YborOlG2GzcaOeioc29hwZwcAhcV20L
x80CXlQXMdhBWnYctbwbuqDezSO0wjtX7JzJ/2vbKi3ze+c62yFLPDJJdpxntzyR2J2fyjAQK1GR
ba8Nx+yGA52RUHYWW6S7MK3ZF9BWNHtP4vw205CvZGRte234Z+Y4bPBK6hzRmcD2jvJLyIyXfOPo
hn/OwsqHDrZ2jgLseF/QMgRsJIvX0gO2k2S4Z7cCJXPulzinDXTEwAHcPYKFUXwa2yBZ8Vm25THe
XCFEymnQYpPDMig+syRyL5lia22LltHNGl6cQxUlXC5H4qj8OPqOu68ZWKM2HVCzfJckTRRCDY0d
C9yR3/sw6y5cAAa2bXTj4Eip0XVXwptD2dg7jG6QH2LHXWM6tPhVs0RUThGJpcTonCSXOu5fY0CG
j5JOu7Fx3T3xxjWuXNseGIcIDKplwylnR+Jx9JlDUQai7Lnadj+YRSKsvBSap+wY+OKvqq7EjvH2
5+D7Z7RM/V1lwELe3g6LvzDLRCCmh3ysB1vABZh8B7G9eKjauL0AXyWOburyjUkhs2akctYkunSS
I4SZsz2keKEsA6qffSoJ2bZoZpWocOLEdcPJgQRK+tkDBSoea+JnknZ3lAIaWfN6DSRuOWZmpcgN
Qhk6ocuOGkrZ3a+knFJ+L/MmKC/FwMKlQIW+kjLW3loQZDluJq9BSaE+0MrROUatO/5PRm71hcWj
83z7FNhGX/7/7k6qIN3b+F2SHJ1cJ3uO0Q9enjcrnRgxRvkDF+N7ZvHIB453Jr7C6J54Ee2YHSst
HWji6bvOmf5Xgib/HJXTyt1hO9HG3QGP6Pca6BWEVuhjnMAPcHKJbkFnDSL2GgzFGy3HcADIlodN
gfrnIYCyG+MX5sx7j51af0t/ElbNuEI8tP2hjR7jc+/R0Q85ru/w8+3t/vgCdE1eg4IULHdTDJ2C
kcw/ek66C8s1aI9t8OUUvDtLXS9V1nQuPUT5VzKex/p/frbxdy/m+G7oAhXZ0OUYmgavZPzU13dk
7Vqy/erlNL0b2ouaomJJmByjnHanknrJPu+9cSe13pZKdk0qg3rGYYHofHLspY4OIAKc9/1cR5vu
VdekMsBrYYSmqJscdVLj6dV1U7Irk7n5dvvIfGxVrklj0DG3iMH7Rw9d2KFHrjgrne6buTxljVgx
XNsWGIYLPaUhKb0Rp9Ivj71b7r3AO0lASG7P4GMf55pcBo4GFbzja3poZLjv+I8B6ZfbI398G6BT
+79np4TCY4WCIz2wmOwChaiGDEjxqBPghaCxWyM+tqyPyWDAU1I5AhCbg5+eo6rbJ02+o+5aUPwx
8x46Twy7DRA6FaARwvDDSwnSJ86PrIhfAv5PFJyiUB7RK3koOTtALmpl4SyHymQ0EB71o6EZ6CFp
hj0p5/vGL/Zl611z6Gfc3hvLrsemXfeBlNCnhDeSMUpoX8ZoTZjc9uOXbXrnMeo+CSrSYr1U+y0c
0n2U7JXzhMj2cPuX28Y37mTALwvwn+GXx8gI9WF0j2Lzvhq7XT5v0nnBlhuxuJiDDLyk+EQ9Tffc
ZwdY3DlP/RVEvsUuTDKBlIQlh94qbjDfvS/R4BzO0T5ym8dmKtFYvdGwTY1NJQigSMsWj2w+0BGQ
tk2Ul1gfw7D9lDZly3qsj/tYg0g74BA335QGcE0eAVXX0p1CjL2IAFR4PqdiZdktB+cP0oDILTuE
E/GBdvwCC/uXa1aF/Cns839un02LKzLlM+O4HMBFgB/fihfZ/xrUp7j8sm3oZVbvzErRbsjQ4oVb
IKQgAf8WJS/D+PP22BZnYKpmQioZmLFp+dnj17aPd2OxRv9iOeomeAnUBu2CBoAzqH8P84+kKP6P
sytpjhTntr+ICCHEtIUcbWe50mXXtCGqu+sTIEBMYvr172Sv3CorecGmosILlBrulXR1hrOUB5/N
hyBM4/u/3jSvWrQuQT5QAdPn3dLKh5SdAvrb96odt1/uf980qVQbeWX5gvjogz1OALheJ/kplWuI
XdPQa6flIQyccGg7fNxL47n93mzi1zn2HxoBNuzckgDnnswR6UM6F/TopC3/vWlMdLRS3rjF6FYY
86H8UUBZcXLrmAUrUGzDgOs4pdxruQ/La2T4Gb5UTuidW39+KOTacjd9/7ZY34USJ9jTRYAxr/23
OnioSL+DYMPK9mT6uBanlLQVjjaIpYQAk1T8WOReKLrfNuy3Rt/98qWGRRDvCA6zhfoLVYh/Mre7
AS+y123fv63Sd9/3M5H3WdgilCBeYTt7H3BA6AevBKphrXtaoJa1HdBwwLjT5tHyD3T6ff9Xm76r
BSjjHi39DN9t5u7a1/Zn5m/itjm2LgrgQNp5EgU+XZLwkjZh3DlrVsumhaJtoj10GIcww1g77GuL
Ur3bHVS4BqAxfFwXBAjVMLMgv02k81UVflQWh6BZs4wwfVw7ETsqVMAxNR5OvY+8WiI6PqLkvW2R
6BIAmRtABWBG8Id2+TWrSBZ16bhytjD9cC02lePmuCfgh/vTlzDMTlN2Seg2AKetY8da3wL/PsfH
HU8ci/lrIR6WxN/fX+KmX64FZpf3LaTYJU5FtzvgAIuRcDd6K/nWED86ZiwdbpacEBLflVVxmobs
QN21kDfszTq5v+9DH09F+HTufM0rN1rmPOr8l6BZk6L8uIZm60gxCLGlKqBoAOppl8JFkQ5Xpnpq
2wiV4j5ya/GXTzaJwTm2q4Usz1Dvl7YI9x4pkzipxjwKMn84hmJee8IIkWn/rAn+4VUzLFU9pnWJ
uWgPfgCQZqV2bvhDpL/mmkRpP8WbdH4cW8eNTXnABGxhsV7H5jy6PgTaFqD7fZse769Zw9lPZ/h3
UAh1Ojf3dq7/XAbT2R0/j913Wf0abXW634QhLHScmMdKPw8Zmujys7t8HR0oCaxdwg0rS7d19abe
ZyHUG3Zyth5gUF9bTVTUfxXZsCN9LMQm4O8fHjZF0OfFWKKZIf3lyyC6BXeOK3m5thUYQlDHgwHe
gONlCo2icqh3LQk/LfNwThfvpZHN2/1pMCQQnfLf4M2+t6003Je8mJ6npOg/q2nZBNT4w8QGXo6N
J1I8KI1c1WrXwBJR7JvZDqYdfCLWhEJMo6SFNuAftUXnNNgnfO6O2eTlJ3fmNCKltRzwC+Tn+0Nl
WFU6HMwfC+L7lRPss8b7KZZwOuZ0GOLBL/e2KrOIkWR87Bx7pbhniEEdH5Yvg/SZOwX7SZYnnrt/
B+PynVfdcWHjp1DYa0UfQyDqGgAi9zI/yKS/h+yQjLOAtDvIGoOvPOCwen/kDIvM0Tfvehymuir8
PQix7QPzQ3Yu6yLfduzQpQCyBuKOQMd7e+LP5JObFJM6NUUYbkNp2LrRTetkY9FAt3BntX2cWx6Q
zfQIBtq2LfwPOQDSdjYc++Bw4rXqANGW8KFerPT3tqHXDtgg5YuQ5oG7DwpoZD2QelpQ8nSyKV1Z
pqa51W7BkkwesPeju5d06Xcc/3v0W+J9u//zTTGnxTbtwJVn5eDu58I+zsn3TMrHzIdo2+I8OtAW
3OiD5fxhagPpc2kpr3P3XFl8x3jY7f1qk+IJPn7r3rvLGSwfpq6jIduzJJvg/QAd9+mCm3HhrWRa
Qw7UkUQK75vw8HKg3pn7IMyVf1N/Odql/exYy//uT4WpCT2IA8jP5KnF9gFNguREBtU+zXZhvSyU
Os8eb2t22tbSLVO9Gy2Ve1PeLhgtaWfPHvxxhIQQo1ryl/z2n22N3Nbzu0bmehA1K2e2b1R3Toj6
AuL451xmz1vdkzHt2q2ZUzrhdYayfTm5w+eMNfLJ4RNeUO53wRB6ui+NJKPdBz4+T4uk+0tA9+67
247h1/tfN823FtilbUGnUhC295RwIm6zEVTY2spjmOH0cRoI/LutJS3I+3AZlhIa7l9wsL10vfuQ
uCOPyko+EWav3B8Nu6mOL+qCJJmVP5VfApH+TMr6wR66LyhovNgAQtouFErv98XUjhbpAfAzMKFr
0i/KHU40u/6rNIEpP9p991m0/UpB3DD1OgSWCBzZlCfpvikd8dC08PO1OHaO+50wHAl09CtQvbyg
g9u/LGyZXhecm/e5BWs9XKLWRHBMHdBivJRT27gs6F8EHshOs0V5XHi4ydzvwIdf93xdS4S5y5Rm
RTe8wm1H7rg79bsiTP/Z9vFbo+8yBy0tYouhdK5MwJPr4M3SK49F4IqVwDP9eC1rtPO0dEKo/G2o
cTS7KKtKmu+8tkC4XQm4D3dVDA/9bw9QHlQZFBqHV9K4j9xNTwKQ4MgTcFMKFOS4rAqiutPANppE
Uy2VzLxNvBpv1FdYZ8inkTf0k+3B+3jbfGjpAxrliQMV/OpFBJNT80jC806F+woaGnAx2dSGnj6y
ziagzFjpBcal9OC5Uh2WQh7vf/xjcD3sEbWkwUEUn4bQzS5K1Q8zq8EDG3cgiHzmVnApb/LJUFl8
dsPyR9ivKkR9GORo9JbB3i3jcvLceckXdlVFVR5YL6rdzR7p4MM4aGXUPkyGaEI7MoydhIVpOFov
pIH3J4D6VhRICOSLKej2o5X8gJeas3IONXVHSyjSCwQb/L59IZadPHd1Lv43gub4xSIWXUMWGidK
C30uljKBQrR6paP93DXCPc2kt2Luzr9mgISeAs5hRl3VVsxC9mAl1crV05ASdBESb2EdgRSyfeUO
GE9xYy/28ALZ9jpfKWWYGtAyAvx+pg6PK96VLlnWHmAVuoR7gvLcj/tL3PR9LQOMFrhgHMrXVzLd
6HR88ZbwuFhc/e/+902zr+WAhjE/aWkeXm/mlBNQC7yoHgJhgx3fuuDwbNl2PV+HlkpYFouqS9k1
UAP91EBD4jUFcmh3vxMfnrjwdS0NNLLGNRC2My8ly8tI5Z23h7L5Tyyx9KUqYF5wvxnDXOiYUjaT
WrY1UPSk99Vy4IJ42VPbJnW9chkxTIYOJUWdHo6GLpEvTZCMx46H/yTMrY7LuOk6hYHSYj1RjQ1X
FUWucBydw1NAiMNO/ciaNU97Uw9uQ/cuN85Fk+Pwji2Ft6n1i1FkKdG3EHHzm5J83zYNzn/byCox
TtDilW8Z6iFLBKMYaEkOLnbe+983JF/dEmuGD5aQ0ND7GwTWoS0Pll9lVhEJ0ajgIXRnP/lud/D+
TM9NFsJAfOMi1iK9Yxnr+7ryrwEeZycWVU1qF3/7NiPOj5HRLoGAL03plpMqVoIW96SCXA9qGvJt
Dpdil0GB+pFnrhMvwRSspMaP14KnI0s9m085qabpiixcXhidyaFL5uQXHHbHlQPAxxHphVrgZ3Yr
PWdEelfTSOW3krlDeOWhdFbQyqYuaFs99Yg/uGVOrhCDmvtTxsIu/UqCxWn39QJ3v5W4/zh/wWvw
vysaxoqeC1Ej8ZYlAX1klfVVWjh5Zy6s3nwJ25r7C9vUjBb98FcZlIDryrWx4bwSQJ8zsUkYBW3Q
y10GGfXBidrBnddgAabZ0ZIBHaDKJXy7eBuTovVjpQpXPhaYozWGbojx+ePhyPN0IKoCdb2iuJO+
BYOwymj0u/kLaswqvyRLCQDIqFD5gKZd1eH4xFrrNPbd2pHGtDS0jR+Wi64HX+3kKvPyVYmGn9PW
fl5CSOVsmy0tH9CRUly+M/saBDcdIU6S3aiwFji41V8Gqlay6S1UPhpDLRFk4Bw2dj1WL7MzgIYx
TfBBg5wdw7k5zXMPm53IWPppTkuVRbk11e4mOKbn/YFhJRC59Tlv37xBMXc380X9Ax4sX8MCGmZI
B7EmWU5dVjnetQSC5Il1feXGcMULT6kzAPB1f5YMa1yHrRIvhP5g1jtXr0TooKqg8mbfwv9rJU8b
pkfHrJYLiNxSpLg/Fbfzcj1MsD+3oq4V/FByMexu76YFNomV/pgGTcsRSbvkHZDi/AVaaosfsYzn
50B02MFriCvttg2alhiUu0hc28RypcR2wHSG+j5bYrw7+hDCv9/EvyyvD9a1jmf1eo+6gd0luDon
Q/MS9KQMYYuS4UxSRDN4nOUDT1wa/m6huZLG8Gcb0h34SEF27qyS4QW6TOr0W2aFYX+4/5tMa0VL
GQF0hV2VYMErZrVXBv2xMSpoINyNw6plDO40BM6XbXhturaxdg28xtJYTBxPt9s6oOUKxZswt7Km
faMAwj6o2VP7pZHTX/e/blh6Ogq2Y9BOqnKKqxR8xyjuhn0rI9I3oo9deGKvkfVMzdwi7d0RdWxH
JW3Ywl27hVf+E/zarN9jadvJozuxbu2uYGpFOzlw6FOKuZBohaYT9CksEs9Qxz72jb3CCTKsJt1U
i1ZLyzq4XF2b3qHzntdJCahm6tgr02E4LegAWZXcHHnsvH0jpIP4ZQpnIVh4pTEZXb5r06FYOWOZ
+nH7+7v5SNoqrdLURj+sJqOHLJsH75xP1Srs/+PzvKcr/aHG6y3C8fs3OnbtY8g6mG5yxDvFNreE
yzXFgXE81h4Ty0ogmlrUAp3Q2c8Tt+MvyrLZdzxd1ZFIZrHjxK52WVJnTxbhm+jFHopF/x0/7KEJ
3jMIu46F7cOyIoBxCWQmYOOyLSy1oMdFJwwdmNy9eHBCizFk80lOBY8H7N8rTRiWgI6s9VQZegx5
9g01efvBK2fr4vSOs20L1aG1AiTAMWVT9YSaGjmBntOcywLqSiWrYUfse7eE305R365WCP+Vbvhg
8/lDDdCCK7TvBzWONq3Vn7o8n9M3pSZgD7ymDhIeebAHpYPKPsGFR1yWPjvTlIQNSJcLtKNdavE9
lI2LmHmV2NN+kK8UxrdF5I1Q2izHtvGiBiqDzcWzwPI/qGXp8zyy8szfZTYd0sgafd85jT6EWT5N
0MbqL2SATNGPWnlzA1vVPCXdsR5htHq6v05Mk6hdYoTfQM6GZsPbaFnhFaTXMT1bEJ6hK9dJQz7S
tQllNfhFXlH3KmhBXuYROk8i7YLLfFMX+X9485ja0fJR5hQ8CbtqeCOseM1mrzspqZbYWVCXdIrl
8/3RMuwPOi5YeFlY9jh5Xylu+8MhE10zx4rj0BrZi+Ue77di6ouWiFRlLS6c7YsXOAKVz2PhOUcB
Zfq4owJ7qy3gz3y/IVN3tCREMugAF3NGr7JrXeuZ+KzzoRRZTvWRTcHYb1xjWi6CtyBzE6h7P401
KEQl99W+79YYUIYFrOOHVdaANVko5yoVU8esnmGHPhHZO/v7Y2T6vnbwoDTgS2cPEHcGAvE8JxZv
I0u47lrdyjAHOoqYtmXPxwxJZ5SLMx+oF7bjWeFtR35dHN50123d0OJcDU0tcx6E19on5WPrjNm3
grXdyoo1bJ06othjBRWQQBMvLMNVRy7jgUOh48DVAMICzG4dJ1uTCDCNlxboijtUhXM/vMmpZ/ss
DT+PFm7vKXe+bRsprVCJ9xMGUTU3fWHc937SAITKOIQUrFpZUKYOaNE9J7xiWZCKF+EWRdQxCO0k
U9pFPRRJNzahxTWtcbzvSjw/zL4sP82L2+fww5LhU9tT+fP+MBmSlI4wnuu+8lupcD7z7Ocss8tL
Z2VVXDjTHNnSsbbtH7o6JQkH6k4dppulo8RbbUCt+ltHWjkfZVNmcwwxHuIm0f1OGUpTOvatnBy7
cPtEvdC2hbmxy8a4cd3fspCfvaDOokb67Q6cvxMED/6+36RhHHU8XDP7c1hn1fQyNintUBfvy3Hn
dQDc7brMm6fY4qm1rPTPsPZ0JDUNbHjx1Ply5YFKij3z0zoiM+Vkx72QbNtVdDT1XKvAgpQdLrQQ
GNqj0vtphm30uV6aNUVMw5jpYGqe03nMpiT/IoEJucBpI8yiOreLxwxAhctiJ+Uap9o0YLe/v7vm
oKW+DVMUJOEd5cVyyU7wJpnP1hLw3f35N7Wg5bPOzXKJLTG4dnmbTnvP78Ov0K20reOSLcsau9HU
ipbUcLEtIDviOlfiuu7jSDz3UUzglvAu3eR56nk6tNrLYL/AcAxD3oRn1xF3Z4C/4rAsyLw2G4Zt
RpfZ9ApgCSSn9q9stlo7DlTpZYdc2dKNh8YDnaJzSZJGuSr5xmq4rr0pnKABvII4jyUK/D/HsVn6
r6mdc7FyojQcL3SUtZimNAnrwIEN0GQXY0RomDhPlISTv5JBDVOvA6vH0RMircflSvxcsh1vR/pp
hNuktxOCbXspBiX5v3ESABeblhXr3rqFuH0kkyYBFzKDE+P+fpiYxkk7vwRFGkI9QfGnIPeBKIRc
pSzjaXHX0O6GlKKjqtVgL0Pmt8ljQ1nxKABImSeYVQvUnA6WW64ke1MvtL2fQjWnDzpUf+RU598J
wd4fDP7ahdw009q2D03MhLClnq6DVXRxCUO6veoy8pxZauX3m1rQTvJN21pw38rUFQycLgaJvIpF
C4PgIUi+bppnXemQpKnbsCqv3zqEg9qJYvG+SZb2a36bhh1ehyaLECJuZJDkynIAerGQxzwepZqs
38FAmYezPZ4LYfeAgwe0PTu/4tm3PpRNV29byDp0mTKlWiCv+6takM+iIOn9b6IbgpVHyX8xMh8U
MXQFxKadqmFyEutKqJOr88wK0v2PpS48V/m4CPdnOaNIB+sVd8YRx6lBBvyMRwor2Lltnto4vLGG
jvsEZXhIlPlDnQ4rPTfAiVDJ/2+SYBa0xgkdxpcRj4JxCfbunoRA0vPw0oTObymC9CHImRfXwCcX
iT2uHEgMsU21LdYTPgtmMDWvZWb1MZ60ihjmSWTfBJREk7MGlDQ1o+2xZSWsBrxePGvLWjVXWsPu
5si515L9KIIqvCwWjkAr8/xhJmGBbmGgQkD/+n5EAcq1xmMGPObRGdyX+0H4YU/wcS2RBHV9o7Cg
ujUDA5A8ji7UEJKTKKZEjjGWr5Ak5kuxzaEL7WlpJfOrrvcgZH0sS/soufd0M6vv/PJzO4jXvldf
7nfLMGZ6qSDLWAI7Bl+dqJVX/UE6S5Mfw5Eo/v1+A4Zx+8N5PO3tOhAEJkeez97w2tdHnoPHsXly
yXmB4dnKMd7UEW23VV6Qk7rE5M/cyvdiqJpdmABDfr8Xpq/fevfuzCts0jGyJOqkJmWxOBHUl4fW
SueVafhwE2GBXiwYs6obLTEN5yavJzgdWcO8z7xpOqEcvuYHamrj1rd3fZizOoE6Wj6fM+xXB9Hg
Bb6p0n862a3BMkyjpEW7x/1Udc40HFneW2VcTsVSgT9KVolqpga0s0I3QCsAKtTDaRbezyaAH3hb
TG/3p9g0PFqAyxpoaBL4Pe64OX0OwL+KG9pccpqsXQJNv14LaQik2bwFqe8s+zqPxt4L42ria1rP
hq/rVQGZtgHg9C5+PyQ2f3YtQLa3VHF/cEwf1yp+me/ngeO60xmaHiSa6yqI/WYVuGv6uha7JQU9
LQ3AK/Zsm37zZAMwnNVR/nXbj9eClyRLNbIlLU8BW36pKgR15Wb0vu3jt+X0LqpwfKidIuymsxDj
d+rJMXJDtqWexALde4IvVdkVtMabpZW30WzniQWK6VzsnRqlb7fHBW+lF4bFr9OMG7gouiITzQP3
k+yR8zD7FKTdFDnNtMaNN02yFrveOAGN0C7ynE0SMECYckPNj24pp2OktOC98XqCxqmnczMNbgTw
aQu6SjWsjI5hD9MvvCoUHJykdjironhpYJkVAaGQHmHxdHFls8lHgUE56L8rKQFUPQQ+czl71A+g
LkYKkGXrlbfpD8sE+LgWwLhJp8wtyuHUDB6JBFUxyL3PMFM84g3veYJZ46Zw0C+9Ks1CEB2L6czq
TOwIZ8hxzdqF1LCEdBIxL+rCXzJuP+KV5sL92YtaDtbKtl+uBXIDHJLtpJY6ldY8R10XkNgdur+2
ffzWo3dZooONdaMIG85QXBHtETqQif3o8pSWK0/DpqHRtt6sSNPUH93xHNRAWsWc5MrdDQp8wG0d
0KJXVay3h2IeEb1ZE/FyelM1HFG2fVyLXooqmTskCrsLvyEaatEdXKscdve/bohe3ZUAby0pTzsK
e7lUNkcJBeULLFfhL20nOVQ563xbDtKv6aBKZl1DhvHsdQLYfap45Htr4EZDgtbv6FJVvlP1GH8A
Zcjj7b39SfVlDrHS1aqrYQn9cQtvUmVTi3RnkYd1PPo52VXj/Ov+JJg+ru3BorcTByhOlLsVjEKW
et9VtKPk4gLxUdP/3W/EMEg6NwN7JahZBB5tAMmGXkwb0e6FFeQ7V5BkJcEZVpN+YW8WdZMw7sfz
yPNnLw0+B8v4Rsvqq0U2VcRYoN/Nx2Z2RMgEwmGw6SmBSmZEfCDa7w/SLeP/UQzB17VMQca0yGsx
9mcGpntZAjwNm7F58g+Blb0uNIkXv1oZK9Oka0kDIKWxnptRAXc5FU//UrjHcXY2fl3PGjAEKrsx
nc6qnmUcEC4OabHN7hvDpB3WiZN1reVM/VkGQRiLPnueLQ/4vcx/vT8PhsWq8wm7viWBF/YQpZ/H
4jMvRBt5kN6GDHFfrKCRDGtVJxWCcjXJeST8AjLUTy669IhbTniqFWgLfdaow/2emJrxtc2tt6iy
EQZnAmPps8xt72vnqWCX5Q2AOVKU88o+8WGhkgU6mbBkTuKmLjY54ZbEf4TV6vKJAEgcRqiV5EUs
4RhsRWUAhwrphyq/WskE9Mb9Xprm6/b3d1s480SbSd6MZxS1yogLG4SduvxaNfDQ29bCLYzetcAd
SLB4vUT64gDsBFMC8FFV1vtBJPUmfXcMoRb91KkpHQfsI6Msq12SqC9yrsZD1wSXFPfHlZ4YAl83
rMCxMql6IoczbSf1BEjQMERL3TYbCw26rTmDVfrMRmxVsKRtHkoHnAWLrN11TctZi3xPJT6T6did
y3aaD3IZ0uO/Z81StPyyTGsFRcN60ql+EiaZgI8v3TkLB/lEAdqY7d79lI5rj4+mBrSwFJnnVEFI
UdHuFP8JC9zq6A5BEQ9eSXb3V6xhqHSaH0tRaZXw+jxDyS3bw/1JHco6aXdkwnY1UjB/7rdj6ooW
e01OZDhlXXdWE7gDXdkFkNHrinNbF2vutIZtUfcaF5bb+E2t+nOJR4+46cElA0TLj7wJkDm/885p
0/J9ePvT/T4ZYkT3j5CQHKxYWHRn5iwipj79BsjhGnvRNDHazqsCXFgFqcYz7+gSybEE3pJhYnhm
j3t3aNbICaZOaHuwYv2Y0PpW0rKscZcRN9+7PF9zVzH1QotEWgy1Vc1UnTKUzS60DrpT2QAph8ft
8LOD6+Dr/an4eO59nd8XTJPMRKjmx7GbI1XJR2kPBw58W9Wo2JbiZfE20bghc3X7Ce9y/CwsmkJW
A9tkz7+hGjjH8MDOV8Lk49nwQy3i8TKxTBwcsTNvBZyrSDlEMB9gmxasr3P7MimcIpGQn2sq7h8A
0nGP0Gzedv32dR8JkhOnGBq46ESkAgasudXuMzasHR1MQ3P7+7txH7MkTzIUj88zHKw+Ja4tHoYp
W9MHM31d21XLurbbCRJhuHjMmNYGA19BKGVl4D/Ofn6oBXPpJzDdSnMMPHfHuMzxIpAAaraHxe4/
9wPA9Pu1MM6Shlg5zJ8ek2D4IhayRED7bSJiYclrUTzLofSHdMbgYPzdKAPyaV8WQkVF2nj7TR3Q
GXieSxNbJfb072sZaAllZNnWj23f1kNW5ktOmnQ4ixpHpmCELq8Y/b+3fVwL2WB0MqsWsAOBG1wY
t/60wM+QrCVQw7zqnDuegP82zw2G3guhJzDWePMpw/7Ltt+u7cpI/IzAP3w+j6kC7LTH1jg3zu/7
H/849/vBrUvvAhZlSlTgpLqtmrHJY5rZ+XGuOituiNd/84Otae0Pel1GbR4EIxqawc0Ccr3zT85U
b8I2MF+3i5Ct5BU8tXCoJ1UDhZ2GfqtJtbI0DZlBN4noZnAz/L7Cb896xFIwOF5cBilWv1+tKUGZ
1pAWvqUsGz7Yt4mQ0u538BRC5gHBcVty07lytC67CueG+dw0/mspe/eGM0nhl5JlK7nh41sjyCr/
XUmynmw87KGw24X8J2Vc/gJTy+52QHsGPOLwkT0lBcTyYtVNSx9boVOurGHD9OiGEoS5XQ6W5HxU
eMkH3Sxw4tnKh91WZjrzde4cq/rEagXN8Oo3pD8zyqHmP2EQ7wehYe515hxUNSo46i7AFXMbFjl4
E+3hFd/TZWVqDEGuG0xIq4M1X2XPx1LZzwATnxqHxt4gEYtJfrjfB1Mb2t48BxK+myDkZcARlyLK
6upHgHMLpLuG6wCv9ev9Zm4J+8+ymu9rm3RDXZAwu3AG3cIH27gmv+YBiG/JyuqhznHtqhGhK20Z
zqs6UU600KYMl2Q+8iF7Fsw7395z4LpwhFzsfubO775vV5CSpqa06Fedbc+W481HSB3BUs1+bkiJ
aiE5qsx9hejqoW+HLco6zNe5cwyMj5TO7nyEBaCMZ3gZ7Np8XBkyQyjq1DnadGJOiwVIWF4lTtwl
Tg8bLg7o+mTzepOKB7qg7eYcbiDdBOTYEwsKfmgs+hun8TVCiSEYvdsCf7cjBvkC22sbH29ggHvb
y79jT98EI8Yvv43bu48nlbskkIVx0oiEkBhwXzOlvsyqOQ98PEBKb4Xqa1hOnrarU1cMXa0ccpSQ
GJgS53dQuo+yZ4+lzF+CRV2h3BVvCkidl0ZbMbdWZ2GlgjWmgHHJVHsZ5bgTtfu0HiCmWdHifgYJ
d3JdaR8bx/vpZbiw+A6gF/f7YFq12rlcMsgCK9nax6CsQL0lcPcgUYaXaDd2rTBdUwAx9UELcs/F
AYhLhXu2P3yhpfe61GtxZ0iLOr6M5Y1XTY1zY45OOybE6+3ZmYV/FVCy8+mwEt2GDuggM+W3dQUh
hvZUDnidhMJgDorIGm3YcH7Q2WhjCNRl50NSXJTjgaI810F+HQDyQ5bjOpAN1zKoHq1lWNmvTM1p
Yc4TyKTxrqZAZ82Agt3gf4mkMehDPyAL+XzLuzVysL/xac7XsWdi6lUbJDI/UbsaIByR/gP9v7W7
q2lmbn9/l1c8fx6hyGgjadWh85Ik3H+2gmZYiXHT17W9XalmYmwuywtwmFdq+wM8qgb2/X7wfQwb
Zr5uf8GHpBN1m5aXRthHehOIBXTF20NIpIkCTAdL89egq/IIRal2N0IMd1LdX9M8UfhwrD4rG3KA
q+UAQeli+TgmXYTw+RvNFIV3hc1jVlebxKHQUS3+qQigycMT60mU/RA34+3ZNPCcuAc9Yn9/MA2n
MB2dNnd+7YXSKy5qKrooBbrrG63bJJqR8PkOzH++VqYytXTbet6tOI7yXuv5Kb9kUv1Fu2X+gQri
vKtK/nMa53nl5mXIazqhq+ncxPKsvER/ql0jhr0CzeYYTF4d9y5KJ4PH5fn+0BkWgM7sYq6bqTQM
xRO3l/Q1Szq6H5fR2aV19s/9Fgy7sm6WIYAOygOYc19Gl+aXgLjWDy6XwjlUMGv8yYdGXtvecWH7
BKO2lQVh6pWWGGAHgYoZgzF3mQ7dUVh5fi6t0t2BP7FxWeugNt57tQ/TQH5BrZIA0QNdPdCj8iik
q2gAUy+03Z9bKMulViYupUBpKylAQ+9SQNtQdlnT5TStZy3+ac/ESEoXj7hFHxy58M+oPqHW3ubJ
vq681/tLwNQRLQUot05ITRLMfifCQ+Ms3V88ZQ9uDqDJ/RYMEaPD29REoL9h18WFUNRBstBSewCS
s1susGPAohxnD46LCg73mzNsDTrgbc7bySbeiJlx/hWrkCDlxIPdesHxfgOGedGRbl7HA/xqT1w4
mHe4r+LxtPRCCv/gAircDrHhgHm/JdPI3X7Bu4zGpjZcOoTKJV96tALQOZ9eO7y7RYo5uXOxCbXo
Jg6Fr3O+ApmHDQfbF8dliLZhMeMhr7DFy/2eGFaZziVuSjHZPRR/00i4OM82EkIlgZx+1S1dI7aY
5l07Ekx54dmlJ8qT8PPz0MkJx0F/7d3Z9Pu1cC+nwJ85sLJpNNryMxU1tE0G9lKz1d3e9PO1aM+4
C0KndEfcU5n9P+ANhhhaL2swX9Oa1aJcgO+agjVYnEQLCfzRP8h0OAiodhRiON2fYkMHdBRc13IO
BUO/xhSnif1LzYMFq8beFxsfuXQkXDO1fjIHUIz3Bu+nzSQUifL07f6PN0SaDoHLpilktrCLE4Ul
APWAloWEIFxnj0EVnCQNVsboY9YX83VCmsCeLin22ifBxt2Y4RE7y+qnxM0FRBEBu257K0pxXc37
+RfQtGvOBIblq2PXKOzJHN67t+BeZP9KxHiVde2/hJT9vj+Aptm//f1dqgpyeGokeQM5/2K83Vmg
RlQX8uu2j2uhLWZIVVZFiJ+PQzfE/OAMf1rQh21f12IbcE1/+D/Orm05Tl3bfhFVCF2AV+iL3Xbs
pJ3ESV6oxFlBgBCSEOLy9Wd4n5ec3qvjU3lZtcqVgkbSnJqXMceI2v8sTrU19yvi5KOOozd++7Wl
v7DrugFZxhIy/HbMOUL5mqkJcC+XlHKx8xv3xLXFv7BumwXkICsCkmK0RICEHFkCwSn6q/W5xKt1
ish2hFqvLIR/xdt14HDK/060GwqfF1F71o9yyeIEbqN+ZYYE9GYrhyaMpZntW6yCV7zfJd19TEBB
rgkAK4VN1Hme2F3T8o8tYJCtegvVc2UPLiFqcV35Gcoc+I6+29YCUSHuzzdh5FdOEXn9+2/mNXYO
vMnwefgCM84FJsANBkLQLvEJplr+vM/X3nFhwr0izYbxLbxDiG64wdTbz6xdqt2Uc3H48yuuLdKF
IVuwojSqtnhFt6X8roKA3i2Gbt+CnV7b5wtLxkBDANVoHh2ZBu9VkpRZWn0eOn5rAHf78xdcW6QL
cx7bQblsVviCsQdaodF12Fej5rs2W6vd373jwpzZmFPuDdPYiLpKX3rJqD0u/cjnne+H2f7dfl+C
ppMRcvCpkPiUSsDvjfn0BQKf4YEDX/uGY7qyWpdQN0XANh+pJj4QyW9AWVs6q3dEvgXdunKcLtns
FZ2rqcrb+GBBcZaMKI5FGU3f2IVrD389ZL+ZXNYz9L5oh+XJWNyVdYMB1raRfze191889jZOQBiZ
YGmSYUBR30N/xWGm7C9//OtH/fbjmRe20926HqYsFIvzx0F2b1Ql/jVUooRcPHp2GHdovQbv4Nrk
0IaKv88Af01TULtYsP3bE0X/enjwogtn4X3sydAQf85BDQh6PEy+Ibiob+k0Jn/jj/CKC4fBqIfi
SqqWs8whmR1CRsqQt2+RW/3rCcLTL3xFFdt5bOcZH8AXUYBbwBR5ljz/2Un8q6/Dwy+cxMBy1O42
mUCpYwW/qbyZ2/Ahn92tVH/5+//LQfSOO5yk/Axk8s2a66pQb0P8rizOpWvw9bZUhlThbEAkWvZT
58q1ftMzXDk7l56hmjOkCsSOZ5lMwITroMuUue1A1zc1kq99wIV/aFJBlniexjOL7qfqn7T7m24o
JZcCF14zzMRqBOd1Tn7FQuh9u6R6/+dTc+1Hv/79N7+wtGm3yK7CuhCxz7V/17K3yiLXHn1hrolg
K1gmYzwa7akJpfBavoVEubabF2Y6QivRVt3izuCcuqNh/txAi6dIsrcIoa799AtDhRxZJvmUuXOO
Pqt6R3KbTGeqZ/NWke2KsV5KVVirab947c7CiHOkxy8zRm9QLf4CmOunP+/sv69RfAllrf1E4qqL
7bnh88Ps0ZyIlLj18s27/N8XKb4EsI5OtapHRe28gPQT1EzI8EbSvVFVv/bw18vmt3MZg+azn9fB
nUeTh0KN8zdUuN6a1P731Ucb+/8+3FRtPrRuxsPBUHqM4ny4WZNxOrlcAG7AWveGcV3bgte///YR
WSQCeL8zMLUbq0K5cQ3Or1kn8QtrbDLu/rzR/37/xvnrEv72FknBijWwYToPUfewEApN1OS5t/Z2
qZM7mryVz1x7zYU515AAb4ih7Bwc3wk7fFWzOxl0waAsWu84TQ9//pxri3Zh2woyr+M4t8sZjCC7
2ofC9sNO8rfYQa49/sK0R47RQI/qxBnSjKqADmRSMnQ7UXxWzRtfcO14XdzEHFRT01gZezapvXvV
X31Vr0xFOOCMffqrRfovlKuC5Alr5QI27vciNkX7mhv4t4qDV4zvUmVizjjmVsW4nP8z/2l5DV7d
9K/APRQ8Gv/3uPKJaqI13AYhEUijk5GFTyNtxzccx5X9vQS6QlvQvypO2bOth8/1oF4yr4+ShLdY
ga+tzet7f7O2vkcP0Y9Vcu5IhcEQxSSasG8+/V/7b1icC1vWyoSmcxk915P6qNBiC5gpo7zZdya7
iVALnGh//vMRyvGD/wumhldd2DNf1xXj7UlybuP/xRZg/KBsHfs2CsDH8ulD1ejPA+z77153YdYz
Bq2NDYyekRecVxX2KbX3qR8fMMFf/ufLyHQYG3P88+uubdOFmQNwlfstVAYRgsH3ybQZPmwjN2/J
7V6x8UtSJgBlwOHbp+pcxcNnmk03r6rBr5/j/NAWf/UNl4gZm9RGaIEClej8XBCa9Ts2QbXrz0+/
ZigXXsqjUwQ8bGLOvkt/zkP+E1qmumiy7q1b9soLLvG80J2gVjsCT7thAKICwYSXusR1+Nb6XLmR
LuG8nnBpTNzasyf+S0zYqd36IxLEutBmPKUgTvvzSl17z4XHioAposFipQbgX6Egse9RxksVP3Ge
/j9ec+XIXgJ4ax1VUGe15qwc7iM/xaZs1+0tn35tN17//pvfaqqARFbPAzwLqqrLWOli6cD+tBEn
/87mLjG8UPSkbJlnc2479yNo73cyDG+RD18xuEvFi1VwGoZOT2eIet0kuI3yeX6CaPcXpf+qrk3j
S+BupVZPZj4M5yjfulNNencX981fIajx9AuPVCleebS2wZ488X/46JsOJIfD+hZV6rVDemHOFUaG
AZue9HkI+c1ryD/Z7iAU1imDhCxd3pKaubIPl9hcAX3YtQXP6xkZx7YUqtnIt26DTDu6fG32cYSG
4Mc/m90Ve7gE6o4EaS+Tw3YOq+MFWVVWulX+ZRx4CdBdgdqpVqWHs4joXDZiiyGO0LPCNc3w488f
cMXkLmG6gOSOPNetPhNwTZZ2waREBXX2IuvrtwAB13bjwqr51gdHudNnlAofBYTfm5TvMFJ3eM31
/u4rXrfnN8chV8SXCBX684yIth3sCRCU+ynlb92k11bpIg5p020GpWnVn+nWN2WqISAF2SqzB7v/
X83A0lhcxB51iAykNbBKpo7eezsCkF0P9w17ZRHv1ec/r9O1rbiw72YS8ZhkRp/jBMRZS14boDPr
at9hVG+XTEnzVu/2yosuIa5M9fMGKFBzhrt6bGsU+Pj2/FppNW1S/vlbruzJJdBVmC0fR8eaMzEN
fYYaYVPm+Rq95Bl0eP7uFa9f9/uxyiJI2qaJPPOU3s1k6UpE1UWU4X/+/IIr7uMSzDpDdG8ehk2e
l5iedB6+t91bBIFXonR+YRKhjlVItzjeT4IV8/pBLveuu2/CLTKBgmu7//MXgN7t2l5fGAeXTgDp
E4W96ZbEtjuNMbvkaYLiczsCyBhYne0QscW0LzWnuUuKengVBoJoX2/SpEABInZtYe3AalnkmMv3
tqyBV5TrfrHVUK/FMLZddYQ83JyS3TCJBKpIXDlseT+ugvxYVzj8nzHlbVQ/6no2EVQ8zbiIL8KM
vf22Ds2MnshqNlW9JB14TE7Wz0s9F5KibnaK6ZI16FAGbmpTNrMbl7jgfCV7PyTdabaC9/ihNh6b
T0k0aesKGlH+qgw+seWVg3aCKgQrIFqeV4hcwNKPWlaLJlh475s60rQA/53O7qtMrP4znQjE1Tri
wFwcxc3Ptt+GeSm7NFM0BYbaRCBRFZ5t+rYTdNPnFBN/27bHaKdWL5tcY2t3SZIui3tAzDclUQk6
/cipvQ5ijdcisj037zEK03tXzD38VVKSZUjqrlD5yuXPJV9QcW+7GOJbRxFtTfpl3tgc+IcgFZoL
ZbY4vWLy1SEBczvqfeMezKJ0ZDDS2IJZuZTOBf+8erWKDekl1FqfJKUi+mqWfKR6P7KKpUsplRti
tq/aqPP9DSYbJv5rbPu4joohDC0fMH2U1emRtBLOqYgd5BTEEfTXJGwFFF+r/qUduJ57iLCTVUQ7
N2vB5FMuPajV0iStbvJsydsiAbwaWr1JM6fnUW6DuCGNattfgWRt/j2PKzzqgKhPmK5wwMD24HxQ
WuYPW+AhfItZrGGDchjy8Y4Z36CsnzVJJaBaqFDesadOtdDhOKyRAuc+OqmbQhSfk7RBSRc8GHx9
yCUmJ7tDtEHv2RVjFa3T50XU+Yp/l3rRf5XoG1hXRjHo7V7SmDVzva953omHiEBeSd3FHMI036Oo
9qQ9RLMP/Ns8KNOxgoJBm5wh+ML8R6tAvHdn+uVVQ0swUKIe1rmi9qfDtIrpSmm02kgxRz22UGRR
CI/goYGc6V4D0yZA9+VEbf0ua4nennLKJK0LphRbfpgkV7K+N7wK8l1v5ixed6SKm7EttRvpqgqi
XYWJZYzYcbpALEuLjNxHFqRV8UFnQ7bdN8apZC6WvGqG5iZutc2+dGrOQ3bgUGIz2P8Kw+yZnEC7
soMco5w+YrSYZl+jKcjA7qqkYl26Cyg+R9hYVqXmMWTQFL3VcxuPD2I0UYBO9zD4uxCA4XEHnUY8
vbcY/so/KomJ+edYQsHCFfmII8aB70GvLIai53JSqkmA78IGBvJZgV59/pJCPKnCsHoy6uoJUtPU
/dDSTz4upjGfq4ehyhOkcNBtFr5g3JGZAdVjpH3fyUhClG2x3tRrCTTw6kDATWTW73W+WvkzSxD6
aKhKmzERxQRa1el73TadvE+WUFXzzjbjtp2ANzf1t0Ezu54ltHv9zjVLNLYH6jaXPaaLhlALWq0q
O2EcCt2n3SI3N36qEinuSeI8e5hUy/rpsUqBrMGB8+22NIVyoume0nyo5BMXFFpkJXR6iUOYaraW
FgsDUacuNwgtiyPBsanmF+iUGRpjRNo2cVxYGo3zHZ/QbqjRVQa5z0/sS2w/QeeV0M/Z3IVspyVr
+h0l41yDdj/0YznNxHb37dTR01TDYbFi9ZgG6ctBNWPzQeZgeDoA4wXNDxpY7LrCAz/Wv2CKiHGL
mfVZ6vY25WueP0L+0AlZaMAwkHDqoZFjtfOJN/NLFLNIfg48svpXAx5o+2EQIE6tC0gMzsOJdtzO
/+hmEOOzFUnT/rKZWrNvYSSTT/aIUWKCllLl6kNQ0KVYyxwMSfEzZK5iTNzl0KxZwKlRLf15onkU
D0VUc1HZgkCueXjPYma7BxQLJcQZspH2sozIqpdfdeMbc9YcSzfuDHPUn3sxpD7eZ3SkWQmif9Ww
Ilkg1D0WaraG6GLqEtPtiJbEnNyYV3lVyC0Y8VNn0HLH8ZzDPD42+Wa6I6Z7VlyMfaBN+9AHJDtl
v8ZsDWUMsoXsSYghn+8UBS3YF2j7tsMXayGGd7tS1c2kcNUUYnaAMD1d3oNaELM6t7bKUfdApblR
y2MSp01Fd02iMjTM+8w4wArByolp7bzRUB+F5h2AMBgyoYRrSFR6cOzPx6pPJpodJMbet+zzCj2y
xrwbE+RJ7f3IxmVJ7ho5ZQNI3EO8kbUuZ2ZfPWLek3Y5WoyjMsyDT/O0/kPGmmYPkJEk2bqLZzGl
txqI4mnXsyS1XWFbPdhj3ToXkRJBh4t/NmsNuYGiTaKQFOM2b9+XrA/kdowrBi89tRDQkkdAPePq
ox0TN60FA3sd7QsBMp3hOGJwze2CYVU4prCmtDSgDGr4qc214knZoIpTk6IXEBlCoiT4tDybau2P
kIBk6b7OmsGw/Qa/x8omWWWhCGQieOFixL9bgRGsbTkuvPP8sE1Crt/yfpC01F06sHAy+RzBTsS2
DWgn6Ak8/7dLiOPp7AyGgk0R+hV4pwP6q+j4FQPtmBPFuLBpscVII2aH04RsTg0Iaxbj7xfA9fhW
mDqbZ3rA9q3TeylRmPghBdg5MlwqQbGTjzBQt0s7DjjsvkohvnLkaaXND2yXZWbvdLz1GOeLQCx+
qJt4+5pVSfieELAhykKuZAl219NUJMkBLmNrRalTXHFnYIHJ0B9lNLfiCElt299XRtXysQ4cDPRo
hi7r2sIpYtnu26aqF5wECNCY3ZZRXK7ZOtUBXbsoarEe8bAOX5ihC/DM+eTim5hLcSJof+Z5oSE7
EBBETkbPqgiIAXtEJUuFa6pc2hDS+ja0GO6SpaB2Ig9ggErEEfqQPN8hesRw5w73yFS9J+2wsMcu
R8TZ7fIFV+9L3lau+VBDz0CuhWTZPG57G6fP85I04glnUm5f6ZbQOS1z06YL2/m6agG6ybJp3SAF
7IUeIGpEmP6eQq5xTouBRTabirQOK/LsMBvi30EweDyFZvEjO/Q05iEqVRLBjwDBMPp02Vc1bxMN
7EQa1/8El3P7sZddy25mtWFk+DZpgVRcD9rjIpcH36Zt9KMOeb9Cx411azUXeW7b6l0UjNX/jKtJ
zFjYrqFD2CUcxH5JmTfRkKFFKnDa4nGiJCBWgO0Bn5lMPX+nPWQyoRauEdpCWgKUrfEN4qde/uo3
qUf9oDeQzy8FaftsW+5VutR0D3EcM7IdEDjDMh85q3mMKbRqzEJUeAFlTX67zE2iHxQglNE50bJR
z2u7kG4s9NYQIXbL2k06uxXwrou9hzaVlB8iq7Y7qGlmxhTSYT/PYdqy/r72LYDoO4yHGNrdJlBB
pP0xlpg+Nydozhrzw7EE6eOunXMCtr880+nkTg7/6ULpNHZmuFFtAm3sm6ESPgl73LfSiKNq9DSZ
PeKV0QSE9xN33ZFDbFaFc7YKl+T7nE6sA+5kZV6f0BI2cit1TaBAdaiq9XsEcpYSEajGfOmYax4+
ZNq3zBeJhwSWAs0xGFamHaENMhLUGDxbm3J7DXeaXbtVMQDePss5JJ+2Lpvr+tBNDdKdwut5qxTi
nABBVwiCUSd/btyZEYcQfiR/hjOy/efklfkMWqxdR+ewl6EJ8KN+VgwyVU6mIGC5zVyN/Ou2QxRu
yGHiI00NgPeRt+EDWI8gx4mKndLjUOB7Au4wTREHtgWP+JjdQUGDBIldadn6PtXzyJ83Ygy2M05x
Ecu2TtSKPCw3/LCidiZSjNnCVF9GP6fNdymmWmaFaBtHYcxkNpktwavSZC8mcYp+yOSGQG2XYYyJ
fyb13Kr37SRH9WhkXNMvkzFdf+7GqUriQ97NGTKsZnM86wBrRTNSFApE1RH8cjYD1VRMBJ3udOer
plMgIEaEi/hFVyFDp5KHwfeFX6IwPigBLRvQYahB9JDke405SrMEFoZdsrS21nsGPlrkRiuCoijZ
KRAGZUdIEadgWFdVnG55OWkId38J8AzbV4VwcXoOIPtd6924IOL41Moux2AeXWDrDVhF5nrwT2tY
p+6uTtXGftF4Ys1QbLD+wZZLT6yQ+5CC9AIyrD6pDHtPKU7RDL7sXq5dMQigC7GYy5B3phRNPSw/
mYCql7zZ0iXBPTvkPI6hF6q4rtA+lS1vCS4pgMtfrK+gg0J8VUfABcMn75gCO0TRtwnk24tNd4t1
u3xK80VD0ZetvN53Q9RsL/PWzPDjwlk/3IEjsKncS5I72RBkiVqvMWQEmmW0p7XpGqYLjyKAzR8k
mmHjyTCcNIwmTaIhH2Oy9mOMT01fdXbg6pr+ZwR+l0SUlQur4qUD+0qbFRUdXPaxxdXRmtJIHJLX
csI8ZkcN8a/meytxh3+NZzck7zeC3OREEUpOS5HmQfkHzbRLHiYHdL4HE5ZL23dSrmsMnUCMZiJ2
54qbO+h5QRYGDCwNqq9Q06C0fbHpiJNYCBT918fWTipFFIdRGOiMUTZkd5i/cZM6gnaObc+Ik2tI
j/YGgQvAk3Prx+eEgcVvKthcZ4CmKCsUUqshJm30LesjMX2rchsNyQMQhV30EDFEew5p6RJb3RQQ
O6Q1L0I8f5qaiaRPGGRp5wAhvc1sH3A6Z/j3FgP4zBRZm5FJ3JlE54j7tOj7KCqgyS7+qaIOIlAb
Rc1kLR3G6jCun6CkQ6eDzyOOK89idl8vRwPGAyRRESZm0vXQS5X5O5V6Zce9nuwEacfKIfvmoMTO
WbBFLEM/iENMmrV6yWPSgURr8Bvpx9ulzxeg21ahLLJGa7sEFzNsZ5TP3RSGyezMmtromOuoHp+A
Idh4UhhktVPBqZ8fJY4d8Oo1Res5LtqsIvlU4DfP0cduqdb585jV0WsVW9rRPQYUp9zDxpp0+vra
rDR9IS2Cu+c+YX7MdogfB3GO7aZjDPiNEgld0ZKpRhZV08GuzxnSu+qd8DqGdS04YO4Mbkqo5JWL
scLf+zoy9TGNqh6R5NhOVXPDa3QVH9Vmo2XdyRgVDlXSAShlRI++7rsHz8CwMpYV2JPXe018koCX
mYzrUYEzfotKsSV8fGJSbtUjEJ8ml7tFNWCQL1Sc4DnFRoQ39nmoQf65lWT1TaDHzKG+gRs0XsAQ
hPw4DOcZ+UTlTt4jLYMRV6lT0MVctuG0iXFeOTJ5SHCMhSBdhRgVpD2YBkblZcyQnxEQoWFwz8Sr
BQ8/TdL4y8BBNrwhJdC0Qk6GFKliZV8ZXlOU3BHkPY1pr5UvoWQx9D9IbHLMRLQInCNXLBFLGC9f
XY2bCojwwQjwo1BqG0qWO7Kxos5Hm3yGKTpUPUTlUb0obDqsVpQOISxaCAuYbR8HhA0NiCWAZ0zr
gkKKIIeoHCLO7mWFO99Og7Zd+ygRKmOmOigMvGLjJoYQsXK5PWRTwsn7jIMlft3H2aTll0Z01ZA9
xnm1Cr83kUEGfnSkz5v1BMJW2SZ777jn/SEBpFosRzbRaUU1JQWV8AAqxioIfdsTsISU+OfyEyJq
3FElhHulzfbzAkV0ckwTRnh7AzsQAA712QSW0N2yTCTYUtbEeNBr0nnyHzWMPdafY7NkOW4sjpKo
vW1NAgqYmwjzP4t78hCneu8XIOIfhYgiOZQUpEctg/xoHOT3wflqEWeWD5AUKxtUqiDT8yocihaG
hLTYGICr3M907RRA7gNwuUC+tGItwIrpx75AfmXQzGLtGH3FhH1yyMT4NCfxUpUt7RT9iVnieRqL
xkmEkUVqMD+ib4N0yIrh7P2g3oNZRjTfrQ7KnCCAHle2rKCzAEMDza5FdRJ3T7t1h4Fgku3r7BDa
4PWYh10DlGJrEj3NoZZBoNfsR2VQiwstPeAK1JW5meJoDtVHTKItw0dMnvnuBa09sCehTm+9/9X5
LsEPUSAURc2Mx+NdynEB5ns0iwBt3PdDlywPCS5gWFeee8+mIsbVptZ9ReOF1odBUBDqlfkwkfq7
miOeYTmGTTTuFj8YzrSceb0mJyi8K7vnDELpT/OaA0hSLiNHXYuiQAPjw7RT+gOwOA4/haEezT4h
up3B/jGgHOAOGUfhFk0ruw1H00Ub3fYUfIN8hRovqZFBJR4hTI/kwj56FA64KAwyzvoAdgd0uUps
DlNfuIiX/Byjhti8JH0Y1rONfL/6IkViIN+xaKXis9FVXv+0HURIAKlR0xzAwRXZNf+Q17C1ZxxW
vaJ6D1GOdyhAbcP9MrXL9y7gPq+Qc4ct36/ThLOI+KzN43c1ApX4pqbpGr6rjuMaSjDUWu3ytsvh
xytpW7urVsnAGI40JaBYhtKJAiRsbLLlueZIdEBxpMyCOtuyJlBQhW+Okb1lGpLwu2kQq/s1uUaI
o82bRnyPN9TGPiVwIhPqNTH81XyqkrRt0JoLrc9OCADIU699ne4gmQqWVOsQChebxLDQnqL4GB1I
PMVpGWnklPcQm13sCWd2OtCNNFiW+pVbT7JVLEXtISR8VyPzAG8wCvNjQRIyrCU+uA9lq8PY7vM8
2r5Ule6+YcAeG9VNlkV3naW5wH2fRGNcKEOz1+K7G8H7LYKCrJ9LH2ekkHeUYSIfszNIKVg16VPd
sxSlIe78NzEvGWTL++QZKbp44fG2rrs8DuHGKcwToNYS4aoaiD4KZSrIacLV+yOImtMYKypRGMPt
8tT3HCL3lXXJN8dXMMDwabrH+Hw2ouG7MJTDq4W6Eq2o6UAQjxwk7c3DVpmO7ueWz/+g7s3yJ4WY
W5xphWDwFmLkpN0n8zCGva4NGj2oGJvvHgTOtzldKULgqkNNaq63nBdtGPQPF0fcvwDo/9pvhIBi
OKCsbMyug7GgEpHPdjjqLcrdcVsl2U6ZjyTd1etA2U3iCc5bPlUyPsHsJkS1nLbJrvJWf1F8jevj
AHF31B3EwIrW5WA4SVAfe3FLvJ4ogwpzsQVFLTQiJvuYE/AZI5AZ+OehGcUPHXkoksYYW2/LGndI
up861nzhKs6GYk1rzDd7YrP+wcZTHu3oCPHYbh3HUC6Md/Rd7gx/im29bkWsOqVvVtCavUNRMfnR
kgwuD5EQhuxHGHDRgHRxtEiXNp7e9OhA6Bu3uMnuYYiC7HJofT9M6FqJBx4wb1byXvGlTNCOeTJ6
bSH46JNWFxSI1lPU+jYvQDwczwg7luHTtPTYzkV1PYRsmqXlt2mNCddSgcQRSnagE7SYsZzqaJ8m
9fSLbcPkHlFStwbtHJCcIB1Z2c5Ba1HtMjDpPROT+m23oTjHdx45TVeCvcjKe0HyhR49Rfx9zHk3
LijPpFu0Yw2uM1YgL5bAHMbbMpAirJLfNQuZ+oJkMXlClIv7zGC9EGjKZktu2GvRY6+RyT+MHMXt
nQWuj5YbOGOmYkHNertZokHzskpm7D2a8UDy1jwdv3d+RWmlbkKiDmgY8vE2TMn6iwaVt6fQxm68
ceh0NIVO23Z5V0evS4XihetADanZDdgKqq5M05A+Usbbc7fU/XRI+hanNoUsjYDHExBqClEgDHVa
FjDxoddo2cEJ4N/kQ6eGf8Z0lR8zJka7q5PZUYx2gaK5zGnT8EM782UtbZTX7JRhHvyejTgoNxIR
jv0wMscfFOTExGHe0vxDPzmJLojoEeXnzfSVtEDFl9zOzZ15FQU7qhk3/2lbJvF6iXOImnrc2HnJ
4mTSZbWBbrRQnU/JQ6bXLZSJR5KAGxpDK5/nfJAxkohh5ii9KWtRwkAT4APrMS5buKFNHiQP9e26
oIuxs3kn0T5hEflGNSbwb4TIRrJnnV0aLB5uOXR4GP1IQkU/1kYO4X6Wni2QzyDOHokbl49ASevH
TEgu3td0hmlDltK3e49kEC+3YIk4GjWpna43sT1WSuG7ETONH5N5UbJwBpH989Tn5B8JRp4fSyMw
pY+KhkzaR581rtqj8NHEZYM4n5TM9pRBwClx8x3ptG9OKGjO1dfJofFQbKaCwNyIeu8vNYXU7HS6
8QnUF47havKCG9BIhVECldQmCiY/bzH7yJkUkGogIfaf5yidcWkawNG6U2vSFVgAJg0pAYbzcud9
LVWRpF2ndvjKeP3HoFOw3SEUSex7yIlBqKl1Y8TLmbYOHGNT3X9HZ4FjsRAzEQhSoMNdmM6t671Y
aIqSPu5s9MHw0+IyhwR49bQi2ltvcoriWeGoHHFZBcYfegp/jjz81fHjduT9jerZMt3WcbeaXfXq
vPYj5qG/mS3rvjaI8tzPzoD04wYdy/hxWyx+VjIs1VZsNqOP21BV7l0MjURbOBaL5+V/ODqT5UiR
JYp+EWYEY7BNIAcpNQ81bLBSl4p5igAC+Pp38q3a2rqtSsqECPd7j1/vi/mp99blp5hkRwMdWT0F
OYtqvVMg7eK71XWIwo4nXB0I48FKzaGaY+yn5Y4O0GLrhaanYPOJq+88fy2748SGo7+TcDzmj30n
2LvTqIS/Uv5li7ib2rz528AKvQhqIe9gj5EQRy1JOb93AH4uOa14918/uooPYfCde+bW9Oum0TCP
Qb9HARFoZWR/efPiqJ8eYfLNEb5NUpqMjftAkthUHDuuHTzlehqb1OsFl5891dzXlGrAMM4YrP8F
rBrVSc9BT3c0Kav9W3eYqX/btnR1WrfdFoss8l9q3bYu24fbvns1AqP5hIkVVA/ZGM3LycrdoTiv
s8qC8xgY1uc6u72FccPE4JON/zWenQJqgBUOfHIPW8XOznPrzrt3UZnmj1REbVcJeSSOfXWtpQp5
RnKrTvUcNm0y5069X7OaYoXoUKsu2Srqo/SfqEKCMs4dn6UcFos7n2Vt6v8EXZu829ZMu3HZg7lQ
62/F+kBmCAoqqELAAUlXHT1piu/mfWllyShCGBVVy7LabZ8jFXuOH+6nGUBt/HJEGA0nRGSx/+7X
irZEb9GwHQYl9bXk9iE2S6nsN7uZhycbmUHdIydwSSy9EmPKzGpR0UWOEWM6VWkJ4slEXuBLUaON
Xc1pLLOu/zeVTj9Fp9k0s/opZVHr4ec2eyTAPa0+8wbmOjW2PVTzsdc7wvDfde+6gvNlbAL/rmFf
1GZSE/ZtSNJK6Y3ujKG9WeX6hM3eicfSF4xTziNc0d9mxtx/oL2uKeOlRNUONouNX7KmdRkOvt1a
xRMQiBUxNYN0Fld1R3suqaXDhDqmcZJpvfHx9Lr55+Bkak1MwybqOIgyj4s8FwUqMCZqdx+4xZKj
mNSWlzij1Ooc7Sp6Zhx8D0/ZsutHh2e+SP112JAtc5u1rjPGCOriXHXzYe+Lckv7jOY0Zu8oq6JF
E9b9cwccD8fgRv0nTf76FO5i/MsN4P20I6JyX9ohoCtvpmkAhO02F5+d9LYZNkX402GcXK866Lpf
xRvyXzWfbfYOBGx66qQV+5PbeLzPuZMnOQu47vpb8Xxf7BM5OU3oD28UV1mWto4K25/zJCduTZkF
bz47K551bzVu2vRk05L7P5TRWByFOwRctbrqrtW4iJWDq9D209w5dfum97K/kI/btE+tDlV5F40Z
Iofx28ycwSRFF2smEhY3hkGYl1RI5RCHYgl+BcoYZ0+G6vYqtC0ieEI12lBFhYFbpVUQ5M3DVMoQ
K2axufWGvCR6E//R6Q8aybq+DLnjWIeG76lKvYnk1ER5JA2leQdDcQ7chRpnryr1hmIp/21VE13r
xW7YZrFioj9XdRj8YLx5qD8lltR3RQbPA5u5cX1HXl37wRLEGOoDZiL3XpM5+n3HX5AgSZu7X7tW
cZaG2TroU8vw+4yYUBr5sxmUt//uwozlfDHPdt6FsXF0vqcQAflTyybRsk9Bg9ruCZezypMoHKzw
4tjT3HzTNC7R02a7E/WDmTjYRGl57NhBCmg+pzCMrGNHoiOxuVuJAMf21+izs9toeCDRd/1dKGvZ
j9oK8vVj2ISpv+qobWzk6DG0ILpI/pJCx3bryE81sBQUrMgR4k9gqu6JQs9MJ8QplpI5wcqgcdLu
2bgMcR555f60svkxIHFmnrEzV1MY92yIS+ovdC9sE9i9sCiPunZH55LZrnFPKytWmLjGfylOYyOp
8xyjA/cw9LKs0BI6YaeesVWeNIjXH3Mu8vBSsqUpTwjCWn4G4xL+xzHkUMsqaU2pVvxwsW0N0wWU
oGXXjQ/VRGuapTQcQ3SxVvYinorBuLqPl1lW4GsFKsX4qIdw3hNiutV8lSMBLeVBUXCV1w5CoUoH
ZeUq9dl1NT0bhOr8T0uPaD1ZWXkTCHsUp7dxHdd7yzHDYxl16x/GwWywAWPgmRcYoAkhel/cu83N
9unSNPMePnBF8V/xyXmQdoq/B2/d2qd6CPcsndtMvUB7RXcOlrhM3MoWbux1WbU9eyrrP3Y+lTI2
Q14kg6tRjC1Kui+X+vgsdrCpPyVPZX9eaZ6blNBo9aeVxns3ma2uYKvRv0jk0zvhnMHLEMnorW3a
zjrsnrJ/BhVlLoJ3vf+lkcNPoIErnk0zBM8eXfe/rKm6HNW7HT63sozkd0WD7Z7Gzg9FjJFIz43A
nP813YbiOA/kPgydCs1NNu8edxznv1Cs1GfsgzBJX9s0E0tB0r+kjjjmI7TCeVjVjkWx6qC33SPL
fvrxiS3BenFRfKMwPMvSM6nAll1jrJyx52DZsapsiiyaq62pjyTU6M9JetuPPOJ9u/GyeTI1C6bA
UE36xIqkqibkejQmiby1fpHbmL1wjlr3S5BV/zUMMV28aUVQnQwRlvC3+HgbG6gvg00BljS2rty7
qddqucvncK7O615Pf4KSLSbz0JsPtGkvnYTbe0jK82z/mEsOzIJR6/+mxVPiSFQ8DUq9u9TRVIT+
frY9t7NjgV4YJZ495NU1B1fH+Vhyrn6cFe+Tzuqm+3rseEuzyM2DmCdOArcU65C6JNFh/iJ/PPpl
qZY0p+Ij5yZsev+o3G6u7tplKq+FJn3xiOjOGkbEVg83Se1bsg9OvqU1DFKOXR/s/hl5qv8cqEoQ
ss3c2sQQ1mY/iblT18HcCj/kRTCzRtIZCYsdxbFsArIsetLw/HTKwuJZR0u+xPxghX2wbYabvMHk
f2tqKOtEEd2M1z7oHJNs3tq4iUVQyBvudfXkDLIrHrGN2fSmytHNjnBPpGKu4TD357mm+st3kaHh
jxQwMpqKdxXy4DlZtD225haXh3Ienp3BBsvOq8J9aWAH74ijFe9ALo5JC21hG9gDTGjVatXGLnRd
fXD13FyjlkgriLI8r84Inbl9IdratHHDPrMPTsYQ532vKD7Rnzp04rX6w9eMcB3aBFva60x1MfQh
D11ndWxYvkmViTua1cQ4ApGI27LzHybbCQ9MzK9nvlKELtZdPFUGtWCx8pCmgZ7fO7R7qaybNRoa
+lm6RZIZXIp17OrTDAnCvTVanUjy3TX1u7M2zd8uVMULs9pe6nRo3PG4Rvy+fU221dpaKpmIP/+g
Q+hUnJU7JqhVV/U/SmItLxNMoUoG5VSnNWrD79KWsjmz21SnvMLZfHDIVdRJ1rLEKo0aoYeDw41J
0e8Q8ihavLbEbtr8ojOPg9WWnEJ3dWZceYcu6EMYtfV/VhCNGg/K5oRB2LSmQ1aX+0NbhIs+bDoo
lgTFkG8HpC66St91T9hQW+oXFbVxYXIQMy/Sw2OdhzhqYTn/mF1FtwDG9bpmof2+maC+K4su+vQE
khJVtbelIZ2Sic2m3NeyrqkPh05gWfRbIB/ntna+ymYR9X/OYHn2dNDLNsgYv0VyS6xCW3dZNvbi
d8cHt52bkAYz9rUBbwzasmTVJTfvckJtodvS7sBijgAjeUw4yMR8za0WjMYvpfojdI0MSBvrxmM/
4uGVswya+6WLQpzZLux/Q4i6Fx9bsOCWbHkInJ73QAOTuImBr7hvK3+ApGn98oraPvw334LCM6sL
f8EdlxZS61C0x034+FaBbDLJyl6UoROccf2TJD1fxrU91B8KEeEWQIMBfdBsofHeUJ79+8EPyzD2
LN6WA148v0QHDLkfSyI1poud0y/S9IXu/o8jbqheN7+zg8TLZGWuOEqtOi3ixu4GJBqeIKXn8pJt
Si8P2ipy9xxpwXQm9KD5dqn377ZxnX7LWm8/inFltoUn3smOXrTU/7pyNsHBUuX8pjenD4/FUkG5
bdrKX5o6HJcz/Zx2EhIQZhdmuTEaabaZ+2RA/ZrBxdmBScDUGh0lMmTaTmyJPYQz50WGOvwV8RnV
SbPthqyEFkZKNFX7KBfdvs1A0T/dhaDSQ16GWxNn6FrqOA+Gj5aNHlEXoyy5/+SC+I2wEGz/gQ/P
P0p7rf5zQBRHcKmOfmDIs+WuzaqlOw6TFitrG5obK1T63c42dPKQReiP4TlnDPvFM1YAZhg4qMnD
bBs+STHfLzLqfihXQ4ce3M2elv8KXo/tGPZWEJ5vSMQ9IR5L3Gf84BZpjCsWZN7qJLwFB5vK1Hez
m0Vv3J/OS9aHzv3Qs8fI1ZaVeh7uu+lK/HDv9kNjMttT7C10G2W5OkeLfNWFRrxiXWFUcXlaZXHC
3ggp0Nei8khXhUwIxtE3z1m0d1/TVKPXWdHsLfgs3vTbhWnzTgP7Q2iFmjZIFyv0U7nv/3bfCGxN
9tWFl5uU1STMWFsXOmM4/FkZrkj8OucR7D74HQlrCI8KB+BtsVbnN8+A9+TbY/GpHSBocAKNCEld
CynEWTz90MJWP53J3rqkweRPprBBenF15D9vWKjpEgmoG2UzEBsHumgsFMBa/O6LSs2PQ0bDiE7D
YvA4cnYDP81fjZobuF/1Pmxve8gBy6HKN7n5YvlpbV5zQixfsSqd7crajuG+8v1bk9B6/Z9+nYrv
mkiI32pCYDyIoMCb3cpezXEzWoJgRizXYwF480HK96yOju0M23nSlveL7Vc1sWlgKxOFYkIlt29H
tO2yS9qxEmxirGdf8LkxMRDPbT59Oau31Fw8W6bi2Wn3F9okda9Rfu/97XbwM4UKts0oXJvJPsmb
CfF7GUf9Wm+ivIfgUTK29Nj0KVPdFIUBpMDz4mBsdv5AriS4WBEDf1qHcdB5yqdcAvyqSfGE9r33
z3YHP0jocCLkaOEPZ9E5rkodwIT6YLzV/+mvRfBtCP141846/1JqLx9v6IY5tG43Hg0a2Yr36Ig/
jZjYlZht0XPfhEOciZ2ja6z9M9i7H6+NyqguZgq/ptrcO7+K9CcH8+4SBBtmpxw94oJjbzB2oaQ2
SOtSfBoXQCXJLEjTxA43QickZ+23BhXj7J9GGK1lsBHNO+/mC0BrASN4Rdd/eYsdzA8hXPAjoygZ
57wVqG/SRcruC/xEq8MeZGsVZ/xtD1ums9RqKus411IkowyI9i7aPjqZIkBgKHvtvUdli4qZMR3A
LAIwTKpE22PGUDxkcVbzp68A6tNh2Gpqh8Ed5isM9Ngd/L1QSyxaooLjmjsPXz0sp3cU3epPIIDg
8bEQ46fI7u7mYURF4Px7rCXBpla3c/RP+YYWWGESpUPTTB/w9v19UXbZcwQD8W4Bu/Hg2UN7nGEW
n6yuwZOxpupsBkcDIAfB1xjd9OksWKGPumW9lq7DcbcV9XSWsp4jMphXtElTt/6ZV9a49/msxLfd
0XEcFOdOlxaugxY5scSDLY8KYVQENYubNiMvlLC6TQNeO31gl+by17N2oIdgJHlbWmr+ZcZcOPE2
c4MKmmzun6VJ7V56ZM9O69ln1ZeFJJjXIia2wUnZcD7854eT9R1xYbns5apqGXcofCZm5ghrzibb
TB2WeoRhCcWsP6rGK/3UMk7DlvHAyr/xTvJ/XtnYrwXjNO0jvQmvlBwXToUioC0l7NB8cZ+K0+KO
3k/ud6+6jPxmHyCA1c8x2+oXYrcH66SbNfhqJN0s21Rh+KOolf+trdqH4+rP1ddktiadcbYeRG+X
xbG0VoTtdScPKcn91b2UhnPnEHEsxftm+rOaHftp7N1ZxWG7jmcNktYwh9rndtJIKumLJlTwrl8b
eW8DrXwUPmNz89iWijnGtSgwtxv756JhOgbXOKk27Xzv2lv/ASjT/Cpqf3lu9IDSyKDUGUDjtq8H
Q8YBzO6ZsqqJolHzFF0z4crs1GNVjwdvbW1wKWnzmRZAoS1NT511MXiwdnjfJ3war6NpJrXWE0lR
F1Gyzgb1IFt6nj3DMTrJuXrAy7O+SmU06YvF5DxwsMtk9N3xoltrF7FZp/pf7xT536mVTUrW7m0z
4IJYbLgpEBpCfY6gFo9otNYd4hRwC4a45ZBV0I2/1J4jCba57UXpHkUaCHnLEL17JwrkxXFARg8G
kfOdYnvSUCARNMWeVVLe5TXVEn7ZPCd5MO1/1xyiAyMdwJxtssGPRQT0xHxw5qGxi/DJzjrgN9wP
xBaX6qE++HPYVydrhC+8n0I8UeB47EHHYqHkofKnidwD1w9exrYd3YSMzuzBnlzjnRtv1C1VQ6m6
9TgxsVAzvekb/25c+v1ld13nxUUNOZL46xfp1o2Qpxtl2hqjV1cIp65rX2kzcsXsweSyp4WNmeKH
pqDM+AlD7BaLPZfVMYqc6Z2adb3Kjb6c+Tu0K5cmqzmWoWuhl3R8vt6+mA8fMRrSxu31FDeZJb48
5kNAVxk7G/tlcvnUSx7M2ab3wGwRTf7BPRV9luVW5DluWG+FRezX1Y004tx1pwcAKhRI2PW5TJdB
S5mGOi/lO7hyoZ93g0++Eri0gr6Uoxmo/sKaCad4bEe+tnAxy7NTZO1bgfj4ErZ2n7Rt1L9Ctjmx
sva8P9P9L8SeS//LrodF3PuhNxUfqxfYHyjjYZC2+0hnPVuR71wIdRYraklI0jg1QJ4V4s4rpym4
cCwvjCWagY3YNtM0Qqz7od768JXRhMZ98ncunzZVpl4TAUrFWtJinF+CHMiWCJjqaVXr8CCw8p/7
DBiay62QfYoQ5qoXgIWwdplsqLPoKgDpspTwzl5UT5S5VFAVOxyyY5Qhb8Ydolt06Pn8m1gDY4kk
mxtnPrW1t5dJOcymPkHcVeY8Y0o4GKkVOAVdjs5ji4quivd8b6cjVFmf2EzuRGngVKPNGy/sS+kF
3Qs/PjrztINtH4rO5gfIHDYIhNqTP/2dGTJGQhv8/kWFheRMtrPfUW/RaLbr/qg7S99ZU2S+KlWC
9Cg/24gfAr4oSavgfwEwdsLyRQ4ut7m9DvOTO4bbjBxCXttpiBreCRG6zETDEwTfeWFjTvh9oe6D
Rf4fHpmWKPa7mT8cKGKJEuUyqX9QNk9yGlWbNcKA1JnEi3M65vFouYeD22wlUB4sxcdWs93rhkws
PW4vn959ILrwPxJOmjNF6vgkrMXCOLq9xR3Frn32LLZUp1bgzqkemM041ixgN/T5c5TdFYVtjhAK
GGuWdF60cdynEhfxWG41j4oQw/4IP6buOWHzS1djmCRNb08o/woolpEhqzkurI4+IRw5xw3R/DGQ
aM3uzJFDUxqMT2PhGgtHbMFnfmtm/uA7vcrmnbQX0lj2vfKLc8HX8+73oXzUo4+h1sLuXFc/6t9D
U+nHeZgraLnM49twOz4Gq8EkPuBxTkkGt0X9x72G4cCg6TmwZUCaPNX1tcQU/NEjCj1LWFigTArC
i2YDiAu7iKpLumzxIyQF9kHkvvPLrUT+GU3gNdS/fNlF4xe/Vp74K8LC+nvhCRCJsyzTyl1/k1sc
nnSW1Jal8yXhXe8cFaH8wdNB645zj0OAaCc+dSYZkq+9/pmHSt6bJivfyoZPKdpH7JzZYfYzxUDH
mR1mvRUxhr3/r9B9y+TPUkXXIc+tEykUzAyx7Lo4LI78tdl0XIeiRx1g1igTX5aesEAzd5l+62mI
7kzhBk/hXLbnPl+zJ8Tm6AoU5j+3c9RSsngGq2+zlXUcWq98m5Rsn5Q1ZKe6VPW/iVznEBSkVGlY
Ib23TEJ2AAIMtzkM6SIE+f76n3QUz1LdFZAvZmIfBE4J8ZZ4Nccc5bP+5XnOpF+1PSEgMSXUnAV7
52EJjcHWLaQ7J97U+mAGdZPLtGcu59vHXIff7BUDKUwb8J7X+3MLb/vY0A3HtKy82r3rsCO4jPzm
uyixRwOlmkso7e4kgxJYSLMGZ7Th4M6D5eS/nKm5GTjurfgyGPc0BQXR+gCR+b2da/3HKmXPLBdU
+5PfrPPJqhlqSMSy1dUfL6imS52zTo+NWxSpXEbQf7HvMh5wbBC7Ppd2ZdZb1oFzcEvBrgHFZG50
h1qwi1chndXlpBmoL5GU6BmdfifiuPWaajnkDYthUm3PIsIAG93mV1W5BhM7CEL4kmCL+uN4Y+Wv
0COzSquhDTWzJq7akoBB2B9kKtrWI/PTlAV2NMowoZGf3DScllWyaRSoRSyrxuPjAoz+jcZS6zko
AnT0gOmyQ2UpZon3uizDc2QVJdOCkSyaR9361PweQ8DdYVc33DMPZ7lciOWu7POEJ31XM0HB1OTo
L3jfaudcFlL+rQK6MqKia6qEeqzy7DzTFSOOZ4EN4FPZIEKd3IYHiHXvr1XnUfm4h20WpWL2Xe6n
CLb2YIdgPokcyUt/KH3bbxl0CcxXaHAsklY3OYMCEBDquNzqAThLw8dLngP61UJ15x4YVBBJuLeS
cehlMd9cistyxQIQn+Hm0zxVUB8W3WNWsRtRR++r7GyaUXoTJgs27zPoogbrytT1cOo6ArBG7Rnm
7reapsJbhiyVdbXioNar16JvRDbgqSut7K0tCNcxO+tf4NR8VPGqcpZ4Cwv9TmVYrCcIV/eUbwPD
aRvqxBMHDynzrBvP2LbWM3AO/raiqOVw8QXuTFWRNqwrpe6rqi9YipbPzCnJqKnusYuxdDpo5/Bg
Gxmcl328qZ3i1rGMcAxxbxt3jN19DL4tqWr5VGzR3iTjGk5PG6DxYzCMznYaNYrmMgLncyyuWZs6
A4NzTOMqOPSc7FqIJv7oB1RB2sLdIeK6JQiQYXyvZImbs6iAR31kMFMqjNK0KeampMcZEVXNgPY8
UMP/ZkvGeDaRN/2Tchk4WiB1/4yMQQUvTj+03202b78yOPfh5G1uzz6rsRnmR5V3TCwVTZhETqgf
zGQYhCwy+m5rqzyUz7xqbA4XV+E5csitqEwImhfK0977YoQ6+sukCS4fF3TEJ12r4XGWbRWTgcwW
1pWrhqMWScKLta1r/ydIju8GSR+UY98gdUzFwKTkNhJC2bnNOv6a+kLjc4+u8E45o0flZ0akmW2V
dz3nSSceIMgalV+BLJAB+RLm9ZYA35JlIYcdHgHkJDv3JHO+htEYjDd4RbXovF3PqPcpzGb33+Is
9cc4Oih1THr399k+2lRF5L6H3HvFZF1E4YSSMbmp/k2OHr7VHNXVcZfCnztK6hpDfquC7MfatVr6
idNI5xi13vYQqKWxP6F7A+9vrZFJntxsUles9bZN4Oby3/nIOPKBzbUR1x0kqVnfrao2/jeZcAsX
E53iMnOihZYbUpKyMu7AHDEaVeTVwXicaRXsO4DCsjyiNeY4hKt9w3r2of9Hpxuap26KxJj0Rabv
bN/hvs2k4742G+EGh0Xao+BAcLtT1aC2Sgbvf/JqoI87xtl+MQJ7e9+F5P7UZTP+vaHRry2JnSz9
wMYGLm49iHGxYlaKXEXEq0bdzMJEqU0vzsrb1jARFlguqrkEPmNyNgcWmhjHS7n8ls6JR9ur/FRg
TzYv3Q3rrmOrAv+938jK/QMQ3vRJDTQtH5nMlE3SMw/Jpqe2novXCMKZSRaSDKJDIT0Qu66BZkuZ
u+k8RvCZiD5E4CxXrpLhIVo2pz32JdOKB9Ix+PIiXeefhoQXppNKnoIBDf1qDCUSDi3jROe2skT5
Wi6RrN4Z2RfjY40eDPXCvzyGbCS5eoGF2OLmRd0jqVBEx1Avy2MmZx38Z+aGEmHpgELGUrYRzncV
IDmACtzx9+80KJEEYiU7o78LmdPckrCt9be/9lIeB1/p8VRw/2I1gp7o+77iRcSuot8mNcEIGsqx
mmoiHpn+fJ+sga0y7uSDRB32lhyO2+VqxJqnljvp4Ys6FJH1wGo05uG4/F1kyF4w6f9WMWCkr+hI
aMFbKIPqOoLaLIybuHp5A6Pdg2QJ6fmSBqBDxVxe6/Kc70NE/4BPOHzOQBmvQvRNkM66KtfT7A/k
WnhO1mPrMvr/XGnjO4hNSF73UlZblOLOlQgBAmo0HZkAxRcetPs8TuF2gd8eYF1ZtXzn9A2oBYkI
48mWu/jgqFbtL3u0ACibAB3sEnrwTxdCINqKkijcwvuNRn7gBa9z9TsC0DlPXMHZuZtZ5seQJisp
Hjk6NECdZoVY9bJZnnrJkRz/EiKu0CnHwFNX0KAC/SdgYKtM+qnpvzos9yDZtZ6rl46pTYygPtjz
U+P3dv9YtPaCFEhKW7D+4r2fQy8mKZjJjUmShvFdkPlovppy4uU/OKxa734WHfr7MwrnZh8Lhyxx
0GV/sKjjPCVP+F0hpooXGu36J1sssnkVjLfvIvEDBqUvbYTN8VLVpWBZpPHwQzxu/O7OIZ8l/EOv
tHoTCm0PxcT9Us+5fyoYKPM2MOlbXxKbrF3UFpeUP87jyGPgndkH4ea/CUwQ6p+HEORn+FwcvLfe
pgrds824yvAleVf0fdW3rYdrhGXzizRLB+3ekZqUno4Nk217aDxjiGPJu7l5HgJmcC/ojn77OG2r
L0VaWaC5JVDNr76AiCau3d/rC0kH2Ol4aNG/hgG94GpArkLgvXEy7u8B/+7WYS6755HDPo7Rcc3H
ILtbPDFt9xY2SnG1pkkX3zsMgbPxdVPg/8oZqW4BFKDq2o+JzLDqM1SuI39UWms3O5QZh+Snk3cB
af117ewTdqhm7Z+5mJzjUJ8rt5xVhfJXS99KRxM0Insti8oIE0ei6YaHyRjGPgoW0E3mlJPgW4QV
6xttU6Qyiqr8vI0kb8lkHZhiPkh6LyBu1Y/esRbtvsdsCPUGbsTWl2RDoexs0adanOLXtudhdR9N
FPmHxaeiHk7NMvKIL0hC+lJ1erVI8u3W7OPGb5GaUXZF/upVAvchyZTXoU3YtjeFd044M+R9UKAC
04cCY5rOuPZo6pnpLe+HbWYwjXwT4PJqcqI2XTEwpzcA7LB7GUY1ufdQZaylxIrf6mNhObJ84TPZ
n5lo88qU8Bi6igqn79XfQr+My7Zm8HIMpPtaW0pTNYsGEw8+IMrPA4KvOWZ+WHM0+Gt0bldrAlxR
Bui5doep/REafnDqxc4W0QXPIy9OWpL7AhqPbPYYNGhWj8ol2+nB0fXWnG0Ypf3JlKQFqUT4YZ+n
ZeOu5lwGZcavvqzRMjxDxlUDj7m4OdzLtu/ZwUNv5V+AlrXHkW0pf6tPXegxVU+oQYt9hPKCWcmp
7YvyxPIlrSVXYUC7nOoOfIl/TH1AvBDAhDNMZzMPUf3gR4MJAKFapcJ40UG5X5cuW3cLxdnGac2C
m3KFfQ2VGm4uKlzHzqJTzi7V72FnmpS54iULH9TQ4iJ1JaweT9UIFbVFgsqasf43BkhUeHCsHm4f
z259Nt1tn1mvrf0hHMHTDzoMTU+oyGo/2Zihexoxf0JFpdynTtXudrHbkEnzdXZKnC93wXcUVmT/
cQhggTgo3U4eNpS4Ki3bsfzOggARuven/KPipSMlMlCvFpFpfwTVGKdOZUPXhnM9pp1auCS3hus2
VnrDgKvGqTi5veOJlIQBtD0iEMr6MZtJIT+K3qPJE1ORH72wqd4wgMCk/cg1AZNtS/Oj2roZPMYg
qtxWm9E8saQKQ48b0fmPnn2+6iwkHGFbBVJv2AzRZ96BkcZRsYKU7vvqkR1U5MPr6EeQidF60+OC
1iCZjYFqBVdsVqQE2fyPozNbklNXougXEQEChHituarnwe52vxBu2wfEPAkBX38X9+lG3OOhXQVS
5s69V4oPgKG4ssjXkwbMJ6bzvreE674seud350DkOdqgcX6reTX65jFvWaGoa5IcpNCAwk+Oy+ZA
FrjzRtFS27h2yccvjEiCWG9GBOYpyS6H7fkDqBSpX1Ap3nRJnda9lChTb9u5eLcMLVdg6mLphJ7V
N1dZpjSR1A0k1uIwDLxdwtz/B5Py6rFZCAEfC2PbHn29La9r1At+N6zKA/6t8DHSLvJVZlqOvjoL
d+Vk0qsem/VxLnA97iymH5D5U5WkBC1nd2h+S/hgbsub4Y7zwxCOESvtDPSlIyO4bDjbnFuwPFvi
+HFLpt1D1yqAnPTxNQxXpVuqzFonL+4iOj3uzYLD/bTSrJQzU9hxGc+IHoV7Un042F9JJ1P/NjCe
nU5ZPNuY8sdM+jbGFXG4ArWagWVV/wuz0cdkQMbsPsnm6BcbxJxvSjM+k4k7pDwsHQlJJu1b3ayt
oHRKkpnWZFkhzvGADU5/DiQe8VvpO0r/aOcuZsqmyDXz9pvMXskG80xkzaKumaW0xfaGW2IXuPnw
idpIaR2s1LosO/dAyrXcMd6BboVbxcKwaB7XpklF9YpxhZja5HZuWu6r1fUUOyWzeha3EFcgse0C
p1H2yZJukz0kcpvRHouhiRlBKQ8RmuwI9umsAFsTEH6id26WyF58n2Cv/4LGZNafa2Rkg8MmTGp5
IAtTYVixpi9OYdQpDy3aNERqI6u9/nUqiGiUi6BOsww5HlvsRMVhatJInzj/8Z51i4tpArcs/Vxo
U6Z92PsolwgS2PkDI1RIkDnAYLaLWoh4O1LR0txpnJ0/cZNnw2NjZjuf4lJV9s3SHd/XeboO+wjO
EXetHBhHFGLqoLnNgmxdlbhqPEdydIaPNOj4CPDZBj4mZN8Ph1vmG/IS01itFNG8xdiECqedv+yM
heQu6cD5HDOex/pdldRoR60Tpotr4ASfhDr44KK1LvHVSQ+XXxWPbvNrnHN5P0Cdms61Ywd9Hg1q
/RNHz+DO+xVyHjlazA0VruMglieP0hWbPKXs32VMYLvxq21wcAyEjnsenKZlKJs14hyA4Rt/DRg3
/nMUui1egCUf9wlF+K+1n0BnqCCqvYvulmL94ebNsu6n0ZEh6ZjMSWLup6Bhv3TaTjdSOYt7W3Fj
/gzGXmf7IUanuJRkh9VZrU7/y0+N+UQLpfPoKyesSavmbXlaRTPNZ9h4LcGdKX7ra49hn0Fhy0+d
x/z2QCim+2D8Gvy3Koym+0FOK7nEbtpCnYLByJLI5VdlLRwYdEA8cNkmzEVFUKuDWNOgJpqqlf6N
yide5JxF4/0mU0EJnJsevzmY3/VKVtM/E/F1/pG6864doHP7AFKC7PfQYCAdxIoQiYsItTMvsF3n
vqmaU8DM/jbkKQ7ssExt/UgMsampm0qCXnFUR1yqZqZiwklNfWr6ATEFhVdCwKLf3uA9HIIPqLDE
KNEl+XJi4uX2yrstwl9Jg5tiFyU+JjYEKK40qHnx50BfRGQD7THdrWNNZdvNFf+R+zafACc07SPB
5Oan54TLW+1I7yt3QvEnCpHj/jlSx9M1p4snBkh6vLDfiS0pR5qxyNfzhmPRB+KFMb7b0qOBW3o8
PJcCZBmDSOy65zlD+kOGg+e2OtWTBuSwHGZXFf5ZwB3D7cKCI+yooRsk6Mnbfq8A9tLVVEHqgosU
8oMwduQdGDvKLw8OYHzKGCSIDTfHQZhT878jX06XMF/1vwUe1ksEjOgB0Onyn5NTF7EeDn1yP215
uF2WBkAJxFgkEMQAwTyoNVxfva5z/vmZw1LFuQnjlxTn4w9pQLLtmJ6nxz6V4k/G7Hnd8VNvs9Ow
8u9Xhtp0INyClL06v7QiGyAhdOnRLXwuxnZNh5dYJP5TT0gFDBloG5LRJTNg3Y6iOkgj4+dNwcXW
IgLX5ZVhih7P+Cf9FIHHqXEVAotKy5+S93u8apCT12GECITrIlePjZT0uMUQqmsBRvK+yGv31ZCy
Wo5dum6lDCFeva+rBKSDtzoPYFHspx1Y14CnZOldrJiZnHmayuyH7wNEIxGjkenKzCXfXqfhj6AF
/gAxM3U//a4xAu5hs5gd/F4cv3gIw0PXmU7vRo/hYtu3yZPmdxyTucZhzZ8rePhCFlvf+Pnnr6Af
ip8ZxlJG+Ws4U5T0ygV6M/dQIi+NzqPgQFXY9HeJSfnxJKwfdZKVsc5WKqAl1ni335qYkT1ibfHK
p0nqpY0d/wdooemQBhUmjSGThfjbNNvIfi0r7wQ4McfmE20xRx8GwSv4BnqQHTMe37mzXhmfXDR7
mDMrn85PQVKZvQ9pWyn8tWH5iCmIXD9ULTE+0Vjp4jwuRZGjv9OFPBIcmUOO46Z9dUdAUfsB0uu9
RQ8A+BexWgWyoc+W3NrBJYCKv537peir9hTYrq+f8xEe6q3Ox9SgjXClXOlGqcJGpsXw7sKYoyxE
CfH3WT0hQe7GWErYWeHgJN50tlPAmHuXyqr9v8mPkZraBcxmvd+OoRI4hkVkx8vCTJeoyiQqecKL
HL5hyw6zk9WJHE5oMWlHAzhgpfzZkweap3Olup4OSwr/P8MWhJdQyqQ54FZT2W2yKh1fnTzNr9KG
zM2YPttvwZsW7zrMuy+rEvlDDx/5L/+5Xg69t5nUOtwEfIcTaIkd8d+ifMYiqJN3hl6EdfkjnfLF
wvKIzphObXSkNcmxG+a+rMm1lNgCknIYzskIfugAysb5thEF/d6rlf0KE9r/lQHVUqdPblaRrZ5I
L+B0pUfgc9ZEv+04R2T2FUYJDgU8cdjvKVllgfEb8XDEcQnRo0kPk/LDAp9ljeUoYM13fUWWDnCz
YYQID2ZMvOiHqkMmPthVfkh4v6eUuGZ6JHJNQLtJSCOcgTJi+i8TrkrKpfg5IhqR0KZWDGdrz4oL
q09rc44LSExbMcG3VCDbPoqiw/AArMZ5pTxMoluF19G/SpXSBtfNoJtbZSISlmmScBPsCi0kUB9T
wmnd86Utv2DkxRdoLAvkN940suejC4WqITJAkKMps4ceUQUVdVDSu9fME/udO2IJYeBEaA1HZshg
oItapCGHXP+yi5YKvTzBH/Y+oxKc1ZjWLt5csnzHRKbjewQhaD/0Sdf+xJDPVxhXcfgzE0P+Xa1M
4WyjSnUu2H4MZ0wG1VtndPneBIM1f9Jq8bvfWLdonnrCdMOOW2WL4STDPJ5XItrNk0K3bO6rvDT3
PUO4I8GoKjrbLtpMCaNoxSs8HfmCel0yDKpyAu3YD6bwaPglzb6YTPJh1aquHXIYcwz4QyemUb66
FKkNGV8KwKdvrZ+k6kQOu8vPQVPhhxrTcdW7wCzD84ABjsObD4f7nifsHM6WmHvdMmdnki0YxpjM
7X93qyXfgSWKCT+kHX+PlRKZwvT58mdeiadfOzzPjLnWSZ4Ra9tnNWhb328C+bxXmpz1npBwqJ5y
ZViRFCFdjKdkar2f0lvycy78xrvHBKTQ86uKqnZ29VCccKSw7MMLkX//4GegkiWUIp9pY8stWAEY
96ZaZdGaa4eA8XPmLuYsfRctoPGrQh9RpmrnbsYHfuchFj8vQx3Wfwdb2/gg3TCtfzmZJWKiTBFe
C4Cc9bmexro+h0Qc9T0QNkYv0IGarw7k5RX7EZ6UBo6jv2+dxutOy+Dh+VGYEAuomiTKjqsw7UM6
bIbGTA9d/xzYgpE74b2YaF+jsvc0RH8nkoAl7Lhg+guuHMzBf6oTEmMrSY8do7XZPaFsK409nx2J
+Czm4ozUC3hilwIb/onbM5/OMUmdLRca1cOlCtO2A+Tny17+FdRJYDyr3nsnHhC843ugYKL7Sv3H
0AGntRdDQvg2bknh3U2DGaZTrlc8bE00uPm11YHDUM7P8fynPO0TSZklcIhcpXQ68yC88lFaNsie
yjbPJUzpraTqvSa/6DAr/yLWIhQZ8PK4iPKew9/xY/FRrzH2xYmC/MkW4TZjNYH7Q7gjEY1kSjSm
ijxJH4IYZeTbNAxqz4y9qTBNgYHg1kAVuAMFwygqknVvLo2/KkCFoZuT2FpmKu9Tt7J5AfClAGsQ
tDHT7J79rSG01Z61SxgFhqw+4aXryj08BrAWs5uNv1si8eoJFpkcnzDDQZkNyC+cJJByZOBuro+W
5Cjxwq6M7mJZaC4ScJdkmgoakm1liXhZiijx7lLLpuwr2MMtBUMPJ8mZjXIzPVeQdOSSabzBY0TC
eWjsP2DVwTtcXUIVRRqQw844oj91GHB8l2271ofCJFx5JOTwv+I/TKfDkpNFaZDc152dunK85hqc
377IWySTRISa2Ubrqv7kMF7hi67m8pr6Ky63SuJeG8Yiio5LUkPsTMaOoUjic6OAjaqojESTFl8R
Kcqc1fRl+eyiVGLxJLm1J85PzKMbqJthEHvmDGNaPINU3TbwghwB7DwTNd6FCTYDPp4BK3oNpuyl
JTKBtcEAaNhJtf1bNX0Rc+MFwtWOLtyBWIvu+Yqs4hKl6MLyyE2PK0awy+HDK3LGq0WbqL/bFenu
gmCSzzBw5D2RXpJdUQ18Buvh5vXE/ImtOj8DhMWxTNkT+MdButTy0q3xGXARlc3JnccpO7puklbY
qsqsP1Vplz5Z2v2XtE3su45WaspgMu2jFb160B6nA5a/FOyBLzasBeInmxgwcutHMUHHO0GqFL9V
OkmIiZ2TvlUtzhFqYsEftGAzkg/hysx2YaR6xLCblBfOz6J9lGJVP9Ki8n8FPfYwyIDLJn3Rn126
nOnN3i3niNhHn/KBWEsgBuz6ND4mnpOjLzU10Q+DwfmYeEx7cAfZmNRyQPSAss0nUcYp9MCXVv7S
g9hSzx1VNK/5JB44MkiOtSLHKhM2fAsg3IlTkbfaMlRZnRxJ8G4DmHbDu1jYlTMi45x9LFMUkkUd
OCD2em6xDVPwUikxdx2YtNY63xcEoq6NX3IOhqnBt1CR/vonAQjFR5P7HNEmXOM33YzZazXP5Udc
6dTf6T7aBv5rpD/NuiEZxNjza1Wv6m93gorA741/qiIiQuD28l4x3PlK1iD2D5uO0++bCD7uLuwY
oXYYfN4ozmV71LXHl0EHmr0kJotxd7VDI96WNnH0BWoNbjQjNztPKp3gol0NKYDxe/nXG6cV8AsT
nS93iDF0DJXSbw0x9q+K3SXdReGwRktG+xkORZhjQmgkEtNORgY3ZVoxsNee4N+kB9WnexmFGI+d
CvcakS3e8mExJWkg7WOvSJPtoVch10OxLpxyFShyLuguDKuzXIbstek3tDRABo5EcEtIyjh+zSwZ
HShKpJzEFgg1rIVb4C/pm2E+BsjV/lGmTDsP2zK4XxQXnO3MIEj4NhzLL1ZgAcXFyE/TpTiBKu6c
Zo+2znPS4f/5cuKFLkA7Fm8ZIRKNi29p/qR9X6egrAJxgRqMfpcwDmahQzgW7XFpm+VPN8T4/jQg
TJzorkj3kP4ZVI9x19/pXtHWqdIZf0GR5QEvQgfsW5htnnN82kTE6FmIQOBD/CtWyY4ESL3thxmQ
qvg50RQPjEOYY3Rj7/5IiiD/FgSpm531dO6x7MfKW0oadj0rnjayrk7r//LnApuRWwV0UgWk2Po8
+xabIgZhKCWsGZuym23mIdqZfAyyUzZgajsOXh0XOwa1U/mApR3nY79i2roIgMT2VncDJPZ0qCyp
4FW6yzUQLlkdfDIoG/zjgh7HJ+ClYZQBD6ue+Le4Y8PxOMYTujeJqO4KSBNfYDPK9a7DcyBPiy5t
8qMdF9BTat0EPC90e0TJYQrtdbacD/SJ/IwU0eqqcmb8h66hg0GvcFpgHOm2pC5iCc7VzRQl37is
nAcdfkssg4rVB/dNZPzlNLVUSgs1Y36HO6NfeD1z3VwaWoMQTwjGmuJezLqof2q+Bf0UMEDrX1pZ
oDiCS1Vin6aUa3QqYSu7OxnG0WRQIUFuXoMAkOuNc6bOnnkN5p7TndpwD92oj5+CvMSWgH9zcC9s
+m11vwfOJ0H1JJZvk7WzFlgEs+p/rEyTLOoi+qaRfVvDXwCsJMvsRY1ebdyDcatxHS8BvNCIsybb
yCJJEk20gj17IR4blqEsSIaxLQ7KZyRvjhUWob67Z1lTkbzahYf1yXgDIGOdxai3WDu5/K9jzjTk
MQXZLu8sarJzBI1Ee0MtUvRn40HAayARW1untyLgFQwQMzA4g+00HXlXEoaMzG8US7ib9kIS7SVf
lDNE7S+pxTL+WWG6S8mP9K64AN3pepwnsbc2f93Vpe0XHJPFZydqRsfHsoRbgzU+LXvxGFYjAVK5
4rnaV2FlgPbrGRDOifZJOBgRTUcI0PDJkeeMMVFh1IGExLMa4EKmeJgmvn7YRTHtB0aNifmaoX4g
WpJ6lXsvBqGR/fu5ziKWC+Rz8l2o7X8Pwi9UTSRjJl2Kkadoq/DLdWDIsNSBDT+HSWrUe11MPMfQ
o4T/0LUTJN+0MI63EzmiMdZGCXHyLpmLUN1HWM1ByTdjENxKK4PIO+djmYdfELbizWWJi41ssL9g
UCOh2NbXvuYL2NwZjUj4ksgaXScdtu3DUG2duWoNPe5SuDX4Pi/K5PQTauxUPVuG0sV/KfIIWsgy
F+tT0MERviytwFHNvE2oB7LynCNuDQrrJR0hvj2Do6rwrrp9HTwM4Mqd64RnAPRwHVTBmww6b3lO
RYBK5kK2KXBJd2O7C3CedZcEqhNKMCnx+ZROuZ+9N1Uq6y/ltkuQHYvOo0iFKojVA0NTfC+yBtzA
5IKQimgK+j0P69Je56hkprg40ZQdrMeSPxAOQfvX8Jrusa7Y6ZO7E+RRnKmxgssw06nuYBSSRNJA
nZOrqRHSkL6Vv/zFI+5m5oBy07mwqDan9rg2sjr3uYdsRAzevhofm/5e+27xA+2dAoNVWqRCEimw
H0NTKNGSR6kOjHSc5i8R4HB6R8nwkUzwLjEeKpJwYaVvyJfufo+ykub3MPkNbGMWhY7VWazeOgLL
Er56YgrmUVYKlmH8rPK6LT6QRxxi9TkLX5yjxIhBIMGoVDY3MYfjStgZRQUN25DzvrWIxcXJRiRv
Mjhp9hDkYPY+y1mNyWUCFEkbWil6WVBgfddhJU2hzJPGTenD8YEznEP1zagpFopEglEULHXRmDtF
V78kvOADaB2qshgaDmSxlsDLvrH4BqZDtxhfnJN5Qn1atEjtx0IiF7hfqrv0D0GuPL0RAyU/tS3/
wNvcZNQiIODJocBiSB+Y8mzeQprl8dAAN6m4SdkENe2IbPnzFTJj6PwUtca6runj/XGv0oSJBOM3
Bg2ZcbmrsFz2FCO4JYB3CtXHwMoib3kZCHwz6HMaLifB8rXmn5s7JrxxqHVPbAVh3YXegBx9sRXw
wF9JyFVe7QYMkt2iSF/BALT1P12XWBEXBpDuC90uRsqA5Un5Ca/AFNwWJu/AiOHCIl2sE20Eh6I6
gwIbi5S+bFEhp3YjrxXvL4nowPe+deW67mM6GWcX6bgaPxfgCKytIsiQ+zySgM7/YZobkhs11dI8
isbi0DktPYYRHtyGT/QV0pcIn+hTslMDfHG6IBrwje9x+DLtN17aqJeBT1tFO5+idGTi6mNKCOY1
naELThqVpIvpaXds8Yiiu7aIZ3NoS1cu9RH5eFwOFXFP/4riMrfP2lRrNdyzJkGaF22rKS73DKeB
ZuzmNmXq4TLwgPq6EoXI3gxKUPu3GhIsbZAj3KR/Zj/DRuLDTAm31FFMrMj1cO1CYkOmSDUQSYA+
mnG8UN6wEZdXzhIBGHO5mLwlku3KcHwOQA+6dwPNf09cW/XdQ0OY/tuMIF+uKa1K/z2sva8+GsG2
y4MCdDvcLRPmzBfPOKqGlhGs7+TNfe9oVbd4tyqDE/ApvDaZnzIDbeTUkyZwB3xJgsN0aZaxvxh4
QB5EjZFwRpKYoXhQC7XDHTtASbZ0Zmj1l3Vap/iQanGc/6xeqYaZN3IUCOBD4U72eaBGDJnMbY9r
iNd9W0iyBVTyofgHagk+Qr66R9GxofOtE+u0PsKs1hWWh1rFPtYgAl/lBTQUfxogpeGrg+XNnKbM
0VuHiHaT/sMtg+GIuM1ekV2Gav0QpEtnTnYMwzeqavhtruAn3CteDQEnGiVmL1L85wcL5Ua/yBpJ
7ZNCsdxAWX7bnVwEHh/cZkb/BBOlXc4wm/C20WAHGOwn+ud5F+c+pqei6GN6HnfoHASQuSErDYPP
D3n58+WtcvPKeQqcqVH3gYcwxvHPaoJ8RzlXmx9YsgrE6Q31ivMAhwb5oSV60XkS2TvyCOKBWBac
D6AqgggKOhLnVMo6MSxk0k1N8I4DJhrPi6eA3gbLSl7GnXQXP7HThwgRikpk33PGXHJ7hXy5A+Of
bLp9vHwHcTrR8zYRR3MB6bU/2kkAHAmYG8U0BYi7p55A8UrAfLsZwDVHzgnYXRIyx9d9ubxJfhup
KU6O9eYIQ75gYAu48zt1RMEk1zLivax4MNFUyOSbQ9IsWv2SKQO2kwfNJTzNCUOyg5Jxv41/4lbf
DTBNou8mYOUTgypUv+VGpC/Ac2ehkztHMsHewWnDsTu1A1lmwDsgx69Vl6CeBYCYzM7ik/vo4q75
E/V9rI8S13LN3e3r9ndi2dmyYBbEWc9jRBpyDhAntS3xz4xAoA60WJUAZggK+IwMM7dnmP6caKwx
c/x7nlcO4bTGjfggp5ZhWEJc3b01ETM2MzvJeOomT83EYFPtPApV4SYyYx2PZ3JJcKODIeqGF6Vx
Ht0ZM3oZBUPsfdMVFN4/5RWN92EJuRYCNCrAzmrBuXOsqgIhyWX5U3evrQVslvhUMw+yytHMuNxn
l3CODw8PkrWH57JZ8ujQSb8bb9iHmz8s78I9JjgiF7xlgsOmXYuMKJBwwxDiGDzy3TytOngMAdCt
V5z/Sj8weCm6g8KmgGFXrsQLSIu7+uJBDCvPNBzEL+mQZ8/5YGwxll8uiEl5tQrJHUc5euqP1vHw
fqfz0M9PQAXCt6GtrTwirM3VewLrl5lB1XKFDNNE3SiDNMYBUTYD8RkSHuC/1kyE5HaitG6uCEnl
cpMUvfbKOZt3z/QdNOzpiDkvIaIVvbllRwuOmwrMRII2emD9HqMYVaSL/9uEY1VfVD3nNLHRBuNd
XOodRTPtMg9UlsZ0iMlbHRh8l+ICl7nIHgi6J8OLIS7Z1UfEN27RpWyZVZiV6SLfpcNgv8J7Ki8M
WUug+Y6oUK8WxXPODLBhpU6Nhw8WvramPnGzk90haNDE/G2kf86m4v/5J0GzRJfFKF7URMZAgZk8
08lxu5J5CioW8lyE8sErdF20Bn9G4+H4T9seplezxCM71rqVRyZiKfsD5qbFfRkBk39hURyG49Av
VCAiqfD17BbfWO9QYntSOF3WGStrs+ZPjTfRoS2+Ja9rGM5VvA3K+8YQvPntGriUFNSV9Nr94PjJ
kwsFgwEpTN/+rBbrz48MEaR7MdhczIHNAk75ENSdW57xortPzI3S8C7LW0pdTUP5186bV5XT2jef
xTrk6gmyKzI7ag55eBdrVE1lP3DpVMbk+lsnnbm3siFc0ufDGt0V3magg6lCCShVBTuv8JptvUsz
oodjQtEJlLQtP6d8i1yio5RGsfl/ex1kzLn31gmCdyMlvwTe6PAjZeWV89aFgluPbLhEFMZc1t7P
3ji3Nz31RYEoBkPJYUxbbvePntHEIbmUPtQvFLthcI8uLhVO81zFak/tm4x4K+3w28fVEtGI5Vyy
pV+Kz5jLn/g1i6Y+KO4h9Zhkgnqo0pb8UuTaGAbSSIjI5KzK2HGWsW7Yx8M+PlPxkIKinvLlUUwB
bGe/ljS7PSWSefAh63v3aYO9CZ5PYqcvQdBhe0XmYXxnOU/pvuWSfMdH0Y7RyDZFRtds6EkcRgUI
iXHxROhgw0nPafmwAlM/bxvx5F0sYqr3yWcO81a3MvSp3llTt+O15cFBlkN5hUkJvwerrEjuBire
9dbIXP4jNgNxU/Zhru7wimb/EjJ82YnFhZ7LCp6ap6TLeze4Enz1wpelAiT2UfBjT4/lNIvmNidi
7T5cgmqKZUUwYfcaIG540LlkTjiMbF5jAO6z1vi8JS30YXAJVIKpQlxD2MJ59cZwRvHSheztexQU
+uF5MAI/kMAZjr8L4Q4zvgSxUFVlrH663ep007EZElk/sQur9/5Ovq3Xh2nMQh+AUmtYwkTTN/7z
1hmoncHJ6z+iltZ01YUNKtzXfTRDbzCdoehvwm5enga9bGkKyP3s3pndrnoElI+CtEQNDHrOzXD5
CuYA2V7BFC1PXUzKeifrKXIvdLj+BvIPNb6qMYAEHuk0+I9JnwxeExcWJFBToGQ0QB7c2U+sLC6J
CncO50saSfte1aQHgToKMVAYVvrkU4sUZ2Ktm+SEvPqbsVc4PhV0rqxJHSk9DnBHhTh3y2aR5sBF
21bs1/g/IJsogwpE/5k6GBBYckoe2r3TQz1N1xrroHmuJics71hdhZTjemmHxqSlCOOHrVpNHzhM
iNGmPcyoi85B+V+aaiqAyLYJDE0YiaM52Bab6gH00dw8YnRcS8zDaxy8aTHZ8kpeFJMper8/sAnK
dT1JNHPK8uhPweb64MZVyOAG34H856rW/tMw88vHlk0AwZEVEPmbxHKZvaOCN8UpLYMke1LszWio
g6mZgp+DZGfKW8H85tt4nj8UjBkrzzkmdOyQDmo31U+e7Dkv9OBusP/clfGDy6Sfb4u/bHyx+KLm
bzkgZPF2JGU2vjYJFdtesWTGOykWgrSvNEIEbXH16FHhQvY9SA8+wsR/k8/ECmXZW9f3FhrUzIQu
ztXrgqQPgNznvC0G3EVpz6JlvcMCyACIwTjEJhF7GViOiO7plehg1lxIwZBvHedwan8tqJ0KYxSR
r/Uw2Hx071w5QFbHnoLIAMVzO8q9rSDWUTaZA9/CwhQB+2v0Wjnedqsa359uJEU5KqxfBNnFz6HU
vrlLK0GyNjAZYTIDUvvrWkoJJgYr0LyA+Hl5tGllvbd4kQiAAZao8MmvAs4ui0c4OuXljAbr+h3C
UpkY5RKHLBb0zEEk4Y1pCbGHAD9CQEShN+lTLyVHMlSuJTqjuVcel2Q4VNnRypT6vQsiRJnRJ9t8
AELkuodKDtt1rmBkdgdvYTvLjjk4bL1d1k7EXbik8/UJNm4wO3vjsY7gsZJYZ9ozf/YS3mNAXtbX
TY7kuaoiSP9mauF9IzgpFhmSKuDukUU628vC8HO4752w8l5EuMgcbkAaMVqSjQu8nl1647MB8lLe
i0kVzNxI4ctzvalJ5MqGPJpv/F1RfFNxkXS3kTTKqw9P3zn7ukhOKLMwAwM+vfifu3htfXBR1yye
lknes3CE2MngbhXZXDkolKzqne/K2Z+6m8kaDhPm5/kDOsKGRhOdQdMHH13Io8SCsvnlO1zmOCjR
KZp2w/OyFRQHHnsPGXg0WsMnt6M35M8UkSRddTXZnJuWfFdw0m1gqgOcgwzjkGzb8cuoOGi9Y6dN
fVymhNoW6yV8cMjwaVMciqya04+mF6PzkgPB8y9E21ByXUuS/6Ax65K5LADHMqzzub6FycvpaufW
YCfUIAu+DEH4jr+foT2i57r6sX8qAGthIOboI864xKxZOtrVzGTFnLhw34yNYvPFslv5bBRp/zfq
yCB7jHAFz96lrpgHP1HXmOGz79BNL4XCUogJjtJoPxOeEt2h7PONluDaJX9YaTQWGBf0ApdsUnSb
1p8gSw/spGI5ZF6S+Q0IXSKBSBDnaQWb/hsu6dCcjcsTf2ZTMvcAtwp+HDxpffigy4oYFyuYw7tu
aezCepe0ZLyqDUEwrJnxqu6SgDTY2fLP1lcmj+RlrbKoAwzEM/8Xb22YvDCICki2E54b3romBjas
vYD5uVPMfkif2qrl0V0TX7+l2+F9BLCgiockgCJ526jPuCZUBNwbYnMensUINg3g/6qCZzZSiq9Y
J0373ozQNU7GiCh+TmYiqju6/GzkO2egeEorcAIvvSEozSLZAqFWFZP3myEyrlECS7jgLLCJ8qrm
wdcPmFiJMhdBYOX7NCc2eCoFblevn5z1HHczV7jbDeau9mZdHlBtkZ3nIKdEJ5BZjUC3/YmFFZEA
euyz4xbDOcsYFdYL0cBOYWHV/zezzD0K0jTlLK2DfcFctegGtJSWUkhi/Z+JcPoCv/aB8pd9Wzt8
afRyHZ98v0/5poDtjIRNQPliQhIgl0JQckTyE/Fn8pwmeOa4gCLrgiLVxy4awu6IY2IQR/h6bX+n
ckkQlLqMi5ddeeyP2g2AV1j+m3VsARjmjdlcNGHJpg2b8zUwnDSKtUpVV55EFyb6T9WjstkI8MlN
clA/QdDh8THbxqH3MGQzKQBtJof26rIhgWrCQ8z5lMh59h9bYpgU9T0uqmPvGp4EigYnNWylHBiB
BWGm9SvmDKl/ou01PFjWAJ/K8VRln24LaQO8IgVdNOAG3tIjC/NEA0HorebWDdF0BLxhUpdh+8IW
YQ4qLoKGK7QnssqubxQWOOJHicO00WeLMIb5YZ2jvnnwjGfix44NGMkDyD9gZ5p0LKaYaOrdYwQJ
v4IOXuTyfyydx3LkurZEv4gRIOjAaTmVk/c9YUjdEr0BQf/1d/G8Nz2mjYpFbOTOXPkAKmb2bthk
w8gvwWew+/dqAbUp0wFgMiT1/+49liR/rWrJQAc/1xEI3NbYl+WbSx2057zr3AJP3ThsJaVdoqLt
oxxjO8inQHEQzljlJB0btu6fSzzz6QsYSQzivOCc5R56AuuVzZqGx7fLUlnuBtefIJ5hQ3l3er7A
DD95cE/jQmbfsMSARDDaDXcYj8AOcT6LweoFvg6uVtkOpXsrRm+kLslrisbeoDrwzWoISZt9Txcs
0APNVHZE7g2vgtlzfMepw6sbfYdwPiQU516RDFo05kBvQHDHUgwNi1cWkKuudIb5m/dJIJ4riVgW
iy4iK1kXAubFIizm94G4ePBuknUVnlBn8ua75MR3y5hYrLWCkskBjRyfgCfdtjs3tTPROC2thecy
1hhIdjhwHHkf2J70hg28ZhomudK17TF34RNcl7AwYM3ASu4nt0UIw1sX0NUHVwA3+zKLytsDC0CU
nVgrxxgN1u//MR6MsE69sNMrEg1iU9outr6qrOz+cnoV9oPDYoZ63SJ1iv8i1x4ca5nTAcc9zybB
zBox7Inng9hj7ZiB7fD2EtFn/obf42cXw9TOkKVWKdQE0o7+sRlAXIMkjuzRUlaZJklHEHrS/iN4
VZieR+G7fNh8dwoem2hwi3OAdcDeckMiUsfFNW6PQZD5aNlkPOJYH93EOG33sNLPvNtIrXE7uK11
9eNjGREXyxr1sQb8lvzGcyl78NpkL5o17WEPfzoK02nbxpncn5CTOrj2avJiiCGDXfhPcQbaO90o
ZXXMpsm0qsr+jLRPc49voo2Bf73ajEuXH3vZTvzBbv2lrePmQOAUZUE3Hu+sNFHqlTSKq6p9OPmo
gpVkTPzG4yLlq+MG3B6Woc8tVFW3xZkGQDcoKQWIErp6KKCK/bciYpc9bCmIQuDWUemO9wN20/I0
0bprvdl9gd2m7hdyQlSAhuqRDBALEeEP5Y/frCddNaP27v0B0emmq2GUsXmrnPwR2zFPOit8suwD
NQPLN42elK/MUzZ+UCcZ5deiHvk6uWMSBS9h6KXOiykqsB2AKOwXXBpW+KHrpnvJCauy1LVKVnlh
6bAp65asPsaiQTJVk5tXZ5pf8VVxX8IUjSrFfg11abJ3KT3cHW+cwuN2XOuFdAJzBl2ML5jV2qre
oGCyhmOLSljjph6Gtn+AkhTwe+TalZ9eRvPYpqPfE9UCy359R3dQQRpdKlInoNDAfdLvLMit4gyJ
lN9cupJrALtnudbtssti/9oznUCHtbCmRKzVm20dLjFeKfbK9Tnv6sHBhTODttuXfhOGDzw9zPkm
GLS8CdBsxoPPCQHyM9Q9HgBabgWl9aOsvw22ACxVPsH3lzoraUOmHxzPDB24SLyz1Yt7vLzLYKOz
se3Z+x7H+6aSgvNW2xZ+VZ9LJXvfMMetU7JAXZKDgBAdsvrI/Oq1zpLsIzEobOQoLVCWTOMdcO5v
8vF2/mdu2Nq9h2qELLurCgqCJRBKyn4Iu9MkNx6Qu53polITNifejvjjz9Nom1fAeHNJz5drLXQf
6NpzinobIw5hCMHtvQhqvOMRFlDS5zbEOwj1DQDx0K1jkptTwt0OCBKHYMTKZ36MiRYtn6WXE3AT
rLsXpgKUHbJPifcf57GHQfrJO7Jg8oBUsYi7CoEJNz3TScFNDC4a9iEqlvjqIOxkzgeP8RD/xKw9
m20+kuJ5R6i05xNs14VWy6gyCa7qNbrAi7Idv5hbgJ/QZSOziRrAilnuJ+SvEO0bJFgAWw4KaKap
eq3C4SciQVFtqAVKx18bnk2177yR5uQNzpyVgcsUvDJLWvYKAHuXeJv5bvnTxxVGtAxNNDhWOKX/
4fYkbx9Df3rwmNnlgyXJod6v68lhY9krZEFgCL9z0tor8TnINH3j61lmQNM8iZ0VY/E8xkfKDmps
SUNlqMFCgEZzjcir02k2WZcAwzVf9MmVjyknLl/Flkl0P7QwPS/8eKf+X0x6rj67Ll8DcH6S2wMt
hqgvc7RKSZyCiQPMhT2ucA2faoIMNm6HqJfdLStW3RwTEHZ0EEuN9EsGIvLPES8H1t4GwjbRXEq4
SfbOarmhwYX1ftqndNq1BFPNtV/r5tmhe666srkhJJVWNGFsBm/I2id8k5jhwjSWf4SDsYh/XPU+
rWyriLmYxQbNTAj6YnUx1rk4yfid7HDo2TAVLksLT1VAtTjjVvmCvG0AajL3xnvWPIxQZVsWxZYr
dK52cUymBsBx1zX/pEVa4pRaaQgauVRQYrD6sew65UTAQAP2dS2/fadFSbnRhAB/0BFDdR7HOPtY
RAewlHSiC4s5xtmA1dRL5dmP3Tj7qVk22/6WrFNIFIbDaug76P6tHR9o2iL0RJcebwNVUXRyizAb
/pr1t4wOc0QxzENkADI/WEPgG1q/8EoNZHbxv4z/WGxbuXptXMTRk1OWQfjqYoJB2WR7tvCBIzsb
xehbVoP4xRAn1AXDkewqUDULFi9sbXCwnv2mRcjdhRF31jP9as6Mx4ub/wRIjH1+8pvnXpkm91xg
sUBsjUtRMt+OsY7S1wnOlOJ2zo9QsoNv4iW6i1VNAPy5t9ximjms9RTrex6F9U1m8/kxqGbofutF
M2xUyJW8isDwcj3rP5KBNO5t0c1NEe7TIVpfD0Ha0nSrJzBndIU1/XQUlfEGWoVcZ+qODZ1EvrWL
yRuVwJczrZcHZi3H+vK9tio4d0AuFWgcmN+x3jSBPQGepKWnulny2uEpHrkPJF9sT0CUbuZEjuI9
6iDrwPmsexxJ+dDOzxkc4fqaeprgmq+C9ZJaGjb1HpeXaJ1Bq1xY3x7fEMp2CMjitwKq/ey3FMyz
Reqdbs+F09zwAajPoLNL/eWriV+RxeaPatfCIUFSCYBTJeVhjPGpYzkVqBhzYXt3NNbW3EC7Dncu
pYlBc8uxGUC3gGb95BWrRZd4PGurdK3TE55WNyhEztVkOvsAiIVpTkcDjjT0+8XcUyQV1NsE78gZ
iO1SbKmjiai/wz6h2NkUCNdczPtV9wkqoLvbleiod5hCabnsUlZJL3buA2fb9fSFN/0WZ9go4GpO
gWR7HDptSEw/WDqWR/aa2nJhl4A10DaRBi4mo80NgzHsOSD/vOxYMMEtz4LAjk4jG5VkL9EBKa9r
BeuHOknoJGOHHdsvEQtAVotLvQR3cYsrHAT3GAyY+axM/lWAtadjJPKwPgp6n/0DvYSmum3wIXgY
U5f8scTjFtFaufKek7klxFPPwl63fpOd9fC8Bs3mKFQvsUlNeumxfqjH0jhzddXF7LVXPWSJv82x
sxa70k3C9OyrxUtZoC3BX05kC1XNitzqJIp2ZT8VK6AgcnTxEi+WYZ7hP59IP62sjXQHcTRsuAGw
QY0gDnho6HQUoN4uXPL+gXtCG3IzXLNx5+HxhgqEhilyDWu1j1FFr0QeCPhHYeV/0Zmmb6CCjM13
O9nehWfdahHEOsfszELq4MAZO4B1IHO2lLdEHXiYmmYCkNgSoID5mWW0d0Vism7dtpmSE46oRl0x
PvNZYBLu/hLcNN+1yibu/YvFek0uYZCeVAIO/s6tkIG2kDjUDRtd/taKp+q+rnzpbutOYeFBzZfm
CKyyNz8+YwtAOhlgBP4YcLm+wXtlECyHjuOI4nJgGMyqwb3XpCkdZUA/+CPO48AmSTItQkm2Jr/5
qR27K99yV8pPiG71kehA3jzOvd063zEWpo6EQykiZCts1zlyJq30WbvXhZzTnT+m3Z8459y5EU4T
PI0cko995JMOWeHCI0PrUnzWkWcy1NnScx5zkOVgrZspUJ8yBYjxCTtTs4qw0KEl/VCNg+s6zrgA
lnZEYk8HfficjiaEgx27QMa4imPr/e/uiUSEw1bziJb/mshDRgEgOz7Zrkie8PMyKmgFSHy/Ggb1
ufCwUWIaXVfzdb4y/wlhY6AodJAQU/8PuWlsxlILW2cMP5g9Qd1icajZu4vvFR420i0Q0mIkXN4g
YbtikrI8ZmLCxqHvASXEw0OGfkl7JTWsvTkBKtDJBevORExyKV1mSLAwFGLkOGC6bpvEme08pPzc
BhzTEmfGbm7BVvwloD5Mz7FZmtTmtVCo7MvM0YTMwGaydElEefkU/Fk9DJy1EANUeaqsKaYYMfQD
6wI0g+8lEXxCEN9SAr/6YP9eWyeJnuywxxZG9dTyxYn1GKF6H218z7cVW0vvwSP13t50ZQZ+M1ZI
pp5yYnGCg08lGxksPIAKeDARgVz5aD0ha+e2RY86mi7j0gIjEy66LNnZzwX8f4TkOB8PgV1KfcCd
1n9yHK90wznhC9eb/hOQJQ/5tBJVrygqMSHehV1jebMEiRue7Igv4TXjPVZ/Ns2ak1QYsry7GHfG
OUhS8UQZlyv3vlPYPzP1F+qxy3w+VAFCFnBenLJ5myMHhTEgFbdqLXQDboiaxW+SWFB6SODlvas2
SKtbJg15OwWAAdfDjKU+zn3rZ2GKxVUbx7yAXbdkjYNnuNdpexM0VfhvCgi87WqbmQWtd+m4dAy+
+Qoa5G0s4CyWdxnmkdu0ieDNjuEaGQjwcBwgHzHzYmRjZ+HPtqaauGg4quqcXc1GevBlAY+su6Yx
yXXAKVQz3tX1+jqIHXzdOLHGe/5b86qiLDkCHjTNc5CQSYPFT1sNP5U6HzW28JG23UVzGd/UA9x8
L5pYHwhbu4RKLCt4wKKJj9Ub+LZeY9fjUhH6Scx1rw06Hb6m4K1fesyJ7ZllwhBiubc85H2WaRHS
YIRhU1O9ltCxtscxjetUwRVxuRP3C1c0vF8ZxfRDRyvvNmEpVZ3LLpbfLQSE9oCFrXf3nFbcH5mS
QJfyqgsqxpMklJ3ahvmg3KesDEFAmog8yS1d72GwdxObWEjf48sSgC/gBYDLyk8eOdoOL05qdQev
UavBmBVbfYSy1oXeQ2ek69r0t3qAFXeshntQyC5hwC3vhbg9MVzRo2i0jL5Z0WAq3eAjLs3FwVZS
ruDlto/u7GqVieZkosYKb+4Igh6aixcS0XJhT13MknCPAV8AMxLv2bAS/MKF6Uriz9UHbkL5q43F
KTgLI9Lx6Opyfs75mYZs2aZW+tmmNaazTywcMZUdCUc2FLyUI/+zxwhFZpGhbt5TwBe1txBiiuLV
qmIO10YFib2blnSk8Jn1THElTYtXiwNlnOwn0Q8EgegQq03MJ9YgA92TTXTCn7DBIhdufW8uwrvU
9SrAmtRDGwZPzG1OfIxctjP7yDDA3SL8ue3TInqYp6zgG9455AF5W2nwBerih1ZGObLTEUnHR608
bigizpERdj0huQi2HcX1+qdkEi66GwX0njZxEm3LTneO4pZBMTaZT7A5U3nLY8+k6ac2BipVGo55
kBylqa5oMMPwSA+xrWyON/7QlFNwSUk2GCGokodPrO3fuEgz85cxkmUuC9rcYW+oUvEdlHVEp/OA
y/QSdwGx9tQMXK7iQMK8RBBmCP9TwoJw97PCDxDsYkfEw5NMidrfaqye8x/O2+ZOmUGzwFWV/zxa
vbo1iHJHdBnMATkNTeKKwcVLL5PHLeIBpI+fHZNmXGPGjtel+zLgHwg/iwdEGfZt5xKbJyC+DNge
loRyCr51xxq5pvppdWD4DsYMlHuiEpu8BRpB2yHtHrSp18xJ7LfolK3AVW5Bofg/kycAM9N+kX5W
7uCZLRZQ2V2WICCi7AWsKjlrG6bM2ibpxGnHzrTMybEAVyTnV/dd6gBjoLkzdSVeQz2MCEa9cHBU
UbOck28k3k5Xglr0aqWkQHs1+DFv0Yaz4pOWmfoH3yH8sXWVs0Z9NVpLmXbo4uXgzp+hWh1sWZGv
zYw6pv9xoK9BHGfOMkN+WpLyVIHHJsQR6yUfLWX8qOqMqp2qw/wEws3hhSjUYE9PAjNl9ZDC/hr/
kc3C+pJDqW0/SSCuVScsY7CizqvRAkO1vE2zJjeU+iyghklaQJk0poRJ1/dsRmcTjRdkahYMjJ2U
U5TJ0tps9WrKd2NqEu48shXlTfOfICm8MLb6A3fymLbxuUJRFmTC+x3M9bD7cinkrAmup+wPwdKO
/RoxqGzfQtCH/9o64wNNpOIYsOWNDomX+8HNEFmzf5MuiojLzDf1aw0Dxheh14kstMvuD0lIth2T
3br/nNIKqnxDu1Arrxy/orolTMnVaJyWxP7Brju+pvhT8i0/KO7uyvc5h4TVh9mVHYr5YdLj5618
kqh1yQt9GztFaaigt+qnWdpsCdvcbj/8NGN7784CjK5XNi/EmEaDDylhbeWzZYGSZ3NJASwVes+Z
N7J6QwBTH7ihCnVfppZ8ID6te4w2AipiCuSwGw5zEgSc1V5YfQDEqR9HFGmGdbguL/E44qRFYhkP
blljhSxN6LgHYjnVUZdt1j9rQcWX6Gyy/4tKRvYVqwWIpQh+ExrJpH5DWqHIkZxzVKbXwVvMk+Ih
JbrGMaAOlUAAArziLMOOqmxuCXVKseCM06KPtniPac64YoRsAL0L4Y/fIp7QoikWhhxXbjrcs3zY
AHBnclCI6jfVRMYN/N6IidwtLZcZkY7KYWN7acB1vsSsBN42e6Y6B/FztBOYZmOLG+4mraDk/IUb
ineeZCMx3BSrPVtv2Ll4J0Vo3lJ0A5g6lM5HREvB/bocvzVL0ahyTrU/EbF1MEtt46ILrLs1tJvd
+EsYw/oCnoDRHy40X2+U0uCXTVNrHYXxhbUXgeD43krNOuCVbqGk/RQtkv6rbwm4gRu+JHUByL1Q
dRw9IlPhUIXTU3kclsVk99CuchP/zjwDgdoltEo48RUtxB3vCM0hs+HhryBcErHzLyJL4etgMgPz
/8QeNkuqE2vgormLcCoMzwgpXUvFcLNOckBgJ+eCVqNpV2AT7mYnUvUMEViGbeuOkgmrX3PsduHy
S8JHm3cqGcTwMGpAhj+e7AFw81nbOBuNPXNEklD3rbl/4rUqWr3xu1amOB0Vr7wHjyoIwySGKeyv
rZtIzy9GzcTwN0Mjtc94xKT/asVJkj5B6ZwYqJGmsXEAAPGSK0nPcjp3sOPg4eIzSEec8W4Rzdtq
8uSCWDhU4so4zL4U4FjQHhc2yPMTG3W6VbUD82s7UvABMBmeYj7icpSzAFuSYhsRkUewEjfZ5B/W
XxRqnR+O3pMtUpypPagO7zpTHiX/OLKZ39Ois/MjE19GYQAXP6++LH7bJpeuAQ5BdULZVBcSSrDa
bNlP429OYXm1gzyDDuIuCDElrsTV17YGL/qlQMeAJ8RYLQAidO+xM+Ku6nXrn3UYciEKvHLWtwRW
spZTg6kEk2ALno4dcrP2/EVh+5jg2iZmlJfxoSaFi/GN1uk16dQ5Rfgh6cpxKt5LC8NAayfRUc2V
+EiVW1T0I8M+fHOXYrxOwKHkKgh47Y8HdYi/H0FtFjieIDwOZFPGB/J1ECo2wcSXmVx+9peTOSiC
NQERDIRlkNvZm7iSunX8lI7KAnyuvLCixyqZg25vW7mb5xTPtGuLnBZ28M5L1j5UU9P0d1VYcz1x
HAtfK0QjIt40ubNsRGZa2VOiIKMBu5rRhVQlEs3YEMujdJlGGrDElv2nTNYMbVGRkwYzOiUUrlW0
o4MSCkvvOrYrhidu2zWZHaEk3UB/sMNnfpzgSppZUdZrSle1Oydln7fvF4VBvARubW1KAh0GqhDS
yMEquWkAFRbPsFyx9+ftJOZDTAo2vJmJdcQH7TMuHRB7xFfMVojYKt65ix1nNVEoZZP4VYNw3znx
bMlEQoOyzTRM1IffSItIs3qaJt0++Ii1P0thRgeuOYut29hDPbxLB2CMu8hjPbbJsPKGcKdcWx+L
ZshWzhDVjBspHfPDY+qlT/BgF/2RD1xVj7ASMDARnuIbjTiMrE/mRbs3o5c1jBO14zXAYfGrg2iB
D5E6JPtVFT4Y09rFDSYGWd6PlGd6b4ICDs2RnrNZBulhKZbGrANi/aZN2uJX7NwA3YsNCTHqXGKq
69NAFuelwwN9KGzmlScZjtiJEiCg+moGH2KgtOB0nB1svfqyJMKW+8TlNPgZZuo/PFiXzeL9m1kV
JI+Iey7vM9Rg0Ch5kw4H0CNBS2yRnziEpHqm6JaER3KmP4VRZfYMPH0UPl4WvQgrDtekzRBzff5W
h3wpUQt44enoDocNhy7bpNlc8SkRooTMNaVY/VumMPw4FNZHYLLEifoR4LxuXuBkBInUw4YNTc/h
siQxvh/tiOCrZ+5uVsgb6JGA3fkGK7POLxLeEBeedt361xDl9DlNqVi7Ci+DNNKT0qbBvh35t7xC
0Px1yJ15l7dF4Gzj1unkQRiHOkuI2gse01Iib5DhXM0GUF0EUsw3Ncl8kwC4e2/Skt7dvBT8rOiz
QHGC5yK6N+Zcrtg6pu5+T6Rs6G5WZsInu4PkhyeL+VFhlv+STjY+qbbm4dB9gDcJJZhy9RGRg4MY
56W16aHM5ttcT1xbsZVhHgFy/t89cgXilKnANlRj1OcvKz0eCUHDDy+qlfW9SYDo/YW/yDIlh7D2
UaABWJg2sxy1wUO/2rpN3f5RRmdnNmqJtYOy5lPiCjQ7RlGIZs0WEL4P+utMcmYHew2JzBcLZkaE
+li9x8o3556s6nyJ4fb+xQpPRjqNnJzzTVMptnr3SEsYSc/ZDtM8euoIOPIxsgFc7HGfNc0uziW3
qnICSrOhSDd4STHTqh0+KrJ4kTTWH/6C6lWGsAgw9nJs4VNKdXUhrIdRD68pHAtsTfwJ885CULU9
81aOHr473C/AiWHI+t9ClMYlJIUE7p7CwuGjwbBVlueWwlfwDHYDr6cPMAfWdJOsl2F40Bszgi5F
/sHhfuZizPheR/SVHgBOY/IV0RwHd7kDHmILO5R2LWC6xUVCFTAnCPxc9amlGQaouBgfiXGGZ6ZN
ztbIsogDCuUyveoRu+KGLYChhK3NBTsHfnXK5TONDscr7rERE2OSkU14BXIo362+IfoXMDG5D0Ky
QN8J2STeoz+AHwHUtgJK5pS4AcHNtc0I0vN0hVJREDzp8Or4zky4j7ksf4jGFIgINgYXizU50T2I
GP4aZiawueM+Mk/XuAMnsO5OZ7hjq2VPy4LbEQqPu6eVb4SVTo9Vd1JYmqmG7wdYTkRymKy1sPj+
uFnOWBxNmn64CPPXd1xJ68L3hKg9nmT/0bcnLoG1TvFnpxTIotBVY+U+cOwwNPpYeQOQkw25DVPZ
Xrfh+TfJqU08K77MoaEjJx9ZVFwTLETQLfCRxVske/vPTCZiZ5AIUYLbjCicmtYAD294InYz2wX3
tU+tZnzN0xBaWhZi5y2pLTwR61ynDoooGCNxNPEGpZC0hnMI8+hvjhWw3C5D7b6aOAvlZ1ARhrio
UXnPSAL5oQozjl2lQAFucicr3ZMOBewBiUuXTzcOsSVHSz0+Za5EwRcmsffzPLUTP/1oGPjSN6Rg
8D9O03unVwZh1LCTwpC0GP/GpcaG4Y7IPAmOaTTeFg254FM2xZoMAl71WMUY5Q56bAHRuFRBOHyx
ioh+DLg1ZH8PGdKBekcIonIALAIsY2MRPNmxMPSO+CIabMqJq58JPHGQS35Q+XM/47H9f/ZwNOrl
NyJcQFta3+e0R7N6uenrBct7FuLJPtP6aI558V+WzqUjANd1g2GO9I/f8Qahk/JEsx4JQ4slBuXD
PkWydzEIOc2tMevOI3YCbgC5rR4Kdg0doAzf+dS2E99FQZ+82CYwGNsc6BNrdrGf2MXX2bd2NYW4
3mSVakNko+UVPtlhXbE8zv171S12s2k12v8pMlb4gHWDjpiCCeZ5jEHXbPshsBQlK5weDExReEPS
lKQ45TgVNyOyYtg3qhlDbeCH9vi0IDHCOul6EPRB29kTgB9XYT89+lGBbSrIdXsNcZD193Ke+OFA
fEj3gcRxdOjRcd078oGDdZDGTicq3rMBU5ELGptCrE7+ISQzRmjRRZBtm3pavz8AC2j1peZrxKuN
+H7wHObKJpvZ0AKb4VHRfjN9eZR7UH5TpPghwoKcOw3UQ2EREXRZbPxfDTkALPI1EXV12Qbkk/1m
Wmrrh7LEdELE0BGwe53KgCwaGsrtaJz4F6ve6k/14K+JtXZi/THVHtN0DdCGibEeGAEzkjW8lNOw
5JVjwWOYOfUuTlVxl8TEY3W7EAF+OSkW8z/t1GPkbTpW34cpS1mhO+SV3oN5gIICdt6u/4VNViGt
0h8bvAdkRfgV+ZBQ7eD0RQl8P9CipzJzBU19vVWHBzl7use1leIm3EZk1M3ZSrqGYwmgU4cPlAgv
qYsy8lxMmI4JaHWRaQuxN+fGiQDJEs5uXucIpB62FBx8D1ZOXuJ7suew+Eop3UNkRZVdqxUSk+hT
iX1dngtlDWxHDb0X+b1pnDVsPiWdbs9THHQy3+Hi9pFZnMUpblIozxSHGoL2BrcfDw4yPiu8nNts
fiY7SeC/bMaUHyU14VQYxfSlLkfTZm0Dx4jOoPFBihVC44k1ATfzghxvIDcWL1DqMHwoY2FRcufB
5buMTSI5p4j9Ez1DLeKBYFCdrnXPXLqv8XrJJzfvsGmhWbJtd3k5vZXkUok0ZZ7Pdt33+uK5Qmkv
XyyKA6Y/PnHS91rjNuOBYxKfLZossE9mvf6rKzE5nJlpG9tIUbQS8zJboBL8lnrsRvjBc4EF7OQ3
7kDbJx9N27730SJ8tVkrjBuxDQjEiy1EN8Wc3fYDK2PlGUCzYAXi16gbjI1Y4+glP/MsOPdlXI1d
e0uYlOfL93i9MNvoUWEyZ1UdU2XHTALTvKrxn+5KqKUHgaHxDQ8dtUmtkfqUuQhKBVHRuHBectdy
qz91GNKuC/4yu9aJb7Fg1aSHpKP9c6/kZJdH1zHQ+WnpQSHax1WwxCenmSzQlXXmlF/aFTo4cOUN
029cUgjOFLc7zVPldW78WvC2Gj+LNkAXYTve+YBFO2x23mtSQOuB8LcOq6oX/P6R5jr7ixIWuoaZ
omsQOPTCEvS3H7hEAEsw2A9BYzjuAlExHXLtP/ctoTZO6gHaMZpxmMywtpXsnnor6MqPPoNucuEp
mky6k35NedZWFYyuZxbfq8QYezYdGroIbWplwhiVP7VpPL7vp14B2Ol7Pb7iiCisGUs/z4+1xXeS
rbEa2EyqP+bILDNLDa/2KdFaWsXraRAz4a1xta28sVGorVeq97iCkWhw0n8xWYY4Z6WDkQP9NIbH
Iok+RdieM3LPD73v+iF9RdwJ6unEEm1MBaY2kzafgOIQ+HEZ1bl4sprSbr1NrcrW+lzi1vbldvHn
mMgFBThY/PnC1JVzoD/Mq9qdNFJVjxadEzWkAZsWLiI1hRXxZS0gt7OQiwLk0P1C9kLPBwpsYmVd
F6n4v2YF+d3dFVHllTiscDlP3qYjEyHSXZJ42WdWigV2D3f25zhL0hmvU1d/ajYV0rnSk6rsc9nY
tPVUPKvXPME/uxHcymx8qAHRUPAncGU3Roe5vuFmN9ThPkkX1pRbW0vM/vvGwRH32LWY9e+Q1TtK
jcgejcNfcJPO/LfyaT69Mrks4a9UcF23He0I7aXhwilI1PDePaekhsC7BowVPDbkGK8l/tTmztCW
0h5G7Y3s9kyjn0J3oB7bQAwLCOZUkAa3IBxnIkIptvRXO2rbXxLdifs4yWzBoGnEXNxHeDaarRv7
VkYMhxLHY4JkS2/5MpZXq7LKf/QkmeKGclsB+ZZkLwWzI8LUw4BlPj5OmlOk2mYS9uqdZ1D7NHJx
mchm17m+9UX7s02jTcuP8Jnmcoa1Ld5F/PGK6C9gXszV6pDyZcy+WaZ5xS2ykCCYhxDORFDGGfXh
CNkgPenTYnPSmmj6odyuIElfMDLRqJU5dJVggxwk1ctujFC4ZZHUvop0GnkGB44IFCrWj3e5amGp
BOQnnBOBzpmPfKSbiUHKhO3vUGbTY+6wCg7YLduq37PFDUOaJWhHiu7JBbXBH6JxGnRdpIovCn8i
g24dW+H4nPFceTxMwprHTTe1gw90mo9rEw443K9usET6bpzZ1F2HvnRgRkKTD35Sdm3OSzMxp+Az
jWBuhBnhlnAbWoHGjRh7/n3YDnXAE74OZcqMNj3xqZtvCwKG+D2G0GGh4Klw3hJ8YXPThj3Gkr4A
ls4PzfahDeGBvSU4I76ZsPiwiiqPAUVJvm5U/+ThR7VIIhnYmCJvo9A4xxusedSsCs9yX8AQqWdi
AR0COsdzI9zxqwHkm+wqLK/mQMuC454HfGD01OGfrjaYkQL8Fw42Jd4D862jRmiCGahcmodLiDbE
dbL+lrVO+Yn8bMVAGTRxBBCc5S+mgPlSazUcUm46732c1g+IiQbbHcxAG+vtneUX4Zvf2s4nvLaE
jbkLDQGFsbQuWeo2X4oXGsz8SMTqaEm3Jn1N7yGqmBWLgHkXFsbWwozzPRBJJfnPugTXge4qbiqa
BQmb6S7+Iwvt+NsgTfKn1ZfwTJcuV6apRjKkFiW/UDVGlwUGAa5QdRffFZWh/tcxGNO5PYLuSUd8
CCPlBr+yCZwL/JSCNFsbAwA3c/tLBHS6MMxTrrIYGhKYdarpx7L72N+nGhGIunpM4S9uAP+SpZmO
NL8y3wjSOVVW8pA7CTrKprUoODhSzTt+GGeguoknrv5CaR1e4aGGK81PhyC6fZcOLyaXep9Usv7K
RG9hKs3leE/SWT2AW56IxDBP+HdLmwK6oJ5hFs0rJ6WqwOv49HnvnKzm0csDriJEjwh17AdAIHeE
OEtuyv76xxpmr7jn3mcTq/M97p6s3sbscxwa9zMZVXOhCBp3nc6HwRwnMjakOhLpEvzGFnHiY5Xx
iRl5koeS7Ob44Q9BcjPO9GMcKTbs4k3hY5848R5wykPniIYwHLUX5UPvliLdF4FVXjoorQYeB12J
GxcZmiSq77bZrlZ4fTYyxVx0TaCgJasPLkn3wCXKaMv/7z23tVuC8CyryT5EoVP3J4R+YiakudCD
q1mD+9O838TZJwgjEHVpsHta/EKZk8xs/x1eRhPtKFnnzYFYV+GD5Ur0PhJhKjiMGnybBC+Kfsvt
OipPvQlK9++ydmjxH+aBesDd6A47yuAD9+gXmbL2Fk8C6++MKPLqEqKwg+4ZF/w1FdIOf/0yNnXk
3FAfOpQXhgLbxWdkFYoLRfA/zs6jN3Ila9N/pdHrIYbeDKZnkVZSyqRUUrkNIZWh9yZI/vp5WL1R
xRUzP+TuXqHAyDAnzDmvGRO+9aceYWpZ+pUKOyoLIme6FLUB0m8oZvMirNT2Vm5rqz8NtIFelVhT
0P4IDOsVgdcOQZkJBCFVzjT75rgaKGLoftATezCkDlwXN4PEiVoOztVdWT1aVks2qsg7ir2e7t4M
NZDuGz8Bsrn1LJPrSqwDntqimNBSt9UAnlHYqhTzISmF/tYIu81vock00UtRtco3TdHK4sa2huye
1xJldpi9GAqhsmGCv+K5hc1bMWL5UrcGhtSo/SsvoGPqH6POLRvnWEUNbvXaZXsblGqIuC0BPQWZ
o2SvapV4CTdTHmqoU1ILrbZRxnN7S1k1e3G1sCLecB+6dYZyCHgjhF7x1IrIdvBWThFQtuF0PjZd
F94UCe+xjdJ68QtwhPrF4iF2o/K4EVceDkiQgsAx+Cgalmr47OXQmX9Az8iHuzygCkaO1kr8zaBP
KeCgMNB9ihBtCWgnBCiu3caeEZcvballwx2c1aJ5TuLCgFBchqWbrijLVgUQQ4TQ99y8sZ+tUdLR
D11PUYRcSZrkrwCgEuVZQLwdHkz0fUoI2vAp1xD5MQF0vbwlnY7+d0Z+bshVL0aAPVanDe8uxh9R
u0LcRmqYpVstTAuFQo6lUvZXBsW/Q/xfMfcR2E0EM6MRtSvsLcnH5dRinOv5OVl/iyGUeCY8UpOF
n6CCjEyYCv1yLdB7YO0wT/0dPjuR/k3AVWyGNTI8kYVXLBiLL6pGimxTZqgMPysTT5DPHsRyd1cn
wne+MTCVSe4H740rwxuC8YUalid2DfUwBK8Aeet7qMUxZNqAW/IdVJTcuZoEl4e1KHrLY3nHESQL
p3Bif9eYbWzuu8FT3Bc41+B8V2TNRYyHq299wYZJw4OGc8fZxILsI5Rj3CKRZQq8JFylAKrwpHSg
33Mh9HTEGzAK34zqEES3HpmkfKtDdSiuMOZs0qPj2C5fEEXlGI/kn0fgZnqCQsC3Uneqimf9WAxr
bhtF/pI2XdrdBL2ZZa+hXyjmLs5ivbY2wG1iiGK+WtQPKYQ8/Tg42tjd9UVYZA9wB5yJkk08UgHk
bu+BhFAr76ZNKRV9GTU0XbdUBLCbJtqDcYdxr54/AzXUR+Q5OY5fdPCu4bjOTBOfee5OKdVYOwII
ZoZ9bsLqhG76kkIasn5pbZg7x1lhbNyOU8kwbXJ0r01AQyPQ0Y3Vh5WzpbSRpSDVAsqW2wExrVnd
pK4eQ6KXWhLbEJc+8OK/bVxx2q0iwhLus2o534fByT5Z1GniXeq4Xb/pogSgnW2H5AYtgb4ryb0R
VMZQeNXXKbMdckum08CESkSH3QXpVISiEdJONh5XFf++Cj3zvop5NWyzShnfsMkwuCnEXQvXyB6g
s28wB03gt1CqWwn2abChuqd/rqGGcs5l3O5gR5CLJ5EE0WqtGmP0UHLTm+ErYfNFxUKGPC5llkOJ
aEVP3l1rfhpCaAKV67hFuz3ymv5K1alXowsQYFHtlHjvoUBHdQAdy4KthvChBKoOng2yavTIoQpR
Ckx+gjqhJoYdCClk6lvFVelh6bgtGrKE0D7QKtq2WeTV2zHFm/YaHV9u1CHlOn/N9aF2tp5jVSAa
DQpnBzzdKhCMJOJxEM/myiI3Y2dNubp3V42RRsEOWToo+BZIKTy35ocrIKjQdHeN5dT4F5ccESuU
UfUvjk+aZWuArPmONL34HfgdwEJETnAxaNyKo1ePzdS4YZ0VX/ooHfckqO1uW8IjjbdTk6rmFXuX
Ct6Jh9GDVviIK09jrE9o4/n1Z8esm/FzBWixxyhdEeOPSMTc31GFREWGkRXDFU4h4T26Llr5xOsI
GXB3rEbjmmMjMCjOuAiJUGVt4CatAGhX4h7opV5c2RYKNwjbYaGy84XHXRB6hw43pm6U6C5SoEGs
KZzn3lWo1GMBr6zExXHlRr0bHlCFj8ErdF0RAkQwgzco+6aOFKwID7FAf/J+wv5yuvNE19oPqBpO
HeKXPLc3lqLYrw7issHKqqOeg7Go0uQqGSlPbR0ECua/RPV9DNb5huDqvgcetDxWfJ98LYPEDR8g
7nvJNSZz9bTLKst5QnxHDFsMjeDzsEuK4mUi9wkMCGZwAi+cHYQHnj0AU8PGlImwYuWLjYZeeYDm
6+cHO4vigRGh9A+Mum3J5Xm5b6N5VXXbic9giIH8LshnBXmZF1uHy43+EhD7HTNWTy+80T19g6lE
XrKQqvEVCBT+kXYRasjEI5afHfuutsrbWNgivq3dhDvbBH2y2HpT3iF62QJ2QP+Jp02edfXrZJWi
3/q4Mfd0LMoItsnIoZL307iz29B0tvXoOrxqsPA0ng0LmZOfWqkCZaVOGovjhMHIuFF60yj3VU1O
au+mnFor9ssOo5TRcN1NoWfCIcfc55iRF+woO5w1yk/JqLe/IWuj6QdRz37wKzBFYNg6UPHCRlT/
OgahI64UV4nCTU+utPuZkTvnWhlS3EZiRNT+3iCDrW2AxKOmno6O9xx0CuhLHQGN9KbPlDa/NlS7
VjeUhpV+B6qKrJ9lhUV5m1mwuy1s/9xVP8u9gKH07wuhQ4ZGuvuXVvKwrRAAuzeoZe9HNyu6Vyvr
UvAjvfvdLTEKrXO92ltNrrz0RuXyekIg/SmNxvLBwr2CmEe3bktIDPvcc4pfLSa3s3qZBqgu9X1l
nZaO/liSAXht2Ad3E3DxG0vty+LIHUK7N33FMfeGk/AwM5C6/JXVofetIdV4A7XaRspQHzY1BdZP
bGn6PgoVLdvCqbe3SNxmexQSxseyVw0IYDnCekZjv5GL6z+VIWbr1+PUWz9GduSDpw3KddX603e0
UdFmLVynWsNMIvvY4DN5FdeoGO3UbjAtThDVMTZlHjafinCwb5oGcvQ6KXvApBFF5EcFWRUDNdLY
3gNzira5hqcnwtn2DmsH0DKZ19+AS+1UnKlLO7pHtrmLrnPddFgNuCKuOwUNvjKO/OuwmUbsKoHt
reDBRl/rOEaIVZQGfqNKBF57hQw5uHerMUIAFQRPjx0qZVzyqK34gtZwWGH9GvJaUWxNF1dFZdVP
fmBQMEB9EE2LykeiAayrlt0NeFVU5QqyavcTqy8H+eeGtzJaCWpzp7QQ+jYW9Qa4vnEy4s5Z5RMX
vGa0IAOhQtLtIJeOSIQb2gPpe+82TOArQ/ubvjliNF6wSQXAYFjIRADR9JwDYxxG11jXxfFzQrGQ
bVXhW2qlq98GWJjqFYKH8/2IrF5LFa0voPK3CVJELMSguUIrZxK3Y85jco2MDKQL9FcpHl2rQ0zq
gwtjlu5bOzOOqIygQtqn1V4TTX1AP87Yq2hSP7goaX1OKow1MPKod9z6m6cgzetm70YeqhQ1TzZ2
Ydds64OeAKs1kKE0q5URuQqFjwIC/wYXp5EsQ1Bb+gY7O3SvSs20BShleAmfgxR166oS2adibPQ7
snY4fjboz3wWU1XgD1a5lP1c4MgaVRC7z4srF34V5tP4+6KMiSwJ3ul9U3E1zEXJ4e17qMjjwMsU
Am6h2otXh78Nyim+6xoeFZwC5IsqRg01LBQgHtHtHa7qUhNfKaKi4jf56muE8cO1b47WFbSk/Brm
TzxunQBe2Uakk5Jcm1ycs+9Kha7izsgTAXYSV05zrZZebV8HvPySNSA6Ld4GMYWxK0DuuDDFMBVJ
zteo6Lo2WpR5DXO2h+KItWklCma75WWHWeQ07KM66RvA1NHkH+AJTN6L52KM9Fyx33I1sBrMK8fY
9dNbNOY7XFaos5OrU3B2UR187DW3jN5i1ubBCVrzAD4aRerasI4AsgYuZ/ytLPoUqGalQT8uq5iM
Y9f9FBqB6uV1NV4Z9lw0rlFywI8UouKwsQd/whUa2PK+ryeIryX+V/4DDol5u0HjJ7lHhCt+wEjO
GwGNRfVN3w6fEIqJzXs1jSF1kIoAXoTlSIQ8ExpDm9jEF2rXoqSLgkE11YIUhdI3N6DmtIYnlWlB
FY7KfCJUDSo1EQK4VHG7l1EhpcSBoMEnjfYx6iMaznseTrshBHyuRf4D2O5JGTYKeMluP8Ek5XWo
WKWXPQPk1KJ2kzWq5TY7ZASxNYV2B+xEtMXRaaCYiFypUH7EzhBNr23W8g5uN5E2KRg9jl1jls1G
4aneFbf4CE/pC+7DSvllFE3Prypb3RxuLK2h1nldVw6FnI2Ljkf9Cn6xh2BXYC1MvUBAnw0Jctja
wcYiNz0vOdtpKUWhyDiuFc/0nlzsL7gXoPSgjDc2Z3byq2tLk9qR26i1SeWzCac5nRV3+lHXLEW9
/ve//vf/+78/hv8T/Crgvo9Bkf8r77IjUNy2+c+/zX//q/zvX69//uffClYFjmlTXNH5+4/Xp4iX
8n/+rf0vVy8Vi1/ovgJm4l3tomnswFddn/66s/B17e+vI28TGoauOK9ZYfj7ILVJOeDWxwHpWOGT
A9LqS6Vo9uvp1qyF1lSptTaZKGcJ9REsqroLrKTYiXi+ZHNg7U438WdcPhgvzfu7DdSofA3lZ/fR
VeJw/OzbGPrOZsQ4GvCesUY4A6WTd9Y3m2GEBYsASHSNDF/V3ftpVPlocvoZ8kpgMaBPwqqI8qxc
ccV0h73L01MDPVSneHfrXR0Zn3lzQ+3kFTCGb7qiGZi0uM5Q2cNOGRHPuzndq4VFoLl/d6qJbQpx
WT4+4SEPmEaN4mjYlEiI2leXNTCvj3erTLE80fDiNH+GpB+NR+TdyohKJ0SCtlidbmJhqWn2300k
ST+gquMMT5XVfWrIwq0rF1QMluUbjXvfOvfV9ExvFtaZNv/9XW/QjghAHTXOaw3pdx97Gpqr2Gx4
bXl7ui/aHH0frbJ5ot61kHgmcjXuND41hvZboLCL9656PY4UdRsP0GTVQ7yCGAfd4Xkyq+EW0w0c
UlPzzIKYB+2j9o2/269C2zUUXBPBGg4GCocBb48GcbwMMfsXv/OV4XXSO+NMd5dak/agTqmyRnFq
8zXp05HztVtTmIQ3H9fHSnjOmQWytMilvSiJ4qJtDa99CVLLOuDiNl31XT/9PD1lS2tC2nuEqHkM
cM99VTnNyA7wpNJLfdvn0cPpBhZ+viptPCoorMk0cutV9FXgzxSftvzkFK2pXjYLqrQJ1PmEqhFA
tFd4IS0qMBRJwhRWVgjmfZuiD3LZPKjSXlC4PlnWqfUe/Rh6OvUxLiAA+qL70+O0MBGqtA90VEbx
EbbM18oHNzZMyk8AjMYWvFN65lBbmgkp/MHaGn0YZdEjhd/4baRgd9eg0XY4/fuXvj7//V3oo8Cp
IWbVjE+mpiP94XNhIwM8aehcX9aAFNsmfGA8FlP3NSnr+rblqX5VAfH4fPrrC7GsyrHcIZzjtGlz
EB3aDyvdCZpNNEYZnEN8HlZGHpZn1tG88D/Yo1Qpnit1tMjku8rRz7i0cJNCEhtxMB2rltWIrtea
tBSZyxKVHTPvzzS6NDtSmHvof3ix3zqvA94Zw3PNvRdoKl4q0/70+H18jFmeFOboY0DNtIfk1TNT
aPSluHf8hEJp7wIhLOwjIjBPp1v6ePwsT4p31LWLFK6Qf6wyMrw4D2yzFOtAfcJ0yaiRvaFYOmT1
3cTZfSZyPo5NzqS/13YVpD0oooQmA0t9AUkfgi0ZiyM4gnPh//EEWZ4U/sCIyaCgZvNY1HX5jDhh
+DzxIDnTgaWvS6Gvup0QUBmDR/y94WJWPep9hxZjiWRzelI+Dh/Lmxt+F/0p3KwYPq+J5lRrbWK3
7nlRN+66KZU7xLj0C/sh7QGQTIDdBJH76iYDOJissW+RyfbPBMnSNOt/d8LsXCC94dAedJIB7Y1b
dJgO1z6R72sdnhGnh2ppLqT4LxyQslQcO7Doagigs6G0jeWzF5vT3ekWliZDCnbI5w4CmsAWqiAH
Xz3a31F4BDTtkx/MK/F4upWFfrhSxDegTyCd+eFT4Dfjte7V8Rv0rejMqb4wF64U5YU52Hg7O/4j
oE6zB4OuqYD4qNDhXqxdh2YMv+50P+Yv/nM/tlwpuINAn+Xo/PSR2cdjzJuZ6cdGJXn/Z0uGv1/i
CJ88n25tadSkOEeGJFOGrksf9bgAyIG8MAekgZtOfmbylwZOCnXYOwOieZ040BMI8YUHRLSsqHPi
yX1ZF+auvYv1RNOcwdaD9NH2SJRmZq8fcV688CBxpRDXU6/DtEZPHlGKmEFdCKwH4lHYDZGie5/h
IBwv64YU7cKsQL+rbfdoahOU9jDJN46K6unpry+tKjnKYzx0hgC79rkHNl42q27Q4Cs3b0iPwBQc
Kfjl9Zk5X1pUUsD7lGhKkmrdi+hVTGrsgXPq0Ko12hAX9caRYt01YWC2qd8+FgDBV+bATcUNkKA2
UL+mWt7slNp6IodWnumQNv/yD4LSkcK/MiM0UiP8n6K6trcjdM1NR0nsCsbvevR4H4/VnDrNxxT9
yhYpLfj+Z2ZusW1pQ4jqMLJttD9gv7jHUcvWvlLEaxNpzw0+NfW6M6eHAYHmdZ3xJwVpj8t2Ikfa
G6hqmZk/uuGjqdu3SR1q0ATc50IlrQVeBT3o0W/XFped05O62FFpq6BEoKK9byJHFo/qV3QT09zf
Cw8Xu9cKef3+kE1DBIbVQmUYQJRqN2IP4bX2N0HoqCD5L/wd0oYywo0CDjQ0LNlo3A/YQwEs0X77
Skc50jmaphJgdRSPaKyoMDdS78wqW7izOvJWg2OYp+IA/ViI2rsR03PmOkfbhdLy56j0lWxzuocL
B7IjbTWV47UArNv+pUXU5RjadbUHZ5+tOD7zn0MQVtvT7Szs/Y606fgYPaikzPvXymrsbaYCiA6E
ddvnnnZmrhZ2GkfeadoYpk5QlQ+NhfjGphWu/4VCjfJ2ugMLn7elfcYuYxsL4Lg6gE+trGSLAZGL
VQcVhTjYnW5iYWO2pZ0FewFU9PBuPRZlSbafpE0T4FoPQ7zaKEW3RpTw2GtAVE83tzAltryZQEPR
bUuHMmOFVnSnGgoKC2B1rfYL1YveOPP6XngU2dLWUQW1qpkgth9to77G3B1D6f4HV4xDF8++5fPu
oandtp6vNac7trCm7bnD724BEVo1GThbHAUySyOtj4wMxcVVkZdKiPVDkkXOoQ4skYwXdlHaJaCv
d/3IS+wFutkX3TWcb25pkLLqMGQhjm7ANnwaLIs8cI6k0pleLi1IaYtQPYogMOyLx6pDrmmvlrPK
N0wL8+vpUVzYgmz971FEUtdtNQR7XpoZsdxoZNZhEl/5FnfDloJ67tpn1v1ST6S9ARJjhNh/lD6O
dpc++8j0PeYIj53uxtLHpW0B5UDqnwB2HqDCIAUPGUd3dpOOKvbmdAMLYWRJG0ODHxaq/3r66Ct+
aB3QEUiRNqxJ9yKEQMEUNuhlDUnbQ4I0FZgphqkDrp4AjAxSFYH4tD5YitZfn25kIU9uWdKuoCOf
pFEaLw7At+AtgwiEgjZN60gV90FD/HD5gdiaqWKLaUW8L9rntqjvlD77cfoXLEyYJe0XyohNCwIb
znfDS9HIj5JwjweNe+EgSntDY9XuiFdg9gI8F7BXNRmbDi25O+AUxevpDixseNbcsXfbj51bEPTM
RDnOIjZQUNu3BoNn7KPudATYgGVqSBJkJKCCc7eFpSGTtoIsdsPR0h37u+0DnLu2zUIJNgkwH/H5
dJeW1ri0F+jCMCyk9vxjpiFjQwqynB6xx+C6hc/auW17adykbaCbCqwypsw/ApyFPBKVx9k+adU1
XEeENf1GzeMBotfPdDJ/XdYtaW/wNLuG/hokb5XWYp9q2Ci8NciQwqBS1qebWOiUOf/93WII1DCy
Bt1UjlkbAcMT4BBDHB2xDJlJFfaxK9U9pjVP4PrCM0t8KYRNaaMwG9S4TK0ef2Z+FTxEoxWsMzUs
9oGS5vBDW7RlfRTvYYP6e0Vk+rppwH34jffNAftxZltcWJOmtI/4SHQZUZyNr2prFS++gOgJGCnf
nx7WhQVpSptEALYt7uwsfBvxSdiRcEcnKolQX9MJ6MuakHYKdBYdDNFF+IaS822k9f6+dRBPB5dV
nlkbS52Yh+7d2gDUL0AVDfnRjYpqr3bZeJMNEBDbFhD26U7MU/7BY9WUdgZE/p0ebLJzLHqyLT46
V5Dndr4zv5AL6FANnjwX70OmtE0IEGMqSPTwDWZ6u0Ukv7yPdfiHp/uytKKk/UFYEQ8Is6mPJnLN
OGygx9Pw0A2RiTrdwNJgSdtBV/mlR3bbOTaGfSsm/87VkXf7M07oOF+jNfjwPwjThdk3pJ0B4dMi
hcpbHuEOmFvM3vpru2H2FTvOzyzhhREzpI2gQzK9Ry8LlaoqRT+LxJgKEs8ff58er6UeSCE+hrmi
WEnQHJOGRDQ59v5OL6xnNMj7r6dbWJgRQwpz9KbDYMIn96gPwM+iznm21eYtCz2cHAFr/HkRDXO6
53RzS+M1d/RdQDopetF41E+vLby15KBiiknFKEB9NTxzN1gasrnldy3oGSnE1i+z/94NuLnjOwLF
ALeM58u6IAe8UyB/ZBUe3ieKhtSu4V5PmlC3p7++9PPlAEfRNMNYJDtmKENGKAdg4Ys4DoZ2TxZy
iuOF8yBFOkdh7thGPh5Hx/jiQ22Bl3tpwcmQotxV8QQJ7GY8VnH8s7PFuAKOcW4LmRfmB/utLgW1
OykQAJVxPMJPr25UJ0cBBF+5I2jcYm10Z5+4CytVlyO7EW1nJSjpN+DnsHYdPON30uT6mfzb0uel
yAa6aCWK6JO3wRxeseKpN+XAteH0Ipo/8tEYSUGN1kxoR9z1js2su4iEEX4CGJHhpeuq65xzCjJc
fyaPtrBg9fnv7+LNh/2OzZKJ+aMxIWkx6WBtjCG5gW0rXk53Z6mJeQzfNZG0rCXI5YIm8mZaJRj0
ZejsaR0QTixZy+fLmpEC24dUEGQe1HH8vEFFRpRMV+iDRDvyk/nb6TaWpl0K75n/qcBeG486FIxb
DKqa17ZyxWXnty5FtQ4xG0e6ojsWKFquKtc+DhGhffqnLwWeFNXoEcXI3KT9EdIihUW4+AipcpqG
8MRWMRTWM1vTwmzLYMX5kWLqidsdK9/6BQcZDm/ffiW5cw5TtdARGTgYAh4t+2EM3hDGRxez7hvI
VsYTrgbRoTCcMzXMhZnWpADPVCT0gKhWx2yC2KUFHgpY1vfTU7H0bSm+zbLWBKo2fDsVOtlxyh8J
fL8zE7BwJZCRggnS47HV6dmP+ZebkXUDD3CPkuXtn4Ymt/+KkkxxZlUtdWX++7vY9oWWagK1Ya6c
TbXR50eb76XfLhsnKaLxflUNZyLPWmmK2KOPZ33yau/cC2npp0uxjLur0tVeVh2LWkOsvSkGLdhg
O3IZqApNl7+HBgZdWHedW3532UsPOCNPT+jyBpvTYzOflx+cEX/qQu8GHiscgWauKL8X0CJrbYWw
ha3VW08bxtLeobLutAcXOk4LjcFOLUG23J98F19Ip/Uvmh/TlSbfDMO6LdtKf43c0l8FcMo2bYyM
6ekefjw/aIP/PX5wzIzBdiPrYbQj3IcaCxbTpmxq1Aova0BaAKFr4mqCQtdrjG+AelRjYdxO8ECt
M+fewhTJ6ElD+AmGwXXyA1InIKchz3aN/ZwN3adYhANs+QppWDV6Hofqsk1LhlMiFF0kWuwmP8Db
YYqrxDirq9Q5LxkvSwZRJp0VhxAUnAcdqylzTdITqUETjvPV6e8vXHtkFGUxYp4SKqWD3hWglC5I
n/7cbElvzVIJ7afLYRDqfHi9ix47NPq2FfaEz493VTnAzzwcyy8cJyksbNtSeCVBLZy1SZK7Tpvl
5keyPfZFC9dSpciAoIkCYNylR0wc2q0POPSNAwUpidPzsHDA/gNOGalxoLdT90NzedxVyHqvk/l+
EGO3iOZAHV523ZHBlGqI7DAcVoSvGjUJ7wo0atGy9/so3l7WEenKg9CR6NIaOU4gYQJGD4d4Z8BP
Hh1AAIZzGZ3FlOGTBTrDg9KkKW8+e3LuAvJf3U7HKy+66JA1ZdRk1gTYuPRR9OAHGoHXdZanbpAU
GrMzA7Ww1coYyazpTESR1PQYBYV93Zha8NkKY+ccinw+8f55VkEt/DvaVCphmtGSnFaFE2H6hOVG
9yuqh7K5Cq10dpGbOse/mgxTKChixMr3AanrbocTnf4lEKg/IURhVj2Ct5WGprGIAm3CC3yq+G+s
1CJc3Fud/DS5ZMhPk1N0d9A80nLvhxkWpLo+Gt4a2dE0v7NQEucEKRO3CTFU123kmM2i1+4yC+/Z
ryakW8pSqGl4/CsSJ5X3AK4Qf8MpQVT3yoTfmGDYEPvNI+GASr8+aWbyCy1Kk7tP46EwQ3KkD/w3
JYaOdw7YMm9M/xhCEyX+v4fQTzEzaoYANxlyxKhd6+rvDubCxgnOVhc+XAQ0IR2HipaGBqai0y7H
GWYyUQv0xfXpQFz6tHQV6kB/l6XRQmg3kt0wNNdj1Z5Zuh9uVvxqKcYzo/VdbL6mnVEMe2W6bRrs
tnk15+fqfR//dvsf0Y0XUS2yccR3p9lFmrPnuDiz0S59WspRmAB5EYGpph0vM/SSvnl2cabe/ueS
+c/1ghvS3+ulR5clcCsmE91+b2uu7JWxdm7Qzdgo8IbPHNgfL0pbjmvLzxXNU7sJqaX2yRIKKS5r
Zyj1mevlx1OLr+/fffAwtGhmQecdYmj7QcU8NOluwobcQZ2dGaelHswz8+4eULaYwyEeMe1s2zA3
Slbo63LAijRHefXMJH94q0FGUYrcKs08E4USmiiAvJvQ3LbgRv1tY7jNNuys75qeBud2Wn72R7Mu
hbDe1mGYWazVPhq3qGFci+Jc7XFpMqQQNpEl81WlnHbVLFMOjTCl6Bwq+CEq/gqCYnEmnpdiQorn
ahxUlCKRgeimF1Qxtl6RnFmtH17HTVvGPJsYHPESMvOQCk8QH5D57r6hnVRw9SsCrKPH30VHcc8O
1Qe8bJIz6MuFFfYPLDRSUy63WlpFpAzZ/Vp7sP06nxUBf5/eXBcWmIyBblF8R4u4H3dIyMQrL9A2
yNqsctXZkop+4sZ+yS2E8ZtXxrtY8cM+CH0z0HYoG3MSBwFk7ThJdqd7sTDvrhTsGFylAdZLnD5D
/21ERcFuPp3+8sLKlV+pGgadcahYzIBVFF8rxdlpQ/8Vl+ZnbHvOpIOX2pCDvGvdXonNcRcj/58r
8U7Fd8Qzxy9I1F5yW2b4pdiGAiQwvg0nNFmCPeLEj21onYm5pTUqxbaaIaakBzYrCPVctd3E6o0T
ndlhl+ZVime9HGMkFUIuLkVODdfOKOZA5j+zauaT8oMNT8Y267mVZP2Y6ntUCa6C2Hnyo/5Kr9tP
cRs9GJ15E5dic9EyklHNjhcAINEYJAMXqVWViWsxadtQoBmhW79Pt7EwWI50alPRCWu+OO6Stoh+
oDpS6xiwluVF1zCkT/6OYMyGY0ug8LErzOkVuakJn2NQeKd/+8I25EgB7EEgRy/SGXdtkmgbTK/i
pzFuvrUJT6+IMutKL+v0skXlzOP3bitCPs1XKi9Ud36LAhZ2Nxj63UwYXtVn1tVCRMjoYlh8IfY9
ibaL3EC7QTUU8c4aWUHNMrIz29LSXEvxjC+4EYNOBL3aIqqlDqW77wtx7gK49HUppKOgGSG94vyD
yry/1adoeDXAXX0+PddLX5eCOsnxmrFUFeFe8DrKnesPQPkHpz1z0iyMvowkjqY88yyfocmAxqyx
4Mr3gUd+vPfPrtalJqSr9xgqQ4llqLrDAexlNOznqmk/XcivQuNCDmQT39jKaNSdXrn60eYqhv0X
RibnaiALEyBDhgH2jAbvEc40cP2iumn8RPevu0lzLmLY0AMpnO1xcIaGZ+bON+BvjE2fXiOTmp+Z
4XnH+WDftud+vQtg3vuIc3U9X6+c54ajf/ffGIP0hmJXbF+24dnSsSziosT9FCGOJFFfecb/xIM1
OnOvX5oCKX6F7npD3bJIEwW3GQTw0f2JuuHM15fWpxS/jSsENqAZX099HJS05DkA6LGH+3uugLD0
+6UYniolzED3abupxDCtR5d9W+tGuD29Qyz8fhnzC4Qcm1zSYTsVYcy97oJQNPX5wYMv2Jk1tNAB
SwrhqMkgGRWBuot0vK3MmFqsVevoh5/uwdLnpRBGYtaqhaW4B90bvc9FUWPmrDWGd7zs89JZ7Gso
hYEN8Q5Nh2SvbnbB8D/5/NL4z39/F2CqElXVnMI7mJqwuxskMbt8h46POuxajdLXJQUH05aRvJ2d
RIlnCefQqaVO0tPBhm3dgCY/kwJY6oYUwKS4dBM7L/eQjPaT3yNfj7VdtatNgHOn52GpBSmM1bb3
/BEoJoYIXFTcPMCWt43sayNDpv+yJqRYrhQdiT8rdA+BGoRX3UAl3DIQqJ+QrN6cbmJhP7WkYMbW
dqIWOBu3ac5zFpc3UVK/9ZN5GOJzV+2FeJBxugJtytQfEnHIkhgpddtBbTgtB/3M63zp81I047nn
4HUcuZAGc1xYU+vJSgN7f3p4FiZZhtrq2FQFGIYaOz8tPo8ZsjZ6190POW6spxtY+vVSNIsBzmGW
m+LgwzTAgpSkLNYXwfb01xdm15y79S6YEzQHB5wqjV1nlje2wl5aaSjrle4dunwXEehN25y79q4R
FcxJlQcuJw7wypXqZ9bnuq/1+zzG6fZ0P5ZGSYrmphJp60WdsTPV8vjnOEad7sx2vZDdkZG1UWsW
WKSJ/jDGXffpT8m9Q14af8IJmwQ7uhZ9496JuH+sG/fn6f4szYsU2CLFwYArhr5ziwg9razTt2YJ
Hw0R43BPOcE5R2xZGjgpvO2W7CeK8MZOJMWPBAv5Td2G5xKUCx+XYba4+eJeZ4XDQQ2npH5qsNcL
0P1MsBk/E35LLUixHTkmCnthgmFC3+FdMfqlPa0xgbXPnELzkfzBbdKQjurGSiG2JmLad06WQIdg
I5/TPKadHfGZH9cl/3N6xhc2Ehluq3pIfuHu6hySocBfFiLWtTkW1cZTKPld1oQU7NgxooPvFJjo
hF11pXuQyRCY5ZYG+P10C0vTMf/9XaR3HtbGfqIKHJUV5pgUqKcesDGs89+nG1gaJSnOR7VHKR5+
5K4zqFU1Ps+GWd/+ENbVOeGopSakYxv5Rg0p/crg2I5hjfRJthsV7UvIsbS9rBNScOuhYwCl5okS
uCZpYYSwuKEp+FXbK1yJnXP0l6XJkEK7KB28DhJuOCbaw9/8jKQ9MtHD60WdkNG2o18NODQy1ZWL
1xQE/MexBvM3pVR4L2tBiu3CIbWT1a5z8GP7O1qZWH0VSbKaDOfCxJsuR7eJO1WNaTF1WvEYZdwO
irDfOal4ROb+y+leLMyCbv8dEsiOe1EQp+7B9QP/CiNa5eBMrjhzO1jYn2SMLeZpiOvpHK2qXeLt
V6JDjm6Jvskbg3ochsX44eERellXpOg2bRWp3DAbDohAD/FaFW3Vbyzuz8OZk3ZprKTo9vskr8EK
iEMSofm9dkWLcw/m6uf0jhZCW1YHNZMJu1ucwP7c+QsO8Tttsr5j0xBfdtWUYbZoXmiOms0vX1N/
DdxJe8Bz0z/zrlv69VI8UwElC+CQN3HH7BaPkhFDZGPYKm6ZXtaCDLANvBbhYsdRd0aNMqeJT9aG
FOInP8Ck8aIlJCNsA9v1UbEIzF03Wt8zC1u3uM8vItWbtgysRXe9HSEoOgd82jx3bapBgRzvhAQ3
ksBTa13YBymiqwm3lt6d5hQlW+DajmxtU6e87i4bonn6352hY9XZZPgc8f85u5LmOHWu/YuoAiEJ
saUHD22nYye+GTZUhhsQIGYB4td/D3k3vrJpvupNUuUFNJLOkXTOM5xgeBcy+Av1jdyHQ4/3XfcC
K4zRAVOSqpbdQAkdVDFVOpX6FdYAkW2hD5aReOfU5FlxTIcmFUYaZO4Csl+Q2X4wM//YQUw9crLw
ulj7y8B8NU6xH8Jnq4WueIQeeLHrQpTJUjRA95dHaSXa3mJsHVTFYJWIx9fQ4jPdZOCnBNMkVvVs
YybW3mFFNGjQf00Lx9Nf5E3cmGLfBaa4dRrgyS5/xspU2EjRqjdwZo3hn2F67yzb4hl+FnBu9iHW
3m4tqJXPeIMNTZJ+sYMYTl2eB/ukdxZvcxBCB2eTV7uyM9gA0bGuADMHBf+UgP30DRpNHnx3mEPT
jdlee74V09UAkw2cU4NTQybJYCXeT/I8a7fZalaubNQ2LNRNNKRN29o96a7oFp0nAedPGGfDhEIf
Mp8UtzXMUL5envTlhPRO/LnLV74KjSqDmjO0u91TA8jZM3wdBnjSIku5MaBsiZ44vJmycud7/ZVF
ZRtEVsUjjA1Mi9tL3ncfXd0KvKcZdmCTtVuSyGtzZB3MNfq7XkYddtKpKHZJpWP49gzBRjpZmyDr
UA6nkaDqs5DDzZpWL/AZ/MQzPDxZLvgmhJjI/0NLai1grLinNZvgf+biXZPT5i+8JJCmjjsPiCEk
SEikb3zT+yP2Rn1TEgimufXAT0lXw2B+LLsblgT6cHmVrT19WX2vVhksYsaxFw4/mZx/Jy78iVqF
VuPlh78/RG+0NeFHnE6jqPhp9MHQFQTsvZz07nHw0TC9/Iq132/F/CjruoCpiXsiwdLq1UwBlwnj
oK1PWHv+8mmvxodOs7dYifKTxP0rgr22c9f6yXUnqTfSmsSZVTp7MBCoSvjXPk8NU8UHAQHyZqMT
vjYD1iYOjza4ybWaHWPYr56SrBpux1CSR1aQLQTT2ghZEc1R3IQZZ8FPxCENhzqQa+Q+84S4qjwO
Z7D/zkCX6sQYlbtwKxqyWzVNqDdSqbPHIYWr7pXLyApmzasAaVZyOEVDETiHAcxdMNT1dUFmQ8tM
5vRO2nX81I1k/Jf0I+h7YRy6VxVsmI0hg5e9z+EbPpzgMgb0JkxXI2I2q8srS8jGj83DaMawTvxj
WdVu1AVOugNe+juMoqbj5Rhee4MVwwJmRzyrS36iYwrLReKwG+hA6YOvQL6+/IqVRWrDx5oSEneB
giMCLH+6x65WMHetpL+xetY+YHnrqyShCailJaS9T3KCsVQ8tN2LUak5jCgZbLxi7QOsQDZMD7CI
ydkpzr2bqoNIB8tbdtVthdnYMdq0vSrgXnzqeJ83UQVTar3LmqHYKMCu/XgrhHEmKjR8NzH6XcXu
GweudszfZK6uPd2KXTecfFHWlJ0a3+lgIkjoAd5UV4lmUGZDyIAO9OJ6EOxEUNR7NPCvfBCMPl+1
LG3QmCxa14f8AgZmAae5YGA+DME4PF1++sqytOFiyQzqNqnKZdFrU+0aN0lOIRruO28qr0ycNmZM
QNGqqVAJPUGq7TfJu+4Ghu/ZNeRzjP3yYa/iqmlD6PK7BTlCDMqLElNUx7j1XZTI2uvqq+wNVIww
EOahS3MC0iR/gSLhmO3mwUDo7PIcvH8iZTZSrJMUBustZM0gSejuaQfJ21QX34zff4JgX7BHG0ht
pNGVOAjIf0ergoN5MkiXnghhFCZv40z8u0DW4L9c/pa1F1hhrFo16FiR+aToiFMWIWPg3MOTw7mK
cov5tiK5EdTvp7ilJxjMBTBfDzzGd0WXzRsBsfIBNnAsB6GzyBLXRe1Thp85JG5/4xChw400uhJv
tvykB9YdA8TEPc1d50Vxop5hcBzDIWzaiIe1378sstfxkDsQX6t776ThVvcVJFEO1+FAbpGI1h5v
7cNNWYCyxLwZJ61SN/ukBmp2X6cDUxvBsPYCO55hGtlnqmYnCriGCSDGCv+661CBzMaMSZ+zoupi
LB6EVNRBgjuCjvnw5IWFc126tvFiVZqEbU9gYdb8tcMGmMgzNwPYot51EWZLRo5x7+eBM3gn+Nxk
uwoF6Kj0r72OcSt+YZeXstQUFLbRA4viySkePB+WKv+P6+RaCNgRnAhWQgUIr4B/8cd4nuMbCFpV
xzK4TkCCMhs6VgnC81rl5Gikwx2okhZmIvscDoTyaypJKa+cDBtAxtOS04YN00kUtE8+KA5Ia4Td
rgy/Xs6nS1y9rfC8UYqEqwqszlKJelicfJes5gcqxul7X7eodZd5/ufya5ar/HuvscJagDLT+BQN
MuHHO6rG42gys8vp8PS3UUYgwTGXbCNEVhYAs0KcF54Kc2yzpw6i5TuQapJ/8oH5u7lwk5fL37OS
RWxQGU97mlUh3NRIP5mjSkH/hj3tRi9u7fdb52yo2vDYrx1zShxwp8HBR/M+M2bvXds5Zszap9UE
TLGZQnoCvivfJeGU73igst00Ar923RBZka5pwhJHB/Mp8cfqyeD094v1V0IQmI0mgxhjUQCsOZ/G
MhB3QjAIqwzxt1bgSy7//ncjg1Ob2keLXoRzFeYfiUq9z027mMHU+WcKyPHLGAwbC2lFJJ3aziat
oAWafdL51deFd3A7Eu/bqf/EGtgOppDP2sFcpdtNjgl3YVjuSR9ulUHfXWb4QGuZjai7wbYMH4jj
OfuffowChBQ+fZtabGtjaC+zVPS5o4L0Z8L4s9cXAtTFKj64iJ2jrMXWxXTtNdZSCzvgv8oRYxg4
bQZFTmj4e7KL/jbUqkRtndPXXmNtLHzS7ZCSajq1g852YVo9BDmFgO6UHOBav7Hs3j2sc2rXaQoB
QckK6I1fcxjfho7TRP3o74q2/wAPR4jwhOVGxWZl+u2KzQifJkOhzXcmIJCLwwgLz/wsGjnmT3VT
SmBILsfRu6kSH2QdGDuwfEfVDujFz2La1XEy7bXrfrnu4ctUvTqNTrC4Hpgj85+zqXy1I0OmPjDU
Dn5f9/hl7F49Hkg5qgIYr76YFKjwexGOxDvAvTT7ft3zrYXLergBkGL2f3hdFZ9r3mv10PtalRt1
+5UVK6wVi9tqNpo4Vj/yKgzhi56Wu3LBAUJR7b5BdttYsytLya5PxC7k01qnZ+d8SuVOYkqiqk+a
G4hf3VweqJUPsYsUSTChCR+W5Y+gLfhhoosYEodgQlZ73/PauaqSz6FS8N/5TuAizwFbZGc0IcI8
cmHT1MNUOGUb87E2UNZyFTNJxy6Q5Y8k5s99H9MjiCTHWnfexjitvcBasNp4ZV95BT0vt5vFjhxI
cZodvKDWG3W0d09yGKIlzF+FRBqGJmlFV/4o02x8ztz8tw8PPvQFEw4KVGvooQtas08qNW0ch5bB
f3N2xButfUpNC5JnnNVP0fLnLnH/GB9iOHkuHiXEUKFcGSRXrmN7u1KzY6asJ+dRoFc0pri+5YDY
7fx6erm8jte+xQr41qBpAOcJ9bMM2Ry5JVSkpwaX51JAmqwbsJD9afMEs5J57VIGGtClHP2A3XcO
HCJgxhoYZzfTeb6KX8QhHPDftTBOYdLqSac/vbB8nsAihxH2dBWXGw9fFuCrhUY8xxs14N4/4Zjm
RNOc+WenTuTG7rcyNjb7jRalal0Yc0DPuu6GA3g6afeS9XE5XBfqNv0tUUY2aaCdH2hzEewZKDV7
Ahs4Gi/XNKUwQFask1hXYLGQ4Fy5kFTbu5gOHwoOCe6jU5l20/7ykl0bqeXvr+ZBF2ooU62nM7wx
SnUPm6nWQ7Q7c35NXwTfYcU3n3wTTIM2Z96PH0i2qGEG7Xi8/OtXEqJdzeimwYXQiCL/25qUHm4l
aEbQGPe266tr77CCugN3HC1gQ88QKEr2VRF/a1zvC4vHbCOrr02BvY2zDDKAbe6euSp0ewuVoUrh
Fp0Cj3bVKNn1jNxLHAeuV/ScjzCtARUU6HRcQ3czdAI2ltFfw+l30rhdypCux2oqBizXUgXJuZuK
afxHB6wcP07Cn+BTYdp0gCpx14n6UalSlV/GOuVM7Dho4WpnOuEFX8MOPuM/XRzGp3I/wPVGflGC
zLMbeaIzpNwYkZUhtx005MQdPHrZSF14L1cEfoqDbOnh8nivPd06B6CC13Tx4KofHtUPf5WwoQTb
X/nTrbygQKArILhmzi7xID6lhk7uSuaCG3jdj18+6lVCcOVA2JR79KzhwgpfI3Tyoal5TXmZU2Yl
A8d0fQX8j/qRSql2tQGaEG3q3r12pZP//vhROT4UtUL3nKD8QR7QxCfFEUqzi4px7XR6q8z8LtcH
32HlBAl0TNZNitxDVR2OeW73CH7dQw5VQkgBlKdqYg8B/rBN9FlJQnZBRMyhD0K9Gc9xO+D+G7g3
SrbOnYe220YqXVm0NruuGgUwz7U7nqkPSjGfmbefBP98eVGt/Hzb7mLhMwo6Njh5jxUcFdCL9L1O
R13ZjRUEIqum3kKjLEnznTxkE+3KzEVuMcb8yieRw5zG86VOZaRknGXhKeWhzJ9HHyaX9b518lCf
TVVNHUUlvOHexyrGfjjuQ00ycju3cxd/1mnnDuFjACCZmcCuorK+CaUIvKch8x36qcUeRM7wP4+b
MJJzbQTAxJDLOxsHwlrOXue4E4xRzdKyMJHORfazLB32I+nb6Qz+M5HHKsWQRzOkPeRzMMSB+j7x
ZNJgKM1+N09RqcMqvGH+YIJPA3qs3WM9l76b7ViIXseTI3rlfZCxbApIg8Sk+SNCT2c/hE9UeQAs
h3W/x0ZC2pA72SzDbwlzpl4ccUspqX8T5gpnvzs39xvSb1wjVuLD9v6owFWZ6ySdf4EPl+/SIPys
4K8Fsrp3E8AzKPLK7HcC252I9yC+Xl5jK1cXm6PYAavDfcFmVDyIS+9yAlW2OwpY2/dm6mcGRG7A
q7A9CO65JWovHNp9l9+8FjrL31+lzBFgj4Q3Cb+Xppwfx3Hw78jItvBza7Fj5UwIBKajq/BdVcHE
nRrS+QPtOx9eFw4sYS5/wYofDbXJi6buTECYJPduJm//EpH/+uDEwxNOpncdnKOAyb+FHNaL4d5u
8essknSrVIlO30rUWvm0Wow24NnnfJfuLOL71KAe+zmY4tQpDoI6I7tpIKtXHSHew5tTLIqERgXL
SyGjYYrNR1Y2tH0IgVfhO2eIO7REObLAnieq73bj5KvkhXTBbO6TFh22j1yX0BdSbojPfhkzJU12
Y9qK5/uq78T8Io3KphvVw5ga9upyyn+FyUTK+zbtyhF4/hF6JlEMh1Tn6Gr0xJMIxRcst3gEVXwH
LSP8jnkq2egfsjwZ1B8XBnCZXDyBp/AWQiVh+RTn8I99HnuwTR5zPuAa0bTTaH7mHvbDD3MPcckX
ket2/tpA4dE8iqKry387oDWhwJn0YmQsQt+/hE92ltalczatIM6nlDCAR/yGJ3D/6rPcf6qgj013
bdmTT2pwFvSB6fNkx11FvM/pOEn5T+rknfcQjkUavtSj08Iv1W1BpI91K+Mbxs3c6sjjfS/uOP5t
bvwh9fm+hhWhOJQtbKaAGHVgYhTiyNPuSl3o7AMEHumCl2wcWGt1nnOXdI7J/+U1meuIV3Gnz6St
Q/8BIh+DOJICSoQ3paQseRigjcnqKPcJ9W6BMAmdCF/Cup/QyKV1Hk0oD3WHAblN3GUNnAMfkyEY
yocSTDYVcX/s4xvdVXn1Z66DQcgDzcahvSk81MPbMgzzBw37kCpKOpy43V0fdARlWNA1y/hn2RiX
Pbn9OEPPNi5kJo4+6J1B1CuwUrpDHU+0miN0Job8c4AzDnti0MpIBPRVMjN8HFIWoE5GMykwjnyW
cfmrGRRuJXEVUBkFfRgG/xpYTiVPI8uYf2+SMPuJdaThX6STABY2seRzf8TqHPzuG+AcJf2SpQpE
YuklwbgzcdfD3riuQpB9YX5CKAzeQi/e+7C0KPZw9Ynzw6AlcW/ECPuJO+mi1IwKRAgdWtQl+vZh
hmWq50VFUUAtaVd6qdPct4bE50mX3bCL02Ro7jPeOtMx1l4V71o3N598Zgbx1YdjHmTqpkQ4xxRm
NfwWRU3EHFSQ5upLEkAeeF86iUr2AB515FD6fe/fjl1ZdEfuV21VRRVuC4ekA6LtCExVwnc5D+rs
bkR/XdyHPZQ6910WlvpUS4jV3/CqpuTAPCOaU9HK+jNPQljclV6S/+qwWY9PKBymoKXPvFkWVD9o
fj8leaDvA6Fg4RShs4olrMkM9fZA1bx+rKCUmkBwIWhIKvdkcliDrjsQTTusupo8x8avxicIbvlu
iCQQatQpJLQa9S5Nqfsi2g68swhmoEM8wW5tCB0MSU3io1c6/EcRD0PxGDAS1y85q1m4zxod6g+V
Kvrik0ModnQFLUZ1LuqhIh9wrp/DT407ldlNhqJ6+72rTA3RqsGkavxTAPqfflbVaOZ7aNh6LJKB
KNgNa5LEOSQYYLJPIZ+a3RSVSfgeOOsKfRkf3e0DQorLezfOGgca5n4ibhIoxca3uVfy8o7NBVYU
GN1e+yfM6965h/9lABOqWjpBGrVFPab3cwzr0Y86oFl/W1ZZWcsjasFp+407HczNHTGAx1G0RLzE
hT98nVUbxDIaK93F+8GUutt7nptOX/E0rZFSe4kC3xGyuriF7cN4LrZKsGtbsXWXHoN48kmStmc1
j+i1wT81r2Bmmm51uleeb1PVG86cUvWu8znXpu1PCjRWviNTE8TXVa5sPyjwCLJunIR3Zh036A6p
MiP3DtR+w8PGVr+cG945IdtcdbitFAFOEurkwsIRMF5k7UQmX6SLVRNWD51Ob+GZDIWHLNdRNQa/
pa9vU5jBOkxcVz2zSewU3G8ow4rpTD0UJFDFcSKTwSuq19OVRRV/OU29OpM1msjO4el81jIJX5DX
RbHH7rPJEV3u8u+NonXmw6YfFq3OhjOfUBgF7Lfbd4UY98rVzd2UD58uz9bKQdq3Dn8uxDwymkh1
El7RRzScXkRRfWy69PdyHoO9LCqc+kO58B4uv3DltOlbN+gq0SHPUNlczAHEgQfIGUCTm0OmNm0H
14bOOuxJMpdkyuRwnmfYpwSK7WVf6GPm633oOlvV/pVavO0hpRoPxq5pNX2mJXT0Ih0XHP5nrrgZ
8zZ5Sorg9wR38MuDtpIVbJI7FSqdUmgDn8UAYgWPIFNEluAVrr9lc76yEGw3KYWv8P2xde9dV54T
+E6LCvCOfBGUT6t7t4wRPHBxaTc9XlcWgk16r/o5HDrtDuemjbMDmGgUPsmQgsimLUvUNXCEzXmH
B6aK6z4oTlxBMENn0Ak0SXMP37LmmKTsgTBt9o0BqapIxccCB9jd5flaG0wrOeS+ckwR8uEDjm+h
gmA0ZktEsQOM921XVRStTlz2Z9whExreTTEB2LWmTuuJjR+wtmCs7DECR+jEOdQoiQsp0pvYN3F6
56dBsdVeWR1bK3GAoyTLPJi8e9rB+kGOH3QgPmqP7EbBHv7e5xZ+3+SpXbBoS143rlbyQNVwmJ3K
BQ0IixTeTgAYQkVx91dChCv2mc7iMQvxuhBKeJdfuRLmNpVe1mGme7OMZODhDjd4uBMr7Cgs4hnz
vvvVLGdcCWE6f+XUWSeMKokdr0mEh1ZJ7spdkrp9tfdKCQDR5S9aWRs2u14CnVmgQqE/a1SRnQiV
KqD2ao84Vz7f6rzlpEpQmzYzAhu/OW7FItccbnk/rYSWTa5vIOvU5zE3ZyAr0kBEDUF1/XbQAQ8h
QF0MdLqD3XoGxro7ji37Ksu6GGSUaeizXHe6+NuieLX1i6wwMI4PhjPIpu7BgEa5F5D02nkhqfaX
52glOdoOV6Prw+lBzCPqzEVb4DqeATaC4gGb2+F3EAZx/efyi1aWt2clCiU8j2pP6XMM3s+L6/TF
g1BgsPfpVO1QoyhOXjAMG2fPtZdZOYPMwzAlylMnXYMpr+fxg8Sxr2mAHBxN+XGo6MaL1obPyhNJ
U/ilW2NvEVkNfBoPd/HYV9Ag4d3GGljLf294+bkfeLBRdu/pclNOwJk2yHWcu2fUF26TIb1txlbu
5zx89OJyo/q8FrpWbqAxKFltMjXnGAANAGBnJ/d3qZnDeeMFS4y+c+q0afqwSQHUWXj56a8vo0tx
I8UMGdyn0GdCwyzlD7VfbQlBrXyOTdhX9Ty4EGmQJ3TLeLLLq1xOeza0wbfLi3vlIPiGrd8s1OlG
9md4Rs24o4c6DmDwQzRDYWEkBFLax1LMSbnVpXx33VFm9ziISKTXyMk7JgY0QAPjxN1fZbYCl/+b
y9/07pjhFVZ2jeHrFIxjNp8aVdHgoRKC66ceZu9XcnDsBoc797VCKcM7Yoc/U8cHyGim3UZgvpu9
8euXmXqVOiUzHiG4xtwYOsi9NK7ZUxI+GkG/yxlpIBnDDKbkkFDz3KsOz3indRhTBfRkcFL2YHlt
cM4CI8QgVZv238sTsjbnVgYlFfY6noeYc4Cy3EXwcsAy2DmbGnxrM25lTe6o1J09zDj1nXGfm2A8
L0pd/1z3861U2fQdDesCSxZSwt0xRmnvOCTzD0iGsg2gydrvt69jZTFzJ6TeEbNtoiYw4jQ0+bwR
D+9mLMyulRINpH3bIRnjE+28P4azf8di/gE74g9xUo9RR/z7XgI3c9Vg2dUZxRLt0nQ2p9qbG28f
jnNamogGugmwuegARiGXX/Ru5kKJ14pytPdUqEpvWVTJ9zhXzpEXFT8UyfBpIpuqgitjZ1dqOrRp
fLT741NFh69u/ispIQcCwv2ex/zodardTQqWT5c/6d3NH59khX7TJ3GrTDfe5M1SFnLKfxZB8tHz
QehUuxCuBpffsxKPdmHGxMrXdcHjJHKdkpxoxsghnP3xLiSo0F9+x8qS9q2Yx101xe5RkiP4O3ex
z+O7dGRkYw9ee7gV78BLxUtz0z+5hohHBUNbYAsKkW7UElZSsF2ASYpZx4T1GJ+G1/caWgcHF8iZ
SJVwE0afaI9eILC+4XBy3M2qz9p6tnIAR5bs5BCTo2rAXRcQepQM1o3jXN6UHsikl6dlbeqtXAB+
ahbogZIjxDlMue+D+V9NZ1gPBKQOrrmeUWaXYmDM1rrjPBno4HrdSxXk5s5LWb91w12ZfLsMY4a5
m9DQMacqQfMd/FHl5QdHQmVjIwzXXrCE5+sdOF4294Kak2Ya5QYt5NjshAqyX5fnYO35VpiDb6aW
Tpl/MnD+3ZmKEWgCltXT5aevrCNbZxBtJ1ZWaeWfABdOjgATFmgBoc6ADoQHpzjvz+XXrCwksnzc
q0GCc7QuXA+s7WSCe3uVlL9Qn2r2vnulUDAjVpAnjc4JlF/8U6z1T/SXzGFwy+54+eevzQH578/X
pRqbNnW8k4rV/GGkMv9ToAJ1d93TrVg2OD2XULPDT1+kpqGivAfXJLkuexMrhIFvoHB7Sv1TlcWP
igPZ3vCG7DK/8TegIytza5c/wMivPAVe9nF5Q7L88npg3yeBbvRV4/NGWzAIHBoQifzdDP6DUTj6
N2hyXRe/dv0jT6YZvK4MmRS+Dzsi0UPxk03pwpWVY5c2Gjhz5mEYkhOcN9pDLgP51SOb4P+1py9T
8jqsAPmYpDeRo85DFNBIoAJ35zT5tKUyt7K32dWMBFuyFkUdYuEPH5TvfzGlSSAyBk36vn2kMFKM
VNGxyIu3Lhdrq8mKY9WAmwoqQ4g7MicZYAj+cFfNYGBGQxZs3ZrWXmLHcyb5uLToEihww/VY9mNw
K5VX4a6MSvblVbv2DjuqXd8P/VbwmwYtml0lsKSAOIKCzVxuuVGvnAD/llJeTb+eaWkm5ZEjxzGW
Ss/H9ZJjY6sWCUAPncDbARC0LQLpytvsUsZISjQtQD8/cjwd8JcvwGOhE5nTZyiBzzs/FleVJCmz
yxii4DPKfzoECZqxkxsCnNF0WN9A6j3nkPnXfd/95NopITJKNw6JKxuhXdpowr722qIMwcDV/CO8
o6t8H8cwFYRYahMfUTS+Toea2Z7VWcONxpqAUVRG/DlKPHT1I17OzcM0J9U/l1ff2udYmWFBlQwK
eKFjM5TTjwDbwIdaBH57GtEvlI8jVWzjBLGSg2xNQl61Qk6T7x4zmoqHpI2HBxo4Xy9/xtrDrWzQ
yJagI4hSAzCZ4T2pKmcXA5q9sbGsrWgrDeRaAN/sYp1JiYbELiaF/CgAGHEjl6Tus3IbWMNoh4Rb
uMOVnGDbVxPQFauxwazosfpmoEOO5o7TnwLfVC/XDZi13cP6pG2zFMWTnEFYA9Ynvvdp6sOg31/z
/DfG1bAGG6qhasKTYGn9j+iC7A8sYvyby09/f3zeuFaTKScmRt4EOg9uWDeJo37xoEd7vp3MlR+w
rIXXOVMJwMtEgJumCwTA2NF61+P2cdVh4o1tdVw5Qw53W1ie1oF+HCBpDzd0P74u1t5w4PUItRoP
EuZHhLLr7itpiPNlRgev2zjLvR9vb9jvFeHArRRCnOIud77wfDGobkWhN5Ls32PPm3I4fcNxh8Nq
zQCEXPDd2juTuP8pErhSxAH9Doe+cR8L8sn0/ScUyA+Bqm6Aa7oJhRdGxZyYyJmHY5oWz8v/lxfc
2vdaGcAE3J2SesbvqRLCI3DQqkWS+bqTK7V1CmEpMugCOz8cm1QRkTTtIpCEtmi+7x/OaGjFuggH
8EglCU6clurIwaVa0GaA6qssUqw/6L56GObPUKHbUq56f1d5Q4anMeQJgPQkxy6l2Q9O09+xwOlv
5MX04AD5tJGX/+pJv7NMbC48j8MxBRVenDiOnbGW3R5YYDdqWPsIyL0f8ZB+NwX7zENgkLgcspsB
RUqwvh4A/d2Cp699rJUplGjSDjqi/hEKUfrUZBKhrObq1zw19QEaEdlVjHxKbZfcrnY7iFg0840h
/hfNhmoHS6kteNDKCrdVDlG4hYZFEcPD7u/RPYbu+97JNy3hVlzDqW2VC9nBoctqgwiKNYBpmVMO
kdvmB9pDP43pT1U4/2mMH0R6Uv+4LXvI6LBx8libIPtwANq5J7OFLCKSFo494psZcEDIQsBq0uaq
1idmx0oRDg4EEDyeWwkLDFdGFCrP+VT+8oXfbGxJa99h3RQ4UMcU0vP4Diryaq9aH0NYxo8jG2LA
WfPvl3PdyuZqiw+IoKZl3S7DpU2OAjGVt1PrPmQBAB+X37Cy1mzdAVW7bcjbZS0smV3G0HTE/WNL
AGbt6UvR/dXOjYWEpo3ul+nuY+D2fOAgFpuH6367Fe1ETKBnAwEhIym5eswnaBKTxXrouscvc//q
x+s6mIBQghocLs9Tc4tTeAw3risjwRZFJEUHBfChpkfo4TJEGoo8QTVCH6f8CImfw+VPWEbinaRs
Kw00pozdslD0uMhCG9XJKIFEFABzT3nhfAOIfuM9K+Fg6wtUPoDuQb+8p+4em3w4UD6+NFPz2EMB
4MrpsIKaF2nlJuNIjwQQuUPcgLrV9s4/lwdq7QOseNadm3h1Yehfz+QxLX8td+ShhLv0lc7S1JYS
UEoMRvYzxgg8jBgKwjt0BB5Anah3U979vPwdKwFnywnwrCEaEBJ6xOpK9p2AEALE9DYGae3hVjSD
fzHOmdL0mLR9fahC8Vt0xZa34drDrWBWfusA5d/So5zTJpKp+pZdW3WBz+1/Q3nkvdKO49BjA4Ok
Nu53MPb6iB7i52Zof17tFvtGT2CcgQ9VAstIQ5ciSgrzowb74LoAsJURqUAqhY4KFhCsECJX02dv
wLZ53cKxNmbiQkG1ZS5goPHC7qEzCkasvDJT2xICFGy9vJpzB0UoiadrguITyudbdO2VNGcrIuoU
UHrZcUQvG5/gaWwiV8FKFzacBKT3oN/cz1b2Y24d30GycGLdIGnrirsRdR13B6oFdNKNvqp6AmTs
f1dqwkNHQ7gWvnBh8TmvIHDtFNVw3STb+gEakvfFCPAgLtIQEo4pvJZ8gMFvLy+hlcGx+f5o2CUx
qD3IPQ5I8wa8ZviD8EPbb2GZ115gR3HewEh9mP1jU9YeVhL7bmZVPYBd59xc/oSVhWTLHppR+1KW
3EeIiY8j0j/MLOFSOv3IoW8KwOiGHM9KrnsjfQjDqGEGT+2IpuA/ncFhrmgBb7j8DWsPtyK5ypip
poYgSy/UE42rOI5cSKmXn742B+S/63NkvGcdwy7cxUp12MIyAde8fC7MXTs4aX+4/Jq1j7D2Yyjw
Uup2FMZ/NRt3TQbT+TkNf19++No3WFHMHXClJjrRo0hN+EAcOT+NDSDNU3alFDuqJv8dJpk3nVfr
CWIy4K/tTAhzrc4V1wg8UNxv/vvwPJ2KDCUr+NwyoPl1ozRYXuWvy4OzMvI29E0xP4VL12KiC7oq
9ETgIwihlx/XPdyKYBgqGdl1A0aeVxBXSPxooldqmFMb48YhPxDqCfnHQGPukGsA0Iwj240VuZIa
bONcw4uuwWD4x7xzkr02JrmDnEOyd0EzeIJXwM9h8MeNd63NgRXCvM2pHuC1coyBgfrgirl7bupm
yyZgZfnbNPSwaOqcLT7DJQilCycUFzOC0/TIUm9/3Txb4euiNw7tT+RR1aP3yAc0nVpX+Lvrnm7F
rxzKtimmzj/+5WvlULTauaXz7aqH2/C2zqUQmwIPdym+jJ/GNCmjvsN567qnW6FreOuXMcnYEZap
XgR3eBKl0DPbePrKzNpYtiRzAP4ZYSAcB6h9JEll7iG986Om2XwVjpHaADaSoWIk5hh5bai+CThN
7Vi3WXpdCTEbtQYCEB89+Jsf84o/S694jlMYYbv8Y9Jnn8O62qhor43SEnWv7vUyCDtwv7F8NFjO
uHmzAIbw6ldWbAo1rcSvTSjsMpeUOGr5x//j7Nt65MS5rn8RkjFg4LaquqpPSSWZHOfGmskkxhgw
ZwO//ltknk/qcdrFK24ipVqy8WF723uvvZYw5K9ugbxXnIOmbt8WsjywGFaSBA0hFy3NVyMXhmL3
zQuu68stwxVpmAk+MeCVehSNClV9T5pySxjcNfGW3SagMwjaaqZw6ngEEAYu8aZDRtgz+xjvAN20
/C6ZuqkV0G9GNQIAfseEQKK7Gucfu6beBqZBWQ1kE3VViEMXTIDUaZRr4mzbUptcveAr0Rq7GnAA
KLuoinFNNY5/0Kp+5rX6wBFFqZKt0+11DhJMkOWBiR7IUvbjkh3MpKn4KDwZs+/DMKr6Zyh4kB/j
iOffZ1QPLe/mKsjGCTQSRRLnV6V9UPwd+7RRc3OESOWcDhuQeMe2syFtJAbzd+e1GHmPerYyAnla
YPgWNsHV+vr7C4MXMeRZkgjg64a0b1RhgtOEkPq+67YNYpMxyQlLAZMDnuojgAHFXRbgdbtvw1m2
zulEWDhTwMbxmqI+6KLiYRk2HjsOc7Sr+lqJAoAyxDWy1wZkdQZSmignjA4KCvGnfd9vWTwYKfHg
TFv/nITLX4GIoiNDAcK+g9AGsWkU42iI8CJvXiH1wkAnAdoQaOPs+nQbwQadpswMkQb6PB8zSI6q
9s7PCrmxa1Z//4qp2wg2VAdKLCQKTIZ0PkNTLx7fD3n7JkYiqe8OcQp1rtvDcCyyDWZL0tSMkDf/
F0SvIctyMgFoJNoG9WC3e3BYl12mtz77a91A9poK3PVmg/q/fIEW/L7WLdvtgqrx+Yq8MQOwkH7a
nqa04Hf7Gg/+ezCUkO2jpCqxgzr9TgQjucs9Lh9uN+64zdiauEM/5V7EoT8tFEhw50Z96KBkegi6
9E2wXjV6rPftnlwrYDltzgoPua4GPVEWfgpzJp8SEODvs2EbsTYP/jh2GpNEwNp2/rUEddn/vevT
bYBa2eOhMBWYJJP53ZG0OrxbZsb2bR4blCbANJN3Xe+D0rV5VgwiAH65KUrsmHUbfdZNmTePJQ4I
EgMfnZimfrvEKLW5PTGO3WMjzvTih1BQmtIzhU6wCtkDAxH4TOmPhIQfijneOIdcg1iPjReuscR1
rAaBFLYOijhAA11AXaCXGztnvVO8csjZMDOBiiqapWOKaLh/XStDQQH6FtxD99uFLq7vtywYXFwT
dOprTNNiFtzj+x4yxEVamw+3l8E1BMsBM1kK8IXBAesO17yyGN/SeLmsUeWi2Cneitn+7yIoH/zy
Hp/hDDzSve2gDbXWbSBNsbHIDh9ALC8sg7hHqftqBglKjhu8QMGxRH9MHMxht6fp9R6C1Lp2SyYE
SlsClBd6VQvgJ0K/PuD8UEfYSPW+vg5QjP/vFGkorSDWVaGDcIgOImXP2h/PVCIuCOLbjVG8vpmC
dLXFF8ZA6nZloUPklKQpWN9H+U8Tg5H99hS97vEhiP7fxk2hojLpcRUKq+iRRNm9mPDq0RpgqUE/
9Xn0ZzVnG/Fl13JYVg0e3H5owE53Bn9V7aOiiTYqgB5qRGV1RoqqbjbCAa6O1pl8MWM0KTX1CM5A
Nc2fZAQ+sBT1EJX0tpyoa0ls+x5qcIbGWHdVy/RrEunsC0qPtiIBrtYt66ZjkacjRevzJDV0QWrw
F2yiE1xzY1u1MpURXg3MsABqUSJoeyr9qDgW6c4qi8BGkw1DthBeKhh2Gppj4oFgggK9cbq9Y13l
/bYPUl3ijbKq1JPu2/Gey/DHkMbvRKQvak3N6lVZBTw/7cET06d2Sv653e+rq8JCW56dEa/O0ngA
DW8oFioPjKsm0qelBQPaj31drF2/2LflaoskHFB0j9rfi4gzdZ5ywjdM3TUAa9OGcc9B9FaBoaBY
kOccQSkYCRSS7vt2a9PKGg+TZhLsasicfVTQZP0WZ+Ct2te6tWsh1gT6+H5E60kDTHUQt3dL1rZ7
sKpYWssTiQp1cSDTK57KtGYxCmA9Wj+BiZCIXVP/myMyQ7fUYbvkT3LA+XdIUH50j3o5SFnfnp5X
jRrqKJYfUkTFivndeB3mJPkoMtk0TzMoFu48lJCzDX+9+pvf7k3oZP39xe4cFlHIYgqzTwq0QqoJ
n4gPOp85Xq4FqDUWuS9aho4snzQknReAiBJMF5x4T4Cf12/MvInocA1jncMXwyArPDcFUPdTyZJ3
AlpyTY1QK0nFNVPVNwQdtqqqXYtiWbNRPGJtmoLpufTyOxoBw6Yn4BeqdDMj4+rCMmk2tI2fN9F0
pV39LFnzd1dU77AVdr1UsBK2URsoVKlIjdcQaqzNgUDsTzwEFMyld7c37qsXKHRg2TXxZCjEQPur
lLV3Vin/zCfEwAwgSYdqexyuebIMXC5jM4IGe7hKCuztvHR/U5CRvkP+M/hweyCOHmxxr5XeFmTN
Yf4UttJEj/lciL8jPQXLt3rxgnzj8e7wfYENZ9bBbOqRtti8awKXZg0/dNDLA2zV+4w6tOxQgnjm
jaHxP5VI36T5LgAXqLQt22+yHJQjXS2fGgPRwoMcIhCax2Do3WK+evUeig4sm084KHDJwMWnMoSM
nPIgQAvKIRMB8uvTH43JysPKQ3l7sV73hAiy/vcI4Igu97FS1UcVhU8J1uouThFlud24aydYZj8A
4Sbz2YAdUtSfO5A0HyjJP/wfoPOur7eMXgMon/llKD4NQ9k8/gocSw/5in2fb5n80Io69btmvHYp
vHfDETebiz6/gDI42jn9ltGH4C4CeUW0fOqGGIX0UpDo7TxOyafbI3DNj2XsbEQFcVVN/TXRSf2F
CGQWDmDgHrbyRY72bWwyHnb5IMZRfJIoVniapeaArybp/e2vd5yIth5aiCrVsSryAZIzTUc/08lM
1bNPE/6FGshJn/GnTeieqy/LqkU6d0EezMunBMx9J5rn+kB9xFkgnZGc+mATneOaMcu4B6+Pseih
we2N/NQKRSUBZAc2Lp4Oe7MRyyjAikpWJuY66Wy694B3OEgU/XxJIQG+zyZsvLLJcEZMwON8atgy
g7E0pE9wU3/48051t8BGKndFmpGCRdPHZDDQ/lGK+vN9Gdbxt57TjG5E715Ps7HAFnEXIMgmXT3M
n2bk0MVxgLLIfMembuAHNdMa2SIwW6tL7U1yuoRtuZBHPRVKnEKv1uYefPbgRY+4YNnGYenaGdZR
kPhh5oOffbjiEiaOsgBDtwc5wI11czgVG9vM0wzsaGAa/0gD3ZwTET2qlSbC8OWnqTkD4f/HrEER
0G3LdWxEG+TcRbH0q9LDWOYlvm96Ek2gnu2TT/U0QIngdieOIdnaaXyYxiAKMCTZIGimivqdlO9/
3WA7hYT+rEA6ADXI+HS7O9eYrBOCt3UFVCBpr9ybqjs5A2+oBq97CMxmvs9xCNkgaHACaQY1ZPGk
4sjcKT/7k7TogaRAouT1vowNg1z7f30+C7wB4Drw9NIyIoeuA4V8vTq32/Pk2Mc2CLpTwwJK9Wx6
xKEdHXWuincRgqd7woz4dsvjz3HVjE2C62uH2Mql82SKCkDAxTUIG95nfB/aGv1Yvn9GaYRnSj1e
1QiMpm5WwrRgcwVcC23ZOkGIALQ2xHsE6Yz4RcmWNMBBiNnTh/8Di7XLQiz33yBkrZNmnB4NylgO
IHw4ozr4PsFhelwPbSji/O2pLeSgwz5sXDQDqUWWRjO8dYdsC55L5C5EbP7g1QDA3N5ajveqjY4G
QwZFCDsbruDfi08k5P+kOi7ukJ4KkLZW6pASKCLf7suxRDZWep77uUdZGjZAKE3rH0rjF9mBlmPY
QgUCkm51hYJ2FbB3t/tzmE1kXQzmYfCYRuTiCp3Z4DLUQ/Gll7G57GvdMnkJ4NkInkfQfq48oF2O
fKeul5+3G3dN1TqkF2GEbml9CI5xhFxS5BZ4CZhCM+I8WS/7MfTG7m5349pglunzpU/LZW59iBqM
3kNTslOiQXdkfDAr3e7BNRDL6IWfeLSYuQ9C/oWfZkUAuVxfkkk1RU/pBJ7M2/24Lh+RZf9zA4mk
uK/mR1AB/ikxWdDy7gYQjX2U0B7gLbk0pKf3K0btqLwQZcDeAQKMWxBx116zzwVVFQooLwI63eJD
qWVzbgVgMbcHt2aUXomN2cBqkA23+ZL40Bhq9IWh7P1kYn0Bmi8+zKkoD8bn3xC/PG+/yF2hABtu
PccNR5cJplP4F5Gmb1joX2XfPag0emYdGDuTMXgCYvc9VDi2oJyOzWLDsAeI9I41lAke5xzlgeWI
8DHE47ynPi4H6KxIthHocGx7m4wURJohROwJuQ46jlH2Y1C2jbmEPPDp9oK5BrJ2/MJ8FZsA6tTo
gNNqQBATwTkFjoVzDEKxhZdbdF+Ow9uGZycpXI4Qy/8/gnr2rGQYfiTFCr4E95E3BVsYOsf+Dq2T
QiFjRIN2INdf3FaMzdmHusNV5/Z8/WL5em2HW8eEEUlfB7yNP0JZyV/0aejVWJ9yMOYfgImtmj+b
Af79ftBgiP06tH3YfOARMTPkgGYwthUPAelTltxBFTTw/kjiiYRvEzbT0hzEqAbyc8QjDtVpVZ6w
tj0iGyVGemgzqTMCKZSgpLuwOywI7HMIKZUiqwl/nAc9f5dQiFMHs4z5BuzFsXVt8YlZTBGgnnl7
pYGsP5i6fldCt/6ssrnYCBE4VtpGk8pAhfCXEoqK3jj93WSpB7h2iYDH7aV2DMCGk/IFelm6COrr
nCjxRFq81GVTy+d4gej47S4cIwitJYBID2ggWUOubKkmJIIhuCXBa26qu33tW2c9AdnYNFU1vZZ1
1ALJBrCZ+FgkWouNjJFjjmw4/gAEau6D1OlKgQcXq5auycf3U49s6u0RuDpYb7cvzidRM7IEecsf
QdhPzlAQo8eSDeIQJ/0WBYdjEWxYPiINCYLVZLkCKg+pvcR436ooybbSH67m15P3xQiaFJi1wa+i
q+HZBKkckvz0zUQ3bMDhcG1QfpKD2p8yFV07FT2t+hbw6AFYV6ADBo0z74CnfYBDpR9QZ7ZvRdZx
vhgPmPCmf8Vxywj8+3QZ/hhInL1LvU3O39c5bXAyWUc4T7wGDA7Qz9C4GZcXltOlQCwcmlOnhPJM
vSV1Lh9rSLDNR0OWKrnPoVDmvYW2Dfsz7JHW/6i9uVRfG26a4XNXpZX5KpF+at4EKJIOdkY6bJ7a
eeGjNH3I34J1M8u/LC1Ytnsk3qE6971eaJ/UG17HYQU29JyZeGlDWjf/XgMaIFK6JA7v/w8nkasH
a5cm0yjrVtPmSur5E0ds8qzkHFxqqAV83LVvbBC5TMbaoyjjvzKOfQNx6PdKEnMHmdctCgLXGOyd
SfswQGRVXxEspndljw0Z4qF9zMUm7s9xXbLh5HppS9Sbxv5VjGl91KCXeSwliw6hz/4AAYL6dHuu
1i9+5ZJBrUsGSbiAGkTnXzlHIVsyTHALhZL9xlK4RmG7HUSdIXA102sYtwnQzfl8DEEbfo6Tipwq
pH9Pt4fhuPXZTKly9D0WdwGeVMGiIEGKhgck7CCgVC5/jX09P/Tj5knoWH0bb96EY4nipBSrXy3F
A/GH4EEm8BQjB3/O7fE4lsUGnSsVkEHxor0aCAIGJzZ5MTIFcddtLLsjZGPDzlEOydu5KOhVVahf
KdUQf4PQ5p+o6WXntNGfp9ywx8zbB1BigY0+n7mIAunPuOEss3xm/YC3TIzsypd907Wu1AtPUc6D
aeOZ11fN5BXP3vIwIeN8u23HFrZpVKXqOz6PeOkJVagzUQTcUckYfsDDOgHPmdoMC7i2leWLzJSn
ouqEf22SsdBgHqdFfNehOiM5THyAoum+8VgWH6ZeAT8u6XUmQFCuaOImbrtL15PwHI3LLqEDrLhl
+SFoCyZomvlXzcvhpxETKooWIsnGbcQ1WdZ9s4tGBDEBhLvOOZ4wQ1qyv/oY614r1m08Kxxnig1J
D4eYaFPj7Eoi3G5ahBflahDrizhe/1evXAC318QxGhufzmPTej2E+rB38apHpR05RViYZdmkknYc
KDZIPQwBjiZIcl2hlfMhyQZ+DWb8c/vzXY1bLh3sfzkYwnp6FTJowaCfleKfPG2ycmN6XO1b5h36
flyAqppcAcAe35MppaAswg369te7Jn/t9cXhEaKKtau8MriC9Mq/8NGXweec5ml88upAjpfbvbjG
YFk3qIrpPEdp+igzkv+tinaGHnDStBsZftdmtayamB77J4vw/kIZzkPj+7oE37yIQTC05PQU4MFx
n49e1573Dccy77KqlpbhtgNRqYp85QDHs2NEcrpVk+aaLsu+WarCsgko7iVZj8p30075OdMq3ML1
vH6qUxuoThtTkoLWwb9pBKhcf0ySyXxaXzALRL830r+uXqw3pQbXGUSvs+AKcUVgCFRbTfSRR7n/
IxUzvY9UXpiPexaE2lhBMyeaLmGffxEVB2bdAz8tj8FZebv1122E2gBB6s0mllrjNJdh91fn0fLH
XITDXVagHO52F6/vYJquXb80Q1Cf5ynvqmsDRef6CXLwwXDHQa/Lf0joQ1aQjJRZQE8TWAuDraDk
69uMpuvvLzpNgnHJdYqqFKVrfS5rmneHyEuSn7fH5Jo2y+hBLGVEY/Lg35inSvCcGoW8h3b2FlO5
awCW3fOqn7USvvzCkywGQBsZ8eA4ZLnXbJy9riFYhj6MVc/BWAYv2Mv6YBRYgmjv1Ye+afINX+6y
EsvWDTSRiqjw4f2QpjAmhVi4nh/CmH+rfcATbi+FY6JsuGAHtbZshFjJNUEGERJ4gRcgkaeruT3d
7sCxf22gIB1oXE0KK/HrRmLyLnher9RhiWSrHyFZ1ZtN7UDHotjgQK1ZX3gEqpKE/o9h6Vd8G1Im
u/Lf1AYHlp2fNRX0269J0I6/Qi+zb+i5RjYMCjxbwk6uNbFMvszUkmfKw96Kh/mBZ2zhh0KLdAu6
4Wp//f2FdTccZcBaRctVp1n6Vs56+KNvWLKx4K7WLePWnp/wdlD5lznlEHKS0KE8Fw33+c72LdMG
f3lWGDLhbIIK1fBpAAc8QC0F68UujjFGE8u2KcrvdIybwxeBgNIjCHKrGrdaor/ftgiHXdukpUMV
FzHq/pZrEEzsbmmmvwxB4WuIV/MlgoTzhm9yrIONDuxyZI/atkBlYdnMDMSNbGzfTF4HuNXtcbg6
sLx4V/l56Xt1/wXGBlpjRtv34MvfB/ih8XqevNik0m8XxJmj7ktXltPnEHX4D3TS0bHo641biOO0
iNf1edlDg1rdENfOq5xrfhg6MJotornEMduS6XX1YBky6qdCQYcmedR1V981TfWNlll7FyRbO9XV
wbo0L4cwqSRRMW+/8MLzT1zTo5ggzYZk2D73YMMBTdZyniT18AXh60IetRzT4QChrvTd7T3kGoBl
zPMg43wMSPtloD69R9DgOal08YzCyB+3O1g34++BPOgv/3eGTJI3ho4dOkCw6CHUNMremrGIso8U
OgXNqYxmEn8CD6hXXbKWbAWSXrWNMLDdKlAYgJONBvWYbS7f6S5PHyNA8DYs79UTBK1blleSEMGX
DihJQqKnBOQniURyHXR8u0skbVeatIuHEQhw0YAN7iBmQ87dOL4vpk2kmoNm+zekvcwW0w0mi86U
QhE89b4NS3xmNSjf19LV1D/mUfQhX8LHPgNJbr0ZFHWtjWWVfO49VWuU+5rZQ0FgjTqbrJb/3N5v
rsbX319YJG9CzyvKCLXKK1OLNFV0gvbDrjQEFt7yreNAoRWzrPQ9CQM94piU3tNYNfnBW6kTbo/g
VZNEH5ZJyrTufDzLKADe5GOXtvmB19VDS/cFcdGBbZK51wFLBGHEMCtKiC4Xw8GnRblxa371vonW
rVuz7sB0Cu7x8Gz84Sjm0Tt04yruQ995BAjC7ZJrx0rb/pXjwaVl1dQo9lTknmTQQYynfe4vDGz0
PSioIUzuNTAOtTTdRXs0+0i6lsnnYsi6ZWOtXWOwnOyQTIgQ8iU688Do55ml7XKoSCl2ZXYxCsvF
6iwZNVgqcQwuc3U3o9xdyU1WW9fHW3asoRRKvAzcDLQdwCFJY/jvTb0mxxFrI+1nCMoB717UlyEM
vnC99NcG3F+ntkf5D0l3pXIxP5Y9yzoMyp5IiJ+k2YdBInBKQezsRUTc3TZm1xxZxtyxIa5a3oFJ
tYt+dNX4lXbjFvmSa4osO5ZN3rXdKKLzgIgHcALPQ6CfYWeZ2keLHNiweQ8cQFOBm8054tF4NAGs
Kyyk3jc3NkyeeXoBNgmqxgnwMYeZAbxayOjH7Yl3HEM2PF5WbQf/VqAwHyye37G8/jHxER1nADpc
KTXlm5ZuHtmvXnJQMGGZMRdBTSEgjzr3RZ15Mv7xq14/AeJ48Nm7LoIqe1vsQsShM8umgcqe80Di
ZlD2NbsrJ+D7zJS+LSAouYG5c82dZdhsIX1WRqa+JFH1XQ3qDsSiD4kqvq8SOoHcKnBy2MZvUHk/
YV2KysFzF8KXrkKVpd+KjTG4GrcsO1mqAJF+kK2GEFy5F6Wh3+NiU5Db1bpl1jTzagQ6Vu4EA4pG
EwL0UM7hVpWRq3XLsJkIqQ6iDMqm0TzdCeyBYz4sf9w2DFfjln8WIiJNmILksMnZDxNBzzSNuu5y
u/F1h/x22w8DGwWvR9QmBBNuX8RT0b0uALSWmTIf0mzKN7pwnHq/oeAz1bKiB4V9NzQ0fSIrCpod
uqaGvt5hkswP5bH2o3Aro+AakmXbrEJFAivBiwKvrC8EvgdpVsgW1AAk7rsF2OB3A6rtsasUWNvD
RT4nhZe+74FN3mcJNmd4LTXt62xAlKwn42GWEHbgY7JVWeWannWbvbhvM+H3kGYFAVHZL+wRUwWQ
rh+E5xzcN6d9m8oyZQCMw6kkoB8C2fOqphoAczpV4q4IzbyzC8ue4yVXTTEn/nlM5/dKyytDAkQH
4bfbI3DYnA14F3LwGhOu78WiW96BM1lcC40yqn2tWxYdVr0g9argppFKPfIE5JRDslPLNrAB7TqC
9IvH4aWV7ka8FkoBxNJmnYljZmzseuOvqpw6B+tQVvaHYcHmrCn20O2ZcWxOG6Qe6qHwug7Ec6iS
8MDlWo2nECnJU602CZNdXVjeWMkk82QG+TJszj87QDVPiH8vBy9It+iwXVO09vzCwkpw9Q6QSq8v
Oq/zg9Lg9I6DTeyn6/vXXl+0rvkSN6UBex5bQNETZt03VBDkh5Um6fYaOC4TNhq9aaNoaCPwjzZt
DVmfKQrmAwXbVHWIw7D8kTCWPC5sEafb3bnGY1kyUzFqyX1sKN70EWoFwMUoO9RGIXu+VeLn6sJy
z+B9pQhaY0R1yLvnKI5/hJNQZ7XurNuDcC25ZdGqVxGgdLgAqBk2VyqU3kTTvAtRHEL68r9Lrlg1
g6IFrEzNDI8mAhMhhiGv6RoI2PX9gRUfA/B0msIR16OyWcSDYKiugeoMPd9u3XEDsOHKw8R7yhlu
2zIT6i5Jmf4MQHRzyLLev9RgHbq73Y9jFWwu8XoVy+lwoTgXJkrPXWw++WUc7mx83Vwv7K5sGW9a
f43v5cPfOqvG45Rtqji6vnz9/UXjgJ3pKa8xQzRAMTXKgcdjJKt9zszGJosJeJEyQ2gVC1Ec6UDM
cUTw8PacO2zLBhSLsY2gJrd++QIxMBrnq9CwCR48Aazk7S5ck2OZbxnOsddLPDuMzME5B7WBu1a1
9ca6Oo47u+gDlFcxmXO8O42f3q/88LJDUr1t+2cVIz2wzMk/u4Zh136oPujVXOb1ReQIRp8ahqj6
m1pXi7ezA8uIQ0PLuo3hGZqiCEDWL+RdTUDAue/zrWs1JVC68ttEX8JGfzdRrs4B26yVdCzxbyTi
U+sveA5AZ0AF5rhqdf2KPe77cstyZa9ELOoBh1s5/N35SPdMY7QreRsGdB3RC8s1fQuFotpAmKLI
iyMk6r8Vk9y6Djn2po3dNhXUTWSEY1lxkF3hxXEoEe3/VZaIi8vTJLcye675t52wmOep9fAoYI3n
Xzqaj/cxC/7aN/+W/eran+YA7PMX0/vkziQsvfeMN26gK12fbrvetORFPyhc1espRFIS4p+V1+wC
uSLuarle3oyFB+0a/lNG5m24lN+7pnoHsfbPLa/e7ZoeG6Jtmq6Pwq7nP1kl/zF1/7UfAPLY17Zl
tIpppCvy7H9+ZdAEUbQpkxv5YMfU22BsliQSdbgeOSMtlR3CFOwfCAx9uP3pjkuDzQKepHQOuYdP
Z17yjmow4Bud3Be6NYceYdPbnTi8l43JpkxnS0mn+tJwFKsyWos70Rp1bJtmS9jVNUnWY5i3XBQU
kq4XABxjvhIg4skRt02wcwiW6YY808wnOv0J/rAZyECYLnRLEeNKxFbZpeMYsiHY5RJBrXtsawRT
xJ9dxB6A6rkynX8wcjxPE7ncXgzXTFmWjPTBxLBh9WXwgJ5LCvOe1uM+bv/ABmGDuajy4zIl5ySq
x4Oh81/GhxLPri+3YdemQMlrm6NsnKTRna6T/BRM9dYFxbFHbcR1GUdV0IYtGmdF8K1j7TQcdNQG
3rWSUVRvmJsjIm5Ts0oZpuBu6etLV5kz8c1JEnIxQfQMnofzNIxvJ6SL9s2W5Y/Dog0yGnn/W2dt
Eo4UUSG8DciZYxvZJOFggdR4B/Qp6Kry6oBSIXDsLdHGXdS1GJY1M94X4ZisWQoogz3LXj+FFeod
mnFfSVgYEMueUYCs26qGFZgYLG5Ay4nDWiP2piANe397ARz2bNODh1AoCJEoqi/l2CVHXEOrk0Bx
xbfBBwVRmHB9yIuK7xMfD2yKVgYWp1pk6+s1QG8lg+xYO4iNxX59PX6DXxM2tcFc+MnPRoJQEdwn
8m4OoAc/ejvtj/7G0Ir4eEfasr6AkMGcQb5bgX0LxD1RuFmi7xqF5aZNZopyMjksoo9G9kZ1IvAg
MA55lud67ga5cUytl5bfg/2/ga+FKFU2LE114eCaPWUJ2Nr1WHdnYHy6D5AIAhV9Mz4OQ5TflYVo
Nm4JrsGtv7+4ITfRov9NvbAaqDc+ZvpeUBCh5DOye7c39Osm/xv6WgQp8EKIgF3myCMopJuCS2bU
RvTC9f2WyTdwGkplor5IFCoceZrqD1UM6blFZnrjVHndIKlN1orXVIyqZI63FajctRm+4pZgTqt3
BQaqPfkr4mbfTFl3cR4ZHSwJblVzLboTZSif06DE3igeed2JUJs+nA/lUEZdW4HUxP+Jeua/ukJ9
HPzmoWXhU5b513YZ963Kb3gxkRRgg4ZVos6GnuXEyeOopuYPby/shv4GGusnncZjX11M2UTZCSnp
oL9b+phupZEcOyuxzJ6M7f+uuMIPigt4bunZn8a3o4A84+3ldmwsG36dhCjLDBpNziI075NAfClb
9YFxdk6g4T1C9XxfN5aJd8sC42MpaNxBQ/UoTPjYMVTymxqhmgxMIucsUFtCR65JW8+AF8cJg9bk
omccYisBdEnZcAfaks9xDYO5PRjHYWJDxjhUpaeajgThMv9Cufc9IGCC3dc2/e/HI85UqUyb6jI0
WlxF0YWfQE1f7MLBh7/hsDXPxmSIaigncRxW36XQxfIsur6IL7e/3zX51hU9mVvR1SMWuvHwDmNZ
Ag7DuD1liDFuzNDrzz5qg8SAABBFFeMqvcIYmCygpEAuoV98r3As3h6EqwsrTsa8ITIThGpwoBcf
KCeXUg93ugg/rBtpXxeWZYfpmKhliclZa9Dxdb0qDhx79usiZn5KG1JsHLiOvWrDxWS7hE3YwPGJ
VET3ni6ro+dtQrocq23zs7KgXyCWgZQDMGjqJEb46yGapvsM/C8br1fXANbfX1hzw4M+1YAEXGYk
BThF/XCuC7HPR9hgMXBsQ1lRltVFdbX+e05idh4Swy+BFuq0b6Etg4ZyrPQpj6pLCAQ5B1tUAjWi
dgwfs3BfjOI3QDZraygEIXhwkf08H+YektJi5MvXoO+yj7dH4VoFy6zxTsqCimIEIIYSZ6IbfoXy
674ICCj6/7vG2k81p6PE7bbU37hAvUarvQ1Dc3y5jRorwYsLpkOBthkyD3kAzHOt262pd7Vum3HL
hz5F0vNSRkNnHmZocFdHVcaCnHZNvA0NI6OeII2Rej+ZX0/60FQNLvv5BPXB2+07/L9NnRpGPi57
EySHShrf6ZYX/8a4yBrjYjFnB9UsG0eR41S1wWHz3IFOs0Sca8meC5mfkgB8vcFM/qxk/OX2aFzL
Yd3EqUfHimSoO1DgBn4QVIC+0WuY3gKLu4ZgGXNTd6zLxxjgZwoVH8xX/lln3WfazUfikS0Scscl
mVlXcNUWlZSQV78kdaZOpssKxMS9pzIu2iMVw3waVPyOMfHP7UlzDcqybTHIJTKeV14i0Fkcp5of
VQYVC4RzAEPEdrvs6sYGkikAW2OuSHkxIT/yzPwBnqcnIKUvi5Ab7ACOkdhAskENUKnxK7A0zsl0
McMEQuOInIoWFTYNijLv9o3EMvoO52oHiQH41AFoOBHjuUybN3jCXr3NmL9rKOvvL9zebNJuBgcp
OYeJ+BPl6UemFBA1oJ+NO/Xx9jgc1mLDyGaEW4ieQGqpZ/GFd4Ak+H2xVWTtanz9/cUAujgHsJt2
uOCkS3ecBdGnWm7GQ1ytW4ZexgttE3C+XXQ4fk0mBHWqdJ8ySkgjy8pLn0Z9OSCeyigj4C1BKEfL
zYITx4lrI8cgUZMtS7CG+yPzfm71eFrf8+tTPu24f9oG4zouZ5Fl18u4TBn4g+h5EfSL7r1vzTQK
1FX3W1RhjkWwcWRh3QwgYcf+obz/Gxye4tjm/lYdhePrbRgZBxQw0SCsRqy/Hk+076qvIP2V55Tv
vRvbWDIUTseTV0B5fFZZyRHS9HJ2aNohT867DMxmOlWgboqhLYqXaBkAiUPmWISHlpBsX/KRhuvk
vTAywmMPEc0AOQu8Fs9sAtxEA80P6Uj+OSq2eIlcS2GZMtNTEuZ1CmCLGH50Dapykm58Hw0BP96e
J1cHljWvSULFoh7DEKv2N+neKFx0ToW/E9NHQ8ukdUgHpUQP3r0W2jqEhMW3BCn/g4xEqDauUi5z
sNx25YVcmBJPrUlMNHpo06UGw1mam30AIxpaBs0g8hZn4HgAzGWWkFYBKeIUM7WxCI7PtzFkkNol
IvHBaItX+yRPJTTsUbiEd+ntNXY1b72pvSpjJulLH8LWIvziAzV7pJ6/JRTiat1yybpN56BrfZJB
yLpsDxlr9RlUqv+Ps29brlNnun0iqoQQAm6ZB59iO7GdTDs3VNZylhDiJECAePo9ZvZNPiWYv2bl
JnHFCCR1q9U9eozpcNnLu6dxXwxU9OeZ94tOI4KpxutlrDYjipUzwWW8ZHUrAzou3nGaUdZBAHPu
1bSkOM6QsA0vlN6lwXn2fnMX0zT6decDq2DAUZeySYy75awUfdkkOVbsqdlwP4jKK2Ao93UGtsVg
2agQrC2vY76mqQLid3g0DoOUqvpq3kwTrz3asVoQ62VVHeOUFIP/mVtNd1GfXHj5d6FjsS2jLCoB
k+xNc9Upej2PFUkzr9qHxSaEY8V7urAxBv0INbFwOXLoFaVTB5PlAvjYoM+37j1rQzjGG4P8hQRT
vxzzaNQvS5VNX0WSf4vG2rts87hsoISDymuqKnKU5fBPP4PJ5FeL8kU70wWPhQyAaFWhprHkVEHk
AEnnSJOtMGglVHdJQM1MkURClHsUkL7dnfFXUKmQaVPkjxHarj/+hLVBHNNlAZzbwBBOy/5cI0Xa
8xzR8bOTnull+ArqosliH1LKVmARiK7KtFdZvovq5iKmSYYO9P/1PrFsdAh4HHLPXg8c94K297Gb
vnw8PytmTB0zzpQQXh4jsS2k9QANAVdibTch9X9vrOfUbZvMcm/ErTxQPyhb6uGYcUgPPepcqrEH
pANcdBpJmclD+qTtCt4HxyHyDfsRs2pC4jvqCYnvwgog/y089l8tEvcQJ2WGFvuZeIVvThA35xPu
J235ZMcg+94u2mzsub/OKcZwrT4m5aAmnzyqDkneFAoAhdnV1Pd/XLBmeL5zaE9z2ekxGscTW5oe
PTQgYb6ZM237Danov56qeP7Zln477uyIaKPTRH43tJD5bVOOtuW3oSfQHZfmtOrpJz8LKbPHrKik
3+4v+6zzkv02rBnzgTLJzKnvzgV0knXsIAI+bKWH1pbecQWc13jpqsOygHEWks/90cvIf9icW1nx
tXV3DnLpexVINZn+ISpTPg2dV3/NcEpuePq113fcAMgQYqgFzMOJs1jGR+sjK3TgtUe+tX1ELqmX
Y+kdd8CMHUbTZdVJn7WtRrCdHk0OCS0QDh+R5YxT2ZhmI3Be+yAnLO+zJE5ilUS3JEC6Tk8Iy4FD
By9CtsnaubIibu6M8rnK4ihrHiWyaOGhz5F5vG3RK043vmFtANfUEzNAD55UJ9In/a2VWfkw+JvU
cX89vDj9Q3rIi9t54Lk8xVUeB9eKKqkeWF3F4T2Xnnqf6cC37twrq+F2XjaywEWmlMMpm9Fvyc+8
+oL0c4qMS7IRja4Ncf757wbe+INuF9OffmFCY+iAXmFP5bvZgGL8Yx+y4rpCx8bjKIJQtTqT+Axy
qe4pUjfyRUXoAjmSrq36b1AHVjl4PSHgCyqzjwdd2wSO3cfjmC8FF9Wp4EV2U7aBfwCm/9vHD1/b
A47Z9ziWGsvL6tSLJbjRxDxPZ6uUi1l2UY4OuMuGcQxfhoPxK7QHnMRAlxlg2llHO8bi66Go30Kb
X4RZwpZ2jB6itSIngjYndF4PkOYz4ibsAEHO0bV5/fGnrGwzN72m+3Lwy8Cv/z/PpoHMZvpLYzos
AX69bAjH7KEx4s9ykPVJIZ7gKQN+6WscZIlMe5aDyefjUVaW/o88m6dqrnzTnX6xgkngrpTy5I0W
6GhNJDq8Ph5mbb7Ow/9mljjA40FlQ31iEsmwnoDawozQzk22lXJWLMTNtzFtwU2qMn2yNLRvAomx
e/ivLYbNtQ9wjJ6MFv16YV3DdYGCgNXIpTZI+R9D0XmX+Xm3dZPQAUqWvWpPgII3JeQ0LLDOASOX
ken+kWfjLaB1oOltTnae+CfSZMk159WGC1mbH8e2QUeTtFVAMfs9BMa8M135QiExE/SbWaq1IRyz
ztCHkpVcgv2tgwQnHNR0VJ0i+7kByu7jbbqyh9w8m5xtHc6ma0/Mi+kXxZLlrmGKXtLswqnbp5mF
bSWHpa9PBDhac9SZF17xqermw2Vv78TsSDZzv0ZodaIeePt5Ffj/dOpCdn3q9mciDSzp4LPmNPHS
r9NsgDRVOiSd2orVVlyRm2hTJQ7rKrHFqcrApGk9gLJNoqNrOun7JZkuJNR0E20xYLRTAkLeRwbi
AXAidvvkYn5Zt1sTXFUNaoCLOoEdt7+e8qEjKXQ6wKj58RKvzZFzUoMphsNjKw16puZu8ooh7ePp
R1c0n2egNTcGWQlwXKEuytmUNH1TnVReZNfVmaMTvQXtIVNgPori8KkrUfC87IMco1Z1KOconosT
I6Xd9SJ5Jya3t8UgH3/dDD4eZcV1uGk4CewK2pUHDdrfeNpbzxuCawCMRvClQMRhixlibRTnxOZk
LgZQZGMDh2dkvgaoscERnrYcKncff8iKg3JTcTHYWITPwDYLmqUz0QLgYlBvAEnvFsp8bYDzxvvt
oBaAJZWzv2gokYI+jlThp25sx423X9m9bjaOVMHiq4qrkwVICTCNPryXZ9VJKVCBA593+PzxLJ0T
LX9A5Tl12zq17y3eSCl/ruTclbsKENdd5YXNXngICtooK3amCPrrcxow7/jLx6OumM0fGTooxluV
EFw9bC2PEozGd9MAEbdf9xzbevYLqD+3SrBr6+Q4AiBnwRA1y+qHWcbomoxVe5ibptz4lLWnO6d5
VTS6mRtSnKDYwcKd7FvI0WaUxBe1NmKFHLOPragrFevyZAOUEx9F5pHsJhlZsKXfurIYbusnCX3P
z3hVnWKcgGfI0SP8ozoaKrNDNCfvZbl5g16ZLLcFFH2ZS1IwAc59L5i/Q1ux37GEXJqTcUV6QOSP
nWxod5tlzTdZoOxK0Sx+HNrxIsoiTt1OUDmDNc/P8v4WJKt3kwCOJUQy5rLDxO0EhWpx3RcZ9U8Q
r1pSJYou+UTkGV3Wh4clrpPbgo7ZRWxt+JTzGv3mvuwy6dFTeYkYIp/GVGcje61mE9/NoZf//NjO
19Y7+N8xIKIi0ItYyFODC364Byu+LdCk1s+XdEXhG1zT1k0VISc6wjbqCj3d40NfaH0d2cuA7BjB
MW+ctDM+QHW3wvPLN543DGXZQVWX5XZ/Kef+tgggTUbiWzXTySjgRq3lLw0BhZeZiw7sKqAOGRs1
bCQTV85ctzNUABw8j9lYnWSZLcsPYsChcBPHfSif5wLY+X8uWnO3R5QHXRlbn+tbEJQ8Sh9MWIWG
+OTHD1/7Bidur2iAxORoyUlriOfEOr8qVfnUSaRgPh5gZce67aH94k3zNEXiRGxcL1BdZeBPvCPE
k9Nl+RBy/rTfljz2K2pElownwJyjNzpU495qzW9RU72wquJ2hgI2GGW4Zi7P0FO5Nwxwo7lG/aYu
4EsumybHsCGAPXcCimjn+5kprhkWptrHQpm3j5+/cia5zaGQi+tLWQr1o4mS93wKP8UUeJ3K9999
Oj77/iA3NtTaejv23eRW2Kgb1InlremfmkpRSBMUpan++/hL1nasc3wbYuJkof3yPHnTF9SJyh2w
1dNxQJLqktYC7rvKPBkFwSOUiPNTj6LTrTYhH0FVFkUXFTzxfCdWz2TJozibx5MuZIlPCNQ36J5f
eGj7f+jwmMXmYTPY50rz7xpF6DxNkH25SogZNzLdf19k3xXj0bkllvvcPot4UXTHiLT+bVD5I9+w
6bUBHJvWZgYxQYIBZFP2aWaAEgVgjm/cBdaefv75bx4jC1rPH0DjfcqCJtc70kVJl+K6fxG1CxbY
MWYgHmdRzQxNc6XFHaDPAKW+yvMxuqyU6Lttn0R7pEj4Yp85lF4fqkWwd8Q51c9LLMxPHBO2rIwa
4FztM11weYm9edhXaCxOA7rZGr22Ao4RN8Q2tO1ycWqo1xY7zVtzpPNwoTv13SZPJEJIN+jJPGQV
/HTl9XK/ELFFX/J3F+S7/Z3TtPgEugbmoc+ze15G5iB1dESsaTc26N8vkb7b31lFuFkZ4PoepFYg
tPBofFMnQa/TNp6rQ5OYL2Fv7LFRyeMwZEJuDPv3OzJIef/XLipj66bwhH/iE2Q6aAseOt203V2T
FC9hiUbZj/fXyuLHjnED7+cXsAuEBOeiYt8Amo+9ZflGvLS2Oq51T7XOJAjvXoUOzFUj0L8qx353
bly97P0d886yOmuRQOW4Vpwjmrgdo+hmiWezHC8bwInCtWhCEo9edlJRy9m9gXys+JFocGhtuNe1
KXItfKL5LALsL0DBCgAvESj9ipvGYTO5tjaEY+GmG4kH1Vt7EppDY3AKTOcdCAFFbZV2Wmyqjqzs
WbftsyoD5tdttJzAgqCvdN6+SbT5fgbA5qtXIo308Yr8PXzyXY0AM5eFb9mUv6LvHa2Sgkt/J4w3
vLGuZwdNBn2jEJRcZiCuIE8MxYkExZ0M59OgvsuwHPN0HNVy9fHHrNif2/tplmLyypzh+GsHP95Z
CE0O+6Je4o1aw8rSu92fWd16Xq7b/LWKgxOKrkjhJo1+LoYq3LDAtREcE/dtjS6AITQPS9bpcM9a
w7N/pqz3kh3BJb97v2yiHEOPCfFZ5VfilZCW62cJlovirZzaML/M0CPH0GkzzBOywPkrjUCqIPyC
7H2zJYyzZhmOkesuqgscqeKEToM33YJ7sj6z+iclA/AMucHL5sixc7l0gyy7zvvWn4HQhwYV3HEX
+ZBA3n88wDkq/jOh6ruINkbgQEBxkT2z3v9PekhLICX46Vy6h77WtQU+9OizbmPrrpiGC22zBSjh
KlIEp9gDMZkR7OfsXUahgfDYuWsrX/tR7tfBSYz+8h6ToL9VXrYFcFl79fM2+C2oJRlKkdpvhoeq
iuKv0FUbgl1dZO0WJmBtHc62+NvzGw3yOtKo/KXxGpYqGd5WXpeKGZkhgxvNofby67GECMzHy75i
4m5XKPdFmKBsT099D7poLMl0YIC3pkW7iddZmzHHvPuypaprhvxFtlzdVn3n3XR2E/a+9gGObauq
EeUINcZXkAU01zQz/DZAnzeydXIrLbFi4S6aTagwqkGy7H0Txdh9aoJs2mfJNF/bDr3qEcSqLlsK
x8SV8UypxcBO0qNhlcZAAr9mzcBrcF+H8evHg6ycsC6ULZMV5B2XHGgmdCodCEcTTjjR8LgM492s
xZU/ZlvR9cq0ue2gyrB5GiesDNfwun4xQj2KB/GVF8pi93+gzFnZAS68jfWAA5dZI181BbDZ2swc
Fo6MQpKw948nbW0Ex+Y1bLIhNDEPTY9LQOxF0+M4Q7ZgYeXy+bIhzkP/ZvZVQ7wO0tThiRaoAF9N
uV3MDowUc7sryiU/fTzK2pKcTfS3UWzZZYBl+flrB4T5IcBu2Ntzi4sxdhehYrMR+azNl2PxgMsB
tZr38jVoOnkAPju+86bwCXe5LdD/r0TzX44rt0mUlkmrwxk0BX0PCSCKBHorpvs4QSUIOgBFqo0X
3tTC/w+M0NX90EMx/uMpXPFmbv9oHEHQmJRqfMimALxGGfTooyTeatJfe7rjA3TRLYJ4onjVEwA8
eZmP+6IYtogefpV7/jJrLqatMnySyUTq21/qilO0kAPrVPC2dCR4hDyvvGVjsYALBWQoN5kJozTO
dP+D5OAbF2EJodu+KF/8ib/0Sw2JoUR4l+FyfLfhdEp83yy5z08UF4s2xSkBNt0Bd5otL74ytS4M
Tg4DJChsPDzwAOrvIgn8MfUjwMUv2xhut2kV5qIZk06+VhgoSvslWFIdtXraiABXAgMX/MZLyObm
6FM7iZKgzyKA/hLvunGvy4HudJ2/Gz8adrgi5RtWvDZh55//5ix8KYYgHovita2KEOWvwNTqGFfQ
0d74opWzyEXDKRLj+ioY0i9nzZ8sNM+iqPvPyoxfavTq7hc0G28MtfYtTpRAIl3mIeRdX0mJPR+J
HK0UEnjYLX+09nznEmCQFpziOfK+xWiZZiwcH6A2mXy5wOWgc8dxCqYf/FAXWHTaJZ/VHPk4si/z
ZygKnXNjv60yqI+wgRoJZYRWqr2UTX+VBzD8j1/9rwcOnn7ezL893ULUPRRlFBzZ4t0JsdwiNv8M
+dKvF3dV/lE850CyMyXBdIApStUIDriClHrDCP56lOEDnKNf8aLuyAKCtkkuaqcBLtoNkXqKwLJ1
ydbECM7JT21V89lk/rEB7KrJ0bkwakThH8//X/clHu7YcBwzyMBMZx4Lk7zbAHBcX12mx4yHB/+7
uLxVpl04oShgg64SHrsAxwS0VS97dcdkq6CYi1yeCYHPYnbnvsTMa+ILJ92xVwXMbVlCLuIoFh8Z
BwiZPfJxMzpZm3XHYAm4hctQQiSyAYPgrQWQ7wlZS33z8cSsbEm3Ho5MBiG1CoNj4wG3b4fGvxp8
6MkuQM5ucAWtfIBbC7ckjsGU35GjrafnpkQ9Ap3F04ZJrT38fBz85hOysCln1sEnTJ4fPAazsrsg
vKx7itE/CuGyi9HcCzGBgpbzbonM0YyQrP146tde3bFVtJ/3tCmg/KUVU7ea9z4aDwlBj8Nlzz+P
+9vUEJBUQ8V+OZO1d7z4cSaDrKK5PH389LWN49irZiWDBgiDNufZophnh70JUHBC8/6Wks/aBDlG
27cDlHYIjioC5Cp66ItzWRQHC7uQSdalRo4nYUPmxwQ9DORHpaLiEGoUhj6eoLW3d+zWdIrpjp/f
fgAqVmWody/G+/bxw/8++3+Uu1kwsxx0X8GRWijHVvFMvi755KXg0ik3LOtsQX+E9+yPijflS9d7
HAIjogCzNl/Kpww6kxJMd3yo70CPvBGQ/P1U/6P0vQjFAeyUUAzM6dMy4xLZ6PssJ4iqt2q7a7Pl
nLs8jDhXHQuOsZHXGrx9ran3i7fF5bH2+PPPfzM0VuS09s5HFyQ8kk+yKuURNOfNSzht8qD+fTP5
iWPLugLKZ0kg3AccJ/1ip8z+F6IDZ6N2sbbUji3LpSV5C76HI+i772UfHxvR7mVVPNmlSwPDNoZZ
+wjHntE5BE63wEP8ZtCP1FCAW5dlM3e39nTnFI7roK5Nzxliz9z7IWjSiXRkoAf42OLWHu+YM+ji
6jlK8PJVwl9ikLod8gxI2o8fvmIDbukbCtkW/OI+O0b+8siMetFZfRu34c0UBpd5DLf+Dbm1pQkq
EP+IlrHuoAKUvm8ZZAyifVdUqr0EhwPfed5iv9nCFKJVLzMLO6Jt+h0YiiqtcYm5bJYcM45J54ci
h/rOeZsScpb7HMEzzz8HyxYd8Iopu2XuBqCqZuooxNd7UTzQQPrfdNzRQ6HG8qIWOkyRY8tUT+hQ
r2BtKpq+qPrfHqRS56/I5aWL4Ngzk1wvsZnYMS6rBYS3c/Kcl9llWCh8gGPHEu2qSZvlcEaF/jTV
0Xu41BfuUseIIXfRZQWFK6VR89ZEsLJYAvOWoP93//EmWlthx46ZLoCmEzhuMtt+4p1/NSl214/x
hiWvuAm3tL0s2hubkLFjlyegcghxv87GpNgI6VYctVvSFmPdV5OkWFiZX5m8/UQtbtdVUn86e+lx
6LbASisOya1mG6Q0psjCjIXvfc3qhv+oItCqQYOKHzrRDZc51T+q2hmNzJAFwVGGqDq3+btXXEYi
4v9R0A6gS4sOSRzKBLKrAGEXaeTLLWrvtYVwbBj99FJNM/SrdSLfklk9TsuLSuJ7kxXmrOWwcTtb
WwbHkPlMfDlD6eqoyupqLqOfATR5hix/H6otQri1L3GMWXAE1PT8JYiHPgUJlDlpjjon+LErvi8u
jZEix7CrMp7GMRLhcep4vtN6tvu45ALC60F+4WZyLHuGVn0j+cgg/GmXQ2bEexWprar/ittwK9o0
A2V4XXTsKOvoQU3xO0D8xyTpXz72Situw61hT2QcwKYAtwH+yHMNG7TP/4ci9soau0VsEuY+XbwS
a1ySt1D2593Ka9TIuW4eEyS6Pv6ItTlyzucWQVESQTL+WOTlcwYR2bRBCBPn5HTZ8x2jq6bc+FBn
C3CjQnm5yZr4agi6+zIqt7q215bBsTc6T3UcR3AapEbziR3QKNySy5Q5fe5YmpGFf6bK40di7Fcp
8ir1O/bz46lZe3HHvBZVi4n4bXgMQvIPFHB/TlHvbxw6a8vq2JVQKO0VONMQttureGxOVJciDetm
Czaw4uXcMrI6o156BsONtfkB/BFExFERK83DmF8ED2e+Wz7WFGo+fQMRboboZZ+x8KX0L8xL4/f+
N+Y10Gxvgnxgx4GYT5rY4+JnEjj94rjd97piwi4VSuYNOFmaLjzyFtJ1rDrGcat2lOqbxIs+A3n6
etFGcnmEJyo7iN0jdGRWRftYj8N+jC59uGPA/QIVoCmEAVdR840tyHoPCxh2Pn7zcxXgL/mK0LFd
kvREFVPPjuVidQruwqOCNFsD1rYqDKJUFePRQ4bn48FW7M2tGIPReYS6awDy8MnPqUhpMNm30kTZ
vP94gDWbcAya1V4NfkQdHlGv+U8jXTF5/Ssz0ETcRHuufYNj1yaJcLNRSXDss/lrT3i7G4dNgriV
/eoWhzsg3UUx9+ERx9r3yigoBuO8qQxYiyMOOb5IXrYSbqm3z+sS1fo8PFaN3KusP0UD20hc+8Ev
0eq/bCqXUl8rWbGwz85Eqh6N/gWwkCvIlk/xdARyvPzMSeU9xaSKul2GlJhNeWOXKJ2GYf7uG0K+
DpGm+HfMIbNFg3kEMjyGdPURDTHgnqOirI6sg/hC1lbesWdxXu2msDX/kTpBSZlFHvtm6775BBKq
sU6nHBQfADLzWw1ozRcFea/k0PjIOmnF+2tW+sFejRQPicCo/RqUbfiZxwFJO29OFNh4jfnUJIoA
5CCb6zPB7Q3lBdNXKgmnr13S0odYs/a9xhd7e8VBUZtC66cIvggKLpkj7mdZsGehGPW/fVIb8TOm
NdiSRCWFBQkpemP2vRqiHpQtnmoPgo/mqutN9LQEdftSUUiSgmQHsst1Pd8ZGfv/cFUP6Pcr1VFY
VQWpHuoCgNACSWX08/TDDsLMA0r4bQvOnKm1LIc2iQ9NBhqhTEFaixIdy4fi1ZQGNV9aJUfDJhXv
eAlZe2DelgUMOH7iiTRG4+hezXx8gCizWA66KwdQFFfgAXyMO4b59exsp50K1fyCevXwb64A6U5V
mzUaMhyF3Fm0DzK4Lh90nFk18R9oSF3uuMdo9t3WtlP3NGflHbKkoPYSE6Z2BxBWcEsSP7iVJKf7
KvTZK/Et1cc2l/2LDZJp3Jc1MJm3FVnKGxAQgiE+UeIO7RbM7Pkg0ZnaZz10L0TV5+ogQBtZPuH/
ZV7KJ15ldzzsi2uvGG2XErCzfwM8H0SSFoBqiZznXLGd74Gq5FsXaEFTEOsPmFcOJUDNqsqmyZRI
BGui089ZiVxy2jfxAtCYH7GvzGtpCC83t/eNNfGV9PtIpMDAAuvQ6zD5guZv3NCJGrBKNROs2KnM
z+yTtM30ZA1ezOpILtcU06jv4wb5xR2dZV7vaWdMlUK0uqcHdCOJ94ajaUJFNHsEtAIY0bLDn10r
RwW8IiPoW6feEqSYVb3vi8bQPRnmwb+px56OB7Ww4l+v95D3o32Ll4QWif+DsIx9FTDNLmUmDG5L
nhTz9RyjMv6s+iAIDgabjx/ISBW7iZdBBgdUH6dHyUsLftcgLk9QoYiK68RY9qq7cL7uw068Q2uS
t08UKcEnqCtMfdqXpSH/Npp5/Z7P/QI9x8WDVmEc4K8aqtS7uNXdp97H7qoW5t3nkd/8tH1jvgMS
XX4q8i6+mtA6KtJO0OCKDpigtCuG5gsC6zy8S1iF/bq0Q307BBV7jzWCMtux+M7WMYTj6rbJdkIP
IHQtuvKzECP/Z1Cgt7z15ehfGbQMmP2khzLYjc2ExGtmS1z81DLbBcxKSfyft+jS7NkE0q0vJemw
OgF+6a6RE32AMwBjO9BRN2SO65szz+ORBXOwz+I8z66mDDE57c6qNdIfq+eqn0KwZagMxaHcDPy2
bfrS/yy7oVNLKlq4AblHpa6TDy0Dv82d0I35ryqohw0UzJBgU1Y3KrXa87+zGbSsO5Epu9zYmWI4
6HDT6SBsBdaXTAMKKvmA2QqaIgEJv4pxUVsKOTxpTbjdybAevolwiJ6yIlZfodcU1f+0scLeB8e0
iK+gYq+v52aJgSbMra+XHYjdi/tgAoA/p4UVMjU0CrOdtaX82UOg9R/IUzafjfaSzxUM+ynOQ8yi
8s7bbypG9R9AhM01AY+gOGYiK/Ga2Esv3FL/H9Pb4mqGm7zOdNTsQWIbiG8II4Pi6qy9G+6riHrZ
fQa/9rIE5z3TZl0dpPlki+WmA733fMWK7sytrkid73vOqd6zGiDFalfOAz15pibzTyUnILHsNIRH
Wic2uhJjPD7EIpxeUHPRPM1kPzwGOTCPOzmVxZjGYVzbfUOwOc6UCMmuooo+c5xFYyoH2ndpHfTJ
pwRSDTd8aYbvhsjqiIxmA1qcUPQ0zSZWnmrIkLSHqUWn8g6Zc8/7KpOiN4/B4Ndx2qAMQ8AV0nWf
oLU3JHveJ8N0nwnwe4DCP/5qwWj1hsam/iqSEd8xHgERzdq5/DyhF+WecdY/eeEIJRAFiZgXJVhw
BTCafuNFx7/g6Jr21PrekAIAN79kcxHKlEcVGffKCwJ2PbNmUQ+TgOAVoEimIMsLhQYq13BGZ/A1
A6q//pdxD6dnhP3Gd6TMQryIjYNHZIK9CgFf4z1R4KjITQ8I56DABF3r8hhPs9cemzbASdj0o5/f
c6GntCoJJQdTeGDEmGQ03is/QOadjnPTX7cJ0MZHVIzQvQpgXG2uWdJZ+YYrkS/SsgKW48bEYxs9
tVGL1nslwE1MMhAVpzQPNawGHEJfa6bpA8QPys9FsrCvBsQM3qGWuT//Y8ME3CLdZMsdOiZbM6U5
0UP1JrB7/K8azXIQhpw1/4kyU/fTy2DZhPH4PaZnYrEAyIwDQpeKpQKX+TuIYnZYMjrme0a98QHM
VTZKwf5R+Q+9bv3kjjUmpCmNVDzsMzF6T7Ywob7rlOXf+9CTr5D2MeGhNYt554mtX5O80Enag0sS
0FGTUQuydE7v0MbovYEEEuaIDuuwu4vbDi/P6dh8GkA7+N6KytJdSNpC7RBKLWSXEbjDkofVY9N4
Wu2gS0mLFP5ggA/GsebvMO9TttM0C56mZcZhxMHLEOJO2PMfdmzMc9Rjz6G/CmIC0ySKGw9n283U
sP5HCGGoYTdluFcUWUWGXQux7D1vK5Ps8yjhxzbRJUmLAMx1uMROzSeoU+H0TJIcR7VISHAzSFY9
M7+rwdkuDffEHqkxj6aiEvznlMGJIITM+vuKJ8GTtaz5D73ZxVUAdOp85MPM+7sFaN4rK3EQpVMg
epEu0RlmGQ+Ufyc5mnju2Fhi3SYTW+gj2DmLIMJFS044iNYinYM2m+AES2cjMetwIaq+h0uK+zKF
OjAhe096iS7SpIQjv+/heod9EPVYUvRCqPlhTLgoDwNecUGHZs3j59KX+naau/ELFEkWsl9Qh+6v
eML7b2oZWZuCwAEH8CyJPahw9NUuSdBC2oxQU/ZrL/seqqV6WJgsPwFOIHdTxaGrURCP2VQERS93
XHPtXdvYxk0KhNNQgBTC9/OdwqyqtOzngO7ruM7KQ0cTTW/qiMU38zDbt6hs7akJC5/vRWH0XuBw
ZGCnKUSHVsm81kfMHBSZEnAW33F4SG/HZ4sQXKNe9khzCT+pEHGqgymBPWajAE9Qn8931AT2LUvq
8r2Fus/nvp/q27KFWN4MydVb3RRtvoMTLe7jriw/J94EspqELDrYj4g8P08Z+rnSoOzhwMdwsvOu
DmzzXUie5DvQpCHyGc2c52BpDuA0SccwGVFZtFUqtSfe+oI03hWB9AVL42oUX4fcz5/A9qm+RPC2
ZqeDBSUfgjvMsstaJkCx4MfFYQp526K/Oc5+QHHdvPFMlz9i0rQPOjM4QoUmcCx9CfmC42BpeUIw
vvzQgI9HO9AJI1A0OMhvIaWIvgIJpPmCe8V5I8VeV4Exa64UGDtCnX+hKpefC6jDjlAe63EU4DIe
1zsWnIuOEnef8BrQTPTQW4D6g7RGkPldzwX/wepu+hpmYNxR4PwFT3eYvFcy5kceNPKo4xyxcb40
XydjeepFdkjnKU7eZB6pL8jtiF1hkumlF9D+wTaJxW5AsxnZMW/BXONpCNBtMsBCVDV/k2UlHpt6
nP/BhSYwuJ8pXCkqhlZOwcGPTUc+/z/OrmRJTl0LfhERAoSAbU09D263q8veKOy2LSYhJgHi61/i
t/GVmyKiNnfRNwyFpHN0hjyZYD70EQFvOab/EdX8oTfSqELiYzIve09a/FRVdeYmyweCQLSC+Aw3
fX8rAjUcGKPdWzSq4KgrpIF5Ozh3FLnbtVtn8jEKRPZZADZpdg3qLVvU2sCn6gGNpRnUckzZixsg
+iLAKbvgIUyBHQSWf+xvW6kgjKEggpc2gLwSCsq7dCwnb5NUQtw1/oBqxOj67jFBuX2DzGF4SDCv
kW4bH21BhSb/azW5/U3kweHNIIwdizr889YncbZBEd17NFCZNJuorNkz1RJeZiDVdMUHD8GXLtv2
MYIyV3ZAvRr4HxKH1Vb7cfMpr0MYfVCB7ha4XCw65mrIdV7W45HLjN3UcYPhikrQl8mJ+4c679R9
7an6FlFLvk37YvrURFm30WOdf3Mbwq+49rDaPETBK+VU7VAS0W9kjo04CjA7wUj4Qqsyf2emk/E2
6aBDHIDb4BbMVOVtQ5R587CnD0MNeD2gMvxJM5rtuxZuCJXMbCeqstyNWARwowv91UPUNG5SXbUj
7jo+FXtKTPEVKC0v2zUjXMYua5N0qwB4va3DsnxAgwPHTRsSOxtZwj+oAEltDsWdY8yDud/hF1i/
MZ8dtN9qF80iqQ8yz9iVSwagvMuqhDmmjGxcxPvPoga3NRqfqPWBcv7G+KJIwYcDLhnBUD3ecg9D
p0irvKG4Np3Xn+qw1j+hs9QiBBeS73Pwx19Tg2tnF5GweuCAXzzXEfvmKaHRDiu4uNZKSaTRY+g/
wTqzeON5yFkkaIk/CdYV97iR/Xtmgv6mg/l87qmAe575iv1dWgVAsdIYGEKwkjiBj7mcMIHe6hXS
JeJsTAQaPbIpEpL6r3linPqaJBlJr0u3ZuW3jqJKeiUcp80hel8NmMdG+otsg3UdHXfRKMgpR0/t
puUzORYLvOyHR9oSV9rUuy+dy8m4gVDJvSFN3KKgXuOkIs4a/YMejBN9JlDPdJAs17gLqZLdIDco
ZVC4iImD8Gn0x+K3Hty83dVEIb+bk6Fs42looF5T8Iq3t5DJhLHFpBnpLksg6YXOTISNqksm6C1X
LnIVqJi6/BfHWFpwpUOZsG3UsLC59qcyUztHab+8Fbng1xDIwZ2bgNPzIKC8OUeTAWLttgWB4ecc
kSjS0qIUefoZRBdJ2m+A8oFWZFuCynmfUjfHGQVhitqYBLTkx8CBC6Alwd2IdBTwOBVyLBM3Scae
pdch9ILr1cEthetq4aL9YNjlgeN9oioP2Xd/dJA2Q0C2RczlKeRFd1NaOuIZ0UUcMlygrvqCAWaR
bHI2hu2tx6BWetMqKKptorzUalcab3AeWJs3qFdJHPyrxgMvxzW4ArrwlqZTE30p4hagPZ0ID8BY
CIZvCCtwtQs+YgX4iIj4wHEqig2c94C1cyVSTx6GQ7g3VZyDzTjlqnqIo2Z4IZjhb8FzKyrvanZ0
9XWbdINziByTi91gclCPTD7CfuZRpvZsStsCz/KL9IoiZmkAaYpiZ1fGON4bv0ygstAhxPnqFZBc
fZZNUH734gzmoBC3J9s00VlykKwLCcIMuM9HSSV4yEdQ16A91zHvAbP+Rf8Gc5LJXqKEml3DzhAG
m7YESDGNWZ9flYNiz6DmBbU3oo3uyEEoj4iFyDnfSFXJ9w7r8hHhaTV0JXjtRSVGvjGYpLumaLW3
OynzfvgG5Bw4bTyoIb1j5k66330oO9I7Kv0EVVvuewBOODdTjxTvph0oEFymQYbKIjchNwy5rrdB
l8VB0N9FV8oDryXizJH81LIL1V7ICG6D9y0rtpnvITztGlQBoBffRSWUgKGctx3iZkJw1JP2sdVZ
daRdi/pUNA/XY/hiUC8mJdErhyjANkWCfUV4Sq7BscxuUJiHfpbUApUizlnT74seKGmXY6Z9n42l
+Nk6dQChlXQco/i2nnoIY5bQL0SWAQuM8gAJaa9Nvm17Et8HcQXLm89NcsM74H1hi3nn7ocJ3hCX
44Sig8fr7lU0avo5EE8cQzp0O2iV6HufAB7cRan7KSNDXd3qcmwftQiDR84wQrI14NEWO5LG8ipE
VOpjViXwt7TE3cZHOJ0Nz4Mu3xYhJmWSTMylgYjJJrvTCL2Lq8gFzcumHVE3RJ4iH/I4H+ONniqd
7tsAQWkLr50eJLr4z8h1g0cA9KMbEap3uA1kA27kgBceFAXNFoqULrIx5vBdQ0LGN+iN4cu4huV7
dAQZJslQYnDraE9GMn4jfZB95yPqqZBpZPcTUTo5ZCHmXtopQCYpi5rda4+o9wQzWvfuWDrTtY9a
9XsEHQdcrohdCwhrHGIapu6h0bSAFXgBBbm0g2T2jhqdXKXaE1vmZj5qj9BMj2I1PVOVoADFwcsH
TtYiak5EdqBYKDBktGEpyuBJh6IlKqZh8IW28Kwm6gnAK15/q5x59isitb7rDAoAIHnsoW09RyCQ
P2oPY9Nk17jEq8euzuJgI/rOuWsTMNFBMK1AjibgD17LCnsco7q5hzfqP3G4cnaVdCA/lIXQ80ri
UnaqEIplXa+2bYTq02aYQIp6ZWQS//T4FD9HTVm80IEipWWoPjaNzE58Yu43XZVI8FHOR56M+8/c
ol4BOJgwEG3Y1EGNnBw6WcPB7dvwq4iBQee0Q5yAfORYsXIqEStwtEsRaAxPsHHx5Kiqek0hlvc0
0JEnEGfzxfDDFSL2tj6ilS9dHLQPHg35WwSAzJYNBeEIPAkaCJxyqJR2/bT1pVdMm3aur4M5z1db
3flwv9p36IZi8nMzAvHyKQxMXkLOUQYV7jIxkwJ1mDtHGI9J9n3NMBi1qWMXc9pukXnfoI+WvOko
bARE3QDa2IwtsjaaD8lVGCgpd+Wkwdbdeyh973OTEbnp0fSvUPVqg/4wooq5lRoUU7spKga1D8I8
M/cSZH7OtkFvoNkRUDkVBzRRxs+M5GFzE4EtPX/NYdvOTY15AdTKBhIfB/AlymMK+u78K0gEnEPu
QpEHOBgwD7aFYM8OUHS7oUiR93e+6Z5SgZkOpwnUvE15/j6mFEdVe2afmLRQuyRGDtHqFLyeegLH
chq40RevG9iw1SiHocisY58hf6+ST/CVqttP46TJnneeMtcc8dyEa7zp4W/9CZl0vq88EwavQesK
kIkInuqbskvrcq5OjxxOo6dfujJvzMHJDUoNmVfht6LBg0pM6Ybw7WVM/SfhomDTckjc6TqM5L6J
BGxCdfiPIHEp9rJB/g1LmstHbBY+EFMzZb/bYnLFtooGZMIozLnt90h3mLCMhb4zflZ/bb0Kl62s
DPLloMr0mx6DFhlPp3+C62p8TznEQdoJRdwRqiR7BOwkxxc4ZKsmFJJGFyKUjoli8pSAGca/R1ky
fayVN3shB/RkosSF5YLH+CpXsn1uzICTGLrsG49c3PUZBkR/JsBzHxRqmw9DNocUPpVfnBZx56bu
QbSJcztseTQmDoJWz/wui7nUi1or2jG4edQ3OHzENXWgi1cH833tDtmW86KaErW7ZmjRawpUre9b
BuWWrdEalRbFMWRS5w5SHZUr8qJFVr2UQ5mdfNp4j16VMrEtWsf9nMB5VK/JNJTdpkPgpq+TrAu/
dqIjqOijtpC1e1P45hPmk2a+gSggNzpQ7hFc7O43NP+ml0HH7V6C/yffdQg+/OtSouiY1KA9R5mw
nPmxxs4n3U1MijYNdvUExkNfz2mcV+eVRMLn9TXiaD/CCiED3HlFlyKwd5uwuaPC01e1Y9CKwAQ8
MimwqmfDtQFZ+y/0h3HV6LIC35Rw6HTnxE1Id6hMOWbTBKALgXR89hvS3OIIPpEemWveZkDkIvj6
2hBcqtuEevW9CJHFXptEZteScihgjDy4QWOIljdQRZFPOut9eUicJs32TlhG/RUaIsiOKjn35873
uxdAJvZArSG6TjEGTw+SA/shZ5uFcWJYOQEQZAUhsPQOC58kA1YUVQ+QDHoPes8GuNF0AutCPKPR
zn/GQtuezq/+C/6sNLQ2lCT+wYzYFBnLrzOyF02dO1frz+ffsdC3p/Pf/3qHSQXPugooinQKMRpM
EFMxSVZkt5cebqEo+iDwwHWPshwC5m6r4qa8hU7RGqph6ekWBEoSNCpddwwO4HW7Bpui2o4lKqjn
12Vpey3IBBa5RTLuswNHardRMSZhWqc7VZxNK3DMpZ9vISYIBhLDtqPsYOK42ORDn2/9Mvty/ucv
HB1bSwJZZDOSCD9feS6ieoqoBSDP2NBN1SUXaYZQ15aUaKs8KkqFflDa8u81R6EvKMhloqEY4vvv
wWydrGQVOqqYVDRfdD/v7gimp/PLs7C7tpyE1DWEzBgmnub5i5xn5Q5JaL8JqF6j41/aAMt2TdyG
nlDN/39+BBTJjAxPtbqvErUmy7T0FfPJ+st2h1bSykhgbnI5D1XFWCMzQDXJKVA3PL9QS59hWXDr
VmGQOSqYG0rPvRl3TZP/pECr4g5aoydYQPf4lh3zNnTBs9r7B94WL17pbcG1e+SYXemn1wqefMVh
L9ibLSyR0yjKUozXHjjtnV9BHpfvXimKFaj+0l5Y1twmfQI4wbxQsUH5v7yfh87KoH8+vw8LP97W
kPAQNzWG1IBXxQWSewL4E+pCPy57+AyC++sccd8grZGwhjSAtk2OYunOnQFWlz3dNmQpdMEyPJ20
4ydRYYYhbMBQc/7hC8tuC7imcZdgJhWymjUa/hskX922Bh5zrFcV9hZOpy0bMYB1hIjCBIeGDXeT
j7wZ9zCJ422IUaTCuRAsbKtG+Aw0lVHiYHBRApGBui4488J27elLy2SZcdpUAWBqJv7jTGfAuQzd
t05dvMfef09QWoQ9ctspOiC8PmGMpEBVN1zjtVnwQbaCq0F9JhHQdAKOWt6btL5ncyRUIVOS5NNl
x8iy3lSK2ETAph1QdCp2AMIOm5z78RY17jVc8oIF22wWtCc6RJ0Ms+U5it6mSaE0uspat7BENpkF
Sn0Z5uIz4FT8CEU6gmG25Fql5fM63HYBEWuTWaCjhIYL5M0xNC2cZx5V98QpnxOf/qzickdEhhIH
357fjqW1mj/zL4cEz4a6VdvghhFumlyjYt8eJpa/Xvb02Uj+erroTOn6RRgB5GlmdFfB9yUKO4fL
nj5/019Pz7rMcWs64re70L/aV3Uc7sOEfDv/9AVvZBNbeC260LqMMNYhZXQIU/3ZH/WXqvH3qEZ8
K/xw5b75WNeYurYOROqpJG+CmQOxd1DmyM3V0MlDVbu//v+y6n7wh100ZU8+DHGSX89/39LOW2G3
zGoUYIogwjXaxre6R5PNNfka6+3S020zZ7yahizBoHuMvhjq7OGuEnqNp3Lh6Tb7BUjKeu60sPCU
dD/ATc93bnTpWIDNe8GzLKiSgPmHrO7zjRvpYhsF9EUkvo8bb7js8BLrrg7KiqmJduHBz8svrIYb
BJDjIvko6hLLqiNBuiF2AkwdkC5AwR35Qj9cOKFna0CwqcumrhXsAEWv1xSDk9tpADLholNpqz+o
IUAJk2t6QImfblKglC/33cS6mzPU4eUEdmQ0toDVTRt51dVliq6tdxuiEbESKM2L/AH23JZ/QH0x
BIKYU+CZ/bd6jqrnWkJDhh10Sd8uWybLeAl6TjzWEsgKIG72CCiHKz9f/YIl87KMN/NlX9N6arFO
Zfc8+tN47zUqu4T3lSJ++6/b5l0dASCl8fTa9d880zR3vYNG6yUrQ2zBB2LICAo2hadHWnU36HWk
Ox1wcjz/+I9vBSAj/vvjKeicJ/TnMEAyxUJuRoiNmaAOtmWtfsS0HTauV62lzh9vA7GVHwa0jgBJ
oniXKDx/V4oo3iO3fT3/JR8fUxJbd3MBfWaoGHI83S2iXyFwPdsx9wERZd+Y469coh+HMhAs/+9y
dURMU8yc+SV9nu89UM+g/cMfgRaCHFzQqa2HSiot8osuNWKrQQBEoAq8r0LoBFwK2N0mQFDaYo07
cWlHrOB7rH0vh5hFDRiaCFEgdrq2AeR4TKov5zdl6QWWXUd9HbI8YlivzkNuiLYRYMbltFIk/Jgw
E6ZnGTYX4GID/ScenwZ6j/L7Vg7RoXXpXZjI5xiRZm8eoordYdbjotobsSkyPFfEpSEA3qHbqq5Q
igbI3g/M/vx6LZwvmx2D9w0SrqjE04UHlI7r/IDB7JyxunMTSA9q4V0BvXA6/7KFzYks209D1YcO
5LR+EqnHDTQpMEaOjuVljiuy7mxaA5Fd9H3zs4z7aNu76gdmWf3dZT/dMnbANRLZQojvZ9sPJxoB
oJTFAG+cf/j8kH8vPGITY6A0BvCg7zrvaZepq0xL5y4Mc36dVF68FiTPFvbRO6yru2gwT1CTSACk
P7i/nbAONmCoPtTBXJ5RzbDxMhSkDe32IKvfxon/Fk/VCG+sLiLBITZ5Rp/l8WCAuP89Xy9bAJLQ
vM/yNTWQhWslsuxejUB3k8BL3zGhtitQUcFReMR43OvMD7H+EUuvsew/10Mc+wC8/NZpe2Mc/ZnM
QplGX89eeHLAA33+RCxYis2moXFnoSfUmB8jMQJt0RixT8Mu45MkNptGoeiUmi6n7+3EDy6je1QS
gPnOkycWxOrCT7CMvYLoUgrqleBHQYDrHZryHWQLa0pwC27L5s9QiZ7aWHvOD1MhPg+0u3V6+RIH
KtmgHwi0TNJvW0rXmnRL22FZvxhrKC5LQd55Dri3M3yfBcgvXKf5nX8l4UqWBcsxN/HOuuFxqMZ2
2wHUeFE2QELL6uFqIi8NlHknfkV2bP7VbMqbC58++5q/fnoKSm/Hi3v/PUkkaoAzcBXcFisea2nN
LYuGHIQxvcFPn1BBDnfAPccxCN/KNr2IsYmEli1rxpzQKyfyDsFC/wYwRJDVASd9yW3EXGo9HdiU
TMZppR8p+Bmv5trWHzbeC9wD+MmsDIBmWWtEhGQIeqFPEsIoVxiVvUwE8Z9WWV6owZEo+p1I76R3
MgqfdaWcS6IZ/HLLK+QCpEwSnN9vbdePGzFgFCobMWtyfl0+vEjxdCsESKH+xYSKgwcxotv3W8RB
HrmHuE3dHJM1eQOm/kusFm+yPEIXYUC6irn/HdDd4DpIEoBoMIFZ1Rc+3/IKHDzYDeYGvbecBBgO
yGoMKLijI9d+/4fJC36/5Rh0hJEbFUPeA1MCQCZLMXT+nrnT1N10DoBLu2SIxHjhx9h+IvI4VK1K
54usGPANpKjG6Tr2KkClzu/7x3E5PsdyFhoILG/C9MpDy9zuHQNItS8B/DcYqPLGKUbAUacxSMSj
LvIFeO2rKAYgNgeMNRu2fQk2uBWXuHQCLbPnMWY36dC7bxKYumwX8lzfjkUXDNuYY7Dr/OcubJ7d
YQPBmexSrOl9VLoMiK8hAQQUipmbDkP7yNwMwbzi+Vd96IWZ680X8F8uviVyxKBa7L4BFkrDe5rp
xuzN2ANhdNkLLIdAMRwA/E3hHL2uBNyCO+AWzOqKk8P55y9siN11E6JKk6GkOUbPCfCTHnAdXRM6
e0jIrpXcll5h+QLKCILrNIpeI+ZGD8QHSP6p5yh+YwzT6IuKGdgJyyMUukfNDZjCE4p77cGDCOre
8ZP4wn22/AFgrgQyh00O+Q8JwGUWTkAfhXW8xhu2dI4sF+ClwBdCJhPnCKIFwx3rC8z8ikFjNuL8
Pi+9wPIAkac8DLz76pa6g3+fKqpe3Gq1afhhvInFt8wa/AkVa9MIzPe0VIcARFuHEM3PPe89tcMo
zHifgxd4Azjor/Ofs3Cm7BacyII4Z/3IvxANPPqdriRGeY3vkuCTY1Kw7Fz2Gsu8FS9SnvitgrBh
qL4RSqMH0Un/XgiXf7/sFZaBZ5MR2IwxOwHEWL0qHRZXQhCwLGRNtlKWWfCHNr18VDsM3Z60OGE4
Ij0A11xvMC9T72r44SIZ15oCS3ti2TkwDSlmEeviBIqDGgRuEgNoUfFVT+6lb7BsfMgxOSzrKjsV
HSZY+ZS/+F7E0B5Y6ycufYJl5hENok6EfXZy04jqWzQqUUFkDlF8z5x0Glec7tKGWNaeA2dYuB1T
t1AnHu5EJcc90ya649CnA/C6XLkHl77Gsnlc71WLqdHs5IHL/UZinn3fT01/LdxuLRhe+hLL8J3M
uDl1nfwUBb6Dkf6cbzMAvFBY9H/HTbNGyL3wJXY/zvOmcEz6qTgB9+P1cL9wj9uKYGCzIoXzct4S
F1yk3ZerpzolI6Zl4ON758Yw/bn1ouSS8g5z7XacR70k404T3gtTNR3w25h8Tz+3DpDaa85q6ffP
e/RXLCJ7H9yGToc7Km47f1N0TVBt+ilo8xVvuODl7cYcdI84lIkwkE191BB09IyR1Ds1AJ5Q8K9U
OmqDIl1yWeBjN+pyCu3asWrlI1DPmBtqhXjya7qmyrl0oCxDHzvHpQNGKE/xVHTXaaHTe0+7b5Fb
/Th/mJZeYJk4JmimwelHeXJJ8lbJydn8CasUGbyVNtd8QfxTscSJsqzb66Os4CWVJ+h1XzWYGd1E
VXeTkdcBgWiTXIbpw3ssE8d4ZBlXpZIn5AYj5r3ncYW86MEnYrw3JciAweXkopIJ+6d3FxFXqKKQ
8tQUfY1pisx1fqU5hgEv2ZV/mnctpjJ8GmPNqDN8kTnIg0eSvzQxVLHPv+DjTfmnfUeM9ufCpP89
atAFhjj5fZMStS3cut3G4hWEKHTFGBdyun+6d3UIPmRNKT/W/ig2RDcKU8WF9M1hUCLGICEJ3xtg
DcwmQAUh3wBtgNmoKl0LwT52N//094wT6JJPQj8aL9L7oev9JxeDv1/OL+TH9vNPY0+BF02CqESe
JipLjCR36cZBHrHRgbumdrr0CssHtNxvirDh+pGBGGxrAvJEQMZ0DabPNUjj0hJZTkBOLcb1IO5z
UlCm/KTc4A5DZOJ4foWWHm7ZPy1ipysckT96hgjkuRIzy34DciuGEbbLXmGZfphmJCmTSJ40lFl/
JZlkt9Bhbh/PP/1PPv6vB/undQfg2YTx9pp896Bjhplor8F84gbdqSkCt8AYUXXCwLNqoX0KNgPl
bUCMptkeA2vgrNCQXG0SMM/VfAhvapXU+XCPKh8Nfsu4odASK9yhSd5Sz/ODT3VFWPopdBrQq4Fx
aHjCUFppNp1wMhFc9QjuiukK53gimDgGOVOe74p+Gup66/ES3Dhg7PZdr3wpyk6OybtgoMNLVnzG
wkbaPUZpWmccklieUNfGdAtrzV5q/+X8In8coIH1479BQer0ATSHwMOuwC+49bLWxSQx4oRNUYE9
oWrBcrVyWBbMye4v8kKCsknR/Gh89opgJARjCKg1BTjZzn/Kgm+1OfhN5CTQxWmLrwLsPltMYjoH
TOljfrgyUwwKEta+V0qLlVrp0sLNu/VXNEUxZS4qzNEe6z74ZZLgG++LFowhIBZ2OgIej/MftbT5
lhNSQRuWoDnJjxL9eDBjgbhkrHxxURD1T1ORTGEQt1oWRxAfuJs8VuM3B7K4Kz56aUMsD0QK4jOI
PYKytRwxRkvaHzyN3R9tWdL9bLE7sFJ575etk+WKWO8Zp4sneRLjoEPUDHtpPrO0NZdVqYjdUvTg
aWLu+tmRRhPbEB+BLHAMErpFq0dqwULsvmKadW6a+SWkYGYpQsyUP4Kuv9w54WrQvPQGy9ppEXkA
rBJ5CkKjD2EWgCoAFDag9QM+8qKNsFuLOuzCKe7T+H7mrsAgu9iDOXFNn3PhRNnk/JjrcFFoEdXR
MxUHOVDwQjxHjhitV0ABssxsJz1gcvWyT7FMvM5BFQp6VPLAAsLJi9dVwuwjB0IN+/MvWPAhdnvR
yKqY2QerY+q4T5B0Bdkf6PT4pqyHT0UfXNhAILb0PKihwA4AFsF7lbTT89CCTHMTEt6vZBpLp8qy
c9ALeV3u5eroIaPfg6j/PieYswIF7gqKa8EJ2q1G5irghrwmPwoA0SMQlM20hVnN12psC8//h6S/
biYOnF5+rHWePhsAk8Nt1rRgNDu/zwsLZLP0856CUZfG5ZF1pAAkcMZXtEhaCrjE829Y+gLbsKsk
cTuSxPdDi6YjKQfnq1/2/spdt/T0+fz+dde1IncwST5HIOFMJBF2HQdnZzBeJBAJOrl53f56vlIp
CXreZEfQKyB9rEdXN5gmvmw4Fc+fv+uv54eF16rJceXJN/U7GG1mzrFiJUpdsGFmXdBgUzQOJuvV
EQy/9bUInBuwD6o9NNYeWbSmgrt0gLz/fkBEnXwIiCyP9RDJzzqZ8k90xmWCtOXnZQfIsmHaM6Py
RJTo84AWhGZF9dgP+ZqA6ceVIcKs2znSFSqzbkEf0iBJHRA0d2Brwd/AcMFNnjjtwXXzJt+zAGyT
Xz2/y8masunC/tgiAaCZisBpM6qTkCg4dx4Go5Kx33Us7bdOtKrtu7BDtlAAa9tG9lNGHwjmh7+S
ht1E9VT9bIbVOsuCEdpqAZypGMBfkhwpqivxNtftON6DFIGvzTUuvcCyci1jcBgHPT1GCKHoPs9B
e7FVUbPWYlpaIsvKjWCJF4Ez6JQ6yKdBSWtANViCemim+zl/ipc22zL0NBcOh5RScmxzKCzXPRpY
XgC627BWzyXN8sP51yytlGXzLbr/mig/OQrWlre1H5DbGLzrK758aZ0sYzfgCnRKTKU/UGgWP0UY
nACRW2yKDSguVqLlhTjK1o9v3SlIFcboT0OQjE/1zI5Hhqq+BrOT+gbe0tegAWv6+cVasP3Atn0v
r02U9fG9F6m7OSisK3WnAafcAr4CqhmgAEM3V5dtja0fMGQjFDOVmx5rgBLMNXjuq+F7FvM4X4E9
LRwxWzfAE2UgwZvsHvM4/ol44QVefnqA0PYxBGPRyjleOGA2qwWledd0gaBHGXXZ9Z+YMMqnaWVH
lj5h/vtf16GZslyGMVEnFVYupskp/eUO9XQVQ7Lt3qN65WZcOMc2pwWrOchnCS9PbeB7474CJGfv
SDBn8rqM8u3507X0EsviW8fTOEtZcASrpWy3NGndmQMQLPN7v3CovHBDLIvPw5CD/cANjrjAwPtX
VO5VNq2ioxfMkVoWD+JZicUy4N8f+vIW8gb9M6ur44AWwVdoHbQPLijpLtx866IXLPRrnvXJLUnZ
sI+g3fAA4NX07I08+wYSlejL+Y1ZOsKW2QttwNEmW3VEl7GM9gL8fS0okzsududfsLDzNohPQEXB
T3TsHj3tgFxZ5mDWAG/eFooUayWrhW+wWS9qt6/LNpj8IyblUD2nEWranyZAU7rLjpUN5wNhfJ6O
ng6OkRnJCbchqNRj0Ap4K5u9tEaWpYs8GilqncERnJASxH2TAT2a6UBcs8/MYMxlRmij+TxZ+Jjq
yKojB9vT1rjQ1Yp6+uJrKPWc3+wFl+VbZg45ZyNVDgsx1LBbVuboZvXh+JkTmYEtJHJXDtXSeyw7
V34M3bymqP4PhdBMfc01yO5KIKYB8F6bElp6i2XvUQGuMa+IAhRdwTYmM7iUIQszoOIxFphBxvX8
oi3tvmXqeOQwlYXnHmGL3VaMmM+rwTi2zTK11mVaeoVl5cwtpqQC6P3U8THYZuC63bR5+NMJyO/z
37BggjZWT4EEERrPrXtsPR3fQ3xOfgZ1Pbg6zz9+4ffb+Dyp2yaDelF1atNEPHgpHW/KqpEQ8fDX
OvtLr7BSc/DW80aZnB0NGGu/MdCAX0mnAJ3WWILR+PxnLBwoG6WXxpBYM8lYnoRh7C3OCH1VYKIF
02I+/PDhKK/Ov2fpW+a//xU5QG3EFU6jyZEAXLP1iiD/FJXRQ8cBTjn/hqX9nv/+1xvq1A8pGGdR
SwrAULLzssKVt06G+sOKJ1l6gWXhQ6hacHRCO4ChomHuFHQNMqBbA5m/XfYFlnEDBWTABFCwIzOg
WOHCCTCSBE61y55u2bR0Y9W0oPm7bQPcpOlYm0ORArB1/ulL58gyZyIhsSGIrE5/lFvSiMinwsP8
PMnAwl+O5afzr/lDLfBBZ8+G57HSZyFa0dUJLIUgExyeh1HeDPnIIe6pnkkNoa8iJzvQQF/VAHZE
cfItzPB/z79+4SttCg3jB0IPE7IfzOqaQwr5ZBbU/S2KFAfIX13Y3LVZNIa+Qcc1qdJbUOh95bq9
ERwWef4LFg6xjdgLonBKVRpVp8ynv3uddnvHW20SLD3cMnIKqmyTlZE6ajFLNkXSwPhA+kp/Xvbj
5/f+ZeJtL/0pCprgOKg8PkSTY65C96IZSUZs1gwTemEBZaPiSBPCn9IGTPJjxF4v++WWaUsIljCF
6d7TH5RL7EFeyqfRGsZ3wbn+4ef4a13YFILzA1TPp7rzcT04CZR7eDL0IIT2VsfKFk3PMnGJtgIF
V2h+HCAmwoI9q9DWuB/6PwTcRcCqaYO2PnTBwA8rG4hGgjINdK/AvbXZvWjakrz0RZI4nwcDku/d
+YX90CIDzAD+90iQbAyKBATIR9qw4I53OncOXur31dex8Hj7aVRoT6/YzkKyZWMF0e0G3NGpylPk
g/jnitVl0EDKsAJD6Ki9+N7RdeTsCEPYd/7jlpA4NnBQTIJLzFOqU5t404YkIXtzWMiLTcip2fuR
Pv0pvtS0y64kK9k97yAncP7lC4fKxhUmfIgA/0iqU9iK6aowIT2UOd8QdMTPv2C22g9cuU31URfB
6I7SU6cogXbSjIN4JaAyX4P5Lf1+yxkFU9CUKOuVp4ay6lH1ZfFVcfFUN3F2OP8BH549RmwgoVcG
nQl8LY8s7P/H2Zf1No4D3f6hK0ArJb3azuJ0nN7T7nkhJr1oJSmKkijq19+j/u4F0pzQ+uCHwQBp
QDSXKharTp0T3oRB+wm6QZCbGeCt56beendnjnWyjjgrTYZQuZRnsoB3XDSg8QsD6Ipq6HOOVTze
KEb3JZ82ki+uU265qhjUMXkxq+4Zpp4eSAsIGPRVsr0PMe37pcvvIROqbi6voOsIWDEJKLRGb6V4
fh4lyJZDJDJ+LEWAQt11n7c8Vkn0KIAchyxlkkYHAkGIU5xBqPHy1988YHA9+d+uB1oXiKkgTHem
OhqivSmBpPu4ABbjgzZ9Crbs8M01wjDrsXjl3CmSqjHInMLnUU/VAUoh1eMkCdmYhOvr6yl49fU4
CZu2ESN/Bu8LFA0wFbTAo9OaXYNOxq9fbefV9xsg6IsW2Poz5HJ+ykDUQCw2ny5vwJv2h29bFh7O
vQzBJI1XKvIGDybK1PgJp7eMHmgcZOp5qcp8w9Rdy7T+/dU04rZSCRgT/OcxbeZ3/lrV3Hd0Akf7
5am4vm8ZHWmjVQGh7uCsKH0PsCV/RvQ8bmxyuLqK/7harJRlZyPo5DjvtP/ImnB4zzzk0O+D2suj
9yVIO+LfIydzstzNEHIZv426AM/FfRjG6gXSGasm3zgw0/6mNJ3RfpbJvIm/hnmA24/UZWluPA96
1B8JikszB6H4RMcAa2Qq8ZnNo+6+REERxZDzW6KufwjnkqYbE3Mtm2XgGRt7KAQgESkjHd6oLiie
Ax/iSldtik0AslJXm3aQwTPQSNEd+NpbcsbzewnOl7+/Ooo3dsWG5+nUNJNA1ywEOoGg0zHI13Ve
vs+4v+wgRAntwCW7j0hyHPyrqNOS3AbtKaQpSuLV8ixyKd9TqZKTmXR7uDwhh0e0gXoFVaBOpUn4
DNXCOoamAdXFvT+BLGnfgxlwY1tco1hmv3ha4RVepM9IH3m3RQAeWxzM6VjU7RbFmWsIy9wL0WUA
2JDuNBE8kyde/oKuLfpa2WZJ881bFhuxWuorhwLt8F7FzCC3k0DXIgPn/1lltLgNYz0eaeJ1D0O6
yVPtMBObASQpfcj6+QhcgxlV5fuE85R8rqGcON9c3njXAJZ/8RO/aHQUddDSQFfCrmFD+QU6XpAl
uPx9l6VYdh5AcVuLdIR7pOAIbyawJPvpdANZzuEeutLw/d27zoBxbRnAwX15TMecbNjemDHKgzkN
niV/h17tb4bPL5e/7DhdNloviZiByguieinz+HvmZRDiC6FOsEgd/bw8hOvHW9e6atFIoaBOiAYt
KPD9FlFGxo8SnE9bV4prAOtep7yrU98vQvQImJAeQqZwM3isrDeiUNf3LSOvoCE+DTPvzoivp/CQ
BmnCPnsRva4ul+TpOvArAyS0AXBLTMv/3OimhE6HbjcLpa4ttsyb1JqnrEsQGwqtywOIw7Jd3ixl
f1Piet0IGt5+HmIOVtTQyCgiYdOrk2FItckEtY0qxEXYRNF4p6Aoe4hB8b5TMxMfTRB846bcSjk4
LDK1LH4hbPCHqe/OWgbNFwqFK2gDdQ+4XT7wuac7TZN8D54eqMdojh6l64615QegnkhjOQryLAYU
8W6aGPwSN/0MFevL33dElDacb6xzCBNCLfdZ9tG3Qvu/RQ4ucMbFI5SYi41XveNs/AfTJ1nuQ2iF
nzXeVns0WOT7cIBCPcQJt+bx5pMxyYll/oUPGu2mlOa58RW6cRk5sALa0E0FYu0qqvt9VHnPgSFq
Y0oOayWWN6gABfaLQSFPAXK5ZF9FbeDdQJAEiiqXN8Y1gOUO4r5fch2jWiQzwCF3OO41nILPtlre
XKZkA/3MDBhWrXGeIzP6h3ZtOWQ5mibARfpuTsdlN0HQ8bMO6HfEgQ//i2Sv6zRYniLUcpomtIKc
jfHYex8EkPWuG7M43WkmyysDZWJ7iowFYw6VofPYKHTTQv30WOfdvIFsce2O5QyYGBnUXpWC8jSS
LbuR+aBj4X2VbBwv13G2zF4SMMJD/0+dRANq1abtPhSBTw9jzb8LUBDf6gVKgx0QNVcdNhv4B91s
SSHpKc45l/x9n5XdjxrAk5vLX3dMxsb7AS8JHd0xVCdV6ds4BnW1DsczA+MMZJzeGdVXh7nbSuY4
TpcN/avAFk9FjHsIKsb+e2jF+OjlZP47FqmtxkTH5ieW7UNLL0K8B0xQmHRBu1v88ViWdPl9ebVc
X7cMf0AerVjqTpx9r8r2ClpL91EA5dfLX3f4+2Qd9VUQgLyHaNAZo07geliFNcufshYPRTic82Kz
NObaA8vCTaMWgOUmeRo5OFeBXINUYA3RSq9BI8vlebhWyTJvQ0nOvRr+t+rUeDu2aD9dXdV1H7es
W0I7uoG4HHsaowqyHuhhkeOW+I/LGCzLxvNdLrFMzaNKIe9EetxIhWY/RFGgQNICAZvzObyf1mDi
8mQcA9oovzDOMFJnkBLU2adlgnC0kuhpzQyo8rqZQMeQTYdtqnLXcOvfXx2wESDJMkiR4yZh9dMI
tRMZuP7AhI7n0gP12Crs+/PyzNa7/Y1sgo38YyIpZZoH7GmNwyASflhZLOAvH8Yy/Fbj/5eHcQR+
sWXugWkJSyM4x7gO2n1rwI3bAxTi5dkqtwDJzjDPbldSxrDItoCgjuNt4wGFl1ecDkN/+uMuR403
OQqZt5cn5Fq3ddBXWwS4xtCFLVcn9LbkkAMtoXer0ltadKBEHiCkiATM5ZFch8FyBEVUBpIhd/Fo
eqBqRKs/SlX+9EX7g87DZ46T0cZbjS+usSyPIAfRT1UCj1Av4jGhs973LHuOSXgn4vq9XgaUZ1Eb
vzwx1xJaHsKPkJCWhqoT6+h4w1rySyVg5ITCmrwfch/FI7BcXh7KdRRshzH2s6kYg6fzK7GLU2Ye
ukmpu8tfd6yajQykzZQq9JqaRxmP0K5bSW3WZMNqsIJGZO938af1bF8ezTEXGyRYmayD8CvCmj8X
A/TFD1qOW1AF18fXvXp1rEU9cEA8QKlhmpDeoRt32pUliiyXf7rj4rT5/lJSzklMCeIKkMbfBKSQ
+wFEAXBng2I7Vuvg+bqBrPtfxL1X6Fyrk6+yfE9g9f//loYU7Ua857igbYggOA2yRsl1qTi0PghE
vg4k9/iuC4fqcHkariEs06cB1f0wef2JiQ56x0UPOXg0YxTP0hTLRjPdH6TCGzeArZFlehnoYvH7
E22ncLz1RcnZA9NLAJLpWYEp4iva4WtUjyHrqSlIIFUR1z98Cc2FZ6/tqKQHH/Q3/Q00T1JvX0Ms
O9gAZ7nmb3kI4jWJKWPNnrQZIJQJqogi4t3NlZwRSR5ZfgHQZNT/vRyQcTxE0ZYK7q5ffE7018v7
5zjv/wET+hxZ5zbgZ6+MIDAf0h9j6ftfpgUJlbnrxo2HlMP/2KBC6jdKD+APOPvZdJ6Rsd3nywyq
5qaDKsntWjkDbVim9m3ZLd2GKTscRWg5CnATYcsbRNjJ4KuHzFC67BCSgSn+8tK5ntY2xLBJTcq9
Bg+EFbLFpTlDL/4daMLC06i1QbIYb+3UJJ+SIJjvU9BKXedebVGuJm+lNw4Te8pWWds4QIAJdoUN
Y3Ot2vr3V+4VUqtF3nYRPwN8kn8cYpp5uyQCIeSGw3B933IYieyKoYTAynlqeXKomlLcZ027RS7p
COJCKzrovbjx+RAC9cnFuPe6pUCSMPu53nMmDH+Vfb7/EyKI2L8yhrMFukgRhHkf9fzchGW1DzXg
VW0KuPflQ+aakGX+cgiTeoFA12OW5j9VC5rwuTA/KNghDzFf2rs6Q5+QUUtxKuEoNqzVsUc2FhGN
s8nsD6Q5T1CM/kek/TDsRJlE95fn5PCZNthQ5ZmOAcMun3TZflmjRTGq9tErwmTDKbt+v2X5WdtD
WZdWOGMKnSKR1wYvQJhs9VO5fv7qSl9ZSOiDNYZCG+oJVdSvYFPobkRXD8dIJdn5ugVaR341QqrJ
AMVJ8Ed5URBV32SMrr0XULAW8yMdIW794bph1uV7NYypNOfg28HDaloVdtsJjMASit+HgDfd78tj
uLbCMneWUi8r/bE5QzywedBZQI9k8dFsf93nLXtnAyuyNOW4Vxo/zo9zx6v2K8lEchVHapLbCETm
KdYGaYbNTtAEzIKK3uR4TV/+9Q7j/nOxvNoAxRMqUFOQD2vGrKjoSZMiv42Rqb1Duv7DgBaS/fpP
HPKy19meDfVDc43ORZWyMzos6l3ldVDoyECfk5N2K4R22Md/sH2Jgcg7NFPOSpXNIfDq/hdSy8me
oPP3ulNlQ/hSEeOGQuR3nnqdFF8zfwKTJgQakiL9eHlrXJOwjFxlbTMPoIs70/XBFI79CVELO6HV
ZuvRvH7pjaDWpgYUrIZk1BA0Z+Ss1aFahKB7NITVL1laqrMvF59fFy/YcL4G/GpigCr9GQQa0V4H
C3a+6DLy/bqlskwcjIOQdpxIe/ZnmRU7U6Bjq0tbb98Lj/26PIbDjdgCXikpxr7lZuWyKT4BFLrc
RbD8jevCtRNWDF/JYYQs9NCem4F8ahr0MBrUgI8cN1OXRmLD27qmYN3kQs4jKSBVfJ7r6WcT0126
2Tzw9mEF0fjfjrxDNFi0GqylMwGHDcC14uhTA1wt4oKrzlBmg/V4JcigoEh0rrsAdKIyUWTaN4Zt
cUe5pmBd2X4j2maJ0xaIxkTdJGEffe+WprqdO8k3btW3NyCzEXtxw0oGWRKcUzZ/hTplsh/xTLy7
fED/XAj/NefMxuxVC8iHeV+gUgiHveoqZYAY74all3czYeHNsr4R4vgwjaseR4LzVYJy/XB5dNfq
rVN+dZEsMY+CAJXR8xQlw6EMaFpBlpylUBAIAFG8PIhr/Sw7D3GTd3ygzblJtfzclOjt3vOm3ORV
z950iFlu3eXe0oOpsOfiHCjvh1oZngCDO6+ZqfV9KJaq2ZVRdx3INbORgyH4f3hd+u1Zx0F0WPSo
yU4Yr98BX91teEbXilkmrwLg3JI2BlglQmJ0F4ZD+y3tOmGu23Ybxyf8eEyhnbw+PfoBCX/Rd/ci
S4J7ElO99cx1nC0bzGdSzdXC4vLJH6GvQUNw4FHf1/s05luUyK4hLOMXmb+g0RcOOJzQH9Ym6eMw
xOYuWLri5qqzawP46qomVYRq7rlFJuKO41GuKrWFDnRss82yVxAPukAjcijVyL9nOtXv86bPn6/7
5eugr0xbgIcpjyIOx+jV916SikMi03FjWVwLb5m036SsphEeGsmMDEUTtoe6a25qUDxunNC3I9zM
BuixbMyQZ0avQjaTY1zNB70mlsQMiftBHk0y3heQT4BbNhsPgrfvcrSm/b1cLAHUBRlV3LI8+6WX
vtl1nV8c0G7Sggi133CFjtRPllmWTYOmacBIAstDyDDOgFBmAuKDFVBLz7IQj0uD2AE1EIB4+8d0
aLb0lR0bZmP3BPYrUBjkrAY57XUd+M+tX9cQp4vRmb+xhqvZvXGV2TA+SKoMlWwjdlZA1/0xx6id
1EMQZXLXl/EHWc/1/eXT7ZqPZfmFZ6JqwH9PKl81tuZUH3TekZe6KcIr0WSZzb8nSP7/7HOF6qdD
/Wleq0R08dqTlyv2b+KlwCgKiJ2XsvSfda6ajZqiwzPY5HyJV7bBhPzqOY0Dip7RETqSBzwi40+X
l8/1fcs5+IOXwIDBJd/UlTgu6KT+HidR8u/lrzuM1+biU16xCF0gmbbWxyUEPAuT/Rx6bYDbrn7U
6oepmp+trLZatl2zsQIAPUbAQ3iIVxho6tNd15CO3oIs05s3DrZrAMs5CEDrYpC8sHM29PMjhARQ
1i3lkHaHywvm+r7lFSIxoTQZIxvR+ZLcJUUl79Ow3UjKOazShvBBukMkZOlQzKFzcIcWQBXcAOwS
gfBKqRSK6Ko6QJBoy2oc0ZgN5ss7iClldObInrc/wxXb+Ue5dYIJ+ebbVOcSagJk6yJyTc7yA3EU
EK6UaZ4KlFu9cddUJmz+YRyNh+I2hL5kQE+QwsUbfI+aWTDEGxegY8ds6iKhVN6OQudHWs76UwYc
/GMgh5fLx8E1qfWOenV1N74s5UhkC87SJJ+Opum82zidGzzzjQgewZj1MQLR23VTsRkD+VKhYRNF
yjNnwXTOloZFOyPy9qpHcmbjCKsx79sW5Y4ns8TmO8CdkBMhVcnyfVcs6ilIBzVszMR1u9oEgiyN
qyGP0uKkBC4gnaOZe+UaNxkkRkU9/2uWsT1A/utdMDSfAoCbLu+X4zDYWEKtSmhRyQRZpTZN5E2x
jHl7Lz0u0y+XB3DZlOV/GtDY+F7gFycfuL4bvXxZZxUS+aIHSP1A4fsY8KvoL5PM5hdsC7L0oPdj
57CGuBOTIfkw0St7CDIbSWiQwp8mg6i07033XWapH9/5vg8l4csr5YgLbCxhNnFmpmiA2IRBHpSn
7Qf0bPpHH9IsGyO4DpmNIPQ90KH3ecnPDKRc+xLtFzWffyMpx24rnlenNuuPqtWHnFbzv9uKxa5E
gQ0rDEYTk2QMcQnJ4HcPVF6cfKFr/2DRA68FyEmzX/FTQSoeWN387DRksy4vquN8J+tiv/JHVUdx
opOiPZfgs7ihc1p+AMxc3F3+uiPytiGHWUA0zb0azPfIyENvpmjB2yTlHfgMn7uyG28vD+OahPVk
oZyC2SVYXxQs79Cyt9bAxva6VGmWWCEILan0EBawMxl5g8x4nt4JHZCN3+6wf5tjECQCTYwYBIF1
SU9/8kNrRMXK4icUMHYjadmuTcpoY7udJ9wKR7yk5UsvWn7mGEEMAkrGZb+jwChMk+pugJw5eMX8
dZm97zryrwsabRwirypeg8AL2idF8igb8a6OhPctnbv2sPjlfQ9h6NtyAN1vnAf+xoXhOBM2QtA0
IIvWeZQfWTCTj00TRr/nCTX3q07cf4CBULIT0TBjRhVE0/dhKMfu+9gEUM7b2CnX77cMs6OGdpB4
hGFGIZQooPDH9a6S5XTl+qzjvjJ8QsFxrSYYfsfLJNwpyvvpowqiqT1eXqL1h77xYoxto/Qa2auq
YihbdMFnKE+Zr4b52A/Du42nlMO92ISAiqY9GJ3D9gwATFXtWxWyT+hlHL+WVRd7hyQOsy/XTca6
pQnr/DDlQXEypWlLkPRT/0GTBfJZUPIottJqDl9gq/myAu/1jiMjBa6acOchZ9DGIE+BHsw3ksuX
OKhvgmALNOk4YDb8j7QZGhc6aDcB2dbvZTJOD1G7SR7k+vo6xVfHqwHwe5ynNDkRXgUPUoFWr2rZ
Vijg+rr1NPDB/p5WXlScKk8lBzVBHEMGkLC4vNmObbDxflkyZdkgk+LUVPRnNo/AaifkdlR4Gcbd
9HGi+mtKATO7PJrjENusgApy9YNOoPf3p6qIIHfYQ5ODvQeiB1SNc3WVJnKS2cC/se3IUuccyp5r
9dJHDvewzU7gMHZb6NeEXh/IsW7OhuunCOkWEFD0w3so5nbfLi+Ta8vDvw+UD5LfMstVDXL1dPog
UyTV6nhTFMX1+y37lgEiiJwv9fkPPXnbBMWOA1R8z1j067rfb1289YAkcGVQjgmSMHuqFRmQXQ0I
IzeXv++YgQ3ak0DPJMMoylNdx1F0CypvUn+chs7rbtFMtGzVwB3bYIP2VCTmoUFl8Zz1Tb8zGUjc
dl2goivjURugp3gxFWD84+c41uVHfLgFwciizY/Lq+T6+asRvnJLImA0byNBjyFKf7tqUvymXl/f
13193ZtXX284a1ico+bKyswjhxrQkexDwcHhvREsOnyFrc5LK1PMWQUYBUCr0B7yh/A2CNnytJal
EYm019naH2aNV/PwZa+7foCtaZbEkNPO0+5XZwKU+S6vk2sali1XyH2UkjfVmQyo7VQ4VIcZlEWQ
BGj1sQk7CC5eN5Bt1n6HsKPU1ZnOst7Tqk/2si/lw9KinSPkLP56eRzXsbKM27TjAjh1TY+qm7K7
olnovynl5cfLX3cslw29iz0QpsxxVAFTGvxmk5d7OyHjTzUuo32AiG2Le8kxCxuD18dcR1BRwvFV
vJR7kQy8uc2pBnbj8kQcyWOb6w/0OKJmoMg5B8vUanTOTuMHMLXI9zXkR//pUhV+SwPe+YfUgHTZ
h4u5zuxtIkDTLKw1uSrPYm6j78rzi+e0L5rD5Wm51s0ye1TySSl4g8sjnNtHqCfTYEcGsYVzcXj2
YB32lTV2VLc19qI9J3wWT0iIsoewTKE5AEqeDcflGiL6ewg1kq5j45If/wgGMZ78U81RugPs4uXy
ErmOsGXxwVRNJhxodU4BiQ4z6oW7VTZ5Ml51lKG4SswvyWxkHmFePkWTV559o6Hi2GV3UyLMdQ+a
P0/qV/sg2m5YvLSuzwIKygcOp3jbj+TTPCXphn04tsEG4vlFUmiSTCVI4uL2hgwmPNCJNIclBqD0
qo2wgXiZVkUQjar6k24wuZ999fu1rAbkw8Ef0MZ8nU3YaLwV1GTQ3psf/YX+VF0Jyal5k4/BYXA2
mV5cML/yFlqeJTInH9WsSXAYEC5XG+bg+v66P692Gs394MaMkPQN4jI/iDHoC3A8NPnny3vg+vz6
91efH6HSCA6ZpDyTbh7et2WTnTVSB1uwLFc20besmSHCGWfTTyfoulWPa6Gu8CGjOpZ876O7fKcj
CEr4grePMWM1BEHRT4669HWTsy2dL0ExtG11TvKCfKB+J9helqG34Uhca2fd6GFMGB0KJJmTZujy
O76M/fDYQehKX7n31lVOQO+TVy323qhkvi/yXqDbawnMFhhhfaL+Ny2S2rg8U4DCqwKk88x00nzl
eG88DoZ/IqZGvxD4L7/m+VUMsklq4/NGVsZ1tJRQFRc855B2zAp9k49iay8cycQ0t57hjETU6wbk
K8JRPHfgm1wZUeagSQ7pit5YeYmRiXkM0MS4u/aEpTZmL4qSIGplgrukTtqjF8juSz8lY7vhhN++
qlIbtMfyJCUmmXGH+H3+YMq1V55MYi8yrm996ExsjPO2s09z2wuIXEcxBFZRjJEPVbE+oUi2vM9N
0m7pGrjOmuUI5gl6rt6kMYTR8U5w9q40LCK7cPDgBUig9inoY6/LWKY2Vi+i1ZJOdCjP4LeM2W3r
iWA+Zj1LtjIlb+dl0N79t98MywWdbwDHP4pFs10xtWYn0hRiwJ+LAo36cV2N7/ggt+rArtWzPEGV
6bIoclyVgzd7oHsa0Ja5sn71cbcXIf9Qox61kch0uOzURu0tg9fkEqz95xSV593ShP/m+fixDNmX
RNBwRzpomqm1S1O0H0De/KA77yp/DS6Xvxe14PHQZOjWPoddrJ5EORGKhKMZNz7vWESbgy82kS/j
FhMDGq7c4dJmOxKGUCmel3/BEt3sxoCywzVXT2oD+pA76BPosgGPjDbwuRXVATmKrdOwmuUbftsG
9KHCHeusnlAFkuK7UgAGdRzkp5d/ueNkZ+ugryICyZZEeInJT6KmJzRm31RCVjsxRe/yRbxLC/LY
DlsUAM6zZnkFFDJB7B5z+aAN8HeTnneGjJ9HJjU0T3DGSBrsl7R8H6wAjzoz/65lx8vzdC1i+Pc8
fRYXFHICQNWHebvsREvZvKubeEsh8e0HZmoj/QzL57buKLJTqKOu1BBh9TFk8S/Nx/OYQq5Zgr1h
Hq8TBk5SG/KXgqo+VV70P+MF85IdILS61bfoul5tYF+ILGRt2Nie26F/5LhMfQ5tEnQz/u48EPtC
aOl9FwMP32XioY/qLbEPxwVoQ/3GalH+VITZkXaIeiqa3sYNEq2hB8/0p/3o8llw3H+pFTyoRHE2
V3X/BPI79UH1fRO+ryvuLTuP9LF3f3kUx4mzcX60K6e6kSI/aQbrWsU+eASquMsfd62U9U6Q4OmI
PE9kR0Ajp+xA9FTcg9dM3VQTorlw8PMPlwdyzWL9+yv/QBXvWSjRDCbHzDsB/qY/1XlV3Vz3dcsh
MC+Np3IALKRvC+9TDw2h+XaIkvk6SHpqM/dBSyTwdTVnRy3Lf+IJQOLQQMEHEfzWa9N1lqzIgC6Q
6E6nlp7Q4lJPe1lniHKqaZ4+QOTuKuHHJP2PvG4ekIiHXos0Dw2WfZsSdpJrzLPx8nBMwgbzia7p
ximU2VGI4lvlQ6xJ5dNX4A22ZKFdA1hXfdyMwdgamh4b2k/7OMxPMU/z+//Fw9xhEP+h4qPzFCGz
m56aIYX/QFOkmcG+liX0ey3Mv5ePq2uQ9e+vjEGgtZOW4CxBnWmud6gwFTvwLp9lTqKbIEd75OVh
HDZnY+eMSbJsUcH4xMzwwmjG79KrPYeNnPPLLoh1kqRHf+L1uWJB+w2cf/KzZAw0gotpNtlkXbeI
DZzzaVXUHdDoZ88zH/tGqo+KroQcHYiX05UsoEFt+XM/mfpEWfOzIluAeNcCWpd9DNTHOAuwuwlF
84/+gMrLLvU6cx2yNiWW0SNVNis/7MkpzlGiZVxVeNiU7Pa67beif7FklVomql7wmAHzuY8+ne9V
eyXuKrXBcuBWDlUBbZAnQ6BZCLZtxCVkkyHAsfQ2VG5UkdR+S6YntHp1ezDG1/UOlKrT+fLaOIJ6
GyaH3mC2LKTQT3oETw1CuX4vRuAIVZUc8U4qd9e7dhsaV0VlbPjE1VPI65+ZQddE1U8FoPmbnUau
xVrd5St/YnIyUuAK9RMQWPeqgWjUMmrvKohsaiPgCrxJGK9m/2QWCBr4WRnsK983N3Qa1dN2ft01
B/sKLym008KlfwplTr+BXb+sQCM851cpmiWpjYHTRMm4HOPgRGWmXnyOvhbgv9nnqWzMhr91vUts
JBxpSb1SxAcnlfnVNIEyyET0XVB1uLd2wZJP2bCrRtQR7jXIxIfoFuiiUYDay/emrHqI80a1BNxs
CVQdLp9zx6ra0AyhuMqLLPJPsae/jhPi33a+sv0stfEYfl8PAClmwylTBACsLMfTYZeGXr4R+Tpu
e1tQmC5zNnimD05hln3IFOCQI6hOPvdEq42L2LE8NqxPBKYHX1wbnHweDAeWoy26TKDYcdXi2zD8
tohypnpkLysN3eVCU7TCV3zrceX67dbrY5x11ouJmSfdzd67FpIO+wTUhYfrfrsVosTNbHTRV805
9gCqVJmMjt6aMrju65bDkr2PJnpQ9r/MDZv39RKl9yWT8cZvdwUM8bpkr/xhgPoBpRMDMhAZXT9M
PkHgLH9OBpJBkR5UvbzNTwwKqbe+SbqHRc8v103L8mGKGFoxUuHA8t5Dz70fvTc6+Hb54w5rsKGC
ousriHTAQVbgcD03zfy1oOnybiRQnrhuBCsc0bEP5zUTchzJ9NnPG3lXdYzueBVuOWFHdsOGB7Yx
GmLbOvf+LYETvK3R61DNwbu+AaFRgPt4j4zoTy9t3/l+d92W2BjBME5Qlki78ARYvMluaCJI8a4M
JUhhLi+aI5b/DyvgElR50If+6c+TpNLkS6yWHr3Rxc9lMluEZo7Nt/WDNepsKH7UuFnaznwuRqq/
gM4/GXY9Q31n4/5yDWLZfEg8vBiCwT+BZKjZhev7rWoi/9jSYNpIAzgOgI2ymyo90SLSzbnos3A3
R63YjXX1kwr1Ysoi2hWex8BJnLzzSL3F2+iaVvi3N5C51wxJhR0Sq0LWn2nFPY9vgkgFd5cPwepY
3kitRpblCJrwwgSjf4LEevlJktAD9zXfAp24JmAF8uirknU00uEEU49/VlmSf5AlAdn4XHbtl6tm
YIPvyFCmPR8wA5nyEaB9kHcTITcci2N5bMgd02YWI+CPpypn4T9E6XR6x0FxbTaW32GDNuSuSps8
B9MfOYZpJXcmR3bU96T3jufLeOetwgrXLZJlIEKhJYMMnY8yytQ+os1OfEyzUW0Vu1zLtO7/q2sr
YzHrIu2TI5WJBiEvILt8AK/GdT9+HfXV1/2i5VOSc3x9ot7JyMg7IS2ffL7u639ffZe/4TjnNs1d
aLwkSsEoCGmglTc+DtqbkULGul3FfC4P4QoNbF47dCfWZqZz9aI9CNKu7MHaa7ov4Zqj4hJ9eZGX
97tOInU40SB5BxLgLf421ym1zDibRnDeRV5yZMOqVjF//ZNIxFPq95ywLZoqxxmykXaFauWYpiU5
qrgo/iFmET/yMiw/XV4+19et/JvkPuPlsoT/4+dQxoNCHy7ujc1xXA42uA56gq03ahMfV1qFxlt+
+wH74Wfav11p3odMPNbBIO8j/Mt107Hs2XR5gOKxnxwpqcU9qsvhE7AsbEMTx3GcA9ucZ8H8evGr
FzDHAtnPBQVbSg36/S/LxDah/q4tscy6WsIK3RVl9UIqor6iEBX+aIFDvO4JZqvsQkIONAbQfDyK
jOoDMor+Lm5jss8V3ULuvTmBGL2Of/ulOPGjAspg7HdWovUtbkHmdaVKMD5uHVhW5yCWjHv/B1di
+LclQYccCck2dvjtBz8+b73B5qmMkXumze8cr+A1HU1qOR3UjIdS67FqN3X0lMz9aZSF3M1l8o+c
rqJLxdDW2SWGx742GXkpFBqJWV1Ff1ILG6bo2hTr7MagJSuKaYpfPFHHe1/yaU/bq4T68NOtIxtW
y5IZ0cUv6FGZdgs69XZ+X/1zhU3j439fRP8nTCpIDvWi+G0agqwnM1DqWKUJNkIN18KEf59W0KMb
Q5c+/+UNjO+mOQl2bVn9uO63W2FkVEIXojGEvJQ+3ic0GMSeyfkq94qVse6fpV6yfEmX8EUtADLw
LP1FUPDdm4h9D0dW3y89YoMFT7FSQ8ThqhnZSeIOYiZqIuH8o4uTptqxYpHHvpfi5fLnVzP+T9wd
+3aWuEt1BM5bj/yaYu+EbD2w8f2Ra32qweHQDt0DyNE2Xi6rSb81lGXqEDIakxp0zz9EU/7TD3zf
8uHGB41XDrCDkVtNjW9eGpiRZdZpHxWL1mz4kcsmf+i9Zr4DMgjpYm9Cl+v/5ezKmtvGme0vYhUX
gMsrF8nyEi9xnHFeWBllwp3gBgLkr79H+V48GEO8xVeVCiAa3Q2gl3OuS003h2LcBjWLofGETJq1
DQduh1nzw172BL2wAMW4XZ4XWcdBVWh1qAkDPBgzouufrTE9qlg2mLQFCkwkRq4ereEwlW/7xlVM
2q6BMpf5GHegqUBFx/RT1C7d+OjLvn2mNopJL+DX4MAUkInh3iwikXMRDsMbE/s8hhoi5U0xSNvq
ZcKz7iTX7u+s9zYgs/+8zj75dDU42vjWMhfElAkCZvcouwyneEyGeIlYmMd+3CVf3DiPX88ktCIA
HMUyyaIhFOEb23AeGtmp8dNhWdbAxtsxQb91ZnUh995y97XgW90iGjtQG6yH3F/tIIXwBsYea97e
GsCAsdv8+3W90n3+5fcPDy501fZzuQ4SBattEdZpfsI59KV12nhtm13EjsRUuVbysUE+wcQmSbOt
w5LZXTigFf76CjQWp8ZRe9kHhe+u2NjMCidvOri22DhHdbJXjdlAYsJFdhU+qOMxivrqZyY4EiPu
5GyUaunkr9h1PqTVlE8QTUnPgOVm3QMNACzfbminTjiKZQdBlXlFN8I85NIgriz/sZdsiw5EJx7l
rG4590fA9sDXSRf8D3PoYA7aB8mujf1PVBRZbcC2Ynijf2Xzd2J/uz6udZHtJz5DjYaSkpvF4sGk
xFv7aibWnV2G9XcCeqG4fmij7O/r82hkr4ZDjbldyEhxgnllF828PQTzlmg0kldbp+ehYu7aYgWy
+TaYdZizvwf/bd9nX+b84BEIc7vCo7NMSNfPv/1xIm1Ey1b0+w4bNYCyBD1j1GtkYhIvsTsvQsXg
EKJF9KtfAHth1yLUCEqAfPwC5kWY1RJ8y4we7Y8ol95YgU76lw3/ICGH25UpBZPJmnIwOv6mVRWm
5RYEoE5tFKdDqYsmNAq1b71TxllYmS/XZaJ7CKpcLsPQTGvnY+QS74G/6cOTjKbj1+rAYr6LE5KY
aox5NEHg5UmIpvUBdB2wmAU7vY3KxrJmS2/ypYU7kIdenArRhUufb2ypRuj/iSzTYAxQ8YTBy8Ni
/HB3Xn3UoDIg0kHAncH/5kgeLi/BVr3l5yFCAlSMf+vgmM5Bx3J4AMeboNvNS2XJ13mkJ9+2z1bF
Dyt3vlrjGo0G2bApzVGlcq60xMnAj4S1kPL7bPVRBrjSwg2brT4X3R4ojmfFS9jJwF+beHkyNXfD
Fu3zRSSfuHu1m5vNKJUDkIxM3KX4B63WL2Jpk9pYvpAqPXHf3lPFgB1R7HbpXEqJxI7Y030hb+ti
44ag3Wr1mEVDJ+IoMFt3TMMJnD3AwgktpKAc0p0M4oPVvQZhsYf+r62mGY3I1ACt4bSAU53hPgEl
FTeuBfatQ5H7Yeo+ii2IA40XVdugrTnvpllCnaRAwYc1nigy31nRbLwMNNqkxmkD3+rKRhgiAQcu
WqTYnTR3kagQU21z7sXiAKoOX+5P90Q8u8OpSzcOX42NqeFYdxittB4xtFMAt3waopkO0VRUcW63
G1PoBHP5/cPplc++AVJVqJPf4uT6LarX68eLblxF/80W/cyzgAvNvOrQO+lXr6723WL/XOQ+fLL0
B2FRB6bl1WkkjTlyxFbeVffVygV5IcL1uQc16eof1vAi6UbUVTeuYrRZiyb16aJ+JuAMeypjo7L3
nVVq+zJvgCHVgIM9sXhxDOYK+DJbjR0a9VPbliVZRrEKCLpl+YGArJKNP4mZR8u4FUjXWL3asNyT
orGdoMQMzj8d/VHVwCPYF9RR25WHuWwt1l9EbqTRCI5ymW1BFemuTipjSAuWeIImTIQw+BKjS2y1
2kPXulELJm/zoTbq29Hv4rW/A4RyvMueVOoQmYE+AIVlMqFGHRqOE87TVjmIRjnVzuXUciSbfZjq
WJ+K4Xnwkn2fbP/btQiy5txfMW5gOKEHHlzE7PaNrJhpzSiXqw2/2I03tbx3dh7apmKmdO28Bmxo
l+jNF5vHhbtx1/5Uwk6gth9XfAFjQ+GJpDdvihnKfrguh8/frhj4EmT+4AoF9MsuMwy83II8+Vg8
/GM90+jWeMrirbfTp04AUyhXS5uDE4D4uIe58odsh6Ry+hD9n9Kjx+uL0AnnMvGHNThl3tnEAfSI
5dhhuwSRl2+1ff95Rf7nsoePVy6RdZClY72i022J3COwRePywB7yAzDHX5fHe+foRFEefkV6NiQv
d9n3fQu6LPTDgujAZ8/zILF6PHniXvp7PBoWoxypHFiOfVDBo9HePsEV3Kb+LheAoRVTvYSSazAM
isSpvfiC/e65W28Tnf4otjrAVEd0z4nE78cHv/G+t2WamIWMkFPbcsifHiP4fMVu0Z9MCQcYVwK4
mQjURw9Bhwr5biuoq9FQtU9YDFXeuhWO1YU6FwCosUpExnaVrTqB2gvsAlVvcBwIiAVfMgNF9rvq
WzCwYrmNABSksFdsatCGvnfTwAVf1/DLCJ+Yldrzy9fC5x36wRM5DbfjihIBq/4m8Y6yuTzTFYQI
1+f5c4f+bCLFfi/8l1VdQzbuc3eobrMf3pc5PBrfnFt2KG/9F3Z3Q1+vz6XbZMVq58pzuqHFVH0D
0thHe8u9aXTTV6y2zYPWN4YM4UXAgJc0jcr8r8m0N04A3eiK4RaoPirRSY7gE30pqnNfvJhbLEO6
oRXDXV10BFg1hgYVTNj3P4mTR7zY+d2KxRrtEHRtAF9mkDaZxXAsFx75+a7nnhOoTbyT5VRNP+Bc
7Lj/xXOaxJm3Ork1eqI26jaikV2ZwtfYsglRERAO5SZO8OXY/kTd1e5cWsqCopxUJMNfIkp/VDfT
jRF5SRCtX56a++aeRs/e6Vfz93WN//N+/2w65eSVs1225uW1Yz6If9InW4TukwmMikMbir9/p1/a
h+7BOJUPXpz+3MKr0BwHKhEHz4wGl3L40gC+A13oZgCk5e7RnS+PAN5sQQXrJKlYcwcAtUmiwSCp
/W9Zf9/4QBTqn1PrWyGOtN+Kgen8k0rMYQTM9MbFEUlWiIjS9cSD9GivPPQ5jwPffuxg8H0wg15A
3rd+emenfrS2LGpbO3Gr9VEuRnJ9N3WCVTwBun3RpZziU2z+rcziMX/KzKe+eLw+uk7rFWeQyqbE
1aAXSWM2oKgUBzyVN57zug9XXMFU1gXnmcAFoaiDuDecGICOz6K7lcBH2zhINL5MLdjiozcZQwrn
nhnuvZvnfcjS5s4ssz3RPidQa7ZoNnhAUYSv9H2U8YJwZCPap5GNWqxFRxtP2AbWMuexXdyw7Gfp
J7zfuHnrpHKZ9cNF1UFzBnPrSSQpSQF63z0KZh9kW28Mr7FBtZeXFWz00/5ygFwQExH7v6cLgC7G
O2MJXbFxKdZcRdTCrHm1G2stL5Ivpye7m17XnhwH5jzwBuWRvRVf13+dqJRTvKvHAh0ZmCZf7hrv
vlgPRblhWrqhFcOtlmzkspJw+qCoCxukjw7eAhRi363qw/Wv11iv2rSLS+BizoB4TYT8gZJ2KXdK
RTHdrmxrZ7zcbSR5WYI30T+ggv36J2ukolZhOTWZQHKCs2kc7w0H/RxP9a7IkBOoFVic0bFCjbZM
FhkHxv24K7uOcS8q+sGcClkWNblI2XZI6KZnz90TPcTAip3WYFHujRUD0wL46sOEJ8jO24zKRNGk
eStmiaHJktTOo1nvibfjky+a+EEWIutKa6G4JXVZc7B863ZFK/91zdBYvFpTBS+bEiPIEaSxn8v1
hNZNw3/3xDeLb0WBdbqnWOTEPFkbApeH1mR/kWL9MrL0N6/kzu1UzlJC04s1YgE2uitzN43EsFUm
p5ONYpBNVaVNW3d4mAEAMDXQMDz1NjA5+BdR9jH4TraS3pqDSS20Aqph2bRBhYlK+1DUy9F1v1nF
iq738Poua1yWWkjFiJdVhQvFdPPxDWWEbStfr4+s2V21hCpFhb4H4HTEm5j3awIybmQWKKCXgOn4
dn0GnXAUe3Vng6ToAhFI2bhmYjQ1vzHWaohdNKYnuWy2WEw0MrIvK/xgZEbpg4Rl9fE6BuNYy9ME
dYHx9SV82tfgBGqWdOAcXQXdn9hByQ+TZZBIWi5IGKhI20Od2WbsIOL9VHWVE7doSjhdn1ezJLU2
zF7Kse0rvAUsOwqq22CL1kxzF1HLwkC13eakgr7azbFG3KnIgOQkjszuQ0dmT3P59/Xv1xigyr8x
VR0QgnJsvYcuZ2qkD5nXRSgBfWJ5dVM088Y0OjEpHoqgS3voARWWOH3wA8X0DUDh/V1ArE5AFP/E
ehv4WhT+abbyCL3l4E7ecN0601PcE3qYZOZJd046J3RKKw7m9wGIZNdFr5GJWiDWAZ05tSU+m+US
EIVVCO3dN/JFqT7Y2cypEDa5OOz2buQ3g9x4lWiMTC0JY43dzXVXXMYdw3q9zxFdLFE3zXkf1/bX
2nqu5RbYncYnqTVi1jA5wge3XkI9ESGJFzbVa0DvyFY9zp+c9CfBBBW2oUZXb5BPF/G//T1G/tPL
8nT0Hu7NeAm/Gihw39hljQqpAA6StKZ0sMOJN97a45uw89DdxUvugMz33/vc1YB9dAqMXZmnTN7m
W8EInWYq1mpJoKfWK8Ydh3NgluE8pBvS0I2smGowupf+wwbPckAK49oSTpQd9im9YqsOYtL/++hl
eVzb07pV4qrZQLW2akHHfmF6sM10efbYBHDAkzf6++ShFlhNeVoaAXgZUHWQz0+sXb460+a9Tffl
F5//wQ14UqD3Gy4sabqnyrip8pe6fdklbLWYCgphOn2PoTtyz+hLusXR9ulxhIIj5ZO5hwvhjF7j
s2MIMw0LAKKUSAWwORxne24iwxu6L7PtZlsRsU9lhAmVq08wor2ralh1noG2DEVHJ5BT22uYCieL
r8vqU0+GKS5Tf9iGbMKRuiwufTddo3uoh8wjD+DEXEhMZj7nUQ3WzX4j/qJbzsXuPszlF+nsVRaW
46blGM7C/bUUBLShoLy6vphPDRiLUVwO2oO8XLpOee5HgZpaLodUxk7BMrZhEboV2P9eQdcZ4BXJ
bffdwWISm/CvIsj6oz8Pe7dc8UEEhGmFZzjVmWXpr4aBX9A1nB9z5robx6RORoonstOqXpF/K85Z
yyk7spqS/MbrqjHbkJFmAvXm4Ph9tbpoNj8DyNC8NQpWPfsr2yo41OirWl+e9R0AlLOlPjMo5vNS
9rBDAPX/1blZfuzHcotkQLcKxdZpn7boRq/Je9Pl2RCPGbfYCUCArPq+S1fVK4RtZVm+0rw8A4ok
S1rCupdLZ+EWBLhGU9ULBGXtIP1mcN9TZ/Rf+qm22zCXvviBbpFla5JPr1yUqtcH1+odrx4D8yTy
+vUCxYsKuwhh0KdeeE984l/88aHNxPM+iSnWjSyX11T2kp8pMJJbvMPrOQ8BcU3j6+PrVEsxbhBv
THS2SH22Fxsw0sJ9ATjjEjXrOP5dGvM+VkeqlnGXgEyv4FWd98oEcuGAhrZbPmXzRvxfp7eKecPx
AVMFKGRn30OXbTTKcZWo/KyDfT5cvXBkpldUsq6cdxC6nsEMzg913vDQqzfpPTSnrHrraDhNs7rJ
nRNb15+ZpC+gaj+m/nrkvhUhMb8hKM1uq0XefGhmbs80P6eoBftK/dUIl8x9MySbTpbsNgLqmu1Q
ryIERKUNy0f6no2jgSASXj7uUU6g595QWt0EyvndAzChB3F6/T54Y3ZC7Zl9DtJ8X6copWrkwkfD
PzAZ2gH3HOwG69rxqW3YcfXTYiNG8WksATMoVo1XZl57tVGe3XlOnRikcvmzYeH8ywMr9H1mnSij
dIn9gmyosE7BFDu/0PAJAabvk115r1mRl6dl4aAuEG76jjbi8gyM/m5P5BarU45zCxkhZhAchv2S
m+Aq8GmXh1OLPPp1n6XbfsXcA3+oXa+vmrNVZv0jYNcRpHQ56993Da/WqrvAUXZzsNKcra625rgO
iso4gC2938jWaD5frVOfjSWveIlTtspLbEPuVr87u+83hK85A9Uy9RHQ5nNDUMhBa2rNCUgC5iHy
spGQF3uWW1ugcSRqxboL7j3P5q737gjmZ1YUAHJFVCE2ugfuUJWvFkGR/NqZWbBhMhqpmYpSgcCd
m+C7oieRGuOtW5uyi+p6cf34+q5r5KYWbgb9UsGZjNnZHE12U/t1/cQyv/xdT2Ds2zMFCAX/fZGe
h9afF2vNzyAmH/tn7tYev0kzf+69MLVLZwsYSiMqtea/tZy1BzBicS7TdPFCFkyg7nbRbTptyEo3
weX3D28aNk7Md4cJTw7Rr11o0kkcUJaRlhvXdc1eqPgrgxe03kpY8y4LYpzAsdr1Ecna7s335RZf
0EXo/wk2Uaq2APCiyT2zltU7mUAXc3H0xOZRPzE3YY4TRGMufxaA6jOEsdOvKBoM1j85Wu7soPCS
vY21jxdzAHDULRJLndAUr1gNC0WOdsUFZaKvw+VRkALr8f/xiNLYvNom4FkWnUpkhc4ksI1oaOl3
Lxi673UFdsa241spCc061JYBXHokmDdJ847o0Xech/ZdMwk3KsS6ZR+as/A/LQMBnNcw4H4SIIDR
JhNdxht3SgH30zJXhKM9yRDw3mBXu273GnNR+wia3JqtrJfZ2UYblAHKtuk0Oz3fSqTphr8I8oM1
2jjHW85G951Iq3zM2JS/GiApivd9vGLrBLCzK6Opcyp82/82jm1wO6X16u2UjXoTqnvJxs52T03W
vdkjMOy8LA82Btepkv1vyRAHiAMUrKQlnsu5hWJnYIRVSWsDNFrGLe70+yYiahH9OC1mGfRFex5N
82eR9sFbYLuvTi52oSpQopbQD6aRc86G4pyXjX8kbtmGqelOEXfZeBzbaot49XNdIipHl8AbRAz5
5L+7neXeuqlJYQr421a0+XMfQtRq+oG1nmnnqftuo0f7DiQpZZhmSxY3fGjjUgzTxkPn850nKknX
CHZ3UrOAvq+NnR/HuXqdTbt8aEeg6+2xC6KW0qdeTfweSeAiBMA0w50arCtdPOUd7dsN9dVthqK+
Js28tGCcnlxrYfcow26BfJpO607CQaIScxXd3Dp+gxBGIdj6QLoJMPksFwDzEqVROVFeCAs9Nzjj
AcUw2MizLQidHnJvKhswDDW23BCmTi3Us8uefB/rsx5EsVaRL8r1OPKyjdYm+GV0PN118yZqFf7o
5OtglZX7LhuAcISWy42/h8EsN67emv1Sy/ANJLb7gEztGZAebC3DQBYu/zECDK/bCtdo9FotyOdG
BSgrl7TntvPu0BK4xG3rQ2yeO211QuhWcdmjD8dJ7y7YjGIBPKCJXp1xqmrQmBVb9AyanVbpuOxl
bHLOsACXWI+4rfTHXox9f/C99tamnPvH6+apE9RldR9WAXx7A8EHpz2jPLaL0HE8nzhqceJsKawt
XjudpJSzK0MmZC0Jpe9dy2cRWxX6kEKCC8zL9TXoxlfsH6R1ZZ6Vg/8uUnAr+1ZegM6OLZazcc3+
/ApMVNYttwEgCplXxARKMn5r0Go7/OSzdFGHvMhGxL63mHbUA7V8AV4dMjGPKNfz+EZ5nm51is2b
DBRMC8Gtizte9c2dwTR0LGegmB+uS+/zWx5RC/iByCUK0QLmMiPoJuEkm177unkZcXaC4Z2NByM1
0JZwfTKNWqsl/QI41ea6GhdRjiIsQJ5ZZNWQLA27N2qQcF2fRSMytbh/LDjAw4PLG9hbfjZ4z0Wo
QSw3LEa3hMvvHyymRnl2Gayz/+6U1EzauSZJDjcZikoAAgulIhu+XrcvF4v9MI+fznUDanR2HkEl
mDYNWrlsMt5Oc+PFi5E2D84EKo/rAtN4Ae8iyI9z4Q05Gi6BwweV8bE2e+eIJjWG0ojN7JhuTxQn
0CEw0aBLnb4vtYOYR50PFx4S3m7RGemWoDoBg1SuZ3vuuwjWrxmxfrSzDWJbc98FnHjKq7QfZiMr
aOC+L0E3x9wEWcZI/X0nokq9NYpmoI1cyfsIwISDC+jOkE/zsmF0GtGrJfnSYKZPSqR7RDA3ziEY
Sdo8pX1aVafr6vN5mJaoNfk5nSrOFuq+W2Xzy/Vn70bMZZJO7Hbkc+IaYPgk5bR3OReD+aCsrRx5
Kw2LndsAVPSh6IhjPDWWOVe/ri9HJy/FwivQEC523f0vBsxYi9h8h3uyu3M7VMM26AgeCO6+U3Bc
TIgFZgaLB2GQvQK6rOuDgHiLJgkwxLGzCVUFsrCofzU29XaFZ4gKodrU2dpWDV6izAf30pICGjuo
ml1NSyhqUMx4nszGblMOr9eglmEOJhISR8zPKbs84MZ0q+VOt8eKOdveXHK3xZW+mosg7CUwTYFn
t9XDoDkjVDDVHjQGlgDN0MkGR2fVDn3sr/w5c/2HoJ+24Cg0k6h1+4Q3hhyD0Tv1pEtDs0TCMwXN
edqbIrIA8XDdGDR+VS3hN90hBc+x5Z3Gcvn2hxgplf0D6s/oPnNQa/lTENpWTTd7J4Rlfi9B7oS5
uwtyBfUriiWzAmgdbTOm3/mKPF7R55MDSNOdvBu4wf7b0BA/5Tm1Rfpd+nn+LHxpHmw6TXWIV/v6
fF3+GkVVy/vBcW4zZgj/lHWslWGauzJLLPR5v10fX7e/yrlM1iJPgWyAt21Jvv/Z36bJfpV8k31T
p6aKRYPeSmRgsr1Eri5x/GbO6uDOaSChg9vaLf1iFWCT2Xi56lajmHXvCsRcked8cHtwPdjS/eG6
a3rMg02r0+2Hch0no2MXReb7p8pax8iGswotb96VsSP/qfV3UGxlsDr7K7dpHdfD4pCotqm/5TI0
4lFL/QkZys5kPkVtrWke3N6ubv3ezWIkWbfuYRr5qHVwdk6KHtwX9gN3Z+zABBaV2TOWZJe2qkVv
o09XAlQu+wELmJBRSdv1iYtBlJGUlv9t3yQX6X04P1lWWtkCMOwTyB3hU5ugPa6WKMLJ99b4+hQ6
KV1+/zjFOlEQ3Arjuyit9LErcvMeAIH9Yd/oik2P3K/SoEiN77hwG6eVeXeIUdCNu6pOhxR7zipU
bi2r6538y/n/h8i7SMnrYIEXcd/nK0bMgGs9NyPuX8VgPaY2wPGRBtj5NlRJpkDObudg+qE4zyrD
BQd5uwjQge9M6qM94N8721bo1qlLbnwf5qI58qLsDyYdv16XzOel36hhvNzAP+gN8AZzqymIc4+T
DQcmKJ9bkx9T13sSZcMOqQ20dtn6kZu6B+mZx0mAwyQvcbFZszo7SGtuk64ZNu79GlVQq+qBzpHy
cc6bX8BKsUOcGfLoCTDSG8VmRaJuCuUEH31g7ckuqH4tZWmRsJ/mL65HACtaW3Traac5odRyuIKC
zLcYsuYX6n7KKhRO+oaTyY9TsjovFkClr2+ebhrF5ht0wVQ+qJlO4B54aAYnMX0wQWRd+r4ayKTt
m0Qx/bTxBjrkbXcevdQC9a3L3paKmyI0DJnG+TCtW3xgGhemgpr2QV3KaZ3JnW3iLtigriFcG9yA
rq/jTw77v3lnolbCpTaOwbEznRNJPa8EN5RJ7SzqPX8q0FMUiNx9s82sL9jdAIDS4S4L2nTJQ1Z5
KK2Ia5+gA8jtg6ZeQB8hQFWepBWd3Q1D1C1euQXkXk257zTpr7KsUuA48Jq/e2iO3jAszfBqIR33
RtKxipO7ZnGWIea5HCywn9njvniPWkbXMxTXAHGE3Pme4bdtWA18Za8gsBKVF64VOLI2tvHThTi+
mgvnFuJ8gPKeki6dEuHxI2oGNjRdN7TiCiujX52Vov/LJiyUXYUQw8Yl8lNDxUcrAYbV7Z2cVXRK
iuqrXO/NRYYeMHHohvB1H36Z9oMPR0hvaqmP4SXaHCIjGOVB8jxPrhuO7uMvjvTD6HUBoLI2Q0dt
J1k8FfBf34M1i2kZXx9f9/WX3z+M301u1qFQXyQ5kCbznj4a7vd9IyuuywM8PUfj/wxkBy+IO6ex
Q25Y04YmfhpOxaYq15YKaigqhu8eR/d4IXN2jOw41TK0yzV2emtD/DrxKHeXQWRNuV66Ei3jcTQz
4LeKDX3/9CTEAhSXgzIL20LxLgfGXxpmc2+GaSsPdTf+2iN+T626QuFuL90/X27FY3nHxIbgP5eI
p+b8vQYVaHJdeZKbc9wvuLUjPLJVzPP5rnpqvl+UPK/8HIgmIIGQvR+W8invhojTEQXtG/aqm0Ox
V6vopSnLhidz9+D74AHJDhNeBOkQErLFPPf55npqvh8pcicY/JYnHOhSwvFPbjqGaPreyrvoNuHy
+werrQvW1OA8nBKPgatB1jer7zxd15vPHQ6KVP89dDYVJMO1Ep/upt/AqvMCIPIwoyI2u2Aj5KiR
jq98fY5SzWpFjiWZAGSUNS/dclrKYMOudN+vuJ3C7OhIrYInGeGAkP7FnPwrmYODUfsbIRzd5yuu
Zx1nb3IqHICuOT+MC/8LxNXPrbOVvNHop5qeZPXKiryGfgpjvllIfqDjr8Y3btbJS9jSHK9vs24R
ivsRgzMzi2AW2x4evNqKJtEd2tJ6uT68RkHVLOTiVNns++hVpFYeE39OhL11UdVssJpz7HqPU8Os
eVJZz/M4JSyjiU/WCIAEh+sfr5GNmm8sg84wJeh8kwG8xai/S0SbRe60xdp4eTr+5yoMjsvLwj4Y
L588d80GyKZu5B14adApDl6LvI5y4LLytAqncgm9YVfXAKa7rPLDdKVVALLFx0Fj0jaIfOmxwyrK
LRShT3NFGF2xZcGNpjFQJX6GS+1DsE2JqBqDB1FNf3XUOQERs4g7vGev74zGNlTUsDUnLGgRKkpo
8NgbMiSLeVNPB0DqR3DC8fVJdLqr2Lc/AxyWZxlPBhMQIMi1FZHvAexi3+jKjQKcyMUS+Cv01i7O
uPM+IV2/88MVm6Z1JVDVhA+fJhH2gseZs+77ajXn6HHLrdjQYejcTBy6nHyebhREaKxNzTYWiCMz
e/SnZBim37xm31Fwm3RiKwarG/6iSh/UnzZpkHkUQhnZG7hqYm89pmQjmaLRFJWW0e+9zpyB1ZyU
nIbUM0Ip9/VjeyoEWCrwIK0kcNccb02YKQ+E7eLocDwV+IssXmEMzuWEbIwvTro+VMO0EUzU+GY1
mejh3OrMGsLO7fu2OKK+DfWaT623dbjrNlMxTbnQQvQd7j1TajWxN60oXbfEGA1rudWyp5tCsU+k
KJdlHPDEHagNvCi3DsFIHIS+XWzISOPD1GSiOcMqbdS0JAF7FkEENKzQGV9y8mykWxFXzTaoqcRi
6TMwS8NNZiBUtq3gL7/Jf6H3pow43+p20shJTSTyampAkYit7ugQAlQlLKabvB2T615SN7pitQHq
M4eRw7LylcXVUkbpetdv+mDd6MoJLDyH96gtnpJ+IDd1GjyZvntr2/zt+sdr3IKaRyxToPWBxWRK
Gl5HXcBjbuwCs3c8NX04Lwj1XCiZgJJjBuY3A4TSrz2TxlbCTffpyhHSTUM3lZ5d/EOqjt9lGeoh
R6vfqgbQqL6aD6sXeLRA4OzrUwL+PetQdP0h60D6XRSRW/11XfyaK4maFbNzWrHM9aakFc58R1Mg
+wa1jO2FPYHi0EpsA/HTWtIpvD6fRmZqikzwMnBMhvfARNyf9pwfxt78vm9oRVEHe7RnG6mYJPOH
O3fK/p58Z6smXSMmFQ3O61NcVitshiV5DTze48yd3z5bDmAQr+JlsJPCDaYNe/6cfAeKq3huMpb+
WNOLkFie9N25Sm3gmoPp9FIwvCxhOxVRZzOQqWxVMemcoOLIJ9sqPXRc45kmfjTpEq1DHaXucWLf
9u3Nxbl8uFhMcgJe/SWsSFc3qtolrowtUHnNC0HF3EKT2ewGC21/mVNxY/JzO8xJsEw3KF46oqws
xC0ptsUWd4NuNuXFXFd4ooxoiE/oEBwc5xExUqcr4GGycOSJiyqFILu5LjONzhFFCzKjK9qixFRL
c5eT36J+crM33r865Nlx97RhO54KwuVTr0b9mtv8YiQHVylf6mRtzN/7FqD4R0rbKS99AjJgstza
vAo7HxAtqx+NmQlXT6N82sJS1Oivmnksmp5L00csrGHpT9R7GY+Sj1ZsUcRjVuqWG2qsm+ayVR/U
2CnngADmcE6sYLihq3WyV/OR2s2hrtKNa7JuCuUwr5veAvXA0v6aKOC6sqF67YL5t+kEh8Gmp+sb
8yfX8cmrWsXYqOWFHpyNAEMGGndHflUGBbe1Gc7+P3NGQ4nqBWQuohYBs7VzXhh/brNHHx0+edYd
Hd+KhfFPW4K6ZEEV8PBmD35C+jxp6BT7thOK8rs3k5Dm5nPRbLHu6gSjuJDAHrLanhbcNYGpPFJ6
v7TfXN4A/5r+vi4W3QyXM+vD7jZOjWo7CScPGpz6UBaI1C6Ol55ES9woQFH12755FB/iOxayTEEH
w5Z2zOspRFWhAUHXIFczt5KhmoNWTVF2lHH0VmOSDlC/Mcq//k6LeauM8yLzz/RHOS5y4bbCzJc5
MYX52/FeSbe+5NMuolHHU0kXp970837F6OwCtlqYwrrNkLsNS2dw4+tboFmAmmQk3KrMPJNzkhrm
UXT1sUnLmzlLN2qZdMP/H2dXthwnz22fiCohhBC30JO7PcWxEyc3VAaHQYhJICGe/qzOVX6+dPqU
71KuFKiF9qi111r5iUXPTQBaWrPVJU98Nx5zIlMCHeX3rX7lI/yGx3VWY4N0BC6IQFRe0vXxT7aM
19ivLoS5NT2H82rMVhlwA9ABo1xtGszZwzR+CaubLMp3ITnw8NqN46VXrew6b00/KjAaQxbd24jB
7Ye+eYwD8zwty43L+h91H93GRbh7396tjLwjPpulAzmk9OXWy0iZKhpDOm66hqi4YHhr3g6MOy9+
W1GzXaa4fzGi5fHTyG1/Db17wUutpWwXLw7DscghbcAUuh203Y1zfMDoTTp5QXUlQlw6wCsDBznD
0s8xTpjRxzY4Ce+rm660JX+jjf7iPOgqLaC+L5uJ4dnLbb0pt2Vy8zzfds/5qd8XO5XmL0/BPXnw
j9tl26S/SPLx47CXOwgo4Z9yc8juD/XdWXgqSK41mS+UWms2j4UufjGNBCuKjlMNgdrwBPGsPrYQ
lr4S1i+cijWhx6xFmeccP7qvfUwF1Eenp/f5sv+wefhNLUOF1RO0rHvjtnFZpKD3eOfjz+fwj6jI
YhNkk0TOU/CvXf0LZISz/vIuW1yTUJBupo2lo9k6EmFc4sCaGPeK+RVLv7Tl57//sXAeqtaNtSt/
TE5ChryUEzD17yJqCKI1/QQXXeaV1JwdZFaOSTfRwj+cGY3IFTO5YIG/RQH/WP3Cm65AtQyhoLS8
Eek15Milx66ML/eWRdemBKO2tyuNSfxmY8orS75QsKwBL201zCUVuvhhNUfOWB54Fm40slYq6i8t
NBMa9r42+Jr/QUxDWRdFZlB3lRTMwV7gyV990fcBWDPtVVd1YbPWYJipdFw74Kq3y4Zu2Y/+yuov
HMw118PsF56Gus+yXWwk0npUD2XblVcaLJfWfP77H+emRfkWtWgSbDWjKlHd7IG/yUKKXFbvfcXK
sHyxlHEr0G8cCE958BkYtHQyv/7tEy6Et7VMpOfc0ugQHd8R5Ubvvzbt56p/LNWH9z1+VVR3eZ8V
bMDj6YQbCO/o2GPLAZO7hjK/9G1XgdNSbYvRw/ObRu9nydPeXevnX3r0ynTHEnIBLMO2jxR9mrPM
ublyIP9+Zvga/hJSzwPtLJ6MZmACSnSR63Tx3v69439fNl9jYIyXAW1c4Uq1ZlnSMroj85WjcunJ
qzS4KiJkjiP2uqXdbT3Rr+V4rR/296SUrzkuTBtQORR4dA/9nt7hvgqSMuyTEbtg2OGwzOyKz7z0
G1bmCmZWb1Y9tt4Il3R+vjPiXWhvhKjVUe9F1sWiXAxuxYhL2jN9s5Q/3vFRQ7YmCdQkClVA4c97
Fc4HW0PLsSzUlbTgr3uCh59dwx8uDOxkKL1ZxU58qZ/KgZob3D9co9W79PDVhk/n6yql4w68VF7k
pwxg2WZfKOGXT//emr9GQaz+/OI/Vs8Wwfx5MQ6EMpiafWzb7E6XJHtwRj61cRAXabuUNVCVAED/
+42XftKqnzBx2i+Dk/5b6GcUbaIqPNQNxKfe9/TVMQqgaRAMMadvyFhzex/nEr3OZeqGdwltY8NW
LrOtmrhxitIfU8F6nlDRRjqBqvL7mIPZut6YOt050nX+jxBVTUJqz9sMnh9sQLdfv6dcCtm6gACF
AHgjRuH/GBVpMRPaRTRMO28AebxXXqv6fzcn/lM44S2rrkLUhibAZBGo3WdphvwZo6JdtsXX79su
kTH32y/aqKr2P7uAzjbcgo6pJdWeNsYMGHYCJoEcQDfQZilrBvumZtbKTS7HaHmhvvGCU+5Xo4+h
GVMNT5S5Acx8uH1q8XhgJTBam4IyrFYWKl66yBYQPgxDfppyVnGQ6LbQS2/3Ic0GZ3ZasJrvrO6s
t/O9igeHf5/Gv6YH2IPVYSmB8F9QkNBT5i/86ErA76UvimPLqq3XX6X3vPSadawFgzkScG98C7u+
ibfL4Nk4cYsMTJWOVSviR2RX3ad//6YL9rvOm2UhQAYRkQCyfaHv9jKWGvc7QApNV27R/y7gHLJ1
vky4m+BvFnClt5FtZY++XdXDCTnVByLYBMES81ck1dYrDzKuoQG8I6YtcnaDm9mBTyeBuXxeboK5
LiqZos4pxe59P34VxCng31kGqe0bvfCnbAS5V6i6aySBl3b2/Hn/8MURhEvReFHylWn3fQrhV2qC
N7xv5atIounEWt4SdezroUo1yDAScAdd+WSXVn7++x8rB8WC9Fg3xDd2ARly5jOxwZz2NWLDS09f
RQxXk6EWnPNTqzO0UkayJNayKwHw/Pv/4qb+gzZnE/qTjPdHUXWP2QwR2noxh6Hn8Ts3fuUDoFTI
str69E3nxlDcA5QhvYl5ZNAj/venvWT+q0NpMxx0IS0/EVgmhiu8tOymj6X0Pzd+ccWTXdim/9Cj
CvgRUHzyk2uZTQH/3GkLyny/7a/VaRe+8rq9UqKHXs4hfKWq44l90yPTdKuKPHqXngSc8eqQ8rDE
l+Xj+ANj01G7LVXTuIOZIf/3789w6QesjqlUxnAxcnrSywRGc2vd5v8x+nbp6avEpoqmyWbCta9L
aV7M6PNkgLrjlRN04euuJxbY0sYmxDDqDe3H77nCRLnI2FOo5LukjUNcCf6vg6CBgloWGzgYEEBA
0Zb2VSpk4WGov/978//+C8Af/r8vaCG8BpFOWh8hjZZviS+foXUZgvP0WhPn7/sP+eT/fUHul8U4
Qg/h6Kznb8jQmVTF1yiOLz185flpVlHl5lIdRSZQhHMyH0bMYG3ftzfnPfvDO5ejZlMrK/rWusEg
KQofRRh7nwbrX+OJu7T759/1xxv4lJt26aPiqGdwdWKgEfXEQEw8JQOz733Jyr5wJR+rvjYZ5oHN
nAhkVBjJnGEHGJK7YgeXvsPKyHiXxVMXMXm0se432mUE2BJ+Je2+9PBVIMgUBt99O7fHFjn+lilM
3oLm/9v7vvEqBXTELp5WLj9OFBQjIgfHHQO/WTI3s3vf5qy5BlsxNj2H6MGRA/WdtL771XXh+8iq
gzXTIA3Cpi+9FqnxeVadThaKXyoaU1Ndw3dcOKNrokESDB7a1BUSINN+oj5/pnxyiR+U75oMCgOx
MmLX917VjFN/dFUjE1I6aOLIQidVi5P676984QitJ3iUZhH0VKvu2CtwZkmAvNIJipbvfPrKikve
g/ATEOIjod3j792Hstg1TNqlpa+sV/WCzYaE9ZE4u+NsAfNN0YsrOdalb7uy26lYuom4Rh0nVrYJ
AKxhklVSJr5nrs2mXFr/ynqF7bVv/aA+6gH0CUosD50p9Tt3fmW9alFqggpHd6RxBOb0YKo3C1c/
/n1oLmzOemBHZ9KTdY7NwQXNgNiL6J6r8DY4O6D3vWEVfHVc2ShHdxPu37zmlrHdOTTOBPjn971g
FXy1U0sY1HNxFAXKLhARE2azzZhF1fbfL7jwddeDOzl6sl1u2+44+bneQNY63Az1/PLvh1/6AOe/
/xEdcQHRAZY8Y3sc3LIQORCLWo4JoATvws+EgMb97yt42Q+q9aQ6StHup7wJN3X+3vxhPZqTY6jP
egKfl1bTdw5y4NRG5mU4R8d/b9Cl3V+ZLwgBpmXEfdiRN+0Ev0/Ey6C4eP330y9t/8py+1IXGIPw
iuM0ix09Ox3wxu2r68f/0vJX1ivEBAqa7Px9G9A4pD0sDP5HK7799w+48Pz1hA5GZ5cBRSqeb9sf
bu5p2rmrfYELu/PfGZ14gKT42BxzZ16ZJL9kMI+bBlN+u/etfmW7tPZ16FU14q7sIZEE+qKBFNHm
fQ9fxdyJWn9oDauOLKBLkOSs6c3noGo8eg3YfmnzV8abGdnoaYJrDmznpRGP8g/ziPL63+u/tPvn
t/7hGnIJwi1RReqowqXecCt2v+0LBcHT+14Q/O8LSNzmFCQR3ZH7yAtbHKQj68SdT6EK8e83nLf6
vw2UYM0DaGN/nnsfBKeQwMoTZ8HfJcAlsTvzxdfToPf/fs2lnVpZMQSFCEY3UWJAnsVuzkOIbDS7
4Lqg1/k8/u13rKwYc9ftCNejgHXpbycLwi1yjmSOgDaxkktcJX6rzPvO7XqMp63EiBaQwGfJzUfM
OS2oM64yslzYqvX8TltOY1B5FL/kXKpO43DHz5wvGW+u3MBesIk1EaCegpH2QFUerQe9sN/BIAaP
xb8/9KWHr0y6n/s6FDF0rhmawAkYcdC5Rzn/voeft+wPe5uisEIV1tdHAUjxkURNfGtEU70vTVmP
8GS4ggghOd4c+8CUvzc+ZwFPg+ma5tWlvVlZ85TFzBZOtsfJIU9sp7E/jHU2bN63OaswrKAniasz
IY8ZAfu/i0CX387XxkwvHcqV/fZLFkKAJm+OU+aWtO3bx4yAsjgvru3NpRes7Le3LItlEaOClOCC
Ux00XMCXfkYIqPextQXrISfiiiWWyFGw/d6Y/vbUEX7Iu3Z/PdvkTFlKN1U5rolce559XFLEsU/v
e/gqCOddt5gmq5ujq83296f1+dXk+cLOr6n+SBA1tipof6T+UCaqnN3GBePHUZbXcGAXYsxa3lYZ
hdYnnXEy87B4ohAW3FGZe1B2DG/HfrwGHrxgXuvhnCwMW2nNOU2pIBSQDYt8iZqrd/l++Lsb+ZcY
s1a2FbYwSLVQZpBZtF+BQei7jxPi5qdpYb63pdBO+gnFrqrZ0ZnpgwZcpMqShS+ibhJlB1IDeeGP
M9/SuauLBGiAbltO2JukKht0a6mNJd3osij9LZqVVD34Szt3xxaztfIg8kkKhcsT6li+LbFioT4r
NzSzTHXk5imRDZa4s9DkoJs2mIsipYSVxY5FeXXflmSsNuBNXbpd2yt611Om7ujQ9kcN4RB7ssiz
b8CuXs6pKrxqG0dh9wXlp3klbVEs2zxb/G+kn4oPESXBQz9n/sbFNHhyRbt8IEFWfsxNQw5ToBTe
Rqc4tWbij1NTeSTBhFH1ylgdHqjwlNyqbJx2VsmFoM0LXkPf2eggGmN3pg3VG1eS3xAkO2YPbdMK
tP86Fr/kUINFkIdyxAeOZ30/SXresSIDTkZlDfupWwby3wUtBYhZAd1904bL/JWDNeAzCiH+YfJj
vnMhKEhwkY1vwLkCD7+zeZCIZhjpNufnAhi3zB/AkZufQGTQdan2FcbhwHA6pnXc8CDRVWaf86LJ
d5QGy4jrWr8+FRnuPDKhvXnTRzjWVgK1meQBvjsL6nK79Lw8YX6F1QkJmoiB3XyYdqTvdZQwz7Yf
8g7TSwlZ4m4HVmb3dQCDOAfpmSyRAILmEw2GEd5Rd9rX6BL28y2JF2ikTNk8PrSdA50NRQmmxjig
GxnJftrrWbAXiCbVIB3gcjoRVkcM7G0YOj70ccteoSgOHZXczD7bZZ6aPsfYBf+A4hw0gIY4/Y2M
dRcmwit8cVKa6xc5AdqKujIHhD7r2lPD52FjA1t8UXr033Lfn/NjX8ql2dRtz8JN0EIt7RY4EdyZ
Ew09iir0YrLL6yY8zNyTP2XfT1+mReUP2QSqhGTq5mZbt7W3g8heflOAVvilBRd8lRDfR15hbVgf
vNHgqE7VIkSyCOn8o84DAeIXwoIPZMGV1GMpDR9uwMjou0OfZ9lb6/nne6l4hMol7YVuoUMHZ1HO
MRAyoq/sXRSjT5QObSbuezJiLR4kvzAP4sCRh+HLqHcplbhySd0SF49aMR/K40DJgWCcmOhHs/yW
pekLzTbQWzqzR41OdjekBAoEpLljdsfrhUkQ+eULTTDROWLqtsOV+YY5C3yT9mUdbaswE82dx2xX
7fK8hG0D6+q741Rw8gLusVJvqYQ7SEfp8O+ynnFl6IsJk/FhD+N9Irov1IfK5SoDW/zUBCkGqzOW
oknY6oPimjdPbMYJCm07fVQe+PWS2GRo3JZIDVlCZCWa79aD2aYCVesg07F0bDn4UZcVd0C++hNS
33HQG52FQf5EQg5tTYhM5EUyDX4oNwp1rkpVN474bJmGuBWkXm20jeI5ajBkDwrLPacj9kKEA8TN
siwi+V6A1aveWwnHBIY8Bv6wqtc0Ads9PSwQhO52Xh9GAxA1TUf2WOzY62TJc8VMmjGe0ftSqTJK
yQi+wiQKAtm8uLpTGP+bpipcEl6PIdtOweI3YETpfYyBE1KOzb0NVYkyl2b8yGLM438sAzTGEqvs
PB5qYjv/dnZzFxaJZ8IKPLXR6MLhi5hyOm8mRT36I+/zasb9qpumIeEyb+JXgCcb1CDEg0ThK8iJ
JnObuwXzm15ZcXEzF8AkuW0YmZCbZKH+7H1FsxWxGGbOrb1tfX+ku7xcZnYqYwnGia01rJYmodh+
s/NAkEW+SdwfmJ8yr4v+iP4+KN4S61W21okDN+2EqDHl/CMJxhLD744MxaFcXB2jxT3I5Yb5i1Nb
qio9pUUUd/7O+L4WqdJO8004hJZ/wUCXvpd2iZcP0vQggkTBJXUiuwhcD8p4/bwN4WBtqmlZ9xvA
q3LzyItINakuXcZvfBOx5Y6YjKdtzmi+Y3637IsIx+Cb65bJ3NjY9dMOFU8GMWtSVGDuHMHjflLN
HOjNWI9B1CWQmxjIo79ksftUDaBj2scsluW8jVXW6ccoB8UXPCJolBBbvS4jJ0CRhvhXEXoqeMyy
POa/CBeeDzXFolA7m8UIi9ESl2YPNUFub7xC+c0CO5LL8ObyOMpf0G2SdgdAUO6gDlKVNhEur6Zn
4J6LZ1xtOfIyxspUfhJPFdUNamjgCTE6X05xmJSh5PKEWqKP0tDl9WhTJX1lnzPfquZQalBpzxtb
g4oTFJdzD024UfG4+JbHCgEksllJUnBs0uhFzjart84sMPrMYWx3T0w4kKSEW+w2rh3rZyCWRAhe
blnwQzVMTbGZ4moO9jkci7uzfdUOt5EfGiQHHq1vwNXXdx36mmKqDtBXQ5lJGDxfCtBO32yocDpP
cUp6etOVjPVbN/nG3vGJqGoH+TTPPQHRWHU3Wsz+N8p1yJckGOt6eFmqyuoThWTTsvGMwUpCGSyD
SlpIANzWUmCwiA8CGVNKSpM1sLVaM0KSOa/OLizoNBNJru0oZ3gQ8Art6snEyykUrvpejCQL9wqo
CY1JeYPhWzYXpt/ycl70Fz76UXy3DKaOv7O4i327UVVk+GmqpijYDYHO6oNhjSI7wSFt/K3n/hJv
p3HREUudaDo3bCUHkvVY2yC2v1oyBrcmaib/LsOhzm8wD1p8wRbOZbAvs2AM5l3PAPMLEtQx4Sz2
4OVZog8lVD37zzTC4MwHSVjuPmWVhzoE5Fu5Nz0IWzfNBgIStENdNXp9/CClrdpb6KAN8qkHmi3e
0kaEUwZjbap5T5SftVPKm7FbIHWg5ID1dhiif2OU9qBhbYvOlV8YWjv9oytqNoDekY/2q3Ac2QUP
Y+XnWCOLzN6VPJAfc5TT/T3nTc5Oeqac+gnsquu/g/Z7/BHmQJk+qlwVAGr53AssZiVH6FT2RR1W
QQLdJOIOGe+meKOXsyPty4nRm9kM0GnqgxwTYzXDLcOun8c2vp8wtwG4vZwb4m64BLfsjWJthIqy
nq17zfxosOC2ACetgt71bKLvY72MCBJF1+YjlBPjcNQpAVGg2LVFFp6YaJh3YFU9i42rW+1v1QLt
tg3N/AJxgJetBJ0/hP7SkoL6u0aEgfaBMTLfCsIa9pGcZ2nu+6CdbbzJh7b9DlxjXNwEitVPOjNF
e6twH85vhApseJrsXLujAypCtOiYlbiVRx8wG37WgO71GPHT3vDge0GQfe00wenUvBhAVCkkBJJo
3NXPc2jCu9wrWtOC3wG5z2ksHILu7FU0vvd0Hp5s0DF1mABBoTsaozNdbDKrqlglDhdkcDRS1hJT
RrOTTIyQdgvmYFeSyTGTtFY0rtjkXaXYF9bbxn9ZTOEB1QIq7uqR5ZAQP/XYtPCT5mao2iRYmqxI
ZUeRJ9mGgooJntiRJGolWAZIpWOsjkZezg+Qsfe9b9brtTiCj6Q8zq7H5V1SDz2iLptKidA00bnP
RNo3GS9vwJBOWLKQYQ5fUGkG2W6sFkq2oItrvyoxdPk3DHggtxPgtsg3TrimGRJRNvPzVDRl/6jU
UJg3VQaD+GU7rsoPfm1ClXhuFtVtrAtep2045vO2hC5lsUNuq9UXXrIQY+Kwc/JGGQA4G8TAJb+j
daDRa9ZZUNznFb5QIuZmGG6cpsDs0UYt0UfqB2L4LoqgGraYSKvZDWOdG3eibt2cMsx69Xc0LLh9
kz02exMN/dRv62Y2Zt+3VpUvWkRBjlFPQvWG9LPWnzHFleUHzy+QCPHQDCg+oJ3Ihl0vSmSie8bG
+eswIAZ/z00d5DwxheDlDmn+mD/bKWbdUxCpcTnF9aDBMQ4OSP8WPyljH0Mk/ATOa/aQlhCXTdne
+lH5EQQIungoKYdJsToo29cpHwX4OwveBuW2caV4y60PvCntwXSeOlO7YUooQ/20C1kRTs9lj2CT
5tXYidsY+77kSYUZdYveni32gSs6fRvIpW+2hQlI6nsh4mPSx25YMKfvzUtCM2ODvY3jXKVybFCb
knCwUzrMuigRcxejNlxXSLUmJCsgRQ1pn5/CtoKoa1tIS25CwNZ+Kl/g+0DP0MMsrR2cn1jXIMUb
kNFjvCmMu89qMbTaTyiMT6SzSBIBu19gc3BC5EaC2dq/zcgkXlzVwStC3qgeUwFmLHXiKMJ3ecOM
SlEU6e+QuWPsIH0dDzJBBMQ4BmRyzf088vpzTKKu+FwUYfAUGTG0qEHa6bYqZpqdfH/gy26MmJF7
lefwEFZFccqKM6hGYaB52DHTnVtnJm5x24SnYmznLB7ucEcEdMxAUG2AaDsmGzLZ6EkInstthsFk
9oikARZNWIHAzGYdASpVV/g31HUB0EoF42L54Fq/lHDgQ7iJ8ywaN/FcxM0zREHDT20wolBpG4ZA
wHxqvF0eUXMvloC7DdZYfpRRr785n7WPkyEdf0DXT9b3LeDOnxE/J/1qxQTGhkie/2/Ts3aP/Dgf
PiiPR6j6ly6CGIUpoaBYNBC+OoNgB3jkJgtQJ+F6drlbpK7sgfh55G+M44u36TUMuGe1Rc8vK/00
wzEEudS8NM1Wlgh9r2PH2+ahzThaGhNKK3HfRJZsiSfdkChIABVJUDggmVkk+Gc6AM3xHUYX69Sy
LriVXVDdeTGdxXaSyLa2sDJY59IAJ/Q7moNt1pvtW6bOUSIbe6jMcsRnjJp5c1FuWmideZuJaYgQ
AoI4/czKBWcRfeIcUKZ88EWictINWEtbt2qbm3DJtsJHBTW1wbTscSHR+ioB6xfnTxrVm0hBql0H
uxmK26/EnNs7AXOwKurp+oY0520gLtfuNMakv5mIqQx4iCVS2ywIjN4RCxX1LQDjxRcJ4aw3hFnZ
byA6gktpFCcovOoG7verKaNRbqPIWBh6GMskQHJ106IYKVN0X9iwBV3VKHbaG3GcdDcjUrE60+FO
AvV+9pN+8byEzpvQvpBejVSDYII5acWCg1+WcyF2DuYIa5w1bBII9uytj0G5rSHCrXHkigE/K4zO
oo3WU6jqBpxV/DvqkEY33RDcZkiCTnEJfGoirasPIHnscYp8Tz2AY3+JUunG6oHXYZQdM4+O/Yap
EOaEvNiXaQ6mhu9tSKoJrXq11MlQR3CbsVp8c7DBaP19fyZN0s3io0YxqveQ59Y4lAy8LVhIAG2h
xMXo2OVQzlPp6BM9gGAOkWafdb55tUWAc0KHblbP7ZyjXMgFy4t9zgmY4XgP6s4769Cmee75wG8h
STVUR1DFgrB+KsGou3G2QrgqR7SXFHVo9zUC2B8aOX6UOqs2yrboPxkBZQmBmuvGy+qJocrUaAwB
2+A3yfksf3JIJTdUERQWEBHUx8lUfB8DpfTlbCUn6OTSezBeob0EtAsk42thQVbaenTxUgYE9ncC
PN+8Bedc2Zxa6EPmYBpx+p6RAXKhDvmvfJBZjjOBtJDqG1Z0QZ/mHJY2tZM59zCxG7NWyx2Seppt
GmmLzzk1+SdZ9fUjssNzJIm1fJFC94eJW/O4cLRge4+ZEFlB4ZGTRN3bbTmKpSOfy2g4NQizCFtZ
YGro13kNkuZ2QGS+xZhCcAdVzum5V0vTJYUr65915IY3mEpU3YIUBLq/2hX9+SsgqcvnmRQoSR24
i0CX9r3PzPRR5r2F1t/o2W99A5+ZjIVQDxq09gZjMyxPhY/xE1zHUDqkkVDLI41tBBR2gdtPyEKp
j1yjE6uKIf5E0Ps4mrjAF2mQex5ydOnQN5G+2zYEct4bxoL5a629CslPW0dLWuYZxOI54MUIclNF
HriJCi9pSqKfOO5sbi3P5g7RMSjvWSiicrPI86nkEK7ZxtAYa44BSjC0UYT9VswdRKoxa3dsjT+2
GxwY/jZ22WI2ORN6WzGQyEIqM+jSrNDwFcCyob0CBo/q0BG4CqEDPHsuePeFAn+s0zhz/ZISKtHz
WhyY2xEFvCK1MUFTUAKj/MOWwtwT3HPvWgOb9puJpvCeIU9nlbd74YfhCfZpX+oulyUGZPiiwMaT
6U8EGPCnoOD6WMYGCXxTk3HjwAb8VYyzenOuXH4Ns62+EbTskKjBUaVgH4NJZQBn3f7+74ub568i
lvN3ZUt09h2z+26xOciQXHQwUT/ZhA+V930Ca9pTS+NqYy280sbxEj0D5pCqbdpSiWY7zVLdQ+ek
yDGYopsjyKLQRdVNbN+6rvC+Qk/pTKzndQ3Qfxg+YzNhL7bwsR7YttEJhlaHV17MPUkxu1JhMkn1
0VPYG3NEYcI/o1Ugj5MXkU/4EeG+rKL5B+0GdU8wxVYkhNTzs0Ofkh5AxJt9YyiL66Ssh/pZsqb9
wDIyvGa2hddAjnMOg5gLbUF7JAKZ9Pkcxbd5XVfLnKJbBmNcis6rNq2PkjHp4aHHJIMkNiQaCEQz
DotZ0K8ECfbyE/4p2w9BRFmKG4rpVEYYuelwXooHosQo7pSRLZIYUguDmzf0uJu4rZ9q2vHh1E98
eJsIz9O2CyEozrO6qhKKm5ZXtFpw+P0oQxl/Vjd+JNzr5QtEI/kHuGnzCKAT6CeVT5FSTgiDLUQY
ekjqxEyc4ohMP9F2Hz91XRkU6E6G0b5eLEETrPWxmQZdvzQzSKwwZF+oPWSccrEHC111AzUSnW0U
B+dQIrqCnLyhLPmGCEw+opsMxcQ2KrAd0XmOIpMLqlDQald7N8bC29UKQIGEohvjdgG6TB8jrwy8
xMwIMptxmHF7t8SIZ/gzefIaEosUwzDYcMtkfF8BSqU3kFabP+JMyx2iwXjjaKES04gMfbbG4cDM
ukX1JELPmZSRvEMhk1VfI9wSBDg7In/hkAG4aSTkZdOhkT30nSJ8JNRk6g4RuBuBjvPjx16cNdyU
GUFfBteLDMCDvC6l1j4Z0ppDOcBFIU7/H2ln0hw3rmzhX8QITuCwrUEqSbY1WZbkDcODzHme+evf
R/dGjRaLN/h2vuq4IApAJhKZJ88xL7TQpcWqtBwk2fUJr5dYQfMVCTKwrINRKA8q+NkTyUUSvHhU
4w+59eZV7VrCwcHRyLvWnT9dFshvFeDDelxhVZQjPmCwUgOZ9djpyQ2k/WcysOWFBlMyWjTDnC+2
9bY8DZ1C1O8nZviY5XDB7oF7RLc1uc994/DiDTsEaOcI4cqKrE6QGFPED4zrj1PWWIFeOE56hIYw
1C6dUQmOFRGxcpm1LkuaKrbz5HkRu+0jMe7v3ABKIv4/hX+r+jbQDhoG1FMR1dHPMHHJ+0WBSnoP
iYSvtM/5hMdmexlABfOkmqrpHnK1TB74zdMf5LsUn/5Pn2y11mJIVM2M27YqCQBMLhrOgqWPf3LR
1w+gPrIrkXIfeIHu/GktP/ltZUn/MEckJ3YB3JWtuCcrCZQHxS7i4pNvpgSsvuIW1YOtW3kFrmwY
j5Mz1Q/kmYmjM1ASezHkyoVZengeS1WLclfoFlDVSvFZNLq2xeOoUxqpSqpu7ZjDANdn1o8sEfo9
Z5n0QwIJwDN9RMaDW6YkT0PDpREnUohOx7qDVBMlglkooO+8Q5EMXMWGKNni3Hf9b1ZgUVNyKMHc
OqER3gRtav72oCL+rqcNTGx6Tf7EVp1cexrUyOhOom7ckFcdOWAPYfk7atHBGyZEU6RBbAlFouZd
+TlZoftUI3UD07DuqTtRp41+Zyp5e5OSmG0OijYflLqcouoyFRnRVt4H7u8ytyO8p67HEYUjgYsZ
y1q9dauAbHeuVfVFVon62k6yuCY1Ujf2FW9dMhqqohXPeah0wRH0kk0c2JWPTTfYp0SPeVBoQ61+
citLc05FCrPlqHAw1UKNrJ3apq07t77F8feqM50rmtl5UMWlqvpXRmSZX9t2LF6HqLLogXXp39Yq
Hrf7OC3Kx8wBDeqWyHoMuyiiF+fgWZZ6nSn0Jo2Ih/6MQar89IXZTIeh1oOHiTRycRmjUnU0XSp8
jxMP9luqH94lty8ugT79sr5BCNlurrmZ+9ug7rOjRz4/py/AUbyD3yMIuzPBw1i7RM9g0AwbU4v2
eQ9bzFG1tPF317vVPQ3J0HnWVv49r/Ogg7Kw4tHIC/cBbLjzxSLc+WzmYX7F270VB7iS6pz3mM7T
Puzc9HbqwsA4RKUy3dhTzC1WVB6VslI0XA0+uU5Xa8phX+mGfq8XYXXUg7Z9hHGkhqMynR/mWH5O
O5jgoaYrQfy9G+ZrLwlr0oUkvawfcW6GXyaq48aBWyz2D5am5r/8iHhVGUKCUfi44m9UX3hd+F1E
7DvYvrkLeQv2RxA78YUV5MrPJG/RHHBVw5x2hS9AMeR9Z3yaHJKnO+Ebg3Wh+YGFMFIy/a5UzvtJ
QckqgvcDye+CPdZ2im01wYXD5f6lRNs3PupjQ5DEnUIqIs3S6OTALvGiK1b+CxqYtNo7FWpvXmWU
6mH0cru9aYepeI1b/jcxU/jlb5WUQCv4mtP4yCUKVlYh8u++2KFVPKM1EyGa6dSnzO/DkdeqlZw4
ajz25jw9TUpxpv+s3I7y7WB3dn2RDGEcHqFJM+n551lDe7TpvCiOZ5inrjPy+JQKwQtAQUWV9ILt
oZJaZIEePiieqVOXod5EZ26B3NWuHLUAt5aqD2aaYuRAVZOHbmJyhkLmcdcIi/JDp8XT75wj1t/q
k6c+qJGWPqu8VR+FbdffCqVw2l1gO4EC7jRSph00EETdoZ7ASGeEyUGth/aSok391KtZeVmJguqC
7wf8UyHaTophfDU7XQs+5z4lr10dNuNVCpjju84mPxjJSMXX9I38phu47Q/hECsXRJQU98mgs42l
6L4UBMAlIL+/hYB4yCfjux/hsQ8O1c8/BE+l/yMfQiRlLFVXLuNoQshGCcdf/VQ25jGPtc6LdrXl
mKemK+2JeM1Vsp+1HXz3tDZzL/2OCRd5qjzw1J94ko4pCYiyT+L5JvKOvMWKZ39KQy5Yt6UwXdpd
+jiGoj5pdRS8kp4uH3En/vfC0qiIUmcL3hAZ5F1Q21FiQJrjk+JoMvXQ8tA2XynZj9eU2nNlByVU
51yStxTjQUmA6SQ7b7DiJ8dXy1Pq1STrrF7p+1MdabAOBLxadnVHw/0pH3WuPmgIyoM/1GVxqgvU
8A5Di2AySW03hOS3tgCvuL463HZRUMSfU920oq9KILT+kkJo8mAGfuk8BhD1ufu01ZLnOEo4kATF
qB/2jdKoNzrys+JAmUj/nISBGV3ZU+e1LwyhNSdjtP2JuowKVEMVXuJ8s5ts+J3ZcbZXCivyj17e
U2VyA9Vzv5CJ0bO927T6czZNKmxOpI7ykwuJUXhQxonaMSad95e8m8jHkCEP/S+umeBPeHVS+neD
0SygyZo4jXcALdpX0VoJMEGStGa7AktfAhtJaDtdzayxaFv/n46nnGTMaVImYxuW7z9UuXGVW5rh
5dcxifKLcpq9UGDjalfGX8J8SWg73UsKmHIK2iFn1G9olGJf6s2jNprqCphyYX1kktw2FX1XksyB
0Q+Q3c0I6EEljQGcKNu2A7JEZ85N6vAAy69HhY6w+SegXzhu62mQFTdDsxyU1GSBzCi85WKrd/8D
UnNurPkARyYz4hL9hS7vHXBkAnVgvQyyhjts0C71wMhTmuaGgGjO5g2CeJFpbUMoyuqb6kzp1AxO
Cm6WHr0+t4q9nfT35xGKCwfKmI/BO2Sup9WAw6Lcv+ZisPYg0F7xOXeN4ZQrG7L0AQk7a/HE03U6
5q5pF7XuUWcdj7nqGH8Uz3W2EKkKQ2axpT7QGZQSaeM1CnL1JiUkvRL/S6P2klFIKNp4cOdym41R
mDx0nyyli8x7TZnylR7VBaClIZt1mQaoG9vajWqQ6DipVF1TDbDXyBspG317/EWqZQKMuGnTZWJb
8uQ8YG2g9sROt+PcL9ZO0cP/0Fi3sOmyfKbaK60wLUW5Mkd68nszyIghy59unK4Rui99QULWInPq
J5ZIQPJT6Mh3NQw6+85v3U9DlCdfzy/Twq7LFFMmMbmP8EFyrbuDdQ3bPmH0YLV2u2IaC7uuz7/t
ne35MfU+qzHJaAllZ7K9e7X3AcqUJMS5RbZ1cMhUUzkBcTkOgNdLrQDNYsDsVt2NPbk4+zDVvEzW
cOwLWyJTevhm47pKU46fTBV5Fz2CoGVsIQOwI0Kj8zuysGKqZIcqjN51maHyWrrwDDl2SpYzBVBl
tl/sdGu7r0zLYEVKoniRzVfy6LdD+fgAHfC48hMWVklm/vXbtFTzIc2vVS4TItDsFWYYnNVq2+PS
qZUCnLwxxBBoPiGIN3FJzR1HaWq8nd+ApdlLG0A1PtBKJcOb06vA29/bqcPwI6pWOyo/lrUQVL//
bRSlGRul6WUdd6z/3RfhrSm++qgNALZ4BA376pfBKevHH5OebTMQmZfL6nyt8BWaUyCs7A5zn3QK
evPU4ZNX/O3ClsicXHGrAaNt0o5ORY9ATbdjkvuBr+qn87uyNL7kDFUvsSjTarPSNCqTSv0z17OV
4GNhw2UCGupQnlZWkXEz1o5+50Dm1d2olMJIpTeCvNv5H7Bg1zIJjaMHWTBEhn4TB5p6ATTMF9QH
9b4a7puyyHvwoGperHUvLv2meRnf+d1yIPmgIxZ9Mxo0TsR+Htx7BNFV43WbiJkMmfi39EIcVVNx
iHXP2I9Y4y5Imp/nF2smb/kgCpUpGy0e/0ohwua6dStIOQbYc53fvmI89KiKmKGyIxF2neh88/z3
lk6XZPOgesZ6NPPmuneThGqxWeyVZI0eYmlw2dz9zpvcemyua4cm7ZIU5CGJVwkKlryJzJqG3lXU
W3bYXlOao5qAP6cg/jgvFrq4Hbnj9Bv40ZPtZJdZtfGJKROpmVVrgOfTSQE66DakDrQygDHSi/Pb
MRv1B9sv8w2TeXMzxRv4SVP/xWshgvIz4qvSLj/zdld22mqX7MJzR6YgToeiTXw02/5ydLV0ikPx
0B7TrrxSrWY/8Dq0x01U2cJQZ1t9Z5MWNX9VKbTm2gzHp5IOnAMqHpv4dhlcMnhK6KFthFl77Qxw
1uht9TMx6L44vx8L3kTmIvZVy4NSv2yvY1v5Ri0SNHuNSNzgrXatfugdic+k6VcUbWi4rmuQ0uMx
CYW/61q6DjL7Qk+NTXcUH5HfaSD/8mxm4AVPcvDskjL4/fkFWpq+/u+tFUrXpIU+sx3DodyaNxG9
GZqOWsdKW+zS+JJ/ski4AlqpaKwAgFXADu+Md41/X9Rrz6UP7YClkXyUqxVQC9Dee1TGO0CQAcB2
7zd804Z1t0rx++EpMiyZ5adqwaBWKcvfTM81qqC+/Tv2rMP5HVgafP5h74yL7lJQAeDDjoM57Gzz
Wq98pJXetg0uBR9W4uqRV/zDgszkB5VN0F62jT1v+buJp71aRXoO8XEtumu3T6CFzg8ZLHjnh//w
8mHR5/V6N7zfZwPdTup41EX33SuMk9cbK4dyacklm00mYZehiSBi3047Mye5Plp7gYLPtplL1pqN
VWCDDEZhrNMOBg179dpt/+H1wppI1pq7igGwn7RvEBs2QFO7vqH8u29gc73uJ8u/CPO1qG/pU5Lh
pv1kjG7CyVEFgqPjhR/fzKcHXdydMJ63LZRku61lx2S3zBFJDZr9rPRkZ/5KaLwwfZngxy+Zejfr
4M5+LUyfW/fNCZ8K7RK/sGnysjB3D0qfKJtdnnm/c6s8jP4mXlLDkhW5NZ6JWoWgyVGrxFVR35V2
tM2oZE6fnnpOpwXoEmpDdJoa7aIxt9mUrLvtwVAZuQE+klr5LoBzU3c8GgQ23oAymY8Cx1cEuJrK
ZyZuSld7FIC7z2/kwhUlU/kAgUIPECJP4Hg3iZftzOAG3AR06xtXRjLanhYPYGXzbuqgSJs3x3jr
0mmbr7ElM/U6X/eHhGUPG3tfd/QK2r+3LYtknJlQwC6VWBALYRtvUXrfCcHwmxSwLJnAJ5u8fIhJ
SR3j8k7Azc+VzSqtrMqCg5cJfEDt0OZEm9g8+CzhQESTYaHnF2bhYrJml/PuYvImYKN0nKLtScON
a1sHl4aT80MvHEVZYTvw6H5S1PlKdZ4JZkbzzhu3KmdYssh2bzJrkJPNcdLetOwFgD7rstUfWtKl
WsC+B7vi7HHRzbCt4rB6Ehd8uSyzrdGO6mvmP6uC4MfsXP6Ze2A9n1/3pS2VTDSPm1KhwQgN3Ujs
p5buzK3BgCUZaG0YgNXne7Qv3/qiPAzuWqZkadKSgapdPPLcZzvN6T5FmWPWqz+/HAvmIzPxDHaY
hm7PyB0nXFXeajQNV18ES4NL8W4iMmOcBnYT24TKf45HtwbqMgkPfaORFabGeIz8qn/y6JoudwnY
5/u8c8HFn1+dhXUXs/G+s/+WhL0Va8p4tP3xJaPDNreLlatoaeh5zd4NPRmdRQcdgrEmABgtE49h
0a/cQktDz39/N3QgKtruLcxTZ2i0l8B6rHmtpaHleNdv8qIqdVa9zl+aPrifVmm8lw6LZJhhlvk0
aWA9PF6M5o1LwuSu2LaPkmUGhi8ANbu82tPpir6yJxrkVkqGS9OWTDN2HBM+N6OgK5yE5s5JdBrU
bS1X0n0BT87a03HhupC5d0YajrUxw2013Q3WVM3C0vnbqpDTwr7K7Dv+nF0OB9zAoJd/veJ62LI0
c+kOHcJoVKaefeWiS4Znx3jueIqt3kVLw0smSvFGHc2M4bkuYEfejTCgIofkkjnZdHZk8p0sjdvM
MjHUOewKXMBxIjtsG1oyVKXsaUn1WHUujMyna0SrVrzLQqpEZtpBI8myx9Jpjk54QhQyf1OjZqdE
tGd6F6tiUfMO/icDalimZLFBQ7eA1bIyI6/FTLurmjs7uxPRs6ZdbFsgyW5p5fS0IYRyoYBA1Nhr
9IefqDsa1YpfWDo8kvH6BlD5xulrYJ3JjZWUR6P4kzkUuNbU4xb2QUbx6GEZg33mdCJN1ec3UwZt
H2uVv/0/rkIZyNNUKW2AsyxVJporz61uOzhHWq+4O78JH9Y5DEuG8oBbbDvAibCsJH8m8OA7TDjz
7qrU3Bel8kUXBWqTz+e/teBNZWQPDs5OhpGrK8roc8PJEVnaazmIhd2WATylofeKZzB4a2QwLLyZ
5m/ckNm8nZ/7gg+VITxD2bhZCjMO7BKFejAtGEw8VLVXjurS6PLN69pjWs/pvUq1oFcQ/0MOYmld
ZDs2U3iAGtbFbZ+daCZsmXZQgO02ZzkMyY61uFGzrp4nj8De7KG3Dy2ZMORLsRP+zWrHBbkZ2J+y
5nh+Qxf8mwzP0RRElCKKVkfexF33Z75dcG6oG4ZusXIDLH1CipBbWp7+SaXw8oY0ZcfTW0neeKup
m1B+0JPOX34XDEKaAB9FQdZALYzhyarj6Wc1lWKN13DBwcnYnHDm1oYi7W/qIMBmg9E58ZZlndzQ
PrnBn/NbseAXZIjOzMDTtXR2HkvtFSHXXeIgomWuUdcv2JYMzWlSr9S5MttfRUYfGe3Aw3OeGcmn
83NfGl2y3Dbw0fQzsvpYtIEzHEsbpqELRyvhfNj2Acl+E7V1HVPwgWrWmgxH2Jzs0/mhF1yDLPcW
M0k/A0d9nPLwuTXUW3RcL60wOFVBvu21IgNNYE6sGlVn9u1g7w2vvEyxs/OzXzg1MqJk8OGpH7qS
3tLc2LtDfBBFdYh7c1tkKMNJikz0UxLk49FwKf472b4NjZWhl2YuWS0t4okL5Up9REbuOoaZaPCH
e7oHNi7MvN3vnEIJ4yHcDXRSVUVqvpRNVHWPdMlZ7o1mUyxZcW4LB19Gk7RqTH9bPeZHv+Q2cWwQ
5L6yJly1cDJlOaMyjcwqFcmINLzw4Ugq3X1jiuu0KYonHfWz8ydowT/LAJKRcMHtKvjF7EbbmWG1
G5G8T6a97sU7mgLPf2RpnST7HarGpJ2HmnJfiptRnQ5t4axs9MfAC9CK0s2rsNVTO4QQpHV089NC
c6Br99IZ+otm0K7oq93ndMLf9uKbLoyVe3Pp90hXctN6odvQpfj3XTDX3FSy4eeXauG6kXEkTq6E
vjlAqkSW5+QF5SeIA7+Qiex32iTeUg1yFS01385/bMEIZfxIV+rhUMHfziPKPFXwDMNSDjfOJtUO
w5IBJLGjRkPRGPRceYgnh3epWu4hU1xZqYVNkEEjDZRMENYM9dFXtWsENv5YzVSteKelsecFe+c+
us7vJqPn2USr+6dwyKN9nKVrmY6lVZ8/+m7wqWohVGwZPGrEwdfVXWYlT0lVfD2/qQsWLcNELGjl
crVlXcKYPGp+T7ASGNmBxofV1OTS8kj2DDFgPrhaVx/pT4YZs8IONokQcWZkcw7SfDQSFmeudSK8
fafExkoia2nWktUGlT0aXQOva1UNj7DIfXa9h/NL/rGrFv9RP+tsjecpS06OwA9gnmzevKE71uXz
+fE/nvk/dMPvTgxdPXodVSyKnYlnu653BXCzFTNamrt0EftJFKNnzNikrjgtiKTsXAI3YtDj+ckv
fWD++7vJW4oLCnmePKCWoruxrLvSvS7qNYDC0vCSqdIYK4qmZniPWcMAsAd20ivXA7Dt8/P/2J7E
f0BR/hSkYk6hhOKCpmTIM7wZVYTyEESo3soiLe2w8e9FqtLY1miMBTjTRF/iEjH4KlnJbiwNLRkr
Xf11HlYMPebeLmLGcGtdnl+ajz2ZcCVjDbTWEvCd1scYpFVpX2T5c5CunPmlfZWslTu7C9weLFrh
XvOEPJB4w4XBKrOyrQtzl3FQIgI3O2aAuSBmfIAl5crs49sg6Te9iYSsd2b1ZHrwZfWxp9DsmC4c
Cy/nF31hYRzJYCFqEl0PKcKx7cMjfa8KN4iYxBEN3ZWlWTjxstDZRHdupmjMXQmUOeusaxeU53YV
YIjVkvnSr5DMdubugO6A+D9U70V7ObsdntSDeNy2SLMxvHM6fQkJOzDDv04ngbiw12DyMA8+kIjz
H1g6PpLBGn1VK5qacjy1GkqmR9SlLv1m000lZGhUYYe2YiItdxyA4wjVPhmVuDg/74/jS+FIJqtC
BKfCOgflZPJH5Nkl2wsaqtd/xxAAijU80dLqSMYLHkLUNOL+/Uo65rsU3PBqqmTBoclwKGjNTPiP
nepoFuah1629EpqH86uzNPS8au+OjRmmYxapdnUszOik9OMFnUbbDoyMg1KFYng4hfoohuY6Vf1b
gG57KDBft818trN3My9DK1XhKuE9zXKPtF/BgLvNlmQ0FOwzXQ7/P9GHracHCEG+j7V7HAI1PxVT
crtt/pLBdpz2RDRe/Rdy1ev+5yLZln8RMiZKjGY4pJFF9UlNeij54u95EK3cUksHRrpcx5DW+kwY
1bHr6gI+C1Sl48Ldln8RMiCqtkZ/6ozafHVy+k1D2O33Ylp7/C1NXbJRRXiNFhSd+Zq4kIYURgoH
X2V927SdMiKqduin74LWfI3qoNw3on+Bc+DXtrElI41hvSkgEDdfbTp7dzW8HRAaJd1+2+jS9RoX
VWBR6FC+KwKOWTvkZVMUkI6fH33BMcqgqDwvmhHwgvLdyVB4hgRi2g95iXDXEK/dTAv7KiOjrKkM
ciQUx19gf8qTBdvL1zr1m4fzP2Bp9Pnv7/yMC8dAWGe9+aqosHg7tLLoMIyu+MilwaVLNfXRYgPb
Mf6cYVK7TNTQP9b+mgdeGl2yVZQeoNByoevo2wryn9HVXBA76Bqv3Nqzq/1vtVjI6CgP4G9sQsj+
C87Zl6yDetkd7U+NX8f7QUtXjufSAZKsFiX4zh1EXHwXAGCuHEjuT2TG4bt0zE3ttYaQEVNOWRZJ
larFdzqSv5YGkhVCpysVCHX4eP4QLQSYsoBZXZd+XFDV/dUlVvWpj1zzYpgc2HW6MIIwJ05hm4o2
6dfxcySDHuHpDeGvTH9B3f9cNdk+t8UnCLQ/2eVGRC+8Of+2ikkpu6j1h+iHUYzdVQslxIUWt0/n
V2vh3Ir5KLwzuaxP3DSJa/9H49MNNYKjhrPL8A/bRp+/+m70HvYuy6jwd7CCfh1DvYdIblVxbCHa
FJJBq1abuHBsVy8co8ehSvcG3FOkg8liRw/RmOxTZS0nu2B9QrJuPNwAwbBdvpiwi+66UfsUKeSA
1TLaE9GtOCj3YxMXUvQMF7FGMt4oX8reeK7Sp9Jqj4JGSD9GGyZqXgzTuuqj6HR+a5bMRLL1LGhD
ZSIKfdE766DZzckNw++iMY51751gsXs5/5mF8yUjrwrknkLVSPUXq/HpiVTinYlaw8qKLfwGGXeF
zoEHq0SpvxgwA3MZ3fWBQJhGey6xRAUmyfO/YeGgmZKRkznR4Nizihc3cN5CvfgUNvlNm1efYed7
i6PgVOdrRfMFDyyroVkVVHB5XWc/GtfrxeXQl84T/FUQo1p62oYr67b0Fcno7dRsR8EV9SqMnD5x
Q8T3pcoDvLfhez2/Zkv7Lll+hYIk6qFJ9qNqtH4P1X4PMZRvr+zI0sZLpt8ZsC7rjZ/9UF33M6kj
ddc6dAq7RfszjiPEGLJtGFYho7Rc6Jq5oNrmu4vsxcGv4Ev0i7VLfaG+JGSiJdIIkIImUfIjbqwH
Rx2ffDht55M1nyp/jL7aIrwIvZDWGbEtd2RKdk9BVyRRr6c/5p5Ymq7S7g72NmVl2xdOlozYghut
UFWvKL5rZmruRJqgl0yGELmIdi2G/lt8+yAUkgFbKqIp4DBM9/vgJIjBXxeV8cez7LtAt04Bzkwv
UmSUxXPoNfeVcFb85cKBlnFcpR3Wtjt/FdGfYpdERXbIxm2UIIaQkVt+rAFl8fTpNRSFr785NhxM
ph3kJcSKEA+bVq4qKzxDC3fZf3Bccc3eDLn3Sk4ytY+OrQ05fVl6AmNo0+VOjlAJBaSVp/eCpcqw
LhPFMqUbDe8nEPOkRVQzeAiiPDxEiPo9VWXSB6jbrWbmlr4m+QUf7oBMqdrqV6D0pzkc85XuvoQ9
PVK/okt1t8m3/YepCUZYJdUa9+dfalxTCcIjEktrYcDSQZPCgH4QZTrLCD4bffwCp46KAAoV6PNT
X1ogyfp7sOxIjrnOT9+E+1vp79u++xLm7akuu3ul2Vg3kbFfXeOi0OBMzjOCgs+1x2u0hA3UCBX/
UCbeyjb8BSt84AhkfqbU8fy2MD3l56DlWhLtqxLSMnVfwpLZIjAxDmmmXdTIgiWPJvJNo7ELgWPC
LOFUEJ4/IVqZwSXcNl3c7wyaFXLjJjTUGHbZ2BGh9vX8ki/spwwhi0qv4SqP+5/aUFmXpad5l7P2
wDZrlhFkRqM6bZxO40+4j5sdgifRpV0J49LpUiCnNAZfbPsVUsjgTgLG4NAaflq6pe4M3YUQxEzW
IGQfHktY56T4GmZgtYKSXrvymug3nJXRpQkv87SrgqKm3xiRKoi+EcM5/1s+vKT4mmRhFt3BEeoG
+lU/tAEc+y461z103JEZhiuf+HDT+YRkZ2nqJHXcN9oV0F/Tf0D0Dw7PMK6dTf2ppitXhVNdL1HS
sfkAAgc3HrWmS0Q/1iLeD6fP6HMk/O7dVlrwngUwaV5ZZHwRHIIsxVXW3OeHFxCDz4fg3eBW6ml0
j3rWTSjQQ4JMqNjzvE0OqYIeQQM0biXKXfoR8/fffUdt8gSy2CS4qi2tUj+DbrXe4KKrx6fzx2hp
/Pl4vRufJ9kUpdCLXPeV+9kDUgWDaCkO2wafP/pucCWOskEdJvOqgtowPtAdA6su2qj2j/Pj/+XZ
+Y/zZBekqzJ1Cg0gB1tsFrhn1Qg0FGz9+hDzysyn/im0M2I39N/2oIa+mqJCakY1bjoVZe/zU/jw
WcUMJKOv20mPpsodr63UuUA98VOsenu6xY9WYLwF7p1RrKl7L+2UbPCRPiRuXhpXTiO6ez/sEDpV
kPhci3qXTrRk7aMFC09miOZGr7JQ7OrKNCplP3oK6rM7xRmMtjtGiPikzbajLdeXx5m1XAXTfh1S
QNlZRqnvbd37dn5fFlbrP9Xlcqh6s65RmvO12zhABV3kZG62DS4Z/5gHetZbubgxOv2t4+7axXny
uG1syeBbBArdaoQJgMYxNCldElqGC2zy/OgLmyzTbKieqnQlSq9X7SCq/nr0HPdIp1rxOerhZqa8
qa6EzEvrL5n+WBdG7Aa6uLLqND+NQ6DHp6xRVffy/A9ZGl+yfE2JS8h9k9HfiUzrvgQpog3hFCVb
HkqmK9eXU7XyvQGpvqukV4vqyWimNL/vFENT8o1nSDbnoozRbUR6sVQ0FM504arOPsrhdtv4Acme
PVimozY1lFMaRSWKhzxgu8j9vWn55Qpz3UYjBPkz8fFff+tBHX1hxJuYyExXJtsA+dAUia/DBF/0
X+Ic0fMAAfDnbVOXjDdVEdyIXOS1d9DFx4fW9muQo9mWKjNTl8y3NzyjTg1XXPkt7wQvFsk+USG5
3zZ36bbuByShUlSST+qoCUQh6EP8oTcw2G8bXjJaBAiFZiHf4qMaXbkXsU3H4JSr8cbhjX+HA2qB
4GWihQxf5ap5HCavvxSg51d824JLsKWrOIdmPfbKXDmhfTl98WvkNqE8XmuDWBpdslfo8Fn5Hk2t
XdrVn80JdtgA+PzK3OcN/CCQsSVjhenS6SqPuatulptowhvQOnoogl0E27DMpitXnENnoFzoJT0a
kUXUv0yh3e8rJ1M+u2W+7daVmTh0N0bUdIKmZJdPNXUM6qC7BNM9nD+fC6skc3HkHvqVXoBiIPoG
hHoe+gNO66h7l3+c/8LsBD7YB7n6XKJWbhMRWzdpql32IfFPLlS0rpzPkw99ctSsERMufUiy5Nho
FOEkpTipAP7nmNGZw9Uuu9EapFBXw6CF8FSm6UDpJvZMhBuukez+1OvdBXjEQ587p5m6DqU3dA3W
aCQWDETm7RgNC17HYnCv8mwgjc2rJfB3ilJvYgjj+Erm3U5aCRlh3N84I5QgfYt5R8G08pJY2g7J
uvNo6HoTgeebMkbH0fpaR9YnK7a+moXzuUKYacXMl9ZIMvNRBCiUNkZ9mZcd8pgtEkybQy65Kj3a
fQ6MZFbBTSkY02NZo/LaTPH467xtLExerknDO+r6wq/FKU4iumDysAAfF7TP20afd+bdW9HXKn/I
Hbu8zmlF2tW9CQE7Ufv5wRe2V64+x+WsWhxmjb8zdfekj/GDjwbbTs3FlV2b141bbKpKma5cikZJ
Sh1TJepvTLW4QwnFodkMqZEgHtfqLUvbMP/93ULpY1cbaO81l2VTfBoTAoypKjexHTF96YpO0aDT
lUmzr8ravdPbpryaFOTuzu/CgvuWC9CeE0yahfrMleMRG6muNktWZhCM5p8MYRbFtthdLkF7Ebo3
iLCwQEK8xbHwDwF/2BbDCMmCnTA3O0THvJMZI16CPrqDJhwy5r33dH6RFrZXrjWDE/c6O2nEKUSF
y9mbin0vnFl7Ztvw80Xx7vTkhepGiW4KCnNIldImoaef6W/SLrcNL1nxiHCSX1l+da1PMVq9OgkX
oRNxnB994QDJhWVExIGfUgIJd2UyTfvUxWUgXWnqN0Uzyz+f/8rCG1lm+wibkgSI3jWXqpjivSnM
G7TI6LuMHHTwtMkb/5z/ztJOS4Zcqm6OcFKE9AMSDTvIaW7HONt4TmX2D6jFslkmaLiJUVdP92pV
WO6T0aWKHq9sxtL09X+fJMcpUY7OfSdEGxUJWafr7xGZWmsqXxpdupD7GjmjAjjPyRoQQr3MvDq4
HDzVWsM8LR0lyY7DhKOpGKF18gVxXWviIKwq/WZPSK9s2t7/VJHTrCsmCjOXqtG9xC26Rsgmr9WP
Fy40uXxcWkHrAwWz/oaPow355Q79inLco2Dw00V63t4rtJEaK3v9Nz/0QVwsF44puYnBcTXrhDZn
le7K1iaTOwydZaBV3AfZAWnf6T4q0KCE2KFEpw8lNLM/KgUH/NJStFi502PLeMhKlOmpn1VBRU8G
qmWllqnxFy/knz4BkbHX3akkQBp1+LBSehiPcRG53imCEvIFMTMne4DGALXqfLKyC1MXyisJlPCL
h4z3sNNCDcleE8Zv+uJ6V3+1+sbu9lM+q9S1gWVASexmav25m4LcP/a5OXnOzrIyS1i7v1z0h9Jq
4pCnY4F2sY4spELjBS8Bu4R3JorN4Ba0QxsjlJz1La2a1qDw345ORKHuqzkhgPnVQkXVQRmccvs+
NSen3uuRjhC6VVWoqbd1SL6HP3go12pTd2dVAX9OY9V4mOKuie4S6nvxMSupAH4tNQR1vqDEAKGy
ZrXecDtOTle82pmCzjEgQQQJ9WxoDGSXs+FnHor0rc/C8jkIHD+47lML2A1pAtQNdU+BTaUzyiAF
Vda17WFygjBEV9ZDBy2xm9zbt44T6MdEDTSHNrHUbP6Pum9rrlRHs/wrHee5qQYhJNTRVRED++rt
e9pO2y+E084ESYAk7vDrZ+081dXn7CqnZxzzMhH5kt42sAF9+i7r8gFg452YejpLJWWhar2MfDcy
kHa745tKBKAkSZHxTdSW8BP/1Ko7Hadmg6r7WYAQorUXJLHHl0PN1PLB9vZO1Dgdg8KYfphi6Anv
4ihmadvAtBJq1NkaFGSy/vUXeKdiO52F+gMVYyNxCkqn+9gjI7Bsc+c/+w0iCPyD99MYsw0UgZX/
7ddnfOdLncI2YO6rYEHEGBzdC3mdTcVb1k36zEbNBxYM753g+PM/5hxO9zCLbBmKTpixtsgv2SrG
N+kmNRarX3+Jd/aLf4JoZPXYBM3Idk6K69gN3Qo2iJ/cjMKTrNgEfObUlP1WR/CTHBnaYiP7lDw1
FadAjIyGvVZTxHa613cjZ/Dl5FHlr2Be1nxU/7x3d05207nzBuFiznYwUv4qJYDXkfehTd17j/dk
K9XUFKA75/1WeqyENg71Lsis+FMknP9B+Hjn+k+1X2KXlZwh//p9VdNufqHFeP+pN+dU+QX9YDGG
UAeUifHhnwpZ0zkpAFn8IA145+6cmgwZOOFGbZbD1W0ctUsoa5vHOQPHWkS8/OQ5TlIxR2xg8rbA
V2Cs0okx2cXP+tb5/QcIjfcewMkL5GDwqdzQQNinRW+VYbpDrrwc4tIfhIj3jn/yDuX+0R6km8Su
bcyrD/fqlI8i+CB7eefgpxow8DZkEXyLUfiLAPbIiXTRT6PNaepuPvUOncrA9FUOl1bOqfyZBo8F
vfUY+lOfO/hJTeVnEDntqgU9O88vZepYUPBU6fYjlOs7b+iprxCJGtoAoYWLN5n3QI5NbbOIh+DT
3e1TFZi8I62gUDjf/uwc9TlaqoDKdMnnm/+nWjB974uyKObxABuvZp3x3AENiFN87hGcbABxr5BH
BWQ8zLa96AW6OsgyPtLIee/+n6zezDmTtXUwHqqSPZsJ4NwZmmNPYXP0iv719b+Tfp1KwMRx7FtM
MMReHu+Or8ebUZjsas6helGAt/jrs7y3zk4WMdTuBOe+EvsK5ULCHO9Sr+k++g7vHP1U9wUNtJr0
gem3PYdyAYOvN7w3zfWvL/2dZ3Cq89Ki5PfgxBvv0bsLk59WPlV9NED6pDkNRQp6kgXlymlYSwYy
gbmvA5ycYdSmtiruCVWbxqOD/6kcOD5lp1dZwb3GdHbfCp99pZAv/zFUY6dWv75X7z2I40v2h3TO
743LQdwn+CKTxGR5as15jVnG53LsU/shGZYTGpqzOWM+kDykrdwmp8jnFLf2cy/qqQnRuATWAQYd
7+cYZvQoouzR7f7uc7fnNFYI08Fp0ysusnmOLjT4ZzewXe4+h6s4BRkSYNpoIYCTTPrOC1akAOaM
e8Wn3hxxCioksDk1KInpPs/DHjbvLN8NBftcEncKJ5zJUmViEqEE+zr6TnVQrktbD596K+NTLKEc
KljANy3d98hQLloTM5dA9eRz9z0+BRPGE/FjI39ePAm/Zn7j0roa2w/i878OP/EpmtAXdh6zQli0
3WGDN5fwZoXbC1mDVjtvPvNaxuJk1bbq2DYItUVwximclVWCbuDDrw/+3vUff/6HkID0HC6/QWz3
UII96wcVPOh47rcDlJY+sr547xTHaPSHU+RGEshl5Xafo4e9Qm9DJGxUTTqVyHh//S2Ot+Kfm1zx
KZpwzP0ogpE94mZQzmnvH+W+nJc9d1ETpdAq+ZTYG41PMYMV4ZAH8Cu7185ejzDYTFT4YbL73n06
ydS18QxcQpTdGwzoEuNQ0mgDY9ZG6E9pVuP6T/b5sSud5pOCb7uFqF9/HJ51QOD/+iH8690lPkUF
mgBO98hw8zMNKf+URWaH/unncgikPX9+iZjoecMJwTobev8q1r3ogf2Rn5uQxqfCM74O5rzTWGOU
QHZmZv2XubGfInHR+J+ge1IthdSBj8WLFgco5XXakQ+L+Pdu+8ny8tuwJLztcXQDZZskK71oa4eh
Xn/uqZ5sisxUESDq4SwTnwY/cqBDboeg+khM5Z2Fe4rWoxAXi6XnlfsjakMbs83wdPMmvgiD+O1z
X+BkWeVVjs5f7Zp9NUUjwBqoUAvtfUQo/9dNP2Tjf34vXWnkbGBNdAELBLlxQ8vWEvliAhiETYEV
6FZH++aLIf4QCPrO8/4nAB8H91cutNzr0rwSIH/XYvjQ5PGd53GK38vCpR9hNIiXqXIdxJ16LOC8
lvMZpLG/hD0qnE89lFPFGA0DTm9ZkOj2tM7DpCXZ0T+9WaYP0qFjav4vNoRTMF8cqZiXxJcX7VBG
e9ryYzy9zmjxpTe5dztIDAQ/901ONlCImECScHTYetSiLkw2mfsl8MjncCfxqZ9W5jHbySws946E
MVCVVp43Y3T762t/Z8c5VY+Bc4wFTbYp92Zawv1YNexaiqi9gwfkR6Zd772t5M/rw2+CkYKCXe5j
T145g5LAlgHZ/Pr63zv4ydI23tKHrA7K/QzZyfN+RO97yD+HWopPgX1zyRZ088d+N/poGLg+ugOC
/qOc952wcYroqyKhpO87yDHP4Vep2r0e6EEH/Q10RPdHIlyphw+WwjsP+RTZl6kQA8ey73fz0pOv
EA/D/A87f/HUlbX3/dcP4r1znFTImYOAMpqMPbAJ4yazRXfX1fE1Lz/cJ9550qfovjhv/WKJcr3P
/QnCL2WYQ18KlJdfX/57Rz9+rT9kqBjjDUs3esOedUW7qlQcbYf6w7zuvaMff/6Ho5uGGjLEvN9L
g/YHHZxdE0D7Pkh93zv6yf5sBJtcE81yf2wBVmGpk39gKv/jdfrP/Lu5/j1gtn/7L/z/1di5kXnR
nfz3b3emwr//Ov7NP37nz3/xt+13c/lSfW9Pf+lPf4Pj/v28q5fu5U//Wded7Oab/nsz335v+7L7
eXxc4fE3/08//LfvP49yN9vvf/3t1fR1dzxaLk39298/2r/99Tesw//449H//tHx8v/62/+q30zT
vJz8/veXtvvrb8FfOHhGKFJ9QMQjDM4Rc8bvv39CCQHhXwCVCf5hfJwX1AZdsr/+RslfWAQms4+P
OEw4jrPN1sDs+edHNIz844EC/DzAgOS/r+tPz+V/ntO/QS7/2gDy1uJqfvLn/2fD48SHSUBAaMgh
eR/4hJ68bAS21h1ttAIX83wqM3NRZwtJGQ3p1hQ8ToIWQ5JG1iZdoPUArlBp9lF7xiFPc5Mt3vaI
YNopFLBexM5oFBuM5+25auIAvmUozEXprWdKkzzPD7Hn7MEf+40AtprTMU4qG6gEkCqYm0dEQg2F
Qq8gWi6kmsY0X1y8EVTUKTCbryBqPIcDIA/LpXLRw+DNN5kthy0PK3QXBDSS4H7TAIAEwLneEXUJ
FqtKyxq+piaa/BvPt29NIJ89Sraw+NnMTkzp2Lw6M0J1Z+tzdeODybWBkvLN0EP9I3PNIYgrL3XU
nKGnlloW9JfLqL5nAqbpZoGVZE6hMh+aZCg9dqEdXaPi89LGG4FUBrMhxcbYbXHbxxXrqlR7PV9n
8bSdZf1Ne7G3pd5Q7SBseFvWb74Z1HkYynQ0Y7MW8H8FDMA7zO20zaCJDKGCy3yJ5aYKAHDIon5J
/bcpy+t0ofkKSP4+LWDynBZ9BiBid2gCegj8cNfw6QjU6Ot1Sd0aqnJnuCc67QBwX0sePsj4rmmj
bGVxuxIdVVs+K+gR+OYWceE6uA9k8yPT3ldgIOjaqR6E3XkCM15GP/qs2U5qNntI5oypAj0vdSSK
Es3HnQBDf6eWPkhgZgVbP7ucLUhqf8cX/r8ONBfytTGt+dGdRpo/Baf/j8JREKJueD8gHeYGoL62
e/lTDPv5R79Hpdj/C4nBfEZoItAWjY4Q69+jEhN/gfuFD02HUEAgih4zjf+OSiE+gl8zDygnAUNo
+kdUCsVfAi4iJhBAwpgCQvB/FZXCn8Js/xOWPIJT0BgK9ieJQW/6qVV+VOxqHkVrf9bBoUTbmWIp
TFjJVNjqboJR+kYFub0bOtmkoiuzfWen8AoM/u5lEXS8o0AmlesKGP9UOy5WKhiqc+ckF0kPauoZ
LKcFIoXwmp3hJvgBsoG8LTGMbxIy2qBPAMzotmIp2VvGewh0oDetLqpaDWVCZhbAqgg+GSIFwYgx
zJCX5dygn1Gmed4bvu6qSt7FQJtRTMarFAQAeS8Kv9wurco3pvLV8xzYeFMw0r1ljJr9UFTVDfVE
ALp/Zce1hqHvfW3LcF0WXo1aOkB0SLjT8zqIarXrKz4/5Euz7Cqed1d9GGqeEiPEI0DV8RbkmKhY
EdALbRoo2KZuvWVgF6yI7DNTQ6c3dRMIf1OadqgOVthWJFVVE7FiMOR8NLEXfWv6oWZJ6XqIIIEE
aVbW18uCTmvdiUvqe+FhjqvgyesEgnZfq7DZQBYEXcClCsizdJV9M4sfXzPpJvTYAl+8wujCblC5
13tbV86mUHKoXioKNBY8XubJ+zLm81Tj2c4GcCtApvi6VEPwwtTkNCA+dbFvghqKaC3t0HGhdL5V
tiNf8E5Wq7mYKrelaLCF6wEvRZU2WTFckriBO/2iaeOSWlZRv7PA5uMx192ehZE6I3DDe5WQ/bnm
Oh7rbbyo7Kpjpr2wALOgASlC/m0UQL1tsOkFcUKXOZOrAt1z0Jv0YtrUa/XwwPPKQrHNo+0Lrb1o
AL6gcLuy5p1cl3HYurQoff06esi+oDAU09ccEzmRBkYigFcaIRxIMqbLXa0RdBP0uSH0UEHC605O
ypRJFXUU0LDRLluThfRtMtqcyaGZDrYOxK7O/GhDa2rz1HOyUhDmdmhuTqaBa6Oe+ihIIMmFcQKF
IdCubAfI9bRZdudhyrmLW06nzbAM1XQBc9D5+LpONuFljfleFbQTJCc6DCvXlZWaAXbXRF3K6hKq
hK4DuxcWUnYwMLblfrNCfVv4Z00Gw7tVzLNhSfJK4VJhrCcSEwOUlxrjioMn6i64tTEcliANPeIB
OdJFt8PUI2EInW02SvTRc12J8BpUI3VF8gJKGb6Agfp+auwsU491QQS5cytWzubtfTZ2VCcl2K9n
sPIcbnNKGYRvdFhvtOt6sK4QQrY++muHoDTxsyXSPMVU53niBgLPBJ9F2e0EyZ5bLMGapbZog3Pm
lfk3BnhhnfI8YmzbN+HikizowJTuYDv/hMG6c2s1mPySoDW4z8bRg/9eiIl7ouag3Ok2q9f14uWv
C1xXrymF55OKTbnxi7LdG69rTQpg8PgFm2fYbuopXM7yapKHTpbtV+6N40XoAcUHKuPY8nQkKnwC
pK85G0kcm83SVMNd49eRTDXVTZ4OLS0jRCmxbBrh1/ew7zPe1htB/E6Yv4zZhsQqsGnlxljuZaZK
yOkBDnkeywpeZgUlsoFDtFVuVeYQh0ynPPeWVQVI0W1PJ/8LZSx8GMTgbQIRjU++Lpo3Bjcfk9YD
SsgEj9XflYawfQOmxGGJQ383sDwDzVDPm+OpcO4+uKiGQbxMxuf3SjGfbJiv8n6FoNLUmygom4dA
+/YFou3qUU2mqi/hjFYcyKIkHE+1uARkDnx/KeDRElD0YNekmRFza0BjUYpn2XJvIhheg3WusHpc
QHMPK8mOV73j9q2s4+a8rOr+RXFewGpKed4ZR7RdMeiBVUnj83jbsjG6DlpXrGIioPTZ8rBAVliK
h7zGFSMEBQfXxwsWnrZTBnd3DI7ivINR4ozmWJRCVMLuJ8XyH3MD+R1kb9kxHIw6gPgi+JHBXM/X
YytKkTRK2EPZtPGlHF2ArHX0+03dzjUqf5vH0LUI2MvC9IAUrF5YlVgdU7qH1wt2QeR6Bd8EEtta
Z/Bybkjdh3PaLD6YmD2Jgd7taqiPaZdJfeOr0VwMIWLwypJufAkCl/srQ7p5E5Z2WgV4SZ+8yLpr
EVe8S7pO+9upEpgnxYDH/bD9IDhUFoLK3ysVqSJdLAu/C2aI3hQ5ZLoSLCwPTJy8HW4hKhDmdzTu
2xI3EK9yMo4+0ykumWK/xTYM3UvkmEnUFgL+23oJb1Cp2jaBqw32viifsktIbliWwAEOXPllwSxt
03cd+OB5FRK5AgC2j1cUPih90iJzFzs5d8rbCBbOl7LxW5lGDe8v0TPOQWJGh6xPJpfLYkuJmekW
I0u+hpgIAjY8evA1leoBXl64bi58xUd5FgU+1xB+b7RJISxdruqxbvDWdK53NwQzyT7lgxSwSImi
jq3Y1DQsUTXU+FbdErMx6YhnNxOFnCHCs+1LuHdZ97I4i+1bxLw7xD6rF0T9cUQFMhAvW8XZXF3D
UqxCMUW6GAXPOG2DDOVh0vpB1Dzhjcq/2jkW1YMt6uabDWwIXi/Pp7fMmHFnO7xFadSTSa192pu1
j73sAIVpugmsyZuLtm3FarYuxjZZ+agAojgEpWYs03Hy1lE0rllJD7EpWtyRzCaL3964BtWOLSu5
7ougumo7z5pt0VbDVTfm485vOL/nesjPx6yqDo11tVuj/DxegZ7TTBXBIVRKpf6C8oQ0ITnncddf
ENeNF9SAIZvgkN5q4mO9ik34tRxYsBuDEMtGZvkqrmP4GGG2UDRRv+FTEDzVR+C3Pzt9C05ceB/0
k7sCTdFufAUlatgzoE4JluKsqRbcHgVq+GEMEIFWylbhBrKiuUahG+TxFlRGr05cC5x3mg9RiBxq
GcxjFvPhKZDMzlsojjV65ef1fAggg8nBENaTmtZISMvHnkbe2WLDYlkDhlZ8d+Og71GekyTqS7UP
ZEQ3GqYFl13ZNEuKEB1WwPRzz0+n0VuqDQRayXdf+OZlHKREgezVTq2Qmnv1Zo4quR90Ln5YEWfn
sBQSl8DoZ+uqrscXS1g/72a/X74bHZFzoA8LCmsOG65cmDOTcHiHzjdM96xIeB3mNy0wGCqtAcff
jcC1kfVkIrUgDio6px2WH3Zs5hdmpVtUors4a5s+0UuBY0Gghs54QnPYPZGIhfKm9Rk2YsOUd21s
UVQJdH6mNrUALQIHVvXlk7MY2qdNODh+P6AV86VphUJKZXqg5ueFujL1/abPtiTny1mNagDFK3qc
K2/Gxr5yS+2pVLq5f3PQ5UE2Ooz6UrMhWNly6rp1LtrqVU+0uRWkCaJUQaFJrdCWLeqUjkeB3VDh
XikQCoosVGE66oE3Se67LE8LJ90XXqH0Tu0CE+Y18LrT1RC17J7CTI6vlogBMrcIz9PpDEHjOO29
cs4SaEDLFsbbfD7MUbdcdhgdbRuHBGK19LGpkDsRsoYEii8SyYz3JXKGvXSlh7Bs+ii7roqSmQtn
a/EFTCG7zvHtXwPuu2f41y9oZRiIHNe8DPehrDT0DMJhqhKPTnjHsLPGh4pN7Bu2w8Am0Ce2T6pq
5BZvbVOnoYriKimgOnHP4Y2BrgJZ+O2IMcSI6EOKu6AMOWxqG+0efY7nuwMZvSkTzFSjZo+KhLMz
WSzhslFxRhEapxZsk4EVZovBj9JJiF4oQsQQxDXUYwobprLESGvtAE26RQGEyaVTDsVGSXOV5lXr
vRSsyHcF5IdewJDIB9Q0Rj9z7OEI7pHUR9R9tfwgpuyuaK/LVz8oqwpWpRLUrz6KlNl6DdPFuq4U
pkFQkuJVUsVBh9fGC77nJjDnVUbtgXh5ec5J3XXJ0DRqnxXzAjNV6viDyuLurkV83ptA2zcM0kPQ
Q+KRgdAZSyRasdBylRUlX5lGDdg5oJHDCzadFy1Yb1xW7A20arbyWkC4MxaG+3kIs3vPhA7FVNRW
29we322TzyJKo1ZzEDrEMKKja/0fBaW8TzKPRNcVAtAOjj0EhWRZNglkt5oNWGn0xnV6uWiMVwdp
RFskjLlanuewCi8kVUcf4xDNpnggcgsKCbTBASfJFiTtTb0tS2TOtoxy6Axn7XTXT6q57F2stktQ
yvOgx2UDU0SXt6wqQaeRlvq7jKKmDUhDtoBHDI8Ejd9zPXS3HO/YGSFdGkOD00xH4eVu/BKNc3YW
1R1/WnS0bRdZbhYfZQHMb+RUq/sgiPl91g0w8cwib2sRCnYM41RYYFg5rzpN6SZkqkiiuez3GNHX
e0Jnb02GMXhghSqugtiNCcR91BflZrY1kOIBQScH0JB0jD+Rvgn4ZQbGyVoWPU+gBtn1SenZQa1U
bsJrEc1IC/2lZRddyOV33M72hZHJZelcl+PTWI7LI5uMfRgD0WPPbJ3sVlloM2yPDgvIQ5ZuyMwv
6wU8a0SU/slGpHqb/KWHPnDPUAIOIoaoEbRGDFrpk2OX85zrXYHltSsoc9d0jrtzx6NgNxgLlbuB
YdPMM1R+meP+tu6lTgveTo81N/0qg1vAGkkKS4sm9PMtKLMTBM0z9ra0wKagQ9rfeEWszFrSSr0i
Aa2+2TYPv+ohfoH3VnUVDHC6TkobTchUKkAJkho8k22GeowkkEkLdzaQ+LVsCF9bSRSG/85Hha+C
s7Jt4enUCtTnkLq6UGxkSNPkiMrXZ/4WNFK9mZXDaHrQugRj1UPpIqlAYAyK+zKqhkc0WlB4R4Pe
9RSbEXwTIROx8iBsNq1joGvPxoiGKUDUcIxyMTxknakLsS7qwluFXWxfUOK1DQhn1F5pTF3faJGN
cGFn7UazpVgJVP0qMW0Ybtuygro1ENnAd8hIo9ebC4DYRrK1WY8NnCo9t0kRwHY9HdzE13kcIh0D
kcrmia7RKi7zcni2knG1qdqy/JENNriFEKTYmlxPXxdwZhscpg7OfdXDbR7SuinVrvoSeTlBl5Uq
iL+w4onIpbpcWmnX8dzCzUvO8GHodd3sQj6Em2HOisOxPG8Bty7rsyiU7XZu+yI1YV6+5Yg0G1J2
Zjv0cTmsRDc1G+d0ec3DPPvS1CR/An0tWvWhN++bGJSddGr1tC3nMFpBhMalLco1ufUG7DkJG2r5
3ImYxecMiJ5jsV6jgSb10tEU+lI0aVEgPi4Uy2jAZOcRimroZUOOhN5GbJ7WFj3sO0wM/Esdh8WL
kjGEwIpcVlPCjeaXYh7Gb4hPyxW0/DiUqw3vzglBn6ZbuN1mVkHUMnTDzrS6A2sQWmypzMHiLXNR
pNJXFHVJWT7roVnO+8j5D2oC/450vrxhCx/RJhqjdBxIdB5TCdO+sst3IcVdaIUml05qqlYFN+wV
QJlwLdrBXbAsaPo0Z2VepPCbqi8t5sdnEYdYXzTM7RaOtt6Zr+2ywaw9OHc6aG/zyi8gIx7011QJ
dpOhL36pcxa8hoCAoIIco+HcNGKotqWoM4nFtAASkJnhO7OyuJDDQHdc+NFNCZSXSnnd+jWmD7K7
hDpVh+IborvI6qtluXUZ0iCyzOTSI1a+EhBSdYq2RPaiJzF1F2EXocEDeHiwlmLp0P0UZI15stlE
GMqkGFvPd17bYSHQQu074Gsew4CZy6oLHE8aho4VGnoleI0OPLVKRQDc9965Cql5FsQO515TCewM
aEb5aVf5/KaOOfIipIOpZsWCeJq3G1V7gMdaizZmlg+JzZVeE1gbPtkgajeN0mo/UzQHGBuLO/SW
55X2e1KnxCKjRTNoOu+F6M+kN+t1HPZ85VRXPBad1754ZW22pStinmB2Wr8gFYue5qDWICznKOUj
ErdfSdexb3wYoBAZjF48wwuXFWQ1QpErRi3lTdPVYv38rM2l0huj2+IlmkglUX8RcZ4plMapFo6v
KMTp9xht6useHPKtY1Wb1BALvw150DzlIlIPpNPuXk5Ev/l6IF2CTpg6sxaIn6aTyxk6x2wfAFC9
XcrcrMepKZ6JqugFYS571A0zPJmsozsbZgMuAII1h8ZT2UZIpRDaUGQc2WPsHAVI9sULKuxcGTF4
MOgsLn5q5SKglD1PmyWHrabrSOGSos79s2nx6x1awMX3XPP4MgibIkxMOSA1UrUotn1UdOdmzAOS
VLkLdzk3cG8cxuG8xR71bMMqeCU9LbsEpQwYo5zVU+rxrNhFESwyEtsQ9nBMN6+PDtVnBeH+Xs/+
cFYNAfoyIm4eQ6b1hTSeuK1m4vadyTGf41F/DXRDfQmBwGBngkhswyAY19iF8v0ShWfI2/WDc2zc
AVgsN63REPXwyzY7z1qLxhmvzboAOXAd5TF8IdHJ7267pvaTwY/k5RJKvVaVFKu8nPmhVdn8WLKy
ea0n5EmFb8t1wxaxEnU47OECPzRJPSlxwXvs/tXgT+e4ud3Bq5jyk2kQ5BtQsNAaXGq9JRhWXTis
sCFV4dJe2kaq2wkB43YQc4h6NoqbSzeP3n4Jh/Zbrdo+LbXpXhhMBs4pxnnbwI7ZRbPU8fcSbuQ7
iKRmqW+yIQnbASkTAipUB/3hbZE9BR6T6yeinDvjuZR3kHMcbuKqR7o3y2klVYHetI3z+VDA3fMB
WpasQwnB5wL6f4VXbmWDvgNgVMH4BCGqo/MOZiJphGndGj2Cej00Q/U4cS/+bmkj7vp66G+neay/
YCBXHcQCTe6kH3q3pqwkaW1MVWKamQ2IS5FNO7WYTRY39AtT85QlRAs2JBF3w1kI2uaW8gH5NfeE
2c+Vk1fg1oQeWjbT8oMvMEduwywQKQKYdxtodCjx/HiHp++qA8x84itUke12AkrvHFU0HpPglB8y
4nUbGmUgVZppHg4lciH4x2eq3uRLF90F+dintSbeIxSFCBogsZQbxhlwxiWL9gqE+oOAtfoPGgp6
Dm2ufNr0qBHUijcGQ046to/oSNQ3LXqQKWBRxbWB38Y3l0Ndq8kZZAsmB1XCnbI+wyx7UvWuXRZM
tEk/Nc8DtHn2QC6GaGG0xUPkVyEQHZlaZb3odnRy6FZ0vudg8hMSlSx91p3ZTJIzFRJkrXUUvdV1
E1/DGTefk9oP/VucbnpFQma2c+zrrRG2fPDYTPdVgwHUvytXoDCLJoGSBbfzCP8jOPqC7mMxTAfV
+cGG4UnCm16MLzwUbkNCOt2JsM23SxYF9zLz/SGVMYk3pe+Kc83pHCQGdHd9HhVurlYZoexRGY+Q
80hBwjmqSHxRLs5c/3vUeBhCjy7f1ZOwz3MjogM2z+mmQjcJ1S7rrwKR07MhKL1nOo/NocZNOQy9
XVDNTbF5rt2REpJTGK5jitIhjNf1ulUqvCUVkq2U9SMqEm8o6q+hR5FHitINZkWrytgkyxC+QgFq
UgIh62J+lCbDMp5FvyPZIl6HseruMbHCF5qGrniTXfZQ+2IETAGMkTUyNPkjayMYXE+0ig+oLKKv
JRWAgxLFUv6/qfvS5YZxJM1X2QdYdvA+/gLgLYkSrfsPQ7ZsnuIpnk+/H109M9U1s907ERuxseUq
li2RBJBIJPL6EtiA3FqcXmzE2eov8j9h7HZdLyFBAAeUjwzYuv6A+GJDNSS0SRRhnvxTnMQu7IZF
xNrBITxoo2r3uTEgLjjy2gIYcANIXoWt3/gji+j/dhD7/6fwNK/C6bUegfq/j1FDLH3+D7crHuWz
+3PmjPDvz/4RqlaUv0kIOxuID/w9Vv1voWp8IyBtBg0hki0qSJz/91C1qK7xbWnNaZFUhJLX86f+
nkCzfoU4F2pcqxoeV1E88L+TQAO0/z+kjGqSpqgKUnF4GafpSbz6VywB4ixDmUW9zHy4EplBrOPV
IlsW3O8dCVMCPYHNdmM+JaKx2BrpQWPCXiKcpRCYoaTHHcg2Jbwp0u7cFKQAtvfulLZEcjJZCvvJ
aE9neh7N0Tyq9vWKsm6maicu51SOwjQmkZr1ZLDOCoPL+liz1oIGx54lzcmLvJlKISudyByYwBTS
4LWxdb425Ai7jKTkE3ksZMS9MTucDxr6bwU90U04dsghox8nv8dr7jk5/0ymtyMiOe92M7lqhKci
HRjetFgNlek2ECk8jOT+ZggeMIEYeG1vbnu0rJqcpRHDKSjedlbIAU5E4hvsOjs8yWzWkfvhil9z
5l+3BgaD12wFItJjEHwL5OuG3pKJ2KHrug351D3lKl3Vw/IFZau+vnzBjSnNSEsyMhMnJx25bo/u
XSOHD3a4btlM6I58vMj1DEsHPU3o9WoQFqTo5BUEYoHPUwFfWW90/B7s3btBAkwfBBR+7p8WbJr1
3m3uLPgA+T2YsXITkz1vcuQT7xDpFgn7GLB15QhHjjJdCB6/fjagSUOsmIQGwVsn60WCz+3VCgI/
ODag7Ys4geUe75iSe0W2gUEUUrqVHXR4EoVeSLyg2gtZELhClU6OSBIxjoLL+cmGP6C/X7yt3tur
4nTwnga8QOagdpI3mTIq7+Gvl281/F/O24/w0tR8mTJmy7AqguG798WtSE/9q9+g1wk9xuQ7XMjx
kzd5EyFM6LHmYDW+cjR3pk4uqHJKeYp+mRVAXYRTzYX1VES1B7g5e5ObWPR2UDTl8ezpOSktVB0c
UtbeZJd/vg1Wg9s7sjgVRdTG7iz+qbsRq2gSZJjYlTYGOdpfgynZ8O6atbXYDUO6Esmp+R0TgS0M
xaNB5/1XRSs6EVCww0zta1KT3b4AA5TU212ODXUHCkfubrRQldxJbRSncfU9XA0sNis6EJjHjL+p
uN+qaGbFZkwSayADWd+abg2TMw1qmMf1g6PtopKKjXCZE7kJ7v+uKGII7Gig8TAD+4Ip7JdrUMVU
WUoBmT8jwrpPt+otygjOA+hOx5Qg6ZscVerGhCCzgnTUrYlOaEFK8oasoC8ahm/ynbEJ7/uOzYjh
1oVggjSyvaYkdAN7IBAcWOhnVJah7P55DNaFMZGYrF1EX5d1Gtl3xy4DcWWKJjHNGUic0q8U3W3I
dmW5bQCGxKKyOXrZpOS+kqQjsRmq9AvnDZIvew96H8OOlgynVmJ4gb8FW4ehgLa2EG4cWX+TWZij
Uzc4tuj+G27jtfHwG3/s0R9QSWdfXzmNzT3c1iSMMdJ9SS4VKPX2NRphNjK24KH9Sv0/hj6RcCD2
YyQtRbCAbi5f4cov5e+TIR4hL3qJ6UmgLdnHv+teR8M71Mklm44VRDHtnOY0tW+oXUQfKY3chg20
JJEDB1/2+RrMqXSGCByUYXQgQ3DNILxAk4kE+HdkZouXtWQ3oMMGfftglMFPPqaLaIKenyOWAYQl
B3a9XwNQD45AijQ/ss9P1Rb5FUHqpJBfIgSFQiAROojalfEwsR2TCYepftHIhojqMBqwb0G+Nfsi
ozkZzC54mtmaJTlJNr7Af5eW2Ck97lXcgCPpyWUHEsNjTVJQ5saxn58N4rb0drmgZuoqLVcSrnMA
5qAC7ZlOYvqyABSzUGyc1XSkGvNQ45bezM03pNOAdsnHj/+kWOURuSAnh3wK+Piy0M0bLXKswC6B
XBLyph8qvvgaWYZVpxOJft029jeGtjfXnpotzeiZ+h+U0JHsLjZ5xNTZXy5eQiZTJg+8ntxKomGA
C5XMxHRSvPzZmU+/tdjdf9ZoqSdPkfBWQn58BNLxAbysED3YiSpsTcjtpBJJXNGW7fN8nk1kdW0h
Em34yZyI/pyRM6nS0fmoyW13mslz9/UmPevZw/v58VepjKgzJMnzOZIP5zCyC2+1FK5J1piMc9eh
pqDUE6Vgye3jwJOEFDb8pKxAd0/1qbRLU4jpdJdMyUzB7To5tWRkJWYHUDmmUDy8gAkx2DedTGxt
NeEJ3ZDdzvfMDfk2TYdedm/6wI4IEx9j+hgtyfMkL2ZgavrzoIP5hA2LHjg9Nm2OjdZlZDsHyZa0
c3RM1Kn3kRtH106eDznEBKwd9tOifREfZ+QHkkIj/vanpIcf/3zwt751vd8PnkdMenBq+gxysn2C
9ocII75ez3Bzkh+R/HheYaLsFDSUGAB2U3fqE3dsv/h7ITNRI9l3rpOhIdmh9JAD49dB6xt2sa2C
1s4eHO22ilOuR1eSxZ7sxrBmMO2msV7BckPk4kfcZvfpewzy23ydbxVHlLt8nbYwN+GWzcznuUd3
nqhYBSWpht7kzCgmBbczQd5NfW8P2vdkt9vJ1h2YyjlGu6vJScXq/ZZ/J2Dl88VU6IwhLFTEoChK
Cayc94ASBlo/MbM1g2KwyzF5tQn/MTk559KGz5o5rKSXkfg/PdnG7G3PbCTeZbMxF/I1kI13oHZo
eh+bhPgOu1HTtLFCNnTv7Rzmo98Qz8/DCww7g/95x3DBZNCpMG01W9ddY9bsPjANchikX5XBGdKn
MrFq1r75mC3n+Sft+u+p339O9Zb4vxzb9oemqmlIDFB1FcqvDKX4z8CCSC+KpFdi6I/8VoD/OhRi
f+Z2hXqukotWQzXJwtIyrOXYmziOErwksJJJG/GOqA7iHy3TD4uvuwgclrOTQrw2rMXyX0VADsFm
RTZK3WJFN2D1N6Thbd24E1ZtBafFaveH52RBV/UkMpqVV39NQW1hHznjdyeyahPFlqyBQtanZndC
Wrfma8vGaMwE+zMcGYw3c3NwU6c+BpO17hppKM8kdVadoDc/V6VmFbFvIvl9mO2lq+jN9rBBrJfJ
tHQnBurbo6mwyTKgSvA/E7tXpuLfAf/FRJPrccJu0KB36B+B+nXEXvadEmhk23WLD76DTyu4uypF
RQRyPK4qFMKSEEpQ5oK7Zflba7vdBm6wrYi1XrbYbSFpzAUN+hb2T0z5y+NpgtEEwWdwV/EoVBjo
idAwO2ITEmythuC7mFhusCo3SHmgx0/r+sJ+W5HP2QzuQXC8HrEfW0c7QDto1ApxwcbouuHnJ7ax
ijDsS93WDe6Lc7wfLYhyzu9i6OBzqJpwlz5QsbunOqixmic9fu4i9MLSgoZoRxYScQ4F5iZV6AB/
JTYzFxsYfr4v+wBNhmjE3W5hL7jQZV3r6JIvYkL/2JDA2mD01pVZgeuum1GI/5suVHkoPuuN0DF/
FZVAgrL93pyv2+sV7A/VRNwOUCoUwtsIsfcH4R45iwud0AKTMDth0GaAlb+NocAwKR123/O0/2AI
DotQxD63n3edRg8cba5Ca3nBD0tqRIvMiH58/DTWtB8PFnbvGcwg4VozpLo73IZ7RgAg0GKbHNKg
0knm6ZeXNdgJeczkdMMO4qXUOKsr1oc4554cYJT9tBAr5mlnema48ypIcIkUIU7WoApFZNr+ibDQ
EZyGBVa6BpHpDOcsQeysvunn9pb7y1GzxJNKhU3qQChbHYWLBnRGjIQUzA0saOGjDYpbheWmnpua
DRZZZgXh5ECZhPqQgFuhU2XWBH0CG/IEqkbM5sz2c4AiQjsrstYl+L2qzzJDzEx010+hd3MP7vEm
XxrVTMX8SpBV6WKmcav7HR5fWEQBmPcaBNanCzUQpgmH+UnQWkLvdwFr4XjsiHUHMUPYZ8fV8IUm
hEUAI9K3sLsGAqYTPOl+WtsAGrRAtlgDZxhv98/QPjYUr90eP/0XecJUs2BquVhTWGiwotD0EdQw
z2BajA9apR2Sb5hIMP68+ZSbHT2iEwNDJ+9YPdsOixZcmJJVeXCu9y02NSyV1eYK1zGFAdq2LAtb
ob8yJXRqWJxBiLeuik+Y0E+s8k+YuVfrerWw2N1jSDzH3LuWdfy8B2e2GmbH4Hg/Y9FvsQLxOcwE
/EBMWFDqPyUGy9nAAr8HK3+H0HrsHUZlgXgNxczYwTGhBVtJmWIpr+rzXaYSjAfLdb+3lsVgRsOg
RJcaDHtd+JODZhIsGWu1hTvyGcLYCF0bc+R+3vEY5A6W2C0Ek8R4q8SO+FvENgWNmh5d0Abm/zpt
2BY3GClEJrmXsPvXu91jcpMY4M3WXr8Z5kA0eklx7/odzFsKC/lzRDYtFun6whT/IXuECWC+xPoe
sM+uZmWzfbu96c+UW+ccdhAV/GoV4hNsgy87YglLrOza5vB5k36iyxsuB9h/1ZYDABqitmcdrOB7
epdSC/l/6b1TqSTAA09T5HRe+oYIEXspuxi3ZDkFqkeEHEWOnUxeJ6jl0VN9jnvuAVGBDSmlU1g7
6kdv9TBL4YFEBPDQXztrCltfCTnQ9up+Hj8xbevsraO1NzHFabLsZrvgiOMqevfwNHzF3v5il+T2
sFc788vE/l8TzyShDcq7uMfe25uabLASwjC8XC5fN3uzsfE7FPrVIgvd772dsfVedx/aMK72my/8
AjvFgr4AtYGDaUnwjq89GGQ1rkJ0Z12tWL/2h7lboGjYBC8Lj5hgCHeNuiDtNyZTo2Cwi72jH7B3
bZi7x293NQTx5Ga3wT+wygSoPDZFF2/EtW3XdlczybRTsCc+CMONadu3HfR/e+PRx+bmbY7owH5j
298bE3QxL6ePD3NzuZneJiS3DX7d3bz9TaIyATnwCUdtEIVg44eKa4ZoAwZbYkIjhR+GPqDvhuCT
jblzfLbDLz90s9tBYdpswpJ4P+YO5sftVGDvKIkJlZSxww030MvFdG438+HRzUMnNsGvu5NJd7gH
8nhv2iZB+5yd7nfylTtcLhsYbLsNbB57R3bm7UEvtrnZ92wwzcW8bTxzdyNkRx0B5BDoaTEvG3tv
ciA02eyWhsK5m+/h4AB9dLz6sdtNJkwU/IvLLUPf8Qndw6Zen7nAcgE0gKhfJVb5HmbbApLY/WZV
f2Bm4p3rYytf6evI8HT0le7b3WUyVQzUvK0OAChLIeymPXKssZO0xLvhjRa+unmjhacukM+Yf9gm
Kvq8x+cbtHez8SemFYntjkZhWw9gNRhf9qr9bkpC8Li5sVdNFXvAF1j3RbFkseZNe/f1jSHATUK+
JnhHkBwA6xBVc6Gs9QwM8w3nA/wEWEdofnPySvoDBdU/OIfdOqIHzA90o8aQdtCX9zfwcw2fECzN
ByZ3//WN1txVBzvCpYOV/xXKmLqdAgvUfJuYyRL0eHgwYkGG3mrYRC/70VqHFpboSsN4V8OAYLd+
cRBMGTbBCZtFxlYplFiX/X6vmJBS5od3OJkYCCh+w/slir+w7Dz0F3qkATVkA1P0dlqF1MWEJf/x
4Xjm/kIILOUbeH+/X6XtgrWWm4192YBDU8szPyJ6yNBJEHOzOqZA08T6MukJvGpjCa5qp7l+CUtX
IO4ug4JgenvXDY5uCLYxMQPmV4gtICYBSBFaWFzmPgSb3AQwO3p8a0ECTAGICG47gba2dzvtcuaB
Nz8uN2sjEsidy3pjBPOrpTjKmeJpTD7oD9P/UvghFrt7edxAR/tiXl70+xvJ1HTz9YZk4Mx4a0Lx
YdTEGr6dNh50mNtNtCK0FxHvVDEBphEYHbq7Nbq1QRfVEl8UhWT4xVIVM75BIoK2YLceKg16XpPH
7U1M/H/3qGFgLjZ3DjF9mHxwbERA6QHERMfhp8Geats29jz7FGNQD8+AibZOHhikovC4rI6QENsw
KJqSyVlZOKcQkXiHbV+83ew7H6kV04dCPZ7MTvlr43oSvAVTR4BXlVSinPuU6dhLX8BnOpNqqeDy
H2GbINi3U+AZqYmC/HLSH9+hDmsQ+bhg3ZZgCNNDog/IM3j/8PNyMbCeTS1BMsE+wmBW2uDIUHbq
9iUESx/oFjAuR5jDG+4ncd6P/FieS7/2Sx+gRyaz0sc6xDpacPeJYxysQCRewfqDNY1FJDoIC1K4
Wx43/HBY0jNDN2rY7ahBiv+qIGbO2j3N1jFVcBhiBW7A5xj3YSZeTL3HbX1HDNM0IbDAKKz2M+IC
GmFPbKSBcBruMl615iZ6fVAeNuRLx2gfdgtmtW2ImtVb07OPA/MZXjlASno/B3kL9wpy8lZn/yGB
0P7JWUKuBYxVv4D/DedEbuCxXi0U6xO6DEwjtKnBcIV+e0AEQiLXAS7g80ihGf9ocJ3UaJLeIAdX
t0bpRgfeQ4DDG+C5vCKZgryt+2LBgTmutm/LEBTR6fNsjDT+eNUstd7wgp0yj/czkpgJvIA/NS3u
tc0xE3+ed/sdBNObMY7Njg+o2EyGU2t3QeYlWP82jxClYbWnVl178v2ChWrzcJJ4TWurqdXG7tCz
YsIH4DDrJ4GfY/UgYOKQYGM7VZCz/IMnhVkfRJKhxZ/CzOz13sSMLWEPb8vW4R00mQbtFqnRLGXd
R3vnseAQ21xlzTrvLRh/AxXQgvNJcivn2sCLM8LvtlKlxgzAGoWZKdsRba0IlHY09+n8pPjmg4Nn
7Xn+cU4QCIeaKZh00AJiCW0jHHTtCayWDecDcAZTg0eTGfmAW3yHFvAjuZ0zIqDz84Gjq32eIDHW
eW9nB2UmDRdQKciIDL+tXAT1iKEGGSy/1fc6OPk2sbhQ38PZGUD/ynPSHGQ4AsZHZ3IscZutEgzX
N+ol0rdluB9wBKyEQWMjAlzOm3oz/B4VK5x32O7eu9X1cu5N/lwfMwlchvL1K98AqAwT7JzBvwQn
Ck8DqObPq6/hWQ8LHgr8Yk1wfK8mGkS6RmD9wD0FxZwjd+jpAQdGBOv/+GCtLe8xPtSO7AMRD1un
15Ecnj0CFKv/aA2CjVgyz4Gdz2iddM4PnI0S6b2aNQ78r556Ql6yQHE2E+zADYJVOpYZqIeet2Dv
CjErkHN92cfTfz5/8LIZw/pBeIs8fcTfwL3bs+Im9uHHYFiX683ID129PatvT1nN/t/nV9+lbMa+
vF1uI1JIMircdFNjWlC67w1Cf4krPCcUbT52FXt9xhdjk21gwubI0b8qH/GlSWg+0xfQgEhEt7pH
ljDl+DrLW5SfMBw+NI7Ddahgc0ZbEXX3P2TYn1CC33SITeBaWyANEYRBhCDzX51vOJWlWq2FpYUQ
Ye+nDG6xjcZmv7AdBBJZBO4AL1KOgVhgTGmvsLcFgjiJjYQOu0MkUrTjXQ8ZqQEzMbtAuBWc++u7
+m9FyP/PMNz/ddWJtaGvPxWq+HvD/y8LSghrnPh/Hx3foxBEHz+Kf4iMr4/8ERTn1L8JwG+jth8c
ebLOyypg2n8AuHEy5d9Q0kFCtTZFEoG3BIT63wDc4t8EpG6s36iioSMz5N+j4hL/N17iUYcCwWwZ
IDbUS/vvRMVXmPZ/wLeB9UBuN8okiiIO6kUMnv9LlauxKotFBmSKxqhb4/b1c5LgG68WOcCBjyoq
ERhHPek4U+u7nYGEkEMEGITbvxBJ6uoj8ngND+mNrqp3cBiq2sz+RMv/whcq/2PdGfRPFlB6C0BR
hdfQSwGE/bMndKxxRFSCDErKTWpuxX3WWkBlRqTx36jRSsqhADjb0J2hfTVESavs0MaCbCpceqgB
OPa0BWdNv9Lq1IgTbYW8p2oDJ7lo9MdcF0vK668mUEp3iafEX7pXgFTneaca7aNBqU0WZXGCPCAZ
MbN4flt89ZIZXza9FzfpAwc+TrtSKmIkA2SHGJU5WZvkFask4RGrjewa0hLvB1Qy37WlZg7RGErp
+PpXJFpJ8A9TKOuCjKppmD4NxzMIa9rDn6rQNOpcaQpgcUiZEwRrHnLd/70U6lv3m7GCVjgCiY0i
5wIs8ai48GqsIo9zbIBUbCda1anu51lmx7Ew+ckscEzIi9ifemQ448SjQz1x104pZj/vxeigcX2A
WmLFsVKFXVxzEC1TrJER6ZPbpCyBukTOO0obJvNGQAhPFxNbe7X6BbjhF+ITkuZnxahdloFHdlaS
ejNSP1iMhA3GxVIdzgr3r057+a0J9hcKiUDsIMHEEBVAef9Sq6CZ5+4VJ9JIO+xh09SjwFrHkzgZ
xzArpGg3vCXAf5TMH6LmjZ1sSUbS8IAFckDL+3I/Zr4hvbfvQdnVk5xbQt9mZpRP8bZo1WAW5Xyr
vjs4JV/ivcgm0f796J3mOTOGKTF/y5qIvZGzQgaqcGkMHohJXHA0kwacON86gEguRJGH/GAAHCdm
sfozF91ewYE1B6BCNyPghz5KJ1R/XBSh/vufalSbZY0SIhGyrXct8jt3fFalzvgGPCipqy1yU+HA
iZBOnMeSYb1RYAlw5vyuFIpmycAoUVBMcCa+njYzju0e9LRzh/Wv34/SJJ42dZ9CY9MKUwJw0+fK
+e2/ART0dew6UTbTGRDsXa1F7Saqun8lA34PIvmH6UPlG2QWaWsNHUNbS1b8A4NzuYHDSMQJNqfO
8UxEvZJdkmh7kGUmRi+1dsxXQLvwenYakZ8NRGlTHF8dbzUJ35mRMsVWO7XKRzG+PQCM9LBZChw+
n867opSwaUt1vuvyGYy7K4ahOdcz0sPzCjivUkxgXcTLy25KfdzWMurP/HMBp69le/5xcJKI4uS8
JEPgY4h/EXDDkuWq8M5GIArHT9lIRsS7k2kLgE+Kir9YUjx0PWFSPpIxuslzee4EIT1wavSVpHrj
8VyUHH4/WgYNMW61l+zfz34vL1VDpBtYdxbNvF3gcKVzBDSDM+DQHMBV8+zMdZVqcUZq5nKPZJNB
mcLfizbMbs0Nw258TXPYV4PqNYByk98vk7aYkaGd9PSNHcCWAGVQjW7/ipF2r7YRx96o8sN+//y9
aG2mWTiwM/aHBmGsaAS+FzgsFWm7yj6f9eQkyvVgl1LH2kIVTc7Q05s+5zcgQpoDL/QobyPVzhSt
ZadVLkP5IaNjYBkDjdTmaymrU1EhGAl4jegCN42M8KKAixM5hf4i6SNtsVtZvNaHainKQZtK8TlW
RQ8xturQZ00MPG5l1kKphChq9y/iecp/McXYx1QR7Iv51dT1+z8JaN1I1ZSPlp4OujIAqqkd4pec
H6u5QvZId41RQeWGxCGuSzICea15f1wkYOF4Pd7lolJ4AErWPtLXAPCZFpzEsCQHRR/0ze9FzF/6
Rirkynm1Rpi+9Rg5FIV4H2YDtVEyTd68gC/0ZqCW03bqTCGVGhwCLgnXZAnq3hA3KHxeMBTHUnxe
fkdIVe/PcTEN12TWP1+VIj/zyn23kvOuq3IbK9kAWH1tJlnHewnnAjTUojasIcPA45fIS6Tm3y4a
ANX/fMUIwn/SCZAKqCrANss8Cqlrf60YO3GCOLeViDIMk5mocu9lr1ErgFJPkBuvRCqCYfPwdhM4
HjIk/KJkEy66cOxEiT9kgwYlWIeFhzf7/3FpRhxPM0VIoHqrEVWh1JyafLSrTBUuygqk0l/j7JYt
IAN8ongzjh2yITy94YWwqTSbMc4z3OtGtYQvnAXBOClCcGdatK0g15tKFuVDm/coUK3oEy0k+WII
WCKcMa4Q64bfNNJzRha1AxVqAo5ebg84K7k9KOIA06UzYP8outm89XInrFUr9KU98Ebe+H0P0CYv
RLwFSi0Aca2w3ul1RhFynxM6dY/jfN6BqgHs0QiK/3tZkJXsF1xyR1KzAQhWx21xeBa37RYJqYSi
w6FOz36e5fTQzosNBCG/VRTkC3Wz4BhcI+619QLUNTxTbynfTdXytqahVIJXMg0m6iL0B2Q880AO
cK+d3KL8XhQj2/fdt8XjLRSBkgArXSvvYoOjWEZ/0cqCdcCd3Md0uvb11IZTXJfbxOARR4vkEvDI
9/Elov5Xl8zZ4fdSLbPNp43ovZDsP5FIU/wRKKvtmHFfOl+VX/+c66T/tIg1QUPhJENDNU4R1dj+
soi1pRDLucfxMEBETMpQh69hqZ22jpAViQnfArVf+oWRTagAzMOl9OoHKJW5C0xT7UtT0Tmvd/nT
Kq8JCSoVctXzVLtEpYGtvU2eeWpwdsLJh3I+VACIsrzscqurBQ5x83F0gEm303Q2Nr+XV5OgGGMq
dlRI1OFUSxJtUTn28s+HDO7/q3WgQfFeU2UlWVFQ+U6GGfJnydUY77HX5RnpPOteP1fH30shwbeB
ikjhKMrCNp70W1cAMQe0p0pbVX8BOA99E8jC9KyMfLnhcJoP0t2n9KyXqeqNA0JCv9+qkQqIiKwp
tBul5DxFOFVQ6KmypChQUwvFSc+SGFmIZh81cTjwxTvkcHI1Wqom7/dPHL0uogx4YmCT5JWfCdXw
tlOF/W5+6/sW0DLSAVJnQqfHcYXviZao5iEME/yoS3POhvbYZDFyFdPmmaEaHlTC5l7lO7dL0qee
j0iaRBmnJTfukYKjMxtE1ZT3bZaMaweNlvbfb07/KQeRLDXKTEycChBjPt8nCRuaVFW0qLBjvpZx
IWU8P5oxTSgvAbGhxsAFSkUHVy5qWVSxCBx2X+MAzRZ656gHuqtGy914I+4/l+lOaDgUqir3WTvc
shZn/Wr5Q28k22j0iAjKUKAccf6mVbZAhgNVZA2jvmuBBbSViHssZXMAMBQZN2WSbrmXkZFMQ3SY
ewukrvIPQakt1AeBFqVE5/VAv5Y7qmrzMeB8LTeTcYBRW77v7/aVs0EdLyjsAeuqh9OxeZdEmLgg
0wUcUse3BZFf0ymTuR6AKivtRlsclg8V7o6MOyUGPFpJaeAEhvqQI5vfnOIBvr5aJtAGGDbjyqzS
EY6JqXpZr7ZBeS0hsluxvDRSJzFU/EX+WSF2hFea2SnkpcC57B1SD7C/U2kgjQQcfSNIlpBzqCKF
o4tMrlEcA0hsMvQAZUh1/MW3OP1a058NQCTp3CNXBed+WML7FblxGBlyZ8mA+u+UIW5JgWI0plAF
sHkgnV6oj5Sh0Jc4mS+DN3sZwU29LxW3AFBm4tLeFtpiZK2iK1Tsec4RB0Dvh9RWBm4jRzj2r1SQ
mtcDUoGSSxnsaSoU2mD3cCGJEVD9Sj3FG67OfYwMdcnkogIMLUKeci+iDlTLAUOKjOFa+Em4mvcH
MU6tJMlbyi1l2Pb8MePsfhiQ5APQkyrWTCxhJE/D4oq14uF0CjiwJ3Wv1zhuEPTkSN2MSME14Hma
RWEn5st5aVFxupMV5HP1+BwbomYBllQ6ithVyDgqTBnGrjNMCspnDJRLy7Px1h+vyhhZ6kSVtFWl
SWfvN/+2J9RTOQK9+FO0kQ8gcRKgrJX7C14BShw1LlR1GwPhTGox4fbC8tEo5WcXq3aWvBG9hggB
RpdEMQpezUuGADHqbovCFkeZ73sRkOquF+13IpB+QR2KKcvPHM8/OHnEXhRfigrO9WQtYoQwxxGn
0ndr3RcUlKu04D2lwSQAsfi+oFQulmFt3JZWtY3XzKGoysDqdaOS7tnUfyXaTeC6nqUjirPFjeAN
03feF9XthY6PEyokoa6/dnh5sdTywWtOdTLygLGLDRbzrFQhAFsPNf9fzJ3JdttIlG2/CLWAQD95
AxJgT5GiWnuCJdsSEGgCffv1temsV5WZ1eSr2ZswU7YlUQIQcePec/ZZ0FSNtR/Qx0hXTlyC2NSA
VOeehXheasYZT9yXKonN1Sc1v9gy3bVxyTDJZyM0+3YKylEXB73BMWuY2a8qS6wDZjMrXPDvrMbI
ccNxrh+JrlWB0w47kAM/2jFX2zSdjuacbLxIIWyaB055d+wbJlkm+HONxSp/XSrnWhyiw+jxBDbj
tMNJxmDUM0Vo0LFAOej7uzpmYpN9elo45mYNfaxTYaQKfWs7t9mLmk1nI+GcZ2dG4VUO0lo19SgO
lYqeysciW3A5kLmJ8Dz6Tqzrnoz1ZV2OjthQ/L1SemhnfzS08+TaO2dwvRX7vvQlsiE9Qizq1e+R
23gnWjAPXPCvNOd9tZVEIUAwdjDX67LT+sdx0vBs2jX8kmZbzWo4u87Mmi4qLgJ+JbuXqCDcbV/b
zcHJt0BAEHxlfJnCjd5j3en26YzusYpoB+NjDJQODEXW3UsbkeqaiQqxh0CKblafPbJz4yZn5ytN
7HgjpTLDuOmXlVEb7CdRcW6qZdlY0fzWgVNYLWIEfBKNaHqcsQ7BEjVr/M1yPeDZ27Rj9Mswi0/P
A0pTZFGYkwKFvWQprsq82q16wZt/ww5ab+PsoWn7R9khyDCfFYk/QVTJJ7ezTqM9bKo0Xfbg0dqt
neWfHcklm2KaxkBzpvgSuYAG+tb6jHIHjWOrMkhGT703zjuP0GxgD7m8KRA5OUykbS+mY91JvCBp
Fq3yuUNfbi7clTjgDX5xpnHDYDqE5URBBDdQrw3vUlvPhlWTYDVoRbD4+WM668ZepoGl4VSt2vru
1zRU6KqdKuAv0gDSt0JLAil/CW+p90nOgjgusthbdX0qiUFdFzDHQr9Jyw2PQlUPP/2S/8mH3N1W
k/6D/Kbm0kWI07nLn9lsX+thojEwuOa5kdoZoky+qvTocRDu+GBBFgz7NPuEejPgAS7WIwyvtWvZ
c5BKDmD6TMQnR65NYZY/AWx7qy5VL+YoHiPzKY1Ahzll+2qbdRqOnkuMa7uce6GFXOoohADZr3s4
uGNNUEmdx4EJdmNtW725Tnw8P3jhVxpl8bHVqvdxnHwqEv+HXve7BiTsKsoU+0PZ/hxkfxrodKya
xptXxTTARJA0sIiIgemVIMFUXJQFE18As8gPxmSyUeroGoqioZjPPafntcitced0cRb01pjs7ck4
kz99Wyb1nOnz1uAei5zGCesxsVdZ3FzKSfPWs0x/pItzbVLN3flzDoTHGbGpK+vot/Vy9IuPvBBi
jWmeufUkjl3mLX+8GHPP1sTmVxVufnLcZrkmZsYJtIfpWT3RhVTHOINjqXILJ1Cnk0g2eV+uzrbu
m4EDlXjjNlOy6hJX3zgefmIFN3DNptWiCJ1Z84CjOf02+hBDhJF3oGmjQEhyNw7vaT6/A95pNjDQ
sp2Mppe+G79HVnrvWhT7obwfcVsNmK5mY1ZIs3ojgbgArl6B7ly1vtGtm8l7byvahIV5aNzcOdIk
pH74JWlErEyIQbtB9UgzrVRQVVSwE8vFXvn1o1OqNLwDRjjfs/HhExau7MKm08KCt7waqpH5Vbr8
oNvnBJbFmtnMbhTUWYSKU8ErzLIoClpPoh+Lsjfz3Vqg61jE3iDi1nHGW3jJNNEGjlat/Kgar1UK
r25oDlWLOba3dQRXZfItntuHmsZjkyxIdKvijIcygEL7PXG4/8bokroApQT10Mg/mEfqmNl2j76e
7BMXPVPb/5Kxs9Nai+5w+Twu2XPWTVPgQury53EdTWO8znsvHB3tS3RLHCRWFBLgkgej4YqVWw1h
Jut7B/6klg57ACC7lYwPwk+XnTF1P6PJOyXUXetI9O+T7jX7eTl0xEWwurZrcJfM1uZlb+fDy7IE
lZ8j8+zqdWWZ3QbI6cxlX9H24C0xIgmBywVGpYValNK/atIR4lq3Sq0ccbMUTOeBaWyyiqO+K3gk
u0WFzpdXcD9oxcqyjumUymNyf4mLejf2trufYVwUY1luaiIwV1FloDhHAQArMaQDjqnKgyL2LKZm
3GVq0MJl6pFcm/CulBIb3wCKNyyRxHbuIEbFxou6FaWgwae2wDE3s2dfOL5SpSqKo7m7LhP34BBb
E1GV7kbLUiNMl/pNRsNpzP1dKuFOFRIuFXSJwG59ACK+CROqWC6ZJt6WOizbvtnZQ3IpFdfNG9ut
p6V3Whatgj4dDvBk4xDo15ZHw17XhdGzItffiS3G51FRyJt2AXjfAos3lftUs5AwZ9ztWmQ19HSS
n8CibnlZIWvpnHZtVeUHZ1MWHJCxgQCTG2KOduB2qM1iau1mSTkm5HPzy0zKLDB4d6vs2DnDCPzB
fFgAZpGWKaMAwo84Lw7VgGrclcPWwClISA5zNce3QPEmKeNLdOI8xyvLgKAyJokRZMv0mNoK/MPS
XiYvHvfgPEJgdf66mR3qQlse63n5KIwR10XcAxVww9ZvYY83CYqm1mXNrznbJMtCqF3lwf62vs1z
HxSDf/IL53HoF4bMqecwH2msoOiltvbtoTtBbIAf1b5USR5izV42GXCHddUYbCIShWSmfze0MT8A
8jAhndffWwX2KdZHXGPCx0LkW5do/gag5ZLWGhrThehQjXOBYywfua7HYSMEsInlJAVU0TxlKxIV
z1uXPDQxId3OsozBBDVmHRfuEhbx2ZTNLzmjpSkcfwOlIA6rCeRZDeiRoYt8LfQddf0ls834GnfT
i8WiUk2qCBvFZ3kuXbTocZo0KCHJrYC9mM4mSSrViGkwsbagbhmiN5yA3cwfb7bS9oNPqz1rT4Yh
PkQ87A27cNj94IN1MI91cGrAD5cdGPeBs2zXrftaBsZUr4cI7Lru2Y/gNb9RgQeVZ32PGPqsbdN+
yYS1y4aWSXZtXYbpzZs53i/vUY8IgsdCY8TYY6+07v2E2R/WiTjdM8Wh7DovfVFdY1ssv/IYb4+j
9atOE9ek422oJD5XVTMc5siBuXfWRZ/wS4XRAxXT5ocjsAzoi2yCVjnufuiirVNATpB3wFtavbaV
9cETJgOoKQbM2mZe47Fvg2RJPoCOUJqP64WISrlgFQQQiZUS3lYeUWrCclGGwRQ/7pp1n7xnVb6r
Rr6A1nP+7rQOtNDIc2BCdYWn/yuNq/fYLCFIj/2pT1NUXvhCI8cwgnaxnoq+WzVAIvdelD9nzMyA
bx2tzJlXnmhRA0FnCaJ4eZtL83l6pmdVBoIN+aA52V4y71ov2lhvtEVygQZEJZr+zajtB6a70Rp0
lQRgU3zGlKRNvrHjqNgSIvaztCZMrm2zj0d9IzOFVOTq9Xq1ooPcbhhsLIxhehZJRqZ7TWMK0Q3m
VisTgUG/pOdxz6yK7Wu96JCliBewsml9j2SEoep4YS+toB44YpWxxzJhKvxHeP3l0Di7bnBPFDVP
ERB/pmpD2I7uEPa0egzBusjAxq6zzThGT9HykMwa7YFZ1scKPNsqa+qAiWh6yZrx1wCCkhlydvAn
D2HGwJ7iN8aR2rpjN/tqvfGlnurh2MDt74bmK1FTsVUaK3mkf2tLCa+kk/Q8WIriTse/bHjmKob8
uKpsvwsnJxzG5Mj9SkdAy7VAyHMaUfPn0vwwZ/WhVYpBA7Ai3+U58831sDCLZtgRbbzJYlWyrs5k
aWvL5iI5fbnmR9h0pQPI11vESpTxTe+NNBia/MWFcLFqkmoKwcNytk0GaDpZMUKOcnczwJqVXLgd
Nb1l17pSBzPDslw7qCPmWp1QG0sk9v0f8u2G7NZoWdj1xmYUBXTkg+sWbjhH9hJEWhQC9qI2i2Fy
Oc6LrSXasZ/pUOul6fJ3Fm+1LzeVr54KiCZ8NBSB5OssZJaEzohSBzrQqhlNsHwwoLhPtJOMDGfP
M4ReCe3BSau3vlZZHLAzAeerPcJEZe8elmkFtXoIR6bMrmZvEjldCaw6WH0/BYOuB3ZGi6BiFLVu
ZPE1UUsPzjtx58fMhCaZyQPgoIvp5e9jpjLqkfjaRXa6sRvjMxf+NV0a7ra5f9LbBFxIUrcrAHvf
Ww3LUTFy69Cq41pn35MEUmo1BHqGKr6txy1ks4BH4TWz4ilc4qEiVcI8TXfspS4pRkmvG9aZ4XPE
67MA5uEPpjfNylAJ/KAkCnzDfurzRV5v1aCrQ9VXt0q2Z02o7DjF3Tn/oZJ1Hk1whzJ7P+QzCl2n
7VZOk3obp9DXKn4uG+NZy1eyF5sCVlBBT4MP1If0673qu11lCfTBY8buV7aHqm6zFby3C3T1aaMM
HCY2p9nfH2UTE+TW1c6qRyFktvGuHdiR4OxVB2WIV9XEZnAfHYkio0cXy9eqMWNObulz7JowQxGY
cDgZMKYkTRfiZjdL0kNM4MTOID6nDp7XGC3bMQOiYEX1VrORmAxepQcUyeYUKLvJdqU3h3mWW6tE
UFo73WSupoZPKj8k5P77+0L4PRnjKi98TqR1kNrOh5kwAa7M3l6JHMtsHYvHeGypwOltMBMbAC8z
HUypbKZRvFhO8wbShgawP8cQMVO4YjaVnNI/28JnE7Bi8FqLcOkQq8246HVA+/tFzREN3sG5ZKa9
9UGn2xzMd3G86drHRtfnIzhOPySKslxpQCT1wfm2lW35numQyD0FeEjLr707ofnLEwRhkXjUk+6L
DDMq7zR+jzo/TPPianT1ePDHDGvVOES7InZOfdv+yoyvGmA9FTSLiCleCaNBqZ4nuPEGlogU5UUG
68fSOQpVtQybviseO0jJky+jHUzznpj7afbIgkG6Mpjo9iYRsfw03wkTT4KTrlv08CFu8/zjrjPA
jk9ghteJ9QLJ2F5NvZsAInS8B2sq+5VvOJyEZj1aZYea6aJXXi0GIabGRbK1J0MSOTLJ/FyNnL3A
cYZlT66Mj25fes5T1MH7tJm+R57/ykbKKpVkr+6Y5nvNrGgE6tTYES1+FyawNrOKqYluEs0DhOP5
YIV6OR0Lg1pQz6yW9ZgSxxiXtVMhsBt1/TjeD4NpZ2+dyQhiOi4rl/EC7KnztHRgLy3PChuANBvV
VDClRxOVAN0J0+QoPyJQGY3sATpYuc4aNH4+c4edK+ufJXSsfdzWCId3Wmw8mQDopdMY+yZPN22d
+0EHEJRyNtsZbF4rcqFmVrTlU/dUv0KXsqMRgHV1tJp9aqB4LmBf8rNNHzIZ9imN8vVCD9gx40su
xI4gc9ZJK3vLRbLuhzx+0q1pPwIA3kvYTFC26m+jFk377slsrPqcBBP9MsKAtGHrjaLa9v78kBjG
1TcEuko9/qzBpHMxwMAxo0kpclBsfTLEACpVnHoeL7aLfOA58tqt77PvF9KirvlgLeMbM5hfXCya
hXeZDXlII/kkqUjIw0HUGLFyjh0PYN4gHWqMnnGLX+4WNUyrIsPaMsijaDxzX0/2N+1+zRfmojub
TCKvbX6wHWgrBx3RujRwI7feqSl7f8uw8KvTls+KHmDA0QvoOTVyIeFrae0VPmt1aLNil/vUSsqO
ca+6zMsnskoYCwJPGu1lk3fDu9sRalCm58UfxTZZ9kvKwSuNz+juXmld0+Io7aNI6dGNjfsxuZyW
pR9TrELEX0+MPw6Ei6y7GSH74MftNhbsxl5SbmISdsI6MdJNFmmbMtLdi+jaQJD6Adk0rBhYPEV+
f60WzjTRVNxy4zGNR1iREvw7pRBgWqAzTaxQUYGfbz+z1uZ3l9PK4he5Hbz2EQIYhl2/ExyctZdC
kwL8nVWtzL7+YgIRr6DeBjFovevoLYQHW+5XAaiPTKeLnXnIYBsAY61DucxoE91PnSTrkZZWPDXo
y9vojYI/CgkWDfrIzs8uxEMvg6/eZxH9m/thRWvnDT8Ffl802lpnGs+jVxvPBuAxQcUMQWtivORx
Ro81q0S7os9Xt58PylHxje2j2zOt5x4gIDuEbqutUSNGDzaFy4OnL0sYqwWPfFVyjJn9IwKS7sGM
PM5mcXmShtsAsRuTbTZywtJe1Vh9ARSTr0ZpdycW7n5VNtG8nancNq7lf9qIZUVNUEAKArPp0fVM
RpVcqzpX9Ckrynaa6iFM5h/aWB6VM4MESyTtusxoHlRhYJ+ouu5nOq3SsjZXsNz1bcxsdEPKgXFu
bHoCMldN0Hj6eB7rvrj5LvZVqsIbUPWiq9sbg8JwWO4w94JQlshNyzQQ/LkyLg7Awn0XO8MFCOp4
8ToH+r9HzdqnH33R2dc0bdKbNBf7uNjJu9dq8vb7JR28fJNYHNpN398njswfIgrmG+cDZA9WNByG
MmIiLe2WHpBSGyUTsqiMan4cvcq89jlHCeMbYHbnkJSRfMyWKn3UKGRXUxchJ+Yvx7ywDnee+tUY
hioY6pSxaWVpV3pdGLH7zAmmOukCbWzbjetn7c2/vzStxTOYjA86QQM3v5yjIz/8e9EVGEIz3TxI
UGZPkfszrjgzMyTHb852djJszQoa06pPjhFqztgze4jUWbjTWV/E8FTkL7NX1TfO1ONTopsN2PtF
bn9/qC92uRKWLIAgur/Kngd/rQf56Knn3LaaZysrvzJf6SfQ7c2zp4SLjrHwN7//Mu5qVu14eZ7N
9AaNzX8bhdHRkK6Lnb8M5rMNTZ8Rhg55jxJUT81p25oOvl1pqScRcwk5i7Aqx616ckWvrc1Zsx4K
i9slq9bOewlz7UtI2N8IG4tzYiPy1heNjAFQeA8+EQBh0ibXJU5bBujuhzlYMIGYcK3rxts1meU9
KoshxzQQacSJ+r7pWDw0H1OefI9THQOFKQ20Ae5j6hE3b5RdjX6qxxfWtGp775+eErtOD9Zdq1fU
AlV6USGQFf1X04hnV3P0m6cdhaR/Qajmt2ouNiZT4pNl0im3tPGwpN5zEptAwjUb7VDPYz01D27K
WLlj6LrmHc/bsQvpADUvTRfXTxknJcM493Ie3kojKlFSPuiunbMdFONhjv14bdQiPnbUTY7S45NE
ORbk9rMH2V1zSw7IZpvuHM29+VpWPthahK0mGZMw0zJx1vJhH+f86vml3CHuRfda2Ma6dhebeyuW
oJoZS1mlFhpRFb3ZlFsH3S69NdlnVWphbAKud8vS5hl2pDiYjZfRdFNT2JlVcqK98jimUgSRPom1
B2v0HlJsBMAdLdY8gxCgOi+RYKltY6cOKXVNvR1rzX6cnVxdaEBvprrzn1SvbiqroCdY/sEeVL7x
aCKt/LvIQ/TxqTeLGnQebov59yBFMPbwyvpkLoV9qHuW/cTOEZDC4tEtSPE+cw8lhmFjSqKNYaUp
lMrLd9bfaOdmrrbvZTpQKzvbWPOLmzF35a65zzBL591sR2dvV0ikq26yeBLkAyLR95Ry4aFs4L/7
qvC2C2f+bdvW16xDoBI3ydfYGt7D7xc1OTu3LrTdjESQMLzPlt2qI4KAEZz7I6ONYOcVvi3lMYqd
hHWS7EW+1jcPme+Fs/Djw+xIO2x8Z+ez4YVZO/ZbD9ogrgYXtFrk7M04hsmAaUL6zjXT1LRnrwNS
zSmxSlDBzLEGcL2jDwoHsgo0S1brZajmo6u5kHccyVmgvkt5ofZuFM/xXhYuNPfa/FkoM6jm4R6J
pL/lxjyfmA8igkin7MkuncAwU+/4+6WU6KS1+K0ZCvXoFrF1g+OsBV7/HiNk2eiMUQ5SGMlOlO13
vXRBBRXpL0tQR4AGdR49FJUklN0bOwuN2hbGshJFMC0tUschC5xM6A++TyumrkgJWTKlro6Orsu1
uwTEIQN+DlvNh/C7X/7FWMbqlrErW2NOxVWaxEAZDly52c3RsDRekMyFuyF6Bwmfap6K4lPFajdn
y3wRmVMRrKT90mq06lpKlsrEocLLgCxKkZxy2NuxsNOzroFbGEz7de6Ufao9QmxSbeERnasziUsv
ZseEb8xi4zHrHEZxi5GtNNOLqVhjY6uKyj+THQR3JOvpRfcmDRCkuygjqkekMMtjjBb5NnjTESS+
2Iv7AYWkrOSsXCs+uygTPWBjjhjsMAOcfaqUUPTwxLiyE30MMlaoLcHk8+MyWftkqdyHeGrHTdnm
3Yn8GurOfNyk9z+fTNWgg1hZbWZd85JBot+aC735blhV0mWJSnsRtnOdkEtH5zOu7r311BpPswJ2
OjUCOEE1MKBoLW3nzdHymlv6VkuE/Fh3tjGejWheAhnXYm2QPMmoSOOh7MFWjmWujr9f8iil2UAq
gNeOCGD9HuW/l/7wopfeKMBuE8mjQtZzK8xrM7opGflUHDSaDHDiQxH7z63T+s9lTTiHsi7W4t0W
gyVeLX2+GaYKjA9ehBV0UhuMafzAaZ6zISF5j+1uYZ4f56bxSF9MOxv6uOl7wzxo5I4x0m9eF6bc
28TjmpuuV4SFxGuf16o4eXqxS5D3kOVRPBexoY6KFlkQ5T0iRMsqL1HWVxe7T6tLbBQ70T4nxdQc
2yxCP6vHb2Nnzw88pI8DZpAvTJdu3eJ4VC0u5cXGe/TvdU452num6L/3BN+rxHe97w8gW9kRo8IO
HAqsQ+XFCIz1fstXs1eNo3GKa7zqxR31IVw0H8unWVjrWuRgilL0fpZe6Vf2oY71TQFbnShSGjet
No7mHNyObiPPVRZ0dT1tpE5MSQH7Oyytud3wCfFRJq27TrvOfXaGaIuooUBuA206Xja60zoHs3Q+
c3/eFlNS3oykg2/lKUxik0vEYKvhmuuhajeuA32EcNNzhFt88J58ho2qdOwnk4iidRPLjzzJ6QLG
qjnVEaKXXr9AcY93c6M/FYZD6g4F0rp5b1xpbyq3N54jRdIqRwp6sIv0Dww91x2uCVLmXDp3Or3s
dRb5BI/QOkJV0ZzcvKBXFxHRA1C23NDLZ9JgoIjz65S5iEd4wTpfKnHxpwSKV5eYOwtu+i6qJngX
g5Zdkb0x62+6h98fiajGwO3rxGkplR5KGX1Y9tAjP4OVL8Z7WFeylJCiOjy+hlHdar+qbtbwC22o
usD+Vec84XjTLvYpFhUvjJnWi1Hhaxvi4Up423D1Mq87eqZ9ja3+pruN8eBH+fg8ps8i0cXL7w+U
+VT5mrjksXi2qY/Pla1wK6SL/20mpotDzEDLjsjE1q6jx9aei8f/WQHJjOdv6nzXNl1LmPQIPFtg
1cK89RcBZJYM7RAhIJIIX1DPtPojrHDYIaYEj0ae2NG/myGkoeKV3scFCXYTD1Ey7x2/8AIzIhOM
LQUUW61suqrLSBsNzUpivkLjzmlKGO56bgTKwrKy6byUEe3FxjzSkL4LNjbo7l0Ptb2bdWfOJ7DA
p/SCZ2k4/37RJoZhakJO8/tDPf1RSQb1hXCHYxR7QTu07a4cPOeIKIdMRkmcHphncz+rtD4U7Xd7
YLvqawepod6rZGOl3XuBl4tsyuI63F+Slnt7MY1pLRk6IWVJsnxjEriDAD9Hr+yol3zo7KOX2Khl
SnypMnJep74xVkV550MvgDgpOVaLg36VQzP0G0U9z9exvpmuv9Pc6j6C049I+AxSB0nFBDrdvREm
BiUxy4kIGJeBplwJHj2LyltPhzjw8snd/L7zTHn13E471/H0LqIpfWUkg39jyuNDZ75NCGtAiPPi
WRRjOGsErsgyyfOHMurqU5YkQedq5VPV1f+U3P2fRMMu/C6g2a4D49Z2hPM3jletJMz34d4fmVym
iY3EUU+gRvhjyBbtW+90IJuQ4QS9zr9J0248FD6LmxB0qSpsNlywdONmEwZP5oDnxKsajKFSXme3
IS8oGWjuWE100UzrBxRtbLgLwokkQgBXGe8+oN1AdexfbdHehjyrNhHppAStMiE3DPOa4Bv4wwCK
LTP+/L954n+Gl90fiD/bWcjQFsL1fMs1wJZ5f2fsxpUQSTpw4TQTBBxdk0+n0L6kQVFba/dutMEo
fLBjms+mIf8pKf3++/zLd8cO6Xt8Z4wWvv0bJvznx1WvvbGr6q5ZlX050MJ1sHz7c2AOpQgjg+wD
NaGwbAVneyMS+slVdqC3kbx0FAYXopTjdak33UEixqt8p32bZKkdylrPgpji5lsf3+ctw0PRZ6jx
Z0VPs+Tz4sR5SJqPQY++L6rqHgjmYQhat2hYy+liUrW+EZ2nH6K6ePMy/WAUzFEwwERHo0A+ysgs
PdKQeOM4Vjz9wxL2d3fg/YKYHr8L5N2mYep/uwUt5bejlDrb22x95Jr8PjnWfihSvOULiT5kbx4E
I9W8CRnC4kS3pg8r93Ahd327+5/fy391b9CgIMnc8Ikedoky/vPVYRnUUjKW7jut+jURXxVxosuG
xGbQ1h+dREfrbS39rqzFHzfG/8qW/F8bjv/sN/4//2/O5e1neU+Tb/8eUf3/oXdZCC73f+9dfho/
f33+JXn69yf84VwW1r8YDkFnOhpM3Mu/Q6T/MC4bxr/ojBksXfdM07j7k//duEwoNTn1GHb+jeEN
+ds0MaV6Ll/G5T/2/8atbP71ZnYhgdsCq4wh7l9Txzb31ztoIvsLCQKbBx1OGg6DI146MQ/7jvSR
td4o88Xx83JXmzGunMQqAgwbAX8p29BroqBDz9kSsffSswfCBLsvonY6WndlhLEdC0Ha8NAjeXS9
iGRTw1sGCqGGAaab47tchldyAeNdpFvjVrd+jdaAoq4t+t0y59Z+KbrpTPdA+wfDk3V/Lv5jVeOn
xu1kebbp2J4HKd3/m/8R2UQJll8kYUfNd+oLbbr6U96fVO2dlX7tk0T9JLyUdrUwuwf+xEA7G/S1
mTzFVJ63Zaaf6HMC8sp7SopHYyxtIKcYuLjwA7eXoZ2jvVbmN4W+8Zy0tM5jsl0ozTVjF9P73MlK
Alwg1itQgqVqNPdUGNXWcjKyzNLxvndJyBKuuzXRa69b/vK15JeXcVpjUbPvEXLDPyxt5n/6vTg0
LIFlQnXXfdfR7z6xP/nqWpKVBguFdqA3934UeUVhYlBoL21rnrvGh3npK3djJpTrXZq4+KAjSuHU
s19jt0L9p03zRmJYudIHgbid5Ah4KyIbdzZHy4wJsr104kU0Tf4YZ9o+mttmPcwd/Wty0laTo9qn
0SoVlgP/HlktpgMRVNqBPtwSkM/8b/ED/+3eKv4GsOf2d1nLuQVsmxBAx/mbWZ9EDLcyVdsF9jRm
TECZOrtm3iMo4yxu42DZj3H1IjHtfScFhKXV816wRIA1ze7hCBlV0SLoTiRddyJVujs1shFAiu8f
/36RuoNzWDneW+0bnwov+E3KVhw0C7efqIps/afl5vrHPfznauH3O/7LrU15xPpiCU4wwjN+P/B/
uoQkcZAfRs+WwXlOBFfnPxASLPZpWbnb2RQmsR5Jui4U0UqWVcy7CQn/QDiFtljR8T9eqsH7nlaa
dqy90tpWVg2XQ8vXXsvRD1OPfTTSOTknUzvc6IQFYoxj7MNAgQ2fEipprflcEiZ0thv5QKuq2eVL
f7NQIW5RqvONIkWq71C9/0cTw1eHP9aHshvNh6qaV7WTet99954DKzt7h37wYM4YeAubjpxPgtJe
EbP42hIdrDoFh6esjfNMiOLJG/s2zKZae6NLc140s/3F8fHNiKZ/2IAxwP59KUE0a1EQEJ9ElDFo
hb8+Mlo15a4iBjaotR6Qbe4WoT5RM9FVGxmXS2/c61gRbpT6x9odSHMtS22PyYoatTdJsEE6FnZl
Xm4z8a98ncdy3ErQpZ8IEfBm2943PSltEDIUvC0AhcLTzwf0jflnZjGbDjRFUWKjUJV58phZvhe2
FuPeUR+PUdF/KkT9F3KbE/o2QdTxhAY3sfX41dfMN9uR77WfeWeXVOBVOwuyZeRs7Rbm9hBYTx5T
hHnKJA8G4Dk2w3gDZAa0B5Sv6mDOmzuhYuUmro12Xfh+85BFGzFNrtCJZC8TZGqm6e4ZAKXrMYuT
bcAW/1wRaDc3bcfEyb0j+HVyKJTfPMkUMwg0ZWfAT+e1lGLciupvOonsiO7EPMGgtI6jk/8ZVD4h
UwuiK5PbYu1bw8G0Ug2RaBXcl5cBFuqdRdzWO2WX/U8g8HzDFNNYDzL6rTlF8NrIgMgBXdG5EG42
rOh5YTlqPrT73P6yRHFtktR6l2FlMimog72mN/1WJO6066ah2XeGl22XI66wTHQAgQFrp0N5VQd2
s7YQTf7ThHiNCxCTFUrp+kfihPEevdh7n3rdUQajfWPv+ys6FLs27MRbwNSscOOvsBbhlsZIrrW4
VCeL2DHQsxJUI0E3fEEgCqX6VfR1/WkS3XIzI1xt+n5Qd12RbLUibPVHFvpwlkZO0LSCVFHEUFAt
22q3UYfAhLRa1yek0+zJvVzBohOnHJgQmhyhtYOPhiMJ2hciW+bpSfETaK9keD8I2OKu/UZW+Jkk
m+In5LwaqF/JHY4TYb+P2wzrSZ0WmgOgP/mWrD9sO/IaRGItARpRaKykP6ov1/kc3ZpAT+H2B81i
HJcRV2ZJtUpUTDhbQ+7wf4+z0cN/rMWZGCb950T/tk4sK3ppq7PekUjaDs306cTxs0FoGbQDNw8h
0OLdVNYRVufSMk9ZWtntTmYgHc1gv08DqW1tWKQokYS3tcl5dzKrPiYB2u4mYEZiOqH8BTy3CvS0
g6/SJ6eceME99JyIjE2KnOWtOT2FhB1ujPlRKP/3N/Sl1d8dXb1NnoebHBjpvp6f3L40YSdMBB2q
8ifeAwmbP9xOd7B5ZHOMSs5ZGecnGv3XFArLkQZi2HNY3GFEypu0Pe4Uo5X8K0eLtqkTK713trav
Mhmi1AvZtnTR7QSFlrK97Fx7CipKhcSphHX08EswLPXKFHYyNpD6xClQZvGUaKYOLGFrmMnp6Z8K
fcJVI+f56u54OiH+e4j7eNTGgJxhX2/M3bKDjDH8QFuNT37srxo78O/9/MxNhmzXLTvmroLMsFm+
I65zvF5IKW2/NdWHEHtEvmGnCwnhI5l8uepp3DZu0pkbExLH//9QcwxnPoj/z2MNNoxFzA09v0Hq
jWP/Pwc1oVO9B4YMJXj5tOPMxZtbtsFeb9gYmnQa3vLJbfBkRqn+TlCSesIEB8UeBLdVOJK+xbP9
pTfpSkZ99i+wik2lmq05DcN1mR/Uef0a0aVmO11iXpLNpxTUpvDMfM46478yJY5902ZLEMNhfFKH
1GFh0D4jPyiuVm2fFDXvgfg3bGA7zTnXdskkT3RYhEFT75y2u0/y8/FfyZB/UeVqhHH53mvOFGON
6MRZtwaySgYz8gh5oCMqcnC/JplvJQPc33EyPAER/kV2a1+Uk9UvZqf99GueXS/NbkYqyzcb0JIp
cZ9dBnpzbeqiDWMjaxbPIhE0zJtAmYyuSqovMUE3DQN3PwQFn1PYzYnufL9r9fEr2amXcYyaXRoE
HUzwMj889sEu1X2WnYZ5AfDXalJTw8kXBNt6HtkXTYGlFhyijZ1jEQEd4yXzlXkkRhMbtLy/u8nQ
X5bPG3aHtyqZBwOo5X8VZ9X1sU16gAB1gYwo1bMJNA3b6aCt4+1UVzbx4A2MuX6In6MhgaRn1O5a
IIRmghh1d9szvRPR6h9mNBZ3Xwv/WF5EjFhfaoex9J9rVfv20fer50Y042E5jtOi/MxUNedlcQ9T
Nu7N0JnmrcV/4lC6bXt0PYyAAj05NGS4vyp//BO7jvUk3OmvhULrWEAqY1MEsmOUgejmsYqMyPpa
njPyt5CXCOc20D0oxB4wtlk23fJiWuHq8WuXDH7WuimVgzog+4zNrjkU83AnEnPkXFrp5L+4GfFx
y7MsSZJpIj+AHj7wD7et+pm3qX0kjhvFc4R3UVymwb1OnOCeuvVwhjN9K8uBBsXNp3SbZRDAkZ3/
qpx8dAh6BU5UiUwOGRvFbI7Swpc/JO3grrymtm/O/NI2BirjZR9TMON26ApOy4OyvLgl6OrjTyvi
zo5l6oLDU5rsUpJht8STGZT0eKVE+vAJsQ82atWVX+RYK5h3OgkBZLgewFC6LWVmdA2KDiVbpu6G
8tECml38w0WLFKdT8QcW1KaVCBhnBfvjxVSYIVUor5N+3pcsjA7qMb6Zpk1yRg2hza7sfxFmPl3K
oTY1+spCNIhbOvJxr795rvTPyyIeKXkv3VFzqgRzyN58gQPuvWexQyi6ZWziLu6OOjPJJ0FY7dqx
v3Uo+r+a5q+YPPdaG96wi7rfueOLnxGqnF1YdNj5k4kXUya35BrNKsXUHcRvK0ZHKG3SUlRRbDMv
tG4z3wPlR8XynzPk4sw0djFPiQXYdK25rzd46hhSdIKFMiYWri9F88MP2nn3X+6MjMTRdHje2kKN
h0xM7b6siLek0vsIUjkcHFW/YdMjr4XnVlvN6kn/O2RBTWEfGK0He9S3NlqRJNBTOu/QzO19q5L3
FPHJUCTABDY5dZs6Z3Avxl7gUdHJg0yA44PR2njaaL1Qlo1bJVCFlTh4HJwGPV+WZ82PfPCecad4
6YvhQI6t+hiy4DQ4SfJb0/o/HGeMRPsM+YQvf2OW024qT/xudXaZuvw5FgIT9wbZnx4n7R0TEu1Y
dB0Sm9Lw+QBsoZlcS1g6ldEOW1V3z4Zv1z8ej5iTCvXkzFUOEby/iA13Vqn4Ws6OSQCbw7zBEWk5
SiQfO5p+lO78h/y11PvXZR8tkCdtCs+KdzKkWJm3SmP4mPRxPI6kqj+LhL6xkrF1a3pW4Jgx+JKd
aW0nzDyXQrLXPVTpFR5emhtxk2Dp6WPS/FBOfNVqTX+dAitBR2y/AfoayMA8+yMKSyp1b5/X7OBy
3jj6YTa7+WWbhfdX4X9hG3a+I0NwIuYAvXTPkrkLq5EvAJlPnl0FX6gDYHzTFO6ZmvlfKjKvrkzX
bYGIra785GiNhJcbZGHeh8rif8GpEUaOflaxZ2McgiooqcqC8tdO30ZPR4WR5OalcXptloofyiFu
95PrDJuoJRFoctsfAfrpHWixC5/P2ra2GewTmyfIdDrrnYFLsFcTHJG2dV74WPtLZ373gj5S2dbe
Dcc/WRfJrdbZ1mcVu2TesF2sY5gOkOJL9+XxcUovQ14wmvKl6Oq7YTOptoZXMZb1p5YJNIAB7YgX
TxiyGD2VFTGdzd6fKEIr5KjHWjioMdkA/PCPn4tunRWmxYLOkbhoRJX7nJatPWiwFEiUjsxnanaK
Ly91P8IpLp+YLEE0iZK3QCBr9W1kiZGqLbiuMOlReQhqXQ1zUSspz0HrFh8W0gCM0fQf44QWNWlg
38C+jZ6WVsWKrLuq+i9HlhVMFjGJbRB3CCtMKe52EAaHKO2+29b7KYwmWfto7J6iiefuf65k6ZBw
4XrflP7j1bQjY0c4MoamcfJPNnH5hm7ZeokcY6XbqfZmdlZ/NWJoHMsiMf0OP1iLEZnJuPwre/ci
4bySZf00gfKhOBHhqcwT4BqlCOYaYrLRYEdvHvCglgIzG5pr32Ormstk4cMxdCBUs7+V8PqLPzA1
4IhEBRpknfam7Hs6z7mGrP53IWkUKaHeMXqix2kYfcz6/pFauPLj7HO5Ir10N7aVc/AHFPGIM9Sw
trLonI38O48Tbd40m1pluBbi0nWUjTGxKgHvSXEXAfokH6vTLG7ffSf+O1ZWD5jHTlGH3nPXpXW8
acMx3NYSmpntYP+KUi0igrrdCpj/a0J47Vs68fCmRdOs3VDWMOI+LAgSb3rFLDfuEPmruUPUQ+3b
t7XugLXJBTKt+rJxUXAa97MyIxu+qZuf9ESd+8nR1n1ibIrS989x2J/0qJtuXeyIV4jtrTa1m1p3
LlATLKgkeIScl5cKUyFncM5ZFBsXx4vJZFraTUbNchs3QYZseMoumaqJHR3HFz8rdq7HL1N4Wsk2
pVe3GC7iqQi1F4bY2jWzQDOSOuh/VVG0ll0WkoWMTqBt8JsezET78NMyhWowoLBJjWzfZhR7hZV6
twGDpw2s0PaEwUb7YrjhU4BKUun5eyXc+IYZ4MHOio5y2I+OcWMVbwi2okM9FL9D3c/QS6bxSUKH
+sqatSlS46Imvty1dnt2dR8xq+OWH7W4L+5xMNnoY11nN1ZO8TzlKWFvc9E4mDqDJB2Qo7OHH36S
pdcOMA9HJI9WLqdR4aTwDrXTFqu2sLVTNmR3QWl5RV02HgepzmMfVdflpfZv1kDwUoedFdnoLg9P
A7GHBql1nAZrCNAYLzS7m2vjfK3qgt0PdbbjMaoF362PbZBAm1j6M+VgruYivr4htvjdjvgEdJav
btUUFLdJF6AQAGbXqiqnDXKV2Wdl8He6Un8meO6XCcn+Nk9pix9VH9JTei7ZEEIl5fziIFace9mm
Di8tVBuK3nc3pA5s6sr5aOp3yTJ+h3aRv/QBpqOx2rVtFt0iNxLPIcJOe4ouTBXJDZ/RJBrt6NwP
UJu0SrNfETk118ejXmdG/4LpQfnW9uuFZGELDyZzUj/pnXbyq1Z7SrK62lGomGcb+tGqwi9ygx5N
HmjMkgvU9H4Tto7HkDDocNkx6K5yP1qLJgZx8jEtZFLQ2VeFRH0583zXee+yaTgv72zC4y8ZUsGk
riFTlz52fG0LKynlp19r1/haALHZTvPVmX+raozvUeK5K0uihniAT1WQwJDihzwAqaD5sL08fc3E
3FswrXyB84d2XmDF4caNtltWVywOvV9flClgZFrx9FpHNPblOMmjFnTTK8x9yuKpMMl45i356Pgt
QxLZMSDWyx3KlEOkXVz3R1QLbSdjLT6nVHbIRebLfLkcXTTbEgXMoXfHo9YE1idkwPKIx9BqHJGs
LrcZt9tqHzBoNCrTnRGcGPEOyntclqBK7xlAEXDizNZyKjNIEqq9Xx1itGMYF5CtVGAwCfft+WGg
bGp7BwuSNEVX7pJCZIWCTmBGvQZhf7hON6Rrq3M+pTHq5wCdTIBcFal/5c0+FcE6q6bxYmiNOAiI
WZAFuIdxGLz4lc94cmaghkYK/X0sxs3idhjjAoVuofQPiwOi7o3Rc5aQ+0r3UqyzuujXdtztsyZu
bpVIEyQvZf/eeRYMSWklf/u4xepBQtmPy/7SNHbx1DTDTz/I8nOX5GyRVuy8UiBhhYV91eNzqHN+
dt4Zx7KkHMKBxUbAFL7rmLscaxm86mhmcEDvNk0inGvOxrkfvQzrHnSft87Jvu0hVU+PIsBq7PEp
K4IrIuhfIh/UT7Oq2BkEKIVhI12z6h7+kl5fcWEyfnRhEWz7zBwPHJEkyxSFdfWjLF+1Dgu2yhr6
q1j7HQXxXURa/Qa+XcA4Ge/KBRTe5kXvrXrD5WYGCe0dcPQrhSaW8ZlXQLkCPsf/lIpWttHO9zOU
FIGTvth4e65av2n4U942ATRRF6lNp+nUAE7ie2z8iONkDiTgQbTetJNVnaakKdcC24SNHQ3mFrdl
d9dR0qBBtv8hCn3hJ+r3LLWgfMUFtVUIHAN3Cpl0SH7AFMqbBbziNXYfr0NOm02vRujpElnC0oQu
3zK/zfLOXpkw+LbhPIFwUWucLSrUYxxhCy5wuku8kNi6Vqt+kag3+N30S1PFW6CbvyIQPr/Ow3lO
NjsF9eWHhzLxWMCS2E6eEOuxd6yrOab2tW8H65qUnrE3yvpXY0jn7ISOc16uehXkW6QSeCJI1T4v
H3CXa+EuHTpSwqQh1uHMOV5esN08hEkznYImPhnoYqu1K2HSOPa+dOMS/IsduPXh2So8ODdOqTNE
NY3qv4aiRPQFPwYxXqauENpR0xj4jFqWBekaQ8V3U7HIcG0Y2TG6JxQT4mlE6LE2xwCYOfWZqIU9
vPdkql4KId5Hr0l/LMWLmrzxq8H8K3Ewf8tAeS8Fqd9rEejaFz0YitNmE5seSrPSbw9lmVNWh2Vy
mcymuI5a5e38so2vHv5vj5cMh8MwryLs8IefWuqE3xy5KyHC6ekxGQjHKFlLSZTREOl/xpy4V8+3
2g8GQ8yUnfkhC1S3wrQUtmLmsISWS1N2JHmlljJWVhymvz2vO/QUm2SQjsOmC7DbmPQwP48i7WFt
KuSXkJ3+Q5SjKMr25LWjcMQwhYvUBHKipHtOZRVDU0cMzL0JEL2A4J2D+UU9ysBZC+hBedOmKH8y
zTQ/C6eV2y7t/dPEjVtx+KUn1GzYUc3bh9PuQaWzraTPmdAdWt41+ig/w8kZn/oJTZKPWU2M4P1J
l/HfR0sSGdbHwlAP/YKKzOxhlEvw+U4BwaGafsPZIzlVhvHhQRDdLTuHZ/7CtU77wtuKYJv5y1nY
QlANBxnuLOUEZwu0NRnT/hvLhnNsePJHLt1i07rVeLRhbkEGInaTk+5m2b19FopO3weMPMJENZD7
JM1LDrly5ehN9NfQXhLfx3U5bv4PAGeMfX1bNJhzxNLzrsnUs1qEnm6Wt4aq4JqV5Ms4GjX3kMcT
zinYyEDkXoFqt7iSsbBmdKqq3dcHqojvkAbRM82hoBANN/cxigUzSl9iBRz6mEP47c4DqL3CVPPm
QpUZabrJZhZPMhevfuS94VxIXneq6egxQRkZ+eTXtO9emT5j+uYhHetm6HoZHBU48a4fUzQrjq2V
mzfatcgcgmVn/EFggbpuaXaleI7aId76TjQ8rnDdQRLJ6O5SZAfqfpsYxsJ68VF+migbPrq21G9d
6P4ZQ0BgMEDjsLCvlxd3ChzGV06x0ZLA2pdmRXjpDA9YTTlcsIP+CkylvURbJJrFdTBpLtUQ1591
0bxjmNJ/p9yPRLpkucxnbt0Z8KvmU1M1l7prs1e4sD+ooChRx7Z/iRtjDTPMeKvs6v+6Gkd/JfQ2
24RCt2Avlyhws8KKzgOf0vI1LYCMNTeVZS+frDEF4GwxKhJVfjeHm9b6/XNvaf3xAWM6yjszsq9u
iYkGU6VNuS3DUuBEAg9kssL64EXo5JbmA9aWccEA4Y8XCIzR53OpQcGxmlppnmMs8Xe2h3TVtu0O
vRAzrXY2ZMXap8Lgbx5j+ZJkeAUr2aJYOzaRLSieS+1ZRjbaz9it99Ykw2cG6+n1gc7UZnZJ5qbP
oLTeiKYV9+VF91R4yJVL5drO2F5QIsJyzXe7kDc3NsJ7ATX7HYXKc+aH+n3BduZ3qs+my2Pp+var
6/bYuMdgDXF9kMDk22UzH0daXsY/z8uXPMtAm5JlPeJvdAhBbr+Eqs2hTF/TwiladjS3ZGeH0zGq
MDkWjnbWHQuFRxw/LVBrFoTTJrKzYBeFgfMaKIYTbRefEzusbk0Lt/0xSVtqD9XOdqnwOi+mGEm9
6zt9h/xu5WTiRMXrfuODPIqYnZQ7cfdzy0E8Z4A2zZMLYbrxLh2xKSv69NvQouHmulI7IkLwN/UQ
GT+quvpR+6V1BnH5ElEZXsoAgauc5RSdbVyGrITzD7v7mDNO3lXSQ0lf7HH6qI+IdrNPir6NiQQW
S5xUP3g4oOn7MBh3rdkeFqBWz2JCosPhbtJPbgfZlUffnZxtaKXi4hTC3T0+/0S0ajP5YMcrH9+z
/07Px45YBhoaxTzMLq2lZ5eowwKY3hNoZb4FXmyX214ZAkKe7vsIsC6PwyrVEAwwA4A52/r3wtXE
qy/BR3nmCxKxARWUD9cmzZz4UuFphdhQOh+O68ZY3RnxFh0y7p6TD46UBLd8Rvj9RDsX/di9wEql
nO7God1alSOojarwuZ7na+4Y/Uq60d87834ATB3fAXRWrjYidMOnFwHcZsAAFBE+ZThG9+M91JQN
PM3sQvj1zoT1+zpFDqPFpYt8LH3TV+VhWbhU7hg0z1bsdpGudcrs50Ll1s7BaH6XxPqR+af60iOI
y76PcCQeOVnhCNcbXErgCwLd7aogGJ9QA3W7EtrrlX4PzUbqOpepgBHrwF9PZ7mJExrD0UvUtM79
zOV36CixNTXuzRovCvRS3ziBuX+1MSDoYnwTMeiby0xfQk1mHlowGbZjtuKsavYL7aqR6bce1d6x
7Vt3N7UxyTwQdtYD2PDF0eHp1gGnIVvOD6ao3jpzEQ78D0MAAcWurH1Y0LX5K5Qme1jJkmyNRp4z
zQ+fpdnu7Km4aKUdfc8Xo+iMzyiqXkORV9flxauH/65GvFtOSYr4pK2EeFZ+9oJPRJntmMyyLhDU
HDHkIL7CdY6FMRyW1Vc06bfEmW23vAuwi370yIz/x51JZgnF/WlZ+tCIJb2QNI6gac7OET2mMRI/
z3Co/0B7+nJUBFGlk68hRA6G1xVTvxK/s6i5PG66imPzQZwILZGvtcitZzEGFioa5O2iCZvtcp96
7O52gBEhtsdGeLVlme7/58pOBRBlZslTU38s3fvykhSQlhi437EDcLeZH+NHLvCOgEeXv1qSJxPd
2LtTTRhRNa39kk7dv5JS8K1AmsdypVLu9PGxpwUERwdBvrZ7zCqaGY7NZXMFTDLumoY9wuxsbI/G
VKxtzf90akYuro+3lib50mPkQMbKe1IInJ5cI9o4rf5RlbEHhAzgonIzvcvEPpSgsOCIqaA5nUkW
01CwAxr6Dsqr+slm5rUuFm4mrriIVf+lpt9z6BXMkQu/fe3TCJ05DL2B2fPaNBwYetCTpVm16IKK
hoxeNRT7CLoIwO5YLWkQO2xokHcbAnpKwySyjiEnJHknrp4SHpVDX5xi23LPfRL1m3b2VZ2rk4XR
gpkxHhgNxJPAC5HEh4l+rQO87uCFNbrEGkt4r6Wv9Qd/XpTavEZ9PF32tiGN3Wga+cnNGgvTnjB6
rYfm3ZmfQPDtBqtB4yT1YOtOSuIJDDEAoV75ZIY1rrQY3x6U01b7kQ1vZZfFeK01o90iVHM4did8
e8YMWLEJxHdQEg4jqmAAGxvGl1LEZOdBYzknKcaHD7Cgkt13lZj5ORqT+rhcTUYzX3XJYYytL7uI
EbgNCa5gqsWeOxeMbUNjNjxqNymM5lPXyktUwAvpqqEpEFmtImhmPyplf3ekpXFU/XXxHMo1zT8N
psURv0w6H7CYkEA+YTFepqY1t2PaWM+5SXEbNPXd3MNRZKY51Co+h4XSN9g1eDhAjCUgut9jkNWk
e9REQM9G2l4Lq+32sne+66lrr6LBCxNj6phGcQaE8xAjj4WBVaKeXnuytPbLABecaQQQZoOX8UxL
mieR+HZoO00qDcNf52uBPPucY812R7GaK4YFi9YzU121VGfIKoOb6+DJ8aC9LIgC8kBc9Wj6104p
LJxmmWkHqd8cycbJb5oXyVWcZ+oLS86YGnLAk673z61uJzc7Ayyct38jdsJTxBB1tcxxKvlX+n3x
ZsxDHd4EQ1K8mfMUhjc2w/mD7GjSFhRwZJvYVRPcEJbAqZRMKZZDRlrTiKCNt3UJGNwPk1wtnW7G
r60TdVNK56/fhRf8cCpCFIrq3ETFdpLdhOmgYVGm4fqQKyv6YVomxCFr6lccn4iyYiwvPaGRvj1R
jXY5XmdtPERXvQGIfDzWzSD8k60ndYgZvIkGa6i2yUIQYrQiTg9SyFIf5e30lYb/6hntcKc8e2kn
jD66MkbZ1NcOncocAhHW2rXDmG4dR8XOjoLsHZcokuFs29timJxjOhM5h85gsj96lvVkJ6n9ZLey
vEediC5mbeLtAC54Xa70+e3jKmhxEMM/apcJxDM4pW58O9V/9b2OoszD9Ek4Ub63s3bA0ZUxyAAy
VHhGhCcvzWLhJtsSE93To39UxNR4MJW4iyPB31jMtmaILN7202jbtaBaC/WmGmqsE1DopFr0L85o
0qvxuWjVCPUOO2NtUsYrNI5xl42wVDA8fKwRyB5rv5nabay89L6gpaaj1kY1w28Neu8YQgDyBUv9
RIN4CN24/8zdyV4PmOnESaZORhOoNT7DME5SDIljy3yt+nuknPSyLA1HL//9V6cPfvwMGP6bxrmm
nGU8uLL09rkOCmvP39tmxVQQ0IAhG8yM1bJQ0UpZTOkYKWfWhwrz8qtHjLFHZOdu8MMsLrWCDals
LX0Ze2o/A2bPdnlb+yRWwMRvr3Tm/UaVYX+07XHcZ0ZNNB5DkhWDbgHiMfnb5SkPyHGYJyVdQ0mZ
l+WLgxkhVoYlYrFKjddSo2HrMxy2Es1FNt0HL42Tpuck07qnhNkq5NdS7MwU297HW1BryMXpO76J
DDK69j03Nbku5zJrTJS2N+YVJee1FSfKwHJYFVtFlA4mJgHsLsdyXsd4PNamkietyK5djsaG4bqx
lhXLRnr+F8RqSp1yVE9J0mvsGRkZj7kqn8pERHut5tP5D+bmTi8nHNVxsdbptVCT49KcKSweu7Cd
zg5RDduIj2yFjQ7zzRg3JCPvKjYdthM/7ppN5Tc+Wp6G3Oh4aH5GUhJWrlT9uFq+9vhTOQvkalts
0jncqu8YH0SZYRz9OflKzMJCNEebMUWJP3vT95/S6ZnzVml1QwYM1Dc1xp0hXbQre8O4w872Nq6n
oRVaJrhmna26+Swu6rKlGfXGjRb12vNo4nAnouEtYRz2pk35RYX/FQW5+bd3ArxqlxNEYgpCFr3r
3jBlxglDNW9s3v0qh/HYrSavMJD74y+U2e8L++2B9pJLwTNXYRLKzUSl1xrT2XDTf9mYPOHQFNwh
J5QnQSbDKioCjNTdxK+vUfa61A2uMIk9qFb+6CT73GEcXdrwFLXcPSRGbuwC2D9oabFTsBOc/iIt
DbYlRK+XuqeoUdrgwdsGBGnkbwPrjE3SB+xRmAPW/KKYdg/dznCDz04qotJd3D8TkxtqwyrVWThs
1IgIRWig1zDgk5oj8xW4LXpNtqhbP9eMrjZa50LOrg4qLWCghDbz7KJ6tScytrKkbMCUm9dglq3D
NcWyuUSfaRnxhoihCc2oMa1guv+OMwuLL6yPEAxjZphiFs0UC0g/3GqzC3sQA2s0+FyLwDzx+8Ql
ERBVSyvB4R/vopZ7bUTIvKBYqA0Gzz7WVx22C03JOLgG4sFDwbcw8MCVqhb4QmcCqwsI8X/MvPB3
SJ82dUeIllm36SbQ2wnS1AS8jj3/TEyPosDaVS1iz9K+WimSS+x5/xm5E63ofJ0P31noN2oXa3Sf
+bySRgUQG9G5dFh7wKhPcEnwjG3YJxccV8TZgKS1Y1QPCDwNd7dPfnBIbtq6lGcrJm3UhDuzlYnz
y5/qX3YMEIX53h7J599wmG5TmehI/TeAvtoZ1RDWUmm0tx0+kVb3jsrCMTB1u/6K45Rw0CIPI10q
epF1VH7S4xaIYSu57XHoXvX2MBOxwUESOPMwzNHmmNbeDupxV9iwDW1L/8Zn62NArZgr3z2NjvnN
lKl4Av138HvhResYH1mjlh/MKThOJG+QWpbdrVGftvhg/mZemNx85dxbtRMDjdtEbMvGMwvMt/rh
AigtTz2uWagqJeEPVlzj1fvL6MZbU1FjOEp8DyHYT2d1/2TpWdQAGDeMNkiejsR6O2TyZZzsbaYC
OmZppusOX8n15LAfJIPzc6waTFMzd6unjJM0BIVRBH+sMn9ZLYdKpAcHSI3F1hFVsxHaZz8aOEyL
ZBvbNa2goWNgqqvDbEXIBi7elAvtUq8gwYf+zulG4zxm+lpVmJrnYKgI8n/IEnLaGBr5SzXmG1QR
HhM5MkJy3f/AlV9bN13vb4JismmI/b9RMWGjYOA7JcReisg+77Jae4vRerc5FhyGjuE6aTOqgH7u
lfvAAy0Lc8PYKpm9BTAa9kcPSP3YduIVAgOuNHRiMt30uDrsRgeOJvtVvVY1k78+TRzM+jt8pzN9
B1DWbU2N+rXNnrpu+mCFqEMCuQmzE0jcZeSH9z7Q+M7exO1b55HPBkw+wkqztpxo/bbRvdeIxp8e
OSGdatR+heCobNTpuNXLiTyxQhD71wjSizvf2ddeDCciVYwrTbM6Spd9R5LwgOURa9GT+9Jy6Xfx
3417c5NmXkVsY7ZXhf4LIPCPtKs9GGMObti+RTpD3LGxfupGRvhAR954GMu12ejRppqaAPl8/KJK
nCqrrMWMRAuwo/lfdJ3ZcqPAtm2/iAj65lV9b1nu/ULYVS7apE1I4OvPQLXvrR0n4rwQEpJsNUBm
rjXnmHW7L6Ph0/Qqf1M3+R+h4D9JNRx6UWZLBXaascaToIKzP0YC2UZ6HSg/k0RhyWcyKuYbNCLE
uqgyWosjCFiP6jOnPIk1HccCqX7wBgy0sJEvljH+cgiwPSncMVM3bQCGEdVveqfbqzKu15bWx4su
jM1dEuXAUWPvnIeMdMqmq+hw9qwand87EVZ19vpfcALNI61xPqpjkP5UU2IwC9ju9oHqR3gxvRFd
UZNdohqoQo9WEUzxoRAFNGSUxmnOWs1qzIVwzelSxvQyugAgRY+w5y6MXceqOrd2i/wsoPnRuKG1
NVANGMgGd22pX9AHEg9tc4q5lkn92y1x+aS8YQ1EIu3Ko2ZZ7hWqLxiLo20+MxaEK9xUgIlDsKBV
oi8nelWMnjuj9xAOheGnAfx0x1TV3PQmsgtldz+jlnDexmDgfJPLQDq+5RjX1xVubOrZKV6zYuPD
5FEGIYih+ihprlN6GVZdbNSX0Tsl4lsnV2tPfIcgNocsp2Q09WVNHiidInuNTx62f2meQJl0/JPy
V1YaVyIZqj3ICsIZuiDZVZmsmeFAsOjCoTqEEaCu8NaZvb/Cshljsngvu2a4tHa6nTyjvOZV8abl
YMjtKn6RqfVT1uHviOXMavD9i0+Sx4EzaQXQWjyUsQ6RcgzkzteGD93J/ZXLfGAh5SEo42KNQE3u
hco2RFYyOFajs9PbbmGbU7c1HZJTnDRHMNWOezh0ydmbN3bSvkx68gkapP/IKYV2egQyqdVvmZ6f
0IkJoj/y4Fg29HCdNi2XPkrkhdla7m3W01jzysRpMxb+ifkee9GXHyfizODkLMEOv+WQhc4JE+mV
Ezx7YbV34YbAV9bVY/1SyQlOWQ0bgvyEogkfzYTFNFasJZeMaKEEmoJo8p01biVS0WpEMm1jrGXh
qZN0g3NudM2xNBRfViuKlZHG1wi5/s6YTM4jFiV97IfX1pTldvLpN2dNoV0bSk5riznxIkQi5Ks8
JJ1p0jYSq1zUyvHiSb4lCoUVyR1YJ0kCQqQbOasoD9Q2qp3pNGmKbx0lI5ye/jLQKcZ6WDsrz3WJ
KrACWlt04TEJiWMOAmxN4GpptzrgACb5ba7KJXDCb3h7+tUrvPMkr/iFrO1gsvbRuaKuZFO/lE6G
3jVmMmsWxTlpE0SpXuwj6w/Ls77Pu7w+NBLXSq9rmyAk3gn80Mm1yMnrvR7jUsdKhBneMvMSDhvb
41JE62ceES6aKg7MnbEiJIg53cjfW2OH3gza0MKg7rBpKpPBykJGoKNBhtqS2fBS4Sg5bulc/JSZ
umH48br3jHRN1yZZaXrrPbiUDxeTloSbjOwRjHgGa2rziiGZyZDPIl6uw5VBlMTaqEcyuBm8UHMq
aNleNu7olL80OXhPLw3STaH6967Lm5ObTP2uw3k/5ZE4ZGAWE93LFgr1WeQMpIQp62wNZLHGg+eu
lBdsDGuuV6dYpAg72Ey8PRSdOti3CbRmqPnOKos6XD/WzVOy3pTU+RedxaTWMbNfgQ1WSRszew5X
CVb4d0tKc/U3C459ZHbOS1z63nJAmrVV4lY2JSJqAvu2E+4ddOWOv0U/c/ANWO90mWncgJLqHd1f
ODNr01Z9fiwiAMS0dfq1mAN/mbYsYWjbhwLfFuzQoVt1FG/IfA34ophhomp7s+ixrEi6ajGYNX88
lnphSzZRus4VgTxQUPsC4VNvC2xhAnVtqh+qyk9WLJao4Lb+NtBFvuzTdjN0Oe0ZzGl7z6Qralnl
Ma6eNFazB3A8+2pENu6Pu5KEYIeD8EjR3TyBX843mRs3IGrEirVT/0w/5DchJjHSqtC4+bM6G03S
ajJBfRjjxBXIHL+8Psh3CUWzWLn6TvVvAP6qE6EDzirxigTupYdTiZICKOHeXjnJAwN4totq+aPC
/AHtEZBRiwkr/BpyYdWHNF34niGSGZrY0dKRZrNtKXgtWL5GR81WYOFFV2CXYqVcuYNcd5rh0DFq
KOAFw6EBSZ9VRr6r9eKR1Tu4sSj3D/Szdm6bZ+dg4MrT1yyZBvI0wiLz+S3jh0mO1cZzgLuHpK8E
hXusYnPk6NCsBf4JsaG1/RkP8rubxzcSefTtqP2o9NomtXe2iBiGR5PJUxR6LHQRN3DNUMX4WuVF
ukTPWGyRwXCGTx0Tt6qguIgca9m07oDnSrA4xnyzbpp473F4AhaC4xLxk6+rjChmWtzjysvx5EHv
ZG0nsYgGzgnkRUKyc49nMslMFAswVW3HeZGlkA9U87vSAXjr6WTnkdTbMvAhAWmqw31jEN0xTVVN
8DKsIiyBdHw7lmqegezG1qxggYK63Ii+e3KyiLNa9G80e3IiQhg/fcevDolWcU7db1q5Xh3S+ZL1
7+79FnmcJTmV89P/6z55iuxl5V2t/VD9/L1LeSM7yMQnOM30tecM4WedMWjE8z1RF++ci+nl/lia
s7zR9NI++HUVvWQdxQK3Jff2/mjFoUYbuB/WuTX2tzyEL22b3Ya47bVVgXXhqAk5BUm/mqJy08me
oCE/vhhIXc5g1rallU17v8zkYcKumDg+keLPGAT0tyGeg2jK0n7tXOaVUftMcKB7KSEpLvqYKAwn
kY82Jt5zT8brGqzvIk6S/MESNEz0PmnWpV86ByFYHFdyBQ4s2RP0VK1DMaUrtDB4oyiuvjfuEbU6
EMhiUFsHLClnqUHMSVc+BISGXdNcj3ZGHH9WnfzV5O3ZAQV5LpKqm0UarzXTBRhyenfTWM05KCeI
eYJqSFbpNKcT3zfdqANyCn+Q6IxrGpVU7hyRbOGfp+hGDD45hKHkQBniUndz7HCVhrQpnJ51YhLo
Cxlob6bmfgchxKjIfKFvZjxTVtHc8rWLRlacqd4/FVPFYp80Fgpi5ZYlsP4Iiyk74BuIZ1RtviBM
U+6BtCD8VbSN7EGku8KkfD2hUOa0FJc3WZnqUAntElNj2ZJAb5+NLg82LbETy0GDs19HhYnsdTyP
VCH2hjU548KDSwOCiAfakBQkSwXL+71/G28GS96fpg30u1BfguWd9/17yv3WfV/Y47XKx85Y/3v0
/oAObRRMBaIPSZ3z8L/+wP2u0Rhcr21j+/fPzW/sv14qQZWuhxxV+b/X/nvz932FZuHhMaZmc/8L
TJ2GnTnWj12kkwDTzKy2uEq4GdmVe7jfhw0gbS7APBRa7LTjjmJGOCLEnvfdn3h/YNCTeF3JAFpZ
uixjm/ItXQFqOR4QK4K8KfnhrvpjZEoc71JLPBAxpbbpWAz4FGFTP8kxanh/7orLjX/SzbkGWzl9
Ta7HfFPYNsD2ISOyIJB1vk21cd070MiZ1tFC/X8bEpmKs1BBuHPs9gyp014paL5EqlYjooA6ataD
dEgpQhodUuJ0/H0ZYi9oOuNiSrLtENajIKu/x6pFMI2EgeEjftGc7qfyDehSafMrtxJnFSZl+tiM
gYnso60flOlaG33ojXMWF/62IWL+RBpqtq9LT4fZ5yKlN7tqn8kEIDICt52NjfWcGpa/6RQhR8Cz
3L2cK5Mgqw7+gPQzmIuVbmFYuOe6pUlF4TA22h8p/P6hmTdT3+PqKlmW3/e5dP4fEg7lBxrc5Opk
5RtX9mYVIwnglGITstq83O/Gg3Zz/cFYpZTg4WeN7QUSanux//8tFf9SUhV7wuTPfV7HlyRvc6o5
rR5f3KZ7z3NmADGs3yXaOJirqtzi9w6f5xJYalLPGTBRa1XkbWKFtAIcgnfltL0ArUPYUxlYuwZs
SK0fPiVZeWBNEFDkZUPyRroivlJt/u1rW/uPinvzkJoyQCGTfvq2KI518KA5WXDLHBXctLja645H
ugU2O3wXyfhw30waiWN0YI2tW5JzZwgoHyQrlA/3TT2365zOprwrnxJM8x+2ifTRidB3abIWz8x/
D/f9aJunDbU/8IF+Lj9I9Fy7eha+5EnvHjEbEhUzYpMdy+CX5oGLAGWrwGluylRuujERL5zB28hD
OleDHNkKnCkxGOzfSdAWC38MwpfMzKnaUT1bEImEJS70xEYLM1qp1XPllWAFPbsiSLf6MqwgffLR
0U9EGu6slMlirvpgHYdetSjsMS02pJBIPMMaYPFYSz5yTCubMdTk8b7RiDZsWRm/QDjNl146kegY
W3Lnqs7aFYF0r5DOofvPtvaa5f9YRL+kFYPJL8v3rhmLjYZ059CFuf+YNETkqsGMfnkokQeauq9o
fqLt4GrEj4HMeEJcF//9G76YXvQ0yV8Gqv30QlS2q3vPfJZe9X7/J1bg/9bt2j+msY7ERXnTsWp9
jQnqfDOzzHgjArHPKxIJWo9EGSMBqmnnffHYann5mLSS8KOmfLDtfNpAmWlvddy1tzlMW8cL+XDf
RamwOuqd+n2/p3XtRN+EbGswBBTy6GwfXGqKzxnWT2CjXo6heOoZv3PJRAQoPqMZkRGW53xW5gc4
hQTlEknZfqnfwjgynsJm+Jo0OvZFFjlXN7A0ci5Llm6JXX6JrgN9ymK+0Tt3hXUYxalZ6FQHjewr
UGLh1rn4qHD0z13/aauZQfCeGAOx8ukHnbwecgC8fWUGyc1s3XpHppfaJdoMCjZIYa5gWSzC0El+
la1+TEbvN2RT7URjFN6EBlM7Npxd4shj53jdE8t6zPQs+TZ1798oydRPINO6Q+mT2Xi/W9Vm/UQA
+waME/P93LqILA+f7DB0ybxB5EPtPngKQ52V8MCkzDWMb3ty6iXY4mKX+oQk9611ISHkt8R3siLq
FgQMX+2FOE3aaxKDB4Sxl/lXtjp7ITOvfu+G/neeRFQlo/4FSwxtZOGofY63aCzh3GuIGK8wQZY5
RfUVv86TqqfyWs/rkyEFttnNd+/7vLIsr/Ec/c4ZeEAtUl7vu1zhRTt+dob5+Rn/XjAA0XEHQYzb
/Dfu+9Hic0BHjG6dpDu2uD8SVTHJhrRY7q+nSUoCRNln614q/XDf6MLRCVhg8+/u/VaFKJK5/P/1
cFCFmAvNYXN/cnN/8v3P3F9x33nf2ML7mnpZHAUKUzIB41MCTiXkJxhIFUpDZ601rXG9b0h9bPct
s/SF62Zau3YJYetlfp0M2rbUp+xDRKTIwfYYbQtkao8ep5gyB+shhjEFszE0PprG9ZaOrpmcnlGx
tDOya0YAm8tIc7sXKyCP1xlkvqyd2mORK9CYRaaeHWjwzw3n/HzfgBv+z637XaMd+iPcHIrhbXJE
N/+fTdPzs8y0weQ45G589Cqj3oNH+JRlWiz0QZTPwsImTsP4fscLR/bYuDG6xOlO6r0epmE3taV1
w4dlAd4Eh9f75u2+8buGL4DZ8XpyAzy3nj1urJRrrwwVamm/ba6eNebnfMThPJaV/JqqHGNa1L10
tVbvB+lhD5z3GxCl2uIrm4BGNUi195nq7BePBAqURMFrahc7NxA0Z5pMfwijMkSXaSFUagzzLWrH
E4UQ91eQ8a99YWlgdSxvq4Mc22HUCG4BoMHF/SnzH+oSFbw3Ph3zhos0zU8qwWPWN2cNCM/sm2jf
R9iazEaiHy8aHzQi5N8jD7FQ7FjpOXHBKXm6bax7C/AZ+R1v96c2/GmpgugzoPG8Qhc0XDqP4Zbh
Y9zUOsMS8StkEWHfvBQyRLLAyboWPuaeNPEy3N1efXWRV10HkGbHkrrJGFC2w9bLA8KkHCGRQNyf
cX9u1Kkd+CmPOeRnncXWCfe9e0aQ2+BYm2+Ct6nW40ALiNrBUZcBuIvC0pdJhDS7TPOoo+7Ezrh0
+2J1v8n3L0/Ej8+7HbxSq8LPiKbQhhWBXNUqHfvm0gb574ZF5ndMK4XFvPnbEdXeh4aChweHfhUn
Ng6+ghAunfp6ob66uJ3iRd/jHu7d/LWX4kitUTuVXvGfzTTfve9j2bYlayY7RGka9IhivP9+3t+X
mc5LhBNrp0YB052O5rLL+ghpjkSUe99EbhKduHxHp2m0CIC1HLoLtPrKbHqPpiTdDtJKTppO5fLx
/oBSvrGyRa9hcON5hVO9FFzpt/h1KGY1brZBo+iNlwLX/Rj5JRf/sIq31bo0e+vB9V5ImwivWWto
1yqptauoh23qaMP5335RzgwMviQSieS2GdMDboz20dRj8eg/oVEhFtnRaZmZjXWeavSPllca3+hq
WJA08pNUT/rrvoJ1HZj1o69Aed+f4eUV51niv4hR2ds0Hq7FaDsrhbP2pXcNRNKt/E57DZWFKhVQ
49I6UnT05sqg/Ib0ptFzNnMiPBB4UWsw/K1udSTw1kmzM8i6WCikmq+MUHSMhDGboepuFeAqf7Qb
bLO15m6CKjGe8daITVjDOC49gM2DXWUHjV8WyxqPWgmuUbP9ZG3/VMiqfC/60dmqHMEhep3iHfca
bq846C7SbcwHo4L/XtZD8hizeNlQ0qN7UJHwVygON5bfzKnbjIRtWoNbliYxHUaCQAa0p08dGp9l
nA7Nq3CxWWJAJNszkuNJjM7FMgvtjy8duttp/TuKBVGCtWxPWUPiqlsm2TrpUnUlpCHasMZBIawJ
jYKwkOdksBnuNBpWdKgJsXQYOznyDpmPTaPld7tMSZlR3vDlszb0FDcBE33F03hOYiuIFmjDkfsk
EWjA5lkRSIcurRU4LymVxHpDcKIC3ZNW4llLyvwYhmQCIF3UP83MOLdtbzwbKnH5Tmmb3fd36XDE
+Ei4bqgrcEE5yUGudYWIIZ+RB/qLkISXg+4q+exNstrg7ZBrONvA7HqCYhmogrXGRHnb9fb05lOx
W0A07GeOXw50bakFuf5mtpVzLqO+RcEw55V5dN6KwNmGZuR9YjWeqKbq7TUw6TTmNRABwti1cyuo
p6DoWRZ6Wn7rWnUUpJ29Zr20t5OUzFxt0b0yfzjdnzCkKGw6hM0PTt4mZxpbMW9PL74zGlto5MSJ
Qqdi4PSajTHlcp8nablDd8Dsx+w+wpJitRFl5dHjI1jR9CiFMT5mqedeaj1Y/duF+4fjwC0f7k+4
708jhywOPWFdyGvuG68djIWPYmYpB/o1MT8rMivitk5I+h7UmMeP3byBveE8FMbnvz1p6UaPBdlM
HlKby32/6yXxsSUcYU497DbRVPVvRPhgDPLc/oQAvX9r2rk6JO1nGtHeNW85RebdEhf23vJJfL2/
KA2EQhZQFfv7i2iavopuaq+qId/Aau1F4pb+Cg0OBHZELhW8M1YrgGLwhRIUO0dTY4WYVzXIFX8c
j8log5F1w7A6fI7dtR5c5wvZPYdwRrkW48x4E070575fxU6Dhl+PH5NMJKcamdOqnV9QN9oSNbT1
jvUr2Yap0ey0oK9fOYgOjt84X5rn4qtrLeuQxUxqWAo6LyCSBE6sJDrLOLBf+hkQb/ZlfXbAqL5Q
WfhjNML4+2DVz3jJck0w9PDudba5oemebOV8Fx3Xs2sk7ZlpXbKBJQIgLYiHddDKXVRCP3H1Dv/4
uNM0cilYy38qD9pXZUiErWXMwt3If+UwPmb/uZeK9QBlJxbpt1DWZ1x2tLgkJWMTC+l82V1JY/y2
Q9kuGmvSYbGl69TRLXTA7XmaY7yp+EYszo5dxMIfOwk1PfIfcUt4y86W57GV5s6kHwZg1J5WOi7i
kGN0N3lOv+/JfQBaF2Ci0o6DM8WH+73eqqOVbqWKHJY2vUQGG52BYGkFY0pom0gP/VT4txnDY2bM
KcykW+U2oWF9ZYCXEcUHIy3raTTllzB4roo5c2pIy5MvhncxglysUOjL0KajlA1PkST2pxu/mQo7
5kiHyQwv2D4r0rpSc5Vbah04FmQcTWycsv703XTakLoEJEPzTg2XyDcjix6jWEs38UiVfGZbfDpu
j3kE05jhh8WhyMShdyN35Zmp9gK54piQ6vFldlhiXQWG3Qmjs9NFOc0gcfMSdImtHW+tPCm2eWs+
e8Vwg9i4tGX84qbD2dbEEdnBKRnbZy3Wlnkefk+u/gdXJz5+fTqGk/6NMePstVl1DpB/5S5fvW9k
7W7uZjsIeY6NqcNmScq9psOiGUN7p7oKaV6PQEPo/OSyRK7lpyntbEVlgo8LfkPs6pI2p0ppLenw
URetb5VLdJirEfEpdtKQ2CQNBWWpXYCIBOsRdweNvwJyg4hWkhVC02XIQlps32ZADGOLjXYpyK/1
nZDcROLDQCwN/srXgnhpDRm1b2aCsIdIdCO8iGkCJIOC8W0xIpU6kLKwwhLo0n6Fik5sxCo2ymTZ
djJd+mAGVtmofppAjWcWy79ECGdIOj0xlM6iYvhbkkCurxNHPafQBl+yKX0ubiF9gAOhS2SL68AX
BlkW6FH8fkt5740unnmOPIoGKR8GFmG+RfMwbRuTamdOVg3GGy8lh2jKrOcSzSOx5TjBwpiEeNPX
afNZ5PfVIDgW8VdXuuHBGJn0EO1krJ36lyo6bRFZiVqWY4G6RbzIkNyE3OWskKa3bmzsdW5RoaE0
/aVFlDaLJp+QcUIlB2vYBzkwCuqnQBlucWEhooqclAYta3MSEsuDqdKbRXiTpYfjfigiuaoi+khg
uVaMNV0f00/Q9ZMeq/6E4hVGBuI/1DCHIZDPvpnHEDnNaUsB/CkD1rWNrI4RK+vNpRe4f5hsFYvC
7X/E/JFRqq+sOGtWzBzigVahGwfvbZ0SWqft9JiYDcZO5pt02kih3dDtJJmnrv11nj95RkgbTS+e
fb2Od3GN7cy083XlVegtKrHx6/TNqrNv6jpIjfuU8hiB89GF/h+rVXLG6mOLDKwwMnNt60O8yCd1
6tUqH4GNWuBucccUGC1BFiSBeGWsk4uWFAMw7GqvV+EemvAijrWtlMmPPikUI7160dWkLagyjmvQ
rPom8Mzm0IfDUbD6X06Zt6TnnGz8ihzlIpMXOjerQYufAiPCfFpb50CL6DJL/YOBnSuYeR1H5UP5
Qo5RuSgFRUWrkazORTqFF5uyud0vi9I8oF/A5xDqOPvIS03sb8lSZZkL+ZIk6TIasgHlQR4vW4ps
XOiPU0cmE1nshBSN0S8tqx7nDznmyZcbnoFdsgoaCahVDZNts9iV3fhpmPa4xYd4qgh74aKdEpZb
kFo5mYBTbYfMQdYmaStQuzWLSbmU+ROUf21BRnxHbHWouRzgaUgsZcfV6qD76q1R0++wm5jTVkC4
seS5KvjjG6SGlgbUjMgMu0Vrc5IS9EeYu/HFhRUloElGhRYNxbavjaM5J2rmEuZAgsH/7NkX5Yhx
sbNK3scYB8+yVCcXQzjaw+JJXnIbkGBJl93082auXPyqLYpBmQsVrucazKJvni7sAUHtLNS2GKTW
OcytqBVfvoeYmARfeFNFjm0kFl8VAqrnxJIXxzffwnJ8bD3CkfKOHlCtxWRYeHzFaEtR9HNS2dmu
Mkra/338aiuuLNT2ySxPvJur178HLTipWEcAlb+5gbnrJaFVRY2jAy11HOJNqEiBaPHwYwYOF5X1
YQEVBDgIPEyMLTIIG6GL5RI/Wrs/2lTHSy2hfYRTeJmp8FjLfFhhOPvQEEmYMtvH2Qhyqzu52KCJ
0UgWlfJXGFf2FA1P+UQQMO1iSX/Xlt11pCpI+HizpLqyStyM8IhIw8QGEzTGuJ1Hp8Erz3E2PLq2
7G+ccz39OB1gtvgN6TLdcgBFqEuWIhmfUoQaiGv1hMW5y66YnDfbtQ7eNHHdhvdak1u6mQo4b1WS
b9oaCCtZm7j+QyyLrY6CrfmNCoN6aIDucmyrbaK6ixLOq9exzkYRzEkKcdyaZQ8y/GK6ffTdLWJI
fpgbBK1l3IyH0JwMWBW4foceyjJ6zy4Zckpy49Is0ueus5EblaxVbK3+VmaL79SNn+OG2JQU+kuQ
7Qed5RawnSi71nNbqFI/ntDOjVYTinqLCKh3MEI4idqJxNxqTnRtmq/JbM8gx36cSjzoPenwqHjz
Pog3bQb0OPpBBB/g1qg5v+3wVaNEhph5z1sj9aptIOuWx8bg2gscItoizU/KlT4C0NEs5MjtyFqb
3wGNCIEWrFJiD+gdSo4gQuhshblYTBb69Vw1yWYS5MajyzAo/yBBcoYCoziVjkQfJtwy3XpqMsab
TidSlFFw0WDb0sl0x9P/A7YCNItLuHIepDaoAoC6WvPRZ0ztyer+U9n5yiOge6n7erMM9G1Z1wgv
qCutK0EFhJraHjzrqmJOtms9ukk5V3nb177bqUfNFhSnbA5lxsWwyNOeABtWgRDfmMj3YlzakJYe
XJ2czaDogrfQFq9x27R/yJxbOF3Zff41lnbeeKVVE+Mpzpfj0BBqzAjMd6FteG9iP/mIbTQB1cya
HWS2ENXKxeKL45VlZg/NKPJ9+kezW6VQLMoTG0WaZvveSzTfKkxNP9y9LEKzPhPD3Lqubf2ZCrkz
EUB9McdaxG1Js1EP0deO2lFLB/dDmeiFqMCO/Jr5jzn7lqwaK2chOPY05X8XidXA86Nk7tOOIHTj
PFamvm9buBVEpV3vGxX1S9O4/bVSR5XTPUg3HA/VOBGxO3jtzkCx8hr5AJvgJ3+VfQ+R8iVoo5x8
OMf7Hv6kUSp+hVpAGxks32dlh++j4Vtk6bpYyWaaVh+J21/zp5lUKA0zuNKkZpd8KnhpdzfBX/sw
7IbiFGjFazqp8TN1nPNfgG/Tj83JMYp+aw8Ui213Gs7gJctN25Q+h40mrhqo4LOYWZ9CJ3lV18Z3
n2v0IseRAIZUkUNSgPjbuo0HtrqlemwYnfu7slnkBf2rX3tMZkBC/ds0/eNkgY5xc2+OcIUb148f
Md2mubePka4adH7KMVP0tUYsEj5STk0rjp1m0ju80yAqCdZnpGRNIPwm6drxo2Dy6efG9BVJ4K09
nclV1U3Ro6SNjYmmI1pNpF/BvJgliNB6w/bE4AGgDFto8iCqJjuxkDI3bRX8uhtrbfF7wLuotaz3
AI+OJ1rC7vPQTSRh1RD5S9U6zwiSyFIteodREWF96hF17c/IcsdEeeXoYjX6RLkuwcu5V8sBSQNc
vN0wr4Or05beuZHDs1uY4qVxpncVFeN1qCdcIm23T6yxfcUJASXTpzCrkumgh011tBylLXI8K3NA
G4sCIAi5HpydgtqA9MGvypzOB6q0fZcWt4wPc7o/qUFPusAXtSpn5owtfPNQ6f1G96pLM9OEmE7o
COPddjuOKRJUjtPa8bxrG6f6Y2cDqV72FrJDEgist6FGR9TbAd0IQAMTypjNAP1hpzfZiFsEz6BV
khOU6Qj2ANl/tgXG3r+2OdBDC7+PcfPM76NPBmdL2QGqnmrUGWzxa6uX+qFw2uYx9vFy3zmzoTI/
sdh2V0LtG+iwYCfcMyhO/QR+k+5T2vFvHVaZyWjf4DQ7GBgafalCGX9PrbH1aGw64e3OFWvjxHrC
2MdknhOfwhKdgDmezmxXUdonOH55hyxmCi4q8Xzo/Skn6jsNb5mA0ul3pN/G1H4tOqm+aee/ar39
jjevuYFbcJdQC3LarTZ8UKJEB0hHvr6TdaUeTcpXaduTj14KpFb3YyCLbOSVGpKbIh/kQ0jz/25G
C8Kfwqry579+yv6H+gU6ANbu9QxK62qublER73PpaufIndWJovMht1ZLQ/fT231DGzjed4b3k8OE
15WmnsbWNQErV5KyWFJeSiRzzE7koSeN7WOKAxetZV5jRNWArt4pXSILtLMdOV+I5cIF0BBj5co/
Zjn6SCicChGFnq07pZ282nNOnRcWuKNEza+yU8QEPP/9IiIlbJxOhUMqMLMJep6EToppOUp8o3c+
Okr8Dy+Xw9UmgGP9F57VIK+GVyhojowewMVU8Z1iQ40OFTwjGhvj02TQHLVYHR9TH76H11tv5BaI
nZyCta6GEaAO5IuwpvVhul+isunDWeCk6mai3FZOEER7WGphWj2OUsX86t174brDDTlEvGDqMr5a
BNO01QzndItxg6FAPAMJsg5Y9y7Qp/znoUoUBF4/27uooNZhEgUUVnV4RzMV406+7UssMV0Hy1Um
mHo6t9d28Vgap7+jw4ghMSwLe9FmBHHWc9wr/zrpF55Z2Cf9fnNwPUUVvSYSZT5ZIVhS5fo0avLi
zcBbFtEQ7YqoI4ZK2wF4Ca4VMRhLvDZiU+S/pqz2WWSm7rCNOo6BCUgmnGj3q2q7cBk4jXkhr04c
FcTNda2U+6p1zq0vYbXGHGGdTOTN57KJW/YS9MFsrkMHcP8qIed1eO8ZgnUjIT+W8/5JzdI2H525
Ftv+oStbYzcyK112mMwvdR2+/UUHR0JkNzy2KYpUGJZjntkrPri+9GoRn+WUuDvTKCBtqakCoqog
Jeml3Ahrp+NEKpf9/zB3Xrtxa2u2fpWNfc8FcpJzkhPo3cCpXCWpFKxg+4aQbIk5Zz79+ShvnOXQ
y6sb6IsDAwXJkiowzPD/Y3zDm5JtAVP3m2mXeLitPVbhrdFMCkyER8m9czGYZpAjTIiOlMPopcE1
E6bjfpwtlHtN+DJQj1x7Xo/FKp2ONNWDx94ckXyna+JgjSeQaw5uVEzWVJWgxkJhuS8tFoNh1qOw
DhMmfaaXgMILLGCH+vr7za/ofe3rGQA06gok/h9xUjzEnrUncG4+yVGNu5K+xgGQIR38qevu4S6S
pB0TgRm8g+FjH7w0WXFkFhARveWmachQIXyuC0b83V6TmSvDl4+9YDKB/oAd4H2S9QLn3j56XEeH
d6L3nw/gbOTejNVzGKNsz207XLNtiXbgA6B1ErCUfYvt+uvAG+vnxBvLpSXsCtvxln/Wz/kwmisv
mYRrrKWvy9NkUHKZ8Fq829dNbJ8XNLy/MkWgyR8nA09GNWNFsCjUhaIBLRTXB21Sick0wTEIWAhL
JHDzAdYOXIHBr5+9pN6bzn23hCW9P9iS+lQtlHEkjD36MMHlvWym6dOfv2EW/rjqybE7DcR0MP32
l0mvxaXrcpM0vlN+Hn2izJQo7yb0BWft+Ns5S8yzkZP70abEu5fy9Z3v5CfCOdR+OW8B9VWfLDd7
rK0JG6pt59eiIVVoXP7f80mZn8EVnyqjOdnxIkEm7Z0IQ/x41ZnhYuf1Vr9T5FfTxsG65fpUn0oB
f315SJzRwAvY7aKk7Zee2CaQ0UVZ9CD4ubV3KHLK05As0lG6X+uqyYJnTfR4gVbgqzfOXyH81g+S
mM+dkF10oWIzP1sYfTYmpJRPiQiOIPf8r9nQPckxHB6DCOpDMrsDlqx056dS3JS0vjrsCCfMO9E5
MElB12N17rwI7Pu0zZygeMW8/rkDStg6Sh+A06J1XhhmIWEtXcBCrG9yltaTyl7xf0hHFlhSzPng
umjQ7QUf05Nh1SzTeuG4w4U5PqG3as0+e/YZqLdeAGxcK3h3sKz4EH723HmEpTrdhzzKUqBTZnLh
4Dz69vD+f0qHGO0xZZ7pKd99k6rbdYwKyeKVidcQKo0eswGxbeCo6KrXfkY6tTFx65F+0YcpK4cu
aL+O9n1LbH2ORvbrMLJ70NJ77EZTbcpGpNSrm5DNZGztCSTobmeYHmt2/9Ttc0yoHeDpvp/YT/cj
GBQ9y6f3IFo46y+JjokgSLvs1nACmDmzR962FRUXUTFeJJ1h0C1I5WF0zP5+Fu5jnKjuZXTZPVdG
pm6nqDJPY2egyyNPbFnA1huM/VzOibQuI58a8hy252SGfDQWtnWQYx9hcWKughgh7+zCbtdqLhw4
zpVBhSMgyqFzqZ81aQeElUoUyIoN2/P+Gt+QOJTN6wA39wIrbnhRLg8G5AyOzPKl6dh8+f5zWPLh
ha2Ht9+nczg/Dymm9OhUuJ7pKGRX7nuq2HeRU+EY4xJIZbdR9U6U89deWMwovUJnB51plxWx8SRb
ms6ZxmgS1ip+6uKjIarwMUXeSZL4hWNTZWQbTxB5sxRA2eO1G//y3bvTdZX45uLpFyuPXbQshIN8
UQMbHk7zBv0dsmzELr5/FZZt+xTMZ8twy8fEVOLat/ETTkI9BgTYAcC4Mmf7erILRieRfgrH5mXO
8BGVyiXflw7GQ+LK4Kqr9r8/SurXo+RymJTJjlCbpqV+ylZjVNOAw6px0+SQlFakQJUHBJD4qIJu
OjuhZzzOqMGyMXW4XUW+t5aFUek21c7AyZDV9Fjihsurzur12FcSBCKW6aKgjhWU8/g5TrCVjY0p
yGzzBGgH5mx/gPDouGzOLKeo95RC2730mafQ+02XjttylTTAOexlUz2HhHS+fxvLjEWYi6sRzx+l
8iuxPCSWWW3DLmFNaxlgKEFc3RW6qu6lKcXFiNqEFBEx39eVz1aBhKL37/y+N++NzN2KJK1uNcSb
+74paloRtXUBBMe8Dyff3oQzZQU9olV8388MgijicLbnq/dvm6fUqdpv4V3/2xmWf5VO+d8Luvz/
MMPS49L86wjL+/D1H/vn7CV6/uc/XnMWktPx67/+ufzNtxRLw7L/cDVTr5aurZR2lozebzGWhqX+
YEnhmJrgdFa5niRgkImsDf/1T/7KE0ouSXsuKbbaIUezKbp//4gYSo3LzCKG1+LJ/yeRltpZ7qQ/
s4KWd4X1TSqCNG0hHIJr+fn345GXQiDt09sozphp4uQjbJGVz5ql9tv+pEmY7qiYt5Xz6IfJiRuP
20lC76MvYaZfxlJcwhPdBKQpMPhmFPqsZlVk5YMBD2XNYuC5muZLz/fWvYGbAnX75yx0KXE6hNFI
+LXQ5T6OPvMktO11WOm7WOQFgqAQttpM27Zq6hMe7PrkLg9/fhv2AzVnv2hWAbi9b7/y7fdSQx7K
qlxDp6OXidIOPMJ1XVAChPuQkFToi5Ue9JBSAs+a0/ufvz8olqIrnZTptqIydBAjwzHrYpy9xYxC
pPb6lYOlERsgD7qxp1M41p+qUb/EyHvKJz/EaI5A9SaXIazqAC5W5/T+ulLRF+JwVl3ubWHL5iKt
GXCqcJNFdZSu5OwX1HkpD7VRNhxESmOVaKIUd5rKqQpCuTE6i+azaY6H9y/fHxIyP7GvGKtOTyRZ
qDpau2aQb/Hujue2vEL/+rUf0FDRmrduAyqVMfRDmBMfiHkscESD/gkw3xsh7FOzkXR2KRWhPhEm
MtOu39ASoVqUTvQRrPisGl1e9UX9aHd+fJvK+mACNzs0NghWv+nWRQBPZXkT9lw0tFmN59BurGPf
3cqIQqiVRQVOgoDcbdPH5EZEdNGINWZ2e9UCesA43tx5ZUu3Hf9RB0eMLQzsEjXHOwA1HyvbQv2m
Ju+6ME25HzFoIuK8jZxJYcpHFmlnM8vigN5yP+D0xEX3IZn9jz0Vl0MIb/QQmeXG7dQT2TTOnib9
MfKDbh3XRo6DEi1zEPTtWrCOIwGrfNDpKE7uxM4/ioFIL6ijKU7fmq5yrkpWQ7h81qLIPlMaGdZU
YPau7i5lmvWPBu/Dd5tbOxnUlbtkEGpQE+u+xdZRosaA5uccq5HoJMsbqKXXcosV8V5bZnnRdz35
gZVz7wHWujTwlzNR6/gFMfmXMFqMHgZ6WIcB5eRqyhydeNDu+AJmPLi2p3KF0qzfNqH5Mvndddw3
GW2RL2qGyBz2KRoF0862sLrRGi7Vvdt4HMNHS+fk8ASQeOzk6Pr0Jb3ceG4VhoAO4CC56Rxm26NF
noUPORLyVW3JO9bgxmXeBc26Haj5BkpvCRLw93VPdSB384dMVJS/Aas8RD05KuxZp1VHOHVJfN+2
trRDUp9auAwK9t4sNk2dYbSoBeyJmvyqyYEEhIprpSkLHS2eMy7g27oNMEVacmghu0M28JwW9wGa
NHG0ythcx5VHYI1vHBJVUmbW4q3WBK53DbxUT4izOXU7J2LBj3k0RI7F7t3I2+u8hbwqoR9ceXaC
3q/BcTTjXXc7UDIqfYobh825wLAzoi5PDGdRP013HuwHrAHutg9pynqmhwhuDPZ25iDLTs2Xyrz1
6lzCJs3MQxbOh1DENaix8xCH+Y4u6cXsBYc47fTK8mIssT2NJWYKOmH+xvex+9u51V7OhXeE5whk
SNnsqzpBL80EiDd2JVrL8NowENchGTQ5WIwnJKh9nsw8X4esmliiaLlrgBqsTD2AWbL0ozS7bGfm
OtyDQ0LB2LPOjwpM525dnz05Q5h1iLVVZFTMyU7f0GY51z1DC+NI0j+YIWLjzpru86ysHhUL0AHk
hOHk/gU9IbSwSDBY33wxVWyclI8EY+jJfJxbajsedWbLrh/QYpDIUnnALe2dH8l58XOjKq6Cbcdu
cIvgFoZ3741bE1vkMS/JAAjd8UZVdDHmAhZf39k3CBimTe4cR+QKa7tVxRUZCCa9p/AYRxVWpaRW
d8KW+6npT6XvsEjKbYO+qTQ3HvX2bUSdaW3gjlxBRqPR3QX1SbghIq84Rt0xh+vZostWx/Eh8xZT
i3lNtpfcJaNx0yJAC4cmOcxCH9yFXeAoVZ4BCl7OvVHeFlSWal2i0K7xzKsyex1G8J6kcymf41+O
mhprbOIy6ASiDYRoG4VUE78WqFtAuwAPcxgTySBemeb6vX03+zq6MSy9LxAI721s5BvXrtcuKVOn
AmreevQICBA2W2fh45PHdNKtBumSHtoFh6T0+nUScCWzDTbYaEA4GlJK36JuatRr3sAq1rbX5Did
it4OLm1nPvUuaH41ZfbWjAK1tytJrXeeQhzYuGMTWPOKI75yU5f2rXFbmKNcD7FxHbDwOAobBXSa
dPdsGIN1mSGNlZavmXpaKKlkSOFAanirV/Fc22s45v3CtzyMhItd0j30SvNtqOr+ys0FSYWeQBDk
5/vBrqKzInoQKPdLkILwbMuLOPbuOoFHrocGtBktCuFhhFLPdo62rOQ2i7mobJFyBEBkbS2rqo5l
T6cMS/qnqsqnfdAkzpWr4g/NnAIGHIth1Tvtzijod8YyB6k8Dw/9OAOEI2TKHUS1NnNaPdIIHqxs
PnSBpa6QGNCvGTDxSAxvGO/mq8aoT6lZUOJKETxzuTW5+2wxIhxc615y59Wu01GxCIzrNDQ/lKP3
ZPu1c0vlGEKOO71JRQilimhsRgiHLh2/cY4BRp8mG+7THoo4HoNiVUfUJnJ51XuZ+dC4grbwAOVC
ZDSKuCezPs/hm401zW6Qe+ijTLaCJyOeHpMJJFLM0mFXNNvORF9U4s+4JWWg25P+cuUJPGB0zoIr
pJVr6F0FZfn4bCDAxGc9BAhN0vLQ48I9dZqpdxzJCUDuj9asCreOFVVrnfsQvCcMwjjcswPdmwMt
xWOn7HHfVi9ShfhptHyWsnBPAhV9axCe5fWNpHDa7R1aDKdxWU5hTapPGLKadJUh3Nu5hfGgC9IY
Vx1JnKcSDic8FkBd8TzL09R58lQaNdTgOqfSrqPyFFSqOMV0mo70Ih1WJfspH1/7KadfmFbHvvWQ
nFmIeSxDE6VjoL225/X7i6up7xCm5eNVYA8PhudmmzJzwS0YVLJO7w+RZ+enIWougbuwA12+S8u4
3NQ5LniCxQJG1uYuSzKUTy5Fd0pKEUnOy4M1IVYswZGAkWEl19nIEz3UtqrpPLBn1spJvRxGh3fd
QsoGkh9fuPmSRtRCoA0ytBw8JFJ/CrrqJRAzkCa4lWQ9Ves+KBOuoJVwtH0sAHeuMS+sQ0vkK8oF
p6oXhKK0JYyiuT5HQ5ivlRgfA2Itd4jTXwx0/fhanE1cQUdLZ/uDbpGK4oUsdxkhc2vlYSeKva+U
wC77BSEUOz52N5wa799ZuBU6fM+4+uO3gatlzYX+WMW0MwjBIhcWcHOMWtuxQDz4WCAxX8LcicBE
CfnZwjbJmFi9uELxo2L8XPmQ2gYTRYkT0kDJBgK5I1GD9w4cSBRwrtAxL8Y3Wh+T2OQa91fHDb/y
DNomGYeps3kTI85KUuqHRYwF5bI14yuzhimWgbzDWDJCMMyYWopC731p7GWVTtu4naF8JXoPEOrU
5EGMVX3XUAvbOgUjedWb9jGYr6sO6k9P3lXSsUinNPGW4pa+Tvv4wexblqJz2W5ZT+8HvRRwxxvS
jxdFLiF8mhUNQvwb963NW2cjZnlPHFG5JmCRD2BV5W4uePMR0QW55ZDhnKFYgE23RTPeoAI7wcyl
nNHXrK3LJIE/Ku68rh/XDHvcM75Pi20ft4tMZeB56IpsczW9vP9BYiKjEA5NdBGEK2ikuPB9I3rr
C+Oz0Nkzua0p0BT3gGT4kX2RWFs18Ryl6Y/biCSXNV4UKbeLxa0Q8Rvyw6Nt6XaLV4b7k0xVGiiC
6UPvM69rd5Ubmasomulp1wZ9zIhueeF4R+0MasOMRVxYm7GiKj0oFyd3QIduEHcqcDXsHJXe17YF
dcCtGZozXqCubC6lTrAQaOgvZsbetxrok7iJq4XBPdsWA9coD3HSgTkXDRwQAEd6OVRSsAQL0pPG
VwUWnZM308RKGHthm4+oFtXUCpoqUDFluBPLvUIz5wgl68zqFmbWgNQheusKnmv56KwbD8T1eVSi
aIG3KLfJ4HbWXQA7qaFkiVrYpEOXj3vMsMUGUdu4zVdJ3TwXI/ut2V7+s3j/PXGqnOGltdXempHI
Yw5PEfw1Db7E6mq2RLLFY7KbKyqoytu3HdciDuevKqQ8XslGHrB5rybiqGOHrOI55bapjeQZUxaa
HQgRcIuN1wpetFMxRuKj596q0x018PPUMYq4EJErC3lr0A8Eu2Tec8uCZW0HJGA6pBjVefyW85Hf
f9mfKbkp8sYg0Rlt7G5SiviuPPiltwqmML2wrmIzhj9lIMfKykPb2KzNjBcE2qRXLyePYfGIIYvS
muKIy47LqHeo2bX3UIbf2BBM2zTHRhO7Rx0jo80hqDT9o2M2RzpFxfa9mPO/XfS6ir6AOC/e2v/4
oYD1n//xQ9Xrr0pjP/xN85/vzxG8Fpvn9vmHb7bv9aXb7rWe7l4bpI3vz//v3/zv/vDfVar7qXz9
1z+/EObbLs8WkEb5fQGLStDvql4PedS+fv3H/6mfX/6xpUjx3L42v/z5twKYVH/Yrhae61o00ig0
UeT6Vv+S1h+SoDIWgo4HLc2z/ix/CfWH6XoerTct2MzSbvl/5S8h/lCk+whta8txtaPF/6T8Zf1Y
/XLxPbPtU8o1TY/al7u8u++rX0oocr5io0C1H9uAy6qruLLbFQGGt7bj94cZF9ou7Mil6LOnBF0m
YmavuQvaABVsD3o7xCOWlkPwrdr6l61Haym7/VmW+/bG4NcoPqKpqAAuBfLvynIZ460sfF1spI28
VkWyP1gq8W+slOmlhwkqvSe6FRdlXIcUpJM7gwSQi+9O6s23V/tH3mU3RZS3zb/+yVH+9T1wTDR2
aa2F+dN7qMhJS9mwlJsc7DOiJdIDC5R4ESr2OnqZjdA6IkuS6GaJkfqfvzQATykd23aE6f1U/++A
BUE/snhpCvPrCZvH1pY9MRYMZP08USgBUlqU3a2rq+hvPrZl//K5tSmp6EiLj63Y1P147OvKKBuX
DcMm7IFM0QAdNRkjUrLZYbDcWR7NK78arE3DW1yVvT9c6ghljA7Exm2K1e8PxXIf/HQaNK0XekWe
t9wQP58Gd7YpJU19uRlolxy6kHzpMp6OumosMrqolXpwknKbybRvY9YxrGg0Pqeh9Oa/uSp/vSAo
dJm2LU2AaI5pMkh8f1GCokwGKWWzSRsL6ejSsy+zujrPobPLFX7iuXVcPDTdA+3Yv+vGL1fbj3eE
JvBTCY9/tIXc5ax9d0cUrkbo4wlCAhxa7VNtvwyqMY86YOcyZEV3/v1hd399OcU14NLHlRbIkp+u
QD8QHvKgsNsUAXWDYCiaXSzLL50wH0U/XfqBrk6/f0VrOXw/fULleryo1p5rm2I5/N99QiraOKPG
vttY9jRRViBhCZtlgtY4v/YbDwGvndz1yiZhKxCXBZHJBRr9fWbAufZBIgr8YNe/f0/ivzjqnidp
UXiccd7UT/dCWoR2OTPIsCKWLssLo4E1IHjIUOZWeewd4hJUuAwYpKoEWPVoHxOveURLEd1lABAQ
AA7eTTnE8EA0gmcvNcyLcXKg1Bmk3zQxBZu0JGCtvwPZB/V5cHNrq7qm20h+/fcf512w8cMhpqVo
mrYHLoeRX/8s6KiFrFRVtYTD6g51m5uwPFLJye4yVhxLlHdtjc/gDOynMJw/6/ITG9Fo32FxOEat
OqQGdn5ficdUEtQQWSj3q2jcta5XrZzOva6UEPhDG32ymG1W/SDrozDlo9ZJSGHfpFmB5WFVGzi0
+oFiV1jM3pXtD3JbJ/9evPzlHPJTa4c5RHENMXJAImdyg93x4/XUochxnAnAZzU3SPCDHJl9mBXU
mpCiFUKSEb58NVcs0bNkvnipZcT2WsyP+KrDD2MeFdtGCfc05Yx4NIrubWFnF0l+qoOPAun3Xs/h
XYU192C6cO2rMD2KQtwbk9lRMIzKXZohCYw0SDXsZvvQUsHOClBLWtFEmkDTYF1D+ryeJOy/sBzC
nXQJQ5IQ/2DQTF/nJa0gWTguZnTOSPb4m8vB+/mGU6ZtamUrWwuJ6fune1yWeYQyBisSK+ueipw7
QWHj05BQCyHfQS7aFrwfT1Ne/5sL8ZfhhZe2HdYfDlK/5fHHc+OkbeC4qm43lowJO5zCVzmb1zZG
t4vSN66GnLS11qPkhvJhXFuTka9BXJEu1yhgjC6Sz1amem+U/rjpwZpsC4RZFzIsrRWNkPkMYr7b
CEE6RkG1JVNVuKtY1LXexLreGh6UXEwMFVxyw6BemKMMAB1M7lCUEnfaqeQCd3WMZnJEgucN06YV
lbP9/UH4dWZDuKYseg3LnMLEtpyf7wY8xbwXKW9quevsnpC6D5YL+jJyKodECJ8Oo1ZgwiS2C+Uh
PKYiFW2aLC13TILJ5m/ezK9nxGYZqB1B29VxuSt/fDON5w5xlSjweLQw906UEtmbVzfpLm+esmWF
N5MWsSYZpIcVYbz6oPWPhEZ97kkoxBGMR31IDQRKpLL2bu/9zdT7yzisHCEsFiSsVLle5fLuvztU
k+tEULTJ/k3sFDqFYH5Y9n5kcoebXlPc+/3R8H5ZA/F6THxqWQPZDkuPH1/PRxIzJvT1NgSsoZAy
jnqc3dugMzpc10lEtLyY130UJSdq+lQWcGxB6mjcDUUDHMfUdSXih0PvuY+R2W6ybI5Wk23ho9oU
LTk9oSHKqyr3j5h/66vIJ+ONdd3HvC38XROwRZSDstczlZfTBMtGSW9YpqDgaugYqcuwO0vYICGX
0O0QjUffd5JHu3Aua6e13kPSrweh7to6JaHaAlg2EH1Ep7WYH7KxJMZ4EbfF8LeYyCL4u0X0iUQK
ZkGHZmcWHEcb94/FbLHHW3Su3NRYVZHABDOb5SeXypIOg+nGGofLCAT5B8dcaG1hsbfRjG9bC36o
Lx5cha/Gc0VHx5UJYl4QgcpJQGrWfndpuvhiaifIjiEditbX9S1T17YNEIfNrj2tAsgqf3NaheC0
/Tj/OY4Dc4uTarHC+HnEA3xtzEPYDhssA8ZOlQN46FHE28RwU0rjItiZXkBvsWz2qYURvfaFgjsA
HH42AFSHVnuVCBpUcRR2kB0mvfOTIr8BVBd+scdTnFdUoduwvxnGXu9/f02KX4drx2GYcBSADosV
2fLhvrsHHA+UYGRFw2YKZ+e6pDdbZvHdu47e6gJaBCZoCU82Xw2rjVYSnu9Dk70gRMcNxhJ6NVWz
v+3aKqCEXG2DsrSOaUaPG3+LpDxdJcd6MrNDHH7NJ88A+AatXo2diWERb7LwRrFPaCX+zSgo/otb
DS2Yq02bpSZTwk8fC+V8pdhCDpugiq8tSFGX1FOrxMz3o3C/jvQUViJFEttG9UMQzpepm7wWGUGM
NenUbtaaXM20Tgz8Lxh8gKNG3dZDLHUV9fqzRrf1RNP/pRLUdX9/QlDD/npKFpkWIi3mMPYD4if1
CBlqjtfTR6d12cTHOmrzfePF5o0nqgX+r+XjOFKFVKibD6OczDWhbXD4QkQNxgpk+XC22AGuCBc8
z5Yc14Fjf1Ijsln6oWevNRXOQa3Z6QHBVtVAS6/zP2DIIc3aMV7iwow25D7SXJqC67xgakQ2v9Ht
dBMst7aOp1VkIsFSeO+Qeb4GykBHgklW6K1TJW/eiKtk7v0nzP/4JitgFAQCOal+mesAxnIvvkaZ
F+/8wV5qs9WbR8MPKknAcs9vX2NR0MUh8xWtjLPC6kQluFg7fUWdv0hv7bm5DquxB12dqE2tjzZX
pWc5O0xe3kH2+ZOXoc9MlJcccEXfZ7rRVy70zgQjZtyN07aLJ4/DmN92hO+sJsccNqFJx9ax8Mc2
0VtgVMk2S6XEFsNRHFIAk+F9OvfRzu/iy4ao6Y0qW2ubTeTIKolpUuXEaX+ajCA/d8F9VVXz2aZx
0LbGdU+fjsIozW10HEDBEx9XMo6e7VRqYzs3NoE3XvFppvK4bSdKnSlNBZVk3BUaDg8K+ANdkLU3
bUnwanDxuNFOTAqzoT3thF1ZG9p/vNVafg2H5WQDnXUtJ4P2gCteVqgkhoDZwyimLTdiuzYsK1/H
ZrPP53k6wMDfJr1dEnDWHWYZs26mgyIDVR9Uh3DV6RhGnRA0uVTbqJqANsd6uBysjBTze2YQZ+d7
uOZnIzk2pi7XeVmsGgIU1zor7nieM6EjegU3UqEq+OQCH8q/0tdAW26SnpE6BBSg+9iKHM4h1yIR
B8ZbFs0b0jYwPVPBTChcgRTwNqCmoVH4ZbAFdkRDrcKPYUboiVoSVUoBnTbIWpw7U3uQhEpb2IOj
IduRXI28YVD+dpT55UhZe6MStU/Beokh2rp9na+H+k7bI4mDon8jSxKYXH/hxGmxoYN754VVv8L7
T8yCmp+zOvYPKk0ecxndZg6hOqFf4xUq52Mfzrc1zIMFSqg3g8hOtGIhn3JCHdxd+87vPw+Lpovy
D1D0qN2ac1EciAq0wX1cABcN1gSgTFsdK9zMcYZ93U7WqimgWwMbrkgI2aDBWGejyY49xwFDSi2F
bYanph2TS1oBKwfOf7G07o2Cll2q0FGmMbKdoI7XCWHVzvIk+YQNv47JJ9HlMB90YnDLg4xqbExv
bda653p5sAPxAYTPRzdAGUx3trtGlJlLejJwpFdtZL2kTQ6VWL2VJrSJrsRDAshpEzg4L7sxOWQ1
M0RdzKxgRpxkwo1OqUzXVkeIb+zq/dywYbQyu1k3ooBM5Hoko+W0EUd95YUsTHsXKLT9BtnoyYBx
lzDElEWAIIzw+hUrJeQoA7OTuM2BZdZNi06lQcOCoATWrSD/u8YEpPvyqZtzZ8cVNEOlrr7UySFl
D8Cdhw9bq/IYQUzNwWqsKrsPGEo5frqzjnNNCy1AFQQHv1i1/Yxdp+EsKaTBLClWRQQBoJkx0dW4
lhpmeqchh4Rt2vMo9cNQkkKTlrLkFswF7RMrOIi+u98VIZzwzofPVYwZCXtde1mp9tHIxVc3a+7b
iboT0LxthQl3pboA+ZRQSMYcq1iPg72IEjBOVMuVfBZZENCjLBta2d3RQw526CvYPy6oJ7lYfdHT
bhoHillJ1BoDKl2C+qYMIbVD+eBmqi5QVMS7tEZm1dndNjVYiqaaQ2B34CBoUJ8IOyEyDa4BNkCQ
WozUJPU+0s6gZYiExsUuhf8wjAAyuNcDmZetGW4zI9lNQl6wPcpWUzkWWJSR/fUpu2OZP8miRDVS
6tt4kOcYl+Hat/NNxdvDee/Eq5ApomrKizQOPoHrYF1SNPWKXF+8YOPnyGzID9XTRkWjXk1mcmbQ
y/eimT9ks/+5bjwkFg0tbR+8tQufO+khwoN739KguqqSOaGXYnKr0s7F3o4xj4+Kzf0C/dSbRPcM
ag4VtwxXJMQnqylS+aadrSu/LxnE4bjT2nYjcOzeqQ33NTwVltOpu4U8cZv2M25VP34Vnf+1VE27
6+tbmy7k1p5Duk3EaZkwUXDmEOa4WGRHPO0SqRukG8JZsNdv3flGte5j44McjVi8besaAlvVUrzR
ddJvRgg2qyltH4aAYgAEpNQnTSbKPwcZdYFCIhksgtZeVeic9wER5+sarSzjjXtlIHqWkN5Xw+wP
LLCLM/bQzxDysRHP4103qH7VyMHZJIBi+gZ/GN4ISP/JY5Hd2q39UhIvQe49YRP4PJHO52vXXxPK
MmwMmR7APr51HaGKdCmB9DVknpU24DivmLeVWx8IgDsrz3ycqohh8UnVHN2k/TCOkbuJsjzm4WND
rYDrn0a90USXuiNl3rZQpDkEJDlCr93AevViJLWj3QEHGzYkH96UE8W8jhiKaUCYVtecOsNL8b7y
xL5e3CTJ1gFGmWCCGrlwLOS4TUz/lIjPzJixxOe4XXOb17H1a8q+fnRRk2bENPWiYAL1GHJkXa3E
UOY0ulHWmpLIZL9i7HQ4qeiprhmLLzPoFQicyJXKyJXwJb3FWj4KjVfblddjZT4uvwHdsVnFVHvX
oTY/SStiWX3q+QjumJMZPkv6grLY44jF/9mqfpMWaCADS26DZT6qhw9Dp7/IwCHfq4uvg575z/oA
+0swa9Jjbor4U9bMJHeDR96A7D0mTkSYWvuIZh9t0dhshnz+UneYQSLZPfkn3RlHUupfsPDD687E
hPkQanIHlEZ6OcIkKDBe5l+VzhsXyWcNsGcVQmQmen3YTY6DBbmGM+IU3Zoe6QFPl4/vd7x1Wsxy
3HyBAxcQBpdGaKe+uDTKjQQuptkz7+jmwc0b9qzAIq8Gc9SHQauzsGPv4v2h9byHBmXJ/v27JoQb
YzsBlRsCBE4KO/KpCax5bSVusBkCQjXiYj4xOEtE0UEV0BbXwBVUir9ybu7pzqCzjNKlf0opuF2W
gkW/DYSFpQF55CDzA0Ee8jiCjly7TszA5ypY0LKD81bDL9IHNanxulqZgxwuK9SH3hx8ZDX0ZllN
dAScmx3ssDOwMQoEctwqsIQmj/whEW5ArKZbnyX4ld+6nyIv5D5lH7uNbRfhEdKYs8TDyV6SCLWe
xU+Yywx9pIB2yEhVdDbpvmRcxXjddjBWjd3/Ze+8lhtHui77QoM/gIS/pbciRYlUqW4QKtMwCY+E
ffpZYH3/dE9HTEzM/dwwRIoSHYjMc87ea7vRJdTiLx9Yw7HWzIpzsftbhbV3NJF7H2BczwP6lBk4
G8C1HJbloMmlkTgIOURsHSYvdTda4r7hd+xO3oMUge7sZPFbY2ObrCaSEkMjFUtW0+925oVbFxxi
YphXM8qtF2LJVqQooK/JIOJiSd60yMCzyclOSebkRAhn+dmvKb4rpydb3VMviVH028Lq13HipUdz
FOuw08sT5NS9JXk0IG2c6sMw3xeKjFviIr1tyZd4QckQ4rNHhek4e3SRc5Hd01B1E+eam9WFaO+I
5VerN6Hbw05ujXCjAfTyh9/N0Lun1p+Gd9G04TJxR4Q4bbotwkI/9Q1Bo1bI7ToqalTyeoJu3lFH
ESavlBFqWWdpA18vODHUey+VDyW3Vf173cAkCPv+y0lxOgFazVFb/LBqZYDg0LdhIL2PEWDjENqc
Jye92GVjFLz4I17gqTv0YAPXZM6SBh1Fy5jknqNRTTmIp9RZijhSJ4BxPijWdsSNNVhGtDOpopYN
p6QZBMpOPYeRkeP7hWyxopN8FwWFjuz6z9Awj76DArMsk8/EgATXOAgnpM2JN+ujYDnCzUS/Xq5R
1AgIsbG1dhpyKxwMtkObsPT15VELu08yyo9ewlKksK+z5uU0W8J4kerVX9KGNVKSrazxZYYn141s
Yft91BoMNPUxfOjUCYC+V6a+zwbN2BlmO97DEpJGALZ60vR0j9UDEVBB2zQEi/7a0aEEKMjwwISF
88oMtmUNCb4aZK+Xpsbl6aNvhq6GZDcRtktqH8K5tgN5RhhKNiIDSuFbneacwH1fUfED5T5UIF8Z
uLKC4JAmDEUP/WU2TuaBQ/4VcQwJcQB/tqOSM4YNzwLNo/aXjX1OGH3JwaDYYkQdZ0bOU7eEHfHG
icjqk3loH3sQh7OjUJ9hX9HVKc14nbSBc3OVydBQYqgYzD4/OjqR9xp2Y8+oa0KcTWNNLnq2qSrK
wLpAPfLEjZKkuy3dObDKbsC0ZrK/IQseV+z7D2VFqgcbN/+7SekxZdNX6oevtdCArzlpu4tJGPtE
+7aoPb/7KIpLQ5jLIWsRSUppzGzPap1NnnYAjnixmZIvdcfRThUYer6EbIewvZ7HDj5+25XAJoV1
jdwjmCF9qROf8joVo7tOcdtXLOB3Z+Yt97Y8aQhyN2JAk4nB+VxVtrlqyglZ91CohcNjbVrMHbtR
brTmF02L+gRk46A3nbNXDVEdyOCAp7BJO4FnRsvi2P0rsVFkOOQ4R0gu3wxSifOksdDaeeqeGIWZ
Sw+b90LYtX2dpuatHamU4iCnkI2TIyMOd1nKWmPIxKcJGXJn1PLG+xcRZ5gh8yX2bJOKyTpj2fyV
uIxdxsnX4aj48b0g1vBupO1X6fjAjgJ9PLAb3CkMB29ZN/xky1zecvQZm56UNn/tkRxv2Bk4ZmHJ
M2GE6bnLmmJtdBKrG5LSg2XWhAMXcLerjAiZwGs2ra1RVYCk/GnnwbkKh4yswsDd5uHsNSWqhFWc
tVjoiH8nD1WZ30KNTaCEXfqgYUteNnvX1vwrLtLTGCl2Cmgy71qUdAtBDumMf0YnPnpfTszW28uz
a6McOXcdks38v9YhE9CVGAzrkk4tgHqb3MpKxclLbxYvQnPFIROBt5pimexlVWNTtdp1i+caBN5c
Htsgmvm3Dj1X19wSY8AYVaqWtNH+pizKncbUtNMYZj9RpNwSABeXcRX0Qp5kZKkDRe6PoqDN0/aN
/4YBst/bvOWcZHrL+3pGyBPIXGwkCqrdiF5Btm20lKNn7tCdVhtcPxXqT5ZAS0N5PtDNXDcl0WpO
btyKCuqPjM1ya86WhGosL2llO4e28qPTZH4V4VRsijFlStZ59sa0Eh8dH/urujN2pCpia82t+spu
CwtEQgPHC+t6aeU6Igm2KSfcRcjpBfU6pwu2IqTOXSqrU5xJib3QChsHYox9JJtw3wqpdhCekBui
MIesWNp7xRnwWGmiX7dRZa90Vpit40JNTpDi+23kbLzZaV22jJKQdbLvB62YNfUqTtv3RrhFtQw7
+xu6e9h1/nSPHaGOrqHUEdzZuC/tbjgpF6BeZvJNpXsN7ZFDpGnN8BJGNAhj9ukbU1WMTQsz/VTV
9KuebQuQqYy1wKZ7Hdu8v8ZTGx7Rb777MTrMUb+5Vat2mJUkM0YsTXXegtXErQdGV90CwqvXOn7i
ta+xpJUQRRaYwq0tHhf2Y8kVn+igxF1IwGSRUf5I3FZi6SEshDo6gIN2YjS4SYY8ealKCacz1uh/
Z0nWYrXp9ujmqwts82Zhts60kUE/bIxegzxG6wIKjzw9f4J09ApdqduFwZSdHVhAy9H0WB48C3ec
7U8b2DLklIF9PXYuWTDzd0DZfXPOPypofKSvoOn27Hw/NZW5C4cEWSX7NniKGWk4PhHXI416VJi8
Rg5yVvIY5tcEobPoN8XwQTf8VLdjf5maqKF9IOqNVwPdcgg/PWg9Z/OZ5nGsp8k7FbiUl6YNfNYx
xrVtepDTO8nI1CABgemlfhRjhpNDesW6sKMfZdjLU0wvw9TI3PHtXH52mjiAI3F+yXQE/zEwGAEG
03nkxem1Rx4RzlzfU++zznVI2mjtVGNN5q+H/Qke39KTcbOQgWZczRi5oefFp2kO3gZHRuicfyhK
3n8seFh+Hf9S2apEWlgWewA7tEPQt9JKR+6ZdGyNrZ5zU+lW9U0Pk0VH5N+71b2HfPuvGN6S17FB
kNvj/7hrCCycyfwFJ6JZMx6qMVtZIMUnuOKzYGYV+56zQcJXPcbhUEC0OHSAz7eEe98s1jyMu+Ou
RZS89mNKFF0axsXW/SWEBJcBQwMXpzd3sEeikzvnM2j5aF67mAFop/ULzyLqreyFxiiYEsa1eIli
9KnZsOpv/dE3b3l3HzQVnZJW3Qn9Ku5ahbpTAlsE7ZKtNG7bkBCEkimrXpnk/KKoJlmwtiK0Tdam
sYIP0mehtFkD3bc+3HjPEV+nh8dcGrBN2COqmF1FgQdgW02+tvUbqNIK2qhu00Vo8uCQphgsU8ON
jt2k4mNGscjBg1BfNtZHTRXYBdrDTdtgn/VquuSVNV2ssNsENa6BBjuXlw7dNfBxXjhQB4BkEDHY
DVZ6HKLqosd+fihaa3iZGk/ttEbd8A9toxTMnJHC3o3zodskZiVWxjysHbvA2BElhJkKfMUGrE27
QDql9l0cPfwcp0hKRcvRAeSKkCPtMg6dRhhja76ys31YaITxYbMFDQLi6p0ADASFLf8er8QQzcmh
QtvXEwIkrekicu9XSr2N0fClRuTHOvTzvVUNGbsOx1kNVdMg1+4t8Mwlac2G9gWpW660zu6vWter
beLJ5FikzVW0FkflIPQLQ/gDVWp4mUT/MyIn88jucXxloc9fcZSWXUWcvfPNiYOezo1FDz/Xt73t
Y5mK9M+uZ4+QWiWMVIJTKUOxQZYFI+5IIzWvyulUWUXnbFo2DXR6M9Q4IcpvYREVTxv4wIx4WlZZ
Fm21JEb/L9PXWaO6siac+LpcPCvcKCkYgGg6kewoQfmMGPQago7E1B7EsfNCcv4MK1m5nmlAJAln
S+sS4V1+NYtfvcpZpyDTbMPauGjOnIxZR19kmKVbZXsgwfuuXndtj1IIZQLjd72+Ks/5Kuyh2Hl+
2m5tNo3rrpaPfl4otInGMjtQAnHtt8A9t17kHzpwC37kTOfnxdz/2SSlXR1yz3oN4ZZjIOuTva/M
/UDvD72z5ZWH50XXEPPnh71B/rvVbRlRXJt27P4i9WLF6CT+qWpXLFo3798cI6w2NUbIY1Tl/hEZ
acWWze3eAmbdTDdk/NPmbairuP8rH8Jr7cviE7KwwyjLUNeeiEh6D8m0j4a+fxlyomdcx3IfRa79
mMaYx2SW47k2/R76q0QxmHeb2Jq1PTb6eRJ6dSiChA6YUuo1mGxMHrRivsdjcnw+48aJthRt1pfo
vWhpDX1762Tsb1iskuMQh1CboI+BfWMQZeWRIpzJan7VDO+ef062xZ2aIvrm4aiGuVx0lwzdwC41
QuwpfHkuz1887xJG0QPWSvdXA6NMA07xiy43XGe4Ve8jTau1Z5UWBTcPbHqdv7H4ut+eT+v5BO0o
2T7fJfCmR5rt/Xc3M9Sy9yz1+nyJWdxUh+fLjgqSJKe+EPcwTiRt8cb6Xcv18xnP75s/v4Gj1Zor
u0pJChnHcZ8mWYYnulLX55sv3bH4nD/XXD4o5R3669hY/lzQxjpxgpHtgpJ/IDmDC3ccfmW4KDdR
PdcBzzs+f/H3nzx/8iq4O8WAReN59fkP/vyv573//od/fs1qMY0egR08xPOW50//eIznjaY1uAtn
ahB+PJ/W88Z4fprPn/7cvZg0WhC1+/b3P/v7Lv9+OYnr7YLWbeCN8sj/flbzbX/+gj4mXj6keQyJ
uPF579LHSoFz9L8f/nmjbLr0YJC58q/b//EE//GsU/HdzP18+++n9Y97m4NurEtMEH/eyH/88fxB
/XnJf7/SWbOUyootx/yx/X37v56NG/kGp2+7Wf/9cv7xZv/9d42j2KQwQ//7pudPzz/786yf1xUK
l9X/SPClWLlGwLI+dtFBoufEcVQnnPzXmVvE71Z/yzpSYhvm4ztZ0xVRWp8wUuJqNGnLehxgzzV/
FY3LBpmG+QK4sH2yqbwXGHyrS9p00yGMaLIWHRncz4H+/7c7/F/tDmgu/s+Qj7ex/t/5HmLW1fzx
N1jiv1CT6iQ/e6bQGdQhG/vjbzDt/3INF7wlzkVk5CjL/hfew3T/i5GCgfoP/g+iiVld9R+8h8n/
M1BUoFFF+c+E4P8J7yHEUz3yD8UPBgZMF7NCw8ZTj4b8X0LDzEmaRM8Cxq7DpZwqc19N3rFN8c/W
Zq3jtBzZuPQMGFAAnq0qDd/M3H2tQdSS6eK8oZ6Evj3Ru/A7RFmq9h6JQdRSFg/1pjAs7zHayKHs
ttqEgfK2gZm4D1FYPzsSt14irXcfviRps2r6d5o6wQ11xzYn2hWVbPja5JF5ZleXLWg22w9rTlx0
ZEuFOl/V+xbVYgMXIJbtJaUp8ygxQS2bzKoOEjD/Y8z034ldkNU4/1JT/srViGOkDmO/lSTNu8tj
IxQyHmRUdBf2DN+ojI1HplvlcSTwAAAFF16lF0ctxpgmkiFe942YHpD2qGAI3NgqCqqHbpfExceu
dxA0thHe1u+4y38hVR1fhqAdHz7xPAkgi5smpukeKmKXTP/Fc6evOA7TV2EWZ6tU/QOTU3OObWa0
/7k64m3T2oliNwK55wBA6HSSi1QANa/lc7iYQfQgfSFeT1arbZ+v26+Fj5c2N49FqTMu0nToh8J7
q4h0uqphFA/b/zLokNxp/szNjHLr1CmyZYNuiD/FJ+IymECJXn+UY1UcSgt23PN11ti2GE221rqR
qr+UjfExKDlH8dECDYnIe1Qpsn8rEtbx+bpHSzx6DPwXds3NjrmEWIUuGoyuD8iB6om/NKJ7S8fE
1IuHHZrhzauM3fOaSvyEuoTsY2RVH2oM8wc8RO9U2rOfD+IXcAHXPOgRApVmvoqb57seahPeOIh0
A5uzx5BBV0xrurpGn2WPwsDajASTAURvp48g27JGTavcDqctCPDpXiX0fmMc/HPe5whI8D4FCFbo
IJgrXaG1COzxbpptyDzYKP7cw0t9Y6k5zhXbiL0u9Wy4W36WbH3CyEg9t/u7NZrIm8PMXD2vZqlD
J5EkvmU+KFzCtt3eE8Id97Gb6kvaAt29ZFt0SGsTaeN81fGLuwWRctOBj8XDAWC/ATN5oihBKK8m
dad1VL7Qmvl8XgMmv9WsxjghZngxYtXcoQGL14pIUyIVmnvNWHSlEsG81/4JgyK/N+XD1elcZQgr
HGr6tzyPsrtfDwcfMsX1z7Wk+SJ1VJ1tY1WrVt5zrSEZOSDA9Hk1GzJ36ScQ3sbElffSjep1DyWT
OSZ0PMONyYyQHGq5560yOrDUoaGxh7pOsMz8W5FRUdHneXM7e4VSP6K7npoXVyVENRccJnIY3nzz
159fkV7+Wo/Q3FKfsXHc3My5jE5q/25CGn15XqNONZm56PSIE0zrReRvYc9Vq9Tgq+LaSQCfmAYl
KF5F3lQfvPsFH0NmaaBeVBu9hqR7FNIJgB3QHSa+0nsPpqJ8LXlcDS/+eyWk924Zn0XPN0tMMFS9
wHknauit9BzxQrKZ8z4mM7wScyhaWK6qkPOQ8jmqlDNgXbbt9zKtnW02tYRQ8btBeuk7My5CZkT3
1s3XnjepsVwr+qCvxlTJd2eiYUiLVe6FJuQ7bVp3HfP6QEagTJuy7j3lScaS1+5ysvQmBxJeix63
zfS3II3a936ewePYJKagqd+yKq1eOpOw+nmyt61RD26MuLRXCg3IMs27V6yc77EKvpHwgWq/Y1pb
JNZ91L+Xdl9t/YFcknZOEZLdzfSC6V2TvXXPwyMsdu+9La3qtY/GvRutR3K17pYj7Dvm8KEedl0/
eGvk1TPgDyhIFA3ZWaX5rDjSD9FkmHdrDhwoKz/7K74Nea5uAzmBix5JAPyV5EAhW56eFxFqTrKA
2TQNto1safbOP39yvQi0my0PRjRWx1G61fH5k8F5+s9PbRmKvW5AZJvv4THi24spprmeylOKJkBo
aYTDnsa+LOJzy1Run7eWfxZdcAa1otM466OTZX3qfU38k5sBSUiaI3vye9sbRL6lYEfG/DVLAyAC
GhVzppfG8XnRVrZOR5VIJJ2pUOOG1WvbNP0eAXCyrXRP3pNg/A7XId9ndlpvbdVcktEtPqQuEK0y
ujmmisZSFxNWQ4FpMsRpSJ2y5wsKIHW0Rpsbn9er+aVpBLLadl8yD/XiHVx19VEWQ7IYin54YZIo
L61Qv3sc0EkvP4gd8F86XNd0b8BoxjE47FAQKyTjoP1oS2YaWUfzqSKMBpxPL5Lk0mXpqatjfalC
GK4awNcekZAFTTONbBhiY3yeai8+17ItdzkhmM+b6E97C1uk46oIOoui9b8v8KDrdPAMoBETkXhC
VNomweNyGZwsJxoYLWec6l+xgyrM980Y3r0ab3kR/U46MX1h+6ZnGtSgPAZs/BUyNpSETbVgdc3O
plMhnu9Loznpw0V6VsYAfx0HsXXSAsOPtz1w9LVPqs/CyN30XPXBxhdlc2zLgj6UMGWxB8RxN1WJ
ZjVuzI3QmSp0vhvuAgI005yT/9SH+rcK6QDtOv3LGxlz0r8YjgNWnRMWoKNdlyny0cq/y/Ym+Szh
/jjtvZ8S0CfGQHBQEr7DL0KrLKMepYt6JCFSDs3Sfk1wsCbUg5WyyDRtPvo68DmTOdE6H3X6s7wZ
n0WB6rHOieCDPV4uSa6oaPk29aXoEeB2VrKLC0CtrEc6/U0WUpWO1fugerqqtd1/GOrQRtPPqqm9
L8wBvI5mrfsATCdOFMs8s8eLEj01sjQBbY9x8ZaPqiMRIzZ/8pVqZfjVhaaxnCLbo4ltu4s4/5EK
uRqJT2aevY5zS6FwbM/OhEh5Ct9rMgOW0ZTrC4hnS6tGqQbGeVpr5Pwuy76M1xAw1UoAWgr9WSJR
BWI7we3qjEWr2clJq6EjcM4+Ekb5IzXJexY9Wnanw71j+LTcmsDeJ5bKtlnTr/JOd9dayoTJqA6p
hlcAp8M3kmZuqSXS14bq0SV8XuF83zoV08tS+8upyBG1u/RmCfN72oR/ATi+j053VK2DKAiddpNm
jOTd7DLWKJSz9NJY9UaLAYI5r7mUxUKIgb6g+zNKuKOGWHnpd+nZm8ASMZKCWpHzaSHx/eg7W784
6RIpsrXR7d7ekKbNTg11Hy3+KSd3MlvBXyp3lpJH1y2yVV+T7CJt6V0FzJkayWMWsBXo6LJFA1Ha
Xk8U99Cm5b5Hf0zL8qt/TrCUWe/bDDfLhNGAuQ5tX6JmEvYYkXwhSQ253nwx+AnK4gSJTZewdUh8
Tb6YTS1fPN2QL/CG+5XudVg1kro5zOzMIGz0Q2LV7ETG4AqeoT9yCtl0Q7DRtLDZug46KxScKDtL
fVUlicFMu/9gJTBWFUYvBKh8u6ICXkWprOT05yIvP0ppZmhuRXEYG/Wfi+fVMJd0isloXyU2Ae1D
loXpH1xKGOxGY4LdVSVYuG3ToD84kSU3Ri8W7thsQpjlhgylCty83YjKZtB/Tu4ULEnJ/jaJViJy
8epbrV6Goe4WlWjbddwh5GEo0rbQ+nTHPvXS1M52FYXU+lTszBLF2lOEpnKuINhOM9JT7bzW7YZQ
vfE8RFPKAL6wdmFZ6Yt6JJ6lc3X+78SS2/S1dZRB/G72NMlR96+8MjOWRC+li6ShDynMmIak0a6H
RDuLiOl5wCmymMQpUKXa9TTYDlZwsIRTnUWDEq8vOuIGlK2vwf/smHEHmym2fkYZuliNOK1DML4k
kf1VYk04+LKHpR5UNxr2R9s+Bga54iHBhAuhOdZFJpLFBhRviGRgEXT+whui+lWy1u+H0QD4xoG6
cMZrkdLUH82S4NAONYfbGMbJ8lg2MSQmKwEPeZPMwDfIxemChhVwIkXeKADyaau3am9N6FPwx7AB
qY/dLKdhiBxeU07FWAetPed1sTB1FTxsFS+VcOTVa4YD/5fld8pvcR7Js9FNRDnUYLoN0gGQNjGp
1oP+BecjjWJ0SRtYHIQfTYm3His7XJmCsN5uKs5uZ+SXqtExJBqoFdKUidXkZqhixMp0u/YUh+7P
1uyMI6oGsntijU51Jii0svpONpEB90wFAD5o0dRtYB1Ym5JjHQwPu+mMjTkhCrNTctZyt2TwPm+m
TXbVtvEuo1Rt9Sn8dGz5Fmu1vTNigXeoVxZKG2DaZUlEMEcNWiSYbat+1EB1ahX14kTCVscYpfXo
5c6JlCLxyRvUAuT9TSugI9UrQ7VqTeCpARsNkDnhbd8M9DG7EXTSKcKGtQgdPVsbo1I7j4RSmYEV
83IdQlQJRRmjN2JSkndiL+z2bLj07CKzyT8+L4IBfp1bEMtRhtS+AIZsVA28SjUF1GB9z6hfiw5G
mTrnIPPRPI3lD2+S3wDUyL1WFHyLW3hPugrti+5Hn7EWxHuVc0yKiDzEHMHaUsjuJfZFt5NNEZ2e
F1rV77C4BFuGWavJUeoQFqj1KvK+lkx2yROxCsbu0n5RrTAxKJmBOvjxzrWofmTa0FHwyDvzQT2M
dRvto1y9UA7ke4f3/2xN6LRY7HOmYgouUVUvVCbzW6YF7xkL8xp3KAY0zeXYDqsX+tJ09AsR7TjN
V5teDGh0dERcZeleWVxfzMo60X0Hf2Uy6Y1r7weKlZfSCyhdIuy4vcI6UA3y5mjDJnZkfUBre2aL
OF3LKjlWsVacDN9ct76KaKmMB893mjPrIjZ4tFgr1IGRaVXLqWtxNhAGN7GB2RJqNB45ShXa5xdN
11+SqpO7aiw2Th+yjRxEtzKQwFFo840wfGBwfHG2rdutPTHY+4pNEegy669+Pmd65as0Sv9k++Se
O3GBWimrzlE8sRsW4RtlVPI2VfWyN1mWooa8QnOiZ1NQUdLHKIW6Z/1IpAqV21ZF6csARgyfzfwU
iCikNl8MRpjgNysI84JqsI0HEhuLkQQEi2Haxn3Fu8f8tLTeoAU4R6l73wcNobQR591GRFF1RL92
JnfSuab66J/Iv9pXJB62FL4hSOy+HORhLAmdG0W5i9K62BACSGKwsUASLfdFwRwsL1krvLdglATI
SXaGGmwsZGg4aMjLg/LuBW8Tw7y1NlKq8eYn+8TIV41EYm6PZXQ0zDZaEIlwZfwWXhM2/Gfmu2xJ
UBmz2kerPqp7cjgIiQ9KmsR2R9qNvYGLPYHphKtnKLnqQT+eRIRxJEYXuGiiLjwncbMxBrdiOk+B
5GGOUTIvd6GdHlrl1/DtyTdUltduoLPLY5NdCLz3D24bEBvB1LpONYtB1nAmn1MgSmtB/obOTtFD
OFem8zlG4gslkGB3hCPEDfu/vMIAwdGVv+eU8m4yrWOV2EsUJRmecvtWWtjvSAdeNqncNHoKqm3s
PjClGygD7J9G0m5NhkpbPY8/kYZd86yx+RolCuxqYby4eXgmiqeGnsjBLdxXtvzU0dqPLoLtNuNN
X9u+uNEO2xE4VmJhyTQkNNpXHbPRrPlGVXYSc+hH3htN9ZLMlXFYpJnmHPF1YC6YXBdjTqCtUGm/
2MQKDDEhMMWQ/+fi5ig57ZzaQSjiZd7NCkvjtbGuzB4wfAxWtX728pWOnpqkrIS0YOuad3IdKegQ
SQg43GmiuyZwwGfyBBdr75TfvMb74rRjLEdCp4vEvdaFpb4QMwQk5j0qkzi6WLskub+tc2Ncla1z
z4vgN1xQyph0Mxjgomy3uWcKzV7r9WSClOyP3AZvQeAczNBDwOoRAYomUWjfVL7WBifeen7y3oAl
QEyjvxkt+lRcPCQy6g3xqOKBXjrdl8aOjijQq9oPd1XnUUm0xU6i6IpDnZwZYjCXlSkbZCNUGLWR
nDiOelipC6DVORtWl8iT5g3jF2K7ttHX9LL4pBx2TJ7f3ksxKvAH4Xcfgv+OkEts5vrOtIt8UTji
O75eXBjSwBggenRljAkFAX5Jh+gznPpjpNhuonhdN1nXrNOqTaALFDQ0lMG50zyVZuVgTbMJAY7u
SpJAIAKWJo2T+To2pVqyEHVEUS71kmi0tk5/u07+1gTxyGOM+vw8kZ67YtN3lr2g+mt8VyM1rf/M
woak1I4Tqr83hMWkvT9DSTzSEm33/rT0RHyfhooWsCTJkiomwI1HD4o4sHRRutYqMLL8UI34TTjo
vANkfShwBnsBjXcbHfypnHLnI9NumFEf5tS5Wz1V30Js1svacpLV1IEqE0aI+ZPGKrPWwOw+zSj5
OVF+MSjSL5OuFr20T7SASb00NlqmO0vabciMRPs7RIWCQvxoa7bY2a7+VnkVrFl0Sp5Zfm9K+5Zo
uXEAI/pW5dbvXuNUn6lOMoUnurKdtLXnUaRiVII6KH4nDp1xsz9FCMQ4G3jxxiDe0Kk9e48sgajT
alpApENAm7cbjeMeU7jxTQ9UgTBSENqa4qEyCfW2XE4Snr0YQzZsWQ/OksAPsZHhpEA/hLjNql+t
wqVQk228qCHyuZX6tDBUzEBbi+whvnSYmGbxmsQei5RjrKvzqJfsTQdRsPC3S3RZwZvu5K+RYZQH
adBCItB4mRu72uiwYOaBWqKB/CCauVvR8P8pg+FFb2l+y8oYQeK1G5XV+c5BALSka0mhAAnSD6jj
o/SqMsScpZMdJreE/if8PScjnWraK/keCRQiNauMzxSPMYZhetPesXaApHHkhWwdR7DFQk5rtyND
PainU6ODrjPr7GObDGo1wlzw056QbzcH/thFez0GkEvmCKMav2qXHJkfyAbhIid+uKV9+aZnApVZ
XeBcdNpu4Qm0Eo4Gj3lIg1eII14UnTnKCftpOAFnGbLljnw7tkKzb9JMUKvat64irlQa8MZxV4tF
osldZKrizYl7ZDT1TPkrzFOQdsZq0roQY3t6KcP6i+w8czdXUjjkjjGYS5wJ3m9F6toh6NyfeIG7
pUpBA4ZeRajiuBlsYa7wDE6bFC3aYkQlik8tmlAWwaptuGdTcryrPEfFqd3S3MHTIkkH08pigoQI
iSEE/SdoUS70pt0S+MjaJXDzCb/5stz6MUDm26gZT1fMwVdR2K3swk5WZBM1a76NYGsza+fZ7lce
ZGLR+SV6aLP+iALnrgomBy7N86UlifibOXkkL+yJzyYzFAvTOr40uQfldhqil3x0X4DwYrYqcRjk
+i9PKp+dVL5tIxsrNoU5uOWm27oSTpgMZukYTh9JvMii4kNbD5kyNrzzV4Q1xWwlSa+Rdot8/3cx
Ss4RAvllOI4nDdHQI/6VNCNfsVzLVo7TaksqKd7RSZVLMTn5zhpl9RaLdFe5GKxC9AwjzguE78o+
I0M4TRENwIp2Fd0DuzrSj6HNrM8iwTbbIi63tv0EQTorcGJKz6eJOX/XVLXWgHUfvV2necMhTHE3
DHoToXB9n70Do7kb6h4BSYBsNWwIVawL1gQ1+kcfu86irQPMIgPI2lRr10bROiSDQkVt38q+fqPf
jI5Qk4Sve86+IdtrjaX93EoaDUk/YCC/GiZFdhVW/sbD+7hUbeZsgkmLOZ+3KDgGmjhjXjk7Ogu/
w6guMdZykIF4eHGcZjMWPZ4Z1wA97oM2Bk/9P9k7k+XGkWzb/tBFGvpmSoI9KZESFZI4gUmhIOBo
HH379W9Ble9Z5E2rKqvRu4Nbg7DKyAglicb9+Dl7rz0QO7Qd58QP11EXZQiwHhg91QxoE+wCQ36w
p+QnXi68QzSGDDSKoChwRZK6+0S9WO2EWd8qqZ4dqSgvqVLrD73uvSO3J3gGATIRPAYZSWjMFLV/
lnlvb/BZrxvRWotacY3nFALvhX72kvjbVyJDwUsrRuaXlfqr1wDpzsLFlkcEzJUDJhtpDz1jSSfh
gcC7Gdtc0rZn0IqmEDILnjcweWuEe+HCbPQBixhvrXRfxUfMWHJhqQ4RZA0POoKuN1TixJfXHtyo
JjqE5CJLpD5kDAQFAzOnBGIfkfMwdcdgqDaYInFCMe7BDeIbbfoezvOyUgQXFLXjSaqY3YMagWZC
+qfSRX4semOl0BjiaNhtnaQ11k4fnqCLwFsHHt92+hM9gdHHtK0tEOcxexj31JnDygh5qIxs/OpS
wK5x1B8bijrX6E+lNTq+nlTxKqjFU2gmGKHb8smqHbkykmFEzNe8Rrl2KLGPUfuj6YhyRtVRyfep
neLYzFB8ejIAK0Ycxgl5Lp0OwgIzF3LctOYxZpCs0zPFknLOMU+MypcszPe8Go/M7ulP2PJAqvaw
oAateLFzE+uYdSNo7S69tsHdoyNqQ/NvJc3RmnFHQzyVyO2DetvPrb1WqxYcaN+TWFC8dhCoNaIa
RZ/ggEHM6tQ9DacO/T5ylVRA2edUSFBfAoafw4MMt1i5Grb3ObG54Y3q+3I1v0dbaeVH2ZEQ4Qp7
TyLltmq6uTjNw51aYKAyJU6ucoTorXg1HMFCe+mCID6Ijr5PDkZCRBohp0q1iKX0JVseGXLEJjfj
tOkswgUIYoa1I1YudUdqv1cGje0wAh1Sh94xRnUGgoBBxzjYYBPINgg98m9a6WBHmXNwEakZkUOi
79QYq9pOiANu1XuqUMqSOwYlP1RZJMOFZYodMGVI2tz5qaoB2BcI+RzeUWbHDCDw8NTIJXwyUSpG
t1W7dFU5rbJQXdhGV0HpKzexWdOLr+U5YVVSLIaMOses0DzBYJ5dZZyGqhIto+U421KHWOfRQm0x
aLhhHuxXqu40bDw4qdpKfWJY12+NNH4HlJoudUmpwSkiov0BhMEoA2KwkZ5uJNP2ZWuaHFg0eBCd
8zmoJYpi3E/jRJx9NGCyIS4ZM37ChpsNwTXRDiapHthuxUNf5k89sqYNxpSF6aahr7HGUosF57Qn
kyJPJxaS/KIyJHwo6xBLsIdpOgGtQyYHEWzhQ5RGoZ/OMR3epHfHlH9cpCNk3ELXr3WQbDBh+2TM
FLdZruyR8e1xJqRvrjW4d3L6VvoyYUb7qLvKtNA5Ui8sJ3zoc8PbJi1PRsLTsBkMZdfBV9k6paIu
hT1ds7rEHxI5jwP5Ya3JR3NaImurNHxpJ+jVuVNkuHiBxgf9Lm/iEHma1Nf06yN/QHdeNMobuC+G
xBD2pUho5Zs1wmJ0r6C2QfRkJbkMrvIC0xqOdWl9tBSCy6DxrlZi8rpPzaFTpb0egav3sGBw2aBG
JWBZajDlbDr+YcWbD7+DjpdXEh48PIb0B+vImZ66EfLbGCaPNC6A7HT13DB/oIt1nSDu1UGfvo4j
dZ1WhuqOidGpbPhO9kiMwNiD5XFQswvFGlaFUa29srp1Gk0NN/OClYEoHxYDZhU9+0EsM6a1PFhY
1ST36sRht1RxTddlfAW1jG1fiZrHweElpXZ3FXhIU3ZuX6X0TgIz1nZoi1uUEsgZhcMTgtl6P/bB
KozRUmIZHp6iMZq3uMzem4ytbX0/pCRGpmPImcB+NRrs/QqswqU1+49sXiMz09fYIsIVbFHbt2IF
NJwjaCVF7i7SJ/bikFYN9ALNV4f10NIhFW78FpvGtUeJwuFnGBZOP6L0LwjwQGN/1iGQnVv2W7pJ
ODiDz9lZRLdHKhubJhyLCKdVaB/MVQsXLTIECXDxJKbLnavmpDkrdKzCzywZ7VNfqo8YtfE0ghHE
UWfD1SQhfGmoMdkMA/BVTycBrmF4tyLl9d32nHoN42+pTjaobBv7c0vzLa0Ic2Wmv9W9Hm0uldyi
q4FitrWyG4U1rpsSS0brqT8dQIUhFLilEuUQsqW7EVKnicSsl5JoemfgEMIKSu8JZAd6zsXz4AwC
9DO6j7GoX1tcH9jFp6upYHQUVf0Wtslz4UBQIgVitGhqgkhasj0EC91teENs6xeisDtIebcP9D2h
FyeNxvaxiduXSY3zbTg0KxJhjaOD3RlfYEiEhpltQvhiXq7lL5U2N5KyZ3S318kEutUUJkOIMnkm
3uM1MlXGP6acdlUXa5uRkAIU++kmngdF+B2ieZDGCi4U703hNEBJuaU9rd5bpL/TVLa+ijx3itrS
p4/5I4di4FVA7zXjKQNeX+srmanxwjOIe010Lhx+Np+F4oCSXT3waDEU9GaPYLIvLFxRkvvSJwMY
kUnibPc+IOGRiubZF889mZr5pRjeTfHIHHb50eQSLTrD2JaBe69lw+wrGT9cRz5DvjvRVl0TCPlp
Dpj+VQ2c4PDiBfnaSG19pUdKAdS+3ESVOmzygMNn7d4Htrk1CSsPZOj6xVTtAhsjEqWxuazoNbtx
4h3EyJG0W+KQI1hhF+R29h56/ZpNiyKfMB7Y+cYmlfp74ajjSulgDYWKfsv0yd3gzlpIqulFDoWs
inuDs6XAaRHRfG7jWFuS3yR3fS/Xhi6wFE/T1UqTQ9DwkuXh7AhSopluAZxj1siVUfKcIT/fNaUU
V+BJb0K1H2k8d0+lsMA2gkr23do52cximA3zSDntA8vKuOxIEl+GceieCa7tVjB+Nl7QqHs8UdYx
Mp/NDEyc4zID68Pw0I1lcOgzWOyeAtmvjNSffYJ0HFvdXjjhzDu2mEYq1saJa5wAtH9VOjaH718S
Odj/+H/NIOxdEKIGt8U2Mttqk/OU4SI09pai76xKms+UamtnFiNgSj15z4ioskeIh+aJIwVN9f65
9sKMszTBA/8rZf3mf/87KauNwPOfS1lXdf/RCCn+Quue/8o/1KyoT1Gl6rbKrA/GL57Q/6dmVcmx
Y3UGBmiaLqJVFLB/htUp+qx0RWaq6rYLwcz+Tc5KwBN6Vocjlg0hzDIcTftPeN3WLKf9DWAHhBZQ
uEvYsIPUVWXg/98YuU5vTUBf8DXWtcsrH8IDoKvW4DCS8Svg1mZPnQ6Q0RyKizK0F9Ue+wVDKAKS
Y2JjHCulnnHwvaQEYOHNSQ5V7JLSbkYbs9WdrUvwURA28dpSqk+Qo8GBk+OyIa1tP4rnylKUPfpO
49A8jiGJRfSOHB9PvX3Qp37d1wqToIJZA57wFZ0WjGzSu5GHpCIoWCZTZh7pfJLx0xHA4WkDe6S0
GD88gWp1DsroSFJglcUwdNjV5ug024HohepMpa/ai+Xk1tRcHmJeaq7AQeMZ5at0WQ4DZkD6iSx2
OBgJbDYNFRs3EoBikLofRLmfAHsghqNL9mYZ5JCYJMwqZo8q26PZkzIwmB8D7noOi9BHaOaO++9f
iHwf91PoxCsQb79UvecNZ9zv5E2+VEfcwY3VQCjx4kMw2MHGMbQe3cmceifDnSTwZjNEXruHwIEd
SIItqi36O6RdQR5BHLMztNxeoGKzFznNFGilTb2lQFWWI3krNEstsYjtQb2m2lMXG9qlQ0mm4ryD
RQKlRR2hmf1E1goEXQQbcn0KAo1rZ98mfYXUVdcx/pQKC7MCx6KO5aNSh86qVWp88nEACKxmjJQ7
Po7taF9UBThjUtpT94Eg2qNbWAB70qZZxlqpcSyN9rqelDvZV+jdOI1r1nzcKfEpp1GRn+T8y9An
z/R1dYC7ht8Ec/e9an4Br6WAd64jRp2FIAF2Q54hJ6jEpV9PXRIrJa3jwLy4du0Tqk0v1YNw1syR
sCo7iSwajsZJurMaa9zg0cRxP8NbDEPFFGMSsKe0n3aTI+xLn4lx9LUcPiZNysInQIXxUp++C5oI
nYztVTGhparTcB1kQKbson12uX0ZzXnidvxWUPxNMgnA7nTjCXncthHpr8iryjdG6iF+Ofcl9ig7
rWSof1hk+7RVb79jPF2q80+tHDrrtquhZpQZhSt1eePJRWcxCJLZaQxsl+b1GDP5qoBI4/7aBdkA
YREjSMuTk2n5U5nOj7vNqM4yYL0y1HkgxCzgAOptKw5Nih52V/gG6xTc2KaPz8hsaroIQ/de6BUh
gM30EDkap4Ph2WAFw8HTfGnq8NIp1YnweXvVGFzaROxzstKWAx37BbkTr8PEsYRNdKQFqQLjaAkg
qbESRk198FTTD/mAfmPU2SFH0cYzG2N0aapHOxYOAhu2vmkWC0d0Hg11PIVlFy8lO+BKKQVfwzGN
D8LiwFF24kua9HFMyWFlrJ1ZEv2mqk6wnfBfZ0ZQboaEQr61znSkT56SZ+eUhaVQKqBkFjAsWLXr
0kXsOhgXTuIFMPiXimjjBXx6QSGFhg462y+8WqgdbEvf6wK3juv10P4Qpo6QjTCs/9QykKVY8yd0
yn2+IafxLlBKQ4UanR8AIQZjybBMwzzmQE3w7JfCo9/tTDcNVjyMGXT9eQIPA7DJOYyHgwmgUEO5
ijvsNR+HDTI+Gx99rzOZo3Pv9cHbHG1yQMhAJ8CST4YD2jC1zNcscxdlroUMqTN142igAWgph9to
buTS89uRxH3XvVR/9AAKelaYws1ygy3/ZTqBE0rWiGZvp7avRhqg7aNiNHhblm06NTvVlde+UFdO
YXJS9mS/JxrroClWvzQDPUNEBxXCVutpEbDi9GwMHJu2cZw067Tztp45w5dcbezIFjV9zzXSA9p4
p42CfVyfs5y2Z9FEBlN9WjZu5flhTFgf+QD2DAvSszbeN2773Ll9gq5gOmlUwAjlNR+MB89YAruw
0HB94nAjY9wY1sbI9CJFw0w9vursStl6hGytVUO+4apgLqQFsW9ghgbSo7/HHK9WsE+feQ3u0wCK
ignc4zh7EgPAdmap58dxTMj+qkBhRrTWNW1IFsh1AB/E62w92Ym2jQPxGWWEaInCzZaSerMuyO+q
sv2MCN6GOObIYSBbtcBD4HIcXrmFsDDtetw5UyNoEfVEMHaPak5jJnbi4mIzIli7oJd6r88OsFNA
isUmJMQAJiAyM0JqzPximuKtZo7o26mrbvs+xMNJEo0uHRcHiEWaO4s/kuvSQZfQPNaEyYNoUVam
gLGVtA+SFIdFJxVv2zIJKgES5BX9TooZQK9sUKsgAjXurDxX+RlpE0eLUfaX718CMi49WBWkmTJW
QOSlF8yczUFDTpwNRyOGUmek7qWgN8rwI9SZ9Ti7Lg61xWD2L2quiNXQnni5iMIt8i0rSHch2RYP
etClOyUINlNA1a0p94LVkTBZSAlJrn0kyAqctHjE+b7RHebMhut8mirbbeEZbzNSf20FTulLkz7t
qLT1HsyG58euJCMKachkv2UUEjAlw2pV6ybSEaYNnmUnO1BFCyDAuMjLPPQ9MM6WNNnbA5Sde4h2
53oWFaEKJ0LUjay93QEq+v9YgP/TgJ3/gdk55Nz8qwr8QqxP9Xv5/f3n/wzL0f4g38LENWZj5P2/
pbdF6W3NlHSN2hcE78xF/rP01u0/NFe1LE+zsJ/h8OIv/Wkk080/qNM9nhkbk6v3nwblzHX1bzYy
SmJcbBr/m190FQzzX9nLOtKj1vYCiuOW2DgxN4xnbZv3AfCaDaIJ91qnvJlnvaHx6rR0PsME3ls/
qitNASuH9H5JiiW4I3z1ASFtrmzPv11HFINjmMvf42r+jpO3gL64tglan5OGqc2g5Z8faP1Cwm20
/0omU4vVxKx8lNdXaAuNEd3j6MHDHrDMA3cXT+YD51sotnNWXjcAdc3+DUX+bzxkPgKuP9QfJKRg
xpuPL799BDNpukFIlegt3mdVsa+x5l4poVnKouBagRZFIS+Sxb/+5nM601/vDspc19PnuCTbJgT2
v92dIjZj2LUBR/EUgIuJdH1O75VMvAfLd2HOJIrpowpbBWKASM6mVAy7Ip6Nesz9GUPlyGmEtbSr
5BXV2koyMERec0NJchKzCDW2o393t7Av/f1TW3OBarI4u7qhzhfzt4s1yWFozCaQ1FtldSX8+ZhM
XnhrjHIOFzftszml4ZY6WC5HCXe5jUvIDwGDaM4G8pUX4r3TY+tXZ61y7LMSoQ3IrYcEocUU6nuR
pbsp7VbMcg8UbKfctY6MqR6UEdTCKP3Wmp6ods7KmG8Ki8MhKBJdWDcAsbvcZm5VDzsOLGsXp6M+
LtWsILzC2HKo2NnMi7txPQ0uDh3U2fkqcuI18OCuNddDoWybjqSTut3pVr6amG2ahDg5OdomMtTs
SKItj7cAZE71YGAoaaG3UkYk6jYiAHa814LkRTt8ZKD5oM0wEWcDzGaTFAlOK20VyGijYbgsEWgp
z0zPngZPHkHgH4wwWNsAelKRrtESXASNR8t9LL1uG7Vox1zaoLDilhpimkmbdh4FEaBPEGPyOgUQ
RgyoxDQdFwABJg4XhCzVz2o1PAtsbCiBdk4T3Fqt3tXIIVtTUJ5CBja1DZopfDQDXhdnhxfmuUCL
N5+oHDxHY+k+hATIKaK4zplEZTl+moG9zcHBzppmpuhpkNIWRyQU7vGBuUvyUWBbQI2KxCmA+h1x
eouVaTnrVKZ42DHMXgs8+E6IKMB6T2uAvFXwgFZi3UM/rz0dPJHxZKmcssmszNVm1QTjFk+g35En
5WmPOjD3GYjnbRzR7eLRwDc2vmQa/KJWvAI549javURlcWp6UUAAPhsYMn2zZ+VAIIXRRoiHbsB3
ZzJoYHz0M9TjjVtVNwINgMl6MEiGzvG9frr0UIN9Aadj2eQErNgKkchp0DyjUs8sd0NJ/+DqxB5o
2BIpEBzitiq+oJ1WtM5t7UVtvIe0GF9qflZUpT9btV45dfhojvZTkg4XwMEoF7nKvZq9OsRAJtLw
DcHwkdMzmbZcK9M+KdaNUeIqV1PfGcyTHPnByXufeb4RTuc0wP8WuhPOtYkcxrL6ldYWPktG4PUP
FwGUZSFiaPqt3dwVNcHsCMKkwnWqxVDI2pUh5kxXw1vZJveuo25ftBaadQIdjoHtgGpzPkKLogPd
o7U0CKyEsQ/TKqmYc07Huctq0yYgqHvtasOutfqLUmPlTEJ8H6pPVg6TVALWxVa3yeLByaApybm2
rpZRrl20e2jt1g0I16Yc9oxZgF6Os6l41Ro0gCxGIZPhLfMMXR4YcSueMa35Yl4ap37Y1SOvXtpe
wsF6gru+J1H2rEb9Aa/NRo2nLR8B82+/dJUzEqC6eahycdRBrheKvjU9vLNgcZECsjD1O3Qfhyny
1qWXMuCyiTBrL2067pR0OFhC3c73Nwuh4If5TohXLZr5jcXeiXPKauchLkbclh1t/4K0x/yVoSAE
X9t5DBpJSZ0sC/tH436ZTHAQ+e3qLPNdq11VEfwp7tGoETwrkLHmCrLxploYRfZQb7p2WsNTo/GC
AmEYdoqZHhtlM8Iz1HJrY/btqnBI9PAMFo9zkA/QXsx1wWvbjD+Yixt5s2M8B+s0eGLRfSplemdc
bS3ppn/1bn7RmgiUPRLe0MFwaWQ8fSEZdYFZPUPivaiNxuQ7r10f5umvSW25j7gTw7Ds/XpC0yI1
2mIejiiRFO1SxR7RS/U4oTwBPryLM+TahfUWZZHPSBeAN6LnZWEp+I2C50DW54Jr5htWz8E7VBy6
R6BJB3l3cERDsTNOSvHoVuZPe9aI4IPSRPQIUpHM2zBD/aHKZ40zw2BukjB9Jvt3pWXanjSupTAI
njHDiyZp2TjxnmAYhrRK8ipUHRcvhkJnhkggz4rlDxQRChP09GFWcoQRYVZafUGpcKAb1RKXheDA
aN8iNWHhD7du3N9KoEUt60GpI1+X5Gy5BSjI0avpXLjNSp9qJFkCQ7UqTAfypnGrcMuX4RUccI60
zEVsl2V7dVY1DjE6w56r16SIGPWy2SYkK69Cj0D5iES471dPMdRXJa24idB1agSrjOjkMTVhqWvX
zhF30nVvOfGDyzjfEU2xLKv8h1MXN2PyMFXLZw5mbyUdVLuzagaa8bzpwX9n/sjkPimQ60X6O6re
EqWntvBGhEFjaMOT5WdYcY+7Wclv45Td3C69VckHupM9530qpIzvEHdMNxPoyQvDEo8oFy5og2n2
pdYWk/vZNr2rm8f3oIRKP1ZkqAp5In3B5uP051HsuzK6O2X5q27SXZrQWfjOZdUbyKyoiZoJ5hM8
VpQN5nuVJwehYeLTe8Egx2jVhVPIm/w2gHGNs/yBIFmCcO5Qdnqmf8v5Skmj4X0NpgWTOq6tw2Od
ZhotA0iksUerCvvm3Yhta/l9WbqK7z8YwarTh80cbNDm9BcYvG8KxwlX+P1WsP008Jl8S/BVjLwN
IB9TtWyF8kMvp24ZZ8Erb89nOXiwGBvKNAuZrKBUo3shFsBunuwu/uk05rQcgaxBNk3WukXqQSJ/
yi6NFsMo7jYMV/KsuemWw+KMJ5QS2OIKVjyVQT6d3BifXi+4nzbz7EXIzBRZTDrNPC3qL0JYMcVH
tewWTS+RQPGdJ0I5NGr5UGOlV+z8JuljLlA4LIXufmlCOYYJ/7qt+KFxK+7z9SPKo0ZDPL1IV77X
WWPxjqBVE84mcIYtOpEnoElfnjCTZRZkN4R6J/Cg+HicDLrn8NZGCDEGfWt4w5sMAx1evP0F0/pc
EEAiy3yJXeOq4vdbUJfMsyexGbzwpAT3ckBaxdz9lmXes+DdCYm7WyRZdvNGrogL57walEtlm/ei
1VAiOTgY2vLF0IMtL95SmNC61Co95nFCEeQt2lESc+amy0ymR7MLKj9lsbOratelzsbMsBQ7PF5j
G2UrBAe40mFtQQvcdwoeYCNmr48yuDbT2H9aU4lFpDEJTJip8ioUACfRV5PrPiCbCqnMuoAOqtib
7C50pj76wmYkAFa5RDuyLHQNDH/x5ID31XBo58n9+/2Mu+A6IalT+/yQmDwByoDTBdc7hmD+Sc4H
oe/LIFquxffT3PURIgz5hCkT1S8XRg9m1aJm7IqheVbN/NxryT2v8rPZYTvN+wOMVGLLUYTxKKH5
GTokV/G4mY8+Tf/l2B6s/Kqkqqus5865EO9C96nRiCFwIA5pvFzxIXOBlHO02vJWsqJowvYLL9+V
Iq83dlseDMLyVKXrlqVCeW/L4apZNzNm+7JTlQKsisk57woSl3OmFznPdUgXcQmd5cmraY+HkcqX
18N7AyMUMxVNUnNWLGbnQGd2ahSxjUZM7idtmectE2W1cjc2ejXPZZMDnnGvXfczT11WcJ6NaX59
glrvWG8/PA31mU2BXnqMkr9fNKNHTClrF8R4eNa69GUs+K9M1chA3fHgVJIFInkRkSdoB67QM41F
sQk6KTa5ij+QxuzZmxfirJU4WGmnSveKzz5FK8+QNRfqyp5f494y9uNYfWI65ktoFoImuvCB1rPZ
9ohCSKxdZnVyU2VQL9QY6SHaqXPgZveQEyojcM4p0NNKZE5kAlAsD/rKHOeHXwQU++pD6hD953Xg
YaKOnhI485VexCTKIndXFT6sc0bZj42RjTeOlJ858eFd5+57ZY8pcKsFwS/cwffcje6hRlvP5gA0
SINCxO54xDWYn2N5yREULxptJK++YMBk6tQV3mOb8rtytK+IFs5w8NEqZWdG/7y0IX9ZBOjAvfGm
KOJIxsatGZxrPmR4S4hEmk8Pqj58dMgjvHlrqiq2K9U0X+qqfei9xzHl+48uG02jIMPN2FeM4qzG
n7pBp4DXJi34bc+cUZPlTk37VTpz1SM2KnOUN9OWeIiTXV/R+kxY2/CzkZvjdF+VJD5iYpmJNV4L
ENrrIUfUlnEiwBgv7nXlXTuctCpz+zYKT3pubVW2K84C5VFJ+ZQWjwqzqhsvvrpIU66unlpXuByr
uhQ/vp8PTGtcOJZ1+kjbQo9wP9HX0Oz4Pr+clG+3sgwe55c1MNhQneqlAPxexO5VFymAFfoQ8982
PPFMnlptx7f5LhELf3TYlc2Oo8qsOKxImPU+yd1ba9E/LjCjUTzQ7nVeHZLRuCYEbMwrfxhDtsxd
BZ0x8R7Dp8gLxHQ5q39ScPVzUa4YX+36SAHtzsWpx/oR8Mjl+wpbDJYXWpftJAK6bCToJEs+dBY4
X1fFTeBsK4l+CYL05Xu5/f47TuE9WmBwv5/1wCEuBw01sMa7Ibk08/tjcg9d1oaqVa4Arq2l1uW4
wfIzDZCaNjJ/ouZ5SvJbNfA55/uixMgSFIW2QPlgR/Zn9C0jTOWtbOVNiflTsrxJ+gRGHOxbo5Bo
GotHvhidLgluRioHSadByOKkB+1Hlj1TPeFqdHXGClV85KJyrC4t0jS7Dw+FsZ825CiYgR/FHgbn
6TXSidiZv8H3VyHhcerLrbTivYNeFRW9vBU2H8PzzK/4ISt5LDoe4XJ6Y5T+KSY2inn5+F4piHi6
tQwwMwNsPs3wQPtS0/EGiHBnas1bPhnnKiRHmBSBzKDuEZRf3y9Eb7HWzG8mI67POlqxyBDfEyRH
q+EzGLoGR3lWG/q1rI6TMm6ryVjFFAeZt4TLuWS95XuZeygfCF06bQmicRWr6g7XGe4lm9zV5oBw
nQS5TIkIpSlOvTDuWpk9w4ZdeXb7S47T1YgY0rX2hYHaSqNp0dTHCcgqizaFZFGeYy+8sz+ccfmT
7aGv6C8wAdHX8xYNzP6GGw4MQnxH3LgyrRqPjpUxEU2/K9xOjPdJ6/ZWBgILa8dcGIl51xQRn6/8
gWXjmqnMfizvdWw0RgNFfRkGCuw6RPlnE2YECoVyu5q20sBhPdc2EWtlVrH6zFtfn8e3TInvFtIt
Kykv8E5uVhbeaaMsezs9qnFCflf3KHbzwxrrzBYn0i55/ep0XoDJolsQ5QA7gb7wIn1o23af6/pH
QGnnhx1Hk6r+GSRT6TsaozEh/KQe3jJdW5Va+dFbrFxpy2yLPXrtetMHtIFLWpsklverDm0p+Rd6
V9/mNTXn9k98HIBg58DiSZnXDLUMroqq/Cq4xPO7Mb+1ScYACK3/tBjo6/AEBEP9SEDHk1u9Bjxu
VZYdW+Fd59cFefQhy8RlXlzkZCDYp0T5/skilud51auq9AZM5JYn1pbmjam86Y68JcpJTQpUvN1m
cJUf38+3FyA1DysYeHm1HqJ2G4uiWKmkklkhC/J8B6dWHr+L0VyOP9MROQEv+Hz9Ix6TPO+2eWbd
BsCNbMvjo2XQoWZahYyv+rQCnnVNYQ16iBmYIsm/ZRFM1/l9FyPwTtvJl87ASVWW0W2+W4lM/ZFE
vXUAf2kx1PVOSz2MTox9bcSrmNnto5aPh3kBnq/HUCd3q3Ie2Jr8Xg1gq0cvfRTdCzW9tXOvZOon
Ei3ay3dneup5/200JWHevcwX6PsBmXeTIXwN0qH0S30cIeuUXx0OW791uQZDw+vEhI/ePHu+Z0UM
96aADSUHBIWdnSWj/vbAqzhTimcMUhcz5OkahimByV3bPp6sD87byY4VZYmxYtqmclgpjFk36eRw
RM0jrqqrjljA5cQXjfTF4A4HvDbjpovsnaSNuFBa+0dFio/fJnyOghldVPMZrb5JN1ribXBHdgqH
prZmtQAohaiOvWDZatMPqE7cy0gmj06DVg1dIIdGtyb0HeDRvNun0ENYQ/vIn1ftBgfeZqQViJYZ
N7ehkEmAmfijSBTOuhZEDbts6CEO7Ew68mERENkdt+oFJDS4FFjKZlVGq6ChOfcekwu9bxqcuHGJ
rB8Ea0VYTSIOpYVmUGO/HEpk+mNZvljhUEHyIA6Fjlgghze1UrGn1Lp2rb1MWSYdqtguuZR5mgLS
Zs6b0QZGHZtFB1XUCjdb/mpby8CbldlzDNiXMcTmqZ9/a7CPOjrq0/fvlC6iux4YV+cUCr00SS/i
X08OtL/qqRwQhFQIrm0YDCuQ1M9SsN978AHKe1ELL/fnzmzawXDPLd/EpoMBZMMUsWClZ2/f22qM
Cy1YO+Y7CPiN0usni0nt96f5X/7kvxHtaTYDnX8u2nvMPuRfJobzH/9zYuj9QbfLnTGTqscQRWXG
8g/8pKX/oaqqPSe3/8mf/H1qCLOS/pqGZs/wVJtx0Z9TQ83+g8Y4Tgod9Ybj0LD9T+R6UDD/NuKZ
GcV8NJ0P4/5tbEi54w34CnArTMDtlCitGfy75EKFct9WTrysBlX6SKnMbV1y9mhq8eIKa3jMBEtW
q6AIJ6XwC8CF8YGYddMn6TazjORpqmIcrU70AOQug92YkijDASVppLj0adVe4vqkmu9SsdXP3CzJ
YLTLHUFA5AIAjZrauLoE6mQsVOGZa72bUxi92dKKDAv4wnRQ9fa18Mo158/2NJV0ogurIXM5PnQk
vB21RP8V5lF/CiVHRBj9MADCOQbZFR9RRku80fdKaHYPuO0bHENeTo01+9vqjFQaA6FbEaGi6/o2
9YUp6AVH/R7W+NWpTBqFOMpYG13pV96kzK7Wx0DJYdkrpKCZ+hYD+s+BkxZKhOQ0hFnyMtK99geZ
no02/qz16AviHHF5wU9zHIRvNSWRejYJD4Y7gLcozo3q0bFshiXl5xNensovniqJUlkJrEsrxpDz
2YTh10ZEBOIdnzjph2pRco5qDJPE8faVPExmTT2COlNZku2jz642Sv86hB2BYdNJZoxAdmxAzHlu
E+3q5qsYNQ2gWzGn5BDNVcDDHioygBAh7j2NNkfN6uu3E5614Q1t0P9h7zyaW2fSK/xXXN5jCjks
vGHOQfFKG9RNQs6hG/j1fgDNjK4/u8blvTcsgQRBiiTQ3e97znNIs6jhUpNGY4eHPAZdNbrIQmo3
JxjSKbEGFD6Mj7xauX5UrQKXQXgAhszVk9lUFd0wbPVrhZCe0UuqYxNQSQhi/V3Xs2xKSMXo5tlb
FrzBaXDtaSVjrGhbe0fLlf3Srxxatjltj0BbOd1hyME/9JV3ThCzZWayiC2FJDlRboA8kVVl3wPV
BPJWgJNvCCQ7eCFmpYDCZKQSGSmS7letpTHuIRIbW3QZAWBqzGXeym8M5gAyfKjtst+ig2OQ0Mo3
BLfelXMI/Z3XnwChIkEzTEKe5NVVsVmQYeYdhIHJrOkJRZOVt/NV/TiHpFh+8+SCQN3yHZDqZlBZ
jtx7XtXGzcnAAtEl/dGx7iadRvsZKcyAOh9cd9+CLa8NPDO9avtLMqrMFSbeejekk6lrXPLDIsVW
YP9B9aioJHkX5QYPbWQa9AtUsaWcRDUfpeluKMZxa+rhzyIilc9oXYgbBAkmGWYuUucvxAq8mGlB
0bYz94ZwDWyMSvzN8v1zahbm1lY2xH5QdUiLN6EQR2QUTO+bKejMsvi9dcwnmPf4GuUY0GAjnSHc
qHBD8lreqoZoSGJpCzE4WLgD47l1TjiJTcopvfHswh5MwFQyJ8CChr+gTioS1cI6Ic6xxUWhunso
WkUNTsnlQsncqvLpwBolP0GHSSivtk5AxzuFYkIBKjaWylsFmklcW5tq00xXuxTgLsNiw/ukX2xc
CYfAIhTSGq2Z2zCoQxOyok2Xuf0iSMk7T55QUsIzIjkC1ZoEou9fUq5a59TSjpF0vdOY9CR0pTA3
XaE+BdRf2PElC22TNXKf02StHyJQJMu6rz+UMvjQK3msa4UqWqMQuWxYN88QFHW7cUus2zQJ9vBN
m+phFJfEN5jJ5fg1KEWSpQxQEiNjfooJXF+EAzLIrm22siVEMS78tWZ7xoGyB54o4cVbh6hphLKU
L2kc0zNDkGcTqr0NkmcFa+c+dWM8mKZe7EPCBcPCyPi4coMIB58Ey/ot7yAMle/9lJvmBbh9yDJz
t3mL71ib8tXoAdHNSshci0W3VzqIkDHd8Coa02M+BbRNSW0dkW0lc+dNaCNyRcyZnftS5OcskdmJ
tg05JOTnOBGC8SkHDuvJioxlAxxYaVA52mnoD7cV4XGkfelceXm1ekqWs4iYw+vQn50XJN/dqbH0
RyuE+ZvppNJRWdNXxZRUF0NRA0+2ztMoXrhTmp1ekGvXTAl3CVF31ZR5507pd7CNvtvh9Y+Jwf+g
gflvYeKuzkLfxXHoONOkzp2UIn9oKmLzHwBy0dCHLaiWov81R1TxdnW1J4x4MwHF3QACRjlBxmXz
UU3Q8YCrUpLEKeJr2Jopl/nF52YNWyFIH9IJX473tJxw5ij7MlgtIM7/9ds3przwP2RGpm4DvbZV
29V567rh/EXCE1hhNpoVYZal5ByK4BHYOb0Fz4lAS+re3S3a34NFooSTfmP+QL6wMf08ElkuqvSH
l4xvpWBBSrXAAgBJ1dQ/Q4NzqelQSKQWJFwaN4ii8RqyVreM8A2JAZkaysSwXNOQW5nx3Uwg1fzr
f8z8yzx7+scQTzEHQvDiMcH6izCImRrGbr2IWP4RLOenP4wSX19DZIgoMHH6KaHJDWXYAhkickOM
o6mur/HGAmk1hodOzzTw+9G6MlxitOGH7/JUIi9uy1XDygecWcVUaAx3eeS3u4IlkiuZ1BchYuQW
KXzqNzgki1ahu4NwCzo+tnzLPtcieOVykCq0i2KpfkS1hjxeQkUBRtXS4si2XQy6z2J1A1QH97ON
bNRw1v/689HUv37zBsoy09SRT3E59TTzLwsRjwxIMEoBumQioG6D2xEdH580gJJdPYRA7o6106LJ
LNRiC43Mtygmx1ygWrsYfulhgyAgdn66bd2egqbQb5kKUDbQCF9xHS53pdkiy6XjbAlZvTqN/isu
2vQaouVELtZxZZtqsm5y8N3Oe7c6118rIN/3GpL6pywbXtwEJibFdxzYTK6vSmQroFnSiOlBmq1V
kTjXyKcXD33bPEjx4YWxslIhsWxMvdZo7ZUJ2pSKnjwqZtSpQ7JXNd5Y74wn1mDZKorRMUmtuw4O
/E6gCmsVNNcqg9mwQQiFpklB/04cz6GJY0JZM6u+GLGp3sfcRxwTWKQ8wsbEKdyTRdu6IG0D6J29
qPdW2biwHh1JrmitHigveWulyPVFziKPujLXZh2Jem0mw4KrrNiEWi1W7kw/A7yMyr0JbgSoK/wb
xCunmHN2VUpB3ugU5dVr/V84KwioI5UWgUFQHp3QLMO95euwiYNDXmXxL2bvv//1b0bX7b/+aHQX
eSNxXQDFTM3z/qp7q80sGa1RmuBqFHdZ+tmlRwZ2IErPU1YJHcaFyaxq97k9df/rrqOyioNC8Suc
uaRkFcjLIfl0mSJvsq6GW96BPKyFWtanwlfoSFRHGl/RjaHCJoB5ihACs3cMcGCo2hC9Nu6SRmH4
znhNBC2ExG1BeYbODWsetT8gc484s+vmSm5XcQ33dRm9xn6dofkCebmw1LC90K/L9/RAnmF3t5dU
J/h9BFe1itFjEJMDPEXBBbTU/GCgCuCoZCCO6YkEYWKdA+Wh6DLt2AaOe2vaWj/yzdydwh6VxXwf
X5PXOjeVYfAgcdJw/qeTkRxgRuWV+76IoWQ1QbNKczyeciIHBnHZ4bIuT7ZI6l2j+DhUM/TaI5pv
SkNjc4jUAWdulgD2c8leZ6RRjRN14lutFt0uyIPuRN0zcXzjEoSat6K9wEU9L4NrlTp0eEadWDap
4K+s8009mbY1SkXMBwAFVtWw0VqnOeoV6fLZEB/0Xknu0LyegRpFVBLT+MREDZhMkRzmLYD47YIq
Z7Kfv6beu0YNFn0z8LwlSWtoVoxuXBU1dLicRDKGZz3e4WcnftRzx5PXx4L5hfNDR9a3rHEJvxSM
HwsMNT+HvhpPuNIlmhGKrUooHhBrIJnAW1/ZeO+H2G63Pp9JadGM8S1E2JJlx9KPAEiko1LtHfpJ
Kws2wlMBcXNBWqd39wpmNN7YXM20bK6ZqccrNyysdZZbR2Z81rZQFCrQSbAv3AqcUBpYcKlolg8+
vhflkct8dtSGJFsB9lY3IQLxfUS403IkgQU6CFFemoW6SujiJYvXWaMQvS6og/a1dyQIVFsVpTaR
kIvvZduLX03TKI/SR0mGZzM6a8CvnbiCnAdLhNFYS+69yI+hQgykZdjWGu90to865b1jGvmAiSfh
rPetlfRTtCFDWBzSBu5PEeeHEqXlvtJTehkiPOodbTZehul3/eiJEPmAbdRPyRi+lwpiQBZ4IQIY
t6AZwY+5leQTEHHdITXIixdGjnqn4epgldjmL96E+i/V3l9noX9G6KsebCwZMKnirN3Vlf9W88mc
P+/zLH8R+iF5aHnjqLug98zDSu3RWylkgx/DQn1TylbduOaxTkrnwQFZ9+TrxquR683Zo+C79gtU
fInmFAktbVslvNE4yTyUZ+aN8jz/5XaJujXT5C1MijbCppBgJtDTM/NN8yI7LEskqXlMw5rxHNag
qswpV4Nw4jRL3E3d587G6NtvKVmjPzWtfSzKoqA0Sq9Jas31c0+3TfZDRSysTAhYgDVtk1WOcrOE
vBsN2WOUC/o5SfweqsrKwEzjRU59p9ra3IXVemfVg5IdpME+LUH/lZ1aXOrpppKad8qRfhbI3Nhb
XNrMqx+1LFE2uUoOt41hYQfQlg+Y3topQ0AKT6JtV1oH1heBNfIsGyZZN3gy2RUaY0mSw33ugzih
uN7aO1Om5j5j4Dj5eFI2VF+Dh1aAuEX24b1CTf3lqHX57rTVagz6mxsO7UPhMiVwyvbDsAf9m5Zl
9jpvmKqKMcAokZT7Ci3NE4X2ETSoRIMw7Zb7BEtotPj2QFk7FhO6tY9yzzynknAiNBcAhsiNZLom
bnVPP6c2I7GfH0h0s8XCCctbjSSA9JxHda4nDI412ELDHS52OQwXGFpgaBE3TZl3Blf/6c5+ephG
Pw4qF/U7ky8TGFtLbuO03GoyjPKxHQ3bcdRvXcZCLirAQVqcu4f5ZujAnKMHkyCO5z/ne+ftWitp
j3nOz2KgNDIUiKLazhRXvWdRCHN/YXONOSYkNJZYSPdmVAE8NExaNl5P5kvQ8YnRXYYlXfkp7Brd
ixc6aXYMZgFEsNo5t0OLKDnLjjWqiPNQ6LDH0rSkA1232n4s7PYZSN8BE1K3inR13FZwLa7ArJpL
kx7njU5iArO66KBlVQ780/LwGzkW6zTWYk5ChGgt8bCrKf6n0P0QZsQ6mW9hq4sswz8ajW85VtTS
769a0L4nxhCcPeEGKFbdfEfK7EOM++oYTjcWJJC962aHWJj2C6R/EkFt44g1YVW1ItjJhlDAUvF/
NmTtbk07q7YIVtuj1rfLqCtPnhVvINH7h6GoTNhdZbChanr1a72CXMjA3Tl+9tiWibVA98ckUdis
oYdkDDDwj9oekelLjTyqKkTxCEs+f8Tf+ZvKg3OctzJMT3saQTbdgzg/RSAOkCMgRhZdd6mnG2RM
1UbVUiC+0+b8AKqsq1117jYW+ALnGw8BH9BHTzl365RS4LMrnKnd8OhKpbxHVUwTn/rNooSCvc1B
1mxKAhJdiLtoKosftEVIUsaOlngTZchhKIQ91nVkRvKjDGmdpjUN77za1zH66CzBRdiQnfOoAU07
FJga4NIolF8pVexQk2eI6tUHh1wR6kjtcJxv0LtFBODxltPqDAzIfK6bAEEOuUBL+GUt6hG1P4pK
s4Do5Cm8jKC8EZSNYjYnCiLA/7H1q05soDi/6wn9yzruAEZR6LJVeHY01c4VI8vGrcjsweNlHa1+
L6mPv7gKzczAqt8dawLysoIhPvtIdCCdYGTvScf0WjTF2bK6/Dxa1BjLUO++J7BJqImCd4OYKjdd
b46vHTx6w9EgoLiptcLKca5Ch6GFrGliJ1SkbQQ7b1pZ6teh0X5Tnui/CentRmHWtG6oQg4jfBMG
esbJLsQKjPxSxhFlPSafdw0mojEli46Rwww5LaliWfbaIySVEGi+doWQSGMMvuu9RkMvAt2uCnHG
2dUB5ja7iyM16hKoi5pQ6kvEtjrYKZgbY00n0otV/V4yDOxzzllZ9MwPZZi+DCP2TyeuEVIOlItC
0w33igdyNg81sRc62Eb4lt5BsyoYGOXFbHT/hhrVR+ijVCcUD2ez01iv+sFPUJKEtTYtYqhsqniX
zrMu+USLATEaQypI/RY7HUad6qLWoiHHEXBpH7IskV6qrHozFN8H4g9Y6xlqdBMtTelaCMZ8fCth
H6/tkVxUu+39i5piffAcBaq+aTK1sc3w1vI72CH40HB81CXAC7gbg57k7wD3Dqk3pZeSFHC1leIF
z6b4ZrZwqzytJnjbqKM10qE9EKn8xKTT2DWl2hyjpO73LXIdxHWo88D22HvVzgLa12q0z23Dhm8S
NLABukkFlPfE0YNrYxqcf7ccFtIwMZ5NoyZLXq3xGEZO/j1Wb01JChAUZEQGlsweettONpX04eVn
TBJhwlKByC3OL9cL7YM6xA0XFVfujGR4nHoZLMzy7/pQD/CevGmBr6xLYpEflG6aipbNLtNIbM/D
SHtjBoqwrEwfQy8NT7rPV8Q4n25rSUi97nmQM8OdjAsdcwxYmK7qH5sK8o7lEexSGHz9Gj+ujxYx
x10UHyPqqW9Frt35iN59Lv3vCicC1NTafCULnRATHUNhOJ76RjeeC9/bwZ9dd0EZvWkaI+IY5v2L
jJgDJwRoAUJtrZ2VYg4o0LLuIsf8SVKoulSgxR8oz7w0JAVfU6OBoqTXympkNBthRH7zSck9qEX5
nAXlD9VX829xjB051/HIGvUQnHKf7i9m+25FNxnKCK39TdmyMKVGjDqUWBo7xuFhOdsyBuvUVNqN
pf1+yKLhNt8ENN4PppAPc7jxfDOU6SItGbAwA4hFYPoUdB1tpVu1d0X9BDGsLbeumzOijQe87N5x
kO1TZkX63dYg+Cg+LJqGXsgqFM64jRurWSV0cg957YP9MTCSUwHYNe7QHmNdNNcSFl+bjrsOzfqe
KDHn0ikxUn/yn0b8E+PRDYR1q8OYzhHF0Z3XqPXJDoInvg86I/nAf5/2w7us6mtckCMrAlIxdYco
XBCG+jHpoPdmlnOMauSyamLnJ6hW8SHIY3LDMxcrRoflQ43d6qoZeMQlaqm3Wne7pTPAfhNGCTcv
R+IeGX75QzHGNVJwtQ3tB5RKynODSF6+1Y4jXwvRB4cMtNKqFM5vs4qjA2E4CW6bZty3JnpyaeGn
z71HM5B4sS3kyoFOsmSj9d7zCBAR6XP0RM7oQdesKciNEUPxVHkiZDpa2lzRFzAFim1oZe6LXdKB
l6OBzULkw1aEyDHjkfk6hKx0BSQTzCrk9SjFLZv0bnInvHpB5wvZpJDQRqPyVea0vv3BjSe0T7Eq
dK29taRyQ2fwStAgVkz07ajD30uP4RDENyCM0W1EVp6ibSJGr4SpWWJEQkuxaHqpHcbe1xdk/Iw7
5IdUDybJJlqKb7ngX7ciVGJB7EwAsn4L3WPchn4EyJfIFowiCswFKoVPRtppP3v1Qcl749CXargq
XNM7EAjuHeI2xwM+JLgLs+4oOidbKI6e84kgPkkhi1MdxGjt14T7qhqkLCjlXgO6cXBOWaawukPI
1FvlvTDi+FZVLpDgKL4UCXlD2JxXGZBG2oQEgQRaE1/oAYiDjEIu+TAVFppKq5PwHzjKo2USn0Qz
w7cN+VQNWXPVfe1cUpQhvYbGFQE87hph6khaBPJjRwc4pMdr4g/rxwZO1GNnQBlUw87ng2Sp4uXu
IU105xArhYqO14zNab0ht25HXrbvhAer6uEE2ua4NZS0XSulQTAd5o6XcPTE2qc4jFLlIUhC46GI
CqR8HrFbJK1US8sb6m3eB/uoV5p9XfT+kZgQfYGExF/XOQkDgRkgUlME+Wy21V96kzp9WeXG3h7r
6uwWzXNOW/ExK+KBDDXnVUZZcG6UEnSVgcmcUoW82XvRlNqtm27mv0Zp5AsizqI/HsiUilTD3qYh
OO0H41O7FYFsThLEkpPyO6rdINkJUtPuYe/GFwvIZymG+t4ZtKAJ0AhWvVVRvXZ08aAM5L6XmRFs
O35qL2Wq3xukSj/r0iKiGbLxoyMYL1rBMhux2NZM4uJiKrFcI0HOHws/L5Y1jplvUoxvWhqJ3zqm
v3G08lcm/v0CB4Rdjc5PlPW4AKAz3nLTCJCDeMAVei98HrL8J43y+hfww4MoS/tbaHrhmn6JPDEf
zb3hluhtuLCL0HiTCgjbXqTxERtn8VLH6boqSzxXgn5YZAYXGVgRMeRue0QfDjo3MtRLa+py6TXK
xjMqoqFLHTUBHIFt4pjXgUwbZoYWrcOybX9amr+WaGzeSBgn56KtcE94RNQbQs+eE/LHFrXBKZXH
XvoMIShYJcTDULIps2cJ/XTQoCmgMTK3UVrmL1FDOSWwqoH0g7h4Yalqo9ptxmNgqfV+LLViWYAy
JJcxL1eUSBHOi/AxGcd2JR3mqXj1/AcPteoDEgLgpSw7oOLB5ycfAgasb/w0QlqQgVLTxBsqJNbG
Lmr7u2x8cJpWg2QIni9NXpr+JohZgt/zHu2SWXX1IlOM97b4oNB77kZqg56EUzSY3SnhojKquN+Q
AWRLuBo/QsXbd/uqbV4Nn3SHYBA/TTNrVoJgC7OsXxI1eOyTbC/tUaw62XmUU4O3LJST2LNFvqo9
wtg8IS242sFk6jbtn3nyGIyEBwWA46TB+gBYSY99pOuWvsxhIk88g8ndNwVNwhQmWexZI6EKICEh
AXXHaoaZMOqtF9Jyrl3vfsubl0xFoB5BRcPw6erzHnlEqY+RFwlHD1GHyBgNRvggcQsYAgBdi5aW
i15Gug/yQEK4KBvRPsqi9rcJTJm06aVn27j3CF6nRcTFGOOUzFxaSuMqsYadpUJEStYofgH/AZ5a
BR75TfAVaR6CbO4Tc10NaHSNUr+5fD6pL57A6mQLO9B+W9AnLN/dmBqv48MqXwVtdAKnixLNYRyI
s29xllOolJGDJPbRqTXW2a8oE+ihw1+xHHTGFKpcn/CxOiWAYmTkIn6jozUaGRshsw/fSpE74iWB
bVLWXApHGIkLB9dpq1dnszV+lNndTl7Mmia7aGy5TSEDM+lGpiHsfpGM8gGMEMKGNn1vx+xCUVGu
7aqAqd9oR210zo3jWusQ0R6SUhL3yoDmX2nV0TLMArLWIoSrnMGxBNKudcvKq55xv1M3igFIgn+l
lkdLYhExhq3dIWoXUWy9GMirB/Ctdg7yUsvbUypwnuYRcQkeeYMRgL4VVFJc6/xGhDEgIMZjl7Wb
zHB+VVn428pEBdK4vrc1C6QmwtQn7Q0EzwMywIhiGIh4Evv45RHsDoouX+mcv/Tp+erC4NU0FOI3
7fKDEvVRd6FXRsEEDs+eAOPBxUpwKHNhOhe4s5MsxGggqmHl+z8iMtqYXaJZhP71jrXj0dbMfCvV
5GJFEiNT4jG1U1mwWvJdI020mDCJqjoS46XC7LPyo2dEG9Ua4kXp0w1H5bcyzNHG1WNcfMJ1tQZ5
T96lr22fRgsE44spdh7p9JDR8jSPvo2XXIXwY6dvUrWuVk1UiALOlyo7ZQArshexPrwUHXDdWjEW
jdbpq6kxI3BcjxEWlsSzcH8pTJn8zsAbqskXigfRJs+Osg+CdYtHa9FfQhzFHHOsqX2NIcB9faWk
AQoJZj84n2Dlm8BPwrLbx7SQFloWBEiZL1KpamJJDkIYcunDmF16OrRfqwsCnIl404Rir0OFckQf
VE/EKP6qRP3isj4m2EdHAEYTxmR9tlhmZfNEdmGwCwCSLC1FLZcmHooFS7Znw1PezY4VLJoLom0w
yDecUXlEpQp1AMNfu2pAZy65NvYrFZawaWIWJsoZ532n7TOmiEublfSyxQq9CENm7naJCAF3QSno
Fij1LlLbn2ZdgL4l8HYjnfpVGRTYRo5T07zxWAf4Y4fvsGM6iBHaMe+p2FOT45PGcIKiyyiW+uCu
CYG5REb4GnXGR+cQx9kB5ZHeecy58Dpui48O/Y+KDXw5kLqyjBxvq4LNXyd4boTuoIAhRqMqRi4S
NbSeltqpYnToiAfEuyXnddpCdu004yNpoCFH2o/IleTnOHCqXg2z7q7gxbW1TZwT6WWP2Keci5xu
zLaPT0kQsvyyIyblNJf7SSkVR3G4CzpaTA3nEhW02dP4KBFGgV8mOKOs+PisMF9XPfkcvKETkTL6
0gTbxnhMc6Ng0eWGALNbDlIUPkWaJN/WDqcVEV+Yo2jdSGj/6zLmSzKDIjpibdDGotiVUbsu3RIH
p2Lx2bfte5ECLot1XN0i4cTK0oPVMzL2FJGWdSDvmi3x6HdIw3TBlcIK7pUbvmSN42FFkN+DmtK8
Ow1HsrcfQFwWK5NEzLjrH2O9/6iq1F6byt0ocrq1gLjWEihuYrNQotEmLJwsALXXAtLeEvPABnGY
jQ5gGQ1Du9ODrF0XenVqmIaNEb6tohLUcLI+W4y0S9a5lTDMxu4qRo+x1KYlRobcz48pXaXuhy5L
c5P13dkSZLwlJmnPKuARnqAvQiv/Ze9w4dcN/DtnBCDRpjQJkuyh4XeFagsiG24RXHvx3nfUdFsF
Ogr+B9FjP0vESLJrh4Or1i0qXqG61IMASjGhSikF6N3oWVwPQSg4kxXY6cqDDOE72PWwM2rg953M
l1ERcZpncs2kDT1OwUVfuvSSjXFkMGN93iqqhHig/0pTC9ZrlWqrYJAbmluCLpMabVg8NQcXIkHf
LTFjx6gTsbpGXrKVYMgsjwCJnCr6umuzN3KuSVNQdGUKwRjXlmvxhTjEXaKKwPKQCFhS+F6v4P28
ThsYqiio6tnFekGqzpgqpLrPnHBZZTlwO5uumm6FJ9qK9FmmnpgVnwsgshSmrVVAcMa6H5Xf6XS9
CaCS8VkJ8ngBHhpFevcFI1DfUF5RY39Jy+DoG5F3hjsP0ExLdiopscQCpK+jrbq7Nu7NjQP6gGoZ
Xa6Wss4aY+y1K+K76LNgqY1RsQzBU2UVZGS9j6mPI/r229/OlA+iNkXC1Kb4yKjMrytLi+G5jr+M
Hi2VkXo/HIsQAxdcWGdUL0PvvzoyNihNJh+at+6Twl+KHIlf2f+uyCiqKJ3i1Y+HhWKZR7cdbr0E
/FvYJOYNAYnhYGqjgqDczFR+OFwgAIQHT1YFSiMvdUjb9OwW2PsIqQFjMbhOtROF9qYkZJASB3Ip
Q5WfcQsshaGhGiI8gQALBGuVpR521kbm8iFzk+QxbGVwbgMMiqBvIDIzKuMiLforIrIag2ieAjuk
FEpYSnBlbEPy6lIxc9nnKRDENoFBfhsbJiREI2R7zVS0b2az9C3yTaZQmCzRcQ0g55o3gwnhoNvR
qxyS+JDQ6FuZzaifA83Fs+oWD3qkpY9gu5WT0LFQz+/J0Cd3ljeKK1l5pOaV6j31UbajSfXWzF6M
HaOcumQGU5/yOLqmVBAuUT3lw7po/MORWFgZRHs9LZI3t9+0avFdpfp8lykW0bYu9I0ncOt1iI48
IFvnLi8+3Knf1qn+VlDrO89bltp/3jVGqkUTil7cfFfzj73mrfl++vKfT/y6i8rglk6o/cexpr1U
ikbneS9CirO9J1DghmTWJ/jyzwA2Wn6cRGCMBBsi2wByptQZM86kvqdewhJIUY94P9YwEEf6j1ZP
CSsRVJAjGlrv0hvVi6rBoJeobnA/YTHCAfvHXU1IFLCEnW9BvF99/U+dpW8hxjufb22+f7rLcQRJ
dr5KWvD0JsW0xx+fDXvkKW2h+f+Z77dpXc53fR36n08MCQ7egKjTluAjp487hvrGtSS6zM93po87
YCnCHJsG8PwvC3S8qtMy++W4CalXZy/0u3Bp/mPz871pdEfnR+f3MB9bVVGSTp/p5x7Ueul8sfn5
/OnRefPrn5n2kFOr9fMJWCg+N78O6dMS8H0D1nvqgtjrsnqLpqi9l4G7VuDqXOYt4lmCfaahQSFW
ORSk+IScHx6py7esfALrXN8Rn2QbJo/xat5MpvuoxJRkD5JpOd+Hq7S+Uy5kdm2F/rIBK0EA5VjK
TZOw+Jz3KT2tuld2odFfaUwWjjzl84BgYwhGpLD/daxO91j1qCmz2+nl5tfknAi2TaaKz/vmB1gY
Te4h4tbnzfkm0pNym7REhcyvMb+u75PNYbp+8cdrFCKTW18dcDBPrzHvnFQl9Wsafcv5afMDQ+Ja
W1Yw9K2m/eYbdwz9bSWRu9VD1fINA2zZ+X3mEaLAvzkfK8botSOq3l58PU8oRb1LCXX44z7Dq3vM
pyZE1+m5885Gm6u7McYi+/U5WbpqQv+rh8/nzg+4pUPDzCGO7Ou5VUznx6Hf8sdrkMeT4SVmWfzH
e9EwHuP7Zxr4z+8iHu1+n+uga+b95ge0sVf34CSRds7fK/wUkKINTeSvYxmkkJJMR77x131Ut+ID
Wmc63/Nn1EpEG03gf3wdWtXT9kC35PfXszjBhkMuvJ9fd5m04Q/MLX98vU/MCe6hG8lL/udbNySJ
iGPYvn0dvhQQhArbf/06Vk6j5dhRFvi6qx4A5+Axfp6PNX+OlIV0zHX+49fhG99xjnZmPnwdfgwd
5O2++vmVzU/UJ5um4TUwVf/xUwmIWDoRn3b9Olae9PJE8tkFSna/ZFLMKh0XB6fyE9o55UkTBKh5
0wBXQppT4UGALOmJVJkeLBIoBW2eNvv5UZ+p1hrVnbaZHy0xDoDoJX5sftR0bO3AeEU20vTcsfWS
S6jor/ODfeXGDxpLgE5rYXIGyCBN8vAe5131qrtFYHWv8670Z7qF1kj1OD+Y6pNUsDDkbn40jKhS
0f0LPt9DbuSSLnSEAW56/7XPCpmaBZ3h6T1ACc6vHilH85ZnV/UjlWLoS9N7SFh1qZ2SPOjTM61s
eCXUNr3MxxGlwB8YE2swP7MOix6GQwxcaNq3T4mlSHsiXOZHNVQeezsERjFvUi8bTmOJRnXeNFif
3gSE4XkLHPn45Kp/fwu033ejm0Fimt5t7scfrZ4n5/lF4tbIl6Gr2fv5wUofQpCfTbidN/3ArDEV
0NadN0nJyQ9Mjmg6/P17G8/CV77PW3FYiXsTVZv5H53vmvKEEB0w0xsJtrKVaNXRsn1HDHW19YIm
b8byVXqsBvpcZzVb6yeBp3Jv6LV9GlLI2QonyYEOvUaBvAmO5DPZT2YQa+RWZ91WFh28wOkvpYUI
M2/O+83PmDdbUAJXraUxqoX2U6Wq4qnKKfOzMR/MwcBfOLZ7nffGu9SjL7S64zgfegTfCGTB2s5P
kHQcqUbqaPOm52ulDfHbcihxTptjpDkXRQse5iOBeEBqgFh8Oo7Vt5+q9f/3/f1vvj/D/kPyuoIM
+m8IBqiTXb5nv//j34+d+B61/8X5Nz3h0/lnun8zIetbLjhOWyM6D6X/p/PPtP9mWbTOVNM1EXNr
JqrZv/NCDfVvQPOBgWqO7jkGDoF/Ov9092+WjvQeUL+ODdQynf+L88+y/yJ4N4gB5YVUfIYI+nl3
k3T3DyNCVuZEt7UTfrzq1F1V5vKgDc1mDKJ0Z9AFPwi8NdqysTVxCBvVWWH+ZdU8koV3bNxgqwKk
2+V51R8CgMIsmp3+8LVZdaO/Ug3sDHEmQJHgf+moC7L357aPsTaFdLhlfdQd8rGyJuda3h2g4mId
+Zb0tsNJuO4NzC5ktGgPuXToH0Psd0F5rwFtPnlVCCp7tJQ1fGuKcQTIQc/+T/bOZEduJu3Ot2J4
HwYZnA14k3PNc0n6NoRGznNwvHo/rP7tLrErM+FaeyN064PIJBkRDL7vOc8JiSvM0FZYJUEpiU/N
HfHNgaIhPfQ2/W3lenKZBSSOdc/0+b1tUhkVvqJhOwj3eTREDpmv+GX7fbDLyCSBVtaMANzy7MHK
1I3WNYeaCvTD2w/LPfd1ABL9jVLQZKHc7mDGrOyy7nCMVfoKG7q9t1LEBMh+832jxdDVNHU/lFRR
XL4yYtAdVDCahzCrCjDjtA2tUWLQ0aBuZuVjMCTiWegEACakJSMCfiU8ndRvCNchyXjEkHZAHyYC
6glbXWWUqu5VUKxw4Pv7rBgu2rkQ3sQmzdHaonKU1Oz2CJS5VpUBCCvAN5z3900zw1iwTdL+G124
CaheixC9bdk9SqVfSYOVCOZIvPLbfryViD5wD6bDxgmM5GGi19249DsKnFJx9USTz2vq5NqZbsi6
AmSEYWXlNeN02QF3oIDa3RCCgED6YNGY30Kf3+eifRyzny2v+rWrV+DQK2vaySSICURxwxuXCijd
zW+55iaYoCtacz2R9E6CeLhOuvlrv9kQrbuLvf6mhkk/KO3VSQqi/RTNErvdNw0AQDkYYhtAKQnj
el0hXedbmgphF1XXZRxOq6rqakS1M/sG/sPoyK/TaLk7vya3qEO35KL53CTh6G5Ii/wWkKbY9AgO
iklNO7IcwHa22SsQUDwNVilAv81XYvfwewIQFwmlRQK3LhNvaFdFVvIBX/Gv9VRzqMOmBzMWW8ku
5ZAMVCsQRe90cxZnWPqdCMK9osV9qCzryzgxRk2CVNdFVV8ZkSU3k11DsCoqa0cBHNRm0fBFP4Cb
HWYEm0ZQ584r3euc1u+GsgPWuoJ4LFMnBoj+0w2lkYw2enefuzrIhNl4YIyEXzC6xH6yG5StZZ+s
Aygpr4FXXkcTvMgQ/quldO8CGa27NqvqLlde8eDzHbKNU9XxwQWHBT2+uHTHSaPyGPzubEyaDeA+
MyHO3NbLiX3ZjZUq7/rtD76Yt6bTTLcuXY99VIJEJbLv0Gme/tT75c5FS8v3IpoJVD6vDhaHfTsD
xOuovBvkJiwvrNj+WcW+2gBuozXciY5hRMidIGGMLEAX+H4hpwMah5joIVpLuIXTLS5fbWvpYbRP
0p+RPmrwdHHvZj0hyamqn32nnbPQcgpobpas38YBqWnBLoAl4iXgy3EPtmhsqW1b8vsb50rXe77r
HWTRcs71oep03c0NBIC61dohOx4AYOittBSkR6G5N6XrPJayoA+fybnYu5MhRRtUhmsfLNYOqV63
IsmNlDXTzbdmHu8nYSVbfHWMSAphqnqYDc3rPDYQPlD0oyhIJHAzGc7OL/Nw1bYkZXcmYQxFT7ss
raE3FJa2iyzvN/JKYtT1gUCFeAsJGFNAVKlL4cs/6D37ByOqwJimeXTBS61bvf0dcXW/ioydNsPE
2wcWRQOKpt1DH+NeKO38m6NVzaUmQlRfBPWBWrNJ9Zy9CW2eiOpgtzaBI0FF7d5pEN8odQkb6a8/
hlQdIr9+dOwWBD6hhOjEpnqrSr2851J2FflqkAnL29TvylsEuyDKaJEzhgZ9W9tGvJEaPgaw3NeQ
E40LZJPEgYDJ3Matzijkk7Sn5b0rCT7+Zvq8P1BSEtwXaoemT81Lq+nlenR/VqZKH9o+yR6auRbg
a0O2t0qH5lwVPzXzf6wcjwgrSjb1QFhjI1sLdOJFJ135HVpyjYAclo0ruhc3jJMb38tNxNgdrdlK
igcpwuAxceHrBpjc96V0r7o0t77EbXMzYYX/1RoSIVsZvyTDIHZRANovrbB/O0jcH6awptWntR5K
OLUvlZHeZkKjR1NMmOEtb7axEWAYoMobvUa/LIq7pu3DW64C3ohebTsWsK9l3d+GMruDCGOSUQBg
Cs/9gHlcmhdFo6k9Enyb3Fv1UkzYcUZTS34L7J7uaPwaOhKh6RdVj0YwOHuB9eaid6hbOIqzWwZC
SYnEqxjQ+DWNIy+cwESvbsn8TgucK4XHm39eJ8/8w3KL3POhZkp5WVXzkTcifQrMCUVV4hI94tiI
Kuf/i1twWqUBsNjRzhrSz0WvsE/xP9/+0D2tvdAGjwKFqdbsqMrNFEU99CHPaq5hFtNQNDOXmo1S
1yiIcKUZHf1on2bA/FcZauxr7MQ2hXmL5DSDvrpZTu11x+9Tq4LdiQ+py9SgRUZR1e1K122vJZ+E
KLXe/iTQNj4kBMp66TRu8csMK4zN0bWWXwTO6P+D+OAWffNG5tQtRQl2KR0idRVWtA0j0o4vDEbY
Os6n+Cbu6FxIB5JNLGwoVixjYTT6G4zi7R5tL8EX9O1vuqa5x2tBCaEMLioxJbeJOYfmSEgh2rXG
DSQip4FxGqUQcbvWv9Kavt5gS2w3ORk+Wyft0Z2Uxb3mk9dJDLl+RWAL0Fx1S0CI8zB4ZMSHvmB6
30d6h+A0tZw7MsumbZQP4p7ditg4vm6fsZ2+mQvf2U7ZrNrsVhHSsF11bFMuNqtawmSeUn5m2djR
qgVAVYvsQU0GQTNxcV0zgXZRZl2yEoJbkgkhIIGDli4FdYvA7TuLws8CXea1DNQhI4Zz69J1XHXO
cMlZ+4PZlV/DsPlHjOj2kxEGTt+D1UsVynWHfQ/dUEIxp2CvmurgR2G79Xqcux4I4wAtrFbU9+x5
gg05zTr9/69TpuKN8GBJvPu++MA+rFv/uW3HO2qwZzc8bJjG/IHwftteY6EJIhKLN9Iu1DW2iHZv
FLa2GTyxQ1PN29SCg2wlMIuE6+eHnpRHmm2wVUGygu1IxW3CLg2skBHdqQCqJZuMAxH14lto11vp
jMVa1DGw27SCi4DhcDLbdh9Hxj8As8xDIJgIiV58f9vBWKglAS7WyU4MlPidmNjI0My9rXTjP2zE
nFtYRa+a1mKGmzRQW0a+xywiLynKgx419l2nW5eBkd7JKim+RX1zIPr9uW1ausFRm9/qVfgF5Fa1
MaO82xQh0SUj7V6bDuoVCvp8VxnwOCZlRveN912B/vJDZf8wg/zBFU558JOGoZ74SHdRT2QFvRG9
L9xtyT3KCVfK9S7Hwo7cxNIa9hcxbIqkW1Wo3g5kE9soJ/SVHCcPNqVFwlGwQxirtvBRV9oIBIC6
9t412Et4RHOh9fWJprdBIwnjh2WCp7I7dDw1hMeNPiLcrAzSphwkr4WZ3vHlYpOS1a6l0uJL7A5r
ky+Sy1i+5DWdcLvA2+5P1VM1UqMBNOlv7QKJH0TDOT077FlOgKwVqB3qJPmCyi/fuxguMBpEkHRL
oE1QyoNVImX9lCP+rET5g+wzfk7ukc9UfqWaAKLEtPmZlvmcivjlLfmhT8UPYd7G3uChuAkfQ7Qo
CNlhzMVk5qz6wb2lp0pyvWS740ffnNExn3MDnCBGw6sg/YaQBDOg3DiTXl/oHbvexNGekvF3Jnwb
mF6dvNKBvjk9NSy+tN9b01kjXEfHZmrPaBz5rw/edx+0qV0mRteHKF4U5dfa51ZpToiJyNmMZvgs
iTBdYzVH9OAzHNglEEG1j9yJr4UC87/VTa8CkveEjODRarFUAyR7LFNkegi0N5Z1QaW0WCUEyLUp
wkqY8xOt99AIntNRXon5jeKQyrVKZUNwdpC/yiL7RrbF91SxC/TQZ670foVlbljZ0r5Wo5x5GtmV
BjAMSikbYt3yoOx7DrskjSws01gBwYpxdK9NQw27zH2zjeCrbl1jZyRzXISUd3FQq38tM/+/3nOm
3iNPJsPcjN/z7O9smPkf/Kvcg2H+f+hsPsA16YbNQCQs41/lHo/MRgdaAlgBpLOWaRPd8n/iYajp
kNdiu/x32wAjy2r/X6An739AWQDQ4aAnltICAfb/Uu6ZqRL/fn8KZoRjkk1jLxM8iPCoDTYUh9pO
i+upSLKvJdmw0frM3DtyeO7G+5dRHpdBlcwwQIqk5bXATNWv+eZHst3lHp3m02eZj/bRRcwT/93E
DmXhdKAwyoMlq4oTNK6CM19QVSkbKdtDS7HAuqdcHiRnruvYbZtfwu/OKIfYKlDVYj0Xnm+iANLL
qzCdvc+nr0j/2x//7+cyn/jdCfjur0MzHQmjSmqvwySo283BMqfym+iwIvJJZfW/DV0GzyLt1Vdj
wui8csswLvkAk/Xr6Z9x7DIXewmRmoIw0bY6dGWLtN+KMZ1tnXiEjX/6BH9vWv59mfLvyww7ZdWs
fsgs2Fw/5b2r/4nTyjXXdiCKc3ujYydZ7A2HMqa+AUf/UEW5Za7KMHXvkrqHDpPVkDNOX8mxW7Wg
XyjVuoMVFmz++JC7gxvT31sTdYjTRz9yCdYiNLWIcHirWhQHt46Ag4/ZlO3h1TtEHvIOlfvTZzly
DdZiMaBTHcLx9YtDKhSgLgRkbJDz6PFzR1+sBXHM50LkxOWhYMF5qPQSHGfIB2q9PX38BRHx/w6m
t/f/uzmj5+VgjqIoD3YCD+cuIClcu6hF4BtbBdMTT3pfFqCU4rzGBoEIc813NcYtEziNdmVlCOm2
fsqXzSqfsnJYKaFcfU3Wgx2c+Yl/Z3H9+xfOj/fdLxwjXKbAU9h1Ti4d9ZZKW4iiLDAzNrvCI1Uh
NKHYUJQujWvbUahqSjOS08PpO/T3Rujfp18sKha+PUw0AZUV9jOX/UhY6eRiPC1Hu7yidO79OH2e
Y+NosWyQ1lgmcR9Xh6AAQ58JN3OoIxTEx3/u+ItVI4gIJ9ILrzyk2C/JxNPz7MXJQvfMqndssi3W
C9Xb7WDQPjzQzp9hoFb8JMI6/tmPVXZmtTh2isVq0epBTVU3qQ7CGxuQPIIja/WEeo4ClPO56Wwu
Fo10qh0vD10ScSMZOavIMho2+1kBiff0czhyFeZiveBlO/nIb6qDWQi92U59VpWbNmtqMI6RFn/5
3FkW64bUNHMkRbM8hJVFG6EXre5eNQzl9HbAMh2tTp9m/tEfbCLMedK8m5utNyL4J0bmYDp4y9aW
jvbsCYg2Vvd89MS49uXA9loUdN8eunScis+NhTfw1LsTd6FW6Ubps2x1Uf7sRDoaOyRORNNnyKTj
M5c3X8ZHl7eY+zhEezUQanAIkjIP4AhJg8i4Xjhk+2apHuFe0W01/nP6Zh5ZAczFCtC5opT+UFUH
nFQUo/2S5N/t1Ib5y+eOv1gBhtIBo1hItq0JG+tNXDbFLzPV4IR97viLJQB3VSnyKioPkedFCA3t
agPxO92ePvqR18BbMevdEy+GRma1RtOx17kls9lBjwYqIrlyXoiZnigpRphOiUqOyxk6V7qjDwaA
8LDT5z8yb0HE/jXUc5KXTWy+rD5l5331M0P+6rWJplKmXHHmHEdGgLFYG2whHIQnI3vyuugDzIa9
edmj8Plz+hKO3EJjsSjkaZdojpFVBzdCYbE228b0tkEqMPwgVCcxBy8yDjvfd0kjhgeVfHOof/w8
ffIjc2lu6b9fKkLyH8fKZKOh+bqkeGY3YXiIE30cHqJS9OLJCVVRPJ4+2bEbOT/Ed4OFfLIArzzQ
lsjMph8xX1Qv5PlN/pk1fL5hH6wLswjh/eFt2gu0blR1UOmItX/QvmSjWhdhU4BxQrFlR/vT13Fs
0C2WBEAzYTvOL23X6hK1NYYOQ4RdVIVcRbqG4+5zp1msDKOVVbZZd9wuDaJc61QvyqW9hrX+kydY
LA0EU8dNVfHwlQc0ZWVr+uCvDK/Lwv3Uq+TH6cs49lgWGwRioywMsHyX91aa5S96aHThNigy1EtK
ZL5D6B2AudWQm/CBTp9yfuIfjAS5WBUyqq6FobM/12I9fyTcSG9hKxlZc2akHRkAcwju+5HmlSp2
Gnh6h3KEeowvT3fm9GmpwblvBtO6/9xlLFaGIMXnB1G2PBgdbWevsXMgdwRenz76sYtYTP0iq7PS
m2dj7ufGVe7UIBqnXD0XIxTKz51iMeF9W0WJhjEHNBV2LBGLiuZg/ySaSO1On+HYk57//t2SEuqm
i4VDlYdywOJGpL22qyvEfaePfuwWLSZ6x4zOgMLxABrDuCLEnAS2KcRLShLr6TMc+/2LOY68sgLT
z0iNkrD6TmeCMmsmovz1c4dfzHC3Iu0Hwwv75mws7gpLjNvKk2d3YkemtlxMbah+QKD4wDxEY/9n
8gmNnGMF02hAGqD8m1ycQ8rq8xE/mNH6YkaPeZJ6TpHznPP4fpLRV9cfd4gN7pukh8eQXcLQ+cNL
NFk7ehiuPnX39MU0j7XBp97iUbmCHeHF4sfkJ4+nD31kZOmLqa3MRqFVZQUJHbMFiVWggyqFvqoF
StjTp7CP3LL5799NjXboUl/qbXGgA763IjVtlNHYFxKRZWmb1bfTZzkygN8qGO/OogpwyiDkKOeE
c0NhsPDOF1m1OX30Y9ewmN4O7tzaQKh6KKroin4w7mUFnJCHjTvVm/yL06c59jQW85x44w7PEk8j
GKcK6b7Zl3cVXxhELOlaey4h+9itWsx10VkpqAnSN3SX5mOPe9pm9//Jp72Y6ZWBpiZscHm5wV2p
T1f5aKx0vaSr0px5Fsd+/mKyh7ky8UD25SFza91YZZM/dFd5Ztf94fRTOFYp1haTnIZeXPaEVNGi
BQBdR7K9BB8lV7Db0PmlMn00pBPeuU1qbtFT2U+1oehWtc3w5fQvOHKJyxBwC4+oXue4Qhtaiiz6
RfPY0vm8Pn30I6ultpjzujO0XZEymKWRiTvUHIpIH9IJNHi/XlKuEUKY38ppwMx5+oTHLmexAoxh
601GqHHCRAd/OQ1NTNgX0JlPfu9ri/c7kL5g0uclxrNxt8BBLrZYOIlGjt1+/7lrmK/t3fpCIE0U
4nymrO7aRBrXuGYalQdnJv6xR7KY+AAbQFpYVEo8e4qfshH5mMI7plftPh/zH/iR6jPP4shK9hZO
8u46SmB4Wi8ankU4shxjl6WfbvS40M3gZWBDsT19v+Z30wcvyje09bvzFKYGdqsfuF/SlwdV1/WK
b5WvOeIYHGAPU4WNOKmU9eX06Y6snNpiUciazgg7v+Q9FmENJ+9CxweaD27/IirlN58aBLa3WBgm
Eoy6GJL2YUB6QfRHYF64NBvPrDsfTxNa638PMZBvoQa7mXW5hndalkV7AUY62X3mDtHk/PvoGs15
w8tZmAMITZs2ry1gbVZ4cNzh3Cby44eAfujvU0hRWK2B1OMwwq+8BiwZ3help9FNz/FunL6MYzdp
MdWlA5POGL300DQGQgo+c7eDAz/29NH1twHzn+PW9hbzvHSl3RgABQ4y9fKHjqCvQxO3ySHTQCLL
pG32JFJNWIeRjgBsdFZu3hDNPTjR90GEinBnN3dgiYJ4gShfG8Q9u4QNPjZhRYpGEbsO6jMFL6Wb
asK03cREjh9jgJ/K9iWNJnuFFXS4ilKz3wROI3+2fVO/dCDpLQSAhrQR3rAvn43OAFxiPIKkj4ju
JpIhcR8pYenWG64qWBMlHV3mrQlPO6HbRTRjOl1KgFB3utmQzztG7dcpB6601nSVfa2ywbgLe9jV
TWqLP2lfoZl1y8x+GKUg28Qsk/QyDZzptRsq9dpOQwGLP5D2HZ779CUYUV8Cy/9RJHjhODdBf2Po
fpGK9C+tsUBmFNQlrHwo11wgm0DL8/du1xMyn9RqT4NJw/amJReunZIuq5CF7TDcy0e46S4ZMXb5
YscSREckSGZwI2+m6ti0cklcNuJ6RXKT8xzZsbWCKTg1wG1dhSGcOAf7j1/WzqXMYjJsU+GSlUtU
pX3fm4VLlmERPgR+iJtgjAz3NbMN2EYi9Aqgtl3m/4ZXHJ6rBxyZIO5i/Rga03Qns8wOir4zWj/H
3LQlRF6wLOrM/uvI5sWeNRHvX1S5lwggPVp6CCJiPS5JjYN4Mk3kP+y1YNBpjikThj+C3Nrfx66P
gq6YRD8cwrGAabYyfHcyzvyY+bo+mkyL11rZDPAxsixHGTipZ5XL6JYC5nefgEjCdOF4Qx2ZiWMm
IvRbvy7t9Mxb7siN9hZb3JHSQR5FQYEyDBuzQ4NuRzwwWqQ4bc6s1sdOsdjoWnnfp30SFYepURWy
20DCtqDT+Q1rXWx+8joWr7WmxpqE3yM/RK4OzTU11K/Ay/KryRPgl06veUdWVHfxYkj1xBKdNNPD
ZLeahAzjALF3Wrf89rnjL94KSKKjzgxGzBY4SfZo2cmnCEEnnT76kSHmLt4Ho98hkgV1evB864sv
w2KtemThyiXEGzoBdexUa3GC83/TODPPDOxj92zxlvBNEUGPI3cN6W9AXgUgPSuH/nb6muY7/8G0
cRfTpu0nYVd6izolc6Zh3fax+hX1FehRlJf72oY1tqrazO7P3MMjQ9mVfy8ZxD4MqYFNGg45jIR1
WkIBgO2cuACPiix9PX1Vx+7ZYsLoaGQTkyr4IUHkd+WnTnqPQbv8cfro82j66J4tZkoIKsPCiKYO
MP5sY9Xp9eSv0sQAZ9jGTg6ULiZ37PS5jlSBbGexjucIIds2TsVei2Wx8ogl8UtUllMafieG6qVB
OAjptbyAP3PZm+rh9GmP3EBnsbJPehs3YTH4fBIAgCwCIfbww+szF3VkEDiLZSCxGg8euKwPgBug
b3kZxJut62eeuc4yHwjB6Ys4eu+Wy0FZOqkXlfXBJNMYHHVWEcybGCF8aM1x/Mt+rgDvUuklORW8
0DQuhmoKgYyGQz2d+RHzHftgsMxZj+/fkRhlspbGXHHICQH7J5oAdwP6QqFeTVS5M0NV28S21S6m
rjt8alKb1uL+hoQcdnmuG/sxR5rapslwaeNJ3SHVAkamZs6z68dn5trHD9Nc6nYM047HnA3AvutL
fAdhGBXDJqtUxMNM6+5cWezYaea/f/eRJ/qxZaMUGHs3AnvtV9GTkaTQClErnx4tHw9501qss6kZ
WFMcdMa+tqLxoiThmIKL6Zx5JMeObvz9830y/PRWz829VhD8knSjWDu9Vn3y6MtBxh4PXUgKNzO3
02olo05/HhDWNKvP3ZvFepqUqJlEwPEhu5qTk92ak1ucEXgfuzOL1VRYYaOHQcy3SY0raczM3+QR
n9vUHDn4UkRTkBydilpZ+z7CLQVeFGdcDcXn9G35+OXJhvrvh9oVBJLneIL3WlNk0zoG8OrC0yLZ
fd/BibV2DtGdX8JOqjNvnrcy/H+uJkTE/n1Gn0DQdtJdY5+0AHZXSdcqAsbKWnSrwlD6TVtgYETR
Tjuw2ZRGy+cWXyuUpjZF1IJ+RJxfNlsZTpJA6l7acIRB/N5rhVYjW/BjcN4BdD7j0s1U+Pv0XTry
DIzlzI1I/eHbVAKIdtR29CGBpVl1bt9/5OhL4U+IsXfWBhj73mkNAHRlDm7KLmJgHZ/6+UuBT5M6
kwdUh4UHVe+m0mHziBwv+ueOPl/Wu2VNxqYoiNAy6D7L7lAb7exDTz5XiDGXQp6U7DVThZrcI1Sr
NnwIKrz4BHMnaTxdnL6Aj99vODP+voC+NKD/Fabcd3ZyN7bmPTF70Y1dN89+noK7MTsCgsb/Sqr+
OfzP4Hdx/6+R/t/yNiPfIFfN//rvR94CS6qB0QbAvJ3c2FfU4y/6VkgCs8zs4HJV+9MXZPPDP5pi
i/Woi40wrNmd7PPSI/rCzJPyi6f5RUWaIZ5gTDx2c+6lduRcSylPo7ygaTOSa3KL/GAyZS0olXK8
QWKb/XA7Yzwzyo7ctv+Q80BeJUTQkfsGODLgzD5mkriEmhjrUqVQSk7fuiNzcSnrQZyoumYebuDt
4gPfeT4SYUJRP3f0+Sa+mypZq1VO0BjaXmSuSzKu7QBdLeMz+7Rjj2IxEdNmCBp7GuSeUmu+jsvx
gbSUfsOXyTrPzHOGx4/H1tLdl4oU9zuCrf2UDeaLA3lgTUJb8fK5G7SYiqMbJmZWaOQg1XH3Uppp
fJMM2bmuxJGX3Vt06Lvb3+VuMkxFo+9d6GdwgxVsd0U0HSkpTaA9a2HVdfsAC9iZ1tGxwbSYh4S3
QfDtwNS5fQ9lw2yzNS5sdWbZOvK4l3KZ3jLpeMYKUp+K0q1pm1dVau16C+ak4xif3DctRTOjClyX
uCt9X4mgehrR0NzhORdnptuRWT2bld5PiBrUpudkXMOYjhEIZuFeaYUOg2BUnvO5SScXk46QAcK3
VCjZdgfmI1a09KbE0PT9UyNWzlf2bkyFrduV7FuAAWpOuoORYmx0eBNnfvux+7OY0gYv7dkzpe2J
oSJi1fNSsn1q0qb4sFX5mYdwZJi+BQK/u4R0dPW+1Vtt36c6KYrU6q8ms/tcn8aUiyntWOQ5pVGl
7x3dLL8EYspfosAmHer0/T92hxb7ercn7rYrfOaYRUatEkSl9DQe9o0ea2c+qz4umplLvYxjxS2Y
3Z5HjAf+pWBPSowimd+26IkWiYyc8j6cjoaAkZfWGNMzK+2RK1uKZxw42iWcIH0fAZ6XQFQr64c3
6qAIccyBHD99/46sIku1DChIEWhA9PdiNMYLkCDRVtiO2BGMV2/zTrVnrubI2ruUzkxRrPM5ITRY
rLQDD1OGqGKdt0Slbv3Wyautlrax3AAnYIt6+tKOjGt9MfGTLku6Ms+1Pd2e8VYD5H2t2rDefe7o
82N7N2smx+lcLciglA5NcFc0Qn9Nx7E/M+aO/fb5798dvSUapOiwTex1p62B/YY/aAGfM/cde+aL
L3mrqmSjT/OcKZwSLL3wDlkOTLmwHIzTtXFOcXvsIhZTv8pdA6F5IPd1ZmrkWGHc92zSQk4/AMN6
K/F+sNF96+q8u0vCzbVsHNjoDkYQ/NHM3iKfA5YxfJcVTbUmuYsqygkX1gCOcTXU48gnbiWi6cnP
CTzajKFfa3dW73hAVOo867YtxUIPK3RuEVBPgG59RfpS1XzxrKLVVvYYz6R4gfd/CHWCvwFmg1B7
oub8ranBP5P1d9V7hv/gGu2IFrsmQKAm9bbowmFVz/yUETQM3IOSEI0hIBan+aZX5I+Tm0uYABkZ
a9saf5aJoF1Xm/2lPXmEVWfFDXWdYeNV9MD8xD/0ZhuuBIyalZ0BdpbkKW/JISJEdyQAvPf2gKy+
gM4RO7Itf3VGTzSdluR0A4OHqJ9+5xW0dSiCr9ZY/6aj+sVS2ouSPcmkssV/rqkewhe8qEL113kj
eyRVeMREoIjxRmtB/zJfB7F12RXi3g6NepN39j3dfUD1cX3bVvpjolsvZIPW4IbYhKalba1rp0L4
Y4N3DYrxxxQM1SVo8K9umXhbx6MxrPT8xU2T19BL7jr+O7k6cPQHOXRQY3JQWukIzzwBuMJKnxRQ
fvrxNVCN3Acmb5Q4aG+IwCFGcRAX4ZDde2ForCQEmthrU1jr00tO231dTG6A56GqNq5jCUKXarEr
gvFn0Y4BGTIEAbSaDUMiCy5bb4Ce4qhvRWP8iC04414sfxcY1zQzs25F0V6yQ4JonxrhWkXGb02K
CtMizFrVeVd+OVympOKhIvtppdMv0ZgXdZIZ+8GE6BDZKWoyf5KbgY0pwCNyEKqUzLM6TL7XMTHt
bWeOq8qfxN4USQy43IThH4/WQfNEdhkOTbjRI6wbhoG/IAqvmxyDkq10cqKsyL8yZfinD80EPVka
PJCu9piC09zrBaS1RBGEVGRDuiKk95e0ia5QZdpBWNFeSqcD/tT1WBC7hKwUrxgOs9WJNCyI50ab
phudTzuSUNSrtNqnyq/vLKFDf1HUaJlH4LbkANDJDZ8C+oloreFLWBNeKa1r2WNP6kk38mBV1IJm
QzgRlOTo6toc6xsm1W+n1A5O4ICvT4DoE4flrDTDk1vR5N1KonZOAeOsQ7382VrWd7MJKQu1FggI
RPCgRHiKbeB+6/Ks2eYEwG1LShTryAxJeOiTfyrpoU0QwC7KmUWhZ4pJl/82C77zxlHcwgfDXwXB
xuimizHo8rUHcNwyyehy7eRqqqE8WQaVSb8TV2NI7loNji5pwkfy1R8nm2nTZiMYEcGCp1X5Lz1o
jbXnYd4qGhi7YwEECvDQTtiwIHTSwQiDGOJ1WQaCKPjpp5LdTN23Q0IKk3tVaS/EPTyUKJm32HbA
37E8rVsN7G7fKGfVBMrc2X7xq6n7eKVC8uhFGVnU6Gc2as3Nndo8IGZCGBtXjvJgzEnaBciJnRpb
MsEJULqodKAgJP+SqZeZt5mNHDe155hY+1VVfrYyBiILnBjkcFfBQAX8lsJFHaInykkW+cyow1e1
RupbCX/gi97UHVzXmA657utaua2rOgIzVFB6IgdEknGSxg3YEwI5x8atYYsY8a4J6v6RIIae+aey
bu2Y1LBBSKVluOqEDXt2NAKyyLVOvMYd0i/ofjWAj07W4FkH81B2lbjUqgI4lhyzXUe4/Zzdw68g
hWO6TIZZl+jrLKCDRrq8bZrqyRqTGri97wYXUvVkjBLBW1yT3U6tMSJLyiT6yTGJfUa1eKsBBvsz
haF1pUrBN2RTOMW+oJm5MTntzP0xwiurJWG8UxIcrs4n+T35ufq3LOyaK99tsz9eWAUPtVtaT3rg
xgBeBl2HataMtzniVYvkJNJ4TDcQv8yx756DvHd4uq64s6Yo2fdxNEGYVFZ81YAoSVZ5mY83Tp2Q
TVo2linXoWUT0qakYVx7juoPjREN6S4QjXHwJjUeZNtMz53rtS8Kqc21GMOAoZxCxlllweBvgDHV
DpZca8q2RPhVv50EPA44J9KuVtCLINS2/pOImop+yXAb9tbPas61yqomW+spgcClKn+OftU/JuVA
MIuBvAQTZX1f+oN3OdnpjUyrcWWQ8eDa8oufGk8uA2jlkXTJy4trItYx35Rt9SpkJDdd5VDzbhh/
lpt/nULxc2IgXZlAKdsY95pWVMZzovkMEpsgFOHHhPQA8dqWmq6tstElX9obHq3EufQt+SpoDe6g
/4araMzHywhuw6rqrXjdVEg50ooAalDgA8tuVN+Tn2duLDzLsJOt7w1w/0RQtbZrp1zPAbpXo1nT
XnbtaW1YxUNc0DzNimrv+TnNqqDSbi3IvrzLmawVPdWLwklvSYIY93nhPw+KiBRvkluTEv9GtaXF
CxzSpZyikUSZ/Of/5ujMluNUlij6RUQUM7x2Q49qjZYs64WwbB+ggGIshvr6u/o+nYgTli2Jpioz
9869RrDLu3ELSK7ZZpJ4Cfjk/qcJYdHsCKmq3JMCYe0Q7R9rM+X7rKpZGL5faiYmXapp3XeStMa9
EZQXrYaP0LKwIDd+l0EeFrBXedSbC/AxoPDvI/AlJUkfZM71rJX13o9u03IvayPh49S/I9h3RElN
edpJ+4Mg7Iq1arAbM/BxKCiLYlhKxHNjDV9swPzt4WeDzt02ME3WKfC7CFdjJYnzgpBL3tpH42DT
bmvnlcSS9tJ7cbdrAbOTtV+DXoxduR1R5n7m4QQNBlvnoWCD9NC1XfXmTdD1zLQem1yJw8z9tlvc
7DaDQfoHiI4QIxMJUj/C4kCQUHDoB1DXWeFYzPCX4CMOoqbeR2MXHog7nWCvCYdwLMJjJaf8JoEb
VhbvRV8uSHRNEDfVzW9dNZwid2oO5EvyutAX3l11W+4/u7DrwIix8CyJthrDVz5kc+I4Y3R2SQSk
dS/V39n0ksRqZU7Q57Z0W/LhtyAXYh+2kX6OZs/FcVZGp6007bmPffNGzpb3NALyfs3whIDannzr
O4Mq97raXvYIPyo4WHFffKoqyk8os9krDo8pmZh3PGVxof4tEwHWTdGbWxS70zUnAHIB2FQzecya
jqBAQHbQXxZOiC4yby252Xc0aXOdtxniXxdiWVuMiK8iz8RxAhyWLuyfvWxbSao4wXEeJ2Ovb3zW
nc8xr8YfOSzBY0fQ4i6SpJ95cMZ4hYPiQ9qDfJtM7aTNTIirXNx6z1Oh7pOKqRjgMPcaWcY/TJVP
RpnY1ls+dlmi3UC9E6cF2xHKK6whv+guLjf5Q8smfnkwUOKSXObR3oWYtlf1IpM4JPvS0o1/gGeo
U8dU7rmJHbDtxfS7y+B5K72uf+oFdFyWu04aYIT4xigfP8EJzPhk6Op9CoT7OsB9OERx1qZVrIpj
OVVdcn/ONxUq3gMvVCc7y6zTuLKwX5Nkc5beUF4WN1gucAVqih1jHwaNl6xASt9T8qzJ0DXehytM
QIyiYGw+uu1jNwOsL61pQYdo7OdpCCE0L6I86WoJr3UTOIkmlfMlDv3gVE+oUDvoUByZeZY5Hyxn
xezTthYOwymYlhQDSV0msg47aFfEI/8MppxAObOp4iZlaF0aIevXFcrzsnOyOX9mQ9Z/QUHWf717
OO1i++61Xu3s9woK4qfDuoj9UfpkysJ0rR38/eNWWl9hxS/z0NsbOcYWxjznS8Z2vSXEvBbfZC7M
3a20wUEBCMkWKviIHNJ9WfjWJ5aCrKY/yaufJJpZFW8yQ5uLPftWnZa5VhlwNj6PiVvleiUtv6/7
ixt5QHKcQd39m51LdDvUZCCEpVWBs6uLsNxwhc8CAlnsD0UybhXsmEk6XZ8udoyBv2rBNGoyZRwW
ForQOmn8Q+qfU+Gzu47zJrMTWZ22tSvncv4K+y1+qsLJz9K2n2VwzT0Yu4dhtWxwddR9d/SB180v
s/Ec/WtiNr4SshZRJ7VqnOQ5Ui1gyvuaOylrnDHji9oaiGvA4CndelA26w7cFC0S3sZOAMPLVj5+
FY/g1eIaGtKV9EyIxZGO1dEGXve37pqNkCGicNuHDYpGlmReETcXT1eRurSEhkCFbix72sed6c2j
l9ludZxMGz+0dk9hWK6D9l68+h5cvxYxLQOcJyBc8HxK0aTWMErE2Noyb3GvGiLefBddG0ip0YfS
cm3vMAfr+poVNiFyesA7SHpmj/cKK4gn04byvSWxdLWqF5YH0VHImYRH2WJLLbFV9rLfz84cDMfW
7tz2W0g9CSrMezjVewfbRr9aDvXgpRq6Enmnz7RzAchmU8Ytk9O8bSQ7RxeCVezm2G9jz0OQTSnX
s4przz5ndTdFj4wBiDLY1QSkEsZMGOIIGInHtpuXDCaYs8m2oP1shr9FF27qtvnEVD86gcKutjOi
KLZvl8i4gnDbiAPBUoMdXapc6XsSnyZOFNWflMI+53hPnXWiMxCjjuE4WAUxyE7G7iQBGFh3yqXR
nF09HuG0dizhk8xKz7vLS8Lg+HZQ/t7gXwjr827Jcg/asSmmRSVd2t6t8541CL5fukW+2PkLmYk3
d/OcOikU58apHc0y7xDFm4pPu1z4UJV5HKTbIEeLaYev2nPkzFp8AxwmfLFqxIhtteGlERFQRn6m
zhtxY8GsOZDGVzg0/TbQzF1p4n7eBb2GjNuSNBj/4uSfu8MIN/G/sfTn72kAkpIs4xZlJ6kmSKtB
aznRxYFlG++LQawQN3Xvrg/RVhg7scauULdybvwpXYeobs5qyho7ZevtTl1oh05/kO5ku+/O6HKG
cZsv234ec9ANW1iHUGN9F8SZZ/GfNNu80XkgCrd9GasYXZN2MxsP3Mr0fa6rK2JJofGFF03BxZpp
XOE64xUM53OhVv0jw7r90yrzuWBS44z+fgYRTDNoJggiBzrpbvtj5sL1HhFPi+5f4yhb/wvimW+v
XcKCwAQrLv84pla/icn04mS14sndsZBk5sdeuMC9GnKpAyLqo8h6toxLCHiUlbqkpBIKsbzJFrIR
Owfwags1ignT2rKPiVtS5clGLcNRoMuifHYzfN+fOTGF0aVUefe9yrgsXzzl9Oqg/WECIqlUPe1J
ami3i4mmyuZBDVWdMkZkq2xzFtc8gptbtuPcAN2+1MFW/eyJ6sxf5mWYXeKXiRQ989lhr3szJTn1
62RI4bYNecxH4i/t/1ywXv/GOeLPNTZF4pHebgwfhnC0a7rvhbPINFr7t342G+Hu/tSKS+ea1Zy9
oRrmA8QVS934xNj+K5ID4Gaex+bttY9PMw2cntzQahH08i6v+lcb8Ef/CRHq5keBqcnsGB+zBBCR
tUgyd6j1dphrYpsxOgmiFwh9bIarN6nIJDaBtmUaLGs3PviBJozYDTwrOtdOE4hjQNS2c+yIiNWH
mOENnYcFy/JQmHH4C/x7AQDYtYPHHaSL+gGNe3Iv49pNvMOG+yrRVl35aRaaIk4n0hb0kcGc5qjP
fOI5u1HRtBZ4ur00kkO8pmUb9jQJZCFC0JZasOFDDqN9pTLwioe8oqXYy2GZzZ2O4nkErXvW49zX
ZXmMAQjGu7Y0BUqlcTjJRiUCeaVq7qYTbaE3HmeX6NGk5sSnEwuhjV1L5ZkqscqVtP7JUtl/wrWs
JQ1k7ygy1qv6V+3L/KPKp5aQqa11/gsLHGo7SINySvoidPuk0Iv7slG3/rv/T+reRYR56hcFadmB
1+afYV9m9s4Egf9rInB5OK9OQZAxOKCZs7eoWTUm8Hp0//O8YfHTGQ1uoI3PmKo5oIvrI3PBXF3X
vuJvDyct5T0Iv7vjLLOAh2Jlq3b2OmOv4NCGcRFghec1KtJ5zEb5uhZBXJyH3KoHjtwgH140MfIg
3vzWDm4sXYR3WPG4WpgeVuEOajc19excaIT9MBlCfl7czqVDCR41QCaz0q+A+i6Gqu5+pX10syzK
VNPxBzurxDVLaHZbz89uRzN78LzWq96E49thzqhsY2g8lJN+DWWLDcn3R+X/qCHAA4TK3SBK57iu
5XnoyTf4a/t5ZF/ioIKCKOymkp9RUbOhzvlMgDCOozvcmBeyTa1cCiJmFt3mT1xg83qQlhW1aqe7
dVKMXQiazh+y1vGW/dbdRwpVLOP+j2rdAMM9yzbrvnIJxb42kgbqfhJucJ0Dri/isYn0I2CGapOL
W7YSZM3GazhAn0ScOTQME5+o6Fry3RkxTTsNQGZL+kCs07mgWiSjnM2M/kIkv+VdCFy1T/Nmjw+1
v6zq3Nb3jVbtuDA9qZ+iKHXJYMtPfee7iA6tT/7vNIxVeOSv9d+WzXTU6WDyAgYs/sS4oyILdSel
UxGYb3s+o9alHoa/k6/JneC3WWYvDUEOWBxaz39ruyVsuUKYcqb4LIgUQDidOBVLhxzrNjDleFmi
LvssuU6LW2WczaM5LXvSqXiVY0jpJcgPIMWd3nVxNCcExi5XKErLHW3JslY/xvZfJuLAjTodfjps
6N+tzEufrgDfJr6l3rzci1wo0oXCqFQGTKVDyAP40bcFPkkXMjwuveqkRr94jf3APeZCbH9CFeWf
XCvzVS5F/yOzWMPadaXqj50xPfWkHDFp662Jj7Kx8wPZcWEaeGF1E0ubscVdury9Hmc+65CTdR3s
haUn5o9VARg6k9+yX5iRVMRMPWCMtvt9qS1gIGNGrnaTCchhG9HBaRkt+qOxHaVpigb/ox6ZXcBa
r8iTHSBAhNM4XCqeK+JDNAg+PFmMYs+WqgeNdg0Pvb8u9Nb5LFPkWP20uU7/nlWNOfjMKNSlyvLl
xI67ZrLkWc5nnGsDG7dvapSHYowcmoKVuTDR9Hqj4om2U2BoxV46r+kvANrpiyHp/bDaDDi0Vcrn
TE3WeSWV4dKyUHbLq8VnHymIlvIwLuHMmaecR/KZY+4oW/xeOih4y+yJu5ai36Vc/cQgfl9908oH
h3+Xs6Yr3sJ+dV/K2Mu+xND+pzryo+fFg40R94049dsM4pILcGH+u8QcElb4EFsulxQa2ntlPDTi
QmDbVkE/PxjphN+EDXLgVJ1/iHNv/K4nNX5B8c0vk1dMf+swYhK/Rs60JzAtZ0AdqfUW0qT83lZU
EJDVC3BZ+BS6ZbDLmULkOjvPUFbtDH1D9Jo8xtl3AIVsBCqcdRnVUaoAbC3nljT95UA7/0ea8l2W
3pDa4eA+2oGpo72tnDDtjLVSCdKvHcKunURqyogPCO+bw3x4W94ik1efq+vWSTzlYZpHc/EWW7b6
r0OD+ROZyfmrakPxutai4kryhwTCAmFIQw23pFjEK/lOiLyl+8fhor5hHkNzLr3tp1uBRBbkRu/Z
TdBJ7brEremGeOfFyt7dsCRBvqo2EOcba2kFqe7wt5mNGYvJEtwGovhqN2aw0DPNYIJ5WGnU0lhl
X50gu4rNueiwClMyPCrrA/cvPIGson6xSv2Ym+wUrr5IxVpBhSaWfjc3ejrFdTh/sXdlPcz82qpJ
LNdabMtJsw9KvjpNNErR6Fr/7hbBb0dZTjqGxk9HwsFTDPP+gRQq0bPGF4V/ahz88W6T2PU5Y7x0
sDz9oHNq4D5s48NUwrux2XHbo0Py1VldXSr4jZdAR+MZ9c0+bc067VcqLQIP1iBx6ih7D7qYvVdh
B7yWPk154Md/NCMm8g7p3z4ryzW3zm62Z74YVqzisLIVzQuJ5fQxOZgNJEhDxQCSxlBNHEVBczq5
3fgcCE+eR23GI7A33kar8p6UwhKHzhZ1Rxgn8EcsHcCxxwD6Sgnvk9sfWKle5qKga7esZwWw5hrF
ufupC62vBU0WkDMSo5dqooF2pFr/mMgsJ1W79QNU3+/GluHHPGfrDzXmL5En4BnYSF9tuZb0QCPd
K9/TmyD1+rz5HUuXQ9Mfur7vPpnuR8+w29mbFtXoJdEM0mFypy0Jhilo0t6fR/GjlQ2fJdCe9TEK
XfAKYw4aHU51gQpExAPFlJfOVu++TjVp104/qUshtaHmJIlNqtA+wvNgngE/CSnHW8nfcdxHWLOa
HLulemQoqY6FrezEjgFLUxXchDUVz6aa3YQ9A30qBmdNG0Vro2ww6exSfGebC0u9p4exK3dftWu1
r+eFXHImLkfPyZpkmGSlT9kWMilWGYNFZuobyoZwYho6a+ExJp5X+H+W3ipucV05lykLFoex833o
D3P44GAtTkoEOb61MoOfoQf5dwjgCgXuVH0sQKAPMQrT2Q2n7F8h7fHqd0536Yu7AheTxPsRbquL
TjTTyu/D7g5Rzxbb3NZ5Lq/+WuMboe18Fcr1PiGMdZpecqCMC91WJmvp/LBl+9b4FM37iGkRQ27A
FGcGvegu4crxsutU7NIau30ndiS06pmzw6uOm86HvxFa6RUucpX0axtolL5R7HwGL+chcrPdwHV+
KOb6HAk9vVmBiD/sLR+/S4nW1lOeJpECtAQBwTrGSzncWs3LWG6BugI5Ds+NlgUfkgmBo2Ik8+bF
bs13aK19UvNX4/EYevJZA+S9qB3T3MnfXHigh8VavQ0hMAovoAFihhGWdEExOe1X69lwsPwJ1YtJ
5a7NQ+uRF50cdkb5fwzU4LdeQfDwLA7CYVniywxS/TDRyF+Na4U3xn7jrd1GRCa29lhRzfehlZnf
TOeKVOhZPgu3fm8au76ssq/Qysfla+jrl8FsqFzd0D+XeG2OrbLmMxUZcUu5bcBQGe+95VzYSbfP
TgP7WamOZ+dXUTf2+1YRIZeJrvoMPFmDz7VtKmNUDQxo7KMK4f4ngujfVKkM5aLvw2SpHImqE6Ot
x7I5aCXGW237y8Ff2IuO/cZ91Jzw3E5tLk5SjnWCYSYDjxIH3THCNP6gyCO8mqiezlhE8q+YIdfL
XAbioep19bW68JrU7G9v0RJ0F2PfcZQKqFLcjVayteLDzqo4qcbSpCHLq0c7lp85aSc7jB5lElm8
rE65MhguqKsdV4ZPWAyBkBdLfqsz6NnACV7C9j5kip1+uVp5GFwrXSH8Mbd58cpuOcxyZsZfChf8
NSV3WuQdTzaofUUdxjnIjI6JWhSXY1qyKvXXy23n0YrhXuigrBNwBViWqYghetjBbvXYDrdR5+jm
ZPRQdLP30RUsnNeNlbqb4jhx4ubBsYXLSkbt5n8gzZqf1uD+nmWnHtsFhoHYvCfpwMgYmDU9IBf4
6dAsxcnzM/9DiTn+8s2YPW7stO+aEoLbWjvmFgSquOC8tFMhVIrFJHyW1IJAg9v5aCtux50ziGYv
FLJKq7NfTRgzPJzX9m87MGhZPcnMRVUDo0Ri4YwHS30ZkP9UMekDfXH2QMcZnkYmjAfeC+5+BlFn
aHjbvxVgFPZe41+XBhlbKu5zARbqmPc6OPv1plBMysPcb/VhaAb34GHa+izJdjmMMvrwgio+sXa0
PuKkjxNDEgjbnfhucCmg2kQhVOEZxyF14zbfGES2j5Urx5MV5dWVOUUBfKKGtmW6mvehMaxzM10d
4xnFITDAjqNe/uoJWaOTawGyZRRAjg3mZtmYKRTcLg+BHQOSDRUGnHF4ILZ4fSOJSOY7RoEAdopY
Pqyd+R0OhfWXAvO/cLPTdnDrV9u1zXnM0DosRwDDM3ZzwP3BlN5Qh0F3YQ8yW0nCn3/3HWu5bBE5
ezSr5WhMFzyyZWExB6tmlo9bYG+DCf7w0sj0Ls0+xKPQJ/qvhVKigqE3hd6bhRx1ducY+aAOPyt/
689ZXAEcY+rFCFa0+01sADDqu7CxIZus60JYauiTB0Cr/4NtcwIGKU3PMW3sXjM7+GZ2hFwsSnr/
Kqo+NrDTVLlVwPhjtK60HNHZpyaGGp7b54GD6TD1I24ai0bzNk+xfKmNiT+J1Smfgd5UnO84rrK8
BzoUyfpWDv2THc/sO/XmZ08hkDLhJBl08K3TlMWPY7DFB6wyf3QZLonI6+LDoup4qnyqKCIkpuMa
1vNlRSI4sRD5mdu8+tmoZychL6FJEL27JIpc7qFiqv9hvBqOhY9GZUXTdNqshWvCZiCTUeBiGDB/
dVuzIlugmVyAN6rdYqT8Zzo0MLstVLp4xBkHzlQfbORMKhFIt6FPZ8C+X34WLg6omkGMpIkt1NMS
uIym82De494amdO54b4kOPxBZf7wMMg6O2/Aqo5ijqC+qIIdu9F3H1i0IwPIKwB0BM66n3ML9jkT
jWcTlVO6+EHQ7UKGCJ+LRI4OawUypFA/Davef0KxWtkuZqv8KvolYjYyvuBqgQJZZyUsJP8fME0e
sxOa45iXayInjrk6qilK2WyBQbcOBy+Lf8GPspMBgOHeotdilNXpJ33/SddS/Yyg9h2iMhpfI5iV
txHg3z6YJgS30viXeBO/fFolZqMjAwY484Jw3v1olY9bUFNh2t2UuM3CYLTKVqoz9dlElLPaDD8G
Zo7JujDFwrxvkkyVzW+vL9qnqMuznYnm9UNWRXi0Xbe8VOSBneuo+ucEM3F2KniXse+kobu6eFCi
PnE7JjkkbonU6XDiqXEpH9ZMn6zZOC+KzdokiAfJlcWrtoh8w8LBYTLPQbsPitjlx6HNQF2t9kE3
F6e4cmxuF6d6cC1Cmyube1wIOzwyb/g32tYMsyDKX23B+TnzKTS7bA31Aa70lIyEoBN3MuWJwZp0
bvAx7Bm1BjtVN2C0Abvvxm7Fz4fmAh6wVGe11EQcSZ+gjqFj0UaF46kQxatlyJ+LfDVcV98TD9M6
518kxvGlc8+4bTAqVV6eHZYqyD408T/k0haGa2iaXjTX+CW3mq8+RtudJsPeRVnzZhlRJ13vBwgw
UX2tLec7WP2fboDas+a+vbMdnKkYDtI4zrCsYX/mrrA6qKkgiy6wYYIn25fhbfYr5waaExTRJF5G
CX4cuKJOSDZuiYby1BW4ED5KvcodS6WwksaZOUeOF92riLtYvTrYxchoGCQgkzHbxSlk59POtWlR
SX2ZU+HhKlBNdgwW9ZVJfAh43cQux3pCGm/Q72bWI/ZWkAUUkk1+G0sdA25TxZMMKv9UAJP9FO0G
FjPo7fapKRycCkMzBxxODYPMztfmPRQlHVo+OylTEDE8YLyLnzGPYcKwncFljrIQCuFGFwS87TkT
TYFzUhzwMgw3BRN9lnb+AyuOn4Say3B2bHklX7lFaOynfT6tw2sZxNt+7MoFF5e1HphtZg+IlvaO
XV+Zlrb1nY8M/OY7H0qtOflqraPWBrsUIAaMGN+aH/YVGa0/Fzov934xvZQDD0yK5r1aJg9KFi55
joL66HTqN/qF3AeBdY0auink/3BRHltV61d5t27oYJ6ORV/Ue35rNbKv72H6lN93xXUfYyfjqg++
oqX/9tBaHyPiQyhAu2sQ2o96AL7pAzGoq+59c82LmSiFnQWLixsNh9Cafo6heO/FHYK0UmYADX3u
NsPiEhDekxUr/chHykUZcN09sJN/aujL4xBZNqwhBuEVI2MAeejG7PnfmrX8GS60Rmbu+l3oBe0/
MSmA4M247Bt8GI9u1Dc0v5h6PyOWXH+otZ4ETteY9qwqsbVxp/20x2k8Rv3cn6A0ximKin9ahzja
VxYmDAybWMr3pjLlXzKCbAwoxQICHb3xCHA7P5gh1/ajmFBLBzqe/5DVu1vfUBUo4QbVLrOWLon/
bxdzcVcV0zwcV0oYJCcvSLCNOcw//JyZahdOX7GI0IMnTXuwqflV4CL8bZu6/j3kw/2qn4PrkDN1
wwCYWZetbVyKmw1v5myP3r9YddV/bd52MLlwBXOBBfOH3bCAwSFjLXpvjdoRCWd9e8hgyCDrz/6w
By+8/iZAKTxFAXWLBVb97BUzPh2IsuvL1AU9Qv3SHxavqo6ZycWeurJ+YNTp3OS6lKdtGRpK7OpO
eG02Sx1sNwv+w+FQnqcKoUtCH36fY7DC0gqxoSiO1qGK3ZeWUv6yjmx4LmO7AJBt5h/BIjZGlPxb
EI55VS1c/R+DvxV/UReJqJFNLBhkrib/iWSj3kdXdR+i8OPU1Z4Er24tVyFEBw9xqcyuy7vx7xyb
btgFk9jsg7uVWMZiUxiTjrhULZ5u2cMhVll4Yrdj/GM5DVNbHmdFE00zRiVR3GjNrKuVleqBmWSN
YU1ODrZuEzu/tzjCcQlYekm2vCqfsgBJkVunw2ZBwflYRJNzbPrGvOb9HVpNPlbIREky56DbdXZR
oeoP3Ei9QpsPJ5rxrZxh/ZoWjB8jnjbGrlGp5YSQ1v5ec1F/tLHQtxKnAc2dwRp7wu/RN3tkSPzY
Qd8Qc9z4W4wU4of91WsmuhbEO4LJRT8VqDqFiOu0kHU+7fum97YPAVCIjn+1c9LhGNqABm4oCgte
tWlPtpXLUNeX3sF2lhl+bF21f3C2hn0asZJNG9CFutiLhbTM9I71bJMKaHlqqAMZ/cAobjhMbH3q
Pd0+Z6MfpiiN7mPboGGdMxPG4b7DmBDcNLg59jc2qZF/AiXi3TDG1SVWOR/g1UUVSAM1MwxzSyeW
FMwLujUvrPVLMgBsXquMrPTdAD8h2o/Mfeakrzu/TVhbnKPD4kZSH+6V3vNot+S394M7PGN0j8/T
mIcEkBOi0exxvlhxIm0LidiZy9qlnJzK3148DP6uowBX6VZH64K5xWysEMhgjM9hWQahAQWe41gg
JCbrM463IXb/YC2dqpeS8di2w8bjeNctamGGYjHz5jQjpazZz6FkvjW1k9SofEOD/Y3Rr3ksddUO
Jyz29bpjoMbvKeMcX5MggAv6PrXOmL2tKtraX4VsiM7GpLDU8hAoVMNPNNZVH0MCDOlDCbro5VEZ
8AVJNqvyQ+Z1/9xOpv9RqgIeusXU/vEebLvhXhkolfyoCJuksVvG2m6/Dh/oRG6ZMPUczHkeV1om
ktuLz1HaTrbv7R52d78Uw5aIhhjFXRAvo/yDzOt5L6Ediu7JzURWHxd8YNGxH4E93XNEsGyKdr0L
JYsTcZlm693OvVG1712nM+/euonvhdy0Y2EBGbed3tnV5fRaNQU/SS7kCXZtk6iim36E2EOTye5f
aLjXayDR7AdvHSk4xhdZtRnG9AgUhcl8dVi1FDuF1zVxGI7s77lBe+bH7aNZbQqKigQ4PKAxEpzf
2duOio2ZM7pxiqK9/vK3+YULsTqVzuz+GD1/vXgwtZ/GSecs70GtKk0Gxb3zOXK1O70bRmwI0uuX
FhjA8gpjsiqWIomQX7FlrtauiBx5rFrue2pEiR+kbd/QoSg3vbl6WW2rS/AjzAcSZE2y1q11W7wO
p4bPMvYys05prdhOqCbag5Ayg/AcQoBLw8HZHif6i6c8npYljfvQ/oVUKThhW2QsJ+v6z0lu87nD
DTJTo/f9Az5Ja9iTx0/kFQV6m0g9RqkV0RGwCcNht6v7LP/C4jk8lBVdH44ie3mMvQ0wY7nq4V8p
GJnbOCvtvY6j0mbZBcw7T26AVNzbK9dEPC4Hd/Sdpxg1gzklHyj02fkt98cJBPBc8w92UCDZCv7h
6D4/D8HWnEE8+H+r1qEohM37pLaie8jwYr0FvgiuTjFzayxOPXKp0bDs7NnrCuLNvG4/5c582PyQ
hg0bnXmwzHAv/9HhvlYIrbRVUWuuwzqbL29gpLXztw1guB/iZZLIeGcuwzGlV/nwnSDrkyGAi4uj
IP4eKiw5XTfZbx6VJ/2RDhN79cddFOKk9nMRfYRM5Y9OqbPjNpWvWWx9EX9SIclVxcFrASS31B9m
M+HZm/GPcjKeQ2xvSRlFWSqYXNLltTy89ikc5IM7K5FKgYFQqgUDmwDTSyfBWoQd+nSs7u+2LLH1
t059bOeRgGFvfI69ViemkzIJZk3gjY5uRlEx93Fek7UI7refgi2xpjFkiad7jLRzwziUdrWrTmaq
TkOxJDLE+NcOo/tITsmzUpiprbz8qAvSw8a6tX82S/N7Q+vfeTP8JWsucEiF/g90ziWFWFqnU179
xlh0C0Zz9LUKz77VQQEO3iOMrTvjrANST3Hj874xg1bsEg25A9vYHk4uM6ZM6zwBcJr6S/1DW9X3
UAiqMwSRuGGunxdnxy8eshHDFbtoN/TncJf3tjhHUKe4bcMaYGk4hwm5JB7CFchKt5wo9aznuw8V
3zuvGHvJ/+PsTJbjxpU1/ESM4ABO25pYmiXbki1vGLaPzXkAZ/Lp71dnpYMrVkXUpqNDHU0WASSA
zPwHS8qbvo5jVBOrR2vp+m0be9nWsKKU+wm28hNkryqK6Ycy85uJWivtkTYuNqnE10tIYH2SE462
VmQd2va0+9iZnjxww/lViIS6GafKnu7dAAqtdalEk6dZWa1xWlF+F+GABbl4qKvxl2ck9S7y53cf
lGBM45TeNGbyaGtT5Rtd+1DGDQQOWVO3EIncznSFb2jCW/vFi4t930HGssba/Q8Sp84fd4L7U9mp
dbdEef2yTF73zYlSql3DlOzQf+l38ShmUKr+Q1rNC8EuIv+t9+232sq1/yZN/QH0zP2gG/Wr5uYP
2MhHWzBW/p7yuv4+O2P9O/aikVtZaTzQvs7Te7gT7IW0pO/dyqYyrHFVnMM5PZgh4P4OGsDc5t9b
X07P8H5oHoNd2E5OZN9O1mAcMbOcf47s/t9ookW7VFK39xPzqYdVRRts1DedcCVt6cQEYFnDIJLx
Ly7YEMGiNk6+NJpuwEgD8t+WbjxtxxJY8x0lBbqFTf+7A7N4K6DzdYPwDmFqArBq+hdM5DSOOe+V
uytwEQ0gep4Q6y6d/ggn8KMYZfufsjGXY21GN/DcHgR5y9Ew4/wxBVACHuw9rbJXPazfsyq6K4EI
BT6o4odmCPsd9ehh5/XV/M7gGcHChXqnFYhq7qq6025l1lf9Rp9t86EyIS3GGVHqFjMAPjAP8T18
cUKyk1AbOwEo27XMHW6X9jHTRvteem51T2ebW37cd3/cWo9utNap/i0IaN84OIA+uuxIWyhTxgHo
dYz3mCaoR/b1fT72y9/EbdEOHfFp4mqfOkAc/DC+9USa/BxKNCfKvhJQSa3qR5GyITpuRtfM/gd3
Ibqb3cn8R+t/uq3iMD+WZIvAJqPm3ipppndTnG3tqUgeW9qTvNKzbxJ0NtEz4GKyaTVb3LtIFouN
nhTi52Au3DniyHGDsGu99AH11CjfjkOi/ysWl2qbKEbZf5myxgA4kvr+21S09qsrozTZyKqeHyqt
GI4+ncYkyCT1INrnevJsCr/8zcKJ8ju3stwvkRtNDkhDGyIdgsmPvTNC2Tjpp9xhL+XcI0JmvOgg
96ttWUwTwkSJPu5sv5QQCBztd+VoJ090/NXJtyI7Q7vJKp6TvIh/duTUx2EYlr/tMsr7zM/SfkfG
7n0fkqXWgxSrcIoMKZjYQXefTRZtuxnTnvrYADWB+7AhvoEA8+1tVS4GsDTaf9zVYmlTL2jkownK
7lumUXix2jq/h6fQ3lCrAT0Gd+pBhqb2sGSjFzRxInGQGZpyOhhh7OxqXWsbxtw1v3DpdKaNp/vJ
uw1y+i4XenuDi+UcmNlSgMzpPOsBEG/xYvVeufPkCLmhq6wHrXGNe66o4BISRBJArwCOGeFKQs/3
228lF9xdbJyqerru1c81eMVsO9aDs2v7Lt8upklzoUto2NvzuzDJ/9qTkG4Se9rBntMTb2r0XlIy
X1Ici2bJCF3+UObTv9SRyUvuQ96lpRjWf1MD6x1YPiRENMU2bqTLB8MUya0d59OtLZF2thHG2sRh
NT1Y5qIdWCPZ3nY8YMrLYu06BGfeUrxQgZL50xON6K+20SZHkLwLsJykNY6ZLgbYq5ThQWX/0UVJ
kSUmHVvsfERamJqehIixMXLnqw55f1MPEr7fSPVFWlioAuyxb7JoMb8i2DLsWwkC3hiHbjvkBs2j
WMBP4DoEO7me92DlLJI1xqGhvHBCKlDOk3wZWTn5A9v1t8HSi11chcDdIpDs3M0rrjxOdGPQYmXT
oKBqmaZ5E4LoPhYODikhYNXnxrCneQPQxPgPx9B0wIVk2Nt9QxFTI0mfIO6TV+TP1Hy9A4lZC8ad
4gXS6IAufOc+aSm6yTj2/yR1fqqKhdO938TDxkXV/BAXk35AZ4VbukPrO176x2KZE8C8DpcHpH12
Y+Gm5OU+DdbECJ/Aa4xbZj4O+li/j9LmiYZzSjkUBFbatlz5Hc/6Kk4NvbxI/g2kN5tyyuZ9PsQG
4dgmwTwUFh7b6bhFPx88yzgY+wgCIv8Inccaoxggk777OGbGq+8P7rYCZfU8Mnw/wX78s04UFczq
IEMn+vNgl/HBdYH6URei9EnGsjGkp2/bYYj2KaBNEgZPo1Lizk+OA9crXcDQQsyUJ7JGa4zLRqOI
tml0lr3Iqc3lKVrUTlVsmmgMjHw8OhNQtMgGnmdI/9hMGf+bRSIqbP84RZN46LDK29YDRE8hbWsb
iprjo3b/sRGILYlW8bewvSHAw+0/3IcbDDGwGe0XCi2wLbq7IYLd3GT6c+rH3rGrPHmTJGGGc28l
SXexnQClE288C+gNdCcuRHRxSi0PWV52azzmYACDFDzvNptmOng5Ju/JiI7RtNQ/sr6wA0/jClmU
4ltHCsgCcdJg9BOfBg443IUU+daYfIzd+ROH2x0l6J4vj8od4IRijw8Mzu8axbEBVZWvmmdwbAJ6
/BX3GkLhld3Zd5Y7yi9INGpPHM3zMWn6hgxXdqAYI/SsrRH4VgkwuCNXD+DuvXjghe4028up1OeC
y29C+kfl9aYYh/LLBLyqj3SbLIk9wu+oyPYLFogOXIgN96MEfS4beAI8usD1Yo3o9XXru6PPxZZe
B5FeVhPdemgDda2XlOAW9+fgz9lxzGfncQGw/GXKh36n5Ubx6ExueTBdZN5hVRiUEvKWf52cAa5V
AbY7jOetEGn2OOn44c0iLXemNy1opnTWEQWjr/3SGjt98k/6BJX9ICDMbUE0Uzc24bGR1se3Mike
wE492VmdH5I2ioI8NJ6yQj5ooNm2lgEzzpsqDkaKMzetDrxrTrzuuwk1jkYDhlsYmqbHSWDaObjh
/JSGVQrrs+RaOPa4pSVQG2x92LNrP4zlqfgPsrZtAM6URebedYtrfuti0oZ8iODGJzWtoflEmM4q
SttNSUE51fqAKlUXNKCynksHhZNUdMMmNfon0MXftVHT920eahugaO2DxbjvXFHcVlb8HdR7i4g8
6Ova5jrSzN0jRbfla+u59T02I0Fttj8nx5cHfPcaym51Q12R6mckEEQPTW4faB+DHAEnBi/ky8QW
utXT6XWc+t92winuxFN9APYy7MusGAIrjx9CtOn2vWd/taN+IPPwcfkV+X7JfP2g4zPLdMhX4fLf
a5d+RVF+bzJQmaNtzvuGWoHtQpiTnU9vH1TK0Z2zBIxtVtyEbdy+uoP1Y2mWDDwDvYdSdIAvB/8/
hu+EXOWMcitcFt68ZPDb4ffCDs/ZIvwIayXhUw9Lkq/WNDW/UlHeOmYy/4Kold2FmRndGmbq7WAT
hg9j1fyqjcwkcbMbuq2z9VQk1fC7marssJBivqe5hTsMnIdDBTHxa97AmLMbQNmRpoOSsWwTNoZ4
QieAFrdP548mPN5zuO8MOWxB0Rtb07GeyC0KdBeoEg56c4CbdHRC8YzsKfedKah18yXSugM74y2w
8Lemje+NlDMO7FyybWtgxy6jDrSu28Nv/xNNZcYhWpxOqmGDtHe741x9hJoL6lRPH03ELkjk2Fhr
3ABoMWoP4TLs6qjb+xh876dee8wBc+37oaUo25mQJ6MA6xCQeHn/z+EERojDnfYzd83dRNxvpoV2
se+l/4E5RWKfI0cL7RB9kDwzqr3RzdlzknT3eeGxAgSrKtIYCLiqP+VivrIX/rTppB7C3ofDF2ti
1zo9SCzSWyCnRXLgHF/od2bRPor8TdrW1qNvxTQCjegVsgVBkvfLnZc5X60a45Fonl8MkHYIOlSg
ehZ6jkuW5aTs0M9raZR33N3kiV6TY8LuhMNb0pszbU5ABIa5gNqe5LuXtP+QE4EnCwTT03BkABUc
3S8hBFDQScsW8iPcH1nXR9ckRkTpoKYdFTqtQC4wRQ4xxVgq4E0AhTZWpSf0ttrXOFpSKnnLI2nY
6eo0pFv0jzE7gDm90VvrPu+iZhNn9DCdWau3JUSIDVXrb1VlGZsuNJ9PCtd7dOVAeNoCFg4lum1U
xO8R3feEinY2gVWX2jYh79p7mecdAKiXW7so/obV8rb4Tn5wouTU8MmfcKuWAEJroHYZONbEhkTq
h3jLQoM4GGKZnvxsdrYx16a3xlr6ba0NIdE1RztL0u51m8w7oIFS39FZQ2ufXv2hbiDQ0+SFQuib
d3PUuHcgC0YaZXFy0MEFsiuNv+U4hhDNpjywRPc2ZPmzpJy4GSiKndj4ydE05a/K01/juIeSOMbL
FlHOnFVNK3vWT7oZ7avXuc3eFQNUnxNQvzbJq4uCS1KxvHkjAhBkeOWGbZEOva03wQLSaivrlBKz
GAruaE29iCAvWjDA8AN9a6fN3BY2EyYPAFaMPHmKXZ1JjC0n/wPrsv1JJQs/cn2wI4RTZ/cOzhA7
IPxI40/Cnj7sGks0RaD1UjN2M/WpKjClfnKDHDQUZ7zG7+hd2WUa3oxR3CMlmyVuDEZnksyjZjV+
YNt95T8KXDmmO8NohrcxZPl+y5wBuImZh52zqRwr7A/0yZOWjoO/EGrUzx3qzTqgL9AfyXRBMWxN
lUhR5Qt728CQiuTa0SQwcd/X598ePKp/52WJVmS7VDusWVumadJtuNLGgt3ZNA331O3CDeM2X1A+
Mk4CSp/oHqmOV1FuDvB2QbklOoYlRy7VqcGqo8i1nQHwIdtTJU1HE8tJfnHZr/80nZwdanqhWTws
Rl/UAXIt0wWl9RU5KV0R8RutiJCm9hSEFTYgHLscbPb4p3CG98WaL+jsreiH6aeXf5R64kqRebTh
A1mKgutjGL6ZFGuSTR7h7IxefUaMGxLs+flpXFklqklWFEs3A4q6BNDcKF5o+bLDA8T8et3TFXkv
Q7dG2rPNEpS9dHakPOKo61WyO//0tSWo6HtxG9AjM3UYq5PRLZhTHT4RxU4E47MLsnFrw6NIe+WN
X+kewJKgMvyi3kTwUEzuhGl8QZd6bU0psn5aaZQQ4uAqxvIlNvtjJuod7hX7UbOuE6TTlW2AJkqO
PlexoN9m/ZEhPUHjUXuzzINMmuqqRWSpDljAl3twEN4cNJlDDWK2tb1JV+B4fpo/DwlLdcCa0Oaw
az1duJydWt12WwUzQhUBiIl5ZzdGiLSIrC9M+NrLlCDPwEsmuMDOQTvYYdDpcF16lBFu5yhKDhgf
lZSuhugq9TvHPS3sj8GOa5WeYGp9jCQaJIak35T7l5w1Pl9ajqvEXlglFhULGR/l5LhA7UPUPzwr
2fdZ9zXR/O/nJ+fzGHRcJQZtIEY29JromC0wWmDGx917LotR7GAtXRLjXXuJEoVe19smHoF+gCgC
75A5+jXZid1RiEsKpJ8HOsid/50KYyxmnBAQBZnCcnhDpZzL9eS77+dHaW0ulCCcCogFQHjCIHQN
+wd1MhegRmp22W6s4AsewAXS5jz/rpXBck7ynh8WlS+dIfM0nVYzLBUEX1L7pDNkgdq1hsP5V3we
JI6jqOkbVpEbXT1Gx0kP7eSvO2SyvjWquhwD8qe620t8fPubacSZ6Lo3KmHZFlGWSn8Ig0ST1LwQ
gCILakHXbAbLhAir54B0ydBAQ+7Pv3FlQTinqfwwjMMETTW2Uy1oMwsZn84baLwUlt4aV22ajnOa
vw8viJsJphroiKApuVtvhNtR/C0mEDMXXrC2EE5f9uEFwOXNpk61EJEm0R2ou/tH7q3TnZdCrb1u
kJTol7ZZpdMMz6SVVUl9cDZ2qWfmV06BEpM2dRnILVpJESf/DvIcexuAj1eJVjuOEpILPb/RBHBG
eXvun+x59A9t4bsXxn5l9dhKEFKDypwsxDBQc9HWHHzdP3adYVwYGGNlam0lAGlcF7YenkRZI6f4
0bkaQh91NW38zM62saQXTxvKuncsGwGs2jDvqiX3b12S1mPnJUh1TGR/SFh9b6L5wlI4xcX/v6s7
thKhlqRaHpVeccQ81Cc43XD83cHufKHh4fylPpY52/OLbu3jlcj08nls/QYLxlpIWoNR6D24uiFu
9BApyOtecXr1h9ApI83XRkQJj4Xwi42A10ZjUDe/RdHS/rvuFUp0YskYWwM7J51UbBg71ykPi8z1
49z7/YUpWVuESnSG5qh7NDvT41hOQ39qGgkQf8g5mRdW+dqcm/87TEXT27KeeAEydP2bPTjWUcMs
aVs3mf2Uk5wF58dq7UOUjQApQGQOkUgIugzUw8auzJGuq065/8JIrS0pZTOozHCGTdqmxwGJh/+Q
Sor7PncNfFyL0rkwWCvvUA1ucLesnRMVAW5jipYJGW2+gzthz2SxjvPr/EitvUTZGNwmcjH0DJkR
SBveFhniNNmZ7pwUWyuChLE7/5qVCRFKsAvpgtzUp/Ro9bDhxYh4HooZ3nWzoRrFZI7Io2pq0qPt
QRjrhqV6gkBjvOSpdH5c9wFKgJuDD/ex5BVTY/6SMXILkRQXcrq1wTn9/cPmkUdj55gujYWybetn
b/KGjS4Qcjz/y9dmWAnqcVoE0i1Owlku3QUxIdG4VGRRg0Sy14AWfv41ax+hhHYaCXKqWkuOjg59
aEM1Ej5cqVneJcP2lb1D9YfBrtWNU7CWxzASv/x2aWnXpfdimh7HYTIvHBWfS9o7Qonr2o09FJmc
mK+wHhdj/Avu390aAFCkZ3xvNfBGUfpVaMu386O2MjmqS0yd0dYuYmqg/eDUYNF7w7rTaT791Ge0
gs+/Y2VmVIcYV7fNvIHITX3cL7eIPUMJarxLJkFrT1ciezJT2uJjRBW3MrSjUZLZzRQSL4zPynxY
p8XwITQizTUiB+2to7tIoNjV5HTiFtyE+N3Rr/EeUetKXiSQ6J8zBVGZbmavdbvj+YFbmxwl5juw
QeAuyFoGw5xuzGbQXroTn7uMUvf1/CtO2+wnlyDrNKofvs+wGlhApRYfQbTvG8/9iyUHOKy5+wVE
FO5HCmZLoOR+XZCqJjXQW5fJxpLxiA8yKEPsLb7Tj6VYeP5r1taCsgegjGdh9sEKoO7i39mRhT/z
EFZP559+WlGfjZVyqE+htCNZV9ERXZtn0LHPdkvbi37AD3zCvpe0386/Z23a1T3AmTqctaiDoBlZ
7dqOgrEO9HGP0LO8MFArr1AtaooebKun66T3ZVlVlIaL8DGWGhISYYVwxpVvUc72RghzqJuWUouu
0/uZqzbbp3SxW0Rzwf2eH62VOTeV+B+Xrh4sGliBjaAEFDV5b9GO2Z1/+No4KeGPog4pXdlrAQT/
4uQMCQeckl46hxfib+3Xn178If4koutO6vECs63oIBt6c9NOyLed//lrTz/9/cPT0ecGV5NqfgCQ
LLm3pkW/kVrZXrevq/Y0xRTlS4WoV9B3hXNw7dlB36gpLgz92m9XYjkpHBuf6DI6Wl31z6vyaus5
xiXn1LWHK6FspgOudVqrBZhQxEENX2jj6kNyIVNfWzVKAFuyMco+XPwA9LWGHqtLlxewKBx16IMu
rParZlf1ocEafBlrr6SWQaecBv4Ywcge++suhar/TJ8i3u2nlR8Aw0dpFEUg7C7M8kKRf2WIVNcZ
w4NX1IUhG1AjuRTYQ9pNSL1JGthxybFwYYjWXqPEL8A9c4g79jlndv9FA9BlszbQ3UFj/Lo5UOKX
mW1xZUc4rUmzbGN0iO+7oZdf+fOV+E3KdJBajVVy4xjjj0wgBtLYaHEvsdU9X/cB1v9uEe7SeXmS
WmGA9tZJfaj+3gJrufL3KzFc1fZUNgsPh9L2ang1FLfwTaTa7/O/fW12lSgOe5x4Ij+PjvUSZjdt
buZ33MGW4zTM8XVnsaGEsj9DvEJQKQysfnmJ5/IWS6abvAZBev4TVjYitSndeTSgLPjK6N6kyGaj
rZKDRNbqa5+vHMHSQuytlZyOMpvsN3gM9hdUH8b9db9eOXtLIYBVxA7nS4OHE3B3eYx7M92df/pK
wqV2lgtvHlFX42zUStQo6lyjKVS7EwaKt2VkVBd2orUZUCLYRDhrhLXBGrXT6raO6xTQUDJP+pUz
rMSwiRi/WRQNJ3yZJTdhAjBvAT193RAp0QuBi/Qn5AgwEgsroBEVrjl0XgZ2pK2I0h/n37ISZ7oS
xibSlRpd69Mi0jHcqY0ctu2Ji39vk/qEFzaLtYlQojkFGoSwVhIGObvFdrR7m1KpO12Y5pXLu9pV
RhwYLoZzGilEn25QZLBeZIKWIQqSYCO97FUaXnhh0/g8qbLV7rJdCNOf3SYM4jRJdrVGN9ZPLO0G
8gK6iEY5IqxlzXv49NaFQPw8VGy144wmUTXAzAkDMIhfbIteU5dHB2hnz+BKm6tWsu0r0e46vp7B
hQ0D00vkPumNZJfbwHnPL7LPp9/2T5/24a5qnezFUxFrwdDN1i5tsZm08s66cCVbe7oS5RVqV9aw
dDy9qaGmOJilDCjbXdUWt30lxgt3aWrkiUgTSpBUARXlEmA70Pn05vzg/Pe8+f+5p+0rgR4VrYjx
dOUcCgfU9vzvHRCCva8td/k4H0VRyl09mt/mOb3Vw+nf+bd+HjO2r8Q9uugVBPxQC4ohqtC7R7RI
w1Uri9pdWsRwWuBoWvoW+MRkXvjQz7ca21c2AVC4Nsq5oxbE5tA9g/wfj7rQ5BejaMILr1iLFeVI
tzADWyhB+rDXMd3a2NDAUaIIW+fd5HMex3JpLozfStfL9k5VpQ9rWnoI5KcLt4dKx2fji5zNJtsb
wLzm51qXxXOoidq4qbKyhuQ6umBzW9ORIFoTiwMJlbTc388ZamFfsAcRaNg6caLv0MJxxuti2lXu
B2E3d2Pl2n5QRl2zKYwJRGizdIfzC2hlNl1lx5jmrrFpKpIIoSOH1OKdnvS3cM6uSlFsT/nxDfL2
3hwJ1mcXiZ+Q92W21d2uejv/60+z9EnMecqvP2krG0Y1+UEX6XuxiN+Nq9GgSL8hVYKiuRG+IGRS
P2rJcFWl3PZOK/bDchE4ogyxkGGAWMbXJZ4egew9jhLp0/MftLIJesomiKjCUNQolgeR3yD0ay85
jA7/kiHxymR7yiYoC91rIwvMy4TqXTJ4L06uvZBZXyrwrz1f2QJb00Q5zh38IJT5l94obrShPNjh
dfBQ21M2uzHpvMLyMu5pYQ/9eEAXE+dTyPkSQcHrxl/Z3BxYkFNX8QWe0f5JTBaS01y43qwNjrKp
dWi86n3PTqOFnrV3JWj0QZQlLF8/urA6T6vwk3Bwlc2sGjDZC/WSZHSM3W/weJOj5Wr+s9tMvxFL
v9QsXzl0XCUIrAriDRhaD+3tyIBTN0z7Wg7YDpgIqpkpelomSpwXzoKViFDxbPCPQimamuJhjW2o
abnFb3Tz3QuXjpVJUQFtKQQS9M39MLBdNE4Rz1gg4mpVgNPapYvf2gcoQYGbUlkCb/eCWjj1NxE6
5hPkvDo4v2DX5kKJCdOB1Y+MCFO+yDHa1j3kGpjBLVXcaNhlKJ/mGzm7l0zH1z5GiY9Cw3WsGAjB
yHGAZk41O2AuqgvR99/K1WcLWIkR1Lzcdoxy9nO9av/aI4pfN0JPpr9LRs/gkEbzs4kjIupKybNv
SRffwTicte3kz2Yc+M7yx8VGprmHoGajJ2443qZwRN/tlqWxvyVt64kLP3Vl4aiIuDSf7L6eCg+T
NS35PuLZ8tUvvJZCfTuVx/Nzu/YO5fCEMwpMNHHDoEgEThuitxF0g1YqtYuYorVXKAdoDm8jHZeB
UB4TNFr86BH5qn9mlF64dq/sSCriLfNEvdizQdbTRPvhxHikgILJwjC89MWVhWhbhb1lqHyg/UOR
wzWgjCOkX53En+VVWa/tKKfmgHGbYRQgdyl1cJcoIh2BX1d+OT/JKwHsqNsDfhZuWPd+cLJrtbUG
lh3UfARnYCUnJELI9b2df9NK7DrKVuF6eJjBI/YC1zW8X6iQdgezjsOv1z1d2Rl6UY2ag4RskEXe
20m97qkPvfjb+YevLSNlX6gHkekF6jBYz0AiKsd7yzLv+jy5HaFhb86/Y2V4VHhdixK75iFsHMAz
Ng9u39YP09Lbr9c9XYlla4hNU0+5evkWktyYiSB3U4f+/vzTV8JYBcpBuUPkoUYQJwmH7rvVNdov
c+m1O9lo6MBc9w7l1NeSanHa0feCCfuEm6ool81kVz2iSWhqXveK0+d9uF1nRTiXVWl71MryW1sg
gGbk724hL4zS2gyf/v7h8aMwUJLraj/IF8e9i+A13oR1pl+4qKysUVsJZG8wGukg6003JhO3ExIL
DyNiwZg9zYBdKCT5F478tclW4nhMaaO6GlYmmM/+QiLoh6aj9F0hHHV+FlaSKluN5BwYlmNk7KZ1
jeM8NlaIISQS1eYA4o3vb9vJSuwb5geCagjLANmjsqbWcP71K7NkKa9Hp16gOIYobWVyu/SRQbwv
6rB5vu7pyk6CraqVpbFwgxMKEwc6fJ0XLbtEK1lbA8rTYRxTTmjQBYkQctoULWxm2mjlBnmFbxPl
xau+QUX94RsBQUVbvICaVvMLcYzlqC/DfCFPWfkGoexUxWRA6PUIQsSZb6J0wtsBp0cfSf5NhGDE
hVlee4ty8ZgHtCFFRlfFjMqnZvRf/UI+1iGKRDnAv+vG6fTuD/GOC/jgmw3lalQJJR6USNg2CA9e
uNqsrFOhbFbwehejCVs2KxlNtMALvFWc5O26n65sVRB4RqcwOzcYxqLNtnOB3AXAjwJtmeteoOxW
ESp3xSB6L4hxC0MFHUfquMi6b9c93fzfka/xFEMTWnpBjwz7Pb5gqPwPKDtf93Rlh6C6OUWY+fnY
EVfJIUXicz+i03LlqlFieAmbtvcd5tVumixw2toMdEyKLjQeVta9iubD1axyGi/ygsr1npFix6K6
8R9wouq3ENDerxogFc5XiJbbRi7dQGL09t2oY+tl7OGmn3/6yvljKaHbWNQu6tRxAgd/2BfXjJud
Bg4Sqya/uW6GVUyfqff6WOsxO1zrWUiiVFP85hQo41y3+i0ldqHWk2iish14yFZE+Gk26EaDf2wu
rP+1IVLCF8dJwxURZUJsLez3Bau7I37G0U2N2O7LdbOgBHAXdVLAheCo4ez92osEJm8lU4Tn6kvI
09Ov/SQbt5QorlzhJ55FwhCalcRzukURfKgvVZ5Xnq4C3IaSna09nQAWbgEkDj9NW58vzO9KlJnK
GSasecrTicx5LBARRWDJjG8SY+iDChsoNHSwwLpqFlRoG44z2aLXfARF7uM8ufu5lu9+Yf0+//i1
MVJOMORCi7zLFlJPvZneCuTbMbjxzCa/cNafxuOTGTaVOGgXDL+1lNqUg4SUpon70Zv+yCV/p2d9
zCHfSt+47uJlKiFhYN4JrBTROdCYiMVbWpPnGwy1df3KqVACAmsfGAl42AUSf77NEBfBbHh7rDCv
21RNJRrEZJVjP7tEA1J7OBP5HagoWXsiu/ABa5OtHGt9hqtv13hcvNyhRIBSd7exj0PI+aW0siWZ
yrGWWaBkPBTEAprdMS5M2Y9Zt7+7J9ed8y9YiTkV69ZafVrLibuv5Qq80dsBJU3ntuoc60ab9Qtn
z8oYqZA3dOtzI+uoV3UL4pkCI7itHnriwicYa9+gHG3hiKMGvsI0HjM/jvCKs8M2mCIXf3THQFn0
Dk2t6h7QMp4BmIh38aaUufNW177W/IPeYP6Ixrqvj6Hw8LIHCfMHkR7fOEl7F9fxZGwV6gHvd+yQ
ST+phY34UBTCwwV9GsdL/IaVIdaVZThnwkHMN7UpE2UUVzwUM9975Lf0/fl1srIQ/zv2H27lsuhx
/kIoNSgreKk7l/nrNx12I/1GIih7HVvS/m/D98Nr7NpYJihdlCvKoX0NLXN4L5bRebvuI5TdzGuo
/UaRSazK+JElQ8HOSu5itLTPP39lEgxlM2vnWXPwQfYCHR20gMEp3tpwuKTfsPZ0ZSvzDDJrHbxQ
EFtS+FvfT6MRSUVMXC8E0toLlDWU9I6Jz5+kliZj/y8Xw/mbV1rD6/nBWVtBylaWp+64zFgW4fDu
1bfWKHWMugvghaHnXJdiq6C/0I1M+Akx5boQk2cIPQCzNzJLbO/CdrwyQqoMzWzSk/Ph7AcVspmB
O2GEVCIodmH8V0ZIlZWJpIthew+otsq6bRZhsNIMJ2DzhceftsNPrg0q7M/Xc7N39dIOjGq5cUL0
e+PcDNxG3mIfH+3ierzukqsqyVgxTi1DqNkBtPkxKJAt22dC6E+tjWDcVYtJP03Qh32iGFMcgPKG
Y33Mh1d70IwMZXXpNxs2EO3H+Zf4KwOmhHPeLq4VxyPWRnVp34yzJf6aeDfrqFG6e4zv4VKPX2F2
hZuxKtLD+ZeuLTElTDCJAovi8VLdnWjOWjjlWBpyfuef/vknCRVBJ4UUk3mCmnXGW5gvd4uP6WtM
aXtAyZBeqktq2xgXMZqfr2ihwufy2UzntuJ1CDxOKLd2o/YUIZRbbArpigu7+ucjJlT43NI3HrUF
yBioyA8HDLmaIyae48/zI7YmPaXi5zzawAIfbyeo5n6D+9dhHpG4y3/NyKhjcLXxenHXmfXN0qAO
i7ozba3rYOrCPw3rx1W+kMaNqXt69WzQJcAfazRwQu7aJrxquQkVYefMSV43nnACHwgLpUILAz+/
ubDjrE2/EkBJZ0k0TQ0RIPwscdbx2i2a3/mGQ+VCfrK2npUzsZ4qMXel7QSWHW5klB9CC881pN2P
qaljYTE9+ou3S6xLJYjV1aCckVwcT/au1CSpX2EBmGd6We0xa6nrjYWZdIqPdYb5XFan/rL36qaa
tnO4wJdz9KJ6PbmGQjob9XC+CqolfGW7wGM5KWDaU3J0APelKcKUpJ7FdatDxdlh/OCBkoudQI7N
gYPuLRPthZLaStSqGDNoxf6w2NRKc2dCwNjPMd7Amu7CDzdP8/H/DzuhYswcvZSzWLiKwWHz+r2H
1Vn0nkQVAi5elXRy0yea8YyIYqNtQleE4c2QlO640XFZcjeao+kYI3mpYe+SpTWNQxP7XhZkiWl3
t4hqT79RhHZ3monnV9jh4rtwS622Y+Kkzv78xrMSPCporUkAlGnYkQdVI4/4g7yhrBdjf2ZfWstr
M6DsLkjY6Y6fitML+j8G07yhJnIdQUiooLXsVKqLFsdG56g9YuHxp1iir77h/Tk/OGu/XdlZcrez
dL8hrR88u4W324yIDeuXiNXOyuJRdpX/o+7MltzG0bR9Kx19zhouAAj+Md0HJEXtUio3LyeMdNoG
dxAgwe3q/1dyVbsqp13u7qOZiAxFUuAuEvjwLe8DLyBgUFqztc2z/gznUJmFU9d5sewyuQLpIfjJ
Y/qjy3jTm9C8KyAB68NSGoj7SSH6aEelJ/BM/vltuk3j/9lr8KZ7QJ0ocmIhZbEWruqLlUUbU0UO
MjofHailnOqpmsm+qoG9fGfpvBDQ1HebU8HQcwHmdZVWoUjSmcNMzNwCP8ZA9rhSfACdp81qHnoF
TOJY20XHwqGcx58VOP3gF3ibE2dlrshJSum673OAjqvn6+Pji0GByDX8xBb6wc1/m6I7iXRZ8sb1
1yUKg4CpDJhrIuJavfWT4e9HB3jjl5DeECBxE/7qricEkyqfbKvM9X4y9P1o79db9zvjAFRbqKNT
m64XuBY3tRcAaukCOvmTR+dHu3/TO4BYGmCou8427UK8QlAaPi34ku2fqT78oHt7m8Pn41Hqh3Gi
GLOIH47qmj9Q+UHopMAw//nT/6NLeNNJQLQc9UasB6g3gx0SQraz+ZC1afkfhRIh9/jHH2D2wRUt
ux4/QC3U1gP0PPJZ3/wkK/RHJ/+ma2iJHuyp7ygK2Lx+t0w90Bli+s+KgIn/pl8Az6QChIRDONwh
WZxaAY35Ajryn9/4H/y2b9PseDco2Td4djzI9WWx8ItahC7AXmJXUsO+/mdHeRMuQBL8goo7xMuM
q4YHInz73nfn/BVCd6JZ/fkx/rmrnbA3r3BTGyRzg9601tp/gTFXuWFpS2AYF7DrYNll9IsJRP7e
+KMz/OSYP/jl32bfIRkOYXaMzaAIZJmKajBlS5jMmnz582v6Qd/6Nu/OGhRQcSMigT0mmzzUBrzl
iCxL8Jn5kjzOSFJ4/vMj/eg5uF7h77oolNVirpRpOCXLvD/lsGg+gkjr3qcla/6zl/BtIl5JmZ+q
1kVM0AJ/gsKnh9CaU67/swt484o3vO3m2nZxAWMDVGg2jOkJ4mb8I4et/5OO9keP2JsXHeUnObi8
sPMAR/FRyM7E8jWTLiGQ64c69VaAUQUle40TARvMArj1z6/tR4/Bmy6g4gWAluWM7kuQMwPpp6/8
eMGgCHu4ED/pCX7wLL9Nz7Pg3APGeYTPiTnB2asNSdqK/iyd90d7f9MDBITUeJJhwS4GAHNOhLMx
Gf1V8fe/Xqf/J77Iu29mUvf3/8byKzhIOhdZ/2bx78f8VctOfu3/+7rZP1b740Z/f5Q1/t6u8oct
sONfDxy/9C9/WFiBCNrPF/NFz/dfQOXqb3vHKV7X/Fcb//LltpfHuf3yt7++StP0171Bj7r5669N
289/+yuiHr97SK77/7Xx9FJju53Un1/+5wZfXrr+b3/1gl+ITSj0wpmLWkVGsavxy62F/BIwxwek
l3FOvrU0UvcZNvJ+IYgEe77HiY00TxtjcSfNtckNfnGQmORzn3qMuRA8/+tvF/6H3+b7b/WXxtR3
MgeK/Xolt0KG77auj64REuAODxzqggjG344+JQI8jeeZHozdlsVS19O+b/sgBkdVfQLaPJvt9EWm
A/hmtcn3FaXjRdrAfN1WIJl+36PcD2r9VbN1qnRKKoBZ3+uJxn3ptp+IB/4I4Xw5ApI6nyRDx3Db
knY1xNbM/K5C+s+azB1oW0vTPkkIln3bNR0BEbd8c0eKNNh3I3TfmhJ5ZhPpT4ubd+cZio1hNYL3
3jFwC3Le+hftOc0BvkfAXq0rWdAe9hqSTE9i0sPWBKm/um0wsXsuHP8DZaZYcwy4UJBuyvdqyL9t
F3BarAgyfHdAbOSPMkjvzXV/zNAxQja5OdrVUGNIA4ZqtCY2h03pusdmKOBYc/LXtBbecb41fPs3
69xjby1uNHeQyQ/K2v9tk9t21w/bT08K2abb+bryt/1dv7/toOvFuC+qDrcAX33b/vt6I3h8iRk4
IKH/2N3tv9u2t/96TpeQ2plMqGxLBDBHe6Pz7p4b5T8B6ZedESd/bjsPS0iSOnG/fLm1OfC0HQHD
+HprE6SpjxxgO3jysKFdpssBuD/9bbGjQ3YY8xG1g9dWutBhL10oDoMbskQFCi13Cyqc19VYpDF3
Ggk2cdYkAHz3SePZ8nlgEwGZoyo3t1YQT+eoQZBih3pl+Yyqfty1yW4Ot9a0Tl9SMtmn26bcmfeC
yPZya7MyEpYG6M56nBhqJ6rxNEnuAktFp9NEFiexgtw+Zb22k8zJ3FNWF0uSCtc7TYU/JbVw6Gmq
lhGtqX8Cw3VIJgZKQa2USVIyWydURnRJrSDyIDsfWaLwZ53TwlbJVAE0UYu+Taaiac4TcNWJVQE+
KmurBitw1ud0IFWCQof+PGlSJvUYmPMUTAVa0/GcQe8nqTnIOhnqCXA0yz5DgcBa1Ux4Z8mtdJVa
GcXRWAA0MmHnerT5KiVlcBbZ1d2Oqt+zdFug6QqZ3aWAnK4mYeV3E/jPq1q45R0YJx5aSX2Xcd9Z
pcPY3qEnsLEXru4md15WtbK6u0mZ+Xq04Q7xj2k1OXS8qwW0G1LSLHcT8JermivnTtalwf6Mh6OB
rDIB2nFXpxz1uoCV3029BZdm1wd3EqeFo3HrLgWgaDUVTnaZUqfBtfXFZcqBdsKdrC6ZhohJWvTy
AsGaOZ5d6p2sUfdnIKCGbcerj7clV7r9+fbf4KtsO+bL5zffo9x62ZSOzsM3DaNVNxvvCof5vpPb
KnDEIvHLgrf6TUM2ZGadenT+1kD+cWyI3WdraBzRt1vQYnITSLpbIS7MgaL09QrmodBJScB9vi1+
/wCyWyRksPq3DZ5InZVvAZ/zfeXbucl60SsPpRVvG4LKzlZNUYBxej3k7eO2hW0JglIhCt7UHxuc
sgT+GjPubw3fLx1UpjqmVGar73u5/acYFKSdAYzjNw01uL/AvlXgw1+P8X1XDekMnAYGOvfXe/f9
BgIBX0eyd1XyfeXbtn4XWMDicudtw9CAri08k63fbAGQxhJ24PzGsNVl6NT5znMc/wmdSkxR9/Cu
RiXNxlhZloxN53xkQBBb9jV+uOTWqa0xCuaEZ8dRj/bBh1UZA5wSprbbfQA4PAE+kr0yhfBF7YAG
VDQk1rmkcc1KtrF7Cbl91Hc9IvX6FcY2ebVrcw6IE2wdrwPyVvvVWit72AxFpp7go7l4M5GfNAdM
BqRmfTeCmwnMp/euFo17kDQ41JZoLrcPDfLnyUi6ui1BsQXvFLVKCJWq6lwWS78eVDWGRSOq85SX
DkF8T/Kd8evj7bvbx23lvstEBN4QO5T5oi5ddUeUre80QjJZJMDvQoVLcL613T58JMfZtc7PZarK
bx+AsIynSm98YDVWi5Li2MMCPzgWyNJqKi+uC7SaXaT5WQGS/v0rA47xBdhdK8vN3e1rSHqXF+VU
a0CY6LeNbyt5U/YEKly/v611+wpEIxSVVFpub7u/fTcWQxMBb6fX379TSGqJHZN5q+9H6N2RrdSQ
QQTren63bd0FYD3hFNW3E/y2P1X3W8tBQcD3/THQWfYYQh/KIZ9F5FiDdYSYRwJyC/KLtBd7HByv
vBXzU2coS9ScAJoJIjXAPE/+SOd1S9IZroNkHrrqOUDOWUK6gK+ykVbPtLf0qgfmCZ5Nq3weK7eJ
O9AjYyjef+xm0TyXPmhyypm9nbkuYvzUodQ5P0zTgrQJrt9pjMLoTWH4BNeh0k6XTa+1uL8t1dOD
XbTZE2TqPi5unR5EZkeoqnTjggzdZpRmOefGfkZl//xMSEf2EEaEnyk183PWokq7yqwlrsTyzkYW
6bluJFl5Vl0AXe4uz05N5gikV7kzU2E/10AoAKoGqTeghCJVE+fZGuW1xtu7p7mpn6rhherKfVaY
q9+Bn/qAfGSwq8oRGtwmdfetmYOwDDrveWghlZL3Ol9px3pKR2qD8Vj0q2Lo8KwXU75CuAWOk14t
EYSdyp2oxfgMjZgGIO+uO94WXas+KtcuL107vYywbU9jcSg4fpiBOeS+pTS5XXcF3ORp6eVnEA30
oxlwDiBK7WCcgJt0vc7RaZ01UKpyRSCV8Jx2OC/fBr+ISy33M0lzAPnw4U5Du7f9wH52yvq9UB56
AKGdZ2g+RJXj6sd+oixu9DAm2vC4hTrbs6fT6ZSb6cvtuvk0qF1QDHN0a1RNd2Z9Btu0klniDDZ5
VlVbxMiBNtvbIk8hDGiXnnv020xc/Kk+K5UDtdSm9yOzhkeKYwde4T/rhcCcmZ3XdHTZ8ziivBNA
6oSV2o0IUvOe8cvppLEmABLhH3jOerxDg6rDKTPWISeKPQx6AaOZXkCYtO7FpCAjDpZfW7XZsRlz
e498uxKoZrYHacbb2vW5h5jFCdJt9c6zxwcBSLpLC3IUPqvPFKhF0R85G7egWidMN+SBWe7WHUpv
12LkQV0oOFYQ7rWEjM2Usy36b7qvmontb//dPiSZ6JYXIHfaSKXIjaZR4UN7xqBMqYQCPvSvX1PI
RsdgnbrROKt0P49C7DnXIa11hsM8IF2XHtK0t3d+g6x4DshUVgh+N/YpBf+vnyNEscyptwEstdjH
oPOPNuE2+n8qEwcw1PvCZueyDd4bMCQem0lWW52VDy3QvRG4p2ByWdkdqkXBaxcAhAdzvtfL8kgA
5AunsUk0a5rtUBQAT7tZFzV2UMUodPMisPguulxAC1MBmJMoi8ks96MYgRVUvj2v6sb9AIi1h9D3
wNZQUztlwZhYktUf0BFuVXuf29EMSW5u+mDfBG4oKmQUQthTRWrRWwMas83FabbkkhQd/9qmEh1S
DxEZrdaAK7bgkTJ3BXJbMj+VGRz0FExKICnVp6VjSVP2x8BvHng5vyA6QhOd8q+j522Q/eOGgbuC
/VKtEMT8OKbOZzqDPE0unBK1SpX/MgKzOpUT6KfgPMbwbb9oVe7cOagToQAv8JS9h0Df3ulIXCG7
BDRakEdlDUhm764MUOJUA3OuK6AtNChy3bNXLyDbwdR1RHZoKDDtZCyaaGQFHgAVnKuiG8NBsxjD
XBdWujURn/cAAw8JmDz5FfOer10b/kSTzxhj8RhKqA5tA9eDAC6KsWmBhKBDO3cry/bVHuDmoZ7G
tURRRVwEbnGshuVzwcB2bx5a5bGV9DFKZrJHWbB717r1GcRhJ3SDPgRl2Nu3etm1JaitiKu8r1HB
E1PlJH2RfwZKo4nKUT2pZYpzUABD23dxg4oU560AQmkWPyKqvWqDJu6jJzkPcyj9R1zp0yIh42Kh
mJolJVTax7FcK1luAwfBv8C49+hpN9WMOJEwgOMKqleI5JUhWN4vwaC3gYGFIbsuCJF7fzqlCo9T
RR3YlTYDNNpZV7lBL26/46ZYIpf492PQP1CriGqi7oagfDdlhbsKiDyhQB2hY3jKKmSb7G2ovS49
3ZVVaoeDKwGhaiTeRQEhWzols7N0SYHLi5GUD9BqhQA0q/J1e5K6CUJpY70FXS2e4mZZDSJjqwlY
AyhGhyRAseOD4MIc50dfkXZt1W4dQpR+CmtNGkDPmpXl9e9Q//3RCZoSoW1QAQeTRRTnCCh9hfBf
K6xoLOcuThvPWqEn98MMU7y6tiGCLeZ7KEgDCsTtNYPSVUjbL9kAzp7p7BpvDan2MmMCWOVm52Vu
vrZmcnFTvS4DS22XAUj5eVmcZzVOMc21ODAG2wdE4wo6E85H5YJvCK7BmACT2SWtjZecUOiXZNLx
TtRCV1ssTg76MoXBaU8HwSfv1C/Qh5nH0zIvcqvK4Uk0lkkw0QjQWRUoY0nLj9SxihWAjTCWYEP6
swJo1W0wOZslLAIWPGFmg0cRPeulAX2X28WFYhYIwvAOiRv5vu4+WP20wM3Tqm0HChaVnd6NfIab
iA7ojlCwLP37Bi7m4xywBzfj3mFi6itg0tWJCMnDHpkGWzPTRzrDK5D2JQ0XK3it0gC5dZlTxWW3
VBD0ALuEqj3ivN0B4jOq5G4EcPAQ+d3ghBtk0mZfi2zTtkLgPnPvCf5BwM+rCsqIQKURQMczfRgd
i4CtCjJgzZthvzTe0ZB53rgKqms+alaqXWafbQjvvdSjm0WLlcImtgFR7kK7IeUhA4PRUT0cFC5u
lYWkkYSkeACzGXHhwOvAAxfzea4Sq5bWc7pwuul86+gUQZpYg6eRDbH0z6nWMp5yPYGnG5wCIIO3
wXDfQ7X2IL3PE4fgJV5kPw5GPI3Qdua7Yewh3z80R6te9mXFmx0kEooV1GKehioAXzsAE/zqCnMy
fz8UlhcBLMyOtCV5OPaTvYE/ZcPGnoSkLWcwEtP8IOjXvLTH98BY6bUXaAek1rBr61cLSJRN3hkN
xwJkuEPW2MCjgCyNd16th3p4WcZxuS/c9Wlue5ZQb5RRy0EM79JxBZaYtwGnFkSANPdXQSk+Kstv
t80E46ZCDUqZ8wy/uDyrqQJWsC3L9dCoxysiG2hbJ0Z6CLSnHNQmVX5rjqnwPmaets9cLQDXdtOZ
IaP/7MP9xcBBtj4VaZHd+zwHHh4Bv2OgKd9PFgG3O1jcZ4e4TyPIfEc2GwuocgQj8L5+UQav8pKr
OwUn2TE1ZeTZqY/gvCusncBgF2UtqddOZvkr9G3zeu7b5m4h2Z0/TN267eALQEEeIN2TmyUGd62w
TcRaMaxHTawzR37MmdtBjHzUZYNfFvRWo+1Q8kqs2jpY4JxMYQNU05TkxXgvmvmE6qbsLmi+gPOH
Eg5QX1dVO1RJb8Pkd6aX1GvZQc6gnhroqYR14LxHodu+6xo/VnpiscXQLed2GjnSGmPqVHc2X0A4
L1HEmnJQnaiyX8Zg6yJxP+p8QBevbjr4fl7geJBpa0VQP09jOzcbhzu4vOwp0HYZC0mfUOj9aO6q
xpfhlAL/PZPKCTWF3pcOIfaCiTfc//DjYl+e/7kwTdjipoQQ1X9BHWoydOzJcwA5nVm6pVYWNQA9
7uesb49W6qJzuP4HC+bX/1JvsCK76ar4WwMcM1N4+/f2UdJK7gOdRtn3ht/9686QFtTKNcm3TbhQ
3w5wW7wdD8h6a00G9v77Mf/ZeUBm+KBBVIAD9g/n931dCp79SqgF5O3rYVrmVb+d6T8O69pwdIr0
8OZsMFv7Ndfp3wq1/PMgyh+iLv9aNGb9RV7DGd3/gXiMSxEy/a/fwh7/Ix7zDuGVv4QvTfn7GM5t
m19DMvQXKOgFPmZgCFH7/pU28I+QDDxTLkEoHwkKiNUggvlbSMb9hVLX5gELHIRyrnGX30IynvOL
h3AN5C4dQqjnoMLst3P7F0Iy1PljEh6OG2D3lPoI7yBm5L/N0J0ELLcg40PEkKD4qTc+3ZjeuCRs
F+2vc/iGxSrnol/jlV0eJMtRFWBn1oufM2tjbIwkQ8v0waiZHp2xtA5yXJp131ni2ELwku4MXLrn
BjJvfFWl4N7EmnULOn4l0GWBwBVn2AqRD2MDF90g1S2alvG1TOcvdLCbeJlroIlRThpyRp9qmnuh
I2GxWl71EpT5yzyYL2xuPliV2FvAZnezsw8UP5aMJZoX910j7zwyPZRl/gVTmRBgi81k2qutfChb
vjGptS9G8zS1xSO0z5owy+hhnE3cN16UMjBIlvYopXh2KN8OvX0cZnGSXTBAd8f6WLdOjQQs5yNE
8w5MmybCpPbI8S3iNs47hOJWIw+2HiwJjMf9ejb92aGpjtyifWnJ+GSQ3uvyPglGntDMX7mUlLBc
/fu6aQ/OMtxbqBuEINLZrfIDJl/v82y6R53UnrkymTp4MIdulY7Np8q0qwqZ7paZD0uOHFsxAAiD
GbFbo4s2vG8BVHDnyB/sbc7IlxL+OwPfGHJ016R5zb0Xjh4rs2JwCbeVZ8VsNBuon66XUWzL0Y5d
r9jAq4zC2BKyXuwBT33ojfRxGvq1XZRwqwfJ0pgDjMytneWnuu1cjLJ2E7Ut/TRzdvB1v8qLdI+J
j4ro0F9FNDETxiGQ4U7NgNBDvpaF94RkygNM4SlkHlDw9tW3NMZwSm1N6W+QqvCeF9V9xoPHvDDb
rl4+YWqEp7KA4my7RvXWFtb0jgJJ7jbWC+yQ9yqr4zR34fCnUWXIFrJuK9g4244YwMnT2FvqdSnn
s1/DZZaq9UjF1gg5hBbgQKFrHBhI+c7USxZW0OtA9UpZQHvUMqgmKnYQW3+yW7fCBAtjby/h0Ez7
HOlM9sZwb810eqncrgj93tlRnu3aMU3DdqKvlsPv7WHYwd2F7HELnpQgL0PLpZuFWh8gM/qop3Ev
pDpaV3KQPWFuxIYZ07oexhtG+/fUrpKhtfczp5+MnLPIZjJRlXXfZGTjQLQ1GuDlgQfjVA/+fbew
40jrD3NPNn2uHwulRGgq+QGKSYmBV5fD+J4c/2PNYS9nQ/ABE7UtUhwuCCtj7uiiUk/oXWe6tYBT
NJXlV5gSn7UDJIhFUATJfPFRw2kxcbjLZ9aM8eITHlFZQJyqust0s/J9WYU5BfaqHr3PXirXwdS9
uHB4wm68+Eg2C6Gv/VgKqDVNomcRimEObuDdGYK69U4O+2bhSFPnLmwOqp6WRp2ghrCFq3uztA3e
i+rOm902KsgM5XjP9RLQ6dNja6dZzPHqXZi3dJcgcxp4fRg8s6kpLi268J3GDC3CrK1CwGyZD6Wt
97Rt+MaenObSQVU8aiBnt4LroU7YlPWnFD6FjWibCjT5gtUnNVH/3HXwHDmZupcSCt6OZGcElJdQ
ohzvMAKBLRZ4mpCVuWIGaZvwz2CWSODDpINyYmjzwbzua+igopbA0W5xLnjXh6MKSujPcuTPa30h
hKmjFPWrJx0Q5JFXmNf6dUEiTOh4vAnR14tIN94HlFu+E1atw95rPgE1mcUV1O7DIhcvJRgZCcL1
e7eyP6EbK8PJAgCnaUTILWHg9Od96HD7YvwJCqNk3HqEHV2DqJPhVykt6MjsJIp7VrYjXuxAfZQT
Weve21dsRgDS+4Ss7ochqDcZF/cT1NzszL/kXv++vBWa2nigC6AEQrYUGiFTe4w9bzKRbKcqUgSd
L0z/ZufC2wpnIEvDpWjoZkA9YF0vm6KqD8hgOJGCPLNp2owZxg3A3eHTdbNX9MMFzhI5c2Bml2Hv
iDsU/zlXpbRsXS/WEo0tNSFcbh96IUpMOpe9LGxnCdXYOu9GD5EcSdoNHzEfVzDTAR9ANRzDvMJr
XdhgmGnUHBHSrFX5yQitViolibWwR19a6qir8ZMTXIliUGvb5PB2HqDsPXwaEK89dmPK4qCR9krN
MoMun/XcQMU/RA57/rFLl4cRoVgTUjw1sOMdHhVDVa+ZB2D7KNwRgittGc/G/ryQVsZzEPgneJeB
r/R8PK/NwLaNQ52ktr1rIr26VlS3bD0jkBKQYlcYyPgXmILkvTQJ1fOGkfyrZUHwQzgfRt+CW9hu
Y0adE7Wtex+oyi3yjnc0lSft5wvKqQp4rLLyVUnY//DbVCGSPUQM0dgT5v1fPdnUdzXi173LLvNY
bd0AAVEcNSn4kK1w1w6p65WhluVTS2v5uTPNBdkR7h5MLvkkZ1G/lIGSeyQC2CtORy/SdcWrWLFc
Jm5Km89e4cyPlcawVuHlWKfgDu6KSc1fwZWvKWpec0A2O+mbOJUFBgGgi+BLVP7zgjxHZFDhlb5Z
fP+Wafyv2b3/3ID+X5mFBEPxx1bvVr+o3xu8zrW445vBS/gvyBeDk8pDGhLSiq5y1r8avPwXmLOe
B1cVwzPhEZjCvxm8/i+ez5Ec5Dme79r+H3OQsDpj3AugKg+ULPl3DF5kNf0xqQ7LAaHQTcZc0Xds
x3tbLg2YUTN6EHWNJbziPcpL7oZuwsvrI/EE4iJWiNe3RI/az1vkQkxH3fmXceohkonkicdWZn7Y
OXzvm0yehxRBNtsrvK2gLr1zkZADN4TBGF6kq9Ee/cgv02br99DHmomt7oMGcVKtcvIZ9aNzW1Zf
SNnNyKwennQPG4lMfr8uaEq2y2ymcyfg+6yNIQ89Op+qRsgoFeZ97+qVGRyGE2HZSSCchqDzTqQ2
2wS8CJe8TFet5MXe7ckQBk5Wn/x8uAITYIuWyBZvgsq50M7LIwXKVmgbYiUOsHJPtaIvFjTPPw+1
OS6YObyrdLqXqMlHwUUP09TuxT1QMuLeIw5Zmb4nMYJI5bGT85NTpgOiGUyvtNLey9BtoUZCP1pL
18Twlj0hb0jHHWbYF2qqB2cqITnowhPCBwGLmA/1RV0bmf7sZI4blRrxFJdJ4FY9e4pFMGP4UuyD
HGqxBpA18prU2WV4rFZwOPoAjWtvixpvdoBQ+6ZhvIhHy4PiWSXHVaN9GrWStac6HdqT8njIHZpM
Wqi7bIEvGomvIhoap0iYMPdC9v0G+XM98vF++ygyt98NUEvY1bpR6zzjuxTC3nrDLL/boSbbDrMO
Vie3FRbV0u3guvwwFJXZluj8LhYZYKAJiC429ejseFN+doEzuiwEQ4Wqmnzr5mq63L5LU/erlal+
53iAIloANgSzM10mqR5kZk0RNHWLmGI396qWLKmCotpYDBJzU1WVq9Ef4dvmRp+EnT84omuQw6jR
eed9dqgCcnDxwG0szB8gB9fDZgVXHQixhUfo3jvcZaDRbh9uWeq4YZg85AXKSyaR948Kksj39vTK
J6d7nFQTQvtvfnAqmmTwyV5oQPUTcrZOwdyxcwYRxSTA/Cke/SE4IkqjoFFSpImYfH6cC9/fzWWb
NHU77gGv/PUj7QTeF8g4h3k1rp2hzo+Dny3bzlXuicJh2rTvNMR6Dm7nV7Fp0ys8wZg99Eoe0I2A
SZDnTlybaYyndJq3QDFO0YKhOxIVbRIuih2H4lXYGC8/gjFwFUpgGMRHxMGQd6gRpJ/tGPr7K29A
cFO4exZ4KeI/ptrAIQMaeGclcAdHrYuojzXM4dy1aq14X8FJj9EH7hdM+Kx3NBhEGGQEO1pY4gF4
FhVTsJcgjSZQ9zhMkARC8NYq9oOGPdFkAQI6S3ZIaxhSetRDQhBGeRBq3lmd/QpuWnpfdtgYMRA7
nPQsYysLZNRwgVhTFVwEuLWxg1r7bVO4YDNVoI5CTpAAaYugU16HReY8ZA181CSPOsxC931eF/uc
8VdWvQ52McFI7fWhrcerHQ6Po+pU5Kt5jIZB18cqP2epDu6cKttms8s3XDYqHCc7cR3vs60J9IGL
Jp48XT/MZMCdlBFmi8GK5LmKGzMYKDcuo961t3/1xKUdmb60wwZJavHvmpDmone3ZRG046bUbfz9
q9v35XWN23ffdjYbmkbcsGLL8lbubh8Ol0OM2vYO2HkQnLU7yZ1QTH77z6DmswJ/gDwjlzVYOZXd
7uh1vcFvIaYTLBdo07fR2FVqR4VRO+m4KMmfr7pZ35dvzS5b8CVKZ35d89Zs1R1d2VbwfqmHDykY
qqvb17eP26pm+eANckBwdplRJkqsB+VmZlfllo1wUyUes9QED24EUIy9HQzM+mmYxCPvMGZAtNLZ
4dYKhOHqFoJGwsS3xYV+XQKkUUJG71jfczP5DzkiDo/IbzgK1JSA04slREIKJLqtpazxK7WUhJbd
pzFEwbdUOigfa0fnUyfaXdUX3n6m2orKeS6R+YAwvFXVyEapWpR81RskeuttP6Zny2bLGtAofrJ1
e/aL/BFlBsCPwDe8UsP/p+m8mhvVmjX8i6hikbkFlKNlyemGmvHY5AyL8Ou/R/vUufF4vL09FoLV
3W/q2k+IZvAjGFMV8fzWSoYfXKW8rWU2+7j5NsDKzWsa9ntzclPm22fKghGy3sBZAjFV1WOyXyxL
D/1Z7upsACC3a91TUsRXVfwARbgXqfIY+2Y1dJDZdqdc23a50AhARQ+rsi5OQ0jvaY+97sltpmQf
aEEGfgypnEnpnkqNdYp2FZiOCv0w8U1R/sMEchNCbEYFwiVpNE/LotzP5VumGyoDXvOXB/yRWeqm
EBZUkwE95twHNwZnd1wPVPBQVvOTgN5bWoo9PWmY/uUNz2jhDTelas8gDCtXhW21GsANU/1AqHiC
I6KVvQxqd14Gn5r8YakdM2ihXnB/vQhpv0Rq4dVxswm7et9NPXvsy3Xj2IccLCdR3Mxjc8qP9WxY
qjmwZKUHk1DonzGtuHVxVRn/IJ37/m5qy8pG08R49yUkAAYpjz89L54knB4cJ+mKV0sfghqWu5yW
ICuG9bCYLyiItlE5XaVV3vI4peH+2yXK/fljdNf57bX8Uae8UX2or1IyGAkwCCOvSWuGkfoouzAI
ZTp6whpuerU3CrkVVbvt02ZntuKeK8Umd5r94o6cBMhBD9Cd28XgfdH6yLOV/N1onBf5BPT71Mua
ZDup462aqpco25cpvIa2UJQreS2M+7JwFg/KfLcW/Zulpnd1GVbIqVbuqByZ7t/y0ngLDe08FtZv
bo20NLfOaYJeHfeJbWEixxLn8ZSN7HO2/iEGiNVpJcfq1YxqzUMRsBw7ZpZ8bC8Jdio1TUkd6J2/
gxg/oSRuNt/Vd2yQr+d7PyYXOaH767ILaW2hmR2QTF8XXVwTsp2ghP+OSXe1dK+GrFrq6Ssc7T36
HyS9TfITddENZiTyTINvskDI8uIjpfClg9iqg3qoLBjwpNNcT2eYZDXT71SPa0tSBvJJWzxNmZDS
P88VQR8E39LpWu9ZCcEvrvaJmORFLbX3RJ3eFQyl3fTUjCSD7elafjJ19zKbKyGb7cBix2Wc/EEf
H93MoxU+k4yN8sfqEUNmxa8UyofWGAaTOO/Y5IXZmHis5GClc1h84nN+z6KtoSN5BoqKQiqT3hQd
yECh+OGEKqVsHuPYbbMq/ArdMmI9FrmUeWxdyyV/K4gfmnrP0bOELgSixHHsybONi0Z6rk90memV
VuLXSv3S4rH1LZ1N1mGy78lB8UmzKzjiMYjXc+94soOnMnmt7Fnzpl6oHkV+8qDix1etqy9DPu8d
Nf6ubF5dmnzO0Z4clYemlI85Bseo1eSWqS53kp15BpqipOWlJlnsejzyn0ZRCV+b8yM6NoOA+BWo
t4INIg7MChQr0z5IiPuUtrsRkftbSeIKlKj9IwHlR5M7Xl3mlYHY2XfjvPRUJfNhHr8qYdjrbnGP
rl7cRD8X4Ba0aqwoQPRV+mVX9l6a9ysDU9fIBy9yi2+nytYJGrKUxHK+MPuF5d6KGM2CYeY454bs
NJnNTWvAF43W8OhgSy+bF8vjthNenN0Fus3O7Qav7J3BL5KsB7kXvhnFj7nSX62eozMHVGCpD9uh
c4l8sFyOale9MxxwrCVD42nRvCZ+9btRR9dT6sw34mIfak3iDQxmz3bgqJnKSpraGDAVvbbvUe/y
zmjk+uRWAzGgmSvHmqgjxuyBKTwb93+Q4acJMYFH6NYEcSzhcY34kNB2Jpnxk8ToW8hRfSeieJWm
9Yo9wyHWU7V1P9SEKzBX7hDA0X6FrPRDcHI1JTeIVJnW3E78aA55KaBDz5/VFOGjzhaKfh4/FJcC
kXHdEwksUYo/MOoOYJR20VnPXpZa5vdj/T3o889SL0RoOecliR8RW8wCq89ucx9tCmaEthU/7jzc
pifPmD4rkV6tiiFu8Rfcjd761JfpQaBBRXdmrHpHbJcq+i3qJfWMoTnDDvwQR0cTJsN7xcIv11D/
RHmHnjZJ3tNkl8j0Y3Ce2kztR6barVeGwEnK2CMd930W5sOKo4CtrbdpmCF7m/p7jOni2jI9LE60
Cfvm7Gbmd9umP5ZqXZuPmJhGBxGAHtNrOi3YqUXoYTH5Ih+AA5OPLqaMG+2nDQ7+POiBkVP0VGac
cgs4EMU82cuW0v+2QA6z/M5f7B9MRF9O2LRek3yoQz8CTrKGyBjvcSy4DPbZnsXRjtVHItJXJ10C
wg8Da3HeszT9NzbxzVD6f8u6Hw0kqc2ulm78tOwhV23r3I/bNNA01AehHYQ98SBd3+30tjyauFY4
V7b20NzyZQm9YZ7+xaOLMHKqAh0SB6LvT5Z883wUQV7kP07egvan3bdH7BrlxbZehqG7aWn5V1Hj
wa/LWXhsrf3hQcyfDQvP4DxbZ3MpTpU5fuWhWXvNkvh9Y/42dX9VZ524GjfQTeVV1P1PO7GsKDHr
v1H2UjIjM03wtDH5PmpdWy9x+sfhVyLN55sVRC9R/4d/8Dwm+WkcrVOhuTtkK9+hXd/L7Eji/8tg
Mu9rzUwsRv9fRGvCm4J+KI2V9+6JMxTUC6tgIaRMsw/mKakbvwhm3gjcX2ksC1hGhZ0cXGotJiQ9
7V/6PN7OzhxoQ3xHanWqk+xohMaqUZ2d1pgn+3k7N2AVT6hUP7tjt26zbkttnIrdVJUl3MHRFN0F
+dKxlfJqzY8F4SS8S/xUmAmWg5oPQ3wZRsNWmfSa6vPOUqYt0uIz+7W/MXMVAxUgnog7ZYklEc9N
6/fVXhK47YeyIUsOBQgZNPJku/deGddO0V0L9cMV02+hOX8rtT3NUwJ3OVJ7BufsKAwrVrHROT+i
JfkB+fmkxqFUn5Wnyrg+llZ9Uq162/XT7OlZLr2Y1De/cZRPJPZrEyZUW4yLLcVPGRJ4BiZf+nFh
A/gaaBei5pAW6dZe4veerep5TfiiOc8vVY70J3cxrSzqC5LqeynaS+mOCAhti+ZPV2/mMn20XUPg
UdHf5ix4rp3Ks3uTO4yas/hpI8TkqaM6XmPNr+y6hWzqtdhrZxD9NDT/Tn3+qDrBT1RfpF6Yl7xN
P6kvNd+yGnvZI+rWNwO5LFs2v6/MEQFWr0BlJpIKv9zKfnjI1riH1X9zYO+r+yla+mM+42tItCR6
7+ZW35RxdBqzdFy1C2rfpSn+KV452ziuZui4qMnWdNVxkFL3NnlkcMPJijZKSctVPBcnDdXIejaH
d/xSH0ZMMmSymUJVHjV9NTtFjgxUQ15uofTUYRB6oyq2hlMgkk0/wCbbj3bEXWJPX6mW6yDd+tGO
eo6bufsbk+8euWgn5/msJ3F8mFVUwoqyXEABfLMXZ8MMy02K1Una9N6NTV/CLk0tcEOC9wQIdz86
6akYS5UHFVVio9VvriyPVm492OcjvhJEnp1iNccngJIN7Hm2ntpOSymCuSSQI0ml4S8t4ILQqZMA
oOdCD7VArRfpV3aGT2zIkeKWrG8WOVogi/J4k3l/yJsm/lNl3+CNhW/ok7m1cqZWfVTeaitHiMnG
bVwy7SqfhIuO7Ss10xIAE8se/42pqrR8aYhNMSnONk2yxd91jQ2MbrWwZ0Z1pxRnobYWDcudp/DE
5oj82s+oXlIwM1L4VWAkdnouckhwXU/rqM3mNdsYXpqGfKNKbOqxfbD4bjVrymZqXqw5FF7TJdLT
ny/VpN8fiQT3pFEkCBxDz81w4Kltc8nDflr1dvUlaqvwkqH1l7LK18mUsMglb6rAaZQoaGT2RwkN
Pzf+iQ5QKzF1FshHsV+n5bDurGqlKd0K5QI0nEQ0Zs1czKQwGHAWxZ+RyyOvJTDDpA3SOv3eDgLr
i2Ko2yKye04lc2+ab5oiUKa55ioxo1ubl+1WYICo2Hh5ndMKfRKApjemc703GkKKmSsDdhd6qjlA
RX/kOeAs+0J+ZCIDoDN6xVCce7Y9MJtNRxyNt17Y2UHk1r7Wno9DLpo1tksgVUZxP61IwFeH7Ar/
/Ds1o+bZlmOus6I7a2VWB6pwvwGRAJrS7l+WwvKkTAQ5KuWAh/mriUXqjWwshVqED8zG/KSYlhpg
5Fjg1cJfhsX5CcHcXKM0/cEKo40lkh90C7/kkKF8L/YujqRghpl1UBymLNnNh+TdzWLHM7pwRTr8
skogKPdNC0oltTD23GSEYEzkfkyTCtNk6/OfYlZCmAAY42TRF7lrc4glM2WVebFxNWADjqAaHFy1
W5IFMmzqDPuBK+RxRhpPkzN+jM6S+QVWroU2xi2Lf5FRd3621L9W0+0MNaaUzToBT9V064eFW684
69RdyMrwBzUvvt42m2CpdjXq4hdXl/9K4X6qZE35htty5HTVy5zF9dquG1yEqL3d4ZpwVfeWkQ6r
wRafTs1c/L5o6LexZmXBkvaGz/1pGkjds6a/momM1ixxTX38KbZXaeEf4mqI5UkWAVLDOkOWv48o
49qDHY2PbKo2xVxm75WGEtxBE90uk0m/5a7ixp7XES4hL2q+G6J2vC5eor2uqFRqPKDEyPhuki/B
NIwtwr/XiJbh1DwVueUtzeef7CnjFeQFTPrgC627ORiqb1FiGxtZZYsXKwDVplv8gfV/zgnqsjYt
TodMPDdJOizqjUwMkliRPTMvX8rZBe8+6l1/ykxaaVdt9/YYf1oArauU0AMOr0rxelttVsLRf4nF
f1vEhOTbmM2neJVfW1oFrpfmTRXKvgzX+TwVZ/50pufGkI7walGiMu+G13KYhkAdaardghlhdPN6
vQipYJfTLumgvfcW6ePZsjzn1MuQ7fPJ57WOvjHGjICRBkilDLfWbl9quUrQo3jiyTYq2fSj17Y/
uOO20kesOh/NPH10JsdrJps5YISoJArJ2rk5cn7r9H2DYCMNm+ere8ebkgbZNJiYufoPNsTA6xiS
tqIHvjIY0m2trdjughPIcYq1O6ka01vmrByERX1bbkRHm0e22Ys1CBHU6mjtukQ9LqnGaRLYtMoc
ybRXKOWJKM+Qy3cMlM5vV96YK3F6Lxs0prvSNU5UiS0xDevCMALy+mLNDlRXHnRT4EiRr/iJLwIL
CobgnWb0Dx3W2uvZG9FyEPSh+zvnCmComX92KkT1WtjOl1KGvxAl33jL8+f5d1hkf8Ihdc3GU1vp
tyUUG7eIoIZd//k5dnI/kzr5U/opZK8DMYUXNxxrz+2LG/0RyVVeWlinqWm2ri0OjWK+jXZ8GOi/
hvA5GON2Mv8quRn5S26fe0wdWRJukwwltcscB5egwUNYsfqEGr2mQael6xca++PzVyOtIEh4fWam
X428PguUOk1tvoBtom1Q/T4dOULQmQwJh0OYI2YZ8uJL6QCodERAA0RGt7Vi411NMNObovoiqeQw
D921Mci6K+d1p3cPGms6ilWsjCdpmK+gb9+Lw36V6aUB1+sidzc6kCfPq7Aozd2ZUZo52mbpTIJB
UK7Wn6VZANM0i4fEvLSQVhQjY48wkLAXKV08Oc1WCSFfIWvOpnwDjk6Fta6jlX3NJlXbkdfU4IyV
9jvQ0DrUzFMzhGeL9mqZ/y2RvBk69XRgS4HQLs9/rlPyY17N1zqd1pxOZ6t6SuRvcuBBTXhBIaZ8
REzGCrD3bCX4lGmRlEn9riWemIUF9J4c5N+h/oMo5bPA3TrLWUBn1fpuGJ+TvJtZOwz2ja8Zn3aX
FEgJCnZu1qQbWkhK7B1p119Fp+7CTAvsItsYU782yrA8tRMARVizzX5WSH5kfQBaP9Pxc54bvKc7
vHxcnS70XUEhM40zq1WxrUTLqSuvuUzX6mLtJpGekjmQTOQFly2PtI1R1L/S2KmGeIu6fkspuY9v
UIU7VR88qLF11chdOIirAjXVqMOuxVFYWMEUTafKEE/KcmVpEuNDdLbb5Gtxh5s1jpvJSPEU4XCd
Dm0RX5x2+Z5KBeWzfVaX6tA4V7XAJJGMn0xwK6lxasb1SWbc6XHx1SbzObanQJhxGRg4Sc04JmG9
QZECS3BxzfAK4X0gV0bq00Fryq8qNe4ZoiSvMcbXYRC7iL3QnELyXCfyDMS5t5cl6BC3CGmc6ri8
Rtl4LuqaUTrOr5zWBOxEOj4jBYdF+loka7Qbx9QuXzRkHgx68hKjdfOos4ve3lpHqT0cZGAThgjI
g008I3XW2EwOrHMHapNXI0u/5WxfQjN6WcwMcYqOt994KUbnrloWWHpl3Sc9vqiV4udFxRjdnEK1
vsWlOJnV+E0g9lkwYnP8f7tzu81c+zMzm49cCKIcGNq44Wr8M+WQXruaMdyVf83Z4aRG0G7lgZtO
ewwQ244FuDTEurFcSn7ZlmrsxEjPZ47d4ZRr6ZYVV1seyLvjhOesXSt2dIgmePpm2Jta/xUmyz6J
i0PcDkGqrslv+mxzSFlAaR6tYFbtt3RUD8/fw+Jotegh1eag1IUfCZwYmthjuvvFRHjrdPfYK594
XS+sezyOC3pEeRZu9Ght8VKJ+TXFIIQw7Qf3AAXEFXdZLm8ye2JAeDz65KCN4z2yo1fL4tZvEnGf
QvkRFtIztc9h6sElw4Qo/J64EFf55oX2doHhbFIOHfEUYq53cV3gCEMZvmwMWb8a9mhs4rz6Hpxp
+5QTjVP39/l9gzUeJlG9gEOeXWNPyoIGhWBKJtl6W6RQxcN+sblXqvSNaON3FQti51T3WaI3BekD
FUX9u4qFscusbvu8itkoD1pt0tKSGUs2x0KKFMIbtlHeRaasn7+hOuh7AM4Lg/U7rVKAsPHo1NaW
sbjze8xEAdK+c1H0l3Qat10xsXkIF6ZOK+Kc88G+43Q62H2yjo3lT2znCcWzfsWufJ0q2spZ3blm
fNJa+0UT1qsbazUqr+KyyDDognbGbo5C868U49VoNIS5Suq1IwCV6D3EQTCCreKiRcoXr6jd1VPT
6VeVXNux9huF9C6VavyqQxqfIsfst3nzPkm38uo2OY95M/uivHaq3ftGm+zz1Er3Ah9cPXSCAV1s
wkIwLUXVd2/Hic/WZt0vBWiaUiprxdh0Mml2qEeiYMnHr3LEYtX8JztI0msvpyci9rSJ9kW7DbPu
BeNC9lCqwvH7glTHVvIZ0TXZrszpBmEKT2F6JT58XlV50WBnrj9ZjvDWNbTxLBZMN6JkLnOBfudE
27PWkyUYTXkKexYN22h5G6qEr2lVvilHAKu+7jgfKjewIeH9rnI/0HOfWrtzVn0Rv3dTdOsBqBdL
VwPLoeDW0QRoX713NISIdMEVVCdfFY2ueCP6OaorRkN04/vEyqegjqvvWtyzxDJXelcbnlUPrw56
8DAMMY2O+QDNUn2z9W2jp03kKwsXpGiq1Jetb8BFMJ5bMdgVhqRkwrmR2VHNFSPzIs2c2JcWbU8a
2j6lZvYiyIJARkeWpiNaU0lfCRFJ+s0zsYfDCDJgqHdJmSP2xNMtQxMGGtn2CAd/TAqmYbp+Lsgx
WmzhCwymi6IQ4mEcW3M6DjaJIrla3FN3zDf5d9q4HKtK8lFF9eJH3Lmbqe5oTVlmsSFgf2tj6z5o
2T/bML/Tue/8iE58ky1xv4ZUzUGsIB0seqIinT0rFmjPa8peVa6JmZUrEdJPQ6N4elw8Ab+vfIEN
MoopXc1z9QehwzXWUIHo7mfRKtJPl+7dNRnKXWQ/DNnoPmVJ6JIDj6Q4R8OSB9GPtzakP6lHHf6s
Xl4Z1kDECyfZjsR8+siW37pClkFPhEUwG7Q7COaDvO7PkaIeWLyFXSeZxSqt2kCbW3kclnpVzBYH
akXZq/VuVZL2wviOj0cJk9ZjPiCPVHeL1fg0UJNqm7kpvXxpr4RbTwzvFg0KK1XgcRDuKVry8exC
FPxhN8KZf8p2idf2osEg2eoKu+hJJ2fGI33D3S8xZisz6mJ/LJHwNxCp1vDMP6gCRr4z6pcNzcEv
ESb70Kr1fU7iWBC6nc/v06yj3LpUVashEXWPNX2FOunfE1goZALm+HBe9ahrCCZAusqq0Xsx5beK
mRBMoT8qyfQvKYRNrw3MtpRILDuVwSJrjmC87rGppre0cfDyAGET1jTquyzv36Xpok1iImktAH+n
Az+v1PAozfRYpmWzLUK399Pn+tokxGnFD7h0KOpt0W4qI3uNo6w4mu0xi1tlh//v2uLn2Id2vGJ0
fV/MZT8MLGRE4034jbgxlhW+q06wTzrRUqFho1fhXPDyMFPBKYpq22thzWAvXx2kqIoYEB6Jflgh
85v3Sd3+OvESRE4LyT2F2w7Kph6lihjUz9LcfCkdI6SEF+jUzWytJ8p7rfXlirvqpy2Mt2im+Yww
CrDJJb5IVTtEejyva7f5o8CNQ39/jLExoYxN14ZiTl4qahkYuSJ5tWdibndLNqn3saL5CsUnduob
a0mAqcZUBEq9VTsmIDdt/4TJDwt5blVo/9YDgtXBQF88zuAQjTqdnaU7k5d61MkYWePxaH2lgwpL
hWsjRkCh0hP07yV0SI4u0VCkcttQ2jdmap/0wr6FzIQbhNT7sJ4xzuhwjk0eBUpWgH6Hw4Vk6KPW
EPUTZ3a+xkwsPLS3qPQgmCaTHT6DjP7ZKJvmbvzG4ZNcHTv9mjB5D7xDK1cnNCfHRAZpntGjEmVU
A7knyW5iUsP4W78ir2Tnc0PgjsiW1G8Hxbi2JgI3ZBiHaRC/BnbRXHe6/UxTiJIdTX4RY3dW7V3m
CIsRlH69TqrPsktrv1DdByJs+kWtIb/CnPOdoxVnmS17hYJdKt0+SYzuTanT44ijoxua+aOok52d
5u6qM4DDysndYxb6UxdRtSoL64/JdO5m2Y4sjX8haBy9MKoJXY82OUtC+YfCc4z830sw6a/nNzxK
pDsgNSimPgOMzElZiYeXQu/pV3Q7QodN+hnLbHdRqwJzOuMvubq1H8KZZPk7BQC3Of/XplKJj4gG
VNFyro4KfkKJqoQ/EZOl0cFKwjHIld5rgJs9AXfnu7D2O+L1V2FSf7uKmRzJ6PtTaCQKWHH+UJco
C8olJu4s1jA+lFPglFZ1balM/33CHQTvqtbOBpe99BIL5WRJxlSUKLNv0uz6U+IkpN1ZZ3vquU/a
AWtjb9dUQzo4rASHpuCRqSQecHfpX2K9ZQEpiGJRjtG2GqK/bUWKkaMne9q4fwvviJDbXO2MFxNB
EkQJfTbdlxRg4DKu5yCaYeCIJvK5IvwY5TGHaM2d0mjZes7lW+JxP2iF8AtU116p1FDnzBGBXvUP
w7mMbfGGFJamqQL+ru28g37MaIgXC1+2++hrNQPgaI59kUQ+eNyroxQ/KGhH1AXkTLiV88DT4oss
EWTsUQed0bOzD4soqDUhbAAmUrMPrhseKy2O1mUUvoCiVE38VNInD3Mafgyjj300oUhElPayOKFP
WEZ5D7XvbKhjxmUc294s8sVfEnLXB7P+oHbv2C1ur7V5YPujJuCihmk7qciZZIi3YBm0leUW1Qr+
7EPVdRW/ahQDq+VBn+vF5j1Up1e3KpF4MaQ1YXU05/FVCBvdlclPCiU3aBVqK9BYZAUJTxx7cqoD
q8tegAbEwVYgmss67DcVmtAtqTAflWn1W1hbA7As4q4qF9ocLAXseM5c5u+wUbNtZ5XMA5CUs3GU
LoqLWhtWTIHqip7zq5TJCQCpPST5dDO1bgnKokPaiPXDb9w3VeOf0mpIEN6onko4fBjjUAZDVvVB
0lmIK9rCl3MI8ubOl9CBAakZVslgOk+d3axs4G0gbBSObt0AfCkSv0INkmzWdKtEYYgpPxm1yY65
WDn0IvmnuNaRQFckOJGyG03GyKqbjwZp1GoI3KVaQ7V2iaNbxWhGwnI4F+zPWc1ZBlCKxJX1jSHV
gfZ1Yvw1mzg6x4hFYeUeaKasFS6/mxi/q87k8KqyK+jxb9tlmyrplp3s5N9ChUcl7DwJbBL/Agun
ojMejEJ7jUyUlYSlbBWa66wk5SetZ6zSEQ5rl3Z8Lm2dF1wThpN+KsocBWkYtti7/a5XgNlTFg3E
Mq4QEnqqsaw1Ny58fVo5Kic8LoOOqtnG6KPibVynTwM3YIAsN5MGKBiJa6Qr5PRp4JKVln6NnbMV
MkWwMQ3KYWnYt47EYdXP6V8TbVkwLnQmmTvtwo+E88qLlGfgNpveUtMKfeJ9pi0d+1VRjaDHfRYQ
1qGuiX0PvTwmtqh1OH1VXn1vJttEWss+FNqK8WgIsjImXqQYGXiMW0wmRo4ML4iS81yuFRRxfj3M
re+M3NkjqeqTXLxW50Jp2lE14TX7igswYf8aLH3cNET4tE7yapgSP41EzzeHv2OVoQzLHD2wpuTd
1LtTYi29jy98NY3ZNtPwdpZ/J9208VcD88D+Croo92uOD2q2aN9p1kCbjlpJ2zk2nBKVtVs67KKy
zUyKDH1up6PPskw/IQznT9hyzuX7jj/f85otvpOeN/c5shaOzVS9JiomQqZGelfa7V7ECLFIUISI
Q8Qpl3Q+Rj0asDJVpk87naTHVtEYK79wd1LU732cGQfSkPW1RMRVI5SjFeia9m22Z/mV6xjSOyaa
18oZ/SpXOBjTYQDKx6jTJbcldZ2HKOBv61nZ59FsHfOGfFMnh3hxcrH8aQQ5Jsa8fEwGIM2g6oel
V6PtMGEYixtISjh4SRSz+sCoWu4woVFz6iXqDk0NcdLyENZSM6kT1bJq5eAkG6s09WMTMcoOBGWi
VDba7sjON6cPdDxSJ4YjAIii+285Bb5+LZsxEMEblU65ELUQ/luqeL5NIWGrDbuHIJM10liaGa0z
d60ejeqFOqCsMS0123RBA9ClYHPk2xjQPP//wW2RH0tCy71Bq5JTGhV3RRb1lgik5PTflxBkGh4r
kudV2oiKR0xhG4ptuOR0TunRSMwE7jXdqHOD5DgrJHMoe4jD4V0RoItxopakKo7DO8usIYtS1T07
6Zi9Q5z0Wv9TRlV2GatxOlfVlHrMTOxMUBliDHN85j8um7oh8snolP6gz6bOuiMSAQ///d16fjFq
Sr44JKHjTYIc1qIIlb3ajOFKwYj3nk/NhVwLjKH0truyH78SUi4fimEmmyHLxp3Ti/olB1vzYNtJ
wFMpymilDv99qEZXD4gTIwRDFOVL5G7JFwKZIPqgyKwWYQ3Oh44MIaP5NOIyPmojjTu6hJNdDe4p
nNgJpo7RydHy7KhJN9rXdMUK/g648Diwny9NjefmsIia6xZp//c3lfiAw39fnzJSg/77TKnMbK+y
TgTnQLEfTbPY//cZ4vkUbbyaBNJVEWY+P7gW3tYqajYEUqEX7e3ullzF2Be/VUdL7WqV/sARBlma
dL6bkdSqtla4jyogxLYiZqIhj3JLbE5Ym4+m0spH6cCzjDvKVcOkUDj3Vt8vgJ4Pu52Xe5cSPj4a
j6lsAE3FU09ffA2dpj/YG+VJegLfCu0PGcf3uqBJojIy5acmaXhqsS5TGSNTIqkjxOt3bqr6VVvm
EUMN4pZQ+x9357XcOJZt2y9CBbDhXwmAVhRFSZTJF4TSwXuPr78DVHdnpqpOZnTEfTknokqRtDCE
2XutOceUW2pwxvzgmztLCVXQO6p4wjUp7VEGoEcxukdV5ToYqWQ8m77hiblKHmtaj7uIUYmj5378
OAZpdCbXyEs1RlvA7NJH4m8fsCxFt9enlNZy/aZijqVB2M+GRn9k5OOOJri+ss1tfrTJeGznYkS3
Ppgre3mYtoO4NdTg4foiLfB1MejxnZa/omwzH2uRWI82KykyuzhTPbceY5+OaVEP/s0wMFuN4/CM
va11wkhvdwbOwUfbjloPuu20VlPVfgwzyHYI2yu3YPs6TQ/PXc6242kXq1gtpcdYb9pbKTQv10eW
Kur7rLIcieUW6EzOsLrCy1h8FX4yPvRMQxnfYb9sDXG6vqQOmjuK/iFTmFfBDo0uVPZr7raavOsU
M0KoJSx2hM3EaXm1ouwLrkulqsEApGq7BBAw9qVOI1MvV8PkUtt2dqgr9KnXhy27MZfboz6WXLfk
9DKGYroDC7a/PjIqe3zoqCfndWA/NNYFD1p2yasvesJx0UdM/6Zxri+kQEI5z8Q5rILmknT6rQkB
DdFmtunkrL0IpXoVXVbeXh9VLfUNWvrmzWjqDQBNJFy0D6W1oWSXStfp7uVMv1qI1vvrw6oAdZjH
/Ay21HSXuoflVUmEdqErbsGhtMOlHbn4Fznl2uvDcZxyr/CliLAlfbiM3ax7tandyaOmOFfEo5H1
xRo0bQDgt50uVqxvKkCQWEvW8kKGDBagpb9AJhuQkXq4sCMX6iU7nOcXsmS/MCavz13fJskQKJWF
RfnjuXIhVTYCZuWPr5MXomW5sC1/fB/C2hoWIgzMH88VCyGToi012GW512VUC0lTjOHlx1NUffVj
qaRMof69wn6IwlIK3tftfX2X7ShBeM4Ly/PHUzKgzwbh9M20sD97zNLgJ6EOlcOtVQbJ6fonmYPo
BGWOJiBauPc/C1kUu9rK7/1/PaUy7r2r07vr66UOlXRs0sDpBiU9TVeOaTczjx9GCw2Ejl2PePb0
NNPMWOFkaTfXN5oGRi+kdJWXLsDUFsRVtfBSr4+uf3KKPulCVWW68wxTuXAbXVR3xFZwysH0/8zM
+jzXcnlRFxx5U8nphuqo5oxVa+9INzhVote+ZJH5paiD4TFJw3mTIWne5hNXOcLnkOIOYj6W1BJd
rcNnf314/UMrc0bRFsjH60OMz3gAJEX3fjz34X1ymbwGGZj0n75k+fz1m67PpZSYOaCjw4fvkBgy
HGOzNm7a6PbDp3881CCA7EqJH/A/a/XjxetzSZxgh54Kys/LZl3/XF+IJ7tjQDKoJpeAFvX9f14W
FXFfrpWpqaNFZolubHnn9fX3D2H6eUNKpBhFfqwyvXmWp4mQ47a+NJY23NlGfrk+3TAK2gUldqrr
Q51bissUStpeH5b+/In+vHrCNF0+VdpJnbL2uWx7/yh1OfrN5ZsnRVY2RuvP3vVVKdU6B21FcNCX
N7eNti9xC95LUVE8lKQnXT9UFDLMLYX1v35IqzQokgbCw+uHsBkybUbvc6ykGYgc3Ytaz7pLKlXd
Xdwq7+tet/mw80vKCdcPmTP+jK5Tg931Q7UhvVIPNE5m0mZPbX5/XW5SFNbRLuhOXT8jVxh30rhU
vOvDKCcvp2iZyF8fUt7c91Tj7sMxTx/yOtlev7lSqhFeWOKvtHyL+F8j/DD6YvDOc5pL6UNL2DE1
fhJG21rNHlqYRPeqf1+UWMOubzAw97tm2Bvr63OlVIqTKdloyZZPL5+Jo5i7mkRq5PUd9IeHY5T7
52z5jutTklVOtLPDaH99LqrmHgABbYnrl1z/NKL8iiXZB+LJ98JikHdAF5a4aR6+f1Nm3ZqW9KBV
o3XTjnS+aHl1bki4wFuKb6msm+zVCFUVn2Kob6HQd5fWDk+T0dtvgL4SBymqSWIXO9UER0B4K5+0
bWkX5pLyVGUipP1vNBs58M3nts/W1zc0CiaHLJqlmzRqmf2mEdCMfrLeBgTlyVhXj5rVAyqNYLYn
ous+KeXl+vo8UBURIRDDLLEtLnQLNGv5IAI6ajZNHN9zvOAptAJUeMsLensKhhlNtTWGa62T5V1N
D4S7fv50fT0oMnUVGqZ0UufAvClLlFyU4O23SAF5CNP0pTaKEoU6nViBt/HJN8X++gYGFT1ikDq8
VVGD3RoWCZzX/UIZ7zZIQuUCr1bZ2oltrImylV46WzgGDNIXHfFkk6B9k9QpPjZJP972Jqc3Gin1
M4BfZtvz9Mrol8ZAXDR7K0LiQe+XMIjlHQNYlUZv50tQyOaGNNhg65d5s/wwD9XyBpIhCBmvDOk8
NUq+L8MZS7ZIUaJ3gxui2vnM/IMeXlKrt4lU+zfSqHKRvi6938ZTZr5lQ2W7ii1QxJjsG7Te/vvC
DQqbUxSKZ0zw6lquynyXRlP7IOTq2/Wrwzz6PA2d9TBavb2dEGFvpFmkz3A999c31KhfVm2stHdN
1XcHScsTb+ysEl7N4/UNgTRFLttNOz2s6aF34/y+ayYMSHhwzVcuGarX2P64JypxPJtMZBDVsV1Q
1u7QRFgXGYL/Rs20ZDuJhbeQte/fnZlqjpB8yO9NZQj3mpXEa0RV4asUMNlavqJgoU4cF/5tZijq
jRKVjav7lvgML5w9k3wuDfIXp8CUmFCF+gkaHN6c5ZNzk2yx4KEmr4Z5nU8yRFhpTh90SuTvq2fb
5SeyZxheC3zaWOOTDVBe+4n/D9ev6BM4rk0hyXdBzEFOHanAIdVLn5Tw6/UNJMVITiXbw1GN5/i2
KansX3842ZdWWjKln+TMwC9TBBqIxrQ6qxIqmfcNm/JTz2GAayPWPe666iHTc6lios8/secj+Qpn
Wz0U12fREIf7uKZE/uNNP/3z+iHLzLTD9V/U2MC0JwGqFbUybDAf//m6ePnO65uu3/7+yvXx+9dR
WUuWaeR6aqC3uNdX/vHt769HCnKrKmyn9024vvN96dcF/bSK70uyra7cxrb8vgrX93xcj/ePX79J
4ayhjhnH35vUz9c/1uP6r0LXyvecv/+KoPHPbIz/23A5Sse/xWw09du39BfQxvKB/5DlDMO2BRwU
TYVpof4AbWh/CXhylm0R66yj/AOB8W/QhvqXsGVdwKFTTcB2P4J+yKfVKVFrikWAEPyN/4Iq92vm
E0w5y1ZlHbCczfeZkOx+zRbrDbutkoxCdyKftPytpcr90174F8bu5yQhscQDFvgHaO8QkfT3JSxr
8FN6WYGnC9IVZLjW5TR3RpeC5HHyuk+N4UTOK0XIBxjB2WO6RSWyVR/TC3d49/crseTL/W4dFs7I
T+ug9YWVjiVbWbooOI6Rw5XxD9v5IRv0up2a4KcSwua3xjL76zJCPc7MMkOjX7sY8NfDXj2VO2Ub
roNNcGSi6KmOvJ692Msd+w+b9w8/4i+LXmKdf9q8KMqn0a9or0wIjlU4Pdnj7/ef8mv03L82TlMU
W+Mw4S7C8fvzEnTu7EEi8zuB79kpLjbmO22nbKY1MJBVuelWvhf/IetM+YcDRxM/LXPZ6p+2SkWP
CH+QZQ4ObWM38JBor75oq9fSwQv2h6V9RM0sJ4ImDICmsqmbhqoua/PT0nq4/yM+yMlxoV44n2jp
rI78BxTJEV7sfqZ5vMJctp29YQ2pdjU6PszTt329Kp3v3cHyDK9bPf1+t//jXjd0ge9c5eyUl8P6
p3XSpNj0YwvX54xNMA5NahEpaLH73y/lA2TnX1v+YykfDlwtiei9hP7kpLXlqM0GqLqCKmbSdr9f
jliuJR/OQnaxZVjClHWChZfN/WlzajuUI0QHmFhXhfdkbV40B7cJ7n4kIx5dr9Vd5w671kn3D+c/
HU3/vCv/vWxF/hDTFzCCGGyTXSmMWw01THBAVf/77VN+v33MIX/dPtDiOV1Xtm9w5M1ynVO3gee7
vVc9oiV5B1lxD/0fEtqWNf6f96YiL2vz095sABGjl+SAtTbR6lvmMKNd4Vrcln+4uPzjzwYewVIt
BRiTaX+4eMZN3aVGx67rvJd+F7q7YlNtYAF60JFWgmVGrsT5GDsQ+VbD6g8n5j9d28BPCVNTBAJ0
48NBIzd6N6gKSw/VJ6V5m6U/HP3LTfnX/YhDjqG/jrbTgtX68SQDwjLEVjiN/Gqj2+/ar7KBcs+R
XqQnaS+0G2kDYMOpHeQKf/gJxd+2baFusVRhcUKYbOSvP2GlqyZEY7yC9NNXs/sJdH/QrOwv2e28
xpiyEg6m9rve81GmiJXxAqPRc/504/rjWny88pl2RUeLtejdwQOC8V36MiC/XDdPL7Jjr5TV/b26
N17KN/+L8aLu7Y3uhN7vTx3xt4P5w574cK2PTKmy8pp16Lxyt9Sb0WffDh5ldy4Qu2D1pXNNy+kl
r7sRa7H6+ofF/+3M/Rf+DEwvkYOy/mHxBNw3slLozI5X/gZAyo2/sTbY4j7Zq1PkIY7Y6/v4PryP
75Xv5M6s0z8c5H8/xz6swIejXNQJjQKgU07nEPSx8zdks22UdfcUPuI6W9OlcBq3wX8FHQX/2Aog
6x9vgX8fwXxYiQ8n+liOAX0g9kLtWptyZ74oa36HT5NnOI/BynBrr2/WUHJizvg/3X//dn1mZs6U
02JYa5B++TEhWJhtn8OBG516lPABhs1XeyCQwCSK4A9nHePuD2e8KXOjX4h3XFVUwM0fbqtxQN1d
wuvjEDxkaW6PRuVRgsCDlyzLIL3JxYPSTMWnuFLNi9H0EPZRScqRh71MDdcjJax2nxpWqDtG1eud
p1vkqUBqmYlYIascdEozI0E251dEYk+SNMbYSWZQNKs8IPHGC+izAmRUylqhpT8UgJkBjK4LYRqv
cTRW0poYiLHcBuGcVDtIlD2ZhVzUDoDaU0+b1QpczKzmxwjn/2WYEntNow7yFcYx7qXDHGkO/eDh
k9+FHLQDhYys9OMHbc6p/E9jDT5TDq1yXmmhgjU1o+cNeUSgDl81elDH4Cv76L5FpvB5KoPMRJZk
C4FLr1G/m2RcGB4Uq1T5LDPjwezfN+h06gYIi9XjSNlldRygijLBra662sYW3vtT0uPvCgtpbaOP
T52hRo2AcEeWFTz8TRbvJtXsAaLKauMWiENvSltNH8oIx0+tSuVdQ1Nul/dKBKWUZlSXq9UeD3t/
z2cR5o+lss0lnDoij1G7kLfyRi8PNjTeVySORZGT0mPbTbvq7Xbk25TRRt6eI2pBZZN8tctFxm8M
VfKMvdb/ZnbyWNBVzySaAQlAtVnX+Rmpr2ksY85yDHuFmT70RZd4tNQuiQq2D9uIvdNaxb/BODZQ
NJKyZ+RM8NYS30JlRvJt3dOyozhcfM/M3qQ5GKUBAtK0cpNoNHvgeovDrxX7OowrJxbFJ3uiUR6V
cACw1J0DbGCr2gw1h4YmZg09P9FrNY6R76P6KYbYoQFNkBIJE2uN4utidkfr1Q2vzewvnOzkmIbU
SDV92tgKItk8ANwZwX+ALZiR2YhWLoia2tV6DarhBCspzSGgqRIyZb6pTmiQ7OiuQ61phdR1qz6b
yspBypsfqhh8g0MMWI0jsZ+G+8qfqjs7sI0nQoyzDULN+kLIjhF5lS2RMma27S61rcCDY1VfkHU3
SHTz3m1rBUHHBDyDbry+xsrfuc2URGsJF+SuyHE3RVpu7IpO6K48l0tzfCocg9o2vukB7BBhY14X
NRYC9B6ZY0FqZBlXxFMCq8Dnrgugkig0VK3CCaOlSyqomM7maJWoKyVp0zUjXk3czx7U9WxR9CsO
zC7S6dN4PiepQjQsiUvIM8HewgbCVNFUyabrI2Xv49/2NLIpVlkvgpUUzepKjA0lSVlSwovfwWej
yZPjAUyn/DzLPnA3o+R3p5nupoAdbotY6QngahqiVvhN8FOH6anpNNDGTU924EIh5DuIRAWHU+J/
JvsEKX2e6+smUshFkpP60qoFAVU0L79ZnHolrku/hMUcVQZApwhQfFBrG0yM9nas/H6HEc16Dkkq
eWmSUtzrvMKhLYW3RTWk2UoY3ezWrbEYW6XCTWKdw1crW6yGQxXbjjlK4y0x2/3GSoOEGnuah85k
AtDMgyUnwioZxvVyA5C216j7R/XcY4YjFSoraH8LozLXpV+HtuOHBlKCGS68arTp2mxoAEUocfaG
hBXFDvpdHbT+s1xbt3mBHB8z5vBtlPcBxcJF9kREl5sh/TH1b7L9Vsw4s7RDisCqtSGhw8aEirMq
abD0h4kMVhOoyhhaT0yjx5t22mb9yTfxrvi33bCb0Mu0VO1jbECLpFxFSftFGaG65VpBq16D4jRe
wox6+k72v0fla1+cJvWta+KzGojTbETYiicLO4ThzuH32ci8iqwProbRurRuBhWewYQ6cYq2JIzc
+PFNj7Js7qEacT2cqiMHGbJepwF1BQcYCtdKKZ/6qP4uC3wE6c1sP9T+LsYx1LqpvEbwjHSo8ZGE
bVJpJdNxlI9z56rkevlbhduKqNdzNbitHp8Hvd4oHGnmqFTYa7XYYRozeoihE/j8Unu2W/S/Gy34
nDS2gVCMWCPAVf06z300Ev4BABhi+LF6VYb0MlCdhssTbQM6BGUmncdc9+YOYkNsv/Tt20zOVWoc
UpCHueyUA2VU9OGdua2BJadnEzmwH3wbLArzb5KFeYabjhUkTlQpW638Vo3mKSGxRdU6gFk1VEW1
5Yo8rCsLvpaQOTBbFLOF/Z1LpuPjKpEXOJ16j4TIacqj1u2z6TvVoDs1j07peAoQousKsxn1S94B
nbKNmasXInMt4vguGIwGhw59IBgDplvAX3onErCitQeIC5tZ8+Zw17T3WrMZ5lNDSw5LKf5XLl3M
ni37s1VGuF7Omfzcpp8SdduX1NVxFub529h+iVGuTxZ9WPs+Iamqj5uNGU9c6tV9lLWEqNXZQYfk
yi3BOsygpE3lrS5DNuhWMr8kwCPk8EUOspUZfG77p8r4mhH0kKb3usoYJIw2WOs7bCgEAGLRye9n
mORolldhpqza8pEQdzfve0+QRZrsRNNvpjL2CHLzccgFr4Z8LzFasKxv8Dz5WXCXxj53zBpj4VMO
O42GQNUdR3Qh0XBL7Psx7IpXhnbg1T6FPaGBqbiFqvpsg2Yg8IZWOuAHxFSmaNyhDehWtAjnwJ+h
0/GatKQrjim5RDfdYQLGOmokDeSvswhLoJmGa5T3Vv1oDS9W8yBHl4AKGxifFpyLRhTshLqZ5qLj
D91tFOOrfQkIZqy3UfytzL5kqGpFCE1nurNp7PsVDEHLMbCSh0WAj/XUT2S/GWuhxSeYwg8zOQ9t
UBybsb4kfbeuq/Bot3XhNbqxhxp3TBHQr1pde1AIozPH+jhO6X05o1Mp7VvbVy7aCHO7mq1LaMh3
eTnA5+rRNOq3w9CBlSMgN8UEW64YpxorKUUhQN4s3MXWfEG6EN4VTTlwxYzh7PueiXljNKxnyEPO
oBCIMIt1rMRuTEZ2GpDBpxJgNlf4xKwk2eJdOQWt9BzVuqt0eC7Udv6WqjhuOwuZvW0A62jI8gI+
1W7mOkbviVzHCp7MOi6HPbEcwA5nQBVGNU0S/kZZOhMzxHU201OVCzc45YJrlhKseRg5ER4jpxSC
DHNYnOTsCdSqjfA3kW0U21hRy53N0DS6FF2pi3Vd+8++0lVUSRT4XLFixNnB1OXRmaIh+OyX1iyg
IaK8WgE0GS2Yz3k9QL4oyT+rJ7PbSUmfvcVKBd89kUmX4rKK8FFdaYWK3FKpbCLAYlGZmkfxjATT
up7U52rqskcCAgsbVKSfPU6RARsykdpycGV17nXHVCrpfla5327x+9TREwy+WvZXmW8MdkUKb9Ua
RAUyvXABg1mzU+Haf4xEp29KpW0YAud6nLxPDf9/t1v+F6X0KEuP47e88vzXNgpvf2+jGOpfqoLl
jhhCfL10UZjHv/PKNe0vWaNMLQuLMgrWfYqY/26j2H+ZpikYFZOiZsuU6H+0UvS/ZMPGAEA/Bcuj
oVn/TStFfJhXqqYsL00cW4b/yRp87KVABSkS3Qi4W8/R+Tq4xBIkCDIL05VvtN861R4Z2HZHPQy4
sI4xZDyV+IvIMmuv7KFYIshDqwf2rqw4MUwAIK2xKqkhuVUtYQNsIhKzApBsivRZ7utHuVRueslc
6B8WNtAhGRDVpdH6p/1/915T/LmFo7Lzfi6RqTTXhWYplskWqhrNjV/rVCnIvQRSkuzakI3w+ojm
1E5S6LUpcvxMH7otMBfGh/BkD3qIBzUoRvBesho8aQpx9kFR7yXTJPFB6bDghaFykPVFNwLVUSpS
yzGjtHcGC9+W5qdkioc2an61Ste0B2RHDoSTEsSysxg27wjnTFW8oiTR1nfNIWxnY3BmWCRRx4QS
gOHiAJ/BW/norv6wJ5S/7QmdBgihTopqUJUX5ofSQWswkSR0QXHxFlfryCi6o1qQkNmF0wCqkqFI
opalY8VjfdJMa5djwun4ZbhaHOlzM20t1cTp07EHlRQmnlxGBvdU5FK//8nEUmv+qTpMwxAMPzVT
zdA1bal3/PqTJXpZIKXTTLfWQkgPdeTfIoi7T5mU5tCmHkH835RaZ+2xgPeYE1AvVdn0HAu73+X4
Z1BhA+8Kukj3UtoeTVwAiEybPUrjx6gkcDEc8WP8fqW1v680/VFORJW9bHOcfaiHAncxQxtQvGvb
iEyKLwgiNa+gArM15HajdGQM6hwyOFnQcouSpw56UpHaXJB5JCb2acb4ciJQsYNM0TUD2t3R2IdE
JB8Ijd0KlRJC25G0IynlKer11yaVL5be549mP9yOuQfu0JDK+qvdYzU37ZmkSWngZpQ2p9BEwx/a
3H0QCrg58+HVaAWSY1jp7e/3wz/8eCTPEp9Ay3np/Wof+3m1aRgc+cIV7XAb9gEee5T31EgPPXKy
vWiewJcT7lIbJfgh0qFQiDZuCBEUS3F4242h2xYYAysk8mWANHqYjriRhZfn93Jsfvv96n5sDi7H
Gm1tSzdMXTMpt3G9/rkTAYQtg0/IRcrA9+fmrV+48gKEnOUmcqukLTaqj2S/KKRTiMxpI3plSeYt
8H3lzJtiW39BISUdrEBV/1hYXa5NH04EoiqoGgnqfZb4eEyVady2FhZ2BM2Efo5l9tSXRevlSSXB
cQYg0Q9UX8JsW1kJpsW4j3fmSDWHVTsC326doFxiyHoi2RupLDy6BWtDZMVtIya3jObu2ZrTyhl0
qzpA2rrGNaw6UAGbvCzwCcwERSQa9oI4HahNNUf2pO3NpWJtNLsnY75IkkPvZpNd3SA9DfgZ7YKU
zOIlacFodGNxq+A1lLk+H9QY4Z4+d9G56qrvoJrExZCNnWUZWybH2qFomUB1RuZIXNCdJA+6Pfzf
rEvGc8ARvyNKJyEKWWMzizsij17TrC3OahKbq2RkxlCDVGozvJtyorwNbSS5dUVmPbwNhplp9L2w
KKVRkMOon4SQj4shx2cXuQERjXtpxCFpt3b0YpSJuhptLjtqNB6tqRObsGQWNIbIPuWhWmtJP3h8
meoUCdDGoOwfGlJRV/Guq4sWWH3WbgzktZ1lj2cFfoCTBXW30y3sOyOKUIcbsViHDfasWdWOjRLr
W8aL4eH6r05r9mrXmXdd1oBww42fRQibEKG7ZG1yRk+budK7dSLNOwAT2r1seiaXvLueiqBsNulN
JPntc6UQzJwmDUWA9cTYcZ3Jo1iT5giiwUp17lS45zimsV4VtImKsV5RQ24OQ6f4qwGGz37obdxF
M2hDnWPoLdDRvjUazCOQ3F6YYgeGuCDgsVaATcpGbp/1SGyz3LRe6lFzCHNVL7ouoWiT6k8iHmU3
YJnUiqVsb6XJKQutajMPiPqg1pXrh9CXcEFin/VkW+D9UwcCjVpXVLF8U3X910k0D0LryJpiyGyJ
DlRQSkyQDgp2DxdMdiuDVc8MmUo4LZEHI6ItO0gLwLYlC02fOqzkScDtNeh2ViLtfJysL4S1LR5+
Bd8HYjC396lq4dzHxyMwaVRBXru9VRtek8QyxiHdOBqA6Xy9Ow8cRTc58S/nos/141xFLqnQq14M
8lOqtvkxhTEEbOSBnG3NWIXKWa6ETmh8U5D8+1n4Xw1CnY7DcmILve02YYtaPlXUaVMNCrH2gyiA
KDXGHhyoSm0sIUbWF3+6xHy8wlgKehzZXOQ4dC4YKf16+csnyneRYvhuLSDhyea9li3pKwkVAISA
+8LyCgJunCJQoVGVydEye/xHwTJokeU1kwqSjos7zZziRxP0JvhoLjWUym4aMuzsfn4AX6Id43xq
/nSf+dB0oaHLdWBpxy9tTxMl0K9rXtZ+GCz3YlIoqOF1dbDLdGK5/VDcMywYTx3EKjC8tu81YIyX
05wY4VDx3aod1rAkzJU2NTL8jAb0mwXEJ57EZYRi7s0JFt02mp6isa82EpFfW0mMFQpXrd/kWeX9
/hbE/v7br6CKpTtsMTSTEXF8vM5rqlovfMHCG0L4Nr49EBFea8+hjjfIxh5d4Yh7pHg2AImVnkIm
GVu9ah5zfRQPY0AQRwgOJQTxux98sSOF4hsO0lXRpikufD24GXK9ALQC3lNkZegCh6MGlmYLal7F
HkyMjCp3gavm002s4OGXg3KzRBDsiTC+7UrTP0E2dPux0lbt3Gd7KRgeWqM/QsgN3ZL0abcPOYUU
/6lQfVgBVn7fFHGxH4d8k7e4Au1R7e4ZnjV3FvgVeEEY00kPOrJvuetkUXXDTJjnKlgLmQymNTeP
xLVDkR3L1VCJ5tAmlr9v4OAzoecjItL2HBrQf4hp6Icm2Gv+EMID/vcf26KZEVjCvT6ldFnn0lFb
BuXxvpG5C4xNCdG9VFVv4dKoBMlHMcl/uhR4wFXSjdoJ00mrcdjPUfN5mIi7bzPT2CedtEkLymx6
14U7eR53SgOu2Oy1S8ntEFZFe4N7oTg1FAh5FnyRbDizPLaOYXOzkqYU0jb1Bj1UhhsRntVitA4R
aXSg7PJjVw75UWqy/FjOB7sMwyNOlPHQ9oyRCCzKmRFu0jDSjpUdhfOqSRrtOBZa5DF8aFjfxpE6
qz8SuyCfGhUEuEl/bDUn5ud4ImG0lPvLhDbnPtH7PbHwoHcMCtkE/I3HyZz1rTJNn1BZ6/eS9qWD
CoZ1EmHzYoQKBuuAhdjHZ22Um6IXvWeLBtRFO4k9qT8kyAFWcjjKzz6hO6t8qCi3BoWCdaXC6j5K
CNhCjla/+aIQ29QOwytlxTDK+h07NbyX6HXgxLLvcVh2W1XTAUlLX5GC1ls6ZPqm9tNvbUhTIK2k
0tNDRMIN+QAQL24RIGef8AmAGYORQy0pRwtNzN4YhIRwqge+vvFi+1iRRk2Djjs4hZbbUZF7SrOp
8GbMRpJQHDvGLF7G/aUllT3scirkNVEiivaQU95xNeUMaVTfDF2wo6DTrTQtq/bAaG9GOBxMJEN1
3QXdc2wDvLQp9MpqvgUAE58muyY7SIs/cRkCfJNnj1GnGBubgNOkhVtTprVJ1FbRnTk1ikngVeqr
276IjUOBEvcQ9LitFLXedniBwb7IF9/Kci8JtfYw6LTGcCohzgfd2lYjMYXhsz/H3d7qJuZPgbnK
FSNac4wBFdCIxzFmxiJkidvVfCbb26xNkGA6QG25h5VEmkVPWmxCOTYItsFYPYZjnKzpWqwai0aZ
JjPm6vw4YyOjcW/LBT04LUyIRyHstFdwXzbna4CVQqsNJmv5qW67Qw48PO+CBSQ8VHdmSjiBQGrl
ANedjlzC4hXdGMULDUrd1z+Ei35PWv1Lz8TKMQzlk1B96vWtTvm9id4SS4JRo9ScHUx798og1hmF
shsGaC/l2GmbFKQdEOCQpiChpepKh2NAxm3rSS2QU9OqvhZpPt/GOFkoGqfdNk2Ejz3Vp8/m2PZa
bYsQWz0VkNrv1YtvEpYAYQRBn52DG2gKgdKsIbNHLhqwaXWDr5XS4HfTF5GjN760ySXciBI1PXcq
URyWWraNcOrha2MKTdgks8mtkOb6TmorAkRJY6CRCj6hKmziQdjlEN7OQnBlDILsiYuQOFOB3s1L
IkmRZaeOsQug58KAUxnkN37XZjfGhGUMcHeM50PnltwDRZ3NSjphbaxKrXy8+j/juDtJg1LuGRXs
E3kcbow8G48NCLubqgUGiw0XCFu1q1sqE3ZEp71r8nDddGLet1nhdB0W26qmpmtI4j58kPvqYTDG
ci8iJXEJiLzo1pTdl2XzRpab+sT6vtRTdMkUbdiXdKhxHDGaT30EQmlsR26qIartZy3bT/nk77XI
j1ZUleX7PlHk+zTvb+Ihf8sUxkXqWE7n2N4T0xUcylIKwBryL1GifcJ3tIAdE/XGqjv15vovGDob
vsraMTx702r6+L7UNQ0HehLfTNP4mtXlRBpv0TLNqaPSCZ00AsagBhBHA4LVgJP3CGzSTj7aGR2p
qjNp7qbIazrFchkrwGLiYkLzjg3bCxFI27CaTUff1kFT7lRVPOhdpWOxEMFWG7rPU2sqx+DQULxd
iCV1euTGnBL67Ke7cOSk76T+MM8FsbyE++zq/0fUeTVJymNb9BcRIazgNb2vLG9eiLLCg/Dw6+/K
nok7Lxn9ZddMZScgHZ2z99q93LdNeI/TF82+au5m8HRa3EzTmRueuqb/7wuIqvD077209RuwYRG5
GqmB7iVNibUVPYtPGm7oP+mrFdj1spy2vmEkL/hUcxj2DFuoiwEE5bO8TNlXprr7eKjpZFijeYgz
QoHDtNBXjjp4QgYTz1voJFtUC/KkECqTg0arfbwxgphGw9yqVY5NvO7PnlW99UThLE23DtcBwROL
AYLBlnZYdyFn6iwTdzoTrXWMm6E5JdNXFfbmvqS7vRBZkrAUGwqidfbosRbJIszPiuidteCeYzB7
04N4DIQAGY+nJnr2oVTdmWbdXzU7jlDBNXJDDyUKRpd6bg9qynDGQtBd2bJpOV3St/eZynizc2lc
58Nk7WUoZJp7HJnWsowwrWWjLchd60GauEDNowYe2BDE5cXyjV0RGfV3CiiTgZX7kKSQKZzc/66V
YW/HyX6g+TbscK0hObFtbyGFGZ9bR/8GGKQ/Zd8/AS1TP5hKHRoeTgyiqu1gh8ahxnrtUK7G7ugt
VavSrauSeU8arzdN00M5DvBrrBvFmJSQi21r4E8NebCjqzxwKY31Aw6DyNT4nW2VtqcmDSGEwZrj
FwX6Kh/B0d0NTb23nCZ+lTBLlnLKpidncn7NCGxwOlh/c9c7x1wtOEpwmzjRTlasu9id5W4cfyxP
zgylRA9ZWjQYv2lz2f4uEOQRlDLeBZMkWBe+/Lm4w+T2Z8hDnUwrywfZCIJ6OdlM+PAkJrtpHPJV
U9WcdaZoYbQBRM4qlQTpPoNpQk3YuJuAm+fRrB32YycDWIxAnlVKISxhy7srrO4SJjBwdWVlexOQ
lROP9TYa4gfFnU7cWUioT9iAsaTU00kdbvAZO2f6mm+iQzyIYGX6dtxywzk2AlpU6iVVQ/Q7SsaB
PKKZH70RkiCWPNrhvQnlMc1qTeJV3903Y8CZNTeLpzxAADM747Rsx9I8tFTh8cQcfyI8pnOZKZaR
+YeZ9d5xtXpPKLKXsDX7g2POb4XlGdthrIL9JEgLmwgQW+PCE8+cyTNovk36W9tQIRpOJ0lvHwjs
fm47r32bWYuX1ciM2HSThFohl/vckAETdBQkFtmVhte668EexInNqN4PnP73sMCyk0o5HwGIhdkk
m5rcJfodtY79h9iPzOXsxu4LTM12EYB6/HRIZqwrGyAwCR+PzgTpvqFftqjTUyATBAm56+1j1Q/f
jgy+DQLn930VOHCmfIBERVk9KwGVxvESF0YPo64wKOcLXmd7m1bAUTzGpZkRpRsntKq9Uno4aYr3
bZPG9R1gwJoH0O0fONfRfp8t+H+IYJduC/y6UgWYFBFkbw5GvoVQrfnhOu574nTlNza185wr9Zdx
bglQbQS0HBem/YINrUtoJuy9dK5BOGYoDnzH/AOFdUTZRoZroG4mXPeJWHH3M7rhXVyC1Tiu0Bkj
p697Jc8Kzjs6uVOcTs1ClfSAzC4cH3WhoWgYQt63gaQHR3LxVag421T4ty4Q4XCM0YLnLBKXZ8/o
EmyviUFqEgcIRizOwY684pDGSuwHSblnTg7z67xZR1EGhr+Zms0o23Ul0TQVDi2dZMj6lWyAZxeA
X1Y5JNIVPP0KImynQeJVFnqwlvxQa3qhNqQgtp/IRyh2fadIT6LWWZaDTBZhV4SnWJTbcWboLqwW
avTsd/2NBPHL6lKspoBEPQJFx72Iy98hM10UGAjx8aqGS/sWC9+EDSaSJL/rfbNFIcCoA4YLy1qC
DXGK7G3b2eOqCYL24ioG/7Q52hVyP3iBXfEd8M/ZqFCTVV5XYhkWMliXoyT0p790tFPu8/RozTDS
BpM1QsVEbdZuk/GeLNaGLU7F1OtVkGq9tyzno67w8vuW8diPnXv63wunTUjcI/z2/73XSHRYrmwQ
wLejc+Lk9t8XyE2wsxwm6FYurE2llTiJ66BC+1TefvLfn/69SKvgfyOb4SQwiMLnXlsN0rLB1zww
oFvs078X7dOUM+bw4CX6MeazrobKei1dJdFJkWR4av7/xQsNZkiOe5gnQkkbP0/XlrpBzoW77YRh
73sRVHRxfb3vwMpd/r1EWQBxeN6IyiO1T6La+feiSDvd9Cazd/MfwMUsj15qyV2r4/lkhfV8qqG/
LWIu3jqP8+yIfiUMExZ9iA4tjYjb6zADtq8qZARWC7OvaAG9NA5n0JLoS4sH8MDhFXg8xIhNYHBO
Yla/97PIv7fKiI6Y0V9nwkLBGqi7f/8V9YgsoA2JJT1UjeOVn0DORPJbwrU3JiO4sLRVlzLaVyGU
v4WfAvgLbu9z+ZHz0VrsBkn6iXK8swaPchYDdDn4547c4zw/tUl9ckUZ3RWc0p4DORymdpquNE/y
59wuP6PJlOd/f5dIdknTdJvjv78MA5DzLgdrYl5L46AzNGmI/0hJhLuRO+589mJrvvv3kumBs3bN
LAFxKpv97ce8oZ1vCOCntJHvdS26uyExOub7/AlG3qZpsoKJA80fKkGUkEZPb0aZnrVtncK/F6kv
7yFCgnEg2TXgObcY/19MAxQpENdkPw5VcZDl3CJD9ijoipDErJ7Wl+jI+tGFeGxGba5sM0fawuF2
X4F626E+zK7QhBk5Ua68ma1xL3t3+BMS3bawxLfBNGaBWE09ES8XbaDb1CcQMd2Rliho2aF+LLV0
343gzo1Sl+ePg5etSaIdLDCUzN7cjZ6aFJ/tT0hhjeryUfWtuyy8PlnTa2XISEkT2pZYGZbUG8I/
fwzaSRuZleNdFme/bBo12Awl1uEEw/A/L1oO3jIYvegIL450TffQAPXdoGr4kF2P4WAumnVNIohI
p+Qy9j+IQeszM1BrZ40wmcmEX9sAL15TGeIF4cqfOnhZrx4hN5Msy4fISawnKyP9+fZT4xwF29br
nqUgSFbK+ZAFkbE1J+ZqEDPIsmD1CKZjYA7DmVludklvIUNdLe5Kg4xfw6JeRiRzU5wMMYDuZPa3
Pd/7fU7f/D71UVqqsOsO/977z1/o7KjaoOFDF2+gpVt0gMN+FnbNr4zxwt+CKop149SPXdaekvTG
BwvSV2NkpFLEzK5dqImbqAUz1ZLvOMz2Vz63Lx4KY8S87BDWRhRiHzX0qtQckNZlU1AU5YYG403w
1JSr3hQHx/P2Ju2LPXbwIXzIHTBMhQoeqgLIDOsyI4TS20YjJ+3KOhawtamOQLKVhbOaZPJbD8kb
8E80i0l90ChxFj4x4dK/OE4ZrugCEo1RJl+VmRSoCbx2rbkVnBq7gFvFL+4Yo5utCbqYCqYsjovu
LLTVuPVcFDSq9rZOlqTHOcwvoaCOin4awEQLWoq/ASiWVcBBbkHzdZEW5s7qk3eJHc3nKQa3T5yP
a76NnfLQEU/4ZNw+XlR0OZEGpUwJZHM2iu7PrFpOOL1DsJFJ8EPkj+sqb94LL9qNCQbvMLiEhf1u
plgl9dRfEpKuhnAfjCNot8a/aF2sPOD2X57C625GoLSc8AZQKr6iSBp7+r6kHTGSquaNLaFhlAE5
sRSQ7TKlAEKvUyZ3TsMNoILxlWSH/Gno499m0I9Y3KPPZO7AjEpwxqnTcdXZEGYHQg3Z6/maOTkJ
0YOrLxNnt0mwz4xC0uv1PUwZqeOi2HXMbW2UyRElJ/DZ3ERDPZfmMSujZEuLb1y30XxP6Ky5nnV9
KQjOhO1162RKhmylbyz98qV1O2QNnDkX8zBvEax/maomGRqV/Sqft5DbkAKGIOS8cVp1sH5Q9tLj
8vfpaNjLoBht2s8wQlm68ORHLjNPs7zT8qiiUD2GhTYWeXeypZ1egrrbFjPtojm8m3Mnv7Oqq05J
0wsavcgc+clZF2O+jQpavtIeegUcST/D/nGK7D61u/0Iq8RD6wHPG3XfqNjpSmdlMboiOO27NWB+
yzE6xVFzJlftVCvvve4hIBmRze42rXVRuouqB6WU9t+QP29STbYGcm3KzD4BcPx0ByJnHWvazEmc
LdLsFnMnO0CKHMWgsC3T1ntpc1CxGDCiHphGUcR/kVn/kJBR8UnYaTJHfdNw64h84TE0VyUBampK
gkVi8UnSeR9O+aY1AcjGCZtOwfJjhx2a8nZXJwgbRclX1haA6Oz2MBQ8TnIY37wc+CcdHWT0Evj7
DHmwaAkoov9Bonn3ksYZMrX+3TEDKgG11VYGOMx5gcp7aQwI64Gqv/ySwEyGUfe9NDfcQSXss2Vs
sP1mEl7pINSDNVgPJYdPJBwQYlXYPkdsq0afbdIg3Jbaesyi7E/Y8dZnlUcBNy4iNiclEw95fnk2
LG6eWTHW68pPHgY6f5vEoDUpA/S5/gE7OEHJ467FPIymVwAZniy01l24MArS1hykb7TnjEWa1x+I
NsDRQOR3LpVPAX1j+znOeyesB05VeGRj76WaR+T1ZbcY6AMvOPp1FM6ILpnKntwhOspCzlsRsPal
9tDsikp+J4G8dzUTy8xTO0YGgO4VtNU4fu3c/qOzq/ckJbohz3cNlC0Ycs1TRZ5YMDpMYnGiTVnD
WXH+6WfRLLo+bJdjqsx7SFbZySmrS5iBu7X7haGJEdOVMJedMP8AD9kIS0sP0DnG/GRBR5VQ5XKH
5hqUJXJTON3KRICoQm6dMPMiDATVo8V5JGlQ9+aeshaDSg1iW+OXeuSbsp1P0ZjmWpAlvBhvUUpR
2l9SbpFl4fQBArA3Aty8Lf2x7UTZh9lDnPK8/qODjIOCeAN8IvMSiMi4cpphmyZ4VF0/f3Drakv/
mAqwammJutFvpYluz3ICMEsdPEqQPDFyf0B5RmIfkJFvURoh1gXgPkKJTug2yNR5YnSU7kHYrGyF
MpV0vNdMryOoyIdRq6NWKTjf+ts3yCDqQFMzhhw2TYVeq8uLfBXxHnEm/bwOJRLi3J02ceRf3OKZ
NNorzTrjTCboDRv/yr1BqCm0nqUPbHQXRnqHLBI9W2iyLxULa6iqhfJuEJdKr3r3Nx2IQ6crsx7a
aFz4hqnWMIcXtAytIj57+YwjI+zKpdWLTcUDBNVk+IthCrFOJnB1pnNrdu8aNLaPd81t3wyDDSId
yBlTGqGSIhsost7JSEF15+3oLWVIfw0s5XR0WKYCnl2MQCsrSF6DG8izUb/K6D5ox1dnl1Bi0yfB
xhnVVvAtINElwdU2yi2YRjoCWfisGcOUjfc0x8FL2qQXtEhASvr+xZIhiimB8ylNnoYwWHuWlS+I
kcfs4ybP2kFfMnGIITqd3gU9URKW9Khf65tuO1rTuT0VpHaYVgprm39cmFl4km7JYo5x8Dy1j6E/
Ij77qSskBKT0+Yv06Gg7X0Zd9ahAVZ9I1OZ0AvoAhJPeWGO4mswxPGromKBe+3VniGwV6uRrmPcW
youV1tZDWCACIdc+adJsU9L1RdpQXIckeS9oF5R6olPvlDuiwO5jjC+mxgbTh8cziVP0KzWFSgv2
argpy+dkT3bMNTXpvIERoKDz+PqI7V0bzsjAQXD0Ym6xcZ3hyfP5RWHxwaQTFq4Sb/bcPIKA/RJM
DUrbu+gBL0VeiX3SexPyZAc5vWg4mSR1R1p0uWGNbpaRm365s/Hj5BFGh7nVG0KsNxaFPKg6Dv4m
eVVu6+wNcpAZphx125yFZRxrpAaqdO99ZxRrw/0b8mpEDsZZmRylr5qumm3alFVML5KwEbssOiIo
+w1rilFrRtVueF/Cs84WyuQNCqCSLSkgc1np17JHhQ+6MtuH7mPvuCjUIvXKCPMlHeizRSr6zEbx
aiICqsB0Qbo37aXBDNjRTXsL5E6PxD2t4oD4Hnem3THD0yPbhOuqRHs3dxNH+xiFpePkXIF4fB9v
nd4p/CEqTi7NxDhLi2Y8JraFSAYDuUlh0GqhpT9LAiwab8UYxF04IRF8VJ5lHL2ldX43yOEUx+FK
Tu61NcdrEIWcw9syoVtFLqo/gjLN1cwD/b//jvpKH0fLMjbVUD1hMPkcKLo2wm0Bbiu6/cfyTTap
PJhCqZU19nxqIiCOZDx3x76R//2T9Ax3yTeG5rvk3gpnJzwqwQttlzGjHEFQgOEpz3FAUVszNa3G
aOnUhj4ktqUP/U11OhhkaY3Czuh2afPQNb55+Penfy+FHDkEOMmfYe9yYH/rJpZ4meqo3rat/RCR
bKrs23jMrKGUev5qsjHy4x8j4zxFQT45h0wyx+v76C3uGFgoooTnvNo0tRk95MNZYAmjqesmT4RY
p6ukqGLWJbPZqMbDXDv3w5FEX1JqtRPCas7bs/5N5dys0P+WH7pvGRga4tSHabYWU8ytJrHPYW7Z
lq5+NIT9l8PV25RpxsxNxTdPQLJLmnI6aVq+uzL+CUfwiZMPXqtHCX1T/XjbjgIWxNa5npDx2y1k
zNq7A8X6GkYXpZw3hvicNJzplXvnZJm/ysze09S4r2FkZRR0YzJsDI/FTBqvkSBnIiHmuO37lZWV
zFrYqjqfnAU6sHiQpm5TyRghGRzXwfuMh/7SO/Y5TcrP3pDPTkKx2KpTxzzZqxvizzMeWvQ6zOvq
ckdK7DcL1LItx7+qrDrOM5ME5L70cphW5WgTWkOYijHC8HeGRWgm915eH9so2o/5rxG5h6J7mFEN
F+W4vmWO6kxsYyIDjcJ/zSP5Wu36evwDd03RnWUJleG6T/VLaSAZ6dxr6SD/JEuADic1BVIBAMZf
/sC5mW3+z45CesCwwSr7OaisZ5BuZy0NIkyDK2Oqb2D9GGeIkeuqu9n2j8SHnqPSfyVl5EdKvZsG
Qoll9Fckc41aKX9oiZEwYOousgrBZF6M3wzZdk0ZPnvdVFBmdqR4eVRkbn1NzPE+mwWxyqikIhCe
hpEf+/Q9bJ1rX9Cf0M1rK+x7lzTAklbzfAXHeeAaoKhzLqMzbKoSUddMWBI7/FdJQU+s3HtoHr1O
P1JyEkosaCzxjf1BDF4oP3zRRAEvs9vX0XTNi+G/D75PuYxQwVafRKps/ESfSLN/OhuhePKMmJFd
sPFt5pHtRKizR/nV/JSGca0H6s00N4joS61lTlyrEUPVHolbKDmZM8hyWejbV4W1hrR3iOctbxcq
W0ejPoxJ9NJM7V05vpd9tyaH9NqM6Jj7AdqfSO7QlWzyAHcs1g3C3DJsQ1G5teB2gmNjL0lyvZnz
YKWz7URA5rLuldrYaKAdMQGvVVouORULx3lrAs6MrDHk7jQKPcqP6SRXZC2XNrevqAYegHN/JV6A
xsj7zsgfzmtQLYTWNBwi4sjMdx1xycIfW7zWyVbZclPMPLGx668Lizw8wT3tjTSd9H1aiKtnOb9B
bnyZpfPU5PF7ZYXrrJt3o2G+Oa3UnLfaV2F0R+nogww2VjZfyrB5kEV77stdHPvfic2KmKYewpPB
RAmdEXYzgRNGQ7mI22CjzPYjq4J7y1C/FW2WhQl72d2mUfsn4zzkiFkc1dB9FLe0qLRoP1NVXiS5
j66pXqJqPCWJ9zCK7LWb3hLfuDAEQyAi8ENOzpNvM7pw2gQ6b3ioxby0Cctj5rkbsycK/q0n6/ts
KA5kB1y0O3656N0m8wXh6l8Dm3k5e9lniN7fvrHoPFLNHVYS5n/hUmcEnLdYp50JE27TzW/RzbMs
w2M1lPmysdGjuxaYxih6H+h+IULggb29K+3aWLDe1kZdUr8zVy0nMS5sgekKLhTTVAap1eD/TXRc
ZzsZl7mMW4Y4T5kvgAonebQy51ot26GjKUMJ2PlEoefpwN6igB869svs1YSSeLCdqvgSArlBOsYS
4lkTsQ/iiCb9a8zdR9jsFrU3g92YLn7kHRx7Bp4SCkh2jUEkVhpg77vF2gbuDxvCMaEECR7ajqUP
xwEfuqnexdSfMnIpjSTfy0juMGitZFo+mxbRnNZ1nvChtzOseebcFoVw6++cQiyI5NgaPIq+Rwd3
gLzPNzyPW8GxNfWik5mPyLj601iBTE+Kq5ciBAhSehvenpizO8JNsZetgjD9nUY67InRnNzKOPQc
rxAK3ok8frHK5jXlV3rmsB/JLLAiPooX7LvOOfvz8DBwWPXaulrNLlI1KrtN26Yulw07NPqyI4q3
Yi0TssvK51Qx9axo4NKRI/qKDKNNYscpurVm30mvw31nL3LbPccmj6hXEMRlOUGzMGjuNZrwogrR
FuEWn7Wc7vLafSDz5BpqXJxBtGktxAdB1HyguHxqzN+qsE9uyfmAIAMSI7T6ngPzztdPyt/FRX31
WdOgALyljYLRbBmHaDDvI1RXXT/umEvdkiXP2OdOEhUQxqSPCsuo4wccrL2Km48+t/K9L2khoIZB
TmVoO1dHt/ueWKsF+NZHsqjeS/lSVO6Xf4uNrBhIIdvbG1NzkL3xHFCNhZZ5QUDMkDFsN1MmiPL6
8dPmziN1pZ9wmxOepU0ewFL5q8KOz0XEltZZwYPyvJduUk/ouMMMjs78Ut5uYXKcpn40oT4JmrQ+
VyH6m0b0vySKkX/JwHQRPFsSEy3pG/duEx+b+RZpiXMftqzmq2S8MRHVUbIhBTQOgti/mB6P0+QF
vzLtn0pYk1bu/OYxXks5UrXTCroyoqdjiCcVMUF0CcrhBYpkGciXujbVoogpt4iB7svyCac4cwXv
ZTBoDguDez3YRu6M1VNfQU08FdJDLI3DN8j/eI5PU/2HUfI84LedQ0xURUdWrUsqMSzTL8OqjlHk
jMzR252Fp2Gh6dktwU68dT32V26MVOTvVEuglNIW23ZEz6FsX2rkjOsbQ7x15alMgt0wFnSX3E0X
9i+uXR0SwzygljwZehwJJlGPBAo7RrCq69dplFeUuCQ66eYl9oYHVjMC/sKrnIYeQgTtggl0Pe5/
ZjNcAatQD0krIIOKY6rWgc+vpu0CGCbMM45QJyTdjDjzhUsEGbHpbbvqd7aSiORvC5VjMSaZo51K
LiQVUhXHAqR1Fq0skyGpzQrVlTwlEFBgDb+I0P807OqCKuora1nDsXGNBOoUNSc1tF8jUkgNoTa6
N4wSb0xPh0RxiaKERKY5zN5k1OCfrce1arM7nds/xchSNRG0gDJoBGE6HPxptKkXXIbzgnSVegBx
1Buky5FkPLs/Y3Q7FM7GI0Do3RCXnwIlBJ0sLlOcfY3YxceZxK8yiUCXDC0NgszfDopbM7bov3lx
+2f301NbgYueCxJZvSJ9GCA4UIDSAJPdj7r9XBMZAwMTSX4i5ruyK+1VO1eXKtA7HXaAq/jNsUCM
bXY/fneL/p3R1fWIW9qMuUxzg4jM9a/U1M8y2vP5WGpS+Zd3PI/wF6K8/SbqkLzDtNakTWu4xoa3
iobqm7nesi4gs4wB6UzYTPYoLBnzMIcge43Eabv6Kmofv3+B9w+pgD3wzzBrY1zSb1yDKsnhSGRb
M+1OpUtJRt43mex58YaEj2txc4Q7d432b3yZ/K9gG3VnVgPs3uVM2DutxWyRZO3ZzOeHvEDZ6jkP
9KIpajOKvJwvhWFTQ/wufYauDbbYDEgRmb/QWz1HQXuw4/rI2HQZBfoMho504pApdYbuts5JrG6n
iwj8Bbkx5z6UP8lMX2/MX2e0A2GdEtEWI/+jO88QHEd3byBgAsP7J7xb3Lr4Qp26Ul6Lwz7/DK3m
2WJea0C5rXr2uxYBHmf8eZ26GaLBEUyK1Wi5qNpbJ4FpjTv9tl5NZZNbLzImyC1vxYnlfTUG/ZM1
IHa0UypbQ++Zly/DsbliqLrzZNUsRoNUVMwG215mr158TGvmHEIo4jWC8ahJwfZk8DBFwR0tl4/u
RgW+D7TxTff+R+fxtyWyrW85x4kMooWQxBzl7E+6BjNuNnSMZGu8FVl6oyHfWYF2eWBov+YW6sry
wxsZP0ah/kiKgPkWzsX2ppMIr9HIitBWzq6O+s/O8CAv9c0nW0bui3ePlEeEQRntg+Q+QGXLXWT8
9hOGm2GEq8BN2VTjLorI+mAf70X7YuXuC0eop0hOq6Cdz13rPvEw35fB85RZP4Nmx8qy9p1GzGh2
nwEagoUIae/W4fwbsm5xHTn1smvxeNUsyo670BbD1VhNh7Hhqzdvvi1HFd9UuHvp3tHR+h4ABfc2
6t7OJ2CVYsYwrafhKmz51mdMncKqf59nvCSivw8V3xhiC5qoMPNMbFhhYj5PwvnIGHt4UXo1jPm7
rbNnPZtPnYPNKBSP+rZMCECcJJ9R9AXVc3ADYWQ9ueze8AxObJ80I+5RmqzLOivAOW0R8kBjyceP
xo5g1awma3osWn2wTVr2uv+KOPXbDmuTCQJksuWRHNYnmRE5HTFS5zcYpLC6bfPY3zK6s6zYazN9
yJlP+NExaFkKAbV/RKP8yzSamb5+9Bv3ckNE2W1+d621fJp08kb34DLbULbiC8Pd1zCv7rBYXZtA
P7vYW4VKj2EpP5E//SUc+5pJPSKpWXoDowbPVl/4RZ4J1/1A7YcSsqGobtkYVqiyTqPRf1gZOZhA
PQ7Qz5dmaB4a8qVIn23o2FNAiP4dh+s5E8PhNx7sxyxDdJnCypk/m9ud7DhUEFbN6AxpN9Dyz8mq
ppv94KVkA/bsayIUwRzZA8hRlAsmEIbZQVJjnW/rMEzptUGbw83TTxWmByzbC8HBa1FWikslzd3U
hYfEp4Wo4qORbfFtES/Ewhl4EZHawQCGK2FZmq69K5nQx229AFw7LUZHLPC7QjHx3XoZp/lXWotn
0ajvOA3VOnJzC+rR8FPYNsIGdZ91yfvQ4lBQARiUDGxQjmlSNDxBMVF2y6nEeOc062kmOaS2mkv6
hNb3La8lDf5oeA6FOPbZTpWkk6b+KfAxVE4zlirvbq4dVGvDesbs3QdvnXgtm46owvCQayTE7qFy
7evkilPcqOMIaCeDFBNXLalwxR6IzjgINhy5ak2JibjepiraxP60H+duLRy9JDz0jejlS2/kmypf
Bfn03qHvX3geBk5f3qm0+wtqzaHBQgI6PMo2R1jKnZYmCndxuSPR7mwlHmP9zCQHHn+g7L8nXfzV
dYqSPeS4nP2IVCPYrHMigQDtGz5VWdPcfNxBcWpzuvYyu94U+MHINA9AGsXgjEaxKUhgjjVLpc2k
C5H14N/NzrBNFCfdrBI/upB3GWu0kTsFF+umx9TJuvb0x2A0/SLI5QtegqMZQbJByMtkP4t3LQmq
BDqylyUo1pueWXAvV8YYl9w5LXJLmFMCKsmg8RzoDxdXsxH1r9Zk/qRd/5xqIrpm6GnZk6SEniwX
v3ByQFKyNZnV5MzLjar4kCRc5ob77IfpsYkcOOkpmVP2oz2ech8C3GwRiKTkNhgEj6ZcE0N3rRzv
2UOqcDPZwyebvHVCbgDGoYeh8H+dLvh1H1plfppFtiGkuF7B4Hp1Vfxk4/K9Ddr95dggInSN95aE
FlqUsJH88ei43UeJBnYQvVoGNTt5beunhEE5/JAHMGM//UQSWW1+4aMhFHfEBe9hxnP7fDs41n5q
cE+oZPjqtCAFK97SdXw1C/GLerzBs5xeMdVQ7zOzNkHQt06HLDrcWIpmauG+T07w5zJkk8/EHSAI
mDUSl0Y/iB/b7Tt6HiCxfO2f0tFbB1ikl66ukKyP9WJy4MtNFhV6qrtL1XhbL2j+fFE/pVP4CLVp
Fbv1YbT7P5phtwYSGQcluu4UfGIH0MAIOXyZBTkhfblFmLifpPPs27cp8fBXmOnfwChI1K+jwIEV
+cPZtQLMGeUjmv7H0iAf5z//FxzqKqADwQtiza6lZ8k8BaBOeG1V8ugYPbWL+1aI6EHg3FiwJCwh
j2EDGk65ySI85L9dMVOr2R3rHb4GNWRkCfauBtZHIdH3jGoU6qLRoI7ijdGIfzrUdYu5rz7b22dV
DFH+vZswzJXWNRr6chVwNBdGphcsoavUrl8Jd/UAsLGo1eJWTqKFdCjVF30Ndc9MD7E1fXitsUI2
zNVVKLUkiXSCZMxN5cW0fEzmTNrm9mqAsOHbTdetRRqdLKcXHDQhIeEzA4V3U/XNofrDhKrum1UR
hcwUR6t47HTibmxqb9eFV5Qmvn+NNEnJTf47DdrE8ltvrbKn803Zj5DQr1dj3wjW4ehNisbhFKPE
QedVsgJ9fyGdYt4kMkd3JvTd/7F1JkutA1sW/SJFqG+mtty32ICBiQK4oL5LNSnp62uJ96JqUhMC
Gy74Ginz5Dl7rz2aiE8UbyiISFeNnVlKGradSXIFuDcukn6FOan3J9d8DCIF2eMY/J9NBmCOfC/0
Tz3PkGSrvbtgiHjRQuU8ZLMu2zRfTIYZzCZ0ut158cgdd0Uj7pvbOGSkHOyAVe6sVOlWQjRfXfpG
fPzWNGm5pqZSbDHonJyBFpDTBp8kTh09waG6APOjZTsxWiSkNAevw+qBTIIKexekboqkgyhFvUd1
YNOsbvsn4ZgfKlISc/AYNzpOt9IqBqsgMSaem/hlsT7sFPGP8HMaRKJ7NgLtROAPUdZxvFSQyb44
FXMq8hOtlZUrbwPX20aX85ZUatvOKm4Q9Z4V+p2OLbFvK9l7a4i7Gk2/cVTCkoxyBP7hDqQkFkEd
gpV5EpHz0g3GhxWaWwZBq7AP3mUqvpyifO+C6aKGyoMoeaE6dMrpjoiQzSETUOgiZKlLjLqrUSdo
MU7iftd39bGg8xuNI5VXQRxoQpJIZXuPxGRbBl+Zr1AFYLQKL0J33q00PTZ1exdK8J2DaLMrclYg
a2/GIEIjxeS7AqK3mDvIy5rbqs/T14zKzNDQslggj4RgEpdUgtsEr+gpjG9dFJDK2pIRHGfum3sX
Y/LT2SVuUx17nUF4Oyed1O9Hu8O55vxKjawZmGBJHD7+vsXGLkH3l/XZrdGUBJO2bCSXQtKEXH/W
M6Mt4sfpEKU5jY5e0DlCShJNGjdc7X3TvigXNfJFJBBingBNyZ6Im/nlbk0vfxiBzenMZjpaBjTC
2o2uJO6HUvWUl+XFK4oLajD4ReS3HMhvYo1UQTNvG5r3xqiWRzcW//2gzQ9LzWJsPuETCQgHx0Pi
Q9ebNKs6ig5RbDnkzbrnmHMsLIQ9YacmkCCM9PT3gaKPBOBJepuJceGFXsyZpBR8Io27QP5MN7+P
5BZjDUoNuo2E1rvRguAU9ZhqtYZJtITjxIrr/z1XR8ekai0SBNNX4ZINXtlRv9eFUA4WN/thMm3i
i3HO/T36vw/q/B3/921/X4CrGSwsAQjCTQJwDvMHq4wJwExSzr3/+xz933A2IoXH/+85LCakZBNO
h9vWsg5N2CF2GjNkPLOTT+tpxzHz4St/X641aR0iFQiBYijuMg6a5sx2RhKpEwNxHuPm/PeB+fig
LZpCohAwSCST2IQ3sMOYi3GQoFub6tSvemEdTEOCoEQgjHx/R6GHRn7+oJo5tB4VudT8SGmUYJf2
Md7t+aHBTtz1vLykiyPIfrwAP8ciTM9mCk8OndiTTOv/ftbNn/09DHLwsx5YtmWE/DLcdExWcE+Z
RrHSRETP6u9x2Pfmhg0UUUWkrACCuvvOGq/AaWfdjNKaqwbG4vI/jyuxplJLllmIt1Sb1FTdWDq/
IAxnEIIyhRp9qJYa1Hbn0ZNLxcax/0A2uH4gSNPeGcJZ0hnrxBrnnoJTKWcgYsZkpcSm1u/A5K/c
v6iUbKzOTqp2x5jXd9MnBmW1ozm7/zwUojp7RnWY3W1Zoeln8iadqz1MDn0vX2pMbJKQBofVGOk6
0mUDjq9vN0FgEPo141b+Pgxg5/amWpzKyhNHidxjA/X8o3czTFiROYnjfz71bGNtOmF4GCsvPreT
vFOwZDiSePT3FAFy//3Mc9tjKdxLK3SxSUD8XvDsG5e/z5q6Rp+kYymuaZHBRnUOsQaUMuoyuY5U
R3/UFg0oxNHNiTBh/TH2q9wS8aONyWemGCoWf08Xg5puvBmbCtVYOdty+C6jtqRt16ubNHXyZ7NP
4Z5WzC3+HiqZXeEdQhiRusPW7OziJe4U867H37R5OOxBQ3hx3Hdm2M7978sIo7fSLHJ8wqJYS6OB
192/q6S2fQqdYaiq1iQMF5Ldnwif3m2nT5SDJsWjpl9cTolwSBJ8o707fRYRnpO2BbYXT+m5rxx1
6XqRubOTiTGbIHfYCLzwMGUFA1H6HX3CQulWUbpzlNa60zRTdwbuqIU0Ius+zh9sVPXKUNwnPUL3
O0cWmWW6xaFChrES2cekyWfULIf3v4e6LuajK1+AcxUi7AD0alViFoGGv1pU5ru/R0bSMTonbpm1
AMFwhjmR0V1UroZsurmmW+4ix80PRkQoQ5/nqIYmbwvb4Dls9PZMnn131poiXndCI3toFCtM4uA8
CzRqTmjEaEUCFpORc1VeVNnKNjLNo+1bOntcLjaBzYOzN3rj1ORat9McAQQG++z5+vdpPEagWuYn
8TvPXMQLOp9wW82NP7Jkq3qVa+W6S5X6pLaDuBIWJ3zQzR6e4nph5K18R7VLKHwmUmTHPOTke3L5
9/eR3te+j8y1lVmw+pKh/ExBHqE+tv/RcUNt01TaM9WIsQZrOC24DVncTFTW6STHj1RlCEIH5Da5
0jr+PV9wpFxEIA32oR02TzHAlQqiJyMMTTylo8vQyZAMZqrM4C+tRV9qFqybXD9JABf7mHnmFfgV
vqqWpO2cQjVOdfqS5YjhXHEwhlhZtXJJyUQDban7LG/KLQvAugnT9qCalF5/H1oUtAfbTbll4THY
VFYneziF5jQe/x54RSNYPmtmpCJPoADzo/9+vhVO+sEzvgrLzPE2zs9LOg9UlgFH2lTbe8YgL1UL
LUo1MTXrTEiIhqaHV7m/PXtnpEBgzCEdZKoLX5R7JwvAlJq0KZeo1sNlENbQyExmIQLfrsFekA9h
vjWQh4VmMnDpe584rD9rE+Uhwkya3uoPDot8kQ1DuEjK6vvbwxqx0EcaipnpMgyMiFMby5scwDOQ
ttxE1W+YwxNVBvOdseQiDbEl1z+2DD704Skd+FPm9HcWeA35Ihs9aIpHlzP3ytJiNxHo5/eJ+TpQ
TqHw+Rpzmq2Y0y+6MtdA7GpCVViumvSKj/FaODS2JtjdQVQ+5S1q+dFgNVPD4l+m5zfPoMqVDK/H
/tmNtYLTWf2iBfY/cuZzgNg5NbOTFx9sEB9ASr3S+i5s71NB2rYYPecKP9jwaKirw7GYgp3VoDTP
hxe0JA/ZOe+xGpwyu16Dl1fT+KQl3m1q4qc+q9ds0Ax9avXbCxG3aVdWVTtlLRWw7hauLq62Gtxr
79QzM6sYuKFgz32ncEs6O+kdA4iPdnzbphxPrYiutpPc1bmrMaS9hQw7ecvGYF234Zed09nKZpSx
AaPA9WhiljiD/FbHMq/qH5UVbQqvOhBL9kgKoNtmEtzCtr15ieJ3pVhnpfgEqrKXdrluVbkN2/Kh
1NO73qU0xZvh2VK9TQmKj2XhIkzuTOHIO2eZS2/lz16unZFp4uOaVqWRrxnaXNxpb7Ri6+UFZ+MG
qW5wipkEkGC2ckRxner+amqgFqbkQHPqjLPd12y0qhj/RfhSGm9jtslqww9HQWpL8BTqFbKD5FXq
0WHkLyuZb7cRvDbyAE8YQ2+lpr1GUXiZMu0eoLNB5pe9ABy9xF1Bt0JFf0GkMWxmnGrd5P0MlFvp
qFzVsfipaf6xTIAxJfR17m4VhZ90U7OIp/GzsBhutGHrWxLTRZU+h0my88AOAYyn2aCuBFIDRWmv
UA63gJ2QkzNJ8Axa5ikhwktHlacyScQuN8Nz7JVYmnr9o2T3X5S95S56dNqlWt+zC71UZi/4LCb9
QyX6k1kdkjwuxH8tpoYU7nmN/3RBJOe0AGTMNJOJX1guQE8zcOsCNPyNtzElKb1F9VHW8cDO5T7C
oLmi9L1U9vAg+v2Zk0pWuReAiv90T7uBjPpycmxd+B7shMKxssbfMCD4ZCgvSijO2bWMu9dR9Lu4
q86xHF+6PowX0/gAHf7RWuNE2C0zLc5GqiWfzFxyjpT9mkthxz73E9qk7njKh+6AtdM4HyY4KHxD
hQDS9i+G1RnMttG7JxZ4N/h+fphw3qnQRmu01ekS0yrTQgtZ7dm2UPURlM6ZaFCfk857lh4qIVge
uHoivCs9aeyNXqHy7fSXQqUX6NS673h00oOiObG9np1AaHsd98SmAnaylEF11FSmKLcy5AAua+Zq
ZnZqDO2WUmT3Hm3FgcmXrXBNJSprAsvbQhYsbxl1TReGT1h5f53K/ucmmAwZkMYCqViiVP/o7uon
WORLV2gj/uVF3Bf1UXHlXeCvw3oZW22xdArL8BnegEkLnC2w1ocyFvS22H8YMRECqnPaz5ViaVqs
wl1bEjsQpdwa4qUi1DDNDPopnBcw20TSL3UKVpXhBD7v7t67a8a78aZ2GyKCMIbWmDem0dw0ZbjL
WojluRMsh8GkRWvdI9yp+4EDXhAo0o+b+sPIkodtAcV232I1Q+uT7LMhArpbuAtPp9k8d0AEJUsM
VyJQvifO/2yc9Omlybwl19JVbudHlY5OnrrBun0Di/XeNPWPLm1z1SEcc6YEmA4D20Uy6fy3TbEV
cf4lB+1a6SRlDuzvYZSezLB9d0Qr5hjGBaEUDD+cYW1YCOBjORWbSAzrOiD/t8zAkMWdVy+ZhoKs
M+4jvmmSklC9u5/unE86tCPhW9I7FsjSMctto7QAsuMxKP7rDaiyWSaueswkgIsogJ7ItHyFEwq5
5DiLL/3Ww0DgeSxp5WSRKs4sJckpvBibovvNLXYyjqdBNWL8UDCzBVm6zA1QBRBxuBNYF6RWNis7
8TvH5U9cKMYqbdGmEdJqcmMcHPBKhpd9IoOLUBgatyQxjWU0OSc1s+cmV/s8Ak3DHsnvqq0HPq85
JRr2kIfGMCm0T5ccW+Qa77nDutdigo6mcff3QMQRQn12FbRRCPno++QqO0juph8yyPZNQiJHzHJA
S65dVFOfwd5AklRmzpJR2Taum3ekklHJ+LOzlRqAVvbWuDDwy+zHVrlPmuxr9JCGQR651U4RksLH
z5+6aM/QmY6ltglmz9IAW2sZYUlZaB2ZIspv3Js/A6iZvMTtbXWHQWHcOAmF5KJIbjJvOoIkQmWW
o5RUTESHgTLcgkruOJ3aO349bB30ncIcXlyMZigBr1EivX2ftMMWwOk2FWm67+gHVXGtXCV7qC4y
8+za6SZTLcTRsfjK6GUHNoLxTA8emAFZLh0JUkPBFdUxurm7pJ4utRj83/x+M3cqV1xy4PxBhx0z
AOh1F3ID9KoJQhxhd6zl4phm3C10flELmMmbYmnM3it3PajMfCbMDSA7pn5LZMdwCbQfDeQsFxNj
CcVTXlNoHIcm6C9prBZHsyX9vVBGzOVpwMgZiW1EFskyZTTFEDmwL4q1boNzoooRR263HSOb2ACc
DMYQAIeyMeF6SQFlavRsFBF2tiXw41+RWk/MmqaXICMOoGqCtyZy8GI5ldxUSub6umiYt4ht2g1I
oK1yHmFiAEt+MTPxY5UkXbhNYG7sCb8HybdQ+maAud1FNQF+Kt3zycGWNOIKGo3+Pa4wytOkyF4h
Ay2K+TYr93C4X6uqyzaxxOw0wGKloQX2aHDyuVCNMHY46RaxtuqPnUp+S09Ah8GwvooKxCpUj+g0
PnN9VG+aQy5E8lD0krcILmSTqB/ZNNUsDRzdAWr7Ymj2qCkX7CfMaALSRse+gNjd7zXo2ru6zmmQ
j3m9qMrSQ1XBltE56Y4JxCOWacdxrgmv1rhSMQ6NTDu28L1Cskc2Vkq1hJmf8Hh6WowTR79WxzdR
4yEymq9Y7awnexZRkUyUccillskctSK0mKm4oY60OqS1DzAZ+mBFqW9fZGOwNMBSRjIDW6HnTIOG
wzj2EAxvuP3Q3J1SS+8+wA1d8kwhbBchjCekt1ItSsIpw2Ff1Mbe0Nmd8RI9Ks37Nj1JfCWVqi0A
D8dt+8MWsgz18BRpFqInEQ3LKRcgBs3M9ok18PvaBTer90+xTlPICj/CqQt84MoETrfBkbX+GkaK
cbA5gvgZeCU/GMcfOaUfGenRh8DTTrppaX47wkYoCaS5k9SBagh2bWRyjc3hNVPY/4vV8D4A8PKk
LVcuYnxsa83KkbFcayO6gqFeewlwTlDw26GsQU0iymgG3ndMPfR2XwKjjFZ1HSab1EneikZ965vA
9atQsrok1i00gE3RHHtuLeq8vnOjJV3Hbhm5/U+b2cMaWwrvqhXjs3F2RInJfd6HX10Tq0u5SzKE
G7nzZRnNoe67baxGv5j5Qfy7gY8Ik553Bv5ZJGJlB2xvludkT6YqE9iWAPs79b3uJvUGLXXjIR/p
vW9DsOXLIkWEbj+1ph3dUVnBysXx1zYvVjPHEjcfceMgLesvjSSshyuuZMnFR9NkxIwgIsz8scY3
k2A3OqoM//hmPU7MqwDkaueOukOOmi2bIvX8IC0fYpxMxETGZ0WHr804z+PTeUwoBbfAk5+tNnG4
XauDKqo5qqIBI5zeI+rqc42AKsuUf7oS3U2LTJmkerBa3QiQ0v0+zK9x259dYzatVtZ3OdF6N5r2
nBX/8ro+WR+8yJAGwMLQdelbXmwcFN4crksnWykY3P1EsBX3DMEwgjgFGgf0D0tGjtFqaiiSkfK+
oIw7ZLrzg869XxWmyTeKgA5KSGq0WZqPAMs3E6rXXIUWkw6Sn6eDjCkrbFhlHfVL7+Gyy7H/4oMf
lILSDx7FpC6MsY73so3DQ9QhgEqp3wJdUbZMLZUbUQzUdmxgiWXrWzEN3L8UC6EyDesJayrnEbu8
RBhPlrYROSsD29OCWO6BVYaRc1voIGNiTFktcoQdIT0fVHjT0lWrgaT2DJNPTrxSZxQ4rd3gNow5
ByczocyAivTmljStNAbrHYAOUrVrKg7vMMGZ6UiSDtLqOS2UHvvc2dKxMH3gM/poovEgmyq5lkPy
m2j1V226m24YSIDXkbTJnkGbVDRiEBvTBM9xaRkoPIMHcfdVpSGLm94qrYNwRRjTYhoaDt6f9QTu
hSbECUnkW2BjpheMstOcLOyBabqkZ1aAMmmj+LNVGXIy5Af6pMIaCUs2EzRcdicaoCNUA1GLYt5Q
Drktog0Qq5uBe3UlguG3qTwYnAyk1Km2/NQV57ZVAKko1Y0SkwGIEh2GVP1Gm4BIK2xnogtMHdy4
TclR9KPPwndd5pzXwcYtsKQ5nXYhzP3Tit1/FZgZzgxMCcM68/tRr9ctst7VqFXdVpfSYjbUfNi0
tbbC2nFKGTdmFmhvfeJsxnBbhHX9zjHLWSpVFlxihwiaGu9AriSQlUqnviqjXmxYN7j1LAz0oU2E
jpusHBoYi96lfyFz6rhRKb1N5zVgcrSEDk3HaSazn1mLtn3JOSdMHKx+TQwwytrBWmaIQ9FPPss0
0jti5mV4qXVW3W5Tdgif2ZZYtxUCefWKRdCOnzidSpRWgjZfebF7b1zhM7toIiNGA9uWzRqwBvKM
y5QZDbixRN/luVGtmdA8wrKFChX2xrM1MD/sopaTU2ngRgqs58Yaxj2c4+9hLOVONu2pbDZBEb7H
XfIUVs2zhRM3gbWeDMneMtz3aArf8AxjkLUSfp0Uz67Vy9njuJA2ugi3xjLXoEPsQ+oekXUm/Eao
yrGGchDHno/sH9P6CKQP5y2Hp1FN1hjHTqBbNpGhKb4exl+Zp5xbGCIF8CY9IFsWxjFsO3JP8IZD
9WwIQDTs6toUzZH5DcZ4q+fgIBAfzCP6YAKNRoOvXrRzaWkR5qEHMZj+aVxXmnGuDeyDTvRM8NGr
O0weM4SGnUd1N0Hen4S6qTzZgX/mgg2nMV1NARUKmV8AYzwPo5uLYEizv8MyeC1ILEtVprdlCcvA
ap11N43VQvHtxLkmtB2xhmNKs4LCZ8wpuK0AO7QoV+OgO1oYVNqAk0OTORvw2mzb+VCuzAgd/mSm
56HBbZV62naa3YCs4mBav6FFWeAM0EWOSv7a8ncNdGADJm6t0FiVKmRIlDm+oTc5blD4hnRf4AMS
F5oMaGfjut2MWf2KWo2pIQEx+A3gympuh1OVlKiYVZVDUoHZYOoKav5bno8wRuw88YdCdVfJvH1Z
TlRts4DzrNq2FEdiVahyJrSNyJeKQ2C2xTVz9b062xxSwfZveWhydiECPxzGB0t16RPUYqTXqM/7
SHcE97zEpK36blNx2LSjJzeHQ2xoU7ZEiOcToVEcC28O0eIczfnXee/qyBfezCmNiKActfjQ53cW
EZaCEB4O2i1cSbM9x3Np+WXhet5FXBBVSgKEtjU4WVZGdygjDg70w/GlhlfEUVsj/8ZUTXqZWOup
uhZjey0arcaSmO7awsVdXBBe45ATJyCuL7pYPJJqneQ9yi+P45XiAfthsrx0JS3qtFb0uc9JU2MC
zjkYJFz1zLgWkcMswLCqreYp5XqkcUs1FaBu6dPp0JE/FeUmLQ/Xi486qIRIBr4RxbO2keGx7LST
qJM7+Ue8cHtq33E/eWALN2ETR/7UXdhmvD25nVuTFIiF/XDT4kVNmofEJwAl6zUKtRUGvZcss5ul
E4A2Knpnn6dltVVotbomdxqVYcgoF/dDXqztHOasyz+uJmLBtAA2lBUO3joeU432sKEBJRpB9Nhj
d8VhRGhimYOmtSwIq3jW09J+Lzz1t6oL5tZxz9Fo3kPcm2fFIAQc0S2cKv4mv66hYoPK9FFmJodN
U75aRhITModIJRjIauqr6Hsw9UeeVZxX23wdzNyawo/whC1MI/xIS+L2gF+SzafHNRcv7FK1meE4
bb0z40c87UaGmaJz7pCz7ZWawNESZeKACLQpt+jp94UXbhKXyCC6GpiNMdSz+xTamn4eFxH8m9gV
tApZL41MUW+6Kv8piacDfQkNQBkMY80ghfYZ78xRPo+lq25QduhMr/IXrhC4yn1jI8MuSioZybSF
xKxeU04edsFzOVQOymLrYBfihpEPc73K4WM0jkJLvhKbTbVolHrZQ+tkTZGFL+Lu5ngc0CMtBkPu
zGFPyPma9GO0KF4xiR0L86MKrlpcvtNaLfZabv84Tg5ig1EgxS/XY92vmDpf6RHUvs3bpU4E27oa
J47MHSgeyI4HW8E8iMZahgJnFrgz/qqVMwpbc4GBYOeqAToLABd+1jVwJoPSXOVjcaa9jk6otf+p
oXXGFKEd40o7FSO+7ySsAz8yTrUkOUpHOLBWuTCEnPvhxr1Rsbg0oPy8cWr2k7dvK0PutE5+SZnr
+wYHRBJWfhH0I/Jkbdzg09NQFWoko9kwgkhp1xBkWo3PJvgo7fxVt4uQqATtSerD0RJ4PwI5/4mD
EfbUSBmIHqwxOI/ZvfORWYQSsqgOhZOuXC17Usbx1DsevJRHTRDp0g4IVlQ7B9nFvOzc9U6j2Ekw
vRh6vM2a+tAqkbtjUIgmEIWe625YBl4BHa4UgSCv7wT3faRttJqGnwn8ae9y/VdxH6xCe7hGSvqB
jRTfl6y/gqalDGFt2FZp8pqGCeH2klUuJrxnglqyCocG1+KAEwy4+WmYwwgdov3eRUKMmlVaBU4a
dNgqyk/Ne0KL91zUHZjXFO135WtURD5y0HxN7Y6yhwV3sAXdR+75QJ0WoQERE7cq+DttJBo9rI86
doqF1bCzN5FtrWqnPqHJWSoOzsnMYmiEh5xph4cAiV7oV65k3hGtz/dkxMehtj6rmOOtZ3m5r3cg
ZLp4aLEJZS9VMDd7EEfSswXokh40TMoQuKZ3lo4ORKVCcV5Xm552m9YiuWmTdLYwTq8Iv6Y1s8id
rIdjGHbGpvRgd0Ea21JCnIVyw1D53OO7eDGqFoazx9VnBdprFhFYXnEx0Wpi2I8yp3SMU8tUw9Oi
fGc2Ds0R+CfunIyq29aziaoLXR/6PVZPHLyzy97L2gM3L33KOPqB58hIpFMgWRrJmvryokbRemRY
zb0CJ0V2qGEc3hbD0ddwwN2tEO7TJIZ3fJj3ibkNZ1pU89B9FLcazqWpcfDspe9Jmvdhav22bnrz
4h83EZ9Tk/T3oNpKBF6+WRGthtD2Rp+OzMfyMKY02wdX2RXmmQWr3yiMP6jGmHUghFtD4x1Wf+cA
bFelV38q8BbWEFQOceVEF4VJMBka6JBy87UKrR/Uppwkdfcxasl6CsHWCLgcu0Za5hOjrpLG2Tfi
MIjuAXpfYZ5VeKBjX/7SxBj3kVGA4Q/KhLoAgKJs74NtVquafIatNSiTb8eQmgIDD4NZaNCzNdGv
ImHmLOq3NivLVdsphj9aOAlMuBgObYLQrffRNF2TSCi7Vjt6Haxk6eb30kHHJDA/1m54kXGAN8d2
4BJj1CSct0bllhy9Ug2OpGtcaKzRSDVgfFmeXOFLeRD5bOwGYqFOMT9gWZXDaxpY3hEzcVPRFBqL
oETe5DK4IQISUVf3b3QEXhgUZkGX3LzIfa7g3iwGSWESUJjmYlxqDkaKaTC+y1DfZBNN7FLoG1mY
F5GzJOYcIocpj6mGYRJNhIZ4SfZrZ2zGlnOmyC59aXevFR0R6AS+Sb4t0VWQ4kh6A5sMJXghGu+k
2OrKnnSHcdPEFqkGP4EZ17cMXh4I6zfbTLUV8FG8Ngp0KdiCoKAKB5B64l2UqMPL3qwIBstXeoI0
Nik5hmlBQmOE+eLSM1umJHnhB4qi+bpar7pM64891BuuEm0VA1pCC4tRrGrPbaBQZbcA7TuFoi3v
C19rkteean/p5S5mytBq8SZP91IaHJ+CmuyPuruFRXcwSockDib7sOl8N2W4xRu2iGTO/lfUDw7r
c1vBeydgdSsx3HOW+TTyIVnB+szhzdGrj/JPlzjOKmPoisS5p7iLgSUGcFB7tPEM5Fjjlk1JTay6
AI4Rl7RrJaCvw7G/AchifTPBsxt9Othy2hpV5W0yu5DL0oSGVYQMxwCPv8W1123S79gDUo9Z77l1
UAfiJD7qPdXVRP9BNbZgtTTK5gqHqml9RDns92k6RukEVh7cSSNx5U7OcAzCcgeyPdqOxoTGToWF
LlUxl6Mu60J4VBSgH3JkwJTjbFx2qHRi5hVLHXrTInEwkkVDzt1NRA0ceCTiJZMvjuuIFPEVJiO1
UpJ2OCALuXEy8T3A18P+S34DOQGwDLq7kwIKV8sQjXX00ur1dwTxwi/seM/YN0HSCOGA+a6ymNxs
lUqJY7n1PLItHmWIPdtyqZRG21D9JvR+xRCShh09aqdxV/1UnETpvdlBEy5DGrNN1eAjk1xzml5m
m8rCJwYNNfU7QZrnmJ1GOqlLFPfs+B5DVQSkElLtRtQmpDtPvhLf+E7kRX1I9W5ceck1jZVTnoGj
GYsq3dV97i7R9VBBlnwW6FX64qXNk4m+GOkPO+8wM+Mxg11jhKnriWM5vaYRRUEe+qKP6x1d8aBQ
1rk2BvOJh4Yq7Lllr9XfzM7nRUPj+N5oc0ceqkec7kM32ZP60fHM1eRVLUsRn2UP0yBlPOhY7Xbq
kugkO+c3NHWXPdP8ZS4ARigKQBJ7K7xUnKmE4q0isoB8aMsslZx/hALjp9aPk4oPxci++nHOeVj1
veJDsblU87gDRfIdu9zTMCSnPtJ3sDGWjpdfzVxQ86Je1Wr9UxmStezcuRZ4bgt8YOraZLVrSCGK
B7klgemiNDb07szyTfDASyak22JKGblxNA67h4wjWLfWXm35r6bKusuecZKvlMjcFOAgcoQOcEr3
Dc11ulX7xG62hC3sCGhvV9Al7fR56OOjcMvnKXSvjnQexOq8QhXkXNPts2SVjBX0E4aFZEJQO5t7
1w3OmV4/gac/qGO164fmK+VQ2KJNo8b8hkpobkpV3O2MvqyOxag4zt83v8I2j46NA8kfT02qxv8c
lHCRkyGwVxE3e+lHZ/OLmvGtroxnwKhoOKBEdMb4POB6auizdyklSjG9Wp72TJBnvRiL+odsj22h
jXcUhk+qF76QSnDup7fUqI+uVlwa5V0Y3tG285uaFb+GrhG+1HMbZ0sVo1dAe5nZcSKjq+KMB7vC
EWeqfoK6Gh3e0zAFb6BWWpy0cZf+vYvZjDyzGsJ77IPA5K6m6zSCj6qLZ32AWSjiLe/KKcA/X2Ce
UIoHegifJeUCrRoU4w0q3LYQcm/ioA9KjEskAOle/5U69W5+HSibTh4WiIF8EGRqgPbLt6a1aJXV
2ygrvweDYb5bIoxqwUrg2hsZ707lKc/LHVlN4L6ji1vSALOxghbSfQbW+jS4xqrXYmjkuItVWHcy
/M4iTtamvnRM60AMO8AItn2LF9ukVgpmATWColY3LydEjr+Q5bUXw0aEnDrFUz7pR+RykZ3cs1A5
StPWiebLaGMn17xmeA2R5ezF2XXQdQhK+NK1Ef9AtK9j2tr8iaKW/17faQB35T3TcbVWifk8IyGk
MRyUH1aFQ2S7V8kthREk5azmwYMHJ1QZLr4nV/p9Ic9sNB+Ei+/zqjhN9LbiKUIR075PuXGu3Cvv
y+F/mDqv5baVaNt+EaoAdCO9MkeJpEilF5Rky8hAI4evvwPap+45L9ymvC1bJIheYc4xCVB+MnLv
Upv9n45mKZ+6Yw9qocFZ5M7W7vZmVwx6rYCRb7e0kUHlkqskGFAlrUo6KKW3JL+ph9lNF+mQQmZF
mxqzR9iofXFPRXrvg3o3SeO1lXuRqX/JXFaMYhczNGXl6XmslhJrH6JZqN1nPx/OoRhBEMgn38j0
eeO4pDRn4akgNs5zdBbiuH2ptKNRA6yghmXJHHshcj9nBdkwDEBFmpjwqfV9GaPinPZq8nEmpOQo
12wAMj9dmuXHlDI7y73E3jd9x12Sj9Z+6EbjMBchoog+GvXVth36MBehM5AXamn9D1Ecn1aEPoUV
aJJIwvCoPUNH37WztzHzy5tV3GA0k0Q/bOj2L5WWnjIruwUoSJt4JUTMZjXobsBmrUpsVQtE2LTO
ozBYpztvkTQPndtdBiu/wrX49JGgoUZZEMexpSfdwTCPFybjUhL6FrrENMMeLKYZQV1iE/kSUJ7M
f53rqA+M8rkn9tVkbJ2xuIxaeZeeOM+yVrwN3l653gIczuiCBNTrP620XgKtPwt37fADVaJ+VDlz
Sdkth7a+dJVijZOhHTJJKTWMt9Qodw2K4rYmbTla4Q76NBvOZT/3/6l5vjZkQPGLicqU9jIXVwb9
i77Kn5rUuERavtf4YIxdc5ZadPL54EFXo0dAcJGatyxEEpXCbpbRJqqMc2KgvIamknM/cciy53bx
J2QByajfh+ZJ4xselWa9ql6Awq12UJLO9MxIs5Zuw8vh95hOyNTwmNDOL0LciV0KqHxk2ULru0T0
yEluQPZCC8FrkPQI6vinueLYexhIq2jCqO4wI7I/NZK9sHRX8QcieGSM+NmRF7Il4HVmazYPnx8B
P58eD9s+dp657b6YlrF3IXUZpr0Cn4cacWWNgnstdoxEnEmJ22cd+FI9Olf5rdDdf25b0/kPydII
dYoo6lY7bbfktIyxeXGr8dSQvrJn+EasalhdCRPCQF0l+TaJHjErwXXoESdey3QjktnhYVbF1rIF
ZRdrqc6rnEXLCmk5eeW7GyjsPKSYrSyjeLNjltUqRuTElLR/VZl9KwbtGSJektBWJGAJF9U4gCx9
Z+Bx7ryeKCO+Ud3+mCa8iTLj88/ApnaA1mjtjSBabQnJkpPdcPolVE7f2U/jc9I3+lppFS6f1nxr
JvNZN0BOULyojZ+15cLo6RaKFnJ7XbcvoTF9jYrULr3DVJD51M9D9jT/NwbM1Rfo8/Rsg8WIo0Fr
LeQqtbs0mUTrrvhXO3QB/HAa+AM+p5bwrHUXae9hAvfMkuHRZMOQVicCJRGRpNfWtmyu3wnK8aT3
ewRLvA9mRF5MO+HilSnr6+TLKDG4IHsFvBA5EquP391Ms77pg2iXhHs6ULg3ou5+GFsTc470bhRn
s33puUJWSmhM7Buk3YIxeDhGC4x7wWEsGFMFzncPcnURlfDhzRL+uFNbuMnBzBbRcGwLO35jirbt
ZPOonOoI4LsnzpwOpI4mg8UnYR9F7H6FeJkWVjvNUtoiALBWXdIMezNhu8BXgeSbOVt3yPUL/c1R
1mfjGB/0raBhk7g8uO0lJUt2YavyMiSh2qi6uApv5qO6kFszw/twRfd3pq1edWuvE9VGHchklfSB
HxPX2NlvsieYQw/UaLe8nGi/bf/fCCQ+nhT4OEUvOcR/SfXCO0hmKPp+atf+ffIbwDu0bCWMqrnf
2/rKy7cgWJEONs4pkpehmb2RLfQqFbgbYdAFlhVEVQgCBCwY1XKIo+KURd3BjxAL9CxrFhUWKlxa
FaFhvLVrcpJYaoYgGOLgzSkh65o27GroUXBPV76HMJcSvjCyf5YR/TS2H2xdmYNBartbbSXjgVSF
fz3faRk3pDzXMj4HE7cBqTMFt8kv4VwIPrOCU4zB9o19S76s4/pvUKTohzX7jxlrBXK2+olQYmvT
l5y8Va1IPEkuEX3KrqHZWFZNINcaJqQN7uuMC8o+1IaTwGFPbtgeTjVNBNtN8cSuLTjgBYVmHP2z
NGkv3E9XM+v9XKvjdwRzXDrrjrr1UOLBXwwxUr+c2fVFjyDzp0iv2FDc2l/hXKtvjRqemzj4E+1p
AGZxJ1Don8zUuPe4ypjL4FFtSm4lbquRgJDJtTXqG73z+3VY88Jl1I+1la8RabZEAAT0jl21J1GC
/rn4y1xvCTnmq27sYNVEaUERySYMK3O6GdlohJkAq1Nln7zxwxr0w7OavJjwVB/TORbBACkKekGE
4gLCHD43YsS4f1MKXcra3zpwUcHkP8hDNrZRtrRS49ob8BQb1W9gF8DeQXW05hTnrM8md2Fp3PMi
O7k0+nkow5lVaUIIXFqyuHt2lRMP59RbSGEJFJ0B/zE3ZJrT3F6aBjcbaSQbkXb5tW6/EpqWZRtW
1dopcWYXNmsi0WuviPsPQgzWTppo4/PkD4kL4RfKuiM3oLkED3TM38QaBC3LGaa67FmRx6EmAsVt
GTYqaH5UmFjZMyAZEDs5Y3rfZqVm29G4jtthiW5xhZ6tPIWKGxDh459Waj/cLj8RTK1eTat9xUbG
tdq78VnPM0IR2ca3ozRXDNPyRetAGYmk/SzYC25lg/K6LckZH5/HmLzuOJEBnPWemR/aIVz93ljD
Fke8x2j/JNpabPLgi6NXrDrGCO96mr1LvSCPoM92MiQ5ajTtdJ0l5mdZNvi+vTXmt+4UbkXYsGUI
zXe7qd8yyYY4GLOz0gBbtV1hssTBJR+ZsbnVDSNcaSrZFCMfh19LHgHEevyX/Edz2Sdet3aUf9Jz
Il3GxtBeB4fFjNGq5pTsFavoZaacS1vJewbDcbyFHUdWrbmsg3tV7rFvrdvWTnaDJreBoYMJkmxs
UTVbVgp7Y7Ce+X7XAEMDHe8DpMt3OWdwEVzPSKFxUV3Z4wtidFgMgc+xO4LJSl3OuOQedu6VAXiT
NbeyZpMjp+E91kcU/dTWTkMEGO36MzfpO2SBq596ap2nXDzjeE0UlvB6yC5Ait6ijLgiOKI17rpF
kDkc6yYcIx+Ngt2h7pvkMz3xaZDFRrnaR+B58dJMUqgnzQDtx6ZxtdVZZYqsK3jfzaxnL2XygaPg
Z+420FltHYSXUes+5ehPFsMQkZ9RnVPT/XaN4V+qvztZze6j39geM8Tu3Oc5R2IHvqAFm8S86tD2
qBcHPBvBgNgmnaX+VYeaigjGzH+yIGhHYgTvH16QqTBf/HQi8ahoFJiDaC/5HJ0eZQ8UaBcm/qfU
Kp+r7tQkjIz6ON2D1pLlzu3rDQlvT/P0omSTOLY3o7TOWc292yc5DK3nVBTn+RuW/rAKHY1w0erK
mPNU5jZeX8wQbaMfpy5Yo5h6rTzjX2TfsF+9Rxo3cQURkarRfOl09w3hGbsfFcEI8GG3degLET3B
6U6nq2MfsY/dDd37bjPYjkKegTecYzFhPvn0RpwjRBB6jv6lh/FXKcyNzP2HHyKALSDsUkJeY0t9
E+KE+kg1P6ieXrTKXdXoJcayuiiCsEomaOhuWLAW7aecsvMw2k/VzM9JdPA9+JKiH+j3sxthHlbF
+XfT1rfMc68YQYLFCkXbH6ZpXIlZ+gOWP1vF0R+Xf5JZz0E8A8r43mOXP/xNcHRxtpa3bEp3sCAW
ZpWfkKrsUb/BejNXrYdv2GtnXAnXZ6Mn8Yp4KVAPudqTs3EjDI00+L7QrixlAVvYbwHQLS+eVqBW
X2BAPPBbnVjvs3wb72psGVloy1pDimnrb7qBeUJPpk+t+kHjtxyjdieN9HVkHOZ/GgFDxtyi5wnM
mCEgSDvbrjgVZPVRhbDJmoj7Trvt5jpzsE9OlT6bIcMphyPMqMmA/Bx195LH2Y+bWH/aAqtrjIQ9
j49d2FVbGEt/+pZJWhpaNysMSAOwHkGm3pyItZ/y2Pdn8lbU1k+WJA8UF+95uXeb5K3A+cP6Vf/K
S7VMO/+Ods4lGHP6KVT9lCrk/GMR/IOlu+s8CT8FKEXlTg/R2KRH3FNOjAXtRoEGk+Epw36Xy7ms
DDYa3XVA+mk1yQ13YLsao/DR5y4ezQmtwPhTQ8vKchOcshbtAtN8rrsZ54NIO6Qb6ajaF0gjt3Ya
PoqEklpl/iNM5I+AtWy4/tYF5dfqaKFlh3UoidqLZwIt4MUeCq8lKMPACVJ5716Qf4D6imK1HgkG
Q9T0FoYoLebvFUIp9qijC5cbSCztYdkPrC4jzz9bwV/PZMtk/cLs7GE3whlZAzAgb8ic6RmesSjf
QMu/tBaCPQPEf8ZUukEehAug5APHusZHJKh0+r084w4S0JZGdAizqovGo3gD6XwaUtp4J0K9rnFO
YjklTr0QLzIIHxkqlTTi05Y1brusvJrlGn8ySO60HwbmLUQPbUxRJCWCUaMM3vmA3IY2OQsrlVwK
vAKp7d00ZOiRju8qrIqjUyQbDdJuJ/kMgoh7itJmndWz0tICGBfGvO5Uz3rDdAKY662alymGdDad
k3xCNl66IX+j8OGYTNO47izIem3MKjWovnICOZdkB/5rHW9rxObHmJjvsigfZRKuOn7ApegxM6Xx
FsrFCYmygaQp+ggZt/Fv63nNNHNvBuwFY9070VXehrBFGqHl0JisxxAcrDj6yJ38x9HDP006Hoxa
PQdO/7Iq61k9RkWLk4zXJvfR97c1YpwG6QXwqUXv4A+sBdA1z4/QXoU7DnM8YZq6ZmDfCYGyFoaS
IcsJzkpApKONgdURnAB9w7jCfuW+8sro6RIELGQ9DwV/zMXW9fUuy8uHN9TLyAFJapazY8mjLvE0
KDNCPMXBLiycN83LPqIuc5iM8qP2vLqs5Y0SgWFraO96QsXeADGU+Y9XzdgKTngOuUdejhgU0QI7
1c7W1oahgQDPz33UOuQuRAwLQOuE+vA25eabM5TXmNFiSbqCHtsMW0plLDRrzrsWS06Nd5UQZmuP
6F5SNF6mMP4htKFZgq8m2RUu3Mg8dsg4u5jR51i8R+TAoLy/2IGFf6wKbrAuMDSwCfJ65zAqZCVR
T2u66KL6UgTadzjqrFiMi2NNF89Kjpq9lkX2HKv4PNTJc9frYDPyjYIVNYrx1higQRr3e4oRwIVR
cEj66rmy6LGrdDrJADJD2xcvgQ4cz1wHhf13CtoelBs2ydChB6thW0EzQG9ygwV27jL7nyfNpySX
r2bQvbq9dkJYuUZ+tdaUulssy03Z3zsJwYsRb6qaC80WAra+/eqdveyz66j3N10LdmynOTK5akuO
IzJkW5N3bOSCjySrsWMyseP1UDizKk20jPnddK/jcq8XFZqnbmcWB270N6+j4K9qlgltdVKxei5n
jFYUQfGvYUAXxHHgz0ofpuf+a2Lrs4q0u1d8JyGSX5negqK7hJG/8wdxZc6/yYZphZJnbYl2FdYz
J7emqiPHIP0xqugHPEIAadL6ZPO6lea0ZtR9VwRqy6OrsouJS2jRQ0ayOsyQVTGuSBtEO9z9hJo3
O7Xsd+U6R9/JNy6yRESYh9Qqtj19U4hCf6jVNVbjc5kVEBf6kGNk6bNOL7WAdQdX83ROGPjbXvwe
EtG+yGp9PeGQ4/ppwFiydrnxiS8XlgmK05KHrBivwnaOfcJUryEGoZ7cuxzlU2rY99jWt24oH0Sz
fMdCYiLqXlk0UahJiICdZu0oq7dmU95afvhBceuUrv5k08WZzWx59s4VlBR4Sxkpf1ry3gJQaQQi
XT5amcrOTkvshOPQg08sZrwLKl+0bk3JHUp7jJ28l0X48GMWrI4SYCN4o4ZuzzgKdbBz1QlyeqDo
wTRRSTC/6BkhxzD+8BsWemn54oTNNsyRdXFrUysran8miOY7bahfw0KYS9Uh6LFKOHhtrG3tOLpP
FfTAdnLJZrKnbd37z6YTVHsy5XZlnjK999Nsw0b1Fo+YqAY2V0TjxOJYIbIwVW98y8JwF1KFe19v
/BUrRMk/Wyu3ZbcVmoxXUVqGdxm24TMq7fPvMxf0wUt2Ydp8EtZknYX613dDcLdrpwFTRPbF79PG
x2ldgyHi9pUGd6fBxZE7hCwCs9cjjyxjqb0g2NTpIKzmEPc1T8t63FYhcOFm+rCDtjzI///gcU9b
jxlkQM179zPkO//7e7//K9ZX1GLdnBcNU+J//mgwRnzxf5///nYbgrcZYNbHOAyYDVfqYFkuDyz+
iPx2Xv0q51TTFMhnlHIK3MsMf57/v8ZvaBRSpBulORSH3weXwLH9QLLuPDNhiBpCjDmQy1YdcNj/
z8N/XwNujI6k3/1+/fdL//2J3+dUA+kK5DEvyOBiz/+/v/X7fUWElm4qgOtTjQySKq5nO/qSxuCV
KlJfDEP8ZYi+cYqcLIXRdHc6IAR4nR7L2Oe2q5Cal3j2OtqyZecNHegkbDB2U52gyCDFSlkwu39q
Gq9jZcbqmKLtX8I0BlX+4ox8otlbxpx88zSY2iOGqMV0Se6ZNMerJteumRuMKz/0EP+RH7ByWjT3
cV3Um5Zp641YjD+aGg+i7xNEJ0ypPILTjhGxKqcs9Fg1a9oapWx87MksPTaxQjLHH47I42PeSMbL
ZG/4fFc4wrivluMbOYbdapwHTSNrxW2EIW0btjWWz4n7ZMAwpoYEpyYaIpOdGxpY4ouMo9kxXNBn
p6FOdFyKfnSrevazyrHLdeDMEtBWRBCi0Bw6AbSfxMo3ozKR4M3cVTQO4z5th37FiAblhYd5Y4iy
l6jGndMoRlBG7aSrkpvOiYpacsVUZmk+gYbFEGWU74ljqJNDCsPJHYkk1OgpApKFLoj1jKeBPatj
jc57XTIts94G8L4Xaiht66GpoyMu3HOe2zT8NQzTOfCZDDVZb5KBxbYrjOBpaMK/8AvZQsphx3VJ
rl/EsidtGv0C7stbK1zMmKl0oDIMM1a2Ged37b3OjSjE9Ii6CW4X70hETBIvwbqWobu0ZppHNZKN
2lvOUW86e6sRL3tQ0vCPXuC4m7K30gPLkB1Ij+gYCzNbuRVZ317vBiQfsMEaY4RgSPopb1Pb/YoR
a4zNiTfspDxDvZI3RIcSFvG+JlhCMzIulZn2YmesPlBS+MpKTzAH0SP1o4GxDWuMlUz5zqWMeLfN
r4x9c0dc2K3SKvte+2o11kV4a2vNujsOGsCGCKpM15+pyppH4GsLXa31hLnJELGFLmQYYLrBBlAx
xaEurCu0M6BZfcMudqFhZRdNFQ/xF6a+djYK4U2LJhH8MpLvNl3lyEjfEizlCMVR3UIo2z4NHsJr
00ucrd6nIOSkctGbDtoyMpMcWQKbDr+ok01WsXS2poCCTXfjmy1+k0zif5kjSXV2wR7QrxNpYgzW
i19MnEciMxAO8HTCsL0Nwzk3iGTyl1am5mVyuvXvb8ZN9Ma1FZzg2H5E+WR9OWzmuaztmM0sI9HU
IGDOZ6V6ZXL9zXiFTxYRzOc+iIMHKQf50q6Vs/99yoJaw1Al7fXImUzrUZC75ibjsXT7J3cqCKXl
3rXAZzR+hhTq3DPGW2fGb8j0eWvcYXzvFdhHm2AsMyDg1rUQv+DnqFJ19btCP/ZCPzMv6I6JFnfH
31+xBedOhjxaRbF41OTiPGL7LaNGSiZTUGMRMUrp+jftWDJH6DaeEscqiMQpLYL1hLOvetq4yh+X
0kzzl9/vEsPR+32mKWLBNNqhtdYD4dHwXb38/iqvi/S/X2maJleOg4h+tAp7M9ooRIXL1gy8a8pR
nPevDn26F/ZXLcjiv7NocSQH4w1PNqYLoe86ozDP3bwOHosp43aiEcJuTQXiBwQzuDLuEqYxYCnD
+NAGuj8AmhYpGabHIMd7tSujurYyfKsKuzxqFkyWcAazTHHy35eUWVmrnhIenANq45V0RuP4+2CJ
MT/KbusGPXVAgMbey9vyGW1cv9MC4oR7zVRLIrHEIzdHfhXo0YUJdMtyCYgKk2xMQMYjDB1G4amT
boyYFZE1xPq6D3EOhcyl152GysFKGwjnU1jOngN24/mp95r47rtdeGwrLErV/O45Ds1z09K+CWQ3
yyGVcN+wkf7BPOAv6djLo9el8wF89cM0OetWz0ejcWLMdJXciXpGD9f2us2QTvRajuDO7s6ZU+vX
dI4in+3HnW7fCxLOFlrHzCoh7dTSIoi2tAuBN9XPJk6dXWHxXkQMkLIguurStLcVQR170dlPUmrD
xY73UTRcnGoy39uMCjFo6m7ZlgBSU+kF4FlIuJZoOja6z34+sLp0FylLf9UFvi22KNOxHKS+rcnQ
IFjH0jcklOqsIXVN42fXDAoGbEou4NtrXFbp2nITUpqoFGFQtv6xzlq45J7JICvwwnKD+xBDteer
bUiN/+b1zSZxRPtiuESGqgE77++XkVYTWywYEsoyfav6Md5OeRZsynjiYxcTF8T+4ar16fAnr93/
fhH836/ktvmUdX53bZs52sHHAYKH7rvrBhtNL4KVRTYXPzP5a13l+bBDeTntym7QLkHDuV9lavxG
OLssJpQ56ND/NbVWPclMHKwol+fBZTfYkca0LLFHrPqihAVHKNkWG/awqnQA5BH7cxymKJcluJi6
Yt2nC1tAg0ndg59q5VoyoP4qKB96T31rwI5pJ+e5k82k1mVGe7ebQZJixBg4noFahaoYd+ZfWFQ2
GeFYB0fICfEGhLklS2VCFLtMx//VNLugJVB1ftaFMeGpVcFIYLa7DmnVb3ynQ86jyupkRHhOLffU
4rmFzSvgh7P1nrqIXNesF6vJIEi30zbYSUwsG+60hPaB4GfOi5s6lgBoEVdukbV/vWj8O7Za9l64
zGxyLRA3qnTBLTHRzvPMmZGuv8ldqa1zX2NCQgNlV0H33Vr9dpxVWH2Hq6sU/ZENin7ODJ0HqzDO
v09HR+A8MgLElFN8anzWHF1RvVg1jtaRKf3vM31Cr5UlGkWx5TOiQyyis0kg2jZLDqoJ46US9t23
S8SeWAjwu8Fw/n0KxyJcsxkDzsYWqSbpB8e8pgD2VnPiIHcDmTj7wfT9Ldz6dA6m6cki0+/QVGd0
QVKBw9TqjfJwVJiqDNd+DORtAN10wnuabaijlBj2wKKIouZNWPqd4bKypYSgtl54lo8uj+SuVd9Z
+d6cVL6y7NL9RCwO0aa2745ZNphqdLxCnhXvOr4r6oddNMTtj28KEH+uNE+4rt6GvuyOZm4h0JyE
9obmf852R5LF8DF4H4DymjrXkQhsdUXm/wIoIXiXflbujMGlJp2j62qOdiCBoc7LEO6IiyxvIXu4
W06cy6aWfrj6/drvAwYX1i26TA/x/L8ECAn20nCZ+TOcK2f3Mh17+GIigkAfhJuamrs8BjXbENpX
WmC2oKhQguZhQ9o/xxK7VV96xzIA5O7nGbdEk3FBPmXTKpW1uLS5NTK1xNbCp8TlsDMCSXM6vAmQ
9muH2ejFBBZxSRxGeVhGF7KX7l+qsuat0wuT5j+yz3Y7rHQLiMAQK/HGrZRBJD/Ek99r7SvaxjGY
u9E++AoblzWrSVFaRbW2twROryEAkzEiKVnHWpOeRmbeq94hN0d5DC96djWbhlzjDVRO5xJgh+Rf
y7qO4qK08gwEgWscnX4iOjdrKxLMgUCzC0CF26GArtAhb2ITj7I/TjqEB143L3eiTYOi+Dsyw+Dc
jOM/I3fSs6zoZlEDbSwX9U5cxOOLX6Mm1sbsKloCrcfM2ePg4x5cOZ3OHYfBb9ij7IsFA7Mexood
CW3TBUPxxOJh2jMNegFM1FyAIQgAMuwWpla+e5SCH742Pod+Anqnwd5U922z9xoHskI3jiv6M4KT
WyffGZNQW/rnOyGcLVDjPGOHbECfgVxUPP3+VTDRYGQ7odj8Fp6m137HLf4JStz02JR0PU1dRu+m
zI6t6NTV8Rks1/hudyVyJr0cxcWrOU2cTBzZ1TBgsQFjNmH/R3dGf4fO4Uvk2XDGDUDicGZugpSA
USX0V63pg13i++dkYL9JxuqT+ptBXvLZZd8ExRE56doltNaQfpOfFvRRG2MqqXtYmKNT1c/CC/dN
uPJdwgAXkR5vtcYlRY6wmqDA6iRbCiWrqdzXoCVDlLVnvbUmWORjb59YKWVrjRTQbW9Ya7rDhyOd
4kUNfbHG45rvh3SejLCKHykeTJHiKo+BtfRBZu3ccuhgX2hyjZWEfrT3xZnOlqwrOHfL1CNGG8z8
TosUrMTWGM99ZW+nqhwvrXEAoovOmiGO2RInmpZouYp0xMUzNyZQYphQVcN9CHtETqEMN1XVbCbZ
Ef2mUyHbejK7nIvxad6y5Lp4mLO0U3WsCkMg+ZBCLkpGDBtR1uBY1+pjVSFzrdPcXU1jb+woTxjg
u9FzFVbcovTZypvgc3EqLwIBjBjSYVZ7GiqieHJBYlpU12vDM6IViHRGEaBeVuWYOOshD4ezKBKw
EWTMcJZYztVLvHNWUCabShGaPaEQzYdhyxI8Pgm/rxE9zFJ98CdvAi6aqcz07DR1im6MfVTppM6h
tlwMApM4eJG8NcA5zr8PjuMlR1Dh8jjQmrYtDYREzbi0PfjzOrKblV7gp2kyl48i4UWZo07KjqqX
imuum3U/RaUhc4DftOJUjdcpdpAvTrYuKzZ93tG2NRhlmjzu0XSkG3xHxrq//yVsXjz57WudMCJa
F7IOP2BGfhgAHJaglqJ1X4b5XUwgVczYnLajTaKdcsvjaDTfnY//rag5MLP5QXLr0LqEN0cjgSPQ
Qyy1iV1vWcmCKPAy/TVyGufMytc9206aLZus81bwCasTTUh10kTmrkObsDGyjvLb4LE60TlFrPmu
WnS4Pn6/5++DVOYnO2BF6Ai3XiDXBGGkxzSeNATrtKb9ENlHcnA2E9KCdaDV/apqaz50nT4cMa9C
JVFbrbeTc25uiC16rUT2StUT3fXCcRdOgSG7RxnXeoLp+tRGV68Pza0Vmf1xzIoDZm7o5qXh4ANM
J7R1gsracKd9HA/+GYroR9CJAcJSU+8ZgThvoTmeCdCYRaATElEjP5V4IKicpuvvg5Ktzew6fGp6
GV0L/Nhsly7R2GYXYa2ywBZ70Qaf3Siy8+8DIicsCWSK4QFHHU/szrDJY7poLJbZzm78V17F5ESV
BBKWEmVRIMPtpzJ/StJi2IaQjpaTocJLJPVpb1dcdZ19Nbi6X2NkwUtIN+zQ8OlskhxLQzkAVpZZ
A/LdzfjrcC9t0aPIJyyLaIvJegxGeYwC9KhmMbBeRGb8XH4XDALPVU28ui0AICWWCLbKMZp9O5Bm
wUvKJD1p1l6jv7Q42TbCH/qtIPFyo/LqPXOyECdohUYyjJ+spqSuTBa+TIKnoJevOilEa2PQGF8N
RvmENig5hOM2MYS5lzkTWbQT1TaPOnNd2MkfrrHsIJkTM0N++BrBsO2Aq1fvJu6OMjnICXV0HQp7
SQ4cEg2njLc4XK2DqZvxGsRHtgLgZrK89MZ3UcUPiI/dfhi0mRvRY/PEudACfjlb6fQ+yERR04z1
yncyYjBdAAZo30vssu2RuZ1xnRzLO/SVugUdEa/mONhbL3DPuGj6kzZo9Z6gHkxzwtcgZnPzVG4X
7NCTJMsSz7ZWaP01q8uHGUHoSrHWbxzBETCaiKHxlmCzNEBS5LE4jF2iILzpw2vTeYuO43rVUNSs
B87UiyZVuVShx2LXqX5wZPU33x5RMkSRmp7rod20ExVTnko6Q1wVDfFaa9N1Pmzksc8Yykg7atdt
DM2E+c8BvKizcKqu2kRYoQMV1geEFZMX7XvIpAtdO0N4P2Y91ZjZFxAN5bvmYxpF5DVHMsXwipGy
LNEC6NfSy+Y8RL9+jqqU8W5SQMrpCT/pCvdGOgqhQ+y+YWuYiNBsxzsRys4mj10EwjgRnibUuNX4
lOexcRWsPCEwpCeDlB9RasbJKot34KLRNmiLLRIwglQ741zqNS8RONIrXr5nq35uA8D4dQPDfqy7
58B+zmwEsEMscWn4UE9QRTZrbY7TBUujHQ2mSUV2+r2peU177MsJnO9cIZT5nL1Av7YDe/LSZGN2
cry/YB7j4++ToVUkUOlyow9QXekBjxHX8z6yamefZuJP5+MWK11j3drooWPWD8ve1cItNWt5RvPr
LdIM1f4chRtWRoOECwCCwYBln2dIMvosnhbRIKJ3TVImaTFXOP6M/NblwYpSWvsj9WU+5d4hBav8
36xO83Jvb0/d2QTRhbAZsi4qJN4nxUZrxt5MZmN/V1DLzFachhn+JBJxLbv+0y6ZLBShDNaMglG7
CIYO8b5oSR1Qc+VGhvqSpeG0crsyX2UIoLEmrPz4/1F3JsuNI9uW/ZW0GBfywdGj7N07YN+JlKhe
E1ioCfSNowe+vhYQWTcjb9lLezWoQVlaykiqCYkE3Y+fs/faCiyloA82SscVnBJY33TZkuFhhw3d
RbRZ7e1oCNcZztsoOqV07u44ewQATux8jUSBnY1pDJH3g3vq8oI0xXoS6sX1oVfH9Ki6KO/m/Zmo
7G1n6zodi5LNNYz7bd0WkBmHrtvbDgOByrMLVGZW9sLOcdKZZzP9S47qtKnrTLOXlk2mcqi1+hFV
ESOiGBWAkpioZkrN3NOYuxVR2Zz1WsGZlRQ+RzUyKLE/V2vXqskxTaFqB1qLnUhZxbTfDnmagz17
tEd/C75L3tZNHdKSTa89xyoIf4QXy5guupfFmyEtsMMG9YB+S8JIjbzcXzZt/Fz3Md3AEnhcCKAy
yRndJLjJ6NHibutS1Hl0jPZ+SX0XcgbFKM9UEmDQxVXaO+bP+T50ggffR41deR5tP2nsWy8EizXQ
r1CSNMemFNTApuQR9bCAhi5uHa1wDg1Kx02bOPpKRlm0rklwPyAmwVbR1gZQTLIUGhM9SR+MZ5qE
0W3H9LTXOEv1PrA9YDqXPOubfTvtH3XfHpyipMHuAVCWjkpSyPQSOtFo7YhX2oyJXx9F+n0uYTr7
YeyASWt9uiXTZ9dYg72xu0zfMoRH/u2ln1EBrHdQ3XsAHZDs7HxfUNwJe8CaMOLQZ4RSsR6Tv+hl
ExB/14cOcVK48TdgxYO1IV202Ah2VpbI3YtP5XsyQn9Ttlpw6iCXYJgcTA4ILkDaqeFtu5yGOpF4
N0q7t1SO2w0e3xVKheE4nPqgcG/V4Yv3x4AHo7hx7MA60l7EgWYSaloDlVgz8sN0RQPaB8DS7KOS
0f/cR/QLBjVV1rzqaIUtr89uAo04jp8fhN2v+hq90GgO57R0m73lOuLGd9XvaYc7w2A0Domqtnll
cm8vShBhGsOJS8FJnP2Wpq3A8g7AhpDrudyiAqv3kYWgxfGJZA59xjgMRuq9wlRnoYSE1sHdRm9m
c0Cetmndfm5kMZw0q7/TFNJc0caXS1sWxpnBq3FudLjgJLzS+YDPsq1Gwn2spJO32UQxGtMrurf+
NK9tmOpM3Q4X3377j3/+53989P/T/8ohPjDXyap//if3P3JyJkI/qP/t7j8fclpZ6fw9//qav37H
P2/CD1pW+Y/6b79q+5Wfv6df1b9/0fTb/Osn86//8dutvtff/3JnnYFUHe6ar3K4flVIe+ffgr9j
+sr/7id/+5p/ysNQfP3j20feZJzXr19EZWTf/vjU/vMf34Tuzk/Uz+dp+vl/fHL6A/7x7fT1/h1I
1v/xHV8orv/xTbd+txCsCFc3DY1Jv2F/+637mj9j/g4XF0G6JjTHVS3N/PYbDvA64JuM3y1XuM70
n+UIyxDffqvyZv6U/rtqgp5U6f3ZlrCF++1//+V/eQX/fEV/yyh485CymT9FGOq334qfL/X0t9ka
/ELb0jVTd1SVzzoWn//4fg0zf/r6/1F6md2EdoJdmdEhEoKiXDe5aX0IarCv2h6GY4n3+MYEqrUC
o4ffvjZ2mTVeOyJ/VxnD1nPPdY0PfhzyhWVnDv0jn3J88s6F0gNvEhcrnZP1RkvVcSU64jvdvCw3
lg9wxDDBuGidEpxFSnKbmfisbwPAFJmH7mPSiM8ce/YiKKJ4U6oKLj0vvmGBro+KrNGbJZpxyANE
L62rkmE+lhT9VW0ggyof8IiEy74lnK5K8am7Qe5iSfEmORUkMlIRFEbYEzBaFa8cA5EzAMKi+dyO
JO1kP+BoX+q6hAqsuB8KpKilXzH3tSiul01an4h2ZSZDwJE+UUZVOm3uABdSCtI0s+JF6b36ivBr
amqDFLUEdUVTm/YKCud95EjnSRQy3DtRZD8NY2qvUOQDufRMUxxlLk8iMYkFGOSTiuf5jJJpgNeS
XISkGEbka2AKyRSPSUluoCfPh+GSInbe4cRHYkP0eK6SNeIVQOtgmr8gNelYj/snZxiehqB/DCE4
L60RV4swLcpbH1wllpcrqD0Gt52B4y3sLmWWnBKK8TpXH4qALWw0u51Dx4swwJC8lxQBDSNIBLy+
9gjDAFZJxqlThX01MZMcmA2eC2HKV4CEeG8Q64BNGJ9WzVjLLJ1rnuqEpuRufRrqxt0PQ3bvtF34
COfk1SEqGLkTA1WlA16JHYYRUO98mUwaFliekLiaCtetyUwwiMytr5R0+pIbIPjM0SY/As6BnU/i
tMz8N7hWVy62kqiTlnhrBr+hoTwGA/alTvoIADhrZXo80MPVPqBAkUQj8+9NAdqLJhkhprm26TSC
Ilu0NAurp0VaAvsn97t8a4kWxBCKoquItb1dBtnW9MDy6zT3t7CY9GtJOClIhBJCL/kOS0Xqn3Vm
/Gg01KlqlPTHrqvrk96HzaWAlkWKd1sib2coR1nLpWsjJCjw4xMIALrBvohQX3UuGXhpz3jA1qMv
y7XvJGjRhYuprXNtcw1019qw8PDuc32qlyLeZp587lP/ezYoXOOdF54am9jtMO1edK2tYEXyjwVC
Ge7y3uoWIQihqspRO8YdgDjDeqgM90P61kue8IbyTYS3aCSHhd9HX7Frnbnm7908BAPW6iVJwjZC
/Br4ndu61TEQDcfOmjdnl/uUnjrU+8RVgUo3jr9SDUw35Jd+qF6PuAmNKD195toQScQyEqCTuiE0
1r4XkZI1gNuq40LBGWcThuRbAymHvb8CKH/n4S0uuk4epNp06xii+mJM++c+ykjUcJxNIgAKkgV0
o+JU1gRub1savI9tTSBzFm9l1gHbN4uvOBiqhS0Bv1mjvtF1WR1tldEkR9Fhl6nVg+binY30Klz7
Is8wkgN/IJ/Gu3HahParkSMwZCaW+dOTahsZ0iJC+xg3egsGoeCqDCNfciG3OweWEj9fbkdyOCLa
jEPyfQwcfw/Mc6M7MJf7FAiX6M4dLEIObgQ56I7OQTJ+4ZTyIwhwPAm1xUmY/+jwBhOh+T6O5qUh
+WNJ7MlrGOuY7KPVaHs0xulbMWvqdO/g4zcleu8MNwEutUogTFNSfhK+Xi6UvGK5Nl8RhDM1Cr67
VKg0U+yNl3iQth0CjWyteTRtuW09y1iJJLIWdkFqT8V8tHTCT5mLtxhsN2QspDr08Ncq2QyEBUq8
SR2JLJYm3lsUk1vX4Ug60BiIKpMS0OrIPhqyaG/wAiyEbevrLtOSczWK29ZibtA5GoIzHNst5D7M
hhZGMrPgutGCXZqYV96ILxxz4xWwbNDDXlITfeF8QHY4EBxMd1jTDn6g3o9q+yYE8dRe12AnDrVu
0eFmp24mM4Y5HwKj8rUrsFA1Q3suK1RXA7AVOBpXVBj7tojvkd6+ZGH1EKdMQdBpEUDm1aBbS9mc
RBPA183rZItFvV21BhN5sofuayur8dAn/XlMpv6MXdADdtOr3Wv3jNi6RTB0DcGy3gkHzdVPjGM1
dXTtnhmBJqc5mMwenKgxjh5Oo60U9b0t+bYiMpwN067XIndeFUKHFiYSI7CMBlHYBeCQGpkvRLh+
Y2jD98DH61xL4yyS9r40MnUpZPGo+5BALQXrgNv3kGk1VFmNpD3fTg3aLlfWWmW/axgA6FxkwGcs
0nhUxIh2al0dh1O2ipqAUZqJp0YCAnUNvHRDWAMrRe6XlvFOAPQfh+TJTfGvZT7rUrGqRhqooUEs
SFtbl8qlLy+sXds0QG3qJ0dt8X2qXzoz62WToO/RfU4HItoaNFCxjujGItbKuwFqFe47+2LgpIVf
0d0BpUDbTyOga95zMuu8un+gGruvleEd1ByTwF4He2vvXZMJvcXYkuG5rT5ntMX3tIHd21AfmJg5
Oom7tbVppIIOibUkguUbduuqqbZhFO2i0riv7TZaVdAsl9UUyFAYoHPBv63zsX+wUAEYavpYlRau
oZbeJOJGJbn1B/hQk/DXwxvBsxZfzZi5WtlcfN0uzqYffbodcYmQcdytE/L0k5YBJ6OCQWn0KjAv
bXwisclC6j2yF5jxjdOrHHGN5tEq9JMm1E2G+8rPzFMDbtWMyx1LA5PDmJCgmNhtPXsPh/6gAoJr
DfBHZQ3RvljmXP0OOHC1ic+OqA/ENC21yjgYtXm1K32plMpKxc9C3/4G3caqCbGuD2ATytGSO2AO
+S6vxmIldSIcNLYzJPwmANWkUaH5uWcPl6Jn1sfWVhGYliRZxbu6Rnjpo6NhVaX32U7XX2Dd4/eC
FxHedVb6BNBrmfJeiqpxOwOQxoCUhGpTZpyW0o7/Ebe09RJT8Nrv+hU6zWGb9v1OHaz7hgEB7CyE
DcXWG5INAO+NBXygFgnZAliJ22yHapQBCDFkmpA3HDNzUAMKcj+NN6RX3blEszWWgIlUZtuhmCot
xuRh3m77Tr2vJsJOr3sPpiZ31N4AP4C3u6679mWMWFCOP8Y0ANFiHcFqrxFGLKVSbDgCnImcWTGD
v+T6wB+DKjyIaXcnzmtiIBCugBYvpEVNpzdseaAEIrLJzJBaqADYq+NcsQ2QptkQyZ1KQEVu9V9j
Ut3G8BBRUQisnU26LIHkkaxw44XWurZoSMftHm3HAt7xBU4q6VMd3pt2xGyKJ9KOqLnaMMdVyKTE
oxdsOk9DWh6C3kTtwOrqY/aWHhpfl17YYP0Y5Eg0e9c96Ak52qlTB2j6WcJ5sls2HcXHsuo/ssSu
1V7b1qM4qJm40Ycq2Vha+GybyS2t4WQhEflVgfzoKt3fp/gLat22EGlMPcpurVm0+ShssjCnlgso
EUNSiTuvuymt6JBTNkTWHdNQhusnupGrFP1GasjHjlFVP4g7MkaevTLcRrSJCeWD7hWHLVOsNFh3
A8bjuHmxeswaCJqnFdHKzCdXyG0W2ydHhldffUY7s9HxrHsmWbcFRzV8K8E91ytrbbwh3RgOfbWa
1gy1/RwKBsZpti9C40dfx7tBeHd2znaAl3uUW09Wq7T7QTrQTYl/MehCmIouHDqI+JVc0eVY1Gjc
2OyaENuH+jap60C2ri1S1Kcupmd+WazNXS/JY5JkP9zn5KW53mPDozHDmV6DARBkdN0xbYJvirx3
K2Domxr7tHoY0PoWOM4tyFMtkWYESZxCSzxoAyn2TM5REMIUhtSo+MewMta6GR6TxuYU7p3woy9A
JKwCDagtv11uTFNlfROPYm/r9UdUFc9jh96zYCrNsU6hsPZHY5+7zrrsUIPJbgsTflkh3nOCdlFZ
Hih66Jul+eChwAWwSYtEwQZXgGH8DCRpHmZ7A6t13VZkkpO8RnsI/n8AOdrPt6ywWAvPKWjVEfVX
4GMfzbNxhV+Dizfb+mV957Y/cqt8x00HBEzXcYKHIBg7uXZ1sOKmkrzwiqwHKvCErSFtn13SOa2W
uYcOgxAQ0TjAi+IyUTUf7QTjHkD+rufedc1Lrz12hEHGwDda/iThTBFCTIkTc5/W+HZQXYOryFZ5
6u8ZcLyXlbbC1/lq2ki2Y3M7GiELFRaXXN+7QPvUAm0fK6kb6UviHvHrtqtUGjDxAi4M6RPzyCNy
jBzAwsJehglRhA2ygdxlIwHyxAunLoM2u1cpQkIlvrM0mq6jLMzFwCGJGHAVPxVZS4RRVQaYUD3Y
NhnEzpDExSQ/gJFe9bFzlwmwKa56y7HvHLXWKh5oG9YA2DlfoVe81QLDRNiu76zK3iAzVPE72f3S
SV0ujJhXoqhXZd+/UOvv0CXmF3Z0c0uMCd1SZTPEzTETPrZ+RbzXTKsHo95BF14ZKhEiARWXn0L0
bwvPXaUkx+/MMAn3mRoHF9Cn6qIWkh0vDdmV+vgONKm6EsJ5T3Wfp84zk3XeKpe2FZcWbyiIejaP
nYrkjm0GlCPRy2F3paNfLRtlDLe5j7oHRqkflxztVSaEcaPsNJVCA4BpTf0RgdtpiboxNr2ly2Vl
pcw8q2HdIMmqoCOR9xG4WFEjvEAE9wAI3EJtWMvaXtn6Y++ItwbwkY8xx6IPnoG/tjS8mT5YCs0E
3S5ZOOjIV/tKgT/JeLoEo42PNs/NTWkyF7PRVUr1xp5Vpl30UJo4b4LgoQ+94WA08qZxWoeEAUob
kywGEMBm+EkniM3qIymKlVGGoGXUfV9JRtHqUeLodw13j14s21tB8Iocb9WP+O0M1LMy3RZBQj66
8e5CidiaqcScSaKS7h+iICQnXrvpbcyHYfVFggzmA0weDQpSDrcIN8PQUT49M8a10QJLHiKwqBJT
XvalDQmvsUY0dpFiyE0NFBGyBl7jGOca3xKMbEsnEYO+zDCYW90FqOY5W8wxC40xfyUqDvXZQ6Ta
r2GCVKIfhYmaK3FXuZtXx6L2q+/9yL43xCQUgAyoj7WBu50BD+3pXK93OmID6n6TgXSgbENHC5dD
55Ga5FI3i64m+3MMQTP7tfesxQVWG4WZEROQiwW8ctOEsGPHHDpJZtNBIZa3ovMeRaRqAe0XImcd
GAOoS5HZAqUWXb9paqzFsqJjT7XJXKnMqJNFjWKqyoulKTA0+Gi2N06GsxH+ilwPEhdq5GjKzf+T
ju7/T71aQauUpvZ/0avdZ5959lWF3//SrZ2+52e3Vhjid1UTtuNCILMdMfVkf3ZrXfN3DY0uhBt6
r5pu6M6/urXm75aj6mRIuYYtDN00+aY/urWKUH+nUWuoDAs0V7M1w/q/atdO//6v3VpOT5pGwShM
7J40fx060792a7O2FgWy2X6T0wjdqgNrOlJ+5wasEITi+VbK6ZZZyniMZvW/Dres7sbrfA9GKLCm
csxWikHKSsRYnFsxVGUoLLekqBMWo6tn11QyRpXiu4w0IIDaMFxjADHECYjyRbgmzrde+cTVsAQC
hZdbQWbbs3Z9Mq35AUHGfIYc/l5l6l1MVM8doXFYZJqyP7ZqOOLja91NleqMOXwEySpTphfTD54S
u8YKbeVIrDQPzUliCc4SeiWONB3EfR23V0xMxIkaQDF9RRCQ1lnqvRrUV3PgpOsBWvM2RZE8A9aA
glIjjjDVtrxzQru8mx8rcu0HSQTq0R2C82QGJC02D+79Ke2u0P00WNG9DNZKpOsUe0ZwM99Cux/+
vPXnYz9v+XhMZQHrv0f/tolJbXjLog9MS+6LOfb5bn640vzTmEWudfBZ2cPYSG6QIoBzmG4Niv7H
rfmxIYnFwiUUDU7DrRu18X2lN+lDCcJn4bfSP853q1RFLUCQKjKsbDkAvX7KILQzOctpdE630Oko
r7/civsnu36lu1Fd/OnDLI+opUJsAovren4scfLTL2+uP8YNv44XdEP7y/XqMMXQONtovD8sxnWu
yfTj1+u1gaGZpj3KbCUX2HqmhooxPNrEnFBpthwqhPUjMeEGl5lR3hlJctYIU+MUomdvg6j2UQii
2Jw0qgXs47s8ABAzXE37aouAyWHNtjwiuV6DcicwMRY3ZOb9sCtJMePpqLt8q5RHGFXVuoR/9wIt
wKrELsmC/MVrG8iY+NgOcRk/IVVn5kCj59HR46nfwUnZHej9+QHqi9YCcETpeo76HqIOJuabURKh
RIrHR8+NiOpvvuHH26YIvFcR1xDJTQ0fUROBWBsKx6FnbTNDjMkQpksDtKfrqmMUGR4cMqvfUqWU
60DDPVr2GNF0hwu/8aSORxstQuU7DzyZFYiKKqBidokcIe3loQ3kuVatCmW6o1wqJ5FbiOAXa3rK
YkPbpEquXmog4rwxOiheiPQv7JrLOXa313tiynRqCXOstUfwFTo5MyPSgjLTHwcvmxIfm/rQNK5S
7ydq0pr+prKETGHf51BLl3CSCALc9qKNh4WTEtYlHKN4HT2wd37s1psc9PZ5vuXH065sa/SsdfqX
Pv6CvQXY4baWDoGRafQcmQCp6Bp9SHzz+SBgLOTxW+8DC86rwt0bJrMNGErzKqDbBDFa9IaJbgOk
aynqIWbAvE0hAmOelsDKlap61vTqs0YtCYEmr3adv4XzgZ6YG26pFPedxnmFO04h7ec8NMHq/fIl
SWOixi+A4KfzC4j3JCOMbvLdVry0KW1aqnBygDrJL93X3+lHlA92YD4X6OvuQ1rf8HwGFXRJG9+O
CedgCEHZ2uGEujGhbO16utGLznNR/IRNsCNjMaYtyJJUepg0NZ+0PJPe4jJF6zYJj7GWVA71BtFL
ggovIp1hAvoDTJW1k1GXuCZAUg57NjnQcyI06k40aTUQOc//GsLyFrGx/qy1XrFnaNWvoFLqz6lC
Gz4kgExKsloysnPv5g+A3TjdKmOyZzZW3iHORhFTZy4+uZLTrkfWQYdtCqgYd9PcSC95UexaqQf3
6tQai5SMkyAOqhEugisU82oCZ7oqanluhJ5g5Qj8PebM6mIL/Bq15z3IwFaOvUTOh5LRfuuBXLnt
vs2i5jqvA1kbKEs8M9aC6OVPEeVTkxqdKG2maf024LhzELaRXROLtkY6i5dN6/D6J/lRsmoTwmGT
xjPJw1wvbxBb0/Yy80CeOm+QO557mE/IddZ2aNImQuuJjc1jDgAkv0ZZhpfIbShQBaqygUNO1dDd
J8ozS9GTuegZ1mXQYkbULNxjzE5O7uAkDHl8pb2KYBS4JVHf8Y7/BPxsPLeBBrSmaYeb+XkKvjzd
AmTYBybPBpdFV4ONl5muIz6gn8zQkrgCotUDSUYJe6X7oAckFmk2kqsqk+uo52wqh8zdpZhNjgEJ
KRyCXR0YtKVxBul52bCHIIhjnlhk+ddsdlOs0LqZ7hWar+y6odW38LlOyNjtTwRuD0bVKk+WqV06
1FEr1m3t58sqCkgg0SCsG7S2PlFDVAQ9mhmMldrG5rh4Qg/1xweUY8+V1A1CQqjmayPKbtS2QJrj
G/aOUxXuwxa+wfw0tEP1LivNuBSV/pn2KCnU6YIuPOQhSslzzDjtwwFis2t6rCl/v2uZGvXfL1XW
tGsZKnWcraq2qRGWMFVhv8zEa10WFbb38eCHEc6ZoDvmKlFHeaBPKkbO00msv3iO8NaitbTHXMey
1ThlSg5mpJzsNGW11IDcHEBJ5uc+H4tjm0DedEX8HR8Fresh/RAIR/rYuPzcBw1LopKpIsQkkxvz
zw91kz2RmYQ31BbpEfptv0G136On4oNKaPYamWi6xmHpLcw2am7yMAwehoC+6mAXr0PZ8EoIvVsD
Qtlow8ikvg8qNEGt+cSEZan2oXzFH5DvohxpDstyuxBdQ2gkEXpkSWE/PumwQlc5xiONruYybfr6
2pIye21TZhJ+WnZ7twqai+O1h1wQh63mrXb985af0LgubXkwC9c7xt7oHfGAWliqpvuZxftt+tsI
AerjLLsdpw902PHDjqBt57sWgvjbhs3nlhHNtTClchgjjdBEP0QKQx4fqS5a+OZ3AbMAVKQjV9fs
TUXXXq97JQDZKJP0Xqbr+efFjvE9c1RmjNM/RoBJdMCk82RpaY5O1j+0visOKMnDleXkI8j5wUWm
5eX7mnL/NO9xsFjG7ehnwTprSoeqdozO8ydikWAR8pxUnHKNpvH8YO5izZQh/sQwVkpm1TSwMt/0
zmPFBZEbxvBi6qyuDY3oXjjAoTEtbTVSwR/VyQEeTHeR2p9lMnWCKg3EV0xsAvHU5l7SzrnD4QsG
JocF08Ol0/EmFW1+nquWdrrVS/gWBCcY63Q0//hEP2nFSA+kJTK8WQrYtSx+w4tNSaoXBHtPBS0P
j4NDA7otanSeMdmiRZfdJenAtVoq7QfEZAAnBC837UV6KmL00AECZEdXxk7FPrYioi4ZzjMkapgd
DQ1OHnN4tjoVcC1r4Hn+QEyZvxjdvnj1wzbfzzsKzE5tU4MFXKnRVSUx72Qzn7mOARdwblsfEl83
xpBYWxveQFho1LuE23AwMvwSG3DcnkLNZ6wvSpO8Khe0QorvkjAOpkep0tEbU/vbocSGERaE/Mh6
jQx4eKuGaRrimpgFY8xMfUtktIK4xQdMfa82YBYNoLTPmluW28oEhq3WY71VsIqelZXSQkuujS7f
Ko0M4Lfl+sksNMAvdDJzu3svMhQsaGC7w88dXDfCcd22NAyLAYj7vO8qqtnsf5YXQQd8nJpo0izb
UPLfTDe4g8JV8osV5l2uMW23FZ3yXtoHJ7aMB7KzTvMLKicL+0g/7+dPMjqniNcFS/MCNp32OBd5
c+FXamqzajUt28mxhEqV4hB1OvYvL2srcnimQgNmP4SbebutalUuyi4tN9W01fVta650w4OEOi1d
fmuz99KLob2rP8qCkFvXLIe1VB0kIlFqbezpLgsw4TKVezOQ4XUkdnlYdbhY3jItOOM9kOtcg0JE
hU3Tq3KKV9I6aZjF3hcY22GqvHlcI9rMblN5wAZlrRVv0BlZJru6Lyf1Rj2s5wpoqMp6rQEU3IcH
FPXph1ei7mXrmlwvgvmZr6ifYx2T60QKFlCoENk6lOrj/CRywH1Ee1OvqoHJJvOr6g40QElwXa3B
agAAjSTzbf6HCCJm9cgBZ2P0uUtl/NCNdn7RXF9/zOLwQZHja9rjCJu/ei7RMmayBsLKeO07zs6Y
1vRyUj2L4OJVOqZBQ1sjr6Eyo2zNrgQza06lvmJqdLZRVriYF9E3lyYZNGTLMGUY9OYyF5pRRJwx
1pjO2c/LziCjGnBYDDsnKbytMFG7WtaUvBa6JJ7HjYuQfP5NSMJoTkXvVVvccunBaYf83JiWoFRE
7i0IvllWdoN5Woan+WoFDuneoJLcdGr00LhZeDO/ezXMSNuUPIp5xZt/CTvTo7VBcSJVN7pLRdOt
nNFXN+jk22NiZ5Aca6aDALLTXRh4XFYJUbpaiQerrtzuBGKDkA122XXRC0TYsUq8OuGwedW47/mA
KZtWPFi8yD+MyHFxlqsH34r7Gw0nyJIzRLwnvyQ44XohK1Dr9WfRox3DlultK9Gj86t4i2CVDge9
PP35ofGiZkck6hnAabFnxPaoUeW99/4AITi1P+0Iq12lAP8EmOvjqGfTdOb9s+WQB/Wy4x3kQ67H
5saspB84LRWWDNe9CiUqhxdxlGb8A19JcI9FidNc4Qy3cfflGoXyrgUOi2dZ6sjRQAHZ1SUq/end
k/iLrCiPWj1ygWQc0oBzWKd5g8tHlRMnrzeLzvxHwSdk7lOKFX4m5q56mNxoystcoLg62jWUieYx
5wjqMPt8gOdo7hBsyAW426fKcH4YJI1cCFfZxcLWDnN9YuO/b50TNUV/cDv1wOiQiAUn2eSJKW6G
MGaejteQ6QMjGfXRNeLxRadntSTv51nhOLl1LEZ9dtfT7+cP6tzYWJUGPXLZtWuMxPqzFZBrpJUq
qDmZW0Rn59qUH1UsBk/yW/CugnrmltuxNegsTG9OdWRqNAZVdqgNp12wpEbrv68PhUOv75f60KYL
Z6u6pqHDRJai69a/1YdqGZa1De9ggyMt3KHSYgrg+a9jjLut1Hs2v8LXj35dPHJaH440QPi98jJZ
WSlwyHLy4HVSwxc03SpGjWTxjAC3+RNOZgyM0GiJqPO621bpexqH5UvxkE5Vgt8XEo9N6m1DE/s2
WHr8rSIXrx26AomFHF+T792FA7TRyq3CK/bwApuae/XjVtuPXqMfAmyXP2/Nj/XTY9H0mN8L+P+x
USM1lJD34VsgY4nL5yGtMeLG3ptiyxNOJA9vUGZO0S1+d9M3KYDqBNIhkYfpx/XfPq22dYqmFN5V
SWzJLvMc+jqEhZ3pP8l1XYzdQyIINRaZZCiX69ugDjHZJMNrY5vbfnSN7xZdkoWDi+OaqnFLudKb
uyZv1kJXqquCiWFFmnS1me/OHwoB1yJiEpK0BBrFlnBO805HDRv2aBIiv/X2RRq1hyEICXC232u7
M+KbmGboOq+M4sGL3hBBBEclDLRbPfrQ0Hp8hQZ8xyxOn/seC0fpBDCq4kl6iBKffaBSd5Wi5kwV
aVOOAg++5bbFHTsFakdOMkSl2heHN1ObdMSMT3GVXF6MR1iku7xt94MmvEOG9WOvGBW3ps1dMydc
YF6b95YLks+Pw3cVjeoiwCtw21tGi8yAamDsXeTqnKTn47SeFNWFATJlMo/P9+bHc1avkcOy3VKG
sJ3SURRV/+BP7d9cTlkwBNh5CXIWuyVad/498YwxjOI9sVawae28RN7N703NKNK97lBszncdn8wd
rCnbkpC3RSvBHa3VJmzJc8DrNv9qkcvsvlYaDc63nZ4HM+j3ySFn5LHUpo05K/xVMcTqQ+l6A14b
h3F851mL2Rv0p+vR7Dtr+ffvaW1qnP8ig3bQWTuGrtJRNxBWu+4kk/7lyGc3lStBrUJFtph2G1oB
Fd6r3uOm+XljekTtGhxEUvbnf32+DKvnvpyAzrbvc6pFTkFAA7s4TNJpjfd6e4VCEI5c0n3NbaKW
4DstUqtHRLhPZScs2gJD/zDzbGKoCyiiK2P793/dJDL/618nBI47R3cdQ+jAc/5tbFBDmReiVfpN
h5Ril3pOjAbPvc+GqjsSRfvDUdjsvdT69LLwXYyZ+tj5tDOQUQ4IQBH90ZFC477rMW5c5r45oYc/
RjQ+Hm+u7K6cUAJe4aV3DmFzc/NRh2ijNZF11kMSr5woiH/2lehBa7eMxJkYh6V2y0tR3QIOno9L
bpGSlDlkCE9mesbcQUggXnlAI0oC4ab6ajLJ2p+FYSEGn28nNNP+/vmahjm/PF80AKaWtasaADZN
Zjeu/teroXCsarTq0T1SrWXrGXnkWj4ZmSnCqvlcOT9mo0B38fzgFZ18f9XPDzWaxV0MdAHqDHa4
wjQfhHRo/9tOVeP3DMQpKXX11JuPTuFoPx8pavul8armMD95snJP/lgT8NElyhqIhgSnMNoISAiI
Ep1TXaXM6yt+vo4oWnJg2tTIdv+LsPNYch3Jlu0XwQwioKbUMrWewI6E1hpff1cE65XqZ90TNIDM
6sMkiRB7uy8ndAwt9831cWuQPdwegb/X8P1/tpzUe+HbmBEcSvisETxZLPnbk5HOtt1Xlhucy8l/
nAta/7pXUQ2Wk5HhLpsY8eFrkGviWka6ftvKTmblbKpk7o55WSD/VZ0Zu/aOemYvh3YmSteP8uVr
IgWZHWn14TbTcnARfq3U8+fF9nSfzLijaXdN9yjqaIfKe2gc4l3q5TjJ3Pa1sMz93Bb5M849/6nK
GH77qno3vMw5Lzqi+6RIqRYsnSMOaV52Z81mLRgt5jbRO+1UkGx3JasbN7T3O5LFVSHLgk0io/XG
MtkXhR0+DLGDkXaO13GeRg/qljqIrqy2LhLozV/31K9ksYGneSkv6j4CjpVF8AlUi3FESE3qTZp6
BiZejJh9men3QSD75CO34pTNiSljdPPiXW/tGSxDeNEbm5WP3EWrg5BfqsTMP3xkfkSN9zC8zfwr
tYSrb2L3FwsGwCYLmcn7KUX9UiHz3VJs1q5aXJ/++4OCS/U/nhTb0A3bMtjSQbb8d0NyiKm/NXNa
X0C0i3UtK2RsH3/bdundWzn0lwJZx7bwG3Ih2FYkFuo806nFu+CLJDKLNkZcts+of7ONOhuZfIjc
I+nBGZpnYQd/3P/rN/46S8vflTOEK/XsgQqn4JLqF/B4eChFPz42f56JRfoq5b3Qrr5VVrKcVHlk
6UaoQWqRoHfl5yIW8BgL2xxPipITeWbXL6os4WSPRR0Hn2aGhqCtgl9J1p6qxc+/6DmxD6BtDwul
Ok9RcIYJMtmrtoZJ0RCARFVHbiwJ8/RWalM5BJhpxj59z0n8PgbOwCBTZOwRaJcYkJ5auF1RYV0X
wgX3ZeCZ19IkxCDXtXPQBk8ams4eKb3QL6mFE7oJlh3QM2i0YzJ9oloDoFeWd7NOiWauGNtF78e3
7taSinafWZW27lRTB79btG2a9LlH5luuYZIQ5j2/a2M13de2tzySlPwR5j4b8Cntt+EwouYuS1yA
iyf/pCUX6MoN0mKK+EmVpQhf2AVJmO0DOFTrGoezEfnuk4nh97FEQ236mXh3PDzRgIEL+ic56GrV
ecMm029ZEyJeQv70VJr6vmT6f+ANaLaqtKXOyhZmRkYlX806DvqTU6hTgW9H8zLJEdFsjGGDe6N7
UgfKJ99Sxhcayl2/BapQ7nnFeOngqj0UoOXubIclVtPzJ1OuIWdObt+6qHDLDQYP1PLGZY7ZNq0M
i6KF32rJQfhosBdgOVtkLcz2/PUbb5rsHfNGgTqSIA8zTy36QE23SRF0H/0qcyGCTwR3TGgUi1S6
WWR32uQJkfI2b22kdXnX2vgJQK/ra+bqz9kPgG2aCfpT2QdehmF57JCUk1vltqDp11NQV59eZVRX
Xcv43Osw2UDf+Za1xquqHjoTSnOLqfOI+bb6jHUx7Io4xrxOy+75X2dFzqRlTCC8SutBtXF6PoAT
4TbfNLQ+AICoBnpGTAuLV3HFvttsFs8V68BgBbnS2mY+LK75ZlnBU9qV9qtbZeAEEOQfyHEPzCl8
NIrlswD2Sm+T9gZ7CJQ9mlYiSSYODXj1cWDnco0J8fTd7ocaEivTfbMTFkp9TONrXYDiORDvqhan
/lTkkqAIi7oozyR+XgEZt6+9nb+assoOtprSlbdRL790uvCqXnlNTYZqOAvTSM7H6pD8eeaMBJY4
2uX2Vy22M17VgWLbskeU/cvJfeJBhO6s58UMZQZNV15vp2HFut1hCoBn5yCL1MP+mLkPNvY0cONd
e1CQOqs0r2YaHf/qyDvJo1bHoNlljTjKY/tAZmaCw0o8JHnlPf33gfs/V4SyyeExVDqsDLGU/Wu9
Cxqohcxg2fuSBhMfXN9fw3bONta0xD/CraqTVXAANmJKl2vbiv6Ko6kmAtWfiLU1O826qh1V1JU/
xRzNB6dyMuSEwmVNWHjDBUa4voE1VpFXxBkZtvWTJiNT1BmK9G83rYfbkPoSA8Va58vgELqT/IrM
HAIUq85Hi75hZ1Rik9ljfgSZm3wgeDxbxRA8ZcLVHkoK4UtUxR/tHPrIt4S17XVyb+MxB4CTev9r
8+/Jpd8/Ngqubvg0TBzT9B0HEvM/l0O4BuLEMNJ4f5s1ishid8b792pU+jnxqSWz4Otf/bJ6riew
M9QafSk+YacEmcPM9H7b2eN4jWRZSp01dMJXjT4lp6n/mHXRvKhx1As/tBBMcp7gmQ9h8q7dMF12
yDg/aEaVR1XF19ocaL05XuWMoqaW1JmtLV8+1NWW3Vmvo2U6bPfaZzVS6AkPHsiaey2xnWMy9NNe
ABR7wrvEwF+L5UdL+65ICKNwqmLYeFVJ5VN2B4bFwezsU9OUEb9LEZhnpNI+Beho3TFmvTipHb/U
bv2D+AWEr6omRZAQj5nd9XutAjuq9omVoKiuw7dCO4yFcEnT+uj6+JwSk1FJgSjjzDC3gUMVtzDc
DkIG22AlfNGgoD0lg4z5gLkXhUb7P1b+3j9Xu5R2XNN2PEqcFuoq0zT+tfI3BkNnDkXGQW56fcmL
eaLnQFKvOivypDnNNqjOP29VJj6ZJgnzdRqGDUtgkrjU+8WC4ze+fgeZ4M9I7lPs3goPNKmAgMtL
AJjDsRHDN0eULiy10LlSJvNn99rJg7q7eEWDu00vV6Os+rE9g8twW6QqLYDtPFJppvMbVh0iXN/S
8Z1wmlelkSGdNjaWbl4yMqi/lYGLCHnxfwYpu/k5y+aXiJyYncejdKr9QrvzM6brXtOcrxgKNugj
/+cSzT+B27mroidxhEqzc574ou7bInuiyemcU3loRNo0K6cSiF2ist26ZNsdPB17eikL5YMc573G
n2739O4hqvT2W1ER5VOOHgExQdqS8VaVzxF9rC0pmuF9XHZin9dxc2YaFiesxf7/2BM7/7Hjd9Hj
UbUQNHpBcf27iJcQfWi78Cn2htnTaZOKF3soIJXLpXhuYCkUqohSGg3tp8RltUpNRQMHtIFHNm3L
zqoeqvbFl+oy7ArTsTIXpicx2e6u6anE0EPgb6DjHmjuuffqYDeHuv4KhGozywJQl1q/E0KmVqIK
xnu/tMYN2QntWyY1pWM4zT8RmK/nNsIc5IThiSn8zwaB6hIko/OBp6rf5Unfb+reJQfEc+Y7vx/n
OxeJh4kLWL9qecHXtpxhnTpkC7FMQY9vkkKMWoHtJFnI86pH1bAmuWw458uPuBj933g+H2bTyr+V
JhDAGP3wG+KOGIVcNT4KxBc7K2mHq9WE/oEU6fjw32co9z+fRItPiG2FJfCuin8PtDQGNVpmQ7ov
K8Pc1HItXSZGeUx691tC5+heHdR9Isw1nM0esSKdsN77KQyPkzeIjdJP0YRFb+s3t6U3aRfr2gG+
CBqRORZ0zM5ww/lL3l8q7y720/TkwoO5q5fQuHNTU7/La1wWcNaanfqBuqd+aheTec3mp2ZY9KOr
Vy9tGHobgMZ8EHZW3bnwvKlslSeb2LynsjZ/FoYXfbfo5ayyaTQe+8R4GYu52OYB/WbZ5FbVe3UY
wU4HlWu+pPPgo71fPBCtjMT4w0eBLWNsJm+vywqocG1tjVw42KnLBJ/zUZ+Jvo2K/tgTsvq96rGq
1oSA3SGrqO6atMUU34fz/3iobEkL+NvsCN+MJbDu2LolBPoJ/1+zY9jUogAc0J+sXeV2z4lmDM96
69lnW+4u+mVY4ae0sTB3PR3uSoLL5PWgYb5sLedusBx+L8RcYiajd59CrW6M1jvD90csOISYl4Li
e1RG5QsYOSSCZfBrRi024YH6AewAF2VD56RjC9QuvXXoEO8/s5DG8Jks+Y92WGlzRPJqwlPs2IVO
gccyn7HBPWlOoL06Q3tbKWLgRFcEwZJECb2mbyNXZc3czWsiY4yjDYF6bCz6WFJfRL60B7qYEHR1
mVWZdl+///fHQb1z/3xnIUEIgyqby6INlOU/1x1EhFS+EIN5ujWT0gatTe3G2XsYDB8+dPJfLeFk
Q2L2X3QHLWefElgfVq5L7W12Hv86E3SNoyB+r1Srvs6sFJffgBXO/u0NTXayIxOGE0PSKmKM3ya1
Qdak5MmGI0QpdRZxD/Nsyk4DSti1n+jDRnYZb+Fz61/2BJ1YKuIyeOHrsPbq+w7g8hmh4LqTmRqa
Y+jFeikXtogwNicb00gkrIs6QDikfEHgzpr3N9xkhNjvw5GwMM3JXgjnnS6q9GVNs35FY3VV1bBG
9+iiEQRda8TqGF0wwAGNAODLvtxCeMK6md30kVaDd6DNHR1aO+kOJaP8Zsq0/EEdqiH7bdMzOo4a
cU4RCV0HVXCZOhwc/PFvjVaGlyij8VhVHUmMIRHfZUeMEOES2tlNqzfiN8Zt7rfWG6jbw2gX9dOo
+YAK3NRf2TyvK5tl4j379+DSN0206bLIR6z+p6L9/1OwQxvzj4fQc8gYYDthmIYrK5jIz//5VakK
Z8h9ilWH0KnNXcWbeT8Bb1RapT+v+PJbrzodopMZT9tRJN0WeII41r6YX8g4HuKcnM/MGa7qN0nb
xoXWQpXCpkzrQBvMny4d12thl1SEcyJNDP/IZpoPqnXFXcwX4CWb8oMlpRhJgLL0VgSxEJUReI+h
JQod7UmdIdz84wzRDF9VCnmsLfcukcpOGv+InbB9VIJVvcDzx1L1js+1gspkz1u3Kr78cO6oK9Bm
r53qqzUKDKxSOSOv7HZy6Y3Gw4bo9WXbEAX1Nk3Di5B9W0Do54wa03YhyWTnqKJzIBVrkU5ybTRU
h3Ec8o2RO/S2lPjPkTyebgbF0NRGRPAxAsFiodVKGjULKxFCzlOvd/BGUFfJq9cScBWkhQU33Z0+
bG0Y1yNQxLNZ1+kKsGYf7DCvKQcbxvlpMd901It5350bHSW3yHKxc3EmXr2RkAN1SKGnscfCikfg
KwHik+efgCZvha2N16QCr0+8H6GYWb5XqgXyJDv8xmZr3vs6YAaiCN7TuY5es0GIfYUH8QD4JdoS
YCE3b0RW3hSdQpBM4WaQNiwxADaOCSOdWJSt+kGAH87m5gXvwz712+S5HQifXiWDdqcemk6Ww2kE
ngWqFtaP3Y5suPFU0IM/3s4IZMYnBi3GbZcdhL15H41j/WmGSK2TYnm1LJ2wTd1mBB64D6t6a6PM
2HWZR3tJQXGlWssCHvLHV6tTLwHBxvgcZYTALANjIYWWdVTGw0Pea+PBKdEM0ot5oM9VHucOomEx
g1fRRh+7lzvub/vX//5Emrb3T8qOh5BC15kTTRtLCYVSbCD/KKIveMuEFaXB3kRQd/RddvZMQdHO
R2gGjp6DN3lob/66FmKkmtt9m9Lsu9JOIJXO7vIp/h5Hjnt/U5p5Ij3YofMdsH74VGiLdrEt3AiC
1Ni72stofXo1NglIoJuu7216Pd7w3Ov1s5JQ15bHwMCnVoJrufRFaNzbstloyB6jFQcPY5i6CJO1
tVrjhnodbMt8H895BorAFs6O9Vm58kP9VSucN2FV5UHVnDAe9BtTXhryoQydtt94bXBPIJV5hAMq
vXI+EXo6hXaKokzhtLh5jbrRmo+N4dLINZtvNuattUj87NGG3HlAz0trDUvqX7sKSVziYbIYhuVO
A29evx41IQ5NAE6H9dXTIv/9P6/Uq5FXQHONJ/alf/vZHy/cWlFjYOSbIKngMQnuyzl2t4sXEXBF
++Zpgna3jjwR3EVDG16p/kREbzRRf7zpj/+oqkodG8BV58NcutMgO2sEAr05crNFmIQN5RRLGNIw
52fd5xQ3muEb/+XHSCsebXAWICGi4VsUOHFDbfpd2oH36MwhCDQsyRWU8Sd1oJZprhdAgHvIjUQ+
65T+HRwLq9iI3KttJ/aRmhduahks7dZuur41xIE6C3CpY3tCiAwTUroFcpMcaLzebGH6gIpk3vlw
/1j2uKERnqOh38Z0O66qUutayZ1neUjizBYMnJnXL73WQ2/SrHebQJRzRMVxndbNx010puWPbZ0D
6cTWd1v20bj+rKPJgOMWkEyLn+jIciN+c7OIhnE2727/YYh6fu+p0W/RNIgw4cGXw2BYfb9NJ0xB
Hcl2Hc2OwZ1fDbd4qTpN200J6dVZU/jVCuP4cG7Mwih2YUV40O0j8vblSm8ngT5mBdPSlv9beMXv
1sGmkM9YiucWOekahF+wH6ZWW7kyI8N03m//sD0WywnM8IDvFo8uBg3nGThbcsIzbK2akqj1xhgR
ILgju4bitwYTKt3MuQc8SnUDTIRsmBqz6QGQzZvaqUReMB3MeIiRwyASjdos27KNm1kAhelGxePg
LKVQmNSbpOTz0TP2R6mwWRuL5UTlDTa+hwl31dXBG0l/OP8zcnamGKq1fIGYyoZ1I+i1Yfsh1QXV
3lF3VlQpGxSRdfFg/HlgensBKw3xIyqb4+Dp81lfUvLV/Sh+KXwGXW02+sdbDX8cPsumzB9x1qHy
TUVMO6KNtksAFy+q2OGG9pS/l730nzq2TxPD/Lxtp6MOk5YFvcZWKjcj0aL1MJN8Pkr+t4KA24Aj
INlyqEzKaPl67BP0n2Ha/a3p6tnDGU3DsKKkTsBHHRGg3XnGXZET/7zqXMr6kR/+Utv8rARCbLBN
2fs1Ok7NAsRASjPmeSVqlgc9WxB+1/WZqZMVahB3e0eATuF+e+nzYXhBLWCSzK3ne3XpwgA4QOKb
KYZVUsoj8JrLdUv99UebY2ItUOv5Jc3G+OKUZHOiZrKomBXlijaPd6i0PqCv2ofNa/Ouanf54j6z
lw+3FSvgdxEyraU0XWcww2r8b1iOqcfBaDGSNvHkbNVlNenR/laNyAzXandTJXn4XV8xdPXWawl+
iL2BtgrSMXrBy9qCTXSkrYjHHQst/Ca36cnmKgG355O1pQ4VXSvXY43OZ6nTCei76nz7w+bZum+l
OyQjpjiyDfxF8opcHTyByfJW9vU+DStxauuIDBRLJMjP5BpLHTx5BuhKP93El2AL12ppljwHGRUQ
YQkfQUHnb4FAZu2nYJEK5SdqLmVi477VSSh3obmhaSRiM00d0Dia2e9oBm7VGlBVQkFW/cpSvvbg
3oF16nwxSj8SPOf9+DZ0wW/CheLrHOZOiy8Nx4R8nxHS72xzcV+AxKXnKprXU4uPShZNDmFd6B9w
3W81Bafpft1UmngbnFUTMrgr7TQz6TMbtfssjMS9k/jD2e3TapulrA2HTG/OQWhB0cRloVX6u17W
zZst7iO3a9eaF8xfgVa8GU39KuKxXRey455Crhj8On2UnrENRUocFxHX26HPgbItuiN97QCZsI++
xmBjzCLQX5K2se8aZ3jX6/ZztCDBlLIulcbzjzSllhyZYt/lpkm/xiVBRpum48hLbPuhQJwBZDOu
AGlDZHxSh9pYCO4sbf7PGKCh6BqksVmR/WyCcnie7dtQpTeNt65K8gxd2SyyiBsZYabZ13aeoqP6
ompyLO+1sL1M+WNHGMIVRh8RF/J7WDtxfg15zFdzQ0RNRq94HRqGtlUyYaSCgFUd431Ef7Wjxl1t
UrLFrkqCrA5+l34XPe1HSpkRc2Y3Hf7Sh2G+h3oCCrhxdAnbaB7twq0wCUHCkEsJpfMlukrCJeTX
bpDthB6tpircUZkajqWhC2qCcqUTE0eyaGm79y1WOr6MhxnZYt91sfEMCBWk5sBDnnsCExTTAVWZ
6r1xyuqSuzD5hRuiLQo8BxmsXUkU0YUFmP8Q2sT5lrCf3tVZOGJ79QHJg/QtjE1Wsa+hvWhjgNVK
SELDrwKQfIoY780QwNuzPHUuad6PMGRqnyAb3monGeqVG5nNTs2pEsmPi7BekwMYPepILBHA/78z
vbGMw22qWug9rmhnvSTyLf7LmxL6zQf0uuba6/MB0ETxwzMWUBJO/63KEvNczqDJkZPHJxCU3R2h
rssGa950h1MpRhYabYwoGB+U7FX0WCwc9PebApcdNaAm3qBMHh8MEcbP0PnQOs/zF/hI4yHqJv+o
kw69VaX2ILf2WPOWDTr4YZ/ZurgzWfusMuk8m1ooN2yyot0orVZyj3CKQnj080w+z9z2FhH0P30q
Vy9O/6k2keoibr7sRf9ZopS/KO80Gg7ngpBw72S1eb2t9hbjNxW5igigmgWqLJzU7GNuI2+9eAHm
xD7equWV32n1NbKMHzWCux/1cj/OnfuT7syE/ATzwk2laxAefPZHh3W7iJGQ85Dm7jBLBw8wG3nZ
D5N7uI1Uo1hprvQP5i5FGCWXHY+dmXtvVl32dJLJPgISJ+DMXjSncZ5sUb+rd2zuLeaoyKsug5W4
T3lX3u77hefymqcPPBfzTr1/9OPXI5lPryXm2/u6Kb4DyGHmcMv2oQ+HL71NnDdPR+QRtLpxbaBF
neLxOE1Ab93AdZ+IdEHkkRMHJQt14JT6F9xm+Wq24UtSASzXNtQomDbUXJJlO+IifdGJNX0gSeKt
cTErBlBcDqMjXgNWcTsIPwTrjpX1GvtAgjp5WZDkxusmtPtmnmR7onUof2ZzY5tThreOejEtFrmi
7QXeNS5jOjDroJsb1mjUauIweY/02NiTNOnupyy03vqqOU0Qrlf6xG5cSd3ZN5Gth6twY9eCiaKh
NERZMDgC56fm1FL6YtnVbiYU8meYp4wzndnJn3AtZu0a5v27TzTamRGGSpX8bquvf2jGJarv0T6R
eEciD2i4syV/Rf20CrP+gVF0q+XNa4U29KFLKv+1mt7bqajeHfBVd3OJbzmLovw+tu1ffe5me6gk
y05pclwv/AwIn33AC+g8pnnxbFfV/MEc9O/fErMeXJHHN5dJON6W7Zl7v/x5Vo76H/f+OgujiNm5
6P/4vTJIq6sV8aFYVrF3q6k9DWkb3S0G+54KEf27bQzvPVIpRE8WZY2660+aQ6x92LXFhzZYurOH
K/totJiT9bx81z2+jNPA3nGaf3C3vyqza4OJKBxd/EhYSMBT8ces2aKGO+WnjTPWOG1BmIa6VKP6
EDYGeYyvSe17Zy+tGsaV/EU9EXUANxwlFgnZVSXO5HnHq1zKeEO7L9ZpVclHvg63U27KsiqK5gQV
7uM0FH+cqXuRvLfIe+os8TDURQFh17ItYU8ploXJI51PXnbkxw5JSjbmFDYbYivb+0geHLZBEBbJ
Cg3TqaVqGp0C1bLRc29DSGPD47iUO7v2GQwyRqfbGD1DAgjcaHjOgcs9k5H41ejOfImingo87uF9
PTnOWv1wtnJ4fNoMP3JkdRVGJAo6SPPTYPheidmlNGua4FeG/ow5EXtJ6ZPcXuFM7wVQK6vR24c8
oyoeFARY2O0sTmmRansBuOseh1i4tT2zfUHK1DBtA7KiIf9ouaN5BmFqbQbZkACyJDI//nSK+1EG
TKKcnXfhglLDS23xDCrYPzuZ/oZcZQsdeD5VwRJe1cGMBpI5ewOMnd2sy1qXdFbOEhiXj5pt/m6k
g2ZuBlrPfghQR9TWZUEmFsXC+VaXMl2VDTk9m2zV17rY623ANiVpiYCpu3GjRnt16O3qfswCSklz
t7vtWyvpor+94yVJFytQuF8ek90pk7SN20SB3n8Dx4nuE+uKaOgYMdyl2fRofZEkyuskQi9eesxR
eqxH32kK8+/bHjL7kUcmLQCOe4j1wtRYVmGIwGSBZ/wRjXjNQ9tzX+kIrbK6DzeIdfLz6M3R+wjV
VsR2/WmzMTosSextsf6DHlC6MsuGONho7UMm4zsTeWiW4EnXxHRpjG83Z3kY1SR1hCTDSy2kupeJ
JgdnZxb3FmFca8RjnRxenN3NKbMUyBL4Z9INigH7bMjyEuaw57Fyh7csnO55qp6YAjE3GmW1N5J2
3NlSlDGlJZ2GISNZRHM/fFrXRO7gA9ZnL3otcvEYdHw6S2GyY+iITCkTjUWUXNowau8Cs2xPwQLw
gJU505PGF7i+siiTrisiNkF+IoWjVLYIzV93WoLXZfaQ4noNyYiNbW3S0GYttmgYs/U8vefJjJ+Y
ul7dsao/qXoY23ZAdKBVGExG2avtSUlBx9a8VE4H9jCWOpYxBwFLfUm5vORVZ5shemlf39rzxIfW
dOG3IG4fE8ypv/sYfG/vgKOtsblo5hz8JJH2s8vM/pO3MFjFo1M+jDpfQDkMZJEDjtG3mu2Ebspm
qhi+D4QR72iEsgeTijwtZrs5u3V0Sc3EfdXyakuNKD729AZ2xsBuL28G7bGZSZBZMis5a15PDQZo
wS6zonLr4SXas/G5DFU8f7kChGuWtuYptibjxPeM+GVDkhjKrvgIUyIFImvo34fhO4HMwRGahX5x
lj67mKxnV0oxVAub0FoWII01i50Wa/2xjfCd1zVlMhqe1qXNpwP6xk0Z+kfaJuavf56QAnoJxjTe
aJrcTRp5d/ULai+I62NC3+MvpKP2Oaee/BSQk32HRAlhDbk1Jp5tMoid9kTYRLRD4Nh+LE52YGmR
/QB5ZxAnzaCG0IuOFnqUKZKKp1Hv94s8i+Q9dabuheG8bAgZ5KEdEGQGJGF9Eo9wclsT3759rbWA
P7HqHvo2a55IB3qIWmO4JhAQbjQHA4oOFrfxMkPvfcjtdycpBzArof3s1SNObRAOXzQ77z0/c2GG
1ytCJQgeZeP5bPVtsPEyXzv6WZPvhoSYqUYu9Me09O6onFJCsHdTz8A+Yxcmzssa1kiqrXeTFgVD
QhPuksF68i3oh6rkwCfugyazvZfRcfNVYMbYQCzDIcmiXShkjn/bGbUlWU9ks8GZbLJdXfXtD9GJ
leq02r347HrHf4sq91dvGzNN5wksuSwfGohj7muDah155+q346H4Pjn99OYvgH14bvqrQLl+MxnO
UAjT3F2OcTkta/UYkdW2HBssiWurGl5snrpnXCOQV23iPNj8Oqfcm8ttW5jhl2m/Wzx4oZl+ZjXR
pO4cEUolt8zcrvwk+6xFlaJUnad1DGj06PxUpsssM9FLuctJi5ziiMh7uEeRHFMp1LJPX6vuxirt
ry2S8c2o678HkMuPaayDYAupTzPY9IfJSSnKyrNFnYVxs7/VLmTjBJZDp2fQWcXvYuric2mH5ZM7
ONpRFU6DpSVFLp2Lk5tGxQGNAIVLhH47ATritvX0OrOCYtLHa7VMNWZk87cJJzI86/CHebAFAVvW
PeuNVYsGfOsyrD378UgxmhGp9FsexLT6pSR6bdcEh6mJwo3JbuYVZ1PrNcZFBI19KGvvaZa5bRFh
yVCqCbkr45FId1K2z+qsNJ3u0NkL6q2BjmF0qHj6X8wUAMUasB/V06JJ4fL8Ud7Jku4UtiHhq3Du
j4Pe4rwHNL7LdUKHEycPH8Yu8s55HLsIYytSE8s1iavGd9GgN8NtOF582Gj3/giL+vYD3eULKepz
1PbGJrXm8JrqTUVoHPhCta1NCnp6WbScTLpTV1ZsuOTaA5mq5e/Sqf51QsLnIfG14CJ6tOjKES6a
2tzmnpNufF2nuZkzrVyHxtk7BQw4s1iunZJyy4MhNd5NYp9D4RVr3KskvMkV++JG484c7GWjLjPL
C59D6MItWJ+z0t4Vg6AhMyMdo2wOC1d9Uljk27O6ZK9snIxRjyWtGTBQT0SnqmDRr+7OtQDAORLi
Mz0SKO+uw+RLfT3IK2dyQOtSnFuW62yAV4PEJMBKpinpxnzouT08JQJLfrPY1p06BNJ231a9d2bT
vwv1BIBsK+HB+Jxvy5SBL83p9qhaKfhZDyy5Kqv8VWUhvRSuqzB6GTC0bJ2R/FhV+2hiMZ5jBzLu
rfjBcm8iF+WiAWII/GeAr+FLyvd4NZYddb8ZbGFcOuV+kdUT9VMa2PF9lsLSsLzhPoxaHGeGAQ0d
SUzpLPHDlKJE0hGifwAJf4vCUrsD+TOvyQf6wIbnPy+EBBznSCPamX3kl20AT+2qal/S4d+H7OpP
NXVYFN3IZ9Shpt+9cVJ4Jh6AsjW68PHdciuAW1H5drPA10ZabNCpkeSH7MQr5pOZpdkXNRHUx/Co
jmwL7tU3pTJye2uZ2Xx7hoWsDLhhcqkH27yMjjfuWSpjpYtS49CoPl2lWXemhgMgkHIyEr92CJL6
nXp+h7IlU9K0XZIoSCKbuo5aSjMVGCaa6qszg11uStmRcm+7ymvsD9Q6fJNyc5vnIwTWa1zW7t1t
QVXB2yD/jQYthsxkq/s+kKOGrBw3OijroleYxXbqA+3IMiV6k/eHhZCdUnPfq9grtvbQMaAR36V+
1tMSXrMoRBPLYMEbm++UKp5EdmeTtyNbwVg8ONYofge9swqw5P6cs458BF7yC1F3JoJK6ZCmVr1e
aDfds6y0n40Z+JyducbOryR6K9NeyEEWO1TY0BYyFkCCxOh4jKtXo9b6S0XPYR2U9ruWhCjBwukV
kav4Xoztv0/qEqALBsPFcX8RXLQSdUKTumFZlrD++alNxfdyLK0P005K2mtz9yzMpd5avoBSGmiH
Is/zfZi2zjXONLCo/NXw4cQfZ6G8F8uf/vv38tE/MFm+Jqy8SHpOgocqJucvq8cIxjBtEuLo9M9S
rz4jnYSI3DVAJk8xaLv2jBEGweQowkuSa8POxkp8mHyTTV/NntPFkXxgdWEfIvpSD2NAJ9QZcc4W
iWDPSRAxq/CvupkBb1XJtGetHNyPTfEBRoviozlO4PbhT6vLpEYsFlfkOMfu9NRatISDekp+xHa2
7qTzRdOqD3lheVl17UY/f6kD2qKtXTkHM5nYUpc9gYopW6UokkIPw/xmQnVSSsYqSh/jpLA/6xJ5
ENKF5qlLnWqXsauBIVQb/Wvvdcu3BZHeiqie6H5mQr9zfaRCzeAt39pgBppTxmsXfVJ3ZN9/w9kV
WgYSzop+EI+X3o15cbkZ4+syowig/x9h57XctpJ27StCFVIjnDIHkaKCJcsnKNnbRs4ZV/8/3fSM
9+yv/hkfsACQMiUSQHe/71rPwnIgiCDcKCyONtnATLwiuAatVz/d2X9DmL8oAR1dAf9SxcZZ7UkP
xzPTQEDX2rkvCyIgKLB+GQYvfTBgLj6XhMLdwlysAEjSlwijXwHN8UcrRc5/97WKBMdGS9abBc2T
/k1H/ln5mpGFdaZ4rxOaYETfC8P4ovcZALEeLuxQzMGGks4VL3zF4p3hvYkL8+zJNq3atQjscFth
r5W9d9BJ/VNbSWuyrClKf4sva1d0rfxUpHZVPZFSl6RXmn2dlmGUpA3n0Dqlt2F5Z73r3TSvQ+oc
hMsdEaX6r2JkGeD2nvagmueW3CUlhkpFdU5kaXvoYQu1thXv1G7m9cRkiAhDsgPOmvnBDe/2cnZk
ElrYU/ewxgVmUcF6SmRnhVhIyqyGuEFg5VHM/VEFkRqdTlJsPlCPkdFi6iFzG+e+xddfrjTyp7da
EBCJsAwWoTlD+69NzPbYUJFzTENQYHU1hwsS+G4bxYEGG6nltwPm85dRgpHth79G17Xf3D58nslA
+sgd9MjQMvJno9anXTYYyQNmpwG5CKw15f7MAVKe3cqkYS6LF73tmau5RtCtThgq2QjdEAGqMyci
bGVfBTKPGrejkhnEOQOkWVrsSg0C8UvjeSr6ehVSUmQe0wGBSIJjOxL+h7nd+maVzyMAmPfO0j5S
Pyfpmhm3enCIiFsPZuHv71VmkYePDWF1TUZGb1iUzxVCvefWD7fqnRu5V/naRn2bmh7kuwZQ2FoG
2al1ujVFzb4eR/pcUIDBm7X6pYgNOtXATdAnsKwtnIR0o5DutTbG1sHIiNDxqQRbWjT8SuZ95zL/
Q5KTP8coWj/MiW6WqALjaA6LBvvuyIw9erFl/YrMGOCE01HJN9SDroGZyasw3neNdfjdw1yQuQwU
C49Ni9jYsbC0p4NukqeSBs/C8eu16DvxNYrrb7M5hj87AzmVJPlM1Ai2BlEK3Mise9EYylK5qUxI
3pCi591gCI3VGPTDAE4MlOryqeBLeZgTqgJKAPDvXRZQwSHrzXnd+B3QKhm/WJNm/qWEO+9NUM+m
KHlt5SxZ7o1+l7x6WXG8j21F5n4MVCqPZdz4m86bAAAszIG82gHNTy1sk8lVrZfN+Zlg9J/kGHYk
QSTYAnJa7yNSgJIRYBvfVbNlsMugDq8za44hCvNa9cCXcRybhNiIhqJigdSBSqQ33VphHG2KjQjb
2EtlgF7bOs0mj5x6jQPj2si7uJ4jHo/q8VYZC/aysQBj7DnWgfH0hx3FtO+U/KzpKXB1iHQBg99/
a/Xes7t0ciGGfiRtxsv9nhpmlnHzDdJxgWm0rLh4m9BENIaGRTpnqxj6qqR/icD/NtjRozoLlGdA
Ae9qIu1cREPSmKvMUsAeNZPyPdlA7jVFqaOoYEOn5+fBJTI6bZgZmqFVfNDgo4jJcIVI4jAABb1Y
FfNbvrZkG7oNGvjZzG8ZBeVbHBmsnEYCIFqWsCt1cVBaoGBpTr936Uaax4rAIyNlJZ8wJ6Ny7csa
HX9Mxph8cxeAuH2LFs732j1RhsnW9Mh2AOxqv8S6Hl9Kx/hKORgft2IVjouJr0/Ow2jhRScW0POq
KO3hpiXjtP2zNbfJeAvB1WznKl37+Oyvsaw2wqq9ok7CdpSVM9XSWoaUYjFtFM0rbggHt/vyxsp8
uFKSgwFW1xHe+lgvd/XYLfvCDdJtmnckE+p9/i2EweeH1NI0m8qt5g3u85IHNTNUPT+0S/sCDjI4
e8w61/Ywd5TGa8LBQmZ1IVErnad9zUbrhwD4Yoj8pn7FyqKDnI0+sQsY/UgUCw4j/o5zYRJoDKUw
PGs2I0qYIuxUu+oJ9ZJ56DqCWPPoPMqtP8/Ksub9P7i/rl/eDLzp1AnC9imwpmo1JVF0xK8arkXM
V5GMA4s61qv9QQQlPUBqDgfqkf5KwQ/t2dnBJQ6JdSjHl9+FzYmWs+/exLT0178NoRzSqmezSbuf
cVgzj2nHrziZaxo+cE6jHMGQFtT2Ls/K+/258BbxpFvkrUf1Tl318ViGR8Mno3EYyvFgpUTGKEIx
KbIvd1gkmVnzyxi2vya50LD7myCT7i/Dt0GNdt3v2ms3l+/pOOOKkPW0gebJu+iSTyH4QqoaTG6I
rQha0zq1BOlJudejvYir99HmXI+p15Lpxy6VAJYV+QKskyAhp9dxKMqS3WANgCq8/q1bYLpEi/dj
HJ35MlgtUDVZ6s5JLO7ph60bc2CpqQ7qRbE1WmO8pPIlPvVoLvs8viTzQBxFnP8M8+nMFU4wZNCd
U760ux4NjeumcSP7yD2meq+b+g1HQHGzKf+81fmT+r2nCobxQB71YITP6ovz8lB/HJfgiS6uSaRn
Y56SShQb02eA6GYqk1Es8q3wU/er0SFiknXijEuNiVp+1pKoetHgha4K2WMv0gwfZAhzqLikBJ9t
Whcgi3pnPaFE7dEHg8Q7vVkzs+c0eabK+lMfob04smZMwFSyZm6WXEKv6F/r0TgaS2WgtDdeJ1Ao
JxAcrKCkKrmqcSx7I5MMdZ8hseEJRyudPnVnN8yBBItsxOwj9WboUes9rMZi8xL0vvkemZA6PcRf
K2Wmy3vUjASwboErQdxFzfBSiumXmnXKKWbeudMXNDTDfqZDsxIkIrPaYeSNtD45Ly0CY9otxkbE
E2E2nk6/ws4IsWUMU3sO41dvLubFDQY4gC5wUSGYKKZe+p08yfSXR95egLZs5WvWrSF49mrXeYsi
z283wmfa6HV6fLVG+s2RxNg53g7KSvs9pk50f8GEzYvFO43n//uCxoppaE/28R8v0kjwybLu//+/
/OsF6vdorTy8dF50ZrmdPIxUile13mgfk22OSEoiKffWlxe7R+0pjyeOkW1zq7COSZXa7z1IbvV6
N6E7A0ay3NMU7tYkAhpbmBv+07Rke3VGxvHS/h74cEocR2RvLB3lOnEqHer+Tf2x6BplU8QSD6mL
AYDISONMuizT7sAjdqW6f+2awOSoafiY1Fmw6HTMhNeDZYLClWYIwBrZ35jM5opBzvoylDZFb2t4
mI0wuE/uwNvP+6LKf+/mmT/vmw7XbRy42Mn0GI2KF65NZxo+dM9/hz88/bStcl0HlEpXgJY2ac1k
imiob1avWefWJZhwFgyStVF6l9mLgXcG6EILkfvvgy4uVS2av4zefdezxP/id9gzkRlSJuFifExj
OqepQG8zZXF8qqelWdc9UDuw4VjRJjd9iBAqnkkvb/d8GOLWp+lDU5RomCQcqAa2WLvLNyMaDgRl
PqgpwX3N5zpcz27RPuiwv0Rld29WP1WnGlrhhlVwe+0WFlmqpWSRRvXE6iU8ozdMt8oc5ZEuUgv7
gAO9giTuTpfe4j9KfcgzyiCP1D5Hy59Fb2qLpX74e4sVt4wvX8cNq3dtQcYbIfFd1EJ3Id6mM+32
L3NAguvXZfEGMGe9zNU3XdGBUFwPFyxIiVZuM9lrxvy7r1vtIetr76YeWh/rupw/eCDtH3MDJC1+
fmwCVOfUhN/VRo01kfddnw3pnJLPOiwWNIEOv1sutZ9a93NloYyqdZr9Hi/BdtY4TVggtafYy7NH
eyJgIk366jPvQELLLkfAhG/l2on+GgIE2znoiHKP2MZQoKxFU8JfkmlDufZZzu5gHVK9lqqtzvH1
o9oVdAOJr7DwQE7VizLy60B08NHl3Wb2QtbfzRyfAuE29xuh41QxJEfr967AzXgfHWJd+9SSNH3S
Bb+wNjf0r0qmzr1F0R8tGS7YpLyooWMpteCUJEW/VnduuIDhJhXx/Q0i3/zh0b67qFVXAI0RXrlD
n+upx353sWdwuGruVOkk9aBihVhWLOJYscg6xgvMfVjXLbZQyRQLEJukE5VRdRPX82g4x/+5m5UU
GMlQBO4Qxd+KEMGDlizR763SvzAKDU90OOtNjonrUfiJcRhFVRy7wqRQK+tiNgqCpNaiW2pWGrWC
5au/mO19rl/CRFhzpSEWxitgDe72v9sWxD99RD7wc8tyfaguuqfrykH7N/KPggFxQ2xPlmmd0yiv
150TmV/UlocI5UrCkpy7GOK1qwW/bIZo2TIi5zXrWN4vJPduDLnLYro445mZV3rZO69LGSGJ7PKL
+lE3mbp1mRqd+XgHApTIRvc6opCxGKyvdT/f7i4XaXWxpcOlqZtsP/r0B6qxY33u0fIJjem8CNLU
xtDVP3KRlqtqicVjMjbGrdFGBqioIuY3ZllEyx1blJqCB/QO30eKw0qLr7kVRUlCbF6sspj/B1ba
kt7HPw4+QEomZhhbmDoCFts2FYLsbx/nGFEViaq5PFWRdUui2Vx52EXeQwjN3H+s5LFcEL+6eYJU
ORft4Q9RSnGkxiwEzhEOybZx+6siGamHkRbbxakIhbP6xmGFZYtVZTjaDoP5fHJy+7nUpoXTKd4S
dCrFrW7eHPvK4o5HysFyK6x+3EfI6zeNvIL/7KohjXl/uf7vJ5ahmFF/+yg4peAFua6lY1l0Xe+f
H0UbR0Vc95p5ZmLLtRTqKbyBviSpLCPN7WqHzgpJF4kMKNNguo+avu3iKb9ZRUu0WA5qZAiLbGdg
plnF3OIeHJmg7rICe4Ahepc89FM/X8vaHo+ORwXGdNvyqZNrF3cW+tnNJgwKUgemCvZdw/v08E63
xWwmF+yyGyUb4q4Hc5zQRLq0l6Lsb8o40wSigVtDfIMA4r+dcVbtEDMMdAlFeHTlvM2Lm/4Qihz9
RlQ+4aMxfyBl/bNRti743BKYYZT4yYlkeXPtUox4S4gTYdQsGnqvpXhzcrKzwrDwYAPGzls9ybiV
OYLbXQdcbJ0hTmngQXalV05ig/eXN3diVbaArnU36/Zh6A6XspbMYlSiDtKbrZdZ3V6XbcIu8aMt
zUHyBOVubVmfjVuWhy6vfxpTYu/wEZb5JnK1Fabv9Ex503n481BSwCQMAz3En2NqqzPmR/Ai0ERM
qvelZ7MckReuqeGlgC7v0V5BPItauXvHhPSWdnbwM0BgbaEKI5LWNQ6CtY5Cq3LHrEmFI6o1y9uP
SqN75iLy+cpJS0GHOVBfGNFmJJj4ofTK/Ahx0TmHYz5eWvIqdWohq3FauJoMcjiUHQiYCUgbuatu
3WELtjUvwFu0Qf8zLycKBukXgxYHnh2MTnXXfYxBat9rH6oAEkgtbWGXIeeSoe2EIfRVA6XteC8H
N2X67MogTVT3N3WoF1Q/a9Gi0w4q4zMj+fxtcPpfBPllvzJkWSm9kZEK/eLidAItS+6xbMrG1DEv
KZhX7gfzUYtoPRQDwy+qY8D5RMtvAU4cWffCcMoS7z7xi7XMQA9BTVf9uV5K6+J/XMD2PwB5XMCY
88mOFvxtLrCMf7iRa4K0Oi2NwBoQvbu/w2ZnjeA7rHHLVpsTIuL7mK4w2J6UdCEX345mERnY1g0E
kTCbnnxr+pnodkzbwggPjlPrr3FtvaaCdAmJqGindk3VZtrlskITSWZGXBsEr6XxN7CyqFHkIfWk
CyoY0jl+96WXJRzpMxi8Cva4rFDXNFRWDtKXs2IoMSKEO2rAeEFz/Uc5hO4xDEW2SXuKpJ4CdwGy
qbZUGYtNU5XurXECF+EUxF4omeqIMy3ujc78u4mJ4fTnUBLraLicaR0WerGinuNUsCLlRdOYD5C6
TqDqj4WfUoH8t5xNbWm62N37d0DzoAahvwqnrHxsQBq5I50F1/xNKK1F9JFXfvMQ2cvvh94Myt2C
LgHldVhvc3niK5LdMo40hy19fEkcMzxyua1iHJjkATexuelEBBOgcUB89enXKMOG1zTa5zzFq9Fu
9nExLb+QsO5DuTFzRKNfe81ndybonsqZCON13hrVVZXQEHTVm3vDRXf6R8qYKa2QMX2gt2+dCrKJ
/xwSS/EUW471NJR5s84DxrPGNKJr4bAgU1Py4Gov9XNh+LT1pNsNNbT3CK1yrYuI/otNcOfBc5HN
mMbnfUbaL2l8cHLdX6nioevXzcPdzUb3SWybBPktt1fV9ShlWqYKmkCUMvyP0c2X9uo/g5tEyBC9
bamkMKxlXBz/6fVsSkroZkkyMTKl9NrLMBS/ATeF1nZa3SvaiR5/CwsZWSyn/Y1f/SDKR0lU1ahT
5xUxeRYCRqtLSW2y7QvMnvEU2HG21qBbkzFsirNrlOYKa0f8RFZQh0iRW50OK2miw/Ke+gAM9GKu
jspuwKjybYTC/ChGg7CuChV0HEPVxykF/LsIu6PaVQ/0OVZ8M8PNzYnNLrEhbP+crvSUwsu+RMHs
kWd5VXrCxaghdHARAhHoMyzvbS5dOeY+nNzsS9O1byhYi5VmuvljHS84rZeeZjEihHcTj96KFVR7
VdkLytdbW/qNdZ9xVHvqON83MKAu6/dF6zs3h0K46oGptREhTt/ioswPYzn7xo7lPnGixvKc1s4n
WKXieq/nMrr5CyzRKBRf9e+IXuxPvxn7rYnfhTwVWp0+lqj/fqe0/gHE4GSAg0ERCSc+k7n/Q5nh
3qaZQi+yvbVcM9z235aBbrufNOM1CYx0ect0egW+v5Q3raSAa092dbG1LDojRSV8tJzql9anCL04
rbW1aoNQAtfB6pTrxU3XLJYpfngxSyn9aWOzRJPb2+1OI47td5FYI8yz0knXIU47fug8OHY2hPiN
Ov87F9lzA9HrpPp/c5ecY//jv38GcMX+44qQM1/HdBziI11a5K6v/wM/a4X6YFpaAAlwpg+RDtb8
PPfpVgEJmiEhzVMU58DsGG11c35L4Ekd6jTfBE5ef4RV/EGv/WOay/C73FBK6yYjUTqDq3Upuhwi
T878DaeaDM8irklN7MoRcavm189akLfnCfTEo8msBkgRbaih1t29VWBN0LnvPwtUPQdK/8uhIy+c
u6StrTOj2Ia2BRrG7AhInsB3lrzXXghYwFU/6qvB9RxY8l75HgnA6qEFoW+MdiQVIA7zhf9Waj+T
HvXrQjWjTPkOqA2HL0kEh6SS5t9W4LsI6Z8GqrlFILUx0m/BaR1/TbN4XWlV9YB019ihkumv/ZR8
Ays4HS2r9nZFkRNFiqwDeSWsQwXC8KdPYdi4foNFvE7aOQxjFHQlVhzdsuiVaM+wRRFCG/pXE+H9
QR8IJ52/JAaGN17GmiQRIzqdpn9GRWE8o6OcNr0ORapvh+D3enyhlb1dnGDhBAw/YS/OXyPkYitR
GEAb6/DNrbwnZB/5j2l8xR/0MwkW/RYLJ7sKraB0JfsTM2qoFbfJtV/18SM1oX9hOFqins6J0z6o
qda97dToEXNwlD/kkYnkps3iQ6t9CyecV6Ki6aqtPi3FfkJZs3YIfgCgnwXpQ1416YNef/fbQBzx
kiKZJU6gAFa7C8EhXVFH/X1rJPhY6mkNaX8EnykfQGzo/+OeYOhyBPjPEQIqh+7ahmMCpHP+OUK4
AWrisY/qfWSP81a1kCeLHBw7d76p/nLSBPoqQxCwsqM0pvzYQdYNRnM+3D1AeJc2jbcgOGOaeTf6
657NdeQsE7ZvptptI6lx0kE2Se/6EkfdcymDkCe5pfzsCvZedPQboRq51zFGmSzbNfi6m8eacuHd
aWfVP0QbfVUSNlIjL2AVgD7H+CwM+QHZCSNO0uK9+DNG+H7J5Lyrp7VeasVKffJIH6o9krOZ6wST
l5KhUXYJLfLF7Kda968j1jNjJSYyCrQQ2sji+xc0efZq6Rp3tUz+vKtcsuIK+TAXF9i+n0ldA8do
K67CmgwFtaaf4h4kmtTq5T1xapbnhDu9Je9VGJmxvo8w5oyySC49La3s1yII1q2VsLQqk2CdNKG5
odtmw5sK1osH6Wnlw0WlNcHUO6J/cvVT5tqR95IQFfOK8iPd1BC/rkHSuKclB2OX2PgisWnEGzUb
UU1NMbX5/5iIW575n7MNsOU2nxxkN8e0KNToCmj3t6pCi2IDtIMWHltHE1tjqv3XIvC9Xd+w2NAz
y3+N3dY/NgZ6HfUsFu8ZG1LwqZ6Eguc81fJmLH9SPbRWSeIPpA2BbW6jDi3QDOfasa73n/EJBnQQ
Ip/Uk2iWR4psHux0+XZ/3l0924HiP9pQz9e9J7LDMvY+XfZ0fM6wsU1G8aIeGiclgUbLVXR08ZJM
COaSsDpQ6S7vrzB7D/IBPMb7T1VEWT2kTfD1z/8xDiiPY7PJ5VBSvrjhmJyatCRsTb7N1CeXBvXO
1e2dl9is04tyVtk4qo61ToDX3XbYV/aL4SwOsX6xvR1yjaVo4rvnMSrMgyW3JnkMfZPUTuKQBIxy
xH8FJdUgufKW6K2zj3qBy19O/KKeFu8QeNXBaHTClGudJnIgM5LwoeCp1BrziF0EmzhthIH4riPm
yelCroS+QgNCQKXcBZNE5FOpQVP4FG4wfnpJS/AJekzUXM18Ygx4w/jUnnUcFk8qSrM121OuP6rx
C1VssFIULoK0D7WDexRjmPHeauMXJWXULfA2QzmDFglZXPpNsyqDiCxtYcnKYoYwAnFuuW20plp5
lV/u1aQs79qMSj0so9lHPys7wUvmn3oWM9/0AduUy02Yripxr+CXtF2WFwy83slz48TbAy2OmcdG
YKDd9q1wKNEVxBBpYRH8fYs79v859rfXtcwe27J7JbmKnJ6cl47wbvMhmWBoOPG5ddp0U0rndEa9
X674R7zPwr+2rsx7oOXL2mCaDvf7rJEQVZ+WBRlcaUmpGuHcEyP6cKE8T8q3HLfMiuV45jhfqVbl
G+Wig0hz1PSRL7WY6+OdVV/2GiErghKlQZe8tLC9WQiCpa9cDpoJALOm8pBuJKaxiVP9N6u49IKv
fL7BWR2yF3irkXFsPYIHlH58DGftuAx1d48AK6ZKOxao1Yn3a/66F1FBJuMmNfMAZDIF0D9bTKTc
TVfrw0mXMnDRaymzyNk6gSC4O/K1edEfqB1lZJ1ZFelPePPVMZdwDUJnP9uhtfY0EvwPwswHoTMN
TXz/iISnvKobaxK6rBgouocekoQmnuez2vrzoDfudNS87v6KP8edNReI9kCuDitTIMhrZRpXDxTH
9M2wsOzxxOxeO7/aKH+2WjDhItbBUDvkTkgrJJQyrXhnuKseu7L8keZO+e73SXSMZNhlPWflGpeA
x0mtV3tRk9Y9JXP94blhxmkyBfRuvO49NYv78Qri9Ja+5UbNVfXgHTxb+6p2sglfdphd+7BCsDHg
8tGmeV/Geb7+cxlaA/pwdSzt3OGAI6ZmjQT5dWToW1ljjTJRXuFT3XzcwVqJ0eWrsiLOuUU+9eb6
8dNiVNlHhQdP0CrbiYbLcZGhZb1MM+ujzkPUPa3ue/IQNWax1vzwB+49RlQtqIodrD97dT/nafgO
ezecjWeoPb8WBETf05kO1Rwk2pPSJOYRaiMK2EQFytyFRFsO9VD359odLAVuh0Aw44SK25sRBO+4
OPur4NimRxebZikWqqSjOgm5FvsKH29l6lTzk+J1avXqkmog+ajLaZXD8l9rXjH9L8w3dWlxGflL
bAhr1NQQwOHyLaP492WgroBsct5TJhClEr4rz3WK9MIdaop6ctAXtrYDze+ivm2rHSTiaEMr5/ef
MgOp1+id+TJ9gMC6YLOIzt8Iwy8OY+ZAaksrQTvLJWjCrqAWpbV7pEuyT/N6+CU3oti5b+AguW+o
p6JR25hAxZvxhz1QnbElqdORD2mfuohUK3MVNHmzRS1C2olibra9z93VHCCgFC5Vnz4djwqhA4Do
scee/RQ4YCO7hm5pMm272vGuvpSHz2lenWh8hSt7cJlZEznWWHQHFjkhUz4Xn+rw6X5C2XF5g/Vh
vxRQ6Q8ZzZO1chM5mNVecu3Q1JqzLqxppNEP0gvigOMdp8E/jTqkzEbcIKWkv++Pg1G2K8TW5CBy
fa8MlgfHpEniFwbLltCB7sM3TC4x9azQTW1r5Y5df0dQRCC3vMs5TeYdBroCqz+A9qCvwzXO0HQz
udNnZZn+oyka/xF9pXlmCfhw3/v3cX8UqOW0oKGOZe7UJ6anHuuuKG8QlcIgorOVrIIgE9cuLJyt
H7EA75G49KRDpCFgGUrXSBTVLjD7Q1mgVFfP5t6SrAk0Rcou0r362yZgTbdpibbBFC47zEzYWsy+
XTlYe366LYWIMfg5LlCxa8NpvxSF9TVLGusYt/FanZEO6+3j0DG9VLUs5wqKLXhS20VX2qfJxwJ2
L2z53dig+dYMNJDghfr+L7vIoqNqADk+Ywq5wsE5KVbo11mUAscI08bdxfnU8+tJsCs4aospP3ac
adXK0r6QNX8lPOnlbi1r/tGAOjUZvEf1CnVI1Uhc2RpQP+DE/fLQjjKeRsUXkYsm5SN1c8Vrvhxm
PDFqntHNE5jV0em26h5Y53p0ahBGAM8yl9e81Jl04Qdv/JJsdtMy9YOaOtSm1VzC4DaECVJCmAz0
W00HYZzfVQ/BbIsNkrb6MwNGbeOhLwj4XWfEYnMfrgdHVtxpXmT2FepDsaoyK6Q3HvrANqpjHtUE
nXqNeNDAAVGf1L6JNA029TT3p7qqtWZ7z0MsAvu9hW2EHqp+Ug0QuWdNGV0oqxbHRqDmcTzMIKKj
31NZWbj9zSHF2YxjC91mkTjbIcmMoxdNzgvcta/KdzqIhpwYR3NvoVGMR0OLCZGpM9bVuv9ex9Oj
Yr64ZU57wPevbtD8wtVZ74yloTVX5tXr5IVvHd/c92omGgsSQX+bJqvfkH1ZgWoh9nqoo+uf0nhX
UNWuFqDLlWjvSJmRtkvoJvr3uowGps51ehtc/z2iMruPQT7dja1pgh6laBEkB37k0kgpGepjsFhO
qQ9/6WG2bpWeNx/sU+kt7WfQzy6F9tp8qcbM3qZaN6G5WLSVuuUZStmgI5zZjBNiIw/X5VoZr116
aco/qY5P4CRORRS7DMxOt7PT1jv6fu6Q3+b1klfGtG56VSV+9aCit+PIvwwaRLvIJhWqSeHdxRlG
F1dPrKcZwDKzZxSNUzMjHaOy16ZeCYu0i/yTmOovBYyJYGXn7XKSJLpVmUYpmRUog0VnJM+QGjd3
o529bNWkPEqT8lEnjkgN2SaBynsbYNXqPim3gfxbVivSyxxx6o02q8U87tzVjMyDuLLYvzQ2uUiO
FGvPHa3lcna7kzZhaFlwxiqel9Z0w6a20mSvADoRcR3nqDIPQdM9qhIRzN6tA5r7Wwv7BotFGTDU
xreFvvh2kgJKLrbuGFZoItUWgR4Ft21pp/Kr7+q0Lvwsu9bBtGo0jXhPCMePjastj5OgBHP/iytW
FZck7MIXIrlRg1XatdT5+qi3FTTwpurxH1vEcaxzxwBoiIL97AQk8JZFS7chD/1+lVUmIA3pOWiI
TrxUdkLYtvWmnNTk8ji7fqQGk5qD/6VEiFKaMF7DePwlN1AyTb/CFOgZ/45I4JttLWYDiyqICPX3
9FZ49czMXhtYd482cMvnTiDqgtTW3u4xBG2QylQ3vP4DBdYfnUEzzkjwgEKqDfykvJmNyLgbEKJd
F6b3BUT0W9swswfN4A3PbkIc6aAby5MjxXwRqTYMrREh8iNMl9CODjI7yDtSQ0MvQNWPlPdrnHS/
H5bRmq/YjK9LmhQndTz895Mz/rRTYXw2EM7VDNaurO6BhO1mZYT1VfmogTiyBjet8blPYeQ35IKd
UrlM7FHs7QHG93ckY7d4lzDhdwplo1C1DNWDTid83Sd9sqnS9vOOeoXmdZ3N/pNFUkonB/zA3J1q
eYIW/eKdIzrUg18UyAMRdy0N1lzTtYyNStkQ9YTQhQjnFa1UY2c7hf2F1cRaWQZYFerHurKeTav/
oSK51EPU6PXVzbSVag+NgPx/h6TZjaavU7Bn2DvL8dGEYXHWIsRYuAPbdR8G2bpaiAtzbU8chsCK
Hposl242rT3qcXZVTVH1Z+Yoczbgs0lC17Ucp2a/PCZ6o59Tbci3Zj6/3QHFIbc+o3npZElS9Kax
TjN3uPp5Oe/0CvNsb7502MzxDFXGrV+M4mmmqK7OVnglHkmCFDwnm3C2UMTJQzlbfxHF4F2amV5K
XK8qzMRfJwPARS1SCLlhoD8lyDoHzQm3zYDH15I+j0DHnn0PigtCQJDM0e7eaXWHqAqDSXsb7EvH
m46qOOFl6Vse+OJBJ5dg50caXh9pJRwmP1hVemDukHE8mLkN2z9NtzH05VVdaP4BMwmjFhPaVTE6
j3b63e87rAahAE7rP/vDUj6T73twZPu/KF9iw3/oyvlpwtKyRp3pQDpbnieEWc5Q+psmr89tSUPT
DnHnGDivtMGZt9bImNRPBDeOD3AWtE0VI4IbK+M00dLIOlCWTW/5hAHZG2Gl9SqhT0Aj1t8ZAb9x
ikVpTSwvU+Kgf+maZAI0YYBk6h4X03c3btKkOx3rZ5KahxmRETQPBPZdD24kRtHfTx4hIbzLw5Ty
vl6e7nxveUEHR2mu9tfTEm6WQLcP2diLddpp70bpP6VZkRLum7r4VStyKMLir1LQfO3heNWRD4QP
nXpOoAO5VBY1GHCbeoH/vY3mF0GO2d7Pu4fYGc0dS4zTaFvTUTQOWo0CdWVhZWsi2WHfkebclfSh
onoO15PPSpuL+TVfYgSnZfu9JFZnlX7rzW9lswYame7MYlpXtvuw9DTR68AiMRH9PdQH2hxOUGLY
cUlLsw9urr/Lz4sADUi9kU/PW59Zd1FtobzJuEV21AZxw3h0A34Ug/aTaLKLrffDLhOQnV292vpl
88LA8wNDa7SxaLE6xQ8HqJO9oMUPGChgTGG09ZoTcuNvXuNc0UysEs4AY8xBzGr5KYFBvNaW8ZOy
2YqkN/zfOYqWWRAonM1g71sRVqd4dm9UA36MXfFexu6tlpxCj6HKMjJzm5oNokJ3GFe+0G9+o53o
kGmXapiPNBXI66Uhg1xyeB9YKK/rxT3pVf5TVFzqo2VtDMdG/FG9xFEhNkb//wg7k+04tbXLPhFj
UMPuQhB1SKG66DBk2aKGTV08fU5CN//7Zys7Pg75WJZCsPmKtebStsUSPitLIVHNrV+UAdQlXDGu
U6mAZ0+eSqn5JGy+spCOWHAmNW802juJRc3ScRdf2ppnWbrMEc2/lvkUmuUkhO+AfyFNI9c819RC
yHzNEzDB5K7nSGthXfUdQl408HCRldBgu3IJ25luyCAORzNfyqExfLdBAT25aoalsdU9h+7CM6v4
wwJXewbSpRex48HsL/ihhty7WvItK6wXGYL5UCZFkGtkP8drUlqLbbkvTGRg9Vsz4lcrRoRhDfOB
0FACM2E2nVZY3Fw+J1q3/tPIBbh2RgRDYkV7oxnuMT011EXJY2kwSHfb9B3S4Bb4yuzbST1DFlin
iN+Ie2N/SWa+D3Iy0kV7nxLz3C/NPyqZYdc40YOJvgOCHbMvHedlK2uYOi7GzbAqlg2G3P7YldZJ
dWey8pru2M8MH/U1wGXJ4yB3wLPo9rkbKaqmWfmn1QuIyllerW7A5GL3dy7JMB5seTYEDuigIYWU
MS5/u07927Em520vIs9tl0NU62RUScyuY3edSeAGzgkEtOqrY6dmrxzM99rcz3haGXUUboAehAqm
Cj9F0baHFLaIl0fNwrWcR5suK8GhqwmtiL34I6WW2qVvKdMLfC4GBa21S2Vz7zj5g6LpH4q9hLSD
yWuPJGYDzRvYe94527SYG2+YQehWeXrKknRn9y4lV6tgilXwRoNVY0GX7Sd7U1U6pCRNWLulka+l
pDch2NGPlOhvEY8pjSxWZ/cwFiazI/PSN6BgQr18RzN5b/ZK6tvcG4PRtEGc9dtcl1A3w2UnuzY7
G9F7F0IxxtLjL2RZ+BXxWoVg0ISzE0C+nZ8qYoe3KsnaZEbzdThTE5Bpdi+69j3X6nbTKBlEaa7+
DPmOtry4LtFZ9T+DSIcd4DXkMzHqjL6a/rmRkWyW9hrH1hfvbJPJ6nVZwnNNiqFjjujSlIwHS/dE
xsITP0siL+MQ+0e0TDxuiq9O03mfhh3bSXPIY7wR4Psm7QFQjPYQJjkey3AO2i7+KCWqkkk1Pkxr
xsIYhu9d5MidxD7nKwbjvjZDgmYN6qXGcmebKmcPW29vinChZxJNHDqblfrLFEGBkLZREmP0ZzZp
u4T8rYXocogr23llGroDLM3QXk5ZA6bFFuNTZl6aMR22ItReDan3XgGxZGOEGkvZWdmqdpJta+hb
2EtYcGZlDE8VVh8ZusjlFjYh9VWaISbGqHWQUreOVxgTl1/zs6TZw5IzyB9I2wZvnAHJ21i2fbHb
/qHKrH2qzcxHK/sd8fTACPZLgy4cyLGvNnGXsKkxY+hEyrOe6u+qjEGEsARuNZhTohGZn4bOs7bU
g4eMLaUgGI/9QDU+04QP9TycHd43D33dR4wMCrEkSrYFVxerleRYhfIpDL3QnfVtwuzQk8SlhKz+
z/aY/5t0MOSqOQZsJEwvVwc4vq2xbGp7IdjWqB8zgr37zL669CscQPy0svZB6TR143ZVfkFxeqB/
jU5tC12XnbdOTqbybVvLY7Ho11HF/8aO7LXH+3u8Y6T6XZXGNXTYaBEntCF54QuuDdeOCRpyPsWa
Er0mY7vT55m0vZAvzMYR6iE/sy+p9RHp6qmp+zywISN6k47BfqjPLhyIRXMID6WXGy2Vh+AkoQmX
dyoZ93HKFpb3kvN1zahr07Nbcb9LQow8C8zRxrHcj3LNCyqg3nEquiRjhQ+OyuRagyo9GDSCLAXR
qETXrGcPlqW4WRoGZBhAwmCgWfPWUpPnyZ7yydmjWX3gHtQ2+C5DMnqyH6dNnvokLOHbla03Lkrt
CTy6cO6na1R/1OVYAV/KSJSZyKuVDVIhXMW+GWnA3CLJfdqzd47SfJMnqLrZ9SqeMIcFyMRyKWTx
UfSAwi2mTEXrPuCGbbSPKCyaDRvoh6lGeJ10Y5ANl1EfqXhcOvmUha2hNMM+7TWw4GpG/TG+G2NK
xkGWOJdsaq/11LsED/WvDK+GzTKlDDbKyN3PLQlXQqe0j4bI9ebGNTbM3I8Z5EvWclHiGfYoAsaB
GTCvJN9CpAkUPFOBG5aDrzrEuwhZQN1ZWFjWZQUBsCMjURakJIiRJ4GW/+kYybHlwLFqK9VnxBus
KfLZTBS0A53Ve/Za4oRhsUPCTStpxEaQxZUXLsKFBWa8J63zbRZc+gZekmcYcu1sB44SZ5xcEQAu
SS0gjZ+kEGR8NhZPOCaSExuFzQiaO2dSSS3OXN7q+MlXvIW1IXtvxI2ioneALc/JW7fjgdTszEmv
Zpm0h2GUuKXSiqIZ7tqEoBaBHN2RidfZVPqNQ760pyOl9tlDQ7VbXqe6PUfofgPyM7iYdftzcKOj
wtT9nIrkH20NCSaLlB68ocEXvflU5daziKfSN/9MFTC10lYI/RPi6q4AeEZuAJiw9nRVyZO5yzcJ
+TN+uxiJ1w56BetYEdzjYMGoxnNdRcGCosV3XMAayWteAj1rdNxrk4kDp+4KyqM49ycsvN6YgfmJ
zANO3otps2/KaL28CTwcw/oaTDsPWk3qHcduWYO2pyTOwYWYRH26RAV6ANLXG7NNjcRHhIAHs46v
CSiBNzv3S4BoPfoCpnAVlKOBhDW/Hfj2OpACaotaQYlewMC+p3O2rfixpnrH5wu1nRO725pVA574
KdtpXYwggq2HpVMukA/rq4M1b9SwvqN9qC3jhOq1ol+aXW9xTaIoi79uyoZKz9u/DDDcU2/8tRRw
BU4UaxsmaycKKiJAzPKOqE6073DX18rD2koTakWp3dEUlwj5Wm03svIaDTvxXIyWvmDxg/iLIz7y
5tE5IWNu+aBQ7qIp/muL4rIqbAcrUR+UHn9go0iiv/rtos6jtxBGs2ED/6d3IAwVM1dpCF27Lg8t
t0IuwNBaFbewrV/Y6z0R8MajgGUAZaEwkuo4sEyHetf6VZE/IX48RUOfeOBZAR+I8TVndlFV297e
91L7E0Y2/mGG6oQ2m85lEc96u6AQ1LlZ2bsxz1CvvQ3EsaVw6AIrcV5sVQ/9Hmt+6yxip2uZ5emW
teH84mpcb2TVHf/OY7GHlCH2YzdsCzvRz07PhlJGLIiKpfTzhzU1hsSMT6g9RyddEG1Q8wRI5BoC
1e5qYJHXoWFPbpUHnV1s0NiCTq/q7ENGh/5oV1EwDzgIFhqrBWA/14yi4T9zqGFL4khDYyPbMD2N
9Hxzg18w6vi3F9YZWV2+1ZHyJGph+6bC2nAeG3Kqm5m7PAN8bLrdqY+Vt5ntppcZjP0MtUGL5+Cz
KorKWIdJztFoq2JrJ/GHPTKCQll3FTirV8iLDDrtCHsZkLRERBVG4Ysw3Y+27N6Jn/R1Kcm1tZKX
EEyJP5Cd5JFe/WlL9xEhQQ2/s53QfRZyi1fw3KnMywgMuZCfDKpAofDFR5huBeQfnKWc/2PobhVi
jeKsvYPHwDWq7rM5DYPOGMGLxMboSReKgmC6GjRlG2+zkDYczetezUOXbpG0EEHJhUudxY5qlERn
Wb2vhUL3ssmgLeXwEhbpdXlXv7dxCXzSGdkLs87aD+V0rZJw9iBdTu9O/ZeDlIdswYHV0pk57qRw
Z7sjMKV49CKo1mYds8sdshx+SMNx7o7PXd9dEeuZQI2cDzw+BVahoMvVaxYrBfXQ32YZ2KsTHoHx
F5AagFUvTIsJPmYPFI2sR8Xm8dknm0pzaj8BjHxR41d3QkK3GJLFMI5Ms8CpZK2eynAAHjUty6nL
CPHrZLYrVfrDrIDQXqsBlqAAjgrFVJHTWzriCRvldIhWCmhWuN9TNvasbuLuwUWkaIb4UyOkDKZZ
UeR20YGUiUDDmjwDp4qTlS5Z2Gx5yrecXsODJuf163O8mMMPJ1kvWiRogCp7aIklg20bVhrnxcJj
EPxFma6cbK/tO8ArlQ3eVckeBEnVhpVtrYJ8LwM8EZ+DysJWBs9ojXoj8qrHeNOLAzOY7ohv+AfO
1VH2/RfsQtamtL1+ecMQLNpWbUrbJ1OX90Qt44NJoIkH4sVZZQleI5ofADffGsjaTamZV4wa+ZG1
wXmsbRa2Q+0EQpBXwk7ahIanBFG7AIGNHFbZov3RrBMNpnuIw+4NK/Fjo8RtkJryCrxmY8eTjleg
1j2tsko/KZpviIkMtTQV84wNLr7u0i0P2z8ty7RhjRl10jgomfgwLv4p29HZUMZH4PTrb4HJ14nt
h6jnSbS2wVZDlLjda28E47CSj0Kx6XPrbM/qyzI6XmqQ1BKROcEojxK4UJ6bvH+Zksrx0ba+6zDM
uDHbO0ep8pMoaps57fJQzslpsCjrpJX9SIasJzyHniusglpQbY99mKD1iaMpII8E1RqbDCQMyp2u
oSkn8nHlnhSkZY+eoxvnEnnPdgJcjSwXRE5Nzl+oh6dpkg+5EptoJNTnYSJyz+VK9yxlylm/si6M
Mgl/zPpHTO8x718hZIuNO2Wh36GTdcnJ8AlSKDepQQuNboX3Y1SfhrY2tmCesemmm04d8e+oz9Zk
1dvFOnLcZwyhEIdmAyLmHlRLqVie1fKwtbptNA1GUNfdp6v+IEBmGgTrwetnEp6akYo1i8G+w+Ty
6n76Vw1tCWw2Ko9t3ONhiJ3mYC+QhtZp96Y1KCLRG5mbuc2pUFasJHA+WhoxP5IRQKGwgMhdUpOp
YT+94OH/Thiagl/oSKuVxp6nRSvZYhdMINM+OtIGOUHREB4npugrR4Hn633D5TwsOyyZXijGe+6U
hqenjP3E0p7h/cPoU3a21r6AU4QFoXETmYr5QmyPQaOmPpbp8ideYWp2kexKvFPAeyYoves8pgJF
pg4KP38lh+xuxR4AuxivLmMwQdfpqPaXSTrsBhnk0RmJ+0OvzZNH2CPOj+l5ZIxLG/ItBml5k2iH
jdUAJiJD0RHiGyt7RwP+wHyHLXak7Ug1m/aNnbckoaM0He3aYb3IBcn/wfRKxzXLI68YmQmwncA0
wJPZI1OA9j3yhYEXWdWqE6vshXKEGwMN85kgwelEuHqQW1ENvTvqvQhUPEDQ5gl380am6R1Ti2WT
Lgti99k+FIB7RLFc0yxSAykMUucZjU2AuhZdxRMXCsPTp/gRDcCpIrAKdrXN5FB82U7/1Dr1NRfh
hgwh4GlppfrmqDJHpoSICdoLhkr9Bl/QI6hxJBAi3mUEyJ8whwMmAUyFlwrlG7xZwOnVplaQbVf4
EXInBhs0DE/4n9kf1r2xyamlUT7hXjfadAcN8X2054J2xJo9Qpu+0rZvHsx+ZzZQuVCq43DT16mJ
PgS2y07ALtAn5OMB7V/r+5jUMANTJY61vDewLvgkSjHIduSWrHv0a40tfSUTD4uxaD6j3sQTGX18
Jv7GJPFOE49WI8k85irfGJ1IvUle0gTjVblq0lqgj1GZvBSzjPcitLy6oegijLAMQjERk+CHWZT6
jc1PJxHJs6b1B5bSjDLU6YE9+hpVQVWPb+RlAOBy7KNoRGNogQ3IMjWYHGImJSNF/OCbVZ608OwU
cNF39MFjUnYvi2PsNFnXZ9LwHEaQMEqm5o9FVrE31UD4xRRK3+ERrsH8CKo0/xxaBauGeGlzkh71
kWQ8QnBDJFCQS0UILlCxkpNbGHs4dO8WAcPbCmCrm1k7a7Hju0ijr8OJlIAi8SaY5wSpNYy5xuNQ
9fm2whHuGzo9K5CxydeoTD2XbHO97srAmAW1tWY+dA4EEA2+wbYYk8+8CT9qp3tI4aq3SaUHTvo6
Zys6JaNYmpd4K90+uh/K+jzxjijcuAEzldIXVDt6xQ5W1bILcldfbZMX0XBRuwAxcGeFo884ZZeY
5raJ+nqjucq/YimIRQb6kRicfbqVHdxwYZ4s4CY7amtuZTHFG3WOKbgq+x/sA7lvkvHditGx4K9Y
NbXlPk44c9BA/RQr0oCqnyi6zah1yjEN5y3DyH8W8SB+Gzb34TTXJy1DHz0qbsYgbAclG7SMUHsU
485MnKXXWiIPxqwt/CnOdsjmqCX0t6zJMRgnKaniOSaJuJR7o0bz2oAYm22qh55vtVP5xkwTqb/x
2oryAPT7FQMATaMWF75TsuPPLKREIiTA2PioebO8oXfXOfVLlruWr8YmTo1Qs/ZNp13HZborJ5sH
2mBpu7z+p5KiV471Hu6X8hiimd+VZhssEOwJL+dnFBWBkXfTkSrgI5onsuUj5BduJ5EM8TMsF2Zd
UgHoa/GixSbU1ycbKhD5UKSaCuXEYwLX5UzMlVwRJNFnt1oLG+H+qEAOGzSdZa//7SZ3r2fRMUcs
awJwPQISu7cbXW7c1Ey3unaOZ2pTtzRa3iQ0FWP+3eiCix+KstcUnPMkyGycjH1VlkjwPjqew67/
128Auw6k+BDF6FbaWjDZ56qszr07fmGarACH5Ke+DD+gQeFrXfPBltK8mhrS0NiEaxc6UyBbFlIM
Nv7ENugOlI10epL4C3cKL0s2cCJCQXRrJWGjew07A22nJH5xSYmFyVhnDDhlvIU8CMuN3ngcx1P9
MwAyg+fJCIHcSD+vTI2Sp2LKES6PdcYUo297ezvZVOm6hWbKFuAKI55lTTOYq5Xy22UNiiRkYHxC
J0saivTw99YHeF0O6kG2I6Oh1r5J3UShGX+7YzFsojRSOOVaZFrm/JXFstt1fFsjKBcDAYeTkeoA
WIYZ2i5Rx36H0NNC6YngeGKLjUlcqajFzwlcEmcodLQvbM3wSOyRHbGJHan8xrDcylOZM9HuESWm
7OieC5ZRoOS4Zul9dzHPq77lKu577GiN2v1R3YheQLgffculolXRPhmGyK9aDsslzK4Oei3iYzq6
o4Hq2wkMWxLgoDhGENbahVON3HuI9nOzSFaEMfwMipQoV3dctOs9KUSQJMMDOtTBh5tEWsScvkNg
JuHPaI8DmQwLfPaDXmanLJ1OM4IYdddUtOVGb6L6rrInO90WU/bUmCqsfh6D9oITSEbd2a4h6+AR
3ZcWemzG/QxXSZ726rHekkL8asnoJVX9NF3GHY7Lf2bBE0/O+6GbAIKMMRsAEBXS0EA/IEkzdb0O
EN0/lhLhAV6M+9lhoaTgy5RMz33p6OEmclzfIj+eiwO+ZWjZDjE9GmMFg6y1Qk89wn98+DtM0jv6
joE57NSO7T50B5YqEyJHfRzqo4HsK5k51fXKJSuhfp21+Z98q+Mh3A8G1m6Z6Y6n16JEql6WF3hv
x6VRnaBbS0KCRbWWCe4S5SWFLKKpBWwWikRUqLS9cg6DXlioEoAEbDvnqMnpnYBKkh7RQKum++10
APYSIqzd+suc9G9kIVvcU4s3Sblzp8Le53rIBneyAoDrBbR7e6fb4bPWzvuwU80t+WE4UOtLv6yJ
prjCPG0ID42qfyqC1t91z02fLAyqRg2nv/WSFc0CLKH7nlBoyiQnNWoeu0NrFiBr+dLpG3lncnMO
YvtHT8R32nPCmTrlfVYod9jFjE1plZ91F9FWoD3eJrI/wDarqscwQxqsRltG4DQ991MPWRFuuuuJ
znpTovmnr1lapaJTN7M9nE1BOWPJEVdSigSzkC+NCOMNo5XPumJRih6aIamVLVgovnDqP9mrWylV
u4mfJLIW0T413EhUDjqVkpEXm6n/Z7mkDbnxC94Uv6sy3OLO/GbWqCy7gSvSmBhXaMw/hxhufEQs
w2ZIzZcMQQpe23d2DF9VUzcMTpQAoYPpEIiJSZkEBBqWS5OXLzYcZLLyzAANNfLU5LMqk+8MptCK
fPYRsy6IWZj/T1M146wHOUJKRFw8jCW9y6gY8VbDKGVUBO/2En0Y7OBTyEzKL1KWNI27Q9Je7Apb
3Q12Dh2mYWnOqIrdPceQycKOFAu/LleeqcizgHLTS2JuCrPirkttvj1RIEg39NPQMTzWcw7jjr11
wgifwWYjV4X/VlGS5V4YC4zvLj4lOPUKwmC2SRX/bdkS4ytdj3iShMTCKDXKYKiqiHMM4kBPE8sO
ePlrqIN+0XLZ+4Wwj121OuJY1SmZ/VWMkp5iMd+VhstJc7loUB7CilYpeGBfR7r+rQyauz6qoV6y
w0BbR7qoXqd72t3D1JI0gS2LxZ1khD+KD21mgFjoRX11J4I5qvWZk8hu6xjKl+5UX0I3fkrzyyCF
ztdHFdl61jyRxL5RyJTg+d+zFCcmr2GR43Wsf3a93TyFQq0PNUwQIyyGfROdeplnBzRCjDmVxmKC
75LtqYZ/k2xiT0BMa6PeTcrUkzfurNLZgZ8Pb4Rl9+12LrrnTlWwQ8PWZo0T5IX9FXJHQs81H5cU
lB4FzcHVtciPW/fZWf7AzP/Dttq+wFcOu9WBN/aPdmoUW4kqX4s5YbTCq1XCLo3hPg83wnZ4/tWN
lxauTrsIZIsGUzLT1Oedmdg7R1fDO1e24PIoBrOly7epVR0ZPD/UnZOiqCAJp1f+yXVTWpMeyFOZ
IXdYsL1BSeBsFEU5NyjdyaIC18mY+qBPzaduQASrHLN+qkm+SKwT1uHCs7TWDmxIUDuri6wVz2v4
mJDLDzdMHkpEhz9VapISZ1t3v0CelgOJtPMeAVEx/sF9tzFj3NnxZBxu7uNxtYTf3H/C5WYy6pSl
yM2krKEopMCoQInN7rseTTVaSzo1i8VGn6LMbm4K/yabtmW9BliXef6otd0GuVB1h2y087PZAGng
KCXIc/1E3ka/d2yrfewj9HhCoWT8fbmmdsoCTfRYZj0ngKLuKxkqWA4xr/73d26Yf9hqixZitWeV
wxLdMTu6U5kor9JTFBORKJsTuYrzJY9oPmLMmr7jEEAFyjEYuvV20SfjbZ7KFDFBHZ2xChpvrp75
oKQS5MerFUWypa1xrFAN6frlBnL7xftNurE351S9FKgOewyFl9KFhsbCzGQ1GJP5u6LPM/ueoZiB
vshhhZF1Xbmr5QiuXUz0nWgjHd0tt4NhNgdQIHLjgDzkiidQjb69up9NhGC3mMTbH+g23r8Mz8B1
KmZ08CGI6cxa7jILeQKyZDX4/XfIxLYvCq1YMGqNcT8vyHt/MUls3nTiF1C4c8niGUuS59pJfl8x
5uIbXP9mysIGak+y78NwDEJXybfOKuggxYM8m/blP+9vogyHstO4fark3w3FhYnt99VNhH7TpIdD
/prUIOLilRpYphjd28L6lLHy+vtpRvIqvwpjCXRNW/7I1DI8g0fUU4/UAreLS6Rk35YnhITBnDun
nK6J1SOINF1Satk47OAltZfcVK13A91IBkfhT+ZoeNLi0Tk3emHco4qm5yVWJKjTCGG2Fv1thHQe
yslMOdDbAauTnD/Xj/eZcSVr/Q2jpsDOPRgv1gCcSinKMGCrrb8YDTXwaGQfZa9p94qZr4/gSL/n
ziUFiuHm3iICe9W+Z+dFEjjM3pTXRSjpNG++1sEazh1ju7uhnZurE5KvYAkAagOzy8SVVXALt0UC
T0S3Mj7UaX+OJv1TxerzuZiT5ocxmZ49VDz/xk6IRFEEcmjKX0LtYqoF/ar+Ju3xo71J8tWJuI5M
xMspqpVVSksQkqHzmZzWBOkBTBECXLstM8JsfxX+DSSD60Ilge2cfY3BVk83bgwIwOctSSoXIwXx
wyMwIf3DPc6rY6W4Zbfip+Ot/w8kdSEEK2CNau/ZK87vXZru4oLsFyXGRCmaiqUrq+8NWBO0Igul
hVJZ4bZTDOPI8FS9INYlfniW1qurU1MV83w2kjXrbGXGkL81hOk1naXrorlS1lk/j8LQiuZDGpmb
m1uXYc1JVUV30rNR7LISaGsyTsq1srjTlRb1J0u5aKOyqGIIDUh/VNV9MyMPmwg/+UVHDzVaLIpg
GaSOngfG4JQbco1dYirc6M6KZXxB8QIoEya7x+Yl3EjyxfZZFX/hNcZ8DpxxR8OBNmG1x1uK9Ecn
Lu6W/zHLF7PxD0oaaYrMm34xsrCYXxXdwHmFl+kom9zeamIZnqHmsmIO7f5Z3Fxd3biSvtEUsu3S
jTc8X/G2i4FKJetL1PSppwFl3GXjsjbq8KEiGGU60JDrsrJMtRo5XbxGHGtzPmxli67o94wz/uc1
qhm+Y1XtsSZkwe34whNfHWwH05Vsm/r8+9aPjZgAorNuWyW6qSLpUljhX3qilVjLNI9uluNkyzq3
JM2l/bmdKE6GyNkR3GV4oFe7PFjj/0Wp7sYBhFwLYItcAdSCvbm3tJR3fOm753B4HXBm3P++FXPC
pxx69j0RZzE2AX6XOsJvoBTuuxXQDFWivZfwaH1jRLPz+zGMbhu+SrED0rF4RSuaezRbRuBUNXP0
iQLmxs5F/+BzxhNNpL47dPxdCjqisrr0rzD/3sxDdrx8j4Zev2ZiLoMRNi/LJpYyN+G2MVkfetIM
d7fbu4/dD0svWr8TNp3ULfnQDpP0oFicI7c7VHHLh6mV+WNBEX116uqrE69tZGjXG6ERmtIGaaJy
+D30xzGZH5irj4WBNpHEUB2ooNahMmi04o5sFhvE11J8z/lxTtRVRNLNv+76rnTto7SXK2f5aoxX
XOXQ2XSFOG2Wg4gcxDsyGZ647va3S8xdbYBVVZvMXbnEchUt1hzSd5PcFP0RubZ8GY180sOhfUbf
YGETtUDLrx9P7lIpu68UY0Kg5Pp8qGaWNYAkmoO1tvbCjAyYunPLDlBTc+ZE4xn4fHmlbP3PL0ji
bI+wgpEZg7ZbI8wCyP7z71lId9c/qu4HqGTrKY+g5gzRnFPCPpfDZHy5TCSgqYfTeYxcJsIUQvub
3/VmZmoQ7aJ/m7yUFJhtqmZYCxFJwDsn2R6pZoy4STOQt6fNHQyvIDY1kwHE8K1HszjUs1R3CLrs
h7KpQRvNVv6nisXKH+4fRuj/XkpKqC95ipw7EipfMf556dBPb7+PBSvhMRbmacqsRba7psBsMRHV
+l/+djsM4NttHGkrlVnOdBwoqnr9XiB1CVrT1R4GbOraLRJ+/SVsDfQDdekc24HdMyxs/xZl8Jtu
INJzl/L4vr2a6AHPKbOisn5eTO0ssjr5M8do+HtE3ncG6QkAggcG+esfZEu6k0ZivKns6XYkDhX7
RFGy1/Vv3v6H298sBVKwuBsBt03J4+Aol5vxVGlN9ZAWLDNv7A9i7VDd4rtQcN1tuhtKAtGTeaf3
SC+TRK57+9680/QEvS01236J9Uu/eqqMjD7HSVZ949wMF/zult/Mwn4lK3HfaPm54ux4xHPZPMp8
Od8ORKfJncPYKMXGZRwQ1D1fe9wgH2SHFt5xvitPEBr2lpQz/Wgz7m2VtIhqtY4IhVPMIsT64pqu
N9Zx+Vx37OfzvmjOjdGVzzkE66Dkwt0aQi2eS94BApTo+Uz3kwWj9XSjgsiZan8hAepGDIlVqrp1
JmouAozr3JOFFF3UKak/yqzN+FrHOojHsf7QVPWjrPN8MzLsuVMglt2cRbUZvuhDo75OPYDwhUM6
tMKvuJaI/yqrvb/xJyvQA41iNFuURfLeqnLirstKvgnT+QJybv7Ur6VpDT+WUT7r7LrfCvr6jWqI
EepgZJ8stTACbaUE/7r8fou3ObavkQIYumFWusrRl+cwdSG6gpn+U1jN7pegO+cySPS4+QYhuVVD
iz07yCisbuZ26eRCji/HyEDGnBfbinphx1Kx34d8YOhxHxiIBODcS0qx9SVBxgrzbWZfKB2io2CC
gU/EHH1hZst7kVu6n0EpRBebOubeltp/ADQMvdus+X3hopiEO8JA8ff70MH1+ZmdtvfmCuaMqjDd
3F7eflEtRTsSHDPu0yqaTnhl/4tAW9wUSs3Qi2S73KoPKG1UpCmganad78RVgu+LZX5ppMzPDP4+
whQ4zP/Yvp05y/ZGGQOGWj/23z/AlZi17LllT8o0RmJUI+vpPE4mGfEd8YdTC0ntduoaeY3SvFrS
u6gl+9GmrXqru/gtW3GMYMx86PfOERqCxWyZeEUtrMTBbIr8tReAllYawu3jjnAP+YKPhi0PKTVD
ylYvYvz2X0KXDdd4Yae7JNXXzGnpm3qYXOF0QkmHirqrCDfy535V4AFxjXaGJM+AjvJZOGyygayr
ZCGaw4Po7J/esKnibWwFKJjK8XRLE2kGxTq6S8jubg0XcaWJV2HuR0y5zLSYHA4q9Flj9WOLwiz/
P2hXzfl/MV+u7dq6ZruglfgPUB1zRen+LwpLw5O20ExhHxS+Ol9NKwJt1E4ycEW3joOEPUsjrPhs
daV5l3CMQOjKWSMJvMg53h0W+YSDyzXmIX+7WZgNLZ3WZB4EulGOXMBQ28BpQTdbKfFmqCI1gHpt
+GeJXZDsoDcq9ZFr2sKkn2/cBTDWfx99qjriV62718hAXOpMYvymGYyz0P5L2YGAgALIBzcYHtiy
ivuh27twM++l8X+d2JGYkn0xrvIPiYsjWu5u5qiItDwvkWV0T41rkLbItDgZTBa24UjBjrr6N0UW
PLMJNxRvxSzyd6K1iMWjwfv9nXStraZ1y1VjXLVdoo7bN0vy+9xi4xCK+zBNIrKUwPGYOmhks9uk
/fKCer176NBPPAClfp1tEkvtCnJT1UToWFtHYMBhjLzrm8m52Gr+fwg7r924sW2LfhEBps3wWjlL
pVL0C+HUzDnz6+/gLt/uYzXgBs4hSMpqWypyh7XmHNM551U9rmPJXKvTqqBzl3on9Ikn1BjVNSZ8
cmGYZngafetESkRwq1rdfLBTqqukXqjWcJabX7eJ3cvUja/yilXz3rP7ehVndfs65fUxaO3g26BY
lHgKd7qEXRtvzEmc5G7OQnR2gujBqy+vRVM+3yMfcMiXFyUf0w12xPJhdJ/HsjTJww3jteTGB279
rTW14IrVLXz00cHCF1IoV4Shv2aWDUiEbrpToSvxsc5Sf9thcX+CEc0qNLD9bZCU1S702nU8dHzs
ivaXMnjes632zx59pKUHG2dnBWr95sXZZuqb+qsJIGblumKCNDgUT8KED4/r/isLBlw1eqI9GJP/
PZzSs9q43Qm5Un9CqDzsPd3fqcw1J1jGlI3oOXGUf6YlGEUY9UcZegc0L/mLXZn9IYx5iD2T3u2d
rf1n/pzzO27LsVwDzbWK599wXN01tU9ARhWESWkoHXV8RG2LIEbz1PhWs5KYhyjzg2OTuRejGv1T
E+IKyEt9/BIH/ksYeulNzPerv++n3IeXE+4LmgEIYW0TyV9Gu8Xt0sM0r57IfYUnk2qgg+vkZhYx
iWV1suxoE23upNSYKsop0ypACC4yumRKn+gaVQsxjtEHPuJZFeqVz8bQsEjnqiZv4n4/sQuUc6ZH
pzDMXrtBwxHSCDTD82XmKulW9wYeOtd4VLLReETxiAQgQHwi78XzF0olKS4aVaNCbRRv0TEoYybs
6NJ41L7HeDbRRKyj6OxC55KgLoBAgPS2hN3a35ConjGATj8cbfh0MrXT/Y7GiW1gaSAkQFn1LT8q
iMn8pJhNtVPIm/wvpJql/oZU4zM2dYu1ka6Ztgk94vMAbPSBWQ+pZx4UZ+z3rILMY+LTuJYUXRR7
y5QV26abq4STQtCnY/i/LmklKwdW/PAp24UdNUh3MPK9cJFWfv2Svuq1Up+jYYSQh39IdNG7bbYl
WQqmp20c1MKD2ZRPRpw/OrjzrpANUqpQwV6Jh/hZK/ODwkO54/kQF9ViWve6oH9RIUMsqszrv7u9
u3JhqdxyloPLQHem3TRDHnKT1NSJafxBiICNWVZrN2M+GxSk2JXFyrzsrVe5lEPOeUA6kaEGTeck
1nE5mChjNdtx98C6NnVjqqd2PuBBfRs9pVlUeV1f43HyH4mWSYSwHnqMtQu8cUBMdIsmuoz7dPHV
FaKcm5iM5nTHDglRuEeJl+0bm4XPnMyEMeGgG126SnOs+x/o8886ijJQb9SWW5p/ZH3On4RMmpXU
xtgDJSV6bM1WmqzNAFerhDbKgx/OP3BgX7UsYRcwf6f8pvu39x7/OVRHBLckQbAhHZ7FXFydB1OJ
nuCA+BuP528V614bI7dvUf8k6UT6S7IdDL+/2S60cQTbyUloTvJOHV2HQnGcBhIDR58g7g5N0jnN
GvWpMvNnyy3MD38A4VCEUBpzrPZbOxyGJfYq7ygPtMjRPgukGP/cQ7GN9EMGmFdYa9DmjYBb3BH3
NPuepdmiQ6x06JsSYTr04twPmn6Ra6YamQMeW/YKWg+nLKXLq1D2PSvUpuqEVOahiF+0sfkpqfVZ
Za/ZLLT/8U4Z/+LVm9hsXcdWVZCdgryq39c0Y1jBfnZV81B26UmTyCijx0mppTBT51ektQrWMbr/
69KPkU7AeeuNxj7mrrPrNaUL1n9fliVkS0tXF1mKMzWyG/sczAd5BnXdxn/JkIKrRt6e2FWgCKFW
OyXxE8QH42SY0VViU+SBxqsB95zttbxUikg5/3nm0Az9t2FlZvk6pk0shabrjmXb2kw2/Z91XaSD
8wD+nW8JFWd/VOr+hgUFgMJuLJ7koWqgJLcTukZm4kWjqD9kDDUJQmRoAt/CZ2Qb1ymlHecHB/9o
hyK+FK0KMAvM6xqHsjjqNXmgNdksUxkUlxjdA6tl5HPzq8WMkiDDb8pdU0AmsYcyo9najN1m6HNl
Z9pOhKyYGmkbR+nijheuEFuD+csevUzLHuWZns8WDyc0UTOEENAIGfJ73/iQZ9HYGh9BOW3MoepO
lJfyy0DnbjdU4bt87wO3Mc8liA4966v7OiiltkNGmPqLtj8NgYfTO36Xy6K4JG3A6jsL/W78rvUs
7LLRSjbyLZbvs69hArNBnJLmnV3MLgxXnhEiLptLmwZo09PgsVn2GKaXg113z/M++YLT61leyYM6
nDSlHKCqWTUPFTAKpafJmNV5cst64hSduDIsKK/qteZpOngWuVAhuOmVJpz4DQLfu6+2zmGCTbue
oLK4re280wOiYT/iTWEPhgdH98sVgthvoVOlZ7/h7ZdnGe3KbZ/vQnKydjKLyQnUZ3UynEd78pTb
WNWbHB3SYvAJrzWmHvGJEdMZNwnd8iiebyg1txt5GRG6ZWfu2S1H+1uteKuIltnpz8+y83mL4pqm
YTgmqmzD1HiaP0F4kxQOs657LmKlxFkXaNPtaMh/VoKycOnVWAKTqtoAvoXzP9rWOVc1DcqWM7xj
Ybiwpsl/Wk19TgcaJkHRjaswzIKLbYNm8PscSYaBlmxuqhlsKR4jVDAS3mZ1uBpHvwJHpxr+2Y9F
uv3FHAm7HKRA3+n7SESMyHHCl8G25E6pPfp43bpiNvdW5V5vbQhKSlud/jloWmXC6HCGJRFZyUNe
pTqmXLTCXa8lD37NZm2BzSs4mjXfNt+jRp7uHaPDqW+P1QO62p/ygxs1UByT1uprYtnMN5J6iI+M
sIyORQKMvjFp73nADFSCRn7/zqxMza0nEEwQ3ZFtUS8QIW4ZCd0qY5W7aXUpAlq/BDtUCzlI6WU/
7FMt7u6jmrwX9ClQVIHEQFi9ufvzx66pv3/uDGGOScObVq9rMYqrElf+P0MYGbP4W6Yq2tkp7rjG
ruoT8Fm8Fgy9Bo6hszYf5Jm8N5gu+T54RufKieKJjy41OlJoucIH91HlZXRM3GhHX926TVHKbrPq
hq06L33LTKuPSEzxL+H3WgEmBFkQOE6+mhoHbZAPVHHgDG1Vhu9mcNd57f//mUPOZVB1yKLxukAU
bD+wGI1r4jfC44hNdBL4q9BIT+c+Q/8y02X6OfRWnmE6mxaxk14zlT1O0aRiq1h1/tZOWJH01hvP
Eg9Is3NhNUFKYBaWHjuh0tRiryE4w79kJv0Y3aYfMyVNtzNROK99J31Ru058m0/62HF3k1dQzKAZ
W1PHeComv3iMiul72iTKCcBZtMSenOws3BUbdFPjF1d9z8c+/IgSI8E32m7qJKU5ihj6Bto1v4dc
DEIg6RDO8yAbvi7LkVpBxEIND6X4UBjHqrdfuvntEqOBfl6z4L0XFZeIbcY81N+8ySSjiLS3QI/K
QxDq7AoBgf3HosD+jJvlWdYZQXRNZ2nA/P9pL9UWDSZPir6bNLOcVVUBKpt/SkR5CIh6GuZsus23
coDwMt/PIvHrfobkeF3kotta1FKAE/jGXsKMUyvVT5ERvNV6OBd25q+2ZljBD6oPwrCm94G8dInF
6em0s5ij1ctm3jtabUTuBvzC79BJVpI/OngALFmdfylbn5IGII1t4pKUHororHV59yinJ9EnZ+O3
q8HDVjDIqlg2EqmUMXMiqiA/V575JsSUcAiBfPdK/uTPZ2FDgydx7eG+gpsoxKAlG8VeLuHCNnN3
ZkzHDlHMDtpB+dhMwn0YMvAo83wmD2k1rDzVVa/dfMskP2xR12FGuiVuqP8YCPTP6zmh8dk5wrFQ
qTumpn6qUXU44dqxscglkHRUcNjdyZ/7d3GBPyRI+vfMRPTfjxq+tqQqj+wnAZvMwDSCpxbzE34z
mTAXeYcOXRSHVoarejHWamqYD5Epvg/0kciI89yvBWGiEi7bh8MTdP78fZZIrtADXekjDQ9+NH6T
H2qRibegMr3nVnRg9xyR71rTSZ+DrvuW47ifqZfpzitT90GbBVuuD2ykI/DzQQlrguzTHg0vXStn
O84a6RQh9DlPvEvsGOUzRu7kOMVGBz+FNngU+A95KNZj7WTncf6dw27WFxavC61oLoN6MMliSxSC
/eYPSQ2aw0Qde+FnZKLfi75KMDLj9SW72fCnlGtI4UY55bsk6CmuWoa6Lt0ZeNcEWnQpUgcHuoHb
uVFQdIF0jHdl5vSQ8VBSkyVsr+WlI9I9YxBolsj9mhEWQejZr5OM3okSEbSmMtbTFSDtZ1GFyYAz
Ob7F0AQWNmKzb1PaP4J2Kl8IFtB3iZWyNw2b6b2MAaSkSITjZiQrCVDbmgCG8GCGnvuiew2KId5V
zNzo5oX7VAcCI4mgel8ASF+b0EReOuKnGKtUck95FvzOgC7a0EXJRTVc4ccku7bKw32dovz484Nr
f04PEBasdEtVhYXjU3fkPuV/JrCmqmpDUdV8O0SDuitm1j2KDjaIamCjuOKyTnSxs2yl+HBLvd3X
LS1GlNTtQ5XnyaFtdXcT9/EPoyqDtQRohkWOQ0zbpa6aH7I6ZlZShvpaj+ip3JEFEVuO7Gwps8th
rudNbrcu66R8tyfLR4MWnAPHEBhb4T+RV6hfCbpwV9F8lof11apyTMaqWn+Nhp9Y7a0vWut0YD+n
zHqmUryQnfDWrGCTtM3JZ0Z41gazXg0GywPAEeZbkAxUC2hXKzndfWP0vup+RWepN6tNRPt8G7C4
pEscZPcGNYo7ZrZM3RYqadvYyu6qE0UhwVxeZo4ojyOEolVv6w+h6oLob9KrDGCXB6dVWqBGeADl
ZRuqyn98kqb4bTfFklOo0BksW9iaympUfNpRGlaqhpFt9McAOmKeefhhR+fNqTaya6baXY3FlO6T
XRE1LVeP0DHJkapPttvxURDqsciZNBFEOvENXzOKwnmx70tt4XyWA/LOHQS/lYDIAVwE2NQsMcmw
Oix6cpTxtwFQbUodf3ALSUeoXXWteidF0RkpK6oXNZcFgoo6vumlqexU1/PpuFEy0f2YyM3Ixhcy
arfUsMy9X9dgF1/+/MTzUP/rFyUE4j5hYisXluZ+2naWVRM0qLTLYxoQ+DHpfXNUUk1Pj2qPgNGu
tOpKnC7Q0JzfHTq0prWyQzlp2ovF6qevvjP2NX/5ibvFvri6L7fZQD82NHqeeqoeiCkRWlB0lLDd
4cTaVn9p8258cQ5yqYfX8BV3gMD/q9lreH5YDwhUPjH6BmCVyNRU2xwnz7rWq/waqhY43w7x09bs
nSJeEzkX75lgyAegRQQeAdwEXLOV64F9nJ+Tt5BRlCwH60Ovc1h/TfRq+BUeRCe2Hxo4J1YekysZ
9OZTXYOeKchGJJEWc+dMUyzzzRDQok1MGv62opc70mC9NRouUhgbtDlFHParrkaIVJh0ZXX4I0d9
GMZVPXetNMU7RxZhYZXDtoi0j35fIi252GVf7fy8/ya3wPa8D5b3E0i/9zc4JMKKaK9zrIUo9+Yz
D/Th7p44Z/SkDhpO469aN3O/AHqiY0OUJr33v4JN5hXOUQL/ZMYPFeVrbcI3RTNtnQiJ69a0XtVH
eRbNZ6BW3nGUB3u2h3sJwZS4T9cWyUXHlEMeIljDPtTWA7uiYG3q4i+zYuHAjGizNU/pxjcJ5jcb
pda6kbzzqdDGe4cSsF29dcNYLEMf+/o0Y8Swz+AJjYV5i1UqPcPowXRoEnp6qDHWrRGS2ZlbAa7e
KP1eWDgo3Kmlr9l6zR63AxlzclGuqdlOUTw60zK8AulZsXR6L3+yfT4QcpeHU2nw7xxVqztHOlxY
f0y/pwjZF0kSfEGGSgJeadJajdK/bFr02ygKiYivshnN2mnWph+oT9ppgdfBaZ9DgECnTJYFPag+
C4to13ozVI2FKIhGWBkiI8ldos/RlzYHW+92/3zAoS+qdeWBJkhsz7igxDbRCqsln+5sBOSWZhXm
0nUa6543E3VdvyxLlym1KsMthAq6P6MHFLgfYcWk+q+zGmjnpjYRvM5DTDEgUR5QwcMFZQDqi4A0
6dTcT+z5zkTBDWe6tB/emJ+oe7aPVV+lR1DE7/ffg7wcgn4Lm4xU4ZxMGgHhRCBGOtJTLm5l1z8T
js1I6I+7QBlr+kSZ+tEJHmi4y2wFHP/GHFQ8Vclb5jm3cNb0dMzvmCSi/FbXy7LWPFDEIDQ7tXcX
U1i40Kg73g9PGX9oOaU5WU03gkg5CbSP2Q+JpDShEa4bpwSzMmOzSy3knxjE2OT117iuN7FiNy/t
LZnjOwfY0gs0ONpaRnqKtHt3kn64kAigrdi7qvvCj3L6GgxQs+JKyq5kLz3KA33rlrAZHC1gAeji
HEGLpZGuOqtLY9A/G9LYSQG2gZB6mNNkoay3tPAkp3x50D1a0y1tTJgEGmtxKJMJodUrMaXGqXXN
aGXR6JQDIPS19nAfzEhRxxIpIDEpklE+b3x7BDNolPWryBs0/VFV7mwe9w1J584R0WZzUkN7ls8K
5amfkRvAUatnJSIRHUV6v3F0vBMNmrkVwhz8xPP4282XTSk03LPtCmhgfvEojnfaZB7dUQQbr+q1
bSjbMmMRUmytxpOUvIhCXAKlJlZFh0NHekesLlOjTjdJ2zJlMkCeY5gBsCrJnUYCoT9qSUuQ4rxo
7LxulnEuFAWhE+2DL/JEgYyWqZ1x1QiaWjCcqSdLq1YTophDb1uzfy+JyBcKo24ha8Mh+6ZTptI2
MTtaVgkohpcJz1Vio8kGCRTBQ8UCyVfkyd9fgl0nkvqZonL7XPamtg6w+5DIF/lvOT5i8CzqytWA
A1B8VbY46Zy7qCbrSpYN7osBS/EQmmpwS4fGOmKSqMzHRiGfep73gzHIL8yLOG3NIULbzbNSV3mK
oNc5zW2QCDQDpqQafSjmzgt9VPy2TfkAmDrY3hNpeu1S1L1RfouczLk0nsvbHPXiMQGy1GdYZ9jB
buN5pEh09D44Vhjb9GjAk5iKJ3xQVKjb0dc3UlzWJg7OP6+GNzirJQa8pgurBPspSIxaAramiTLP
K/Jgusf7IygSfVuyo1hG808gh1n2ZDReYqNYO9XwUulYYRCSPMiDWWTODkQXDq2/70V2nZzvDQml
y155FScUvSJcq/MvSv627kLcf75S8APRKUz1o59Dl0GpvM3Y1/46C9VHFO7WAdFMf8Yp4J9zDxo7
WxNyuuMblNwKtSDhplI82jR4/+VlKwhWTEBVbzRSox7K7tWdxPDomaQryjMj4DGx+nKuF9Qv7APx
YTAX041ZxVqOP2wSVY/oc+hWQe+HXAO795Suu8g/SzJ8v6ksmG4DpVspU7Gc4Fog4LjV1tQd/7kf
uDQU/r6P1aKg1FsvjagasM0l2cZTyhj5LOJXc750Ud1spGTdU7Vh3fRXz5k/50bLv0Q/5V+lExy/
BV8zbPM0m+8mhaYsm04xTknoqrTfq/Jg0vz785pR0z8vrql+mfxv7n/SsUGR8nurwvPNymzIId8m
aeiBsC++tnXfUhz3COhgub/u/UL/Mg23yc/NjQY+HbjcaG10JKjbovO1jyFQkeml7ivwafMwCWQN
Fr3bj2g0/7LHMFn0nlcdvVG0ZwfnlTubVoZ4GNwVeg8A7ik74HHwLsqoNjvFMrwjBErl2IuWpJfR
TLZECyMCMkEO55RsH0dHuS/n5Jou7HB1Dbkab8HRPIa9al+S0bFYl6PtGAo33N4DMo2CPFMr9lH+
FwOa3r4oP2L/Z+Yk2puDheaQZjbE7qTmfQO6q4lc3ZadcFaSHU3w/dUXRIv6oVfuypJKc5bXrFij
CCYjTXjoKE0QHOJaOcsRuDUgmPQxeerqzDzssEneEPspu16ECZkjIn7VvOyqJ1F+CpD9rFtBZG5N
E+JBkJ65r0Ub7fLBCa9jmn65J1LK0ENtat/ZphsMc8TTOiGbcnkpEA6Spd7yESbBGzglNOZh85Ik
lnmmyQnXNurPSDbWTeSkj9186Mu8PdzXoPcfZkIIBJprlsi3VArTLP5C0Se9B8XVqt5CcbtovVM/
VZFSk3kST5jHY+r0IOulrpN9prUHEoTiJ+it/yhKu5+fVZpqVO7mXb0hNOCAn6qIFROq0hZlur+P
jr0wa+zEYfjAYgw/wd9n6JiC+70G4aFLgewlQEHt+pH3ogZB9oDhHfZbINLr6KcWHZcUjlXveMcJ
58nanAaKv1ZsI62Yb0KX0/YjHrWQtsGj0pWPKhSH450L3wIvXKtmaa7w6yFXKfxsetX6x2EuNcl6
U5fEEwYB+FZzMUrej8fROFuB+8Xhb77ZuYbYp1NJrMi9/FhZhrOJtCx90vTkKY/DV1O43osz2ulS
nuHazpZ9SjJVA6KO6szOL8kQlAdqW1TIK7s6yUvdU62VMNN17uHwViZaKcHcT5FneqC9luwQzp3a
vrF0F/QWO/0FE/4bWxLayJSWoLWLW6FNdr10VJDzpmjY6Lrpc9MDDbDqt5xdGUKsmlCF+eAloXmx
SPPdR3b8TA3l/f5o2RSBNoT4+ItQjVmFV1Pi/cfj8a+8SIqU6hyZiSPZNClWzo/P/1R8WugqaWiN
3V50pnXRo7QnNNDZGqkRPJqtXusPpjZz0OX2IjTCYq3MWIhZREAAKX0HBchL0rs48+Tsy+7RQVyT
MzWl/hAd7xtir3Eo0YkBq02rld81pFL3fYGvK+DyxFzC9lmDMl0cRgRZJNy4LCNmR5ZotXzdF891
HE1Pcoc02CnhtNQzdtG8Ycoq/C29nW6GxKjX8ZxCVDCvzk3i/BDOl1qfPNl17zxaIDFuf54MzN/b
1hRaVEJoXRWPgCocTdM/zQVtAffHsLzyMGTD24iirV/1iNtWWcKSMCEHSzZvrEgn8Gemh8y9m/va
tlS/hvaV1Yu9UWOq+Aqs7su9YOyXgM8+7X5xiYj1ZEJ/6S1+ZBw+2UepRhe9D7yfloh2dcvL0SMy
mzQ/wu9OudkNHPcQu8MXeRW0X+4mDEEpy3ar4C4s1fKN3WM5/fMvhj7u58qKJojktSwUQgKryedu
WJBo+cQWzzl0NUZEByAisAh2s6nV3apYg7SUGemyKox6qzBu7VQz727YbzeBr+530jvizCpLN3wd
pqEhMzy6mQEdmVR98gpNf068Aa0yZtODbgbRQwEIznPy/msSLDKcmz+itgZKiCBt17aGzHN5TmD2
3dPoiC2goR6233IMQic1m5pNZ8KYpaU0M1S8cm3PvSGcH9KTUcY0SS235i0kTXglP8EqH+u1R1d9
Iy9FqWXLCgKfVIMO0g1RKascAde5nJjSFhTrig3hNCMgKuYSu0VWzl4NELwsjrBvhfBQJ+4zywfI
0CxC7mfBfG8yhpF4+nHRDT6Ba4Ptb5rRHt5rd/wrJCWNJs68g9R6AsxobNTLGF742Q9QgEFNtTa+
QPYoI2wmVHn3v1FntyV3f5TcyxXbPQfus4O1p4q+msyNhN+B957P+rC0PtqYULsJtu4JhYF2PxjU
Q4jYVrO9k5j9thmFjdU8pzcd336VqVCjZnEawoHOmqvZ+OE68Wp2eIbdrYbBQewVNF639Ws3ovz6
/wYnwcp2WRfAPvXO0l+IIUamGr8YSpO+0MsBHdtadAqlrTVw4fkHly4HHT14kJ7sBKJ0BhHiNgXj
C5529K0JxdjCLy564zkfUZb1y0zYIHG1qdp68E+o6kVnprG11nSgsSbm5ZM8EN9A8SPXv8hnoxrD
9jwCLPerecmEjv4BeSWstQYz+p/fIfGvwUWzGVyEiTRIg/T4eaGJfsL3CC9UDi6KB/gww7Wm1vB9
PjE8/X4ioip9M9viq2NibAi0jr2RPu0xPSN90gKkV0hO9dnkW2ZFtY+CZlgaQj05JjsOuRwci6Ld
QUn5eQ/rqYJufa/V+sx644yqA5hCb6itbvKjUIqZUBxWt8pOWWDTs8B9NL72DGXfqv8/iZXulQ0f
Wzz88wv5m/NnXRvrn02CjPckb8lDN4vbSu6zlyKL1o389X/8Hp1/aRbJ1nRtWKqGjcjqX4oMNNzY
dmI7ObLd2PyKz6u1U0VXU5ZS7jOWD9F04baiyB9KIhM3AwSbk1m6+rEJXuji8MgHUPEq8Do0kzLl
Gti1c65CDF6kCV5RnnjXbGo19oMUxOQ9eWC/EFKFzw8V+tjzpFnGkYKIWJdkTjO2VSeLzDGtaYoH
WQ+xx+h5mq8KBRZibtougIDZwyD0yDl4esrUStq70xjhiSa4jAGSensvLT4CzaZ+FxdCvaajiqc2
s8UVZ0S7AyRTbrOEgSEfo2Pqp+VlAqKBv9ONv9BP52sEF+j6eJAZPPJgBQArojBCGaQNmKV9unvE
Z/2yxbDjXNmkVGrZXga3DBNqgtamGsG0Qw0iwatQqiDuEfk6avEVoUj21DS0/VFZUU7A+ZI1KPJt
/lGNpcCgA1+4qDhrZERsrPurSp7NXzVS+5uTB9X7fPv+B+Y/apo1qbiRURLio7OqStuvlU1uX5Zk
+VVE+NLtpt+b2dg+ll2FkBN1ReelwAlQED4GZXqJurT9MZ9MQZRsFRVX+dTlfM4d+DnZL1Ha/MHB
JOR5oYPaNrfB1ozt2sr+0g9KxW+HVIZuGZrUWMMaikGBrp/MyT2r7XbpOTSshtg4igm6JcyZKsgo
P/iQbrx2pUXGEVz6z8kTNZrO+C8SPfZ2r3zPaIksE59MC2F/mVqIYkbWOgtaGOCkDfoE6dcpjCNe
1ZWiF2QCVTr6WWsflRoSZGJzBFrqVPnus9DcZD1b6tQKfrQRmKUScZTWje6BV1dhQkNNZ4SbsDS2
KHv5LxbuYez1cFvlJn6uyCQ3BLb80lP9dee1W9tMrXXeWC3CScIG6UEzJ6XxyoYo3WwKjMJ85MlL
37i3MCsPO3oZcdgRcVpHoF2TDtBAka0dCGyEIhlauW2IiCl8H0AE8EOFNc467sHhUI6K2yojD7vi
OXDHRQTobVsmcP4YgQiJGE+J69eYcGr/CUKnZy/TkU3seKBO++ShzN9gqD3VJT2mwc/1vRB7zanc
k10ZgPdn9AJEskPgdMOhjbPhgIX82ZpFERAcupXZU7YhcibwW8hyUTasOocElpRJmkCDfVHX76Vg
atTj6VSU2AZjbReV5o/JDHs8Xl9M7RFAAYixcJHBUzyldr2IQIVtx8b+QW2HJz1q8X947hLeAqAR
e7qh9gFoFSi7rNNMBLCkhNMSR9Geh+3zlIvDmJWsTEAHa5nyo9K0R4JlFiOQkAfEOGeAGkd01ZCT
gQeWHe9zA3AIqAqoK9pJcwv06CohsOcqWlsM/lv6W1R4K2fHvEvBd4BZ7wwkLiu8t05ZU2xybqJH
dOWm1zr7S0U24iGlCTv9g9KnRQAYeAdcdq5J3GPLWm5nzrY6o8mnXd8GJ0et3j6pioGT5kal7LSi
tTeGk+ivdTxeoD9+D3EGPsYO3rzCmSglTGp3i7L+0IcKAYRt3KyRJeQXJ8IAlo8sGe2uAZHgNtfA
y4tr0zevbtZfEo1txD8R2RNygWNNcGusosbHnJGyS5tTD1Cd5Okl6wi1b6Z0tm0sZsXiYHxJEf7o
mIaysVnZ5Bhq9cpLeM8ac9mREefxkQ38ulJcggg6F/P/x+5G1WMRkBVD+t1TbrsXIPhLTKRRS4kd
y0tK7mnGWOEQIxl+KeiVaUa7j5pTbRfboPhpGiB2o52ZPajWrnZ2fgKUCbp0qm6GYd+hAU3896kF
YcJe1L2BnErCd0K7AO9QCYbFqCNrhLwW12t0Ay24Sj08IGRIq4MGWcZwyNNSFdRwr4Rl0uJV38oq
+JYx8Dw48ZOTx+OxbUlGwqzYsyxXnlwn849eK06apz5GjvBBTpBfoWXOxm6RCCcHdXAoVKN3PWYD
66neTH/61BzpPZrBA1WXZaZ9MfqmfATEj9catwp2ikB0oKoCtGgY5bq3ym+WE7yqp45o8MBBTebr
bneIuw9HAFZrHe8ZBVK6Bo3+NoLn9OuccnTSvXQ9VKekhchfOvaRt0/dh4GKW8DVeCWmnElCJVUL
3vfO08W8FQXwNDGMjEWd7AdLwYtSQnYnDMMpg3DjB1V+tkbzARimdy0z4lXi7/nWHZVy7TbaV9sc
mzV7hGGRkNy2aZNHdOZ70qnMfWKkX2P3rfGAgThm852CMVjCLnHvIihYWdvGYR6OIYu1IZVmvS52
BDOAbSyHnWXFwUn17HcB0+7Fgv27EA7gNNo/1sESXbabYpflm5mb66jXs6c0L3DRTrWKfl5zl1br
uxvHMGMkIr1xAbc1bkRuGxeDkFH6YoQ3ynvyq36r5CtdZun1RvSMiuikuCyMXCsjQwwhccSi22Ox
Xc8C5rDu32qVpB271LYyl/7+rfSA2p2mlbDNfcHMkBcY2MESurUb7KDQpMtJVnILsCc5H+4snl5Z
RWHD8sMIrqsqIA3Kb+cip7/BftZ4a2pl3LipAx4IPsiKj8zAdUpVYAT6saQbNG0qgIsPConDOw+x
8+Leh7QG/xaoCXhK+kls+puz7PDks/1UXuYxqR+Q6xAezx1Asy+8Y5UDa9Wh4twrLX9ebmraZ/0X
YhTkQaolIAMIw7Y+VVV0VsGWylN2bABdLGQvz5m7mnFHQzP37eB4r5bItTua313NcP9aNepHMSbk
ALlwY/tRIbuY2Fq4Kd2tUxuciLaywz5SMoFmEBvIFcOyEUQfoharNpo7DQXexrndWBr5Dy14kosX
jMnG0qUVg1xUdY+lhj00TAHf02z0boDg4m1R6C5IKVfs7Lg93A04vpqPO99UnpuBl4iGytcASt2C
0EPn2YjUaWMrBIqmxGExLjkBrnlkeHI/waM80uhxv/eTFcJO7qbboEJ7yQHO3/p0ZYiyfFMQriz6
1I7PQYvqd8r3QVlShw67+nHUibCdf4ykjAiG6Rx+P112jQdbxXrXWqt+Xoz2nvF/hJ1Hd9tYl0X/
S8+xFnIY9IQ5J9GSpQmWbNnIOePX98ajulTlr1f1oFAASCtQJPDuvefsY6P2xsrQrx+zWwZJzrEc
0Tik6Vr1HEZxk2G4jIt3qYPGKerSnLvKyrHccSFnfoHks6yPjVcD/mjt6uoWYLyHgEI4VWz/R1Me
c/K5nFhmIYXlkmSct6Dg4yqawVBJo7PVfLN6rWKeNeEHtNirj4gj0nMPZ1r0q2wzc2+J0W4FomIo
KjCGSa/f4jhjaDmNrP797Wf+KRx1SP5FamFS6/B/6Gl/9PQMRgakCkr7THE2aV5/T7u6i+hmy6DV
ugYFtDhOK/TkUiOTgOeBdzeb+rlO/IbwJD75wnXiQYXa1yg7H4dc9ZrHoWKvUUdzbQ9kZtam49DJ
Zg7bNy0SZT2U3w3UQBELxxd3gjRLoVus0fEFG+Bihr6RbBjCCItAa0JtZorImILbS3vRLy0mlnJJ
3q/7K0hlOrlJ+j2ZrPChzwUt7jVjG5b4xxtN+dmqOvkLLbS5vAul9xgmYj4FBEf8Qz93HSa5NIlT
6emBjSpz1kR2rc/I+NReSAXwVyABUTlSv/77X0BVp5c4iwcvS7cf//1f1JeIfWRNo9RUccrhlfvn
nyCkJMrqUvIOg86PF4dds2gtOz5Eg0ybO2JpEU4QJF7fZ8mmBkPkwsVzkitoqTFlRcq/xJEY+3sx
IEsjl/fij0Ind8vNOr2WDKZ2YUCgRke4tiAEpE6ELbXYk7+TvefSkXwsusfNoB0kJuvvnWtqU451
c29TO1oiUyHV1ZbnspJry7xQg9fagYswSURGR6Kyk3J691Jj7UCaxPMiqaQF9EeP/ApKNwEtEEWc
2sSIuoJ6Z6oWyty64MluH1Ba1J2y8bUihbjG3XlSwEpgPVZ1mDP/mrRVYz9uEq3wr0Q3cVXX+ivW
eHWGV4Qb0UMTQZ3Eq8maUGv0b1ZWvQs3dTiq6y51QTHaKtpZg5X3ktIj3rt44+IAbWXXsW5XrCCe
+00XbzOzlhYiRVMyagbykX5VWyIaKlX7ho9iHfW1fhXVYeLrTPbyeUC4gdpp+c2SCUIkyrRYUuv6
P7aKFlSvyOppwwyhZW/EfQmKLHIIrjOzyPLDJaiDdkZ2HQipriJtj4bXQ+WEV3TtFZBNpbRwZlUN
dlmZLF6l3Wx7zPkLbPURqw6KamtoMFqoinszS9KnaoN/8OlhnmIFtN6xGdPb3ragf3UZLFYAckfP
fBwJs7D7fSdhO++hu+M64QmRfQsVojhmbeT2cznLiJMOnFvMX2ov7rTCG0iCN7RrBMSbXJHJdbQM
5Qj8b0Uchv7bAG2ip1n07iAVI6TGYqxlpptgqvyjsCEB0jfqJwj1Pmo3Pmq47vPXOu4upTGgz5al
8toQpbjOA3vcKt4onTRQLAuSGC9matIshxjM/HE4uYMKpnlCSKWEgs25oMpQUDB4e3LQnL/2bLu8
OWp5qlLYti385lvUuc0WwpC+0qkm6ZUvScKz12oSaS80tD7MMRrORam032zTnBlafDdK/TE4lyoA
CQpUu6UyAN1N0hUWh3hXTYoRtWWdIyeEYYmBT2qAFi6pCqeR2ArTcUYSIZuW9sGyNIkg+jon9vQS
7jF6DRKqpewIgWMAOhmb+4fQ+d+vP1xr/3H9sWA5Wpru0HfnvixbMDv+ef1BBzsqxhAou6z3/TMB
bER/OLmDw8OiDpJkLTpmmvSthpdyiiWWHKJH4zOIm4VlI1+GqFv7UpCtcmZml0bLoI9Ktf/TLX8m
MoIkuVYoGZNguOC1RtdbOm9KWQ8XbdpggVU2D1FQCMGLXu8hZEL/4rX1uMqdXNkaSXOMmlanmVVD
WS1tErfM8iPMpjtCTpglKtNrZRd06JHlAX9RujV9DRgsGWVVDuSUYNgn3QBX1WeSdeIGDP0+cfLX
aAB3Biah27aTxggyerPugXnP4yR+0es8XRWj+xtDOHMFYPJLuS+pw6h05xDKyFQZpGRTpTr+0WHI
j2PcnH2/2uajKTNMNNKdHNG+FrKw6TxxuEYp6T9LPz9xtak/aPqfIPo4T7bFS1mVaFSKiItLOOJ3
m3V54yw0xTkHAWMigcGz8ebKviy9MkVJVpEmd1sbLuDciwPSTYh0njeObR+DfBy3nxAiP8q3Tt2w
9qO4prnv18lKln/WwtNRqO1HVqE/+vd3lPlnJ9q2VAdNuGIhENfNx4r3b3NCpaVIRYKT7ky3y2h3
GAEGGtKStLq6TJd/WkAOAL5Z1ivWXuiJSavxj6irEqgN5GTEXrF8pHU3cWOA+htg3FYe48bEzweM
ADBvq8xYKqC0DmIZScuMp/gR9suEOHa1Zp1X1oqybUsmIRTbXDOnw3o69CcJjCwhMJQnAK9Pl/4m
9jwlCW5iHqIo/iXPvZhmP24eLPXRRR7BZtsx8d7Cj1Lylpw3QV4dgM/op8zM+D4RCv285+oVj9UH
sZ/OE2SAZpMUCQFWHeB1z4LoUuuqf/IzlF715BA1UxTOQzX8fwp9VhH/+GSzslBV7qIOKhIdxIL+
58qiR6EMd4PKvtPJ1rsGcF6Bs8jZsamnipG5rCN0eZZ9bpKeOJlcCj5yg75sY320vk3sV1HwRsdM
sDUn2S1jIaqKHuVEqS2lsK2mPNLyKitagmdFvhRxddR8j0mUa52E9kJxSnMBCtGeqxhtKpbkRTL3
tNG9BHUw9yaBWG7nxeftm8ROkh6JCzkkeRkBYZKjA3TzYAthC9uOb7La6fPq9TG+GrSArkdBXsNX
zjZOG9p1Pl5oCh10FmRp2vIxE1qSutiWYEKqFfRfY19noblvMjI/xunGY7jQo4MurvZKqzx7Rgid
Rxubal+7JcX7m6IT825Tc1u12h8TPqloeSt93+uIc8VrSfOgZOFsBqtqqj3Fxn57vPR8zZE+X7ji
Qht870nrWhN9XG0QRJvk04SgSxSLJJ8ebwqc4cQcaOZkuVMerKml3zSOVG/xwx4a7KDzuCHAGrtI
fywnwwqBPFwiGjoUaIp1Wqh+vnAnaaDY2NOegsV+9ag69DZjBl7mJAxNzs3Jy81wod9pjf1UP8rE
CRxLBi/gx8InXyPuXahHYnSgq7G0Et/EjPbiK1udYtEkCNYFpy+qVP7Cn66AlEG2gMwEXLVmpg9L
WdzLx4dYiDTmt3wa83WugRlT5RWY6xEkdojOzZwGNjliAgOZd3xUH52GgA4Uw0DM/WIzDAVWs9z5
PDSCno5cGbtrMrwg1/eEZzSTJlCousW5uKibbV1bbyAW3a3SK/rZtZRyZwwjTA+OZLi7Z7E3qgby
AANyrzh0XYmYGINye6H6BM98vfRES9TrgFnJY0bKB+7ShIZJ25bBCR6AXIII4nWLh38afMOSPNgY
JyN2arnySMuz6hxdGp3KUFOxwUbZPcyWWaSlBw3h8mGYJqjjNEH1cFFzwy3Mfe+r5azHwHwBKKkg
A5DMmQKcbff4WFQ1nym9mSEoIpNGGrf/fnnHlPwfl5XJA6FhGtENTTPkPyzLNe9BQ5Xpuz3mRzQi
uclnxGX6fYAlrO3IWg8y/qRZF6CPnN6iuR7vgNt4O7T15UIbBmOhl/WzqWj1Pu20vS2aSUmiH+Cg
pTTbrBfCOMurwDP4Gafc0XkRKFBmNZjkU8ndNq3zs0mk/oHZGifgVtBBIyW6/pjpLVwZpEtMLaBN
t2VwKEqVnl1omgtfRgkxgkSYyKlhGuFVZjqxbyvbpHYs5WVGm43MCzl+/tz79fj7alJUPEVu/mb4
VQ+CwpYXbomzKSyM5yCOZj4r5u9h7vfbJluloyIfx0D7LU+3n3w66jkSN6Mohh0o+x6QAV/ZGwQc
XVH+G/DYbW7VzCZXZV1k29hyFHqd0i2sLI+xFzmm4r1XpXmP8crN0oXuqQuD+yPvKIRiE5NDtND1
wg12ZWvewiiKtgYSADS70Edtr6QyiWV5bnRSf9KUrid9Ib0GwIxPtPXG7ehbDIN9mjysdOitenm3
7DWN+1pa78moeG/kkXQU5pQL2HMb33PKnVDKO+agrI3J7tUgbFoJKTlM+/xgUwUGwEaYInTFGcbx
yinG8TyaLcbzpn9TSSafw2jJ9wKUiZEnqYr1v79rVfk/3rWapSAs0SxdZUBum3+U2SXVGeNGRvd5
nofkUg17sY5VgpwbVJ7LO81srAut3LvX46OVcqJHpnteqSkpMdCTGBFMl3Vs82rRTWOZ3pSDGe+e
+J4xRAnSnsgcKnaxF4EbR/8aK3MFSuQTcDZ1oZYkubg+TFlGRs7RtRp/Fslp9WQNMObsiJ47Fj9L
WTXTLSBzRucQaQPLtbDYZHpIIGo72gttzLRuMYzjy2M9nGuTsES1Aiy6mBii5iRgZgJhJvbgPd9Y
w5IV4baXmlSmAYHXTfNllGgc1XYl38R7cjrC+bS2Q2ONt1fbiwG+XAOzI2ZpjpR6b2dA2oJJvF1M
GmTk+rNkHK1TJEEpDaVGPTx00Tbk6fVDwGx03/nc65s+OCm2zqK77Od5z2cMULT6jZeJzIo+2qiJ
lB1KPf8QP1irdzTnOFKRmcwe9y0zqPy1FIX22nHSYOsh77tYbQszxof9qZtFcygVFbGHjL5JfBVx
GPnDCkNrMD5nRTGsOmUiwFnVvrPJXZvJpUr15kdMGQmIz1jPy8pJ9Ou4mgD/YNlPqhL6m1FT7dXj
ImDUNEU1tekgJ4M8pT2nPDOdWImVvkG8G2wmY/8wJvVA32cFaNCX2Eu3ciD7P0h9bOfF2MWnkCnq
pgsVawUXzoYCjmifJoz/g2Sp71U1IAzUE2uOxqGVnkbHmSY8CumPXrT2pgtNUYMecnGT0qpBjZ/L
8kYKe3MjgVm+eI5kQuvV7Ffmn3JvbevJFhzG1S5nPvcGB1djIdzlF9723yESJTu38x7UPiRs1Uky
u+c00b/HdhftszIgCcdFvW4kkw27a72t+KxmY7oyi37mJ7V2eQjKE3mhMwe+PRDisbLQ1Cl5XGMd
jPezO2DangKI8HvlmfN9MJzhNspRd6Bjo88FFVtWpe+p65iXRnkfooYSqEqKDf7dYiZPh2gzJoNx
A/9UT5VmCXH0oU6ju/aRg7r9fwoa1f6jRmbobju6jK/edmT+0+w/Lh4adFCvwxZ35FdAehKGC9kO
8l3NOmrXThtx+LUR5+wA3NyQdOUcoKzEBwR/605JPYs/pGb+/aQONn83siV4aNr92/PFsdgUmXFu
jG5Yia/zdX60tHQ3AgIZ51+PjGX1v9/x8cXSxgwhzSYzVc2LHdSt/LGpybvYebXGCEucbKdjcVIc
jlnH6JQxAiavFJzpSAThX3so0xlpF8Q3fZ0TTwGPxnf/evYf//iPQ/E8ce7ry3i0mNfVkG87ySx2
UjF8bnpi1GBy6wHG3wA2gEEg9diWxGKJXRy2JiFlUpHuHrt/e0IthfpadsN1g3iN12p6koFwYFzC
2+IVVF7gVW0TUz04cEjAstu/eDvgg2l1Y4GFCk0JmM34bATlZJcjQiIEcFMzjR1snYuaMayT3FpQ
7Rp2viDI5JyoBmGeYcNIyQsOctT+QtKwCVJHJ6/cPsA+W+qmu69qO1kNmUTYiFFUTPo7pMQVzIpo
uLso//lUVAuthgbbW+mhJC2lLehyy2PG4goYhoXJJBoysiDH4HXgThNlQKyQ/sf5iN8rh8tAlT3P
E+Upi+sXZ4pZDVjYL9VCXWief+glMgZt4IqrrAwPlTLsY+sHN6lghYBoCeHzR1qnbyW6jlkYXz1i
QDfd6OxQGF0rp73WKA3XHjNlGTN+0XtvuecHS91uZ45MoJ7btsqM3tg9SZWra+51pPgLUnoBrW2d
F9Ogp+e7xbHK2i2pguvEniOaeo7q7Be9q11gHSyLz0VQq3ecwjNyH+7EJ9aEMKbpgvzjCx64Qx4z
au2JaQmVuRRIv3QgcxrdtkWb+N/S+KpOQwECp43u0CRPkZ6VO3CqT5U/0BH3ZBJKjF9mMdyy2N4p
jXfREctYsg+OmCaj61nrwgxz5EOAbGV15rg0EXlZJYyOIfqc0Dfxyk0p4TFEpW5S/BTerNLbm+6P
xSwbx7cADxELo4CAMo/YyDK8ZS5j0dDqV4lbvtWMNhdygoSowWpYKgWMcnczFGQ/mzVCKl2p6BxL
1qF1jFNUOhc+lzLvTAusbNqtZHrki6prSZuoFczFKH3fYSufiiK7ND2dMQ9CRx/HP3RwtQsjtFYJ
5VlmWrvEbpjm+DT6UETM5K74OU60jza6Afh8gtq2ZHp07b2WlOLi7jrZh54rZ718VyNnE0V7mUkJ
LB7z2bawqaXFtiGcYR47gF5HVXm2JgKI31arRMuf9S770YqASa0nKNl4Ssx70GFUkwpoxm220iDL
YHhk+hdU3J00xBBllfTzMAq2QYsRzQp+4ck3eFtbbv9qAk5aFoP3VBr9LUyVd69QX2mmXCTYMWkn
v4LqQyVaqzYFOrHNLnhQGxTejFwHUIPkg1epilwGcJjm6K9ZOoUhk+U1IA+NNXOXgH1fFHlwYkBE
T7h+zUj5nTVydwj5EekazerK+ZVK5YfeOw3O/qEiddohKiAl6tHKvX7ERpDmVJhutrO9cSP10rDu
IBbsSt3OdwOreOw7fx07bXAdsrZZiWuT2Ihro7g+ib2vB8T1UhxqGS1RhpfZjGYefvNp4yk2l0Rx
HRQnxUZcC0HUEGUojv+2i5mA2BpZ2wSmMyDj46dId2LjOx15xnpszTEgExqHaC7dKdMtR+yJ5/x5
+NdTHo9Oh2IveXyFeoBtS5r1Qvz4X79ImnR8g69f8XFf+DqZVL77+TidXn4L8bqI53+9TDXQslnS
e94yC2ReA2367jbE0Me9Qux9nROHFj8CHsi/niMefvzrr6c3qfFDx55Jeh9WByA33KY7VAmfu+Im
jMwWtTwArnlHN25jlHX2uFv6Y9BO2ZoebSwKBayfEpc0f1oP+C1RR1wT+XLi2KujF5hvFPgOUWh6
xQyFkka/KvLkCEiwF6uuPiyEAT7KMnJmUclNqaESmFZl29gF6eETx67xrJr0qoAr3eBx+StrsilH
rumsBHoIltXIxJ7Uag9bxpNbdMqNlRgFv/EkzqR+onE1iSOMhJwzizfZzsqTETgz9LwARSftu2AJ
k+7pEraRNctkSKLDYOGNlStrKwsd6kS+WUs+ga1RFY+L1vNgQHZxvNN0BqRinBvUBXgIGjpb0ctN
WiM6Yvh8Mo3B2o2EPaBWooKu94wN+28xVc03sjx85F5Mv2bZt8xTjJOrgDA07dilU6BPoo32cyPO
OWR6L4Lp5So0YjOkidMsRmzGVOJ5ZqUfvO6FZaVGizLdFLmXbJPEbJ8ARrk7p9HgKOQBYxw7UPaF
T8nTh1p8JDLoty6paPXCpL1ye0AmSRriklcpeufuaNF+/SFZYbWwx37Ae+w053wcZiYWdbDXkXNP
mko+kWDxJI5kKQmeJp6zOHpsME13reRcZatz7nYUvmcoNw8h7SpjMO6xYyOwrmyZ9b1k3Gsvoc/o
StOskkMctlQYERx9ccgsnejLJiWCTldX2GwSdMhafYU1hz+qTpClImZjFqLfxFcz7fJVQVxzFN9q
9M2P0vepNAb/KukqIuN80hYzQIkOmRQ0S88gPicL2jevr4z3aWeMLeMdK89bZubm+8gO5s/+NR1C
QreYw8RhYJ6L0HFP2LI16kxneNP18fOBanpAb7RNnUm72rQQHaauCVQXdXVTg03tJ5wqjIb9oMn1
JQsvHRjH5yD3k4s6UpV1Y/bSQlfZDrIUTq2TWTP27bm3NO1i2f24JCumoHkZ6hdxrlVzaxeY7rM4
ahD7Ubtmd2iMJ0UJpCvLDesG/3cHRiG9BUW1UcxRPzWtr+7avjh8ggk4ZaX2sOl8VhB9E7whxOlf
AHcWixb+1hlhtbxB2ZNtLe7wuzBtDkUchRibZUR0qj4e7AkpHpup85RMb1W9MCxAsMbdccZaWcAv
MmejxV9tImKfTKNIZK4msc9PQvvZs3Xzcei0hs+wSdsZVMpHMrOkZaEk+sJvapkoiFx50SvC/CrX
kdZdHduXLE2KGdPo8n3EvzVzMt27Nsx5DsWouLRoeSBXgn3SYPG29DTdlAg8EbArCz80jLsqNd5+
CDV5JgF3uNPd5/2edKesq4x7WlvKfViJR6rESbftkDVzSIZnhSXpqY7M5p47aj3lcEZEiCft3Qkb
F6QIItOhh5icqKm3UGGr7eN46gNPG9dxAuiB3KCn81o0Mp9MzSu9W/PYI1Z7lJrY84hA7WX4C2Np
Hk2NBNbe4qP3aJn2NpqcCePWjA4RDWg2Z1wk+5UTpdGq59p8FBukAa+lVTjrqiw+T4nzVZji7vfa
ZFkymSdrMdKsJeu9kgRujCGt2b7Jo1Jv8GNIKkqJWjkG3YugOesMJarKbp5axycOAFjgsSXJ/EbI
712qNPM1NgdnwUTc2+GsHF4a9DZcPq3XWiasnfdjyOKuvmWOg+S/r/MnlZEgnvS03dqlpe8e0A2v
CuJNRnhsRr/QaGENMQus035dKWlx/NrT5Obv54y4w/1aVwoAsEppFhrD0n1SA5kUAVtK5h5rMxrP
ckBji443xA23g/pVNslsmhQs/hjAf43iM92IF1oyNUucAjCLL/cXsRmMvD7a2riqp8Zu60XmpgtM
jRVlwiunNuk9cKN2WdbEm9EHGLbciOXNaGvSCVWLsRioNbJuCtrjo3G3S8RZVRRJK3FYMP6hxW7X
c9K+eHdFMtRb0dlz3GF4vK5krtK/jM1rXpnFqWjtz9fbRxE/T2SIhYkWqDfXr1i78ncITWbNeO3J
b/WNA/rPbp8FuJz9CsGcLtGHN7Ba7DXi65Zjb++HWrZhSgc9Q20VnscUDGJ6KlTaJmix9sZP6hAk
K1AdwfeUrBAGwZiCzXbwnmtqnFzug+9ISoo9Q4zJ2pgXN0ka3/uRhD6lMT8cV6UDPBbfR8JjFiZx
LWNUsYoPK1tZtU76Uzerbi3mRqKVLA4DI/stTonNiHt+8/BjhRWMDH5Q98rsTcri+BpMB9pQdwcD
VI54yAHVffUdeyCslhlOZKo/czvoD9mUmddFi1xOiqdO8zn4Feo0uC03dg5h1OUvjAcXaucVdz2q
TSrL7IgCLrtpiakXP2y7ybcelFPT1LXfDt43MBr9T4lKazagKqUOzH7UUjfZv0nbDrpfiLfQ4GO7
vg9GT+Z1qlt7gi0ocjVCkTurIKskic6dFObbInn25Qx8c9P5xeJhNo4VclV8ndooNFKmCWoWnZUM
JW/Z3rvByl/hppPdSQ7uxupyDO5OCWQkL176vttURkiN66sfuGGii03a1KW0LyKb5JF/NaqSSdal
ITe/Ijdy72Te4oinj3UVuGGv0X40aM9xxMNqlItAmpcsknaNW2gv5QgZC4sJUEB/1/3F1+y1MTiH
Cj7HPl5ahhEtfdVq74M9qouKiNu1z4z0TuAm3ImxZvQ9PdqVlb5UA4+1E6K0uQSH/b0ux4WuJtaH
CdoILWwv30O6/jCAzAp6zhCdvZTUWkuyV+aEym3jpl7wfku3hDOQOxMm7y7ywHMUNfLJN53XEJSX
rvnlUbAMhX5rOsXArUTFaXibTwqw5AxzjQ7B4csr6Fe0d5TCfgd8AU75YvqJfhmxIFz0aU/t0lc4
CePu63yhOc1CGkJnTmp2Jz25qXEVyi+Sw7aero6vVtGCpUA9QTWP9Z6kuZJBs+z+GLLfDKat71P/
XtiYtJ7PFX1wYyEOiYTdqrqf/s3olHCXmPXhMCyHrpz8jIyK6Weo676meSHe10NH5ychuuXA/Tp7
YbC1GOQyvqsegvi8KNHBJg2pwIyHDoMCYZWlQrnyGAncQytASgYKwVAJu0mdPL3ncdvOYdejbZ2s
4SVyhI1ECgiC1HpVKlLyUmoBM5bMlG8kBnSkecntEsBm/CyVEvnFaJKMcfSmMXBHjjSupkTVDtaI
Xc8SY/Isn5h6UYz5SBk91mbuwCJOxaMw7Y3Tua89r6vGt6/n0eKg/Rhu/nhCZnZTbm+6czpd2VcW
JCJVTv5vwngmvWVxIe+Dlj5VIWsO1XnLKpC/Mi9jnrWoxoZ3qMHBMYqs5E4uoLcs2l5eicOeuGKU
mk2xNcJOP4sN15t3mSHm304pNO7OdrHQpidZiJ3mHvCvtZuQmNsqVYLHQqpu8F/q2ySmDyVvS+a8
MyekrdxZILw2g1SqJ7NMs6Xp5tZTAedgHrid+Voo/b1wPPm3A6/Nkc8Ar6JrGzrlJZOUoyhf/joS
/Aurwsrt6TQSVNWYyT1C/rlrQS2NQ2VY8ef0nyJHCa7To6IqEpUS/t/PZ4hz4hlpRX0uoQqwMBBt
Rc2Qy95BpQa+iJpB1aDA9XntHcSDpD3a81Gyxo14NC77cFV4mFIpSat12lWyQ/NzrN88c6BbX8oK
CzxFeq7y0lznup4vxWESk/hlTu4IOa/to5GjHGxQ22NWwmve5j6JOF1zyFxcjLIzRbHg03/TS3ue
mYFNKcTNWo7iHmV+nd2cJKHNLA3mmgWO8tR0KgV55QYfThVsdBJJVobLUgBIKLml5qDd+KRJywgn
FokGlrodWlfdhHSMTpzLlk2u8/sEoQMWLpWOZJidS68Zt4PSqu3awUG8QLYtzcWjdfwb0E/GrzAM
p8JOh5PhIiLBEpitxjgo6Pc1Tn9KR6dc8dmkCKlRpHD5X40tgUhV7n1uNM0jlphQ1B7lM0lvKAD3
nuPbOIO7w6fqfDpMo/owasOiLTxlXrF6nuOEAAil1yqwfbGL1A6G7qwpg/rAJJgQOy3g5ig2LHay
YzXG3QJT+JTs480HX5fONPvqG60tZWmMkb8UHBGtJl3eLFnElGOpX9uUCe1kHPESTb8OKig35V23
rAXh3tZeDPYEyK2urGbVqv5NYo19FiJGWQ9vSWUO55G24UmP3OdOlq7i8WK6vvQ825meHfoSxsnG
uJvSsdIl+VmXxvFEYQovvxshc+mtwcBSf2kyPSMrCxXLaCZGt1DUVtnFYrWp1uk5jqulYJ4wLWSB
2xPMYDUlg5fpQ8p0CBIXqSFN7H4kemMdSzPOZ0SBEsRBOUbDudCeH5rgQIJ17ENpCULt2wArh0Ix
XMb4Iwoiq6+KIsVPTciQfAJ8Bpj7d/h9Xr1R/SYp9CuguqGe5A0oRyRJTz+L+AkU3iJJnNdoURVt
b2X1L9VxpaVmmuVKDMKSfPg89Mu3SM7Tq5zqw9Wr9uLfi01RdMW8NKoiWtqJs8BizyLNy3pCxm0c
ZgKdIXREKfrxrV9l3zPDq88dHyluUmNY4EyNe+Vu51Z3lchyBd+k0IO3StTHnLLGSLlXWBVn9DbJ
gyjAHeSZLK3LrqI9iPPXwnwhO8sY5gyO6mQ5lEVyMPBtHJsMhaXHJfO9SAmi9JLww/bA0zcVKGAv
CdRVmlGRoz2g5aVOCYZam17McrjYTffgZH0Rs5BAtMvULujLFvWZK0308Y8dGgLx40w3zTNlr91I
A28ktdAw/03dH6oriXBTCD9h3BKVkBa/zekDKzYNMUN706xXsvi8inO1Zg+nvMRiq2TSWbF0Ahmm
msLslOHi0fbYu0Z1fZwizH5L1hX6tIdKLU4f9W2Lc1TV9749Rt917kxTbGDtg3qg4NfnPuvPVevH
xboP/JYCIEj3fZhrLwkzpaYzsnvqFwALXAkMboRTPusDWCNSDCgP6HSwUh10aiF9Z8B95ADalh78
0LHbZXbnvWrq4C0f72CnSDa5wShaiPplcu234rAY0uxUqVQGk1ZmTOxyadXo7YRq5uucrWjHRouu
5K8DXSZ482HGakok4laoMnoK9wjeaOJNk/3SHqaPjwV9TA57f4WB5GegkjO+jZp+2Ao2vmM65smS
+pUIARGnxlTmBur34Tw0wGdGQIb2ZN7Wtz4fftiS0T2OoqzOMBczFhbKSj215Z2IfkbRncyiqGx3
Yt7OfNrb+31+G6Yf+LPJ2Rcs75UQN15hIzQXeLJpI02MMnoDl8y2x30VtJuHWAuNlwFc0skWRSU1
22CqOCLPe53s/Wd8jf1zi3qey8JmgD06E7d/vyl+kbiT7sVRGychWdDBSrq1dj2+Ew2jLuLBb/d6
GYa3Fn3aTDyQVVGNfrLVL6EOYlsP63IpKJdfkhxx6IykFCIq8laahcKkMcpNh/3rNcWFLmb/gyQj
p3Ok9hC0ZXyqmm7Gi8IgwWRaouMofex9nevyWsEzaoJUs/ybBZl9VY65R6RQHe0RvWTrqvakSwKU
e94YybjLZUgjuiXNsyYf3lQrdAH/R/5WKZ3g6sf6Bg0HPDDcChczG6WjmtFfTidffpKpT5k8pCiU
9BjBIR04U6zT5MRhkGKk0oaQ6YMuu8r3IAos1sZJdqS0wMCQS9ISsma0IomyvtstpLLUCNpfWEe4
EwP8MTQI/xhM90GhfG6+DguraXfcOaQBsSWUOV0finfgwT/Fjt16f9spnPge0S1S6iY4u6Td9g3s
AECPfOo8+/7o+GiNA3KRDsCqayMZdSuU70+FapB6Jxp0qJ7KrFvi2MtP9WSjzeiTM0aCEpeUZ0EJ
7KjRFobdPceq2c/VSVKTd56zLCW1edwE0unQh7m3MuOjBeD+VdFKUlwy99dQe6jiR/fNNqVxNtLZ
MnTZIn8Tj0SkGulW9bL23Eh2sAiqOKAgJ3vbk7R0NkwtVLEneXr/SklKSNa0l5pAIace0jwKFPLe
nVTeDxhYUIgjFzHhDxFU2hV7ITsOrwRpdTenHcylkcrat8DP89n/EHYeS44jW7b9lzeHGbSYUssg
g6FzAksVkA6tv/4tOLNuVFeX3Z7A4CAzMjMIwt3P2XvtpNM1COpqcq58to+qJ26tVrI47bwAxbZR
wGmYoxzDOrJocExPrVqRueBTTtQsQkLMPGL5FbvKY6Av5TuTdr4hde0iosL4o0u/fz0FtpWwJRdQ
Co0MRUNNi2Hfm2IXqwNrJplNdw+rk2PRKM06VdhayVA7+XIROM+WYXZ7Y4bcSpIkFOJuKi5KilY8
Unxnn5DdQrPQ/hWUxAaG00Slsg2pjfHlkqHwU9l7m7Rn0yRD4V1heBtpCarMbikiZiMwKaSuOTCK
HlIfy6FusmH2WP32zfQLKbd5aZ2YcLEeeAaUjvHa1HxVp9Ib15bSDms5FcYznhhkSnDWLIvyyKwp
ay1zMbGu+W74VFhBZgcXFTjOwVOMb6yi9CWpoelDP7r+5t/O8lT/+6v599BslcVdGjaUfXQI6cmy
TdHIX6BVsBomMsBE6jzITSE9zBfVmFMdo4pv66yehF2OkadN9UsTudGeQnhNNFyqXfOg/eFW+i1w
ouTFLbBwy7PMqvplQYv7PHXNWdq2eifi1yfG6W7bkgUAeQ2A166Kfpazhw/fV32MZvu1IToePjGY
1Mmz6+0UVtPe1IP0Sh2gXdYlq5JmUpJ16fiUkZSlxPqbSgOlMx28PwW8nZzupGa0YiO4c5sCdMAc
7lWYZXe+O0wAlvggMqJP/sZh2894X1fXip1aGBpYFoByZkROqFnV6saVKQbyooruYfT7g2jU7Cz/
9qoawTIbAcm1c40rbQu8dISgyn+VPIRps+Xp1+5LpVFOTenaO8IksjV3c/lun1PTC85m/ATgKDlJ
hy61jnpnBfgLU1DDexXY+VaJKvupVKHAdj3ObncU1a7tiEKzSKI7seolLp2UBbWldOaLFy+f7Eui
8KcB94rtEJr2E20I1I3GsxsF9q8JXwkbweyHpZnjUpA4tMyoFC2UnHkyy43yTZ5BkKve+m52qCFK
XjLV4Dec51mPP/vQAZR2LQX/hlbX1vmu9OVucqE9iWaVzl5F4o4Wse9pHz2WWfK58m6jjfr6ToYr
m9AGhm7cjIxOx1DW4VrRFed9nL+SSlFhRjZ+ulEZvEDYdTZumSj71o6ya+voxbJF1f3T6RdBMZob
Yw6DoV/UL0g4a97lWa9XGwIVsge51CHlHQshlaLlOCXiRM7GuHD4kei30oSqH/Tj3OzDI+ngN7V1
lE1kpu1rqdqXwvCUvTWF2ca0gCyPbki3ZqZf2/MwLON9WiG4IGurWVJ9qz5a+NCzrK0ahLVRJiXY
ycua9a+X+/bqUjQiGCd/7tIquiXqoqE+hQNR1VEQ2BSVbPTQA2mij14Xx5TOVGtZWq3yWmFGWAuW
lFs5LDJWXR2i+aMVZDvCK8Nr65NvRH/P/pWiwEgQh303U4tkep/yZ+eWDfEKvbGJMUc8f71XF3ir
5jBgL9VpNlOrPQ4zniuz/HpDXUlfgQnL6DfS9PFEWG6ntEDgHzHHoUvrlhLOJDFN4RiTd2kdp7n/
QY5HjfpadkamMdpXWffwJz1ONw6ZFoZ4CMsOxfVQVutBgFOk8Dkzdr2RXWPveMVRMRWKtC1RjF7v
dsdgZM4s0eEc5ERcGVXN7YfeYiAlQnUU+1tilbdccb0X8BLFNq16Z5fqQUE/jfbnYA24YKcBW+io
tVdKGzgJrfh2X8lC8N23MapGObQssO1TEqibUIZNIuMSYEmpASUwKz/CsDhRkBieih5VEK5C7KJN
Gn6kmV6sWjZ4By/M7Xfn6sVWeshatkCq0PsbtN2lYitZt/TY6GqYfUlSoqFr6g3oTES1p3ru4HZx
oqOVQazp5PGn/N3Kg/xVWx5vHdXw4b6nIGf1W2noCssHclMSUGB/m7WSuCahIgS5WU/qjt5X90xx
GZCTKpD2zMNo7g5HuvspR8GASnMwh4daGBB1NNtZ37/1pVGWB13U3+JBTKtRoIkqi9y5lrbvXP0l
nG/zOidU3w+Nbb0Ujh0dvy6JZjrOcWNYtpJfFc/13LB/ZRNO3hqi/7oZArZLURiuPGGBwNPmbwIZ
e3SJjLmvPW91FMKJjm3dfkDFp8iYTv1ZbhJr1w8IblW6s1Sfstz78+rX++RbCOXs72+RLwS2lxMN
BlLANajLuF07bOTahbDM5DFDCCFHeYHa9Y/ngZC2bWy9DXnT0E3Py+U0xtVnVInrWNDyjguiRnKn
Ut+aFDHXpA320ziQ2B1mRX11s1gCzPJzin9+h11J/JnGhkYlpWEusawKZzzXlt2RSwT31JD6ZmvU
UOjoKTYU1ppCGYsNZXGeG5Z4qvxxKVcvqTVkT3oCN6W2WFzOlI4ma6Anho6+LuYiCHVmgyyxGQHY
T/6jWSYBaFte0B3LPhC0Ftx/kkO85X3oa0rz1FbJ0vvPJfkH5Du+/nwQZjxePTTsXoYGmg4/cFuj
fMHSSYipvKbbbbutLSIZcBCGN9bcLzJIuaSFv+6bSt8puE/ZoqHcGvqVZTXtd5DrECiwOT0FPlDe
hkQrHGiO8UQABmIfO7F/Fl11rM0gfB/GysSvEKdH3OPbznb7ra0T2zARnrfQx0r8dNU57ctT3sOA
PkiUDu3GFjhW90xP7UIKa6Q0JPBBaDVkq+X9QAiN3R/kv6ys43QV1Il/yHWteYsUFt/zv9hDA0KH
Mu52qTKnlaWLe0UhPiDQ6p4CQ60eu8Z8lMF1CPaSvdbb8+YnI5HBRi1wL3O0BRRuZqOd/IiDeRh1
5janJrO25pCNJqdtnYTeQY7kgTTGdol5L/9TvjBso1sAXi7eHGtcQaExVqk+MUGD+zpnhvVbmsiN
JDToQ7u/1T4cj5Yx/pClzH8taspXrNB50CpnyS99bjbzFTfmA+xFFn6NCVRlHv3nWcDmZmW3WkFK
CI8HtfETZO94bQghd7dRAIKHnFP/oeTWhhlS9+/4UFDTf5pGr7wa5dAdzDyZlnJYKqLYtOTpbeSQ
BVuxRLph7dBy1wsFaItCHug9IzO0Q1ZIWqyvRNZSOUyKZ7Dxw8mf9Pqm6ZV2doi2bzwUQCDkDtXM
e1fSUt8lvdcs/TH0T4HTv0r3WGJGhKIngb0LpSMwmsemUWCed6G1ZON4xLFd3S3xX7544pb+dt3U
lbNhRSECLyQaeVebO9A1r3IkFRp0FQjAuws4mi1VhO4shR3ySlS6eO8dOielB28Tx2C9jIQBysFT
NO1k1+pBhkjLYOmmhTmYGOZn6gztMtfa/AWJabv0mITuZ/JaE9d79KEF4siSuhA42u3E/+9gmxTU
gxqTK2Ru7dl2vWaRKIX7U9eSpTT1t45xwd07fKASnJZK4vRrV88Mwq9wE6HyQtkn9OLDLggGinqr
Ompwj1/r0VuYG09v0ZaaCQY4h2Tlu7fWcNXsGujWyuumEJ4By0SeFeMDQUeFjoScLN8onw7ymjzA
d6oe/GgxKmQuGRkV8FSzWY0mLPIe/CbGBmwM1zDIxqUbhMPBGM2fI67MpyZp0gNdT2MdgDT7TpxB
jMlzESmhsmXqtHh+GDwRxUT0qxy3TS82gQLqrmDj8CCS2n9wdKR5XR5MWzn8eiGaw7/4IH6G9TQu
7XTMrnIBKg9FixJZZ0WWFkQrUxKCyT8FZB+2xbHQDPhawAt6I2hPfa3t5cjDjLhLY+JS5YwH5Xdv
Rh7tVHkfKpayR2HQrBQQscshynB4f20x5ZnbZtS9dMiechgiNG8U4R8qxBWkNNew7v5yqWY9wcwR
8QOLAAXa0kvINaP9QaPCyV4p6YGkj/t6a+FnhNsVYCVuwm5XIURk7tGo9hkeQbiiATKfwmG+H2qR
pDOeN1/c6yp1R+B1GHW3nkbL6t/O8hJEhxIN2o5mKv5UDzD/timzFwoVc507CtHOYGyBbjyfxEaD
pV1Tr/UQ0PgNbGc/mmRNp0P/FuotUot55GRISyKiL+VocPTfXtuNmygqzROhRirIRTqco+N8q52q
uBlVYOJDUlT0/NRb7nv0Ujg+aP4O0qtXKM6h0vQ78hXKLPb6dHhK0IpvDKBFO0dL3Lfaq++UBDFf
1+brvXrGNglda/6td4Zdr4oWF6Ss54c2FeE/nY/SLrH98UsErfajGhT7z+9Z/nabzjfWmVo1yyAf
PgNX1y89Ia17V2dtLydkg4/rPixj219jXNG3GlU4GHh+upVTjBymQ0LKljcayyL2u3ez7yhkVSxc
MkRqKZpZ/NxA5+sZKlfSe/netcYvqzGNm1UbxkHJ+OXIP4DXl1189CKgFqZVlW56ryz3CTXDF3yQ
lwoO4nfHa+m2Fx6he7RdoWNOCrM/Le7I6YDq9cm5F7bxaz5RzPJ+Ms5XejM6Z2ph/ho5AQcEVdRL
PsJWa5Zwq4OjJbUHSXhGKeo8TnaLe3bEHTf33EvfhyBmQW2VYb66EFRCC3od8g9F4dCwviVvueO4
bflY93ZqhvsGk9q51JqSwmBXPNrkK6566nsvXcbWEQmM/y3PdVIDBvWzYXdSoDAiZETBPAK6szK9
6RgHw3ht1ZEkdNF1P5Kqunix7r4MCvZkE5vnNkX1bqlT/WJZ6gViUP6od6p4SeCbdRR03oIqCqC8
J9l92MUP/90N+b+wT6bnGDocNdtg4Y4Z8h/MDwzwbcGqd9jUjTmuJfG38JD+aUmbbdumsjYBJJZl
kkZP4+SVVz3H4WqzLUVL9MqaTH8cCvuYdYb1mvdCB7vpsl2ah7ouQIGJiZxOljh57bVvfa+yaQ7M
zyzQHgzcyh/O6PTLOJUroqjZTirot8r3/T95X7Mmt5xg/Zk/xtKyL6z2r/fu3V8judD9z2vUED4Q
FjdXEdfazh6rai0rnpj0cMZo4jMwRH8kSH7Y5I1hn3SAYfsQhfPe1vTyjINVUKRwjEdroDdeOLFN
07LkwZXYww/SkA4aYo//I/hZkrX+jn3iIzBdSzdtTKkeoN1/pO4Bu7LbTkzjJs2935KCIQ9uVoVn
eTaSo+6BToky2zF3Hct2XxuRzajdrUvhPfYKLTmBLI8KmcYTzEXg0tjNOesi9ZSWob8KNN9aTjkZ
ex1+pYZt71idhsEOjj22FMSR9SnJKGbaetiuZRd37uuORuc8SI6NYzmvst2b5F56cpG7E0hGCnE4
2jyKy4BWRL3AeLDKy0S7lfNB17uSeoOpboLUnQRT02tjWe0jOEz11lRljIYCc1VN13/53+9pbtz/
9z9BWpaqGo7qkAevE2mnuf+4qVtAoLZgUbip8kvm6hNOJ/ajksSS6XAMxjpXtvHooQBRgnpft0Xx
Znj+R+gOxiWn6vQqEJq6QLgsTBIL4KRAACbYD0INtn6T1lTbCBf8uh42ymZsq31Y2epT54LNDXQj
YTmWAfbXh5SUkaextYunlufAs5HQfY0yLEhShZX0oGlKIcqtnYLctIMyO0cpJm4Np+01h/Vz5j9B
UaTr/Z1nmEhsCbvZVpbZYEem6hjTi6brRTi40PKl0lTFXqq9OhABBDPrMD34W1EgJssYOO/+PrQp
62lQnweknjdnglCaO6nzqzL3YWnlx95j4vXnOwMBVnU/EAhfY1bDfhkTF3QN9Q4Rh+5VtPaGE0/7
Qy1bho3phCzDZ5jrhMY09K10d6/su+gtymLWfKcYaJyG3NMMyMfSNmap96An0cmwjplVg2sQQbhQ
BrgJk/zMoGAWke6zUfZ/dmanv8ygTL8d6r2onZ/ynpWv/2cUp6aL0ZyE4RpZJamvQb9oi2j85le9
vqD3G13qnnnTqryOj5hoocDFwtTXGQk3I3HOCnhPLyy0D9tK/I1ZqfW2p0dODE+06trgXenGgg58
Px7tAOnGfe/ngx8Ka718GLGp7hJXwznGRt+IrPLDIqBkw7Muvu9sI81cRuh5yXix90qTjwdfTM5K
Zr0OIj0OIIhfXEvckHhgFDZE8lH3r7KymHvEVflDj/oLy+x8WZhYoT3VgCvhIvUvTacAMx+N76Qq
Vws1NVS4EgTu+q62ZV3evf3375w1+17//hBzUcq7hgZdBiGSrv8zMQaoJUKyFHVcnODL7EwB2R30
l6kf0twHJ2e7wGZUPfleFMQI2q5fPrtk0xOQWw4PvpVpu9yPl17EV3Io3FU783AECS/IVQqywmJP
XGyfB9SsEnGH5BtJGeHuLl5FtrG3C5uGkV6xGh4RRjfsd965gxDXt9jJHN0avs3X0RNQwmGxs4Og
9lt2fHwnoymehJ9yJvnPSPETZ2kjgjpU/eQep45VkqwwykNXNhtNUGf9779F538BkzwPPaFDDrRn
WKhL/+Euxt2gqFoMwKPOniJIWlsZnysPEZYyxXDia5SozY3WAoWjWePuq9U7kLlwO7qpcpQxOmKW
w8szeQ3F8USBl8i2BSrobhGZfv6Q9nW4S6v8U1qE5Lwvr8szothOlVtoOMTnAhSCwWM9lN6hSw3z
oUcvgnb2Oa9yk61GOhzkw8Ycc3ddMLshruBpU0SQo63YMxby1QacrzJYhFYBUy31aTgMbrP1rYRP
MzPcbQnulOJ9Rj4WiBQSPqSHvjYBKxR4SfEmgMn2AtRLElhl5MMLmOWNUxPd7A0DoqGunR7uQCYo
/Cl7pTHf8RxDVztnmtgzNtDhCfp/0SSsf/nMXMOlPK7RGlbn7Fy+GX+DXNVd3nZDFvn7+xYhIaJ3
4RNW+9h0ojnkURRuzBqZPSJMGH5CJBjtHaRK5viuosbfqFOgb+VQpOpDbzbJg5f36tqbYXb3/aAD
8yGgN4iAevghzAJdp2xoaU6/xQuXLXMSA1Z6y9O1b5vwZE8ZUzlrpw7h4GB34py4dvY4zXkmMwTV
bD3KhPW6DtDq2dzH+05FQgXcsnq065scaLj1F0ZC8HZtkBleE7N1aFjHAHPPMRa7lrXLgHmtIiTr
9GdFvPLUyiaNakAUJLemedfZKAYL8sLrNlkpPv3nzMlp8aVJvpQy8LsgPFmlND5WrWShxrkWEfA2
iGcQaPYa44+5lmJXvfbsY5gGM8gp1Dc59pVlIpO2o9r87qrmuz7F+g6cAw89YPu0qMZbRxa9ZoBB
07WelmOLNIR9ONqxwEjfw356Balr33wlfP+a5b4mPUX36/UdZAHFxqQiTUCxq1DqoAHEFwP2TLwQ
zbiXIpmJ3fLCCyJY1BWo+sL0P0mph0VYahEzjxD7cab92FEBq1SL4ErP+r3O6TF+6Ol5Ygo4Q9et
wPuXSoBGKyqW2dRBdKqisjvp+nurM29igFYWhF+q7Dk6ANZrmXZlhq1/oPsIi5bsq68DBcCKqrNR
5hcXonncaggaDQ0gVmOaz9asyEt796zZfnSbrMm46ZpysGbWaa1TG7PQmDUNvrusBc3BVEk3TPcu
WRmLi2scRtuML4WkNpFZXy5TBJle4qePRjppT2hftlLCTv2eFOZJd1Y6Cg1jBjyaD4ljlqu6ID9Z
iRxuwyxrNopmQZoMNBPFn4R5ZrmmXhTujkWEc+mpSZmE656+sNYsKMiYd4FsBhj8iiFslWXmKS7N
7Ir/Xjxbw8/WQs5zv7FcV/hbtS6aBz0rv0noCG3H+6ica97ytdR80QDPKd5zN3MwiWA6okF03wMW
XgQ/quECNb32EGkIVYpifM9mDL6DMXyhVO2DlGWNnoptYOiMtRz6VaTdh0B/3kXcWjfFRUzj5M4L
H0u9Q+/MhpzyzXtvk/YLbT7hb2Zj9ttJCelEPAtH09UUioymt/Q6aN1Zq0Qr000NyvrwfLxGXRdp
HWxHuuePtrkhx56k43Hsd1LWJg+NUVVbZgxI0RWApJbIvqU2uZCE41Ans22mg8mDM58JV9Q8RxY5
65cm9IFgIm4MHafD4jJmZ7CoKTUifu0lzlaSHi+pVmfXtHP9lWppgPeTtFyLAi6y6HL74mTjy9jG
V4px1Q9N6VcZaUm/SeF7pv3vvvlpd4V7AB7KqcSh6ex8Af5EW7k1KY7yWafaY329dypwxMrELM3C
iE3zsvxBx8hJg2GbTsMfE1M8n3nzNTJWnKXpT8VK9c0eOoFTnr/erNBW23oaqMW/3v/1BsvOf9z7
AQOeAuHMzk+vvDQicaAduK95UpUfGImG9ZSFzo4JqFs2ueMdCOfZygaDGePygsRIrcqwukMTB8q6
CUvlpIMRWQw9fEBC1uCW9ikL2wBbRmtFVNyibKdP7FOSgj5/3tTvQWKhEwLt01ZN+pP3uIQOiHCN
j6vbyodPNBS/xhzpOoglMNWIUNUfrT8lv/wQqWZqhPUTWwGUi8Pc5qnjD1G/0S0bvwHf1DZVkKe7
FkOJ1RXtn04btPWtUEvq1PNc08SEsXZ+OuwKU//pVJ2x/5qgyhgVnyrI2iCZ+aInebyvyrrexWqp
XVF5jcumzZibDBOOmkScVemj7Rnjvs5FoC1oXo8nZHYLX5QWSD1oaLNUayAiEN8XG9XKoImfxnyN
TIsdUU4ekx2jzAB9LEOHLKdUznd/WuWx4Dbf5A/A3ErO4ihqfS90+y3Vk/X9A3XHHn+GT12GFuHR
k1xMHUY8C5COTKzILg4hQcd38i943XDp9KZ+SjTNek3DeJG2RvyUmd4tUA1/FWkZoZXzWUbN+HGk
KaCkrX6okgkZeDXLwtUOgfh9LEQGUsIqqvtP/xxgUbz7xIL9RS6ea2T4VoKFXOp3HfSnxtQg/JnV
o1qn/cFwtF9B2mdEi5XjE/dO9duzOoNEibR6uE9XfWBL6lq+F3OQjMSRJT0aVNozj2MwRzFOQmEB
PQ0LlgXqU1P4w2ZwvfyooLc9K4hy1p6ef3PLNCKQk+hC28xvVqQOt3QyjlFo9y9K1pr1po+6jmck
BdvSM94cPstTbAhvodul+daMBpBWpzreK9PwWrx90Vc/KtUMT2ZAqZDSsbsWk0l+Geu+hZ+lBZtF
rNMTO6WVY+A7H2Y6W0lJbCooIiumKJ77VLxFetr8YJv5RpBa/d00doamfCbcrU8jpN6dHTbttvGy
l6lKooeynDsPoAb3SuBlD5pKVovWmNF7U9jrkYU+JixlvHhR+Ckvj5mmbKYBKocxv4tcxn0L1mrZ
T+I5NJHKhINFQHfrbgvEi++hhxBjzPX2ENZF+BhO8Se42gXsBaZv9NQXdp4VSEFBtJXuoviIqgFz
eeLT88VKef9EUsNZido11x5lk4XhVAkIOC0zNmmBG02odrga1Jjqvd0UT/HUPZtFO7zZ+NIb9rHS
W4JomxWOmy3uhOA7ZNGj2w9/AhLFaGsvonUGKtD0sovQwOtlN/Bf5i+lOWb6orC6bhMQAD4F3qco
NKSfXpTvlBCDV2TiWnfTKF7FERtVz+lmxjcYM6GZ8bka9fx14Lc8zBnaHYUZWNOVtkjrpruiPO53
oAD9ndK2zgVLrYe6yvSXUa4L1kCA/PRcfS+1qtnZatlCvcuVXaCFyRIr6rjNC+EjhkX+LYf4aZhn
5qFLpkU0FZtaC+1NOunGW2VWFVhfUzm3JnC5mFyiPjd+quPoPhaxTh2ZSgDRkXM5JzGvdjmpx8JI
KjCYSGf+RIqrPs8BwGzDSwQoQUKC0XKMW6XyJ9L+aCM7cSBA4eECGNVYWRAgq+2klF9eq3dd6uc3
eSFPcnvnRINLSpHtnZWsZsqddfI8j7Krq9iYUxoKCFEG4rYUvnoCclod4salqULj/LlKyuIWYW2U
IwUsyP1LTn1zI9fztko6gbBKZUVny3qqoj4+wNbYjGzRiKltYF9TxT04ue1tLFd3T0A47K2bNuTW
RHb6nacwHStEM1M0KJeiGgk0wxLxrKPmwn/XZ6es5taeSDLKBWLQIIgAK85nYVL/OYs1o1tWGX29
Ikf0UijjXVnYpOIj6AyiyAdjFwywiWMR+E8DUlHk7ZP3JK8FA56FO8BC7QywkYbNTwpaBAhBn1eP
HDoUa/H4HkdUPId6KFZ2XEYPc2y3gcpHqSi6TUQ87WOHAjrmmUs9dxzsubtAdWdYh/jymernBWYk
Kig5baSv88BXXqkdLAesws8Vs9atzdQ9/0Ll1VbH7kRTV190TYQhoNaYXVGNL3n6p9exHGfwqdmz
PnH7D2JX1tDlxM9/vMM0+I9hCg/VTnyLUrATY6T9aLreWoaR5pzlofEtBF3zC7Y108fBsplpqoIE
z7VD2xb9I8qBZpHm7ekPujVH4R8hgWDNnviILYe7Sp0gxeDchBXmDoWvHq1IoK3zXSbvN/4b+Tro
a1BzdrwjkaLe9+pQXMZoTFc+bJp3NHuXtowBNZjDkwbJgZ9TaM9F245rbZqyc81D8NBiFdv2/muq
PMi6W9cURKJpLhO2fy4FAOdRSZ61BcHJpNn2kZdCyRPOEYJMyb/TopLipcrZzJxlSQnRXUCRTvn5
81rUUKZho1pDuPaw8O9k4nKqUN9yHLDhfNQLdCc6pS3RrIPKMq4ZkPx1NJ8F8zV5Jq8FFYCFYEhQ
JtG6+lKFetRy9vKaXNiEZc8np/sZAcs5E3c5dlcPQ9aB4GVjYymNSogf8XEYTX+1BfE9lmkSX9Po
RIyy/MB1jNGT3RBQh3RVG1Z8GEx3xqdMr6yrsw1xmxAlq1674MqHbmRWzs/sGXQquWOuP9FrokHc
iIlqCBVt9GW4HIL4LUxJInYIH4qRgOAayoNNokGCIkwOFU+oOhtKXkG7mC1sJ+3SDMjr3CDvT/58
cGKSESjSUmGkFU/yUhIBlyj8G/te97ES3kPpdAYT58QTBxfz0imHem33rfbhJeot0T37FtCKI/eG
B7oMH0eghrYQ4xUmRhJ5/UTrVkplKK9neaw0Lb8aqfbcAzt/q/vWPIzp2KLXcuxt75li56bhNmbT
+an5yoZgGesTPMkmna/MLyUu8buNN81MJebM0GaBUPq9di0VHU7OnKtC2+ZRKE9G70BvQJNza73x
CCw4fs+rNMXdOsFNzZSIvCsaDpFDRKtn9kDsVB1cfIiidqIV/uxpGuotkRtHxa/Hk66Z2lpVkGtF
0clVNOMRNfzLNARPbLq0Da0KTHasObEvcPZ1qFo326edeTYjsf9jMHNV8WrpzsVRAuV3bZK4ioj5
OyXDehkXF8fxk7Wei+jE4j0/Y+x3VqpJHFuRFwe6585OVYZhEfXFLHTzwx2Gf3y5Xah8i2NnmRda
/KvziKHokj67xWZoYj4P7O0kiMJTCjZNme++KzCld5K1a9m2DVZ2evZGh/7k7AqUB6NRnOUEV3tL
y3t6UEh4+fJcjzNi2B1inpqwgMCRtzcx6f5FaLZ2hAdA0SVNyo8wdTVuVkI6+p4VGysbZa2Mpv3Y
sDMiQ6H8qOedEboaZ8f32nqKRLcjLXwbJUlNIrtlEmLWUoKahbIlAq2v61qc/u5T+1mVZsA7bhqF
iprGBclP5e9ssIqtEL65bXXn/SuyzY0AoeVe+UZ5a6WnWvKWCVHsNdYea5q0/dKhjLJRXKGdaNXT
b2iM7nfjiX7RONoxUMzXL/mM1NAMxU/SedoLuGDzKq8EvQVa2wBNYrcwpKXmikxgcw3LPofqMJt3
EZ5U+TDeqBBBJrLo08sX0We0qyDwsJTLoOtARcxVwoS544foNWJksncyNJ4pKDkPot90McRRJwVx
jKv2VWIaZAVcGerwnDh/Q3/Ly7YqfmpJHmzvUB5JYUK64W9LbboOoZFscgWFYe07lMgJP1n/zblD
Gh37Rf3OS8Jo/XdyEmjA/KjNBranYK5NjFkBu8FMvRsLMWOLxwbMh1QRsmLS1xaFyKWi1v63yla2
Mmo68soHks67rZ+yTpM5HYGDVZnd27QRc+mA5frFTl1lNyhaDlpeE3sSNvtLb5PrVSJaeAxVb4u+
BQrofPBY3GxMx4ASPqNA5bXKLiBoKU6erKdR+RWG5es42/C4WSdcQGyY5bCh2YRJZ9xkQ6ichqKj
HF63065QWr/Zs0vlbw2058QT3o8hM+4n3V8n80uhxT4ktexv//6+MCr8D62pViB7H6gEIbivrMeh
Lto3s2yrdUX3/AQz0DvVLalpuU1ekdZi35hJ++YQocxulAE8X5wfhGp272m6S+dvneYl7k7Qo2bV
SBewzd9i0RWrpoZk0MxdzD4RH4XiWdTM1GrdVIQE9uarjDGJwAadzI7uixzGLOsWQauytAYuj5a/
O9rak5gH7G/mg5eSlTPH1QTcnLe8XQ0gzwOUjTqGLTp08tDqCJnA/jGnz/tTGBvukTzhEdq5w3IL
AcRTh+cCsyna3oLutYs20qzdq5jNQ1nXEcatB1cWXtgT2PEdfaUOHpopalmg9eZNibotTloSH5zM
fy2DAYndIGpUBz0b4RmS7SQoM70OKMwcszN0dEVRPGUnr4Wb3SQuFTuCLamGsThrDNjkUdefACpi
fSOgIJq3cZXjfhpJ427cOdJcA1F5nMa6WzVd6yyAVKqHbAwD5FBTsCcNTdyoFuas7C5UJ7z1P87C
JvDv12J5RslzVWioVfmygUTidjRhcEFgBT0ohwhYds2YfbMJMPjOX8GimmpPbZuXyE4c5jZ7l7Wp
sST8N9hJqERftTD+etc7S6iEMRCcQyH7OWuf8tnIYFmU0iZUxge8fxvEzzeQ66gAiv4M+9tB2vY/
O0RNSKiKPSgHIgjrS2IGWxWa6SmeR0bejOgnvXg9JVW+zz0XmJGM4Pgax1aNnI8G81abnpouKq/y
MwpB1W3vW9saZgvN30NgW/3v+QTX2CBPaKn6p1IHWqjP0rtKZMxZ85k8/H++zmNJTm3bol9EBN50
Se/LqUpSh5DFe8/Xv7E3elfnnsbtEJApk5UF26w155iEElEOwMQoX0/pVNBLaG9yGksDyybe23C3
siWWz3G2C2w1I86AtpGRtP2vAHMzI1L7I0/icIOQ0HmGn6McCIGpTkbVBI+xADA5p/T1x0FT9zS4
fi+oC75CZfiN8+bPSVwY3IkNbuEy30YlfR1Z/LWLX6PVBe9DsizXLiwInxI1Ya8l/KwpAIO7Wbg1
5968d3lA3VuegrkKPXVfBTXLUJFwIcMtzLoDoxYp5rBNlCokk7tlWx8A1JNSrew/l8GcDc9zH+xk
2Q9/9nIpFkD1sdYY27zHAdj1S3NScBVI6Tvhae2rvBJK8bTwGOGkcm8c9OI1IFlnsxTa9ISStj5V
VPd3ZhyIPN3g4omDPIOlyF0DkGI8reo01xt+d07/vLhufNWTnOeTMCz8ATJIMLZJtjXTOHxyiumy
CuVjeHibcWgB5cKMxEQilIoKijG/sQLthEd+3sy6595okS53z4iojYZp/F0HijjkFbnxgBHxD/GJ
aDNvkU1WGx3F5voB5Rse0c01/IYunGh9iQNsBm1jk/C3g0QjGK2GfWmbaO5/EeKNqV0Z7jRjnYOZ
mtrl72GxOjQOdUUUK2JUF+A1DVW2W0hQ/3PQdDM5Bl52FxCWDSq4YRfrI8+LwCGG4kzv+k8FOrfd
+pUR6EfvtVCsHTV4SKxC/CndX54xEBsmjdVZY7wWRWrt8qa1udXT5q0w+tdeOI4Fn4MGi2bcA90T
WG69APmAPKUbapHVmX63lT55WULHveL/mjeDSyuK3t24lbBsYNUXJG2oIcV8GYk5tDNCwK+R/UyQ
XI1c1ivIMNfDhTJ2Yl8sxyRZJ+lynyI3YSnV5z8RJpmCI0SM9ok3pLumJpaTrnW7RsC0moZxQe2Z
a+Vr1Bg6BVFJN6XDpde74dKKgzyTr6HE5LXYpfYc5sfa6R59E5hn2bOYRKdi8SLuFOCKR9m44Btk
tWjq9aZf+DJZ1fRb+Wk0t+puTDgHuUbHnVP55hLM6wr+77pdruU9x0sv+dRe9MA+GZQxb+skQ+Tr
QZ39PoqKH2oV/MSB6jCiaR/rMNYtnf3dQAINNoDIidHG6t3HxhvVh3nXpUt2LIzx5C0BO5jeLnea
WuxAcjRvgW1n6PoXj5xa2yI8zPgsnxRavt9MAGGChKVe+1qsphTV2MRzRf2jUZNjQ2HsEcUEAySa
Wey8IHj16Pd8CvqKkCovwAeCVvpVAw6P27NPv7J52OOVByxNFmaXh67fWvX0VKlU67yAEHClMqBD
8yfUeflZOGn2wtfkkTI+92cdh9YnY0YsHSGPhuqibzHFBdq+0JB1EGDyWgHZPOamWnzGbeF7Ub58
LVVXaM3DU6+O2h4Ci/dikKAHUsAaH+vOKKJN7bMBOcpPFaU5cdlTN18bvXY2sjg+zu1OKb3qFAOE
S5IGhUbUfqlDEi1quhNnu6ZMntBLHoJNOtXKd6y6v4Y2i95n1NC7tjGjWw8RhSp6hxJG7M2TSQ/Y
f6szVPLZxaoVI3cyU63ZmqpaH2qSbWDIoA7Q+7a51Hld7Y2RCF6Z/Aigr8YOb7FxTefhQ8m2GEr2
Mgw0Amf46vLsoiu33hUlmHYTi7s3ptZvrUKwdNarnyVPtLWy7wrU46OGjnyTVtQ/qtz7VorFUILe
sZ/D6WN0W18yB4mhmE5L5Rj+4mX20WCJu67Q0WaqVwuxsqUjjczGMDqYCUEOA1JevxEUp7omZVqz
xmf530rrCjBOHgxNTQ+1OTZvcW/fBxMtmOOFm0jJkMDMzvS5KgmkwtZ7h9hCGrnVpSyXoLhkc5ve
5OVc5/Glr+NmwwwBiCJQoTxNurqmJUV6mRy60NC3Y54EKMwV0kOy659FeJQ2N0srvUeN5/hRxGV9
MIoAFIM5Au4n9pT/TPgXAFLSmkJYtnNaigbFYuzDVLVemWrbZ6OhMOkU1ivGmvC8/ssT8bbbMvS+
JrGrfxMnbd+tJ9gMks92Vp7tFBvMYOuflj7PX8SVJN4kTeoT4ho9BUzdflu34ZrdJpez8rWmJ+Ix
wdwnf9FQiYKnGEKOOyvBYd0jUBJ38G+82ZiJ7khlvYfchARa2xzTifglgoO1R4YlvP9leohzzGHG
c10SP4NdU/F8WyuewyUsT3HsOTdaK86tY5e+nmmlme4S19U2ndCIN6Fm/OFYWP2+FvbERVOACxit
RhB1lr7I18YU8ISd9jqcszl+ou7ykhuDvakllsypEJhCXdgQejzt0tTsH6MXpfsOvtZ61oizNDCZ
MLvBfJ+a6Z7Tsf7E0NYfZ0R7EM5TNqFye0W/4BtMGT8q+urDtirnFvQFcCnBWc2nWTlQaal3sI/T
czAr4Ua1CheUtuNLniqy2z+c1WRRXqJioT8kSKzGAgjImXK9/q6S6rTH0cb2Xn+RFKzErC6YQ4ud
qiioikTvWcGE+mSVnXJriGaxbY0oH9ac3iZjAXJwCAV96TKCKYFMkgpbs2qoi/FHgToNlbGGPJSV
3qbO+olw2wBRd8bkwd/vL5LIGdBL2ntdijWrqFi9faywAgMNJY5uXBvywEjtbOe5Kzee+pYsuG2T
qKDkpSkDq45qwZTU0C0SxcgkLfVdlCWUY8VZSQryEzKoYzImiy8FCbQ1Zmw/ZrZZoXhDn2o3OeZk
9Cw6D9wt1I2TLBLI2kDnxGgULO0EVGs5tH3GckrcM6ZpWoiVlR+OoB24CqmCVvOT5b0CODKBMEZ+
yi4UwGdDoznk2oNzpGaJStUygj8JV5RSaK4UywFam3tVBmEaL3tFAX7gzey9yu4N/ONBDiONTtiH
vDNWjGZjGo1v0CxZN5tBblR7F8gd1ejJ+ICGA4hIo7osk4xHhS6O1IKFNoIwAzLk8c9jDiTDhxBW
31wPv5lMV05te+e5MfId8vIObEmPTRsvG9jYMIzaQingN9UfXiq05kE07WQnuDUTHv/YpE4hFIRS
ONg6Wngdyok6KavmJmvd/VpsAs1FLnlknSQHC3ZNc5qUEmiJ/rmm2PdUpcr8EuIBKkm1vDHyhuxd
hK6FR8sX4Z83KXCxO9LDmV8RAyfFfKgyAs5lCJlu0StCzaRRL3bZK2LLe8izESLQSVdNxy+8+rdU
uapzqt/YHf2mWRpf1++rrd8oOg3HhJ7L8xwATqFrZ/3cuW33e/3e1PLLApPxp0lYc8esTBmDkoxH
ftrONr38KDFN7EZy/L8Dq1LRIlDSGLt8C+JV7RnA8GVt5a/WYpG70Xq9veJxFWciZHdcZnez2rha
T9kAG/ud1mp1M+2iuY7s/TdlD1OGUefDm8CKpU3Sb8l5w3EN2+QseUBlWk8PSKK7qO70+9oxtAtz
l7IhukaCVJFqNbiKQZkuSfU9CayXIjCGjyJl96uEZf+FIoeoeVLK6+ktUhcn6/a8IjaDeGzOaEYO
leS95DyXa3tpCvRN0tblEUN7e5VnEATaayReW8RrhFj8/7upF2zWjou22PCExc/kpdoeUwutUniN
OH7N6tgbun4faVnusqp2mKfMkABTBWavMb2ZBQYR3XvrsCO/Zgz1m06hedrj7jDykPFHPgNROF01
eRP1ZjlsWgwHZNy5xt1V5+AQQWKACleYd6sEBUDNkoRPG3EJOYsMKXLvcC6SqL3Gs9Fcq/+clYOu
En83HorqRdqCYHdPb6H2ItWu7dTJC/mOOyCLtpeyPipFkR+wV+rM0KBUYlEGiMpwRKooWjSWOabP
dqYUh2iup51Zq3ASBrgc2HiNQ9JHw3usEm0UOR7tVPFuB4HSr8KlvS1F0b8nZnefssh9CrrGQkoI
Msii408QC8sFJXNxlQXpbzUk/GNN/FMiba91Onu9YVh2pBV771XdvxXZbF9V5vK9me1JAkGMxwnw
FgUWsrUDyuPRJOyIamWJ9TLqlGmdrn7Iq3ZUR0DIRPxO+fe/QhIloHERN9H3TBSZ0CqjQFH1iopl
/EH2QfsRpp65tTUrvjdwq1DEjuDXmuAbdl9ShLGK+plquN8hqGwaESsepd5h0pEuCOlfjiUMPnRe
Xw1jEJnZ5s8ysMqdETZgPUUdckrZfSlGTbJ2smgns8p/yr8pYwNnvf226lfiuUSTJyFxChC0bWiz
/FMWAziROLgiRXWuk8y3pyA5k3mnP+mWtqcMRUPOzZeHPUbmXantT6wX5rMEI+EvNpohuMvxMiY0
ZwtoTN0YeaBf+pzvFoe8+SrD6bOWovZCRaxPzfxRTpOy9UY2CSEi9begB43k0Db0O3Blb2m7nZUp
fbID2FWuDpotbVJcmjiQ55OZi6Rxm+FCD0iXkzf8emNrO/J4tPvMIO8n7IjSm5vmlY9/fbp1DtrV
WE/iT2a/YFVC3PQThQRM+DC8jiLCBqIWCQPEwJ/kfNOmylMdd8Oz143ltumiUkwX1SUZwm4rlcb1
7DzyvEnf5OuZeB1T/XDCqOTsMi9eWPkDp7G0znwzqvK1hS/4vcQiiJrauXRavrpm4qCkh1pqa180
L5TXSW6q101QyYNz1TSjv7RF8U4c+0yO2v8fsqH756V8Yy5JU7NydJJFAIyni9P8R0siXISSeK4W
VJFr1d0eQcBCBqHWh2zwOBdevIlRRzIzlhRCdW5pMcKvw/xEBsCIWFQOrnKYHV8daxmYCrFLG2Yb
7SHLUMgQz76QTh6pNBV+pEOdhTYjIPFYkLQCEyahs8NNDh5/L+W76FT/vKvP5EnpsPF2Gl49AiPC
jz6o8ntTmVg2gyH8iAOQi0OFUV6+O4Dc2ymwsyUUSSl77djVvRTbhubBMYCORR6u/7CzrlZptQ+t
Kn8vBoKZPlHMPQXsZCPrHX/LHBaThW+0+nh0a+CRFIEg6+m5+kx+5Wq2l1cjV9JrL68o5x294Fes
Jf2VzK7yzueJTnWTl34C7+Oie0O20s9Ni/pqqEyv8nVabdm2KlXnolukGaphUZN1ZD+k9zBup/mM
yZ7QRWFYTFqa/AmZTmZno3UqdNXxJWho5gMvRtDdeYLobYR9vx20IDxknuc7osyN0rdFv8RIAuyz
eXJNDRRWZiq+2yiN3e3GGSqoXE2lBtDzugbEXiPMgaPQM4FUxStJ1ANQp9Dyw5pk43zui1NJMZXH
PHiLqzm4Si6fluCrNo3ixYQmc3ZRiJ/lGQwwmDnzY3QrGs1CTKNk+AECRsC75iTOo6ugRGf8YG+m
XV8KseybOvdLW2bJU6XnLiqqEHpCWVwIaeg2feI0V0PLbZ9gv/Ijrid3H5cs2mSXQykHwoLzgS6m
jlWkSOL24OLuvqXIDXyN1rQv92pIj3HM2zUtbqK61tVM78bdSSYEyGAAe3T/OzXA9p33lNq4Zd3S
/zwl1thm+2ZmocG++VtZKSpr9so8eyUTi9IRorTOTEHqZvfCtepLWtRwpiKUizmLY6CON2D4Z9sy
f+RiKjFa0miaGLYVFIbP7VjnP9jof7MIQTist/qfJUxDwTAQ+xqprjWdujgqICP9tLd+/G+3ian+
227iqbxmao6hqbZnmfq/8lvVpkxtw4ZprLDjPqBeQ2ofJCZRCuUCEKIGAlQsi0/sYHwNaxVp1+Jp
J+mAgYwWnhqwk5vcJmlIe65FGYLIneyeVv13eTUUZnpX3PF7kQRv6OXKL616WoaYJ5+TtG7mH2Xv
fLTJWD2FaAAuMWsEWsYANpEbx3s7aQhS1d1XC+HIeamnbwpMqW3cheq5jiBwNhPVUkXfI6dxQb2l
E4CzZt45Q/IyB5VzxQ61Op1BHrLxgVJ1VF2tegCkQMaM2qLFL32SEqquI9Idxna9CSrDERFBbJeX
QKQdl89aMhZvyaDEG90OVZhkSfGmpVa6GXRCU/CxhrtmqAbWPmhgU8T1N8tzOh/5TnvPO8hKWrmw
bPoWGHC5KeqjNU/wa4AcehEaFtpwqEgkZoKR8ofh5tUr6luA15rTvIIq1fdN08eXyvWSIzEj2nWw
Ahtekv6KCal4amfDuC2EJrpCfBNINatZlCCsRtoqcpBsnASMUhShgFtoLoxTcE10u7lSoxdltxZC
kAnhK9asfNUK5VPJIsqcUioUUQz0Dx532UfljdmIh8Lz5s+5lRJbgI+DwPawoa+W6vse3NVz0Xl7
x1Cnk440dRcPjt2wDaRU3w895XvbCC6jTYBTIb4FAkLzW6GP6mE9U4UMTTr+vKRMj17tNYfc9MAZ
dul8a3L3qwci86YuWTv5NqrK23rtdcUlB4gjX5IHff0j002pGhOULT2xJp4OE7jwc5LPv0V75AL6
XH0WuaPy11KUvUUaGvDEcByjbRgZgnPJmndyre9r3SCPPTZkbY9BYQIaUQL/yHpT+RVUyXvk1uaX
hZQJ+KVhhKdYS2+L1r07CEZ/Qs/YI5/BR6aXftXbU+y3I0HWuj38CnSmEBeSJTIcZOZeMnw0ikLW
okrZOK3dr3OaxBcraWOq95zpAGbbOHCOMhD6bz60Wzoh0nqBE6wrbzjomf2FdIblGJFrSsA9jMED
KxrKoIWFpGIwse5O5ZTv6JbEoNQ0a2Jr14HLwdh1xJ00bleFl7g0B3vYDsUSwvMyv5i1F72WvTv7
ozF7J1XNx52JJHM3lRAO4j65yfqLPOhFoO0qQo9opuafkjBBJtedq2bKvkMf9wIjubBzi16ruUM+
5fXAGKXNS2/Vr05mG1sZi6DiF/WrIv9ikfFDrZyUlrnpzK029MfeMhqUQvEP2YBrHQp4trfcVczb
T22YbuZJ8RhjLMBvc8iyqUJJMzj1p8AOmr2VLO4ZamN9JKFa40Glvk/b5DapeXWYRp2IyIpEAaUJ
27P0s+RtfyqDMHkdGyZwDLBRD2qhPCGyTNBtNqBFWTtp9mOA+HWspFdLHHIl+tLErueP6fDEdIaG
teuQjouzsA8Lv1c6h9CE7sW0jfEh4TyBCygDij+mGcTZOd6sA5Vd7xxlk3GloOeCXSmjtwoeCb9P
pFJrlUpJp+baUlstqjn7HjeMeBQrrcdQ0oPXlvRFs9l7BjOCB7mA60Yef3k5jgBz1p1eOC8VkHM2
E+w/addlC7Vp6jabsMUXM1LAOppThSG8H0+F5+EHEiHlVaEs17sqTjXHJppVKkPgOC5bWau2S6ZC
rZvrm7y3HBq3fm9mCMbyAsNuxfwThb8kaEsFfXZYyVXK3IqvklBLXIX2OeSm7THM31OcpNLoWuEF
O8AcM/x2sayL245fTXfTNkX5s0r7cJNP5GuEWW4eE8aedbY1OkCsdI+JbRD9fn4tGJGEcU4e0KCx
y+/pCMAHxTxcZuqjS7r0QcMI64DsgcxILQXuOhIjZ0WX5xyG9ZdQ7btTpLjfkXIRwCYOcg3Zexol
TUOHwBZUcF7DwjskhBltFJPkHEVh41qE6Er/90TvGv8y51o2llzd0TVHJbAd4sN/WxSbaDJU7vTy
z0qjJIGQIESdVr+6KOdSwPTK3G1vYQUBI0zH7lZSDP5zVo5Akj79ff/vmfyTKHdfDDfT3wckuTAn
3S94b+kVwGOnJjwN196NrI2UeWXQgDWl7beserg5w/iiiQ5vZSrVRgmG6a4xx97IZhMI3dhXB6q2
g2pCSNbJJtWqpLxOSe/uvFgZj2lu5Ft6qNNN4pS10HUP6+bYMpD4ytIVEcUbnAzpO0IO6kqd9m0q
UJoSbu7eMs10GbWK6EiUWPNUYFvb6OCa4DvWn2PR4UlT4uzZYDLy1YW6+1OnWdAWyLfRP7O71MOH
kmgOLn+edKWKWLdblfachUFxGdnN71rh6DFrkqLQqigmPih+16eCqKXP//u3LI2m/7Rg04+12XF5
YAfgSBjev4yoeZ4FtBbUBctTSxpgk8e+7LaFcf/Smk5zXicwTA23TkXsUndJfdImfXmxPWY8G6u9
R2jmyZKEW5v29x15Yc62E9S1icMt1N3wBeA2c6JyHAUpcBYHhvFPTlUmd3mVo5wdhvG5blTnERnO
bz1qnJditt+IBLLORThEDLMw6caAK9dZQOX+15kysDiEyY0p322QFTBLf2pr9jfAnQxgS/ldLkDB
lMf7sqLLYIi6Ne1B46jSzfXLS00AxiOwhvb8v79hfLj/fpAcx2NJaJncHI6q6v/yZ9PqrqqoTZyD
FznhHSlQVNAUdd+lfwKmk7WFXklsrYhdjFlRq4g1e1Zy2UbXe81XyeA94XMSbQlw4iGz3PSJQrVy
bMnTeVtKcgJYwH5uTIC7xRjtUUxXm1aurCNiZWZyprYExFqzb9G5os6vxyroMzMMfRNRGRQstdjU
Ti9o/lV91EUvQyHN4B62DaN9TGT3VFTGvqKTwPfGNzsxbJDtU2m7Xp3L3TBP5TYTIodEHOTZ30Pr
2lCozAo+nz0GWy+0TSrfCcIVGf33j9OcHSuPKkQqFsbPYYgiL7TUXdCRNbh3ZnPjiL5E26d3l+zK
z1PlhDssVh4k7pLAjxKPyRgKnx1kFF+OEmYR/KIOaL0kw9Se46mcdymuEL+iJW8e55bW8DBhzqC3
bO6kn1NeKgmXidaCrHbD+liLsbqnbrhJ+97bSVl8YAHtHbycohQAjQyJIuEVgZ29yE1M1hJ1UXkF
uOOBRvKEIozIqebS2HrDJ8i8L0HMwNcA+YSU2d+0OoeQRsHsRjnDe4qLOfUVQZbKJixdIZbYf72Z
i83z3781huHJjhf7OZua9wrg6t0sI7D8I26oMMXgXKaDc/nnmVXg0B/zwF9/hmypCAaMaRXxcdQr
Azn18UYvjR1SIMs8IjTkzyYDkUQK8r6DTvLgyeza8HVpkndvslizd2qNwYjPVY3JN2smiAtprHmV
bd+G3sRj/UWWPR3cKZonVrlExpSxC0TXbtsDetE/Z6WanSIY5sNkwA2DvncbMVUfDHE2iddwl19n
PRj28nYsXIR8eDEngAMzt4xW36m4qmIlXtHBQwyAE8RfIc6tGnrgYB2hXBUN8sS18BiFNL9C620e
FvUFLw0wrmkkfSUxUsgFbrMlg8055BVKjCu12fFr7db6zmhin+BcJkRxSBz7a9Xjesb6xIa48O5t
ubzL0hAY5GXvudYjr/T+WTWso1zDlP91RRJc/9ykztFKWI6FY/gJAFOLgMhVN3JeagfUyMpXF1nW
MUcDSfoK4S+gzLiea/2bMub5Ky3kvdLD0FCRyUfEwPmZm5QXWZVh2mIhVo/LKQ20joAn8UtrzFDd
9OIX34pDM8X1vmhaVpXismTEOXAfaj7Y1U+DBXM6Iv7kGkW/e90yVhxZY9UzXBHxr6nRsPUaXAHS
gBAkIIa1un036BCf5OsdPS8GDWXcSx+FShALeDZ9tYuGvasCoC8I2OPROMSKm9wKMAIUGnuQK+Vg
3Up9IyHtyRx4e5vV2Z+CNmUk9mf9tOnbwdi0QCVf9YUs0xD30bos5Q6aznOHRHRWsvAsV395bPlx
NQ7H0YSZxnYTWVulhK/qlLKJz10SMivKXJPnvK2UCGUoqbSHOFkKta0FbswHGVE8yg4fu1sD/v5b
M500JaUTnO9b256v7ZDWvrwbpDQPe+ByB9j1sERnUQrvazV0d0Ojm/6ITOfg4LlBrskGQBL8sNCQ
GlC012H0woOZ1aCMBeshUXsTHlIT7qWXWtZ/+LauuFF7f2S8/DSU1lcDJ83PLlOYDMbgSx98meQP
HPGFn+RcaWVC7Yro4uS6jDhqTNc9lxgBdjKfwnpS/MQIZhzer2HZ8BSKNZSqauk2Ngdr2yaV9gCM
+tfdKz9IqmX+/55NNV1Ol/9csbiuozOj6gZwdc1yTeu/16WCAGAbE/xPNNLxOSaf8GVakp1Neg/B
t021L402usiDPmWtP6Oha3YBRPDd2BfzeTHATiSCclMAn9lAAdQPZtt0vmu14z6z8+ZLOVUbQ6wy
bVIHthBpsXT1evrk1d2tKbPQ/uxqjzxyJkhYNMnrAnd54HL8q0Hlg5cH3Qh+SlGRina86ml7TMrU
Pi9Tnh5BR7AjWX8P63QEx48ZePKuGF6CXySWnrTBXr4aARCXgVyVp1IDaJ4F1VO3pHRTpVigRyC4
l9ceOtB90LbQfseijLZxTRBG3yVVtHVTGvBxiRRIcO/bZEJC447xVV7ijggPi9JO26ricaTsQb54
Wp2qKZjeNBo2t6VR0w3cZ8CccPo2C86zKw3U5LQO6G5ADLmq9fG3KKDZIvoN7Ef6DX6x8zp7DJO1
rKGRuTOVe0L+pn+01CHzonwLKIAstjY/ZYYbvkamFfjm0CQnKWRoIrW7OYr6nEiJW21p//VuU8Lw
K2zS7JWGFFqSn8+GYru7NtGqC4JGPcV/pGm7nCS+00LT+GCQvf5Sw/X2K/rI7+sPgp//KwKz/LjA
RbuGKda9MjXN3dLQ5a/S8eJEiE7GzmG2EIJNeZCvl6QR/H0p4DGtq1ohw8UVEWUGKrUQcdtmNRJ2
RWBuHeQ2B3dxfjdVRulcm2ealeZyTqm53QeK1KKJElHjrw+JqJt1lMf3Oad7eevqyvxqmrN7ItmO
jYvczUA++nOzqxrimaq0XiCwYoMShC7LfBCSBNsiA4aszgJ0XrXlmYTukJWG1j+DS+9vJWCEjZTn
yTd4vqOzUZvTkwNiH1jXiNAkKUfudn2yfCn1HlyMnzkjnyThJr3t7k0lV7c4Wq3XKcVZHJvWoUkm
e7veDLnF2DLayUINhmjReAqQiJjWiP3AQa0SvrH0tYYXgXWnHxemORTuEqE/pMDkpxf2x6Y6TsQI
v0oYTEcZfUOTxT3Km5lC27zFSXHB7cQyISL9meGffFzHCIlSJSEudFH6fmqzYD/YM3R+IMIfhj6f
euhvPyKVUtfQ3KpsUn56xlE+iQNGAt+AnfRJTVlAqtVMTHVufpYlmqYHlA5vlEUPQ7UK+uaY1Km1
KY2GOJu6yw4p7N93kl1xRCglerV8uah96p1mrOYbS1HS5zm29hRtWf2LBKWgIOFD9X5VRP6uHxYj
oHsKBv5v6HvdFyGSSielua5bAV2d1K2sA8uPEKvk9fWa2p30tFE2xIqQSd5W7bN8w+hbpNwCgo7D
2iCvZckO1n+S69As0sKMpwalAZl13TLk9pYKGnnqdnMO8QNvNLRjN2kICQBLX2WntGveSVlo3u3R
tu+99asq2RCLSo48yJqOPJMlx0TdkELZ3BN+/m0yhsOW7ilbjzqvigtPzgZL6Vo/1FEevYgrWQCS
V+qsbKXCRfNKVb43MhZsqDYHh0HpsaSIA1JhcIWp17lsSHaxPfuDXVQfWpyBH2JXsc+KQ6sn1mX2
zK+2oGI3wnalLRSpcayUedK9LUjYNxNFl7dSp0i+iLNJvCbfDavqd0q7/jHMev2Kg2gjNYNBX9ev
+lxvLIRXijK4T3L06tUkwtWjlwfAxoZfy81HODsGams6uL5q982BZujn3J5xnY5qxuJ0SuuDtDxV
emtRNktvUr2GpLa/maFOk8WlNC0OCqJ8v6uJjyNgIj4hLHz5Oxapc1Zf2tn5x/BEnbAo7r2Qumde
yALb0VjueQ1yBL1dv8b1G5Rf5jxiEnX4XS2KN4FV59aqT/LJb5shuayza+elRGULdygpUK8j3dnn
zlKNV9VKD/JlJ9BIB0oC5ZqRe3Kl2Ix5fyHxdc5YLcqapZOpv/ROMW5etdySLMluWkXqWYsPf9tr
Nuvd2vjITCKZJr5n9EJ6/QG2VY6OxtJSHw2MYNPGAA/oY86fbVx6m5xq9dXDwMoMx74zR7Sxw02W
nXT6Y7dWb7+zs2b2ju3yrRlxg4+NYlzCupmusxPpO9dKl+cVg4Zk96mlinQfu7DfW5it7ijsWVEX
6kN262JWTpcwojUzIap9KsnN3S3ibCJreT2Tr+Fd//Mu+8IQWIlqbP/+YXk2xUTBxizytxSsN5Or
Rp87OrXHGMzbXmoPaO1sJqgM+44dcHrLEfY8mmonhwA5GBgkeD4GoDpBT4mjhh8sRphFHKLcYcfV
RHuQWyD0etUVAW5/zogfgppWDvPBqadup6sXt54JSBB/UdNbhahusR3PopzKt2OGtzZivNKbuMQN
bpgbqk3xEfXvL1myiJ0pfC6Vn4j3kFmSAG4f2pnIyUXgFkaIBNsyVQ6dEm7l2Pf3M4bMofQSaxTx
g3KMq87GXueAaaFC/6WZpnWRVIfu1rNvcucO6155GI79CLyAxHFbsfcSqY4tsTwkLFB9eSkPVATH
3eDM9NzYcSxG9jlxdQPououKKlB7kEc4OOSPl4rUpQ4cy8lmDJQvaUHprzuGcqFZEzaVslNbR3+k
iqbs4ArRrIxhfVMSlqLquOlh2rYHogbiew/A55UJ52IL1w/LMGVvihlWTY3XzjaQDCKWe1d5zM8V
NAd/vfnW+vyQwD2Vw4A8UFE4h/pUXdeRgfAzF6fUc5aNBz2cUX3MjDbMPNTOKuWb/IJjzGp7R2ld
n7SQ7G59181Sv1STYTM28RuaqlyFOzN/k789ambdS9NGOHp5YpnX++6mJs0P+XOOOilP5hKH+xZY
2eFPB4E4qJv8n9ycpObaTc6ILenAwIA5monj0H04r8Aut40ONo6dbbzAQmGS9qNu8oh3MaBKi8m0
CDJmKLv5MjTari6CgnxzWBRmN87vWZg8akr6R3TtEJ9ip3kOoPaoNSz/krbEvVCtz7JnlJftN9DJ
8bnW8fEhmMW77upkSnTaa8OVFK6TF6K9lg6SW2q4JzycJKsujvk6J4SF4qK6SSl5SHWT8ShWd6Fu
vhi9DiU1Jp5xv4ok7A7ljmbtiiAJ36q8Ri9C85P7SWlP651Y27dE9YAPzvHXnOTqkjnhK+vTHBiU
tlwUoy33RerRPxAHt59VdIviMszUD5fei28ErGPWvSiUgnFrVDmeHXbLXwotf+QFSedt1oKFmIwf
UZUM/rDMtKLVhLy8jvA/t4vdw4IJi9Elpxg2WB5qXTwKnbJk10BrMLRWEe4brP6bv3vT/yPsvJYb
R5Yt+kWIgEfhld7Km1a/IFpj4L3H199VxT7Tc3RuzLwwQFLTI5FAIStz77VpAbpC2FCWPMYcZbYO
Ta+7KLeUGnpQUpV3Fqisza0P0AGO2YqRBkmsI8MrweeUG8+1my1pUrSTaq36pMhzsNqzGKi9OIkc
1UZoSXFqdYa5VWT8xP+w4QuvthVc0xzoa2jZpEYV+o3ojAsoPOU0+2vsa2c2rfhF5K1ceaypHO/m
AP7tLmHTtoLHEhl8gERnIVXXiABAmLVKs3BeT8qaSN6IhrqbQcJo6O+5RkJxqXnpRp0hcMvposXL
d0Q0/TowGfyrrozkPfSIHV8szsZ12MX5WsBh3TNS8QAh2OntaIx7aGtKtDmFmFFstRFji3BtLPoj
qIjYz1vzFcLXDWmR6a790DMeJwq0tMmLnPt7X2seb+8GQ9KfRNSiXyMh+SeCDRFltAKAnu/suJ/P
AxaUc2QNgxRbP6hnv17/9VTMHaivRQ+3HXJVKXGXj8qyFgpLPzcF7Scn3+Atq9YYEv/zplP5wXlC
cH+zt81Dne/InGxWCAvmO9GsM1oqP1n+7sJNMQqBgSWG2YHWlc+TLjsGcCyuXVk/153mnFWjQzE3
wrR8dsPZPWuA3B/S8sBQ1T7OtAk5Zf35exQHu4rIszf1OhCEYl3VDm05R2OcqM0vXm5eG915ajrS
mH6dxyovGMQAVZzmMuUUKRyTYTjOtY06TCz5o2iWhiJ37H40Y4CmQI4NSVd8iOYZvBTuTBB1D4FM
DFWZZqGRo6HSjsC46SLL8r3KTO6w8kh5Ld0ERrJ6t4epfdSrNnK/4ZraMUIhss6qx3NelOJ5pkhV
3WSypM86gjX2AQHZbtLRpRmcelHq1p+lPU8PzajfUA0zVeFMr5BoW69uqs008ZVjqaYm/Ntb+TBW
QL55UW8WbpeV368HzyuvWpslIE4QlhCGhiKyKYKTGlJlqXPEWiru1AgrbA3/FgJxs18uNdPSeJ6W
bYRWNKF9dnEzz+72Tn90fT+/IvT3rrnmPGpNUj3GbGqnpqhfyfN4vo3DkK5nO/jT467FSbJW5sdf
Nshfb/x6jYbeU0/K/DGSzhfDByvkiuIE6pDg61b+/xzphjGFN67muX6iY95t/vYtiVBHi5Se1HeW
BcP8ELMZvVhJd29Zzt51x/perRnM5829Z9NTu3EZ5sjbD9D/7rkBxhhSHPNAeJ+BhIJ6VFHJFbx8
RoQP9dAxTuo104aAp/vJRb3pxLl/TmfnN5D65KzjMT7Ocwn0pAAcHxumvlVPhdcAYNIL8rjlu8j6
knvGZvdRahjUpkhA8pG9JiKjPweL5LOkN4NH9QCV2CIQ4SGSr8BZD69xPN1ZowDnZmguwUV5re82
zqBjV1FnQlYFr42pOdnOl9zGwNWTNdRp8JRyN0QgoQ340KlvT9NKDI/llKx+fkJL+3C7LvIc+J29
hD86X6/vVF/THr3vVesy3lNo3iAP6jfYlwjiTP1bi+X89l8OUedvVeNRqo+IglhwgSsyl3zK7bzf
O2j4zkvSh4fQHs4RBuyrcmxbjVlc3GlGzA2ahIyZcYchHg74r5PfiN6aeWk2UU0ElLof1I7pXOOi
uddAe19yqGq3c1llm6gHTau2yCC/GRCpDuq/Mcx6wdHf/6lrYgbN2I/sfop67jduaifHKkA5QEZ8
/VazIuBmtFY/732YqM7KKRuGpIdOuvaBEAbnmnqtoRG07seFLC2jq8jobqJjdvnlhGWIUzxmF+VN
Va9W+VA8zifliy2sbhtYWXwJcvGqPi/X6MQJniUJRqGpvcVT9kInzv0dU+4lgW3zauvkccJVRp7r
BQdria33rrZu8SIKELTUBTAJtboU/uhCBab0smXDQB3VEXP2BnFPOwUtUyXmVIpSGfvxRtg9Yvah
4QuUXexC5GIbL7N9O8ciH/e3R31y1r223/te1+zUnV7e/Csnnzd9i4voFhg94O46uWH+3gzsJbTx
vVogpYWRT1ygbNUGDU7poKhOw5JsviyxarGN2j4GOJZtjID48gpcylYRAPv2zExjeU+bKb24pbgL
3A40YcLlO2TTsPNHn0J/wIAbsEVZRaMWs/fnLizPxpC2+Pr2rRbtoJ2EmB6bwIsut3+AFhs1bei/
0DO2r1Vn/WGTgHAI+ZD2JGMC77De1ak00X89aGFtI1w7FEGNllG+YLcOZ9R40KA1/BGF9frXNKl3
UNzdyhStcLqDOkdVJZTaQb6Z8DmuzdTR9rcGMhvu4kSEVfIv7Xam1F+G13Tbab+YhhIJuJb5pdse
+k4l4tG2jkuW+J/p06CV33Fb4sWIuQ4HmLxEUZM04s46irvYDVbhgDeBUv8ajhtVHDKnW1dml9CQ
AhgYNw0LaeHOh9LntE29LD/qYXU1h3J4UC/RC6x2hgMMaMYypo2ZeBgG3SAqYvY/LQYZ6l81yim8
ePgzNafsT15E4UW73Hx13QHjsU6Km6n3dD06AiXGukE2ztlZeJ3YODXaEjuFdU9eApxk76CQu52R
hWuv0nEvFM7ykAbVjwHdAjZ3C0TDmP2uCTc6JjqaBorq/KEs7IPe98mf3FQ4cKcDXWmx5T8mHlPT
pr1WsFtT7aWotD+0wkU4IXfRcMhXnmAykVZTikzVYoG2ombnwjRZESsyvwRN9yKkYlsDm73q7MLl
MkMlauYhiAQvrN7TKh0gPC7GTrkn0TyDXxiZV4ee9A0jFrCLoXqYCe7Tmlm7MEZ7sSJYDuQ5PPWa
P98jEo+2dcpEgSmnlE1wS1Hevq4jgbyc5z/EnH5Xv/CoVd5Oq2uZ1Ot9nwOSOQnHRrPKztiir71H
jA+VJ4zYVJRouhEibMccEp1niq1DUwoOS4UJzMM5qqYD+NcJavIQaRWsoaXdb5ccRoYyJ+YMGtaF
OpOmxnefQF2uwHuXV+B035S+pJ5bX9JzCyZuUm7CeH5fg8xaqXcz4nTu7KDYpqaWQZkIWPo0Y1qr
HihkerHD37esW3v8cHvuEuwwQ33bjb63LdEN3Vrpxj5KzD8UbaakVH7UnXhfutHH4DQ2XWUaHs0U
FWcnC36Lx/JiFal2Zzge/1rmFNZJjCK8lgiD5a+JU1lvjhCLx3cvGYE+lkzGuw6BFNNmsS4FX6zW
dN2TkNgZU46dsrwn7SLF82Ziul3BmcYdoIf99yxBYEwD+2LoZD5VYYo/WNM1Ij5Fd6+4kdUo8L7n
U0IAEZhDv2v19SAnFikorgu5cFtVbtllw+2KGs1P6wXTMzIjJZCZ03RPvHh9cFut2GmIWl/SqIMx
0lvmg1jmYt0OZGQmTvE9FGmy65PMONIvWAhh89cJYwla+ZaEIprV1rBgLS7zUh9tt+Qqq+cAHp3x
hzM53MIROqyNojxLxsdz6NdIWEu7/ihQOpajNhhrj5hE7L9yGlQ1WAwCIN+O6b36INqReQADT8my
6Bvv6Gk4qkPERTsix+b1bZyqymA6Qbj0/3kGaelf10TmNEzy0L870ldpfxH0wHnsXRJ2nWPhOR9+
JUKpT4+f+4VxO42jlePSt1ENxpLO1MZPhHFgn3ky9NC9y0qCtSrUqwtc/8zc8ecvV99G8oRfE2rd
p6qyhjkVJ/mMsLwbNVYT06dmQm+zPW5KhDKJS+UW2iqri/j5n/9Aw/+q8eeP8x0We8s2dZnO8eUv
FEDx09kw/eNtSa9M91mANkbUb4wffgu5S2RzcOcmxs/vin4DAzsm3jiorcukG9VjZabLtZyKSzKU
8b7tQpPIvhGiz2T1d0NTy9SUbHnUauM5jrv4XS9kvxSORkUW5Z6Z2WislzmLz2NrUYnmVnofispe
kSKv7WMntbBzasZJaZ/YGPcTi3yTacnjEs0MMLKW9tbUuribho84dpxNaFvz986x6Cuk8WsvQ8VS
4FErj1L10sznxnHHFz17L4HZ3Qt2YzQHwGeZft1vPFomJ6c2tW2fWtVWSXWnrHkKnTGmZIKekky6
t1dH0V9HJfU/WgbrSTXoVDe/TYCmpFVSr2vDvFNw2tFr2sPMCuOI/vcGRjWaWX3StiBtcNdpNGzS
gVTS1P9zVjWu38CxJdK2XauxXyTn8RqJ3qRUeXs9dSqsU9wIKYiXi+6Txqz/ocsXCi+zdrq2MKjX
3G0YATJSRxrR8fdTARfJMqv3Kh7y0yCfReCf7u1+TNcGKdi/VJM03sMNnU8syuO0U002lBMsIPG2
lho2hXNIGvN8WxGdvMpOWaQVcKUo59LU21hLQQNfClxFGn76/HIPGmz4Te1mxTXgjISsF4ac+L3v
vybM19dRU+hnZGfi0+i5F7DNCI9o6uOtIN5ke7tdJHZuXS2NmpLTN/5tTn4zQa2uxnr5k9Eqlg3i
LTFf+JB2cp98WHPOHm+/ImnPBjMACReqwUXhIaHS0EaGAODDtDHJXybbhLdRwF6fad8ftKSc72kf
SQn8T92vE0EtZQk/p81OvZoU5o9qatNbCPZIUm9mZfZKLMteyXqzxeHvN7Cfhv1e9WN+PahGTWki
MMBwZZxMdWuZYOLTEBm1f1nPHFtadv5LUuGbvm+4rGWGbWHs+SIChY4SasjQIbnPHsmbjkuM1CJd
u3pW9FuBmWQbzsXw0IrFXSd9u1Ylt2+F1SqPhmrPQLvaLTqBDImsCW6fZBO56Tpz0m5j5SUdc9fu
i7N6PnAxA+CTzNKQmAPPwkBDz4HWrrNMa8MO4+c6S8QaRKVY57AiBhk0oh4c97PKxvjRafsWWtdo
nFtRT1RZqX2cTHT6dOLoVhFsXQLTdJDodIV1MYbMpkEUxacmC9u1qu0tryO1OfHFK9I4WjhRGq2c
YetKiaFHhLyX6+2rO5vfMT0sJwXhUqLIKrabg4PCyg/89cwFfhWey268AMgCIAM4DGIgghBhK8u0
Ap+QgoKgbu8QBgMj28B3nm1YA0TOj9kZGR/3YbuKzh3onH27oNtQPwKrw5PSJhKFpZAzmfMDmi2x
dofE2A2tab3mRXaAhn8UUKffy07/A2f88C2Q11LlAdaT/9ncNebFTZNqBWLR3hMNFm9VaL0tfS1V
/jaziX1Q3XOhY7JdHMhjA2BjJXsSTdpeu3q4JiowpTjpdELvijzG6JKl87fRsD/UlcJt0lm7s4t4
3WhZioYWIW/3Wtn9dP7r5RvvK9W1fZut6tAgwdZx3J3uzxPx73DC5TKmtEV44uQEQJYAtlMGf2tD
W06712wZ5Z7aEf8jy9qPnz9vPcz/4I08q1I+deAXFc14QEPqPiRo8acmne8SO00x5VDtCm1O7oK6
5Z41ERy7rgdTXvZx1TKVjDej27OkypyhcvwsA9eDkpOIk1AAUKAsxuZ2RUYBFzQAnvl74tOIyzT/
OWJafDUJoAitGLpF7QyMd3CpLC0akKB8JRDyRe1TUBBW91mRvFD7DTi92V0NpSQRjVrJRtUb1wao
hmGjTzbs7iQjgxSqyKfVFDLFSJQ7sBzxKU+Mfq/GX3XfJpslJtTYx6OGu3A9gTx4ytNeY9+gW58j
ux7fnHUYxYPErpKXNPdadcQf5P5kgjp6fWW8638a/m5ZWiC4sjso/z3bCNvPMhyOyIbs7e3mnKeE
hrjuglSIobXwmAFFNpACMrkuwez4n8LPy6Oy3HRldN9HILBE2pBPSoWuanXsgTvRsqrRP4I+FyML
l1Wbom0UGSNdMMb1ri7Su35xILLLOjbBvHcuKUiyxqXBRpThASY03Citjyh3fdwlS2UcS01sPfns
14/hkGLsZZbDSXMT62Hww4sD6zgZh+iPEsUjwvsxRoOUQwon9U7dbfyyENdatnRdr3kYq7S7FASc
mAyYH9Q2K100CLzsIRBO4UzCoWQ3ubvlfEmOPoLGPf1ciga7hUzajN7GKJLfKsYcLw09WBQx81aN
CNU0vg/ZrdFdOXv9Io1VM2tIFJbrWY0nwFuhCWH5pR0Scv0CVAziO8yEr2hk5kNiuPWurKf8OCbB
zwhcAp5IH57hhKN0Ti+txm/tYaJB36dHn+Dy9rct0ABm5KB+j4yZLEPzKd8VblDfyZ2WUou4EGC9
buaS1K3c2hht5r3d/tskCX4s7jjuWwl3E40HcK+vP9LK765ttk4NwGuRYk0U8pcr9DJea4nTvRV2
+4lT+xgWef8GpeA/L6sfGC26IgBEbz8+TvVz1foXN8nvVHmsHvQCNkoDjku0VrkXTeeQExCJlUem
jdfTKsuG5vc+Iakgw5IL6WF40sMPtc3RSiA2rE/GiqvC2gwd2yHVjkTxYa5Lryz2g4KDqAnMmEFU
TxqkA9NiVk9k05ER6QPorEJjpyxHIQ3WferlR7W5KqPWXU+Z129b634x5Cwhcb4bcze8mBrpw7ZL
MLaAaC6GDmOITQRyOyTObkzHZntrEWgFp0Ir9fbwzG/0lDmbL5aZzWsjWhySJcP2Pnqbklp7TeJ8
j0o/P8cCqt4Y5O2aBnjzUBdzj0pyAuQRNd1mCurqI4x+VxEIHft5/C7FfAFQdXbd0Gl3tY6w1TbI
OZ11UrTCwppIhmFa5SBsxueNxVaJrJTwKtu1diT4JaPm4nR2ec6i8jkkD6SGg3BWI+AMX9ZGTwb7
Dx8l+dUYYecO9x4asSMoIaYkXjudvXp56/WCyAc52PEIsKNSCOfDL1iS2w7B5fYZ/CQXoJdZ+Y6G
9j7A+BXaaX1JU5MWiFeGB5eWTG/AkFLFteM4fMkCJd3MAqXmyurBlins6jWllvD6+C6rmvwWxe7V
GZeXP1UfTRjMx9HLkVtOfX1UNAt31ppjw9aOvbBzSNnIfthJdDCapvlTHlgGtcskRuucwOPfW6UQ
nGFIVPUF6lM/1HThKaeifZm8Zqg2aSpzBzFyGQGnLYfcT/U37I17EYfQb73qx0x353xjQmganDAM
nvlGS6LqWR0VdfitzPUn1vXlbNtgJQpLlN+1aFw75ku11KT7NH61yiYoPVExHETpdidjYPBx86Mz
/bl4TuTvRBBR+1uivXdLHynHEBhnUuKdTcVMvuw855VxZ38dbMpqb2lzBtzSNTrYAmcpgPh0/S8b
UbWV/ntl6ru+q7uuToKe7zuO+GI2TwrLnu3Syc5h29evukO+OKLE8E0d0S7Qbq+pIwCp60VEP9Tt
lWlbe/YaYa/UU6KTWqotKPzRLBCILZzuYFj4TsIRFEFUm/tfY6h+6tJTbsVIuaCwqqpP1X8+UST7
LBfpypK6OfjQfGNy/NoT3sX5Uk5bFYOlZir9Cvx8f4eMU5yi2Wt2UL6a12YWv4XMQ0QpW32x8THF
M+0/x4vugjaan4yqfVGv66FWbJMh7o/QgsWrbVGsxj4htNP0zLy/fiSK8Unx+GcPJW4fG4+kzJML
LVUllKhIBdp4UjmJ2xuB8yYoteIX7o+HcGEbkZhjez+No5RyajXmrOKu8Yzyoo1a/1Y0zy4moPeG
peASl4O9gkiw+2lnduYs2ozCafZuavinuk7ubGUNlKvSnJXtHtl/uslNY2012IhXes7KYKRAeztR
3KQxQzGg+luAQPstiUeBDAIqdbXTJLuskWIyO7TYC0MJK+qoYebJDUbdZdCcvjuLzWRaiZ8y3fvu
eX35UIqpvbQyg1yhVuIkXucz7REt7h4sDYcxsS0s7+jDP/WGjp7FNKRy4AsODVTu2K/uGhceDZL/
Hl399Wb3nOIEOIi89UHG6x4Y2U4HM/D8g8n8+N52Yd+ZFiTV6z+f+5bssXw59T12Y7qhC3Zm9v/0
YOwm1hjCZecuF9NvSyWVSS4TNIMjOxr5vl3SnCAEvwlDpK9FBN/FXcb2QIOdEZOSD4+l4VwqW9+I
2Xc54ziq2u7n0e01+W6hXvvvnwuxqBH8TFB7zuxjpdBPCWyjS9oO9//8p9pfG2pkWeM1NXSf6wRC
4VcTYqQPNAgtMZx1phHH3JsBM/UMvpEV+2sLEPgQo5gvETzLKDyk2MJ6IZp9vOjlpKE4FUfNZNr6
i+me1t5y6sf+uY4dUCgSWxuH5QPXPRdjMhTX2SaN2pS2OWMgWA6YATFemvUQkF+ybefEvQxeOl7q
Ma22BILr70PgPYhaELUZzN80PuWCfPU/Z0B8hVvEL//8gTj21+/eo8FoM022fcd0va/LnuG4JBXM
9nSm6qEn7DfzypKKrsCbjlMxacgsxfd2wogkt3mdSA5k+DypGWHiNMbJq/w/vYb0UqYR8XEaml1q
o3v5dU9VR2SKFSynXUyWlefWW2ewwoM1e+RejITCBQszZU1KHYQ56Ptu8b2Vem3umYzSkKGlUlfm
K+cluwR1eAiLhi6hX0YX1XRWa2rYz8e4ja2zmucH1cy0IYyX0+h4F7XdJsr+mS1K8o47YNxixvrz
nz9O8f98nJ7vm66B/E83dRWm/re0VYKRNCsi6Ot0K+rsTg82FiC2bZESpagiyIzE+hZnWvmw1CB6
2KZIRZxNBvWsIVJsFwHOS2TVc2QYGiN5EDMhOr5EPhQ9tGPhvpPJVAHbS09lgxdzZUBS3IC69DeK
ax4UyykD7XsNCbM6oRbsAAqwVvPzwTLp72nBkLY3p5PajjcDDcv4o0Ievm8qf/oWR9hc4iKg8wGF
oEbEzO3AgbUPlKPrU9iR8qiRR7SqqoODe301shQCQ2GvTsYx3y/9H8aPCFLYTWKJMfw335+ySy/b
K3aHOdWb4nNNN+hKtcPQxjKGtSLreAVVtEF9uM8laKe2y3nlGm14DbKuAEMsZmIr442OeO81DLOQ
bXi8UVtxvpLwrg19l6KkjzeqWi56Q5xvi+s/f9H4lf/nwnERTBjCsJBAeJ77ZVw50SEdNbOPzvxQ
eWQhXJ6GDtK0l/q7EfH7TgCmlukhjT/CU1mKd8DlVLrDTPxM91tVYnGygDQqvAsMiHzrZzQ6NcH9
fh6NBeEb98za1KNNPpvJ6lYA2YZ/JKaLZHVZybmOcc/6nL+Ms16eJVem0oNnRe1WDwriHTQZ2ldV
PnUdynB/jDXAs0l6a4xNqjuWOmcksrLCypuEpsvcrlUiQeUv8D6wwzeRTYqlvNB7wfAQsRP30SWF
mln9gMOQnRrJPg8kkh3NOOT4Fu3dZBvHRmTgTPWCVpqSqMfwRa2AXRw5KZ+dZSObF12w1lSRHVvu
dDWKbKeu/t62HnrXni5THPye6fSuJlvjb+zn+bHLGbvBcluXhnu63YJMsbQn1aheylg7L5a+kjph
+OJDRDyRVMwW9Ieh2TwB7qV9RjpM2YHJ9SI/OjOAmTZxZQXvuLbXJM/wzemei6scmZY5L8z8vYLO
sl8CJvmrSxgUsbX2HfdcgG8taqvaa6W1NzqM9YVePabxfDd3hva2IMI8u0DK1pFkjBmanuzD3hdY
jvvoKSFZoSRYKlJzAyhCm65ENYg/9K2LCjg5I7R1tUvUAGyjCeXMKBrCjhe5cwgLgitYxd8XqSRY
AFH+S3Fsfx3ScLdE3oJl3/Edw6NQ4Fr426pm5rHocbsTf0CEzEuMDSfuqzakB1tfIVaY36eOv8zo
6/S5RO+ASpUFV7RES4+T8La3GORuaIfdlC8fuSHzVDQCDsRwr0YVamgBBY+5sy7LPbs8lTLpo4tw
DEBKoSGv1JUFdvMiDV80Rpe/qYOyexnaOnuCneLQDzWSB8uMnIONTvXQtRVyJbf/NiRRs7el0CSa
UZT9y0rwvz1tdAu6pzsUPyaL/9chXZMYegNdrDhOLXsvEpdbx/3NKI2f3sUKVimRSGmzJXYxo4CI
0pdZGaJLCqKRQc6zEy8azPYcYUHHGlA0g3FvDRb4HomRwikltlOKh6dewrd8NOpD3zuft0gF1R9X
r/mx+PQq7c9bP/3mCitm+t8BPqoLYXhf1gVstCtYgMjdgvqbPXnGnTUMNOKiDsG8mvREzotF3OZB
WTCzTkN9Ewlr2xci2BkRPuXOzCFUBkPPrEp/VO4vaLh3xPvm3yKDqX+opf5GazGkKkYygYYLDasM
sb9tVE++tyP0i4DVvr0H1d9dRyt487UqwxbX2ieztza/iom56ovDzdfVuwe/8/gog0D7dL2x2aQY
RgtXl5OhYt7evC4/Y2LIirG8BH+tMhNEQezuZyQU7YpNeHop/nqIxnrLRxtDlXezAEeY9gPvp8v1
ysUWuh5+kincqOXl5oQzg2Vctywbq5uNrC51/6EYPgk4MB5VW7sJGB12yKYGco3u0rr1d1GFR4hK
UT8XYXtUWw8ta1sa3gwgKmVrATWyAWcVbpowih+lbH+tnNDOkrzevAA3bWNrhG8oWZq9aUDtVC5Y
9aDcua3fspGl2HHxQ/rSvqvem+TPL3PorwyG9mBzor+9GU09yMkouagfdVid/mUdscSXeyY59J6v
W2gJbTAgjv5lj10AsMNQi2HM1+xh7YLfXY/l7DNnoNd6ao2iY2+a7VU7ZSKN4LHK0r0ducvrcrC6
JcJSFyYvYZTAVZCM+oDblBrt9ux3dlqZ2UeZQX5Iuek8ACIMN0FYt9/sumGIgWBdT14JkbqPy+D4
Szerjtxx2c6+OcLYMaODb3jVR5A+1kX9Lx+B93UpZdOh+8y9dN+AgkLl/d9LaWglkQ0bZDpWxnj1
B8N5Kz1jOjVIS9Y1Rso3AEPeLmzwzHjy3cyZ442j98NRvauT2bJymsYF30D4qO/Y2RGO43dPDpPw
OCAwAvmAC7bZDH2PfXKRklq54Ko1VtSFCyQCOrt6mtWEXanrIoxRJZZN8Z4Sxv5R0j+XT9phoBfP
gVU5j33FvCIHmnqyQMDd19HiwenO2h+O024i8he2Y5FG1K4EmFmKJ8+E2QV7uRz08WgZRvRol1Db
6n7O3xmLevYhnWdC9+hmviwNCrkhrKEty6epH7uXOtd/owmUv1TRROYFhSVudEyFSx28khpmEdHO
gw5x7nbkCHH457Xd+lrOY0FX/SDAdxZ/1VcCoeeCbCvKNDxZzEoIeCXDIdDs73oeR+vegoKgRxW1
dKz7F4tP8KRHDiHuxR6ET/DIar3sNNsoN7+y7bK+/SMPtP2N02/0zNFH3QIqVndkalJ8rbREOxd5
Jn6PF+OIVp+g+XRTdEOyqfWJfl7TZVg1dP0Q5xY55TnctH/+o1FKf7lMfdOzuDi5lQnbF1yp/32O
MmSb/FyQ5Bx7VnxizdhF9XwXxuNjODPudsBbRThkydCN125XLA9uUiHgqHRnZ/p98CCNVsyuUVMR
xPuhjspYn29H0V+vqXcnCFh/+7kwLX6jY2acPZ8CeTKx3DYyxxzAVbRunKK8jhomsjQG9Mq+fauS
ULlGJsbx3GXU06H0l4NrBOZGPe2t0d/ocfw7/nt/3eWm+dqN4EnRXdHpQfH0Oqin8NbIh/o9I5sh
IFe0oxVTJ8U+1sX0oB7S1mPMDBIdpNxCPno5+feBBKACaSdCooVdnKYxmbfyqU+3GUy6yXdopiG5
j4RjWcmUvwh7DI/YRLq1elrY9oeBpW16LOr2Cat+cwm8rL2oIyGPGlqWW9hxowYRYzqZbdFfteln
gBBQ6a3v9v1a+Q2gV5kYWvJlQ+5aetQVp9AMDbHKcnd4riNaGmYjvf9RPzwPYdshvQW2orOfXAfW
+Oz6XPlLGya3f0/Jm/JQL9e3PqYhVQ5FDcWaKMX0HMEjJxweN43nZygLCmyMbd4G2x6hMi7q/8h7
Iz/7+VrMyrqarbDdeWgyriz2f3/o4HN3QVee1OsJkP5VgSPxGC2tt2dkRaSqzHOgTSdHjmF1GmWe
Q93FT3re78EBrmFR+ms3CpqzVljOm+/gH8r96iPDdUn7RGM+plUEQtejvlWRDiSNJ+dkFC+aFtvd
NpHnENC1e13EEDCJfdtokgfZ/0WGVKBIc+mWM3fokOn8T9oLDX6QemUGy0sn1+yvhoaB1HkrXKNC
x+JlG9MsDfiptDuWHgKomOPjbecDmMm8cAo/uAS2Lsv0I/KqibJKdCd8q9aTFzR/pm0GbqMr9M3U
sry4Y/uthOS3qcXi3eW6ZuI1Za4Tze03rFmMTeTJbTVtvrOsLNt5bTpBhpJQm1IA3uz84g4gV/pu
g4dWTVDgvngc6HzPZWxdMyZCG9tK6o+hik9D0Os7EittmKP4dF2SeC7qSD3oBqSHyU1WQdyaZ3xx
DbVJsonGsf6YXDJM0M3lu6htjZOuVfomi7ydV4Tde5NO5D+OS7PPiO/6ZrdS7J3oP/peXzYg0vXz
3IHMm6z0Z9JPhogJzO4CT3+GQ3MxIwuR65AvfBaEyE01shIrK95Sv8KzBKDSIJuLhzIoNkGrIQEb
W6zmLAoHCl/r3SyXZzzj4nKLUPo5AUuIDRRJi1ggpYUi8T2K4ZMXTLxMpBxs72gRB1NKSELTTlsi
zFHXy8yIX29MiCO3I3rq+wTkC3OB9B7tA7YlybeI5yTfeH0F2bFqxnfocSB0TX81NI7MMfWTRzvN
TkpNNTv0inFTkghKmUi3B9X9tsLT9vtAbh7L4BravfUuGiztUaATGpWndJuxs3dDUF9gCpTrYhop
I0Rmfdct5m0yJbN1SDBIWjpB9sG0Q2bBUuNKKIRmMiHDMqMjzrzdk0hdWM7C8sh2V23wUltyhjy9
e/aYYh5Cz3LPIzPXg68xohlMBvnzfkI1/tjIrmEwT/IujybUWU7cUGn46MszHfJqY9XGhC7aZROQ
60SO9x4QDPY/W9PIdGTZKLjQJW6cuu13pRKhFh362X4GSthI/10X5dV9VHOCVSxTxJB0L7DYVHXY
NShaqX30q9+6Pzeh0Ygei+yGcmVH+dkTAzYV+SvSBBFny6HZlAvSZENweKvaKnEIyD6Tb2jnQDff
WvZgN3UJt/Ucpw6bPYQcdlZWz430elqA8q1YlM9KUNM4PXpuFacatTOD4T76rhQ1lt19G10usVJ7
1mRIcQ0QVDfH5jmsxPI8Jlz5MqfYt4rhWvc+2ye995/dMVu7QA6uQVVO59Azub48DNZNOJB8Tm77
uakjk+T0Mn3PDLIpMhlVQeDq/7F3Xs2NI1ue/yo3+h09sAlgY+5ELL2RKEpi2ReEVKWC9x6ffn+J
6rlTYvVKM/u8Hd1qGZJIIN3Jc/6GiTAqztK3CBZQiTFXM97Y9rrmhjzWDYKdp1xo7feoTH9+k4t8
07jeKon15DyjucNanCDkJmf838Jl07pKg3FDh0hSawfPhsCsF8HfTx16l4CLzBSXBj/a2q45LJNJ
eKsYaMrtiHXFTYJWxjqFULZRQr3dDUKymMFLkgvnISTWRPmFl7FuYinuYjkV6sntjJPh3NYchWJy
nI4wnp2/5MK2jxr4Q/CACs5MI7biRY1Qh0y9Bam26jwdxBIqFIXNHLOVM6I6ysKCX/g4peODHGxf
yAY1YHm98EEpm2lT1NKaWR2jYz9+0kEPr2bxibJKAcE2ZvFTi0JOdsWqu2XXGdWdqSn5wkmb6sv8
nZbYf303/67XC7Il6lf2tO6+Q3P3llx8uZzzPapt/rDRC8Usw6/2uMY7dyE6MnyYXnzpGkZ/alT5
Qe/94fQzCZSlsGrLJHjkoIWjr+/Yd22fnbGDzPfzwZMjRHpr9Cjbz+UiM8zF3SQBdk3Xa+eeVMKa
UhweN6CTOFx0KD/pnn62dMpTo3cwLf/77G/lq1q/jqCmrmeOMnYt0fYv+d4Ik6OwTabFT/8mkjvg
cXEIWZZ5XaNIPX5Dy1Rf9qo3rRRC/tWsB2jJ0l2Zdui+CVvbh7Nsq6836rGo0If9l66/b2cb3dEh
wSMog/EJJSL3G/55cMcmo10lFtDzMXCs81iZX6iujp+nCaArO+J2nIxmV/jW+JNXHSdwt2qfEUq9
B1XTaeV47ESoxZd3g1WMFJx9KaA8pV8Dz/6oS8Hq2c1i/lKr6OmnUllcnFV2UzxmxvEm8exsrdRs
HkpWn8sWlgxcWDLUoXnCCdU8aT5C0mYRbaDboBnYowAQjiZTHiKgDq2kxzjRKrty9zNXU0lB2Mye
nr3RjG+suPvri9CTGHwTv3OMYfuzLO+W0zfP46Qzr7PCNQEZzjXmvDXOfequ/6+fUYXash2t8VRG
NRiUEb9ZH10VYDQPs+5nVkdPY5zqT/IbXEW05cDI3s9U2RpOte6751JY6HH7xbCnqIsg9hSxsByV
XK/vfxb4Y8tLEcllKR5htX4peD5DHZAqbNo7yqjBj2Z0noGm9Ae9qorF7B+g+oGycYAeLecfKXsT
Psu4ujchi8Yy4DbSqjjZ3rCdktQFKkdkqQ6VgjK5rSEsZzzNgWE3+Oned1BwpRRQfCLXoK3aGD6A
GQGBUS3POiFD+bn2+vKs5ZF6wY9qNUQFQYDHjiRhqG5slEe/0BE5DKbNDJO9ojLPvyPbq6+8Nnin
fEQB4froZVqGK4Hwrq5iCnFdP+qhBiED6LgHaz4MggQJbxBd/m47JmxUuIwrJdZM+L+jAri0qrYz
jZZS0U1l1WW8FpO/6tyCUg4K85DlVLz33PCvH+fNbDSy9i+vIWTgJgyPqMLNGReI4BrGVlgKUZy5
5+yDSIE0aRRduGuDWwEJ7SlLcH9CyFW/qxUFXgDE+1WIyPhDOjT4CyR+vK9QDL3UeBfP0C/Wfnx6
2ny4m7wLm1C0nk9goA6rLT4guCGk5RfFCGMExIiyQLTZZOE9JEekOiQ8dHvxM+bQoZDOK34bDmSz
4LZvRi/CXrundIYWO6ct6fqcxuQw07j54fs6OpAq1g2W3T5WToGmppZzjpA/dmM43nSp+PrzJ4SQ
Ho1g/NhOgKQS4qWtOaXdxUyLYjW2gUm1mx8BSea7ip1jOf9VVyskeTOYzUWPOawmEA7BadAmUTMk
2wA8zw5nZ6yPDdFRO4A1NKOBW0xebvALhwYt0/Vw+XZdhScDcSJl0z6sF4WFclkKUOQgUuUnMdYp
W5M9cLwLUUvnlCqHqqblD72GwhSasPu50sQ+7q91wykPNmeBOSvwb9+G/+W/gFdI8OzI6v/4d37+
lhdjFfqQbV7/+B+XPOXff5fv+ddrrl5yG36r8jr/0bz5qu1LfnpKX+rrF736ZK7+V+tWT83Tqx/W
GaK+4z02uOPDC65xzdwK7kO+8r/7x3+8zJ9yGYuXf/6Bk0PWyE/zwzz7468/7b//8w+L5Me//frx
f/1Ntv+ffyzHomrr69e/PNXNP/8wzD+FapPt4/Ts6KAq+KT+Zf6L/qfOSRoyDFxH2C8aScIsx9eH
N1l/khok/8ufkVDRZUaqztv5T+afFisWCVT4U5qhO9of/9muV933X935j6yFHBhmTf3PPzRNf52K
tHWLoo4j+BzA27ZlmzJb+0tVpwtBQxCkTcsS++HqojbUYEF1uMsBsd8Ysrgn+g9IjNyFU7SEGEUN
Et38heulZLWD6PNQ658zSBlLy9XqhdoqJz2Pn70+ejZttVuGjXGjoEy/sp5tPHMEpTBnijbosy7w
6HzUI/9+gOTuRM25JwheTGZNfFbYOBKiTp8qa6fEbwY/lW5p6xVkSqNehA2GyUHduktUuUB8Lweq
iT3JeUyL01CCyUkBqM06szpcawLeqiYU1WOO+XwSFxEp1HxRXypgNssGZXsIMGTwm8q9pAOASToM
cStMahYYslY9H+Jx2SDOtuzXX6LOu6DkjHZBieZI9Kw3fKSnjtDLMJVZR55Htppf0YtMY7+7Dx3w
FCqM46XFzsODmh7mpo29yRPzdFlIK3fyo+q+qleRFiy9AEdIp+MBUoywl6U54u00bsOs/xHZFdbn
BZgcbixKeQqdr3yyIZosurZCZ9XujyJx0lWOoIxa6zD4WUiToF15alUsLYenWCvUL01caXyVnBWl
mGWpc2VL8yHLSa1D2X6n6m+GAqAyGMnn+bkgHLYoCuBkvUPL06657/VwB1GbfO7QNWvVLA4D7iML
7TM8JX+jBnW/a+3PgiepROYaczhuqkSLQ42HjYyai01XZnst4YhUgBIvHbxiiUnXxaTvW7TK1kNR
OCuBqVLr+ckqBk234on0CPw7D2brI2BaTOvKSqbNMELN1LXN3BNqSQNtGKWrWFSf1QBTBt/HplHX
+w1mQ5SigfSMpk1Mh1BxDcd/2yWgLJUBvoAJ8IQD20OiddlWb+J8MWQPU2pslYi2F7aprDXX/Yqb
EoJqVrZVyoy4vcfa3NECWER4bs9jWXXtk4qnAeQBxBsoR3CCzeTom+izsXqpKG05isA9b5+Y5rQc
JkVfIkS2yDWUiOZJ0Hjq0R+SHb6iyHzpFrNAMAWNSsOfVjlWGm2JXese8w70iyAbkwnSF+2EbzK8
mdUku16wly1QK0mof1O35BSpfexzd8txZyXnallap1QYZ6UYFvLn0IZ7JLoJDGy7xYbcXU4RneCl
yiVvwueYnBi719FLxV565tSpuPjx9Oj35mHo7f1U00B1TJcJvNxloFHSIHHgL0KNOrra5YuuN4dF
iIPNAlEvZg4A/eTJj3m0iRI/qxMi7CPvHFTE8bJ8XSUtEr5NtR+DsV+RRMP2keb4Ktp/04WKGQry
VApIbjBzG2trEHguyXTWC+k1YeiLLnEvDjJIzP2HgR5gNRCrcuAXII7RvHVrg3z6cBJ1gpV63RoL
OU4BeP2oLL1Zl2XyQ9Uzpks6YJcx1Kt5NaqN5kPatZdaBa4X5+pL2gQPmmHpvJOVMg3relXjYU/W
ft3rXxqfaeyV0bMWQNzBeMZf2H15DNpsGeXiFIIiXqi++qJY9udU3n6hmSGKy9GubNuXDHE57Bb9
T5mf3c4Do42Zr3LwgErB7axiqsi+y30P1ZwhWSRxngJjcx+6ULDGhcqnXrM+W0bSbHXOLIexQufF
YWmDe77SbECFdqOYW0VLPw6SPuk2+tYly7iGiPHJaI1gpYwKobrlfxF+i/A5G9o6VcoFYsnDKa6g
A5KHLFHVckrF2xvQJ6oB7qP1c7g7jcBPGFNjxXaVBdqLZyxv3W2I3s5qEOKg6yxwEwvavKoxq0Af
UiJFMXc1GpcQEM5C+EOFGFl5rEg1+D5uWrnDMxiqy9CJTwl5xYHbqYWhLhUCvETvlhAHP+gRDGo1
cheKzp+jUJzGNgLmzCyxzbPRtuAquS6mTsW2y/1lVcTmoU6djVo5Rz0Auyq3hUnSrQjpHKY4kPjE
DvZ+Ej3/XNTlpMauWQ2QZZPbpyuf67wqsqac9PrjYJrIs9gnZ6DV5UDL5qbroOyiwsK9UCcOTMgk
VD49r5KehI30DTIqi50DVtXEhSdOl5iBYvqO+9lgtc3aMePH0hYbrfLWisFwx+CcHCmNdVDTXIZg
KHX7CRDUuo8YSqNcCkDeNrLiXxruxcici+EhZB9HOb6gbN4tCgBaPoZLK8/ZJ6Jn+RLYKs/z1DK9
/pMI2oUfBneqepYvjmoui3UX0vqd2Nc+SAESWtA30Z41GI1GQunbKvmVkDv6ZPCjkr0YPrY+bmdf
5s9t25zHlyaPyOCpqGxqcunWUPXj8EijSD6Bmyi7RRlZ+0K1QBxZ4iR67Vs5Fogu8GLZTASY8AWN
zjEdnA3pMTXEF9Hh14fh94Vq9KmqR04eeCryYnn7U+GcqENgkWXvgZbdwCtYdXJbmxuV+dxZyY5E
ULf0tPZR3u7QkDvqVG7OUta53TkLiD1QXcIPOBPTUocNbW5Q5bRri0g/wd1Ct2nEfI+YdLGpes3C
S4YdVsHZyk/YE4JJl7ycT1osb0V+aeJ+Y+biUSRGCCgOA7LKWqQmboW+g+bxlG0xmzfXTYYmAreb
svxt2fluUsT3W/2pGTCXzuzRoEPVC9RfeINyaGikZHs7eEoMFko0kOmjSD8YNtrT+NTM3SQfiOIg
Kq8H3UnFr2ChKiqRj5xtcXNAtydZ1Ew/4pBuWfViVeXe9ynjsWBvT44EIqcZGvf4cn02U95dyI3M
QFozEP157ry2wro58SR9iVbMzzqxOshQdjH340iEvFbVap1PfgIziK0IUQxvEZL0m9syTTK0Us1n
V2UhoYdQgSPfxB42t6MI02aBoO+awJqpJO+7U4vD5FbwobSdlZnonBjyARXZ3SDwG5CvGxJ+o4i+
WY8hnZQ6+c1ogKkMGz5bafWPqnR3DikB+YCPKhM8nK8v8oLWxQEvmW9tvuN0ZF+brO4QZkiIzF1h
hv53e+pu58ltyIFNDXeRD/33An3QZS0IQqMfQvbvYGkZOpiyRfN3Y+Uu9VbdpUqVLq2hqVeFf8vK
ezd/lrTLWqCbUK/mLi3r+qMZuLv5Ppwgurheczdv5qHtXbSqJStNeFJCL5lnAfQsuLfFsOqh0yw7
i16s5NpEqp2gQvMucGYeXZWMfav8mC9owolyLBvMKqNUE22Afo2+DMocUqRY26HvrfIavx73Ja5a
kKacIhwwvkstnjZpTWNhBxIEVd86CyfdeXWYR71P+aBLnA0wEBKp6aQsVJi+8g0EzO7SjNq9MlrP
holA6NyQ+YXzQ7flIyoCC6/X9gQtQ9Y4OSFkPZHbWHz2dWvbxsW0aRBnWoyE5gqKE8Lu/C3ymhxj
WEtM4EDLukmfDP+To/JLuYbKZa8olKNqhg9RmbH7jslzhPwKsXG2ouCBuzOglWU5ksVFLEKQW/Jc
A8dSFRH62GUUuW4ULETYKLs2SW6mqrSOIWmDpkjNvVVNS6syUsnsSFd1OlWHwBx3nUoGw3GK7Txr
8bTm6BEiuukO6xiFR2TQ4G56esyoGE+N47MaT3KEypE7H8vERJKOLPI8sRCLoszRkwHOcwvRvShf
UU9xf/YCsP6L3+IWwHSu5TkIbjQ1eAyH/aLdh1ZJ5bNreH/6MP95nq+Tlz2mTnZWxVjtixxrXHR1
UWu5kFuGehI8Yyd10Kqj/HaSu0AOMmEhObF19+yVrHajPN+laFnIlUuLkk9u3uy6NEEBBtagHMtw
npZUy9cQxnYWkE8wZjz0wSfw5B2Nc5GRn9xdRnnuGHKu4tJsxssqPTsej2Oew/Nq0GDnvqxy/4OZ
AQOdkFPAY7BBzTqLlomFHFBghQgu5v5tAsJ9y5nWWaiGgo9f1N+hhdNvytIHgAfNauUZlbMrOoED
LJqeSOOsKbjWi8H3noqoYU3qUadINP1QwkdZIZj0Y3IdXIunZdgz6qlyOKuqPYdKRyXhr0BX3pJd
TR+8LNHJcfK+yJNLAn6yRUdnKD/j4mBkTM+9CUUau6cRYvvgSxzeJW7dUxuA5OGMViX0t1zCbeJC
q8lRr+Ubsp7P8v/U5zoy8VTuyfclOSPZG+29pYkL8OiT5E3PwzugNExFAwazS1VT3Nqmh8YRs8Jr
+ULe86Pi+vsxCp4xiiSS5ZNdTq6yY5DvQ3ZRBvZxxlGDqUVojYxBpR21FIfQqEVzxTfP/5pkSf0R
wY6n2om3JA0BQtmXyB2o3cfiaNBUJUBBoe2I9nudtUSnHoJ7y7TAzJ5TPjH/fCrFT2kvYzSOLMmi
C9K1nL+Frn3vw33DrEVRGK4ltr72Qw+5YN7A5UsUn8ZpvRUfIo8zh8xq9AWyc717b9fKJZnC55aj
g1wJyoKzu+FDFcwSvLGHT8Dj52vON/jzraRLmrBMmJ4AFszHTOgn2Sp9yJ0VROWNRqUbu3GdnIDD
vHK9xFpY0anr7115JJavZU+W6WZ7rxhEcFXPyzIkGBcOrQoiavyWjDNk4Dl8waPk6/z5HgsgnKyF
6ZGqL8lwgzBc/jxPBPpuDJF8Vr2x3yjBcGea8Fah78vxGvSsalXpECXjXowy0V6XyrlItKwDZjMA
GIcMunWTB+hno9yPhum6QgJhEXFYXc6nbNgPH6zyTpOBgnzSU2yEK0PvHya5786nE8phOhFsDf5h
ZFecD8C1MUakbu7nOFng775OxNSg+Bo9h4rxDR/XouDkjVnfpZD/aavIJskE7Pjn6bccR9TNvCW8
D5AZ1OpRLUGEPiBV4SMav8TDhuAxHskARePRyoY7ywYu0fV4K40qjzIwY5KjRE4cuvGcLxui6Ygn
6zgllARUdVr6oDKqB2dotvI25MEtpeoB/5OUzHy4l0kRkuprbu/7ZLPBzQN/TpzMR7dfEop/Je5+
TdS9xkySpRPI4wiVbKFqOqQMJUTtlyxdHwaaSenHYjHT4EOaP3SHGhsUOfNbLCULbGv9/zO9/51M
L6ihX3pGZpJfpXofn9rv4T/+d/X0HD79mvCd3/Yz42tZfwr+cSWfCpgnJJd/ZXzNP8G7gvpEYw1y
kC1zwf+Z8dX/1HAEFWR8DdXh7wyAvzK+mviTs6GKNRHQRc0wbft/kvE1JLT0v2h+NqA+wzIEnDdN
mKaqiqt875S0SHz1oHt01/oqPGqOQHTEcaR+uNcmU+xsKGDr3gJM1AWIqyB0Wiz8Wm/Q2NWnfTQp
3/0eNcGo0SPwJ/pxnJQtcnj1efTN8ExdACkH13xS9UkQiKP3P4RNgDDQtER/L0UZFnP0FrExNPdb
9dYR3XNsoeoXQ4FZt1xtnXjBnVNa/fmXjvqbKTQTGK/v3BIm1VBNVQ3w16/nUF5NSV4S9i/NHhfB
sXWwuZmU4jxSJtxUhc+WlaEuloUxOHliJY9tYW1rGVkHLCrwn6MmilFYAeBjG0x+tax7FFaMemAq
+i4Sr8IClYucwtvtvp76dJhtuxQJLc0UAjmP183GMAWGDWxCmQS+NZpCO2Rhuh/aaVzhc6XthUny
fkpIg7193dc2gnKgmLZmO7pjCYGkjC6LlL8sOU2k5MiNhDmiWIa5QexxpSHbxjYGIzvqd03015Lz
qrb06xonfhuZpkScqo4J0FaQcH99wVgL8s4OgCmx2+b7Tlnp5X1ADnJRIK/3zkOdJYZeDwb8ESmv
gMeB8m2rV9PAGpwIZpuTsVkMwUFNx/w2q8d7TyMxZMZErHrmomZOYu+DycanZtbCaDpx4/X65xau
x12cVrtaMRTU6WLkSNIifGe8/t7vMEoMyZHTbUvo+lULDQf77MaDctsURbQXSimOIs0PZtcNMIOr
GCRUeco9J3qHHStXoasVwlFNtIGFY2mGMJyrC3cg5lzk8ZA7NBa6OXxy+yy7NBKCbZNHCozWPGvO
l1m7EVm3T9jpmAuikWrJMRI/whH8fGqVaC/KH1tYUg+GrV3QQXp7fP5NFzq2SjoP6LIQhiGuJgaB
rhu0NXSZeopVCSIALhSmLy58ipXqFuNCG131HuMFRUi9CiO7bxWVYkGtxUct610EkzztoXmBkX2p
sT7YvN2+GRb+aoiZFO4ouHF3DvZbhhzvv0yg2MS21NKmFA359qiT0cPpGoR0Ln0+apP6Ts7s2vpe
k6y5gZc87PyLp6YfMsSCNiS46pMpv3D4AC0L7Ghpu5QxtKwd9mlvYONSxMm2qSzjYEHK6fp0U2Lr
9M0mYc2pLbY3Zoy6Xe23GLJkw+rtu9OM61HCEIHjajNILNVmN3l9d7lQce8azXTZ1dbFGshY+vX3
2Ovx9ER5KFb3+FnVLy3pcAj5X0Mr/ZhhGXPBh/Pm7ZYYf9MSC8Y6A9WkhKlfrxt6ERZpqDnpMh7Y
N1z3MDWqe4jAH7BsBkuS19TtcuVGKFZzE7nZV7NO7ky9EjdThL1IYBZbKDrxOXLt7ai7xue+wYAC
p5yTSaXShOO+10cS4EFWTwe8Jrvz4GXlpvaVdG3C+0mNcmc7Yli7cTQudYGZQ4VmBDUd/Z2HPt/K
1ZCy2L4o/IINQc30asiPJLJ1Q7HIBdlWsxoZYHvTLXee8FHiwPjhUan7F8gZ5o7q/gb+I3J0ttbt
ZxYUwSwAFyMgtNXTO4yFR13DuLP09uMQmQ8WYec77RXXxWXbJGg1yIYQuNqY510tJaFnpBObRkpx
ZrrP3QKDtrh70OpoInNZeKeuAxVfpna0G4fmAmLFO3ahrm31DNU6dfo8jJ74kredu9FtMQCq1J5m
CpkmxcI7z9ngxGTvcAAotuALFTgupbVKE7O4rfNYLBJTeHe2X90VuJkdQRBQ6otwt02bOPiUS+JC
0tGDg62mJF2dCQx4Vq+dzLc2UG8qCA9Zf/HNgXOF6RQ3YnQ5Yxl1s8RtPNpH4cjxofPSDSS3CtEh
IZlY0Jvr7lsKSXbhBRBmGtf5XqhK+Bg4wM0peuyBThaPTj8ucrV/9DNH7FWOTW9PCu23MM9SZSBp
YfNJ0em33bvOLFI+YYA7REa6KZ28lal+DQla8rTrnrsEN3HN6tOj32mY8WaUk/vRuFMLZ62l4UuC
nP5DrhjG/p1mXc1VJD4tDZYk9RohaJh7tWpgj96q8IGDJUJb7nLIuXhrqNMugXizdCLgQLqWOQuS
QbtpGm/VZlGl/fQCj57kV9s9v92cqy1WtoZ4ipADWAYP6ro1hRs1gd7m5BEKTSpO2ghVBeoiqjbR
pO7HWPnWdqJ4x6BZk3HML5OY0B8/SXYFC4kZ1SACeb1yWk6YBIWrBEvhaf69N3UAx32IUzP8ylC6
p7zXo11QpbC9Mv/oyhe8fd/aa60P5qNsgmyAbrksTdexhUgRze68IlyGT1rg35JIVi+9TRZCa9yO
oj9lPxFYq872L7be7YJuRH/57TZcDVCaQAIdyqxmWiYx+fX+UVt21eOu6C8RSvmOPO1IRqD9nuhM
87cvdBXOyAuh0uuaLJzAW4DTvX7cwRhqhV5F/tK3IQvE8cdW9ZZYfVMIl2Ra1SWsqb8ZnXd6+7p/
c4NCaELl4C75wK5cG3/Z/nsVOj5rGQLMHvCX+Q5J+yHPK+/1nUv9zT06LhK8dKmM2yWU6NdrAcWz
otoQwRIcKzY/UA7OVm9Fe0jmatrB6y3127KOzJ2fkOQlsnROuY7Ezuz53OoYpRhB8hzoBWpumjHc
+xRdkD8rwurWxEUB/Itv78q8bzGT7twbxUy3boWeMraIxn2cNDGgiegAk3njO/l47AkBIVKQ/q12
DfnGtV/1xgFHVOcUpfG6MJSd3ViIX6shMoq1May8wIi/VoOK4rdv7OOmwI4ohokap+05Js5YDmXc
3pcGS7GuTx5CUMq09mAKfq6RBlg4AbqHuhN/c4ikThbppBME4umdHr06ETGSkMVBhIM5ayISJa5G
EvQ7p0C9ENnxCZMktR7u7QoX2875mDotDCyV+vY7HUu/vV4qTEYsAa5Jn9q/jaFwSgJo1wQxWtl9
sNv+Q5e2H1S+f/syvw8fk7SCjOY0UGXI/7wePlEYmQWSbf6y0SLOOZp58UU5Agz3ybV6a9OnxFDn
JzNM8ndu8LcVmEcKG9iyVfyJeLJXAxeXItgXseNTdHLWlatgyhVO3smxYAyEoGMPfSsWY+O8twD+
tg+RB9AB2bI/ujpH1qvrTpCBEAfAtrQZdZOsLMB8kUA5j5UiPYpmwKzHdrtlGrMS4yWXL8LKxfd2
KJIt4aa2HoL6/HYfaH/zKNgT2YQchwFmX8dKHZruXmSAf8YNOz2URbyiXlJBlBrdBe4zD5AuwQmp
JcVUnD0Wo211q8kvkQWkurOdfcH8yTuGvX0/gjI8INJILUkPu93bDZ1zjVeD0mYiwFJyEIPgpP56
tKT60IPxoKzXIdx7bNMOpQCnH14UpE5GQz1p+DesiiYm2x2r4GusdNix/JXAiLxv6yBAx7Zy4WVm
XotaCVCD0dbzm3CyOaUpQt9Nvr8goG95qXBvE7X134lCfp/HPGbVEppquEhBXWdU0jQpWtcuKR9X
4wdt6lAL0pNFI5oPvC1dRuY768bvOwHZW5tzksnpgTTe1WDTYBb6XTAqiLWD02UWO/z3/zKLhWB9
mnMFjkrg/bpfmiLHVtJqfcAlSrAY/fYTxj4lNY0qu8X4trUVEAeqEx9VG1eVtwfF39wiSQOTp8r9
/R7o9+gb+IZGWo1d5iBvMVXDw/u3+HvPMeZMclMamTB8sK+eZGJRN25KU0EN0DcOTbVDlQZdBO+c
GmZ2jILm+//0tmxO7hy3GOVE087VI7WoqlVR47qw9aqEQqfaIxHck154dwmWge/rScUCDBBX41gN
3/z6So2dUrWMIDmQp8geZ+6bBIYr9ngXBL25efu+/uZqjswmIprComtdh6DwrvBGwGEHJcCxP7fp
Oq9JsQVD6WxmFMvbV9N/X23JAYE9htRgsLJdyx1wRAxDM2gkx3iAMUiJNvWkhHOBTkolKZSVyAFu
ZrICpw4JXi/JcyJUEHledVPrOVkDO0PIEzu9zi6+db1xozaYZbt+cIvH52pIxnSjZ7V4yBtqkm+3
/vfNkRaTy3dJgkojBjn0f4njUJfIPBv0FIquSblWFRCMaTh1q6Qfpr0ahOlKhdxO9dZ4SIT9bqj+
d88O2R1OKmQrKQNdDXmjhMwWeCxWWPB5W3tUv81BWyZ8KMJuj4aA74FV0x/VWJ321J+Y8Wb8jIKq
cTbr7j31jt9GDjlhYMwm+SxV/z3pFmMJPvYCDJ+RtyceRriCBEnqw8asHHWCtx/9b1sihxNT2C7Z
T8aodY1NV6a46kyuRnF0OpNMaNhyPhapvzHiRxy9cSQZnfce+HWZwCCx4vCwQYTKkIjY4HV/t7hY
KiAVPfSOLfNL3lN25a6jG6QI+nWq9sEqmsjAONilf4OGv8BhgZ3OcT+XTVXclF1eH8PsMgpqIfrk
3zvpAjWEcFMMgbid69XTVLxXI/j9QEejqSuxBM9D9fqQM7RGjV9n6YEPpNqKusA94g3NzjBydek2
ZbASA546RdRaRDwIThuPsVZF72TiftsEaISrOyhksKlyHLlaLQHCOpwRDOmMnAa3yJvcOyrysYOL
XuDbA+O6iiU7iYsZrskghCJ1fbjyONPnUYlEw9QG7b79MTRkU32xnSAILabUUlYDi84DSLqXLqiD
ZUoC5xDZXXB0a3SiG8SKnCyGuTNhWG+ChN7NUiiFpgO3DgTGUL69yNOWZAA42tkDUlOKdlPD4F1l
WXEnoEacgsJTDxUpKjBB6qJt4uwxmEhWcU7TDnjJ6eu3b1szr3cJhiUVC4cTAeWL36RzxmaqCjNE
rGGsGxAF4BapPHSrgbPvHezp/VCk2gb1jHHlgVRec8ANzpmDO22dxPf6GJ6Lxn1HN1SfY+VXWxeN
kscGl+oNS/z1hEEsvM+UgAWyRc9ij0gpumniK1ph07ZypDNNNp1If/ubPhRA6uBd3xQbYtj2rLfW
vWm4d5YPxi1sh3xph0H+wHr7OcykGY+twPbyPnWiAiY85P2joWrNyoqM7G42qk0EHmHjqN+TTQl0
4sYQp7Udlk7BQgHJVIyJ9znsff2ZUdvv0qpzCEwfEchvHwZFeWqmPlvVnmdS6giWfUGwX/jIc1bQ
PBazrQiOfjUYNiocbM5YB8Oquxt1+zsOxOoxgSVXdKN7UCbPXFueaUHXRfgt7Dj+1kX2wVZuE7tJ
95VboWdGfYucff3FM7rkpMahvots77YImts0gJE8QIog8YnON+7J6RqJiVsdfhgpFOfGKDq8Gh31
TihF9X3V4+I5uWI6uOj8HNMiQNcMx13FUj8iBvC51bTwvivL8H4a/B92ctNBjDsksdtu4hTlceGI
+A4TP38xRc6wwWVAB90SOXvVKj71aWseAHCCgcIr9+B0EU7rXj2uhFFVN8gOfAgSUusKuzyS6Ym1
qkFafAhq8Jtjq983WfMyS54X+gi9EyzhAtFZ+G+ICxwCS7EOkRuj64k65hrOpX/WDUTupiz/nvpN
vs/LGrEbElCnushvjBIZA7tCXUNY5m1ioSnPIlysjUS/zZJEuaTZZ1FNcE0j27h1CvBfWCRt4i6y
N5izezduIU5IGSm3pBw2sQ9ookZVEoNa37mNnPiCAsu4Q17jpW0isTc7GE4xSYyBCt+ixZ7lJvLF
Wp8M665vweH4dlt+9cdV3DX43arVWQkwP47CHtX7xBI7nLpglnRdsNeNoVvlZL7IDXsGRgXGN6UM
g4sa5IzUIcyPRYmS/DgV3Z0RDnvPD1sQ+O507CYDg8DWQfvNjr4Y2FVsUP2IjlUyrjpF9Y9OG5eo
JX9A7sBfRmUobqEXBRvYxgjZJIhtApfFj2RK4rs4qb9a2L3eubH4Iawgv2+wk15mzV0ty3lFpv6w
09C9deLpk4mMA8YsN1mj1beBNjzaeeRu6za398ak7kBNjY+To9TgLNFpFLp3641OjC97hfK3mxzS
otQXfnlrhEdzqrqz1vndOa2AS2FngA+n46JUbmnxWQUutqp7yDNvL46/RSauQ5WBzDIlU04I11tg
TeCKzTqMHu//MHZeS5IqSbt9IszQ4ja1Li1vsGqFVkEgn/5fkD1dPbWPzT43aQkEgcokPNw/oRn7
QCNer8JKW0dg9JHg/Nch6GsBjCEINAbzAodZl0pxfjqfv+PCbixVG5X/RW2Q4/PwWw5ES4Ri2GKH
pDpqPZiMLXMG/0sve1CyqFF7VvTcWnmL9m8OvuQP5fD2+r79u3r+j6kRp0OMCkDE5GVMzPTfp+Oi
ggWAgME3sepkMaQptr51ikmNyDAZcou9k6iv//uQX8MzXrYkHJFxQyaZ5NHXAmchulQ4vqXACcOu
wfRNbxHr7aRjlZlbX183pY7DVtQ//e/Dfn3QHJaokLI9VUdgEV8RLLGrRKMlOSwmfgx/Li/8KR53
yZrf5+39/z7YP7L1HM1TdY8CM9EG5c7pJvz9mFOAm3Wo+rgxNcXR03irRBqMd7XBUTR31Qo4oNS2
hUsUrBukJhUtjv5l3P/6bKdzMGyy9RMYg4TZFBb8dQ6mSBof/5Tfw36SWOHaQPQUroyy0kwiARTa
/y19/Y+Qcj4oP27bJlohRfflBxXhWF/oPSFlq5Bc9ePs1BQxKkZFC5RvAPZtJRs1MMD5hUH2LY/K
Q14X6cO/3P6vMeV0FpR2+emScPrnvLgfiqC03IZLh92xHhxhrAxmJiBuBGVzkWwz2OGXrmizU5q7
+SYeuugcQspfMOI/dHnXbMYGR4HC9e1/mRh+rbFxHN43FC+mfATmfF/j3SgCaDgU5u85uyjd5tbu
knUlmkc8GM4qXodHFGJ+1JlWPIEzdmuxH6knhaWivCixhqiuonR3//uOfZ2uzicFIgIDTWCC/5wz
KQId6ErA4XTd8Ow34AxGSx2e4Neh2u1UQGj7fkWIedN5jfEv7+Cv8el0cGJysjPmlF37mlfA+Qlt
kqJRFk1H6blASH4d4OzwLzfetGes1t8xJ49YBTDH/We6ATjqyz+iFshDhQVEgSYHRG/G5aFwvHvb
ST70ZO+r6k8jqcJ1mg/xGfmcnyFGlos00N/Ij31HTPcDmt+FuaW9cYZxpYf+q2G1I0x9dY9gRXAG
3b3IURm/COUgwvFXgLDrlIOvNl7lkGxl7rlKo07dlGHRoeueOyhOwFkIrKLbO5b65Cn6T6bQhK9+
iCC3h2YAetmg6fVtM5rlOsrwvbEmkSWXP/06HfGzZvp25rEuYKH9SMEJ7+rsZ6yr2dqIfMSHNe+7
lsgY3r+2kqbv4u+MeZ3sfil52R4qx3z1Ix83oqY8As9/k+oYoNfcbv2J++qCvDPsIMfdANce8pEn
WKjHIq0PLTioowz9N6Sbp1EKUtqYAebHa8HNXkvVhH5fvlpW4e1FjCMLBoHKlkLthbflOq2rcl26
drWw0nu7I6GkGkhKq5G/GzXUSaoRuYaGlAzKhf3CADm3g0O3lvyGLqYXb9XY2aNG48IFjiXOqNVD
r5qPyBuoy53Xoe5kKtpdVA6PyJpvENM/ab1TrIvENLaD636zq+C+FsYPe0TJrPJquHblUx97azMa
8EvAvCfCOxFEsDG2zlKocb/FoADKFgrSi1Hts6XfOtpSxh7pf2y5JrVTIhVt6wOBzDJqd2ln7K1z
2GEelmaLkJksqD87BMVIbGwjYeaYwA68RuKWbiTbcYwK+L8h7N1K7HqVfF4YugSOGthxWaPKXRLt
+iFmEG0E8AC3kZVV4t+US387QoZcIjUp1mNp9QtVpvFWNtmHzOLXKRO/yfNgm0YBAHdcSTOtM6AI
oOJ5qsLgFxML2Bt58daiarFMjMkUOajeMMd6MfG32oJUXQ4BxOdB2CHE2Z2sujfdNyfi27gS2iAW
Y80jsuw7x/3Ih7HdEUh08A4X2AyXC031f9XGBOqCCoH2plhWfemjMgIv0raYVNQBcl2oAi5SJ1i4
Kk5yVtuOyywV/S7K82xlIZRbdoW1hHiVxFG9dQBJrGSkvagxBR74dHgyO+kmRJ4bxJm1UIz4kg3a
DpO6HN5/jyahVaYLz0D+0IJKkJjVw2Cr2ylRsICyjTxcgcAQF8rf8DFlotiRz4wK9UFJ2jtRJDd2
RxBf8LdFlQA2bqj4a8M84xWx5mIibjIU+dzbe4OE3A9VMrFW40gmSDYlxiPlUxmAFhFaurGs8Al0
DnW5qFeW38xOr1bYA+VLPcqtnS+VSxKrcuNayk/dSZ4UEY+3Jv9kLO7C+yHvb52y/unndveQBuZ7
x3ssZeb6GuTdppXdD0UfvK0VY9ZajGIdxZZYeq2kUFJ15SrtqwDuKpq4XUHUPWnChjhklfJnXKUO
UKWwRwlZx+4c/+AKNrhdxOWSEqoWw7Csha0gZNLDYbXC7LZG9xbuiPdTx6wZGqkv7pyheYVa+T1s
wmDn+7jXiVbLzma0yTBw37ZWou5SxawenTbZ9RrpEUq86sJxUFkBXIPlWdKoB625sakfYvkmrH3X
BdAGuKPmOFk/d4nHRNkI9m0bq0u7UF5FmeJghez6PkHmEfFFotc4fI6tMF7ptZmsWkyQeDE+aLLg
nW9n1JJyY6m1KZpmFtoy1mACwmQyg17dseC1gqELM8wC10ZN9I81hvCBHuNxB7ygJ9vAONxuqlZ9
aeFYruq+sU6jnVgnmcqOF4XXHobMxNmult+6oLxg+7bTLdf+xnB+CmvXf7Z4bcEtdV+sTNn5hGYq
YvGTTDQUONwtDslQPUYpqqZtn7erSBioEJLSfkvGKFj4KDjv6rTqTshOLcpa844tJls4bantPiBh
vxykL3jIUlkhNUZY7XZ4TocAqax6QHp3+qjMEomX1Is2vTqUi8p0yntRMgs3ouBx/giExUwgcKxj
n3gQYH3ccjNP/5X6jX/j6x4phzA4zksZmICbkcQWoEmRIHukIFtvGt05awOSyiyZlorxWaiMykbo
DjqAhruLorrnH1cGLxnGUrxpm3TnOnH44uVFC4lCjc7xqAcvRT5uxjwoHzCvGx4CQJh61v6o67zc
GVLvTtr0MX/r7Lo7ea0XwWyze4QxcrPYfG4JwqA/zW3mddeG6Yi3MTWG57/WfbaZ+4ZzRY9SisuA
W+buSzdz4y/rilHiSZqlh9zyEO004brFpTzOHxhCy6PWFlq5GOfPz03zNywCbhs0E3axroTM9bos
Jp0khYZepD6SINA9FIUK3TzNH9ftrtH+yhrpb+Z13Z+tSEFRGQ/UapsUyT5Ry/x7qPIaSyIL3VZU
wg6MFvlGQ2L0RYsgcWlm/l2JcbNNAkB3GVifQ8cIvXEDT38xKjSGpj58jF5Jq/vmnePl7r5DRGlj
oxTxUivlce7DbTW5sDH9uxu80twb9bvrYuzw2GmddUgr/rD+aDgHp0/zV6fmv23HwXM1MLqYEir7
vD6MDH09FGqwmxeNSsEhJjDvbNHbd1UAgGLaG3RItBujjMl6NuavioTk2PrnrKr6+3h0q3MdVvdd
ZYQPKtWOh6SPKADGXrQPJ+skIC3DOc+dW6FmSbH0/QjyT5x6u7lxbJXWOWkboG3sOncCRjRZIpWE
5FLV3mEToj7pv5y4L34GyJeBhBH5g40O5TZUnOCgTWjRssFwUdiifB/bbOdqQflzyIInEjzZi93n
OYBX6WJQQcjVZpq5TpU+eLai8NvcLXZcKy+whg+rQg0EsankNur1Yt/HurtFpSW5jxwkPTujyH/Y
+mHuPq5UnKKz0XqwWhTjK72VhwIVnwvjPxnoHl1M06sPc/+8Yu9qUDIvqo/RjNBacRYIFx6J+sJN
GBXyCbDO9QqhXC3tqii/jV5bL8WQarc+YcpOS5R8hzsBP5iqCpfglOvHJq/Pii/6RYyW8NEXef6E
GWQHLsMGURqr+ZPvKBr6FrW6nbciuhNv4gjhF1RI86cM3sDWNHyS0dOigxvUHhSPXM779lptHnvB
o0Y6KXvqDEZ7Pxre5o0S+sxtoGWHeU8SLe0DQ8JiXpo/hPs0DL3/MLceEXFoHcRS556Q/HjObKW9
zNuqNiay8eF0zPvFeCsu7RGFinlr5GhIRsQDYu/zSVSNuQ57Q2zmxmlUi20w2enNiw568ojSeNpy
bmzHZPFU3wDnOV2ekWB/VsbiR2HnJvhco1k7aUzoG8ogP/menl0/qKBkJzCYFQxwAb/ks42VhE6y
mptf1yrFXSzK+jjv8tnD3IKQMzu5sc4BrpuxmMTQMfn4q8Pr13nHv3pFfCNYKtRpVvMWs/c46j+6
m86yhdQ9xrW5n7d+Xse8+NfOEZ7ouzzn+U17fW79PNF5w/zxeS152thLh6z5FD4zqk636Xoyn60/
t+CFc2kKtdjVMrxEsV7h4xkYaKFUxrmrbNTrWhcAipRxtIWQHPqHGFNfTYpz7dW9wE2qH7ZYawfo
F1TdsPrcW/WjclnXWb7+a8u8udGNrVdhb3XtonIMe69r5ckZ6nZYedOh53YqgsKrGk7FMobpS7T/
58zmNsoYvCHSx3AwJABc2zRtTjoInuui4jfGeqwQPGlV2Idw3E/ZJGFXTnVxAuobANwE6UMlw+VI
hsEfqxxJ1xCRu6lZHBh3eZPgf0UhDGPhyr53i9Q9XhdrP3isFE8/zjvMXWLr+pSbOCVfu5wEbZ2Q
PPvc2/wR5OGr7NXsdx9G176N3RBeW1xPK7HfA83G0mI+qBeLb0FTGodrlyILfviFGH4vVn3zk/hL
/m5MmTIgRKyIXf9cplficiJxLvq9i5+iNzGSY95/nlUn03Shkv3dX4/Sh8xmIdKp+/mU5oZkBaDl
21G3v54YshoVSftM/N6HfFa9sBo3+6tfxaJ4XzEhua6bb5Rdjcx8yH/vPvvG+JcUwuiau2vfrdES
9OatuqPMS4URErXO3IB50/X8rIyiUaB1sITmZxcbVBTzQcmufV6foKwolrooK177ZAatLGqA8dvP
6zaYiyJpGtvb63FsS2BrPHaYi06/kLlh4+jZ0jRkv73206VE/FlSy201HxvCn1hGlij/6rcPkmbZ
6RhtXM8v0clIDEoQbpn3/e6Xwijj1YCX1e/zU1xt6crS+r1chz2unX2rERJO96CGwQ2Mt+s31z4b
bBjx8Rzk5vNcAxXxjwwk5eb3ublGvBqsPNvMl6JrkEkk8jLSrZcZg/NWmmtsxY5GKMN9hBDf3Sgs
iXSAt56X2kGK7dCCbG/wA0CqudtCV8cnAEtT72z+9yJzflSNHHE3W6QNFtVQDMG3lHHbEIUcFqcW
1/27/2y9Liat5Z6tDNtdfClROOFjXhXwJD67nFdFrFLdsV+XmHmtbLUVdx6p2jPT0q0yHX1uj35v
dDFyZzP35R9EZ5GKMHRzw2zDPUtrEmCica/09V1cte556nc++rx+XuVH5l9H/7PjvM/cqg3Qhp5a
fa7Kpu7/7Hhd35kh5aqgWSEzsdVQMb5zI1He1VbrorkQrz5XecJXL3384Tl4U6Vdd0dNp7srAmW8
9AoqFFahHcM0f5ovWytIwpSB3CiQPZdd56bbSqiSfrnV0xVavNwW2Zjl+/ls3cG1z7jl/XVNWjPY
56Ly/vNUquLa4vdDmhZVrDQ+b1Wb+RaVU9w15qfaTS2mxfnO+YH45ZtNem4r4teujt8pWuubASGe
rVaF9h0C0h8gPY20SN78Poj2cTiO6zhznbdYZOds1I1LEUc3kvfoyTUVLGBRkdn5rvTWGY59C7NU
7/pBSY9Y13TQjCAHWolU3nodBzHieAWPEC19wFH9PtRcck71qJ/TJvRXw5DEhxJ9mJfQQL1elsG7
nnT2pgeFup0XFWtroTxPUuw1MzG3VtHyXwsXiV0gYicgC8Vj5zrJKUZKe1noXnATOxRg0ddBAqQf
xW3oFBgi9wT28zk1ATXISPbBGXfJ5IHExL0RNtYminsSRBMRvo06C7/PNF2pujnetkGWb3uZYACb
4S8xqGV/QuMJUfpu+jovM6f8/c3Q0xdpy2H7uWr+FolqmrdPe8y7GTV6wm7oIZ8x90W1uj/9tc+8
MklxXQYg9rn+2s28/LnHvFhVZodkiMqEYj7U5z7z8a5HMXMv38ap/v6589fWn33rGOOkdZsePi9x
3q3yYi7+81IyJ+cNGWgxoul/bsuXw8+tlcap94njIkjwn9vw++Kn2/d5SvPmSjgP5ai4279O8LPJ
dT/8kZO1afbO9Q7Nx7w2n7v46xzGwT123eGvNX+e3deTLnsT5+sKe7659ecxP/u8HiMvNWAvQ//j
H5fz51nOPeSRsPdF8iza6DZ1hgLXE50oUK3kbRZn2a4dhmFvV2l/Gc2GCNU2necyV77JZmh/cYGF
XZs/wyhGbo0p8hNuePmaOap6zqO6OpQ+Gd7eNSWoKw2Wll507/iYHGsUI3/ZYbzFgsH8MLDnXoKY
kfemC1gHikF89MzSPI1Gaq6bSowIkxFXB40hf+DlhqwmBw/D8NkN2/DVI429ipWhucm0wN3l4FV3
pAHam3nD3IRJz9PvM55Ynmb9w8pDOBaWPzyOaICvhygwT/OBO2w1N1bfNffzac0nKO2QxC/HRP7v
WEm7fVcoeC5NKeXdfIkUR6rDfNn2iGFum7TGU0ZRAsVLx/qJ/4U6RO2v6b650w0cEIBeRRgvX+Cf
jPu+81PMbTV5O9/82kuKt6IPbq93yYxXdoWxnhJSnMh0p30Qhqw2ERpIxzqwvaNDoWLTOnn30AjI
0qIao++aG63mM56eKzUDqg6Mi1A70uogoM5dP4ayL9BHkcaeRGa8VwexVu08v+RaFOxHDywJsu7l
EtBW/+yqdYl3eb1zkbW+yQTyd4ngHZsnI4Oo78NudYRcKr4F15U5ktSK5JAgwmR5Dz2a2B9pEY/r
WliP6Kux72RHq3VRBYKUURRb6QHNkw4HmtZRDjYv7AMD1jvAeeA7ihteWox5T3Gu7KpKxMRAbf42
OtVbFDP1R+916XRqugW0mO6T1Mgo+ur12XKT7j5CA1W1wQ+NcVCtY8fsz5ZeoBMkPHfj16oBed43
cIYuzHPU4zbnptEqQMFolzWJ9pxheddrxlPY0g//g+QBfFO6ysZqCyUb4diKkkYMXe58KBIfdZkR
BKKBICpqcAUUR/GsWsLj5uT1whvsHQ42ELlbidibTJ7aIA6e8I7ing3lQ9nL70qbWStf8epzHqo1
A61RrpugaFdiKB6kO1Q3EIWGTWAozdb0tgL+dEBNiOwr8npp/oLQFPLqOM4gKF8kS0tHWYITU7Zt
Le3bPslU1Iza4N3FgU/DauWxQHNzo3VOi5sWHySTtJVwMR6Fg3o2BDJAg30iH2uc5zXgwH7kTmYT
2bJK7fKfWlQrC7PIwmOuW8XO476eBZHPxlDa5C5tb6WXKcumJpLUBDRHx8/7V4pSUewgXdmL72NV
PQ2V0z7pSIwqZYWTJ1ifc4P2zxk5L32vRdCPcFuHhuBEyYuqEwZ0qIOv9PKUNUI5WZbSnQu77IkH
HnFDGhbmLDUPH3xdJnW1VQiH7kuUc+FmLEeKpi/YmCm4UJTWrogLD8Ob6K7ExOouzOGgIzh7tPxi
WKKvE+/7ajxTJgbRgGTwopLoiiMjlgOAAvAucyU+6OrQfSd1jBJkpMUvoQ5sqEicb5gBko2o9HRN
2hUsvoOpi10PEXXJTLvhLaGsmsrXVk6rhrfAp2yvHYOlCnHqrsOoy9H9nXRs/1sVIzmcVDDCrAT4
my2NW7fvzV1pDZLkqZ7ftVG8083wRzXkySX3Yns1apjXRqqZbIMcyYz5FpVlQDVRDxAyn26WVAg8
ROunx7SlLl+UvH3J52/SXI73cCGX1YBtHSxxZWFXFMvGERsBKLg8wwZYSZlkd8Hk4zS26LyFmGyR
QTPzkyGqbiFwC42rVTwY4kTee92D6djEoPr3oRJbBwRqL6IoM6xxhLyFtOfu9QI9WkvaGyMr0xfi
KZyGBvPAtNa5d4YQD7xuePdj4aJCGJQn47/Wkwl9TSUOgmpp4EKRt+1tMIj8kKsFlDncL1aqVLJN
5xIR1mgtrFQnlYcktvCOdSa0eCBu7cY+oUHVn3Q1GE5Y3BvHZnjS+ftifEBCtcw951DlRXQDj30t
dGOlBN1as7LsreodbztiUbsxpkVZjviJkKIc86HYaUZd75KmxUDTDfw7hTR1MaovSj+Ix/kjHR7t
kZDQHTLnWE72UOAleO0mZNmqjHvSb1CSKrCac9qdpJa6grBanPGjWjVEhgcHr5wTxSa3WYwImZ5Q
dIyMzn/hpxNsh8B4hvDCgINN1AmAA/m2EqcSkZXmJm2Q/zIaILiana8jAwMbXejdseyV7liHyVtQ
2K8lFaDGRs6qpGZ3r6tujDWui6unc5vBI92PZRkeKjuzF4mm2PfUbYgGbJiy7Sic+1wvHzDlHG+6
ltTPoLwlFAagVBhuUFKDU+R9EVvLEbO6DWrt2oagfUTuFpO+pFTVS2swvcHZDe3TNF2iyuzceLVQ
ViKvKFXn+atVl/Ud733qmy+zb1w5AUNVreRWTa5y86KC41tLwTgACoe7KCa2miVuRYiupEHR5dZI
1BsghCXawHIIw0eq0uVdZowrK9D8e0aOB9w8klUXOeq94j+qiNbdhNjPXKxAIU9c3XCu5l7htXXU
hIw2VmpR/mrA6VSe5S6VNDiQmr2kYe68RSU/eNT7TqWfFyBYzzGlWpCPVvvYx9Fj21QTcVO8DdbL
EFvmOxxAbQ3RRh4sv6yBUBu8hEo3OwDtNNaS6tIiBqu7iXnLrytbcY7zBxrskMGi5yjUl5ndiZux
Qn1jqHT91q9vCOmybe0WBuBWMFpAFx8tLNbeDE226460w35eJPgws6FZIWui3I6Gtmksmb8OBVM0
I7CSfbXlGsf9mPrumtS0tcht1K+KINfPsGu0s11gh9lYFF3MTCuPmjSGlUuh8yOl4t1UrbN2XD9Y
48BHnqgqrUOf6jhieXW0tgLfPpGmIBGlkWbMfSF4qr69kmCQDpYncbpJ1b0ci2FTI/Jwro0yvrf6
GtAy9lc3bsTLWmu6ZRAN5Xtegq1J8CaBHtc+cjPhwoZZtoeVn2xzlJZPPuU1KOcoKDexoe2tGqs2
BmQKLUH0AaDbf3RsfKQBSh5JsIcXl/opFV+3XAgvV+6Q1Pepw2MLOiQILfVdTw3IEcWlMC5ysMzj
DF8NmuYovJprRzZvhfhr/kSe+xJ4DfZiZQrmWU+AyudJRg0Ory8jGbY4e2fvdgFZzcuXSoaS3xh2
8dHEonhvSLnpvuHoHYaIK4iL6pThR8+fmqgu2NVdOJ7QPd3VTo+oAb7jC7221EuZHhVZy13uEOU7
mQ+2F+8+4VQIhcQaZGxTzzeACKpDEhbJLrbkvVJDPS8qrb34qVY8RuRKyV05/U1mo1WaFYp6YBzN
EbZMkl3khohh6H17VPQa5ltBIVehYl+V5gUnqo0qR8D8AcogcYwySB1b3rarGCoZBkteWLjrda7i
r/AnAb4gaxsaMe/OTSXeAWyOz0mDgCgZTP3DzJxvaZTcYJ02PMTWR6ejDO/4RApuKOq1ZgbFfexQ
uLdJ+Cws0O849OSk75T0UCND0rkJgnSdFq97bBWOMangTeFFH+7kg5jF2CRnVHs1Y8xXndIqBwxC
CxKhfp4jf21aFKMGe9mANkGz1alvalGKVd2EzipsUNGDmBmTDjDabRuAbbFdP2S49dQfbkuG287t
W18na2NO0idYAQTrVCre7eDt43rsH5IcgJg2gh3uysFYBrVoVgIU7E3YRh9FbZj7VqKTYXpth80Y
RsWtEMa2AKxUDKGFQ1FHnCHM5lxhL4z+eT8ehe8bvJoHc9eFhrz1E3QlkzAoFk49EFxNb6cUC6ml
rAzfXhKEevg5UbMaNVs8+Fl6Ubo8IK2STuhVSmeayvRA8fWbgSDwAQHFdadm7qPdGxtyDc1K7yhg
D0QqezTEkrUWj97b4OV3Oe5dkxbmcAazgZy2sEJcy93gFsbmTdlq+o05qu4yZlCFcjD+tHNyOI6D
OYzq8zjqMV3LzeyG3fvwvYzCH7dZeQt39ZDr6a4FYvwqdSrMIyjOjVDM5MiD1lcDJz6o/bfYK+St
VAu8fvFW48kTjSOu9k4B6A406/ARmg0o7/KcqEF8hlxr3jU60pdj5IL1Eql+VMSbwav3TV8Wnt0s
Cx9ocYUK7hoh8+SdXBwnL6oLhG1/rXvPfueV36wogqnoNMMmtYeOMC7RQSczTietX68gVaMLn7YU
qBoNESt0mw+6AjzFIql3BvL43mI590w0Aj868oJbRYbMMjSEGq0e1AKuoNmxOgC5Np68SBPkLChw
aPA0nMS8BwaHGUHC3G0hGmPft2FqrBEksQEgmODnzOYALbbBMCBkDjB9y5G7IiRRp67RvVoVedUe
xmmz4g3t4XMxodCzZeTfeHgMHXxilL8+PteJAihWajfOKolld+iouKLLY2sddQgb4IoUG7v3OyYg
mbozbN8+oPehYNHaK7dDF4zrKLWcm1hrNQa5WzSClT1yUjulg1892hKR8XYVFBrSpoCoVmpZ3Low
AklQ9Ooat+NmpdVYkjeTZWgRIRkfBgPNUJ3DU+5UCd3EiT08CDhul5z/4r5SW+bL9S3IwfaM8wX3
IsPPFBcHH0WbidAbK/YzUnGwkQx9meRjfDZL0GuxLBB6qABEZSjtHYPKsZF3ntKXFjj71L+EzuC/
a/leaY3opEunR4B8HNap2d+hjYnBgOs2J+hwrkT1ga/zRxxV7caiNjYVT9NTOZWny+YEz41Io0yD
5jQvp4BL0tKwdxWMTjYYPrZURvtTRILFwswYpzEKXWieVcONi+Wpnj7mxfkDhH25UlRTLrXe2+qe
2gDNyTAVnT6CuuMbJiJykQVxsx7VcgReN8VUCNYtnQTITWIPDYrf00o/q6CLymGdQUk8R14y7I0E
9KNRIuG2iDG7OztZt7GaEXdi0EqlxRxbVqpxRNDBOM7fZOrnmyKOf81LnpOZv9dPzb62/bNOJwSq
FvPmBFd3323KHU6I0He+7MKg+j+6ESEnH2tdubju/P97+Pn05649Cf8rUpL9l+POi1/WzTvk1hSC
zFvMykaZOJi8E/+c5bzhr6v7f/Xz2W2Cv0yvG2gP/OngS1dz27+O6abICHYd9PtyyG8i0za+mUrc
LTQzre6sImA+ltnD2kqG9F3zFYqEwvgmS+DnqB7GF5BaHXN2oSznXfXwB1h15R0fz2IdgoY8Mr1U
sTokTzU3CKV3TALpPTemg2aJHpo7xfWSR98r3+cGxKnBgj9l+lAMKhK/eNJuelkpL6Tad3MLXCaD
pcmIdzMGjkLsC7h8zJzkm1OsbN+FahbBGM1tzcBXtfAvJWjP69kFSBOn4xi+kSeKN67WhQcfEd77
3DHIFEyXXmXyccTG48nMzGSn2YGxtbLSfdIidKOnBm6NVEsYif4OX87+YA6ZwYBvO28jged8b/QG
wWkFFvAlKerqHCpEiPOucfLIy6f8CKw8WcuqbY5NTAqwVpAhvl5Y4h0w/EtfmF8xjSM1uhspZz9E
efRtbmCo1c8MBfIHjUzUHu8cYzMS7b84CT+36blkuJ0tVMdRbibhoWPeVUCfmWN++MyNpgbBAEIz
VTALsRJhXNBzQ5Z5vq6mW/UgX9/wk/fXY63lB4e/1B1QE+LdadfGCx8UjASfYOoFu7BQna205PjU
C/9u7puEJqnqqLTu9LioDwrC4Oh8j8Ob74eruUXngO2TSdtfAhNcOBpg2YqRfuXo0fDaevoyR9Lt
1QdIs/EKvAJChq+nQSYXsILehzPJmHEM/YItbghUpUIyPQ29D8XBRCGy2+fcBf5W20W57fokfgXf
v54bVCWcYZNfyymyuTdhgenN2A7uR2Llz8RV8aPVkKfw3B60Tjdq77a8mbcD0w7XgSrjY13H8X3m
owd93THykwUESPfOCPmRq13GXGDqUS+fUr1p3p3ITDaW23b7tBfVY5+GT/N2D5gp7HU86vJoVE5S
I1OGGpX30bSomAW+81LYdr0VmR4C2lW0Z99T9nMD1+57VNwK9wwPBVujqAKOO90XHsxN6o/NExk5
a+eEhkHcXGdvGTHnvKcXyGbV9Kg6W1XvnlxXecD34JKXInvIciXFAhg/ccVDcWtehG2KwzCqyvPS
9cNmWhZXY3u87pWEEZr4KDyqemsVyzj3MT8iuiqnPiOlFrskivH8Q2D/eghXAUKllAR7Uwty9AD/
dUOu5t7ndaZ/3xQiup/3Mescy6HEHNdzAwcGzF0Tff88ZSvfpSnAYKFV/ZHXhXwpBO+HPk8fOgAF
91CCyM9n8qWUQ3SMc7L382IWox2jVbj3zYt+QTSaFtxUQfH7pcnv3URmz4oT2je1rbzNPbcNSFmq
yeNq3gdwS7mqZd7t530SqT1hw9Pc1hbSQEynp7eXfIHcXP4fc+fVIzeWZtu/0qh3VtMbYLofgia8
yUin1AuRykzRe89ffxdD1SpJ3XdmGoMBBlUIRAYZVuThOd+399rHvM4HFHx8DAwb2Vqr1MBjyGiJ
BVZSuyxEZujL+1aatg7ioriv/Km/dlSgb0/ScRDsg0ztGO54ktH6sztLosThwZOCnrl2Rbb08ba1
Jt+6LcqnQZWUc+XPn287jR0VdBCjonP7M4Sd67RFOH377L6eP7Z41S9a3daPsCtXt71kvSDkaFlp
RK/RIM/0vf9xg59VPM5dMx+1yChdK+N73LbeNvy53+3elHO+d4NClOT3F0ilERnH7e9uQrqcxklI
5vj3B7/drQTqcWUqb/984sJhoPwVnRKYT2Ql84mSyeooby4fqemLaJ91k5tkEu6aP58WZk22kcrk
5c9P/u2VqIVqLr45pnO/PEXrVIDC8dR+exncktLKTCio5RKsxIBWQrYsUXPZ93ypaF4oDUP0mktH
lTPxoFtTeKSEozP5Vv1TzRWJQyC3Wf2Kn6EtBTyp9jfS2E3PKtns1E2Nx1EOdkpRFqumbENH7JJ5
VWtBe77d+EPdngdSW9d1hyr/lw1JQuSa0GjCrxsKE7dMzGeyb8+g8N6eby+lNgVBfVVBSXB5j9tj
t3sSeFbXz4mi+mVDSOfFhTgEN+jnZ1hxjE8jJkP9lw3VhLwtNH0y75ZPf9t6u8lrscN8atBa/HnD
HPqpoyFzcX/ZEPdEwxRlW/+6QahJIcR6QPTs99/qdo+qHWMPXD3vlw3iiMGj8s3q1w1Si+5HqivW
jt9f6vYxMNxC8JQkfvtlw58/op/i02lLvf224bb19oxJhGMf1otc6OeXQoBGuaRBf/Tnzrd7zWLA
VmZl/nXDUA/vhh6F21+ekKCaoBvTfXs8yrFJBVqIII4B4A4tb+pawpjeDRHG7FRv47vBl3JCqKTw
zornwrVYwF3yQi5dv2mty9AKdMFYylyo6tXuUGTaxeoDggxZWl5yImPc1KykyxBGvWup+Ux2dzO4
g6QNl4CaKO8W9peBdGk3rYTmMsjTzH5mdSHeTeTdhvKCElbi9dTsMkgBUTGBnFyGmW7vEAgR75Zo
bC1gJcil7vqt4Z+FgGKhpSbWGbe76Q6tqp9pc1jLu2lnIrN9vlug4AsXCIlCB3IO+jSEnuNP5MZj
lrBif8BiN8ZeitHuPNRckTmL2rPVqylbp/qcZ7QI/BSaxDA0hTfEeX5Og7b0hjRPeTcRu5kwxue8
MWovrabwjNu1IcNvEk5pVXXeoBfWiV16j7KxcRrSefDSQNJOQ2yMnhWgVQmyeGZrKJ+CthY934oo
b6uz5KW+NuKbNGVvsNKBe/ThlcGKqM1Qs6Ge/gQmARlQONLxzYsnucrFkz8br7dtBNmiQjQZsqdl
V7A04S4VzNG+bZU6K95Q3lOd21MBmzXe0BG4fds6mpblkDJlrvGzS7swJQsHCrK6VE/7vTha+iNr
ZQxQTQY3fvmTRhER0IM4f/uTpepiabPSo9VVxmNOQJ8mztrxtm9SRa+sSpvTbVtstE+kdoXn2zZF
KK9zWIobqSANuU3JFy9LFPlooHRG8rCBkqhb2rTy4Z+tik6PvFSi6fXjDkpeO0mh9HtUOf/YPRJC
7kLc2pqCebq9zu0mmOYacIJPi3Osetm+7fftzb7dYjp4oytgrm+7F7f35rKLm0qoCGkayu4YAbKw
syHKXgfNvJaAOB+KKBx3ZSrGbrI8Xs0hoTl6/KlZhFB8KXx1Vma8SN01DMX0VZZUwx3A2mwFQOiP
xPftb8/TlTnGtdTk2BB8/U6EIoxbjSdMJBTh+iXPPsWRcJoBxiR9nzqDKlp7zRi6i8q0A2uYXH4h
OfauNPXisTCSfqMRbrQW83B6tkLmwrcdeqm2y2meTgVeyyNumiVbJi+/5BOUOHLjPpWDMsKqtqiO
w91/GMTi0+2ZRR3UWMu74S7IU6gCScV4Yqb+a7PE4fHeJbQMZ0itgc4PF7yyjtArh215pO9VHW/3
Esr6BxIBf3n425/fdw0r1nR6nuC8Wx4LBJnXWO5F3+81zYxep7AoR/B4KtXZuPplP43vQhVaWP/5
+Lf3+f5pmkruPGWiHhINAi/wbfPtY9xulh198qRTDf/TDxu/v8DtMQmaiyMovfDtW/36WYpZmfY6
QJRvO1+bXDxPRlHcictNKs201/XskOfJB03ayKs0lcZW1VInSptto6AXCEyCpxJWJQ5QSJe6FgVB
sQ2uSie0oHonVnlCGFxvj5Ug0pwYvCP9OfERVMo4sAzzsYhJwXG0lHeNNcSF5qK86eaEyBtj9u9l
rdoKQC/XGXoKBEZRL6z8ZHBKTJQOHKlHQmgTb4zyNysjREmcw/GUR7KyLYb5rkYRIKbSAV0J5aBS
R9+nRcWAQ5YY1iJIRadltfK5Z0qU1HA5Z6UYNl1U7QcBbn+Y9NNdQJJaMMvjBb8X4GZNvwaRJNP1
Ck2YHALCtoruYtpl2yiqWjdLKonhFKRBTFDH2he6eK34VeHqcpq4XVSmnikK4/3QC9MJlOZR6Cio
t9M0XCXlLkqzl7FTw7NgWeVT144ogvPoevsrCtfC13Cq1UsjTePdbE7pRao+YuiExzoNH4ZJE7ap
0ATnvJUJsw0s6SXox102LrIzPSC0R0BjqlZB4xgBGnORr+dSBFiFojlebjctFY4TrtZTOGrFi1Fo
T4gIViVzdDlutHPDbBKlrWHuBFEcXDpg02b2S/UTqa0eAM2nakThSBU88plF+sQxxvBLtkk16ASb
TruQLuIeS0lBsqvfm26JHWU1CKVPjC1QWGqS6oYwe7zFzAVYtNdLVBF+srTCM9cqLyHUIEfVKKCW
1dLCRi6B340uT2kCjyLxKH1DI39UpCh+NLoHS9WTUxwa7W7MqQ4VWUJ4JbFGiRCeSkuLr6JQPhZk
Dh6q6FyN96HRR59wEQNabYhCxhjQFsFXsCngvZeioTTM4J4HtTqIpkcQdvkpk2NxG/dn2oXkgoV8
L3LIo6eE1dTenAuIr5aFt9QUsVjWirDWxqxy8qRBFUz9c1N3fon/H99a102GrXYoaBuuyf4QiYem
UQYHyeD4HNDvgxRhW2oQfKhZ+iFZswSUXNCJM3MABKaHbDJ8J6RJvu0rX7MrZGIuHgjDvcGnMuoN
GHWu9dLAz6jeZ2oR3FVkGUV+0V+XR9KOU0/UupeYovxRoHRFglxHmnyifR5KSTykZani5SJoC3lJ
mZXgNgNm7Eap8SqhYDIKSgVhnIN/Vmgui9FUfDGDQV8yvdCqms2TRUjgqWkRETWFjwO5zjJnkCnd
kKLWu2MfXCXDyHZGaDRrVQ/CA30tc+vnLdHCOlzFpftdDyajBxljO2GYzb2PeMn2W2jczDK6TR3K
2SaIqhHsD2WPCTPuq5hWTzNpqrjYLQXATD6c5NDyJAY4WZg3yZAaL0YknJoo7knEmv1N3Es7gz7n
A8d/YefAjGjUBukmUrrhkIt5ugmWe5iXUnq/Q7oVgmwnBPRHbLTLw0EYyrMmJu3WL7oBwJlibMaa
xXzaNBV+93i4FPCR8B0Q6NurUXymOwMaA0kEIijeUZ2ZJ4rJMO8KP7BsFv0gXGlP+dgE1i0COGYI
ckL9J5nsBvLAY8jSUO2acq8sbr8Iuv9hlCkkGWZq7lSYJYRfZs0mHs23os8PLfPkoyLWld0u3KK8
fRnCaisVFcC89nOeoJOcNKs/f5snd+eOi/ElqFrJyYgucax6VtyktZptIJatlzbRCxbt4dqXh7LQ
4xeEgNJG1pjhaugiPuP0WvyEOmtFw6TMJstXYmh0G0FEu2aG/SzRHbhWofEpa7DUM1dpWfdnojsl
xgRuvtAe/BTFudSIz5I4CftBxUEvZ8QtKIPwpNccpH2i1jZay2dhKrUnI5JfNAPxp2gtWhJBcTR0
PeteCbX7ahHv+1Z8NAwMWrRST52gnsYhkw8WQe7R1Df0gCf5OKH71kP5MxCsxMs6v9v6w9Da/AzZ
RhzI+Y7KPNwYkhjhUOiVQ51q3GTxFdxaeKwBLN5nzX40mv5BqostjHvFpvODMXlWz7cbK6sOZitb
+1GPYg8LN1T7OaouAgsIx8AftzUM1p9m8VUo4veuj4hG8GWCJWX/jqg+OuWq0Gr3t5uozZ7JuzjI
ZHngg0QF1tbN/LmSsodWJNZ3jGRjCyK4dZUwCtbSwgtVMvMu595Wmap8Z4p9fFUlJOChYiovUS++
sRQwv9RDchpNxUe2r3wNQjXzQJKqzhKUcx2F7F3U0ao3i5olHfL3pg6ndTbUD9RsRdRW4VHEkr1l
YpzuxqUmyYVZ2oJnxEVnNY9qHWqeVnJuhAl6IEXU5CdfV45wL4QvggGprw26CCUR6s5VUCYSEhgp
uoCkaIVYQSnWzE5lNjJ+TiIc5KnO3hqUIADOrE9lPJLsGulbs6bjOAoyfYBBG79E43vdSe3W6OJq
iyd6o4RW8qzKJXYNQBcuwk+vXZQYfWjFLlohaBCdvJOTOj3uNL1pXJkWKUIsLqViEpzqPIkPDBtb
KZFMJLi+sbqdSkOgPjbTgJVvcWZQRYTlxuqgbIRz1oXmTk/izgkmv7pPtHiT1r58Z8YkhocaE1um
ypcIF+RuIjaZFh/6IISsybEXR7tjvYHl5STASP9UKCQ1FmmeEN4dAZ1rA9eg3LbpcGE5ljbYY2Le
p7NWnCzZcm8cUpMa8IOUD0jbEv8SIn3tujpyCR7dRdSnk0kJXjTJi+gtfUrqytgFxFU6M0GAIDDE
fs/MW1uluaZcq2JM10E1NjuzDYYNyO92lVNzXMlRlD1JfevvJJE4xCEusUPlwxtMIBb91tdO6iks
ptW64WO6WjcEW7gONO3Mxnwu65MSJcUxlBWX3t2ADq8i9DewZm8w5HvoQ8Eef368NgOgAUkkUWVU
p/oykgniTD0CZDPqqNf2pb5JY1lyKfCkjiII1oZQHGjdyOMQahkOeuj80mTmro06qtxNH24EWQAk
0sTpdlhWeKEoPphIHd0Fs3jfdzvNsHaqqQR3rd6VT4pMOIVJIYPBaBIE/SVTjSvJy3kSfjZQF9o1
XApvnMpF0ivjASYTKy5rJGVmjqCnGQYHK3NytPLXOsyrx1jp63UhwmW73YRqI71rwiZR0hU/j0Y6
aiDk3rycvFzoRidWkcDczuXbn31Rqy6YuT1q5fSl0WuH9pJ2H5bGbrbgC7VCGa0KIUopDeIhEbox
e+6p1vZDrX00RuSkOJEcoW9KJtAiMMjJwB0+/HgHrQ9So3FNLkGDr4qbdBBInqSoj2HNnJersra9
3cvhh2oB5YfYCO+VRfNK51ZwUFCioKmkB30Y9ixerHOiRlcOs85tfau+y6FAzjI5jUSqGQeWCOq2
E7LYoYbbbKyuqLYk+LwjhI6uhkoDTpVljX+WNrqy+jVPTQbUrc0cw1rYIlGbeq0kiPjFKF4YGf/W
SossrqTvHqFG882m2oRCdnjtYzdalBdCw+/a1onkBCG+4LIWd3FUd2/Tvp7UYet38A/nXpH2CWCM
dVD79+oi8B0gJO9R79u93JEH7c+EcerafTQJ41nVpm05kYkWNAgiij6Qj8CgaiKIBGNLU6WNLP81
DuTAVbjqAvurpYtGU3dlBN3wpfHjc0p44LrkCLZTEFbntnrQMfh7ZVA2XieqCOIHLXemSHwIb+kb
rFZMB5TqQmnU/T1OHsEZAkN8oR9GQcsqnpSuStdDIhxbeU7cHF/SS5wWLivX6S2oBnk1B1N1J/sh
BJpRi9dWASRgDI3kye+6cWfUTFMyLryyDDWzZZDNBkP7JA8U9DrG8wPNNfk4jj0qHxTYM/KQp76d
QACWmJQykngcKVO6baIjfQM2bvBvDG8o7NvHrhlemVQPZ8BuhkMdwFzT0HLlVkiuoGKs+8QPqWYE
efZGDVA53W7gx3YHoOYI1bgYAEcq1w32GsRCqbCZxRZpWKDi8kal4gIuHNBZ85imDJ8JlBco6vkQ
wVLjSSC41Iu7NtnQ4Kz8Bk3tcuMLBmjcnqTw0Bq7+47wjBolwYmC5zLJko7GED+3ak0ZY5Ja1yhV
wv1Cn2yiQlX2TEe0laGY1d5K42ArGCarmVEj+jnuNfrXVtVGn+KiZpZWja3dKPLkxbLVgu6IyP4x
g+PtZhDyTw0JPa4c1TX8x3J6DoRlqFDLo2qNyVlLfMWT28A4mi0XMyY/80Et28LtoAOhBDRHZ8j9
8JFV5aeilXPXz3LNHuqqfGoIO3QsLrqrspVf5saPzr46R2e9C8bNMNWv0aKVzuOwOZRKaREUjeom
KOLl8EPGkxEPvpnyGW/aWJzIdoy/BfgGPTzLKpR0pxo4e6fmTtHuuwl7i2xV2h1X+tQZu0jdYKYh
64QiqNrnF1pA053ekINi6sjKEt24gKVx0q4VrrkkuUKTFseYIVwSwy2zS6RyXHRc1RzlvSbAdsF/
Yt+kymKZCls14kc1NeaMsS6Pd0tSz6QFEKrIo7dDyQ/3rahAM1IyrvbGnBy6Ot+2HSfUjIDTSxak
lR+MHnGTmN2UCcX78KqIpXFfZ322ypQBTzCXsBcsDURERy9ost6CBCeipOL2yPGOHXOoqo6gcb4V
EkIArRwJrbeUR37QcZVVBVFL/SsqFh/KW2ScF2vVDjXPYzUqMx+UQMfM0GhZE050sibMb5gFrNM8
Fg3X7wW/2pakTSWwm+gTTxcECNtiif7q5AwV+KKKpkFmNyG2mVINpC+sq7iCFd0L5pD3oEUtXSU1
U1qVNUQW19dKFP0tpb3TmA8DNBhAtQKeiJXKtGGfYfiLpAbVQDAeyTHxr1C+vckahfdh34XTRWMI
ewJuDRctTlylD6oHIRz8i1LM97QvYrenNnyKp/VYhB340Wi4y8RMexHmqSS5Es1vIua1l/d1dwBx
rDtjTKPceiDKwjqLWpCuUp+mAVcf25ekAFJavpo6Rp1B7itHRlWwa5hdMfak01Xp6bGKQgbq2ZeR
Nhqz9lCVTEqCmdDqQJiU1Rhro4OaTFl3YldcDF9+G9Nh+hTL0dZM0h6lWTx9iohQhFIZgpHUWXHc
1JmzijIcnCbkHpqaJCp/RGGbfEqE2PdwhYpAD63CLrS6gRXXY+CjYIQLKteuXDSCC76htZqz4Bil
7iX0e+xZ/QtCc1ZIhfBFBVLgWL5feJqM3yXSPhNSaWwlU9RWnaSK9zXFGsAz4wKZq2sghlX+WShw
PxE70q4hqb7Xah09KwM16q57LrqFehYj5o+bsHs2pdFc5wXwnSITEhuFs75pBZOMEFwb6473vObh
HcMAbWerWYtSMZ+bSn1omKgU/DN/pgyzHwrDMfyi2gsadSQpoio4jOLzDepdh7AUZqV580e92AvE
vjupJAT7cZbFlSoEsdfQ/T8PSQtOtq+WYdV8WxD9RllaH41prOb0La3GcIEwh/dZz9Bs1RNGjkDc
y929YRRAbaceMvcyzLKwpqBUdS9DKbaXQIm+zrLuZONTaFAfzIywvUs1LP7djPu2bUETSWm3rshM
dU06YW7pJ9T/zMy8ZlNWOnWPwqnoktwDLEGvRqhwTMz9WbNiaaNPycjS23rUu4peQqetE3GUd+U8
P+OdxaYNQGYfKNWTwFXBzkyUFIU5Cee4MdVdY0qzDT/aSRKd2o7Qa3bRqE9JlCHeiIuKZcqTCUbn
i9DKx742L0FZ3eaj0W5UpU1njMH+dqMYNfIlqzzkWq2eFDn6GIeqBjk+LiKbkR5Nqe6LUC8vtxuJ
aq0iC+XJ8JEsGYHpQc3zj7UgVms/xKSgl6pw8VH6rGn8dCD+HLkNu5e2TW2rBokkPBnipN9b0ZwQ
gb5Tkvm1DUKFa7dCLbqKLlkVFi62kuaSGMOnoFMirxW6zkbcNJ+Za+2rujacDOfTjDjoMoXKeBn8
L6PWddhYuAxJCroiVsIgiQt+5aEqvVu9Jcprun1L30+IGTpxzkS2FAA3qPU4O4ad38Cuiud9pOvn
DKQGtpOMjnLabW+zYw6PY9Iq7T5XWjiM+KVYRBWUspvoTR91fVMsUL4JY5HSlV8yKshO3VYSo5JQ
2gl0m3qO1gJeCKZw2roimRmjzqAdcoVypG5kuWfE+nBQB6/UmGXUogwkZ4rdtE59m1qtcbXCBN0E
7SSk7NSvxIkA5ZSIQwKvMpZEubgX4nwz6HirNOUIQkgCTGfEe5hprOdG80UU+MbJqHszonyPxXVy
kCmEDzInIYYF3w34xncdLVA78malNjnnW+1hqPXnUbbAC6RcSbIZm35AxicojpdA55OkLAK2egty
ixm1h5vS3/RafcInnt+nE6g+ucc7khfTFybnODOs6phEFQcsoZL0eJr7pgjVV1oQYGIQKEB/iT5w
X/hYZcQQDtiiGep86wEaGC4xpiGVKGdforY+w2gtv4bIjOXaD+7QYMdOlpSuXAvta0452WYpFl8a
3yDOqzIvcnU/WyMmkcZQr5VBQwefXyVo/qaQ0lczwyMmIKm7BvfdgvVu/LA7VLAltwh4VQ9LPpI3
oWDy2KngVxC6EUXxNOT4t6a+WzR4Yr6yEhDgTZ28p6HyJVIi5RBGoOiNhuu2UfvVxtTD2TGtJvEs
iWYHs3/QQArVHjV/7BcBkWE20pYpF3x7X97lw1S9kbz7rsBgesmNylhhPy3s1PfrdVw30dGfE7x5
WCJ6NTTcDBoKzKtutTSUbVXULdqmg3XQwgbpCPL7xhJsMaxlTIj16AHdkkkPVUbki8DsiB7RLmEv
1OuIqs6KFUCravgJTLNH1F3VBBS3UU1BBdC13An8e7EOMLug2dVUjVZdBaNo5e+bIrJ2RdMG+9uN
Bi9kTc8uPJZ9Tt+znaz9FJXWXlruNd2MJq6Wco/hXF6V4/MMJmDXE1rERVMJHtICzbKYEa2Jjn68
Qr7G56HWzGeSztyYRTLt4RWrjixlzJsF9DBqrKaH1hzfggb3jG+puGZpyM8tB0iK8p7mj9U2Lhlo
M/4gHb5PpJ5RzIQYNhIXC8e+s0a0+5l0aUYr3uoTinXEaOEp0YSU6o6xlytros2oF46pjIbXtYxa
NRMBW6gZNGW5U3YqEulK4KzPG9gFgaEqdCibz3KX7eNGCe61GAFbZ6SCO7UhLX9fmjxE4BpEbXym
zGBBexLUSEVHitw472zNZAbIKNNeE9ZS27D3H5F/c2SWuYGXUHyfB4NIMdqqmggDZBZr0FFZRbMi
LsY1X+lDqY1DObRcagPpo2mBBMZpPm7ExqYDxXETyRLYHRxXovGSBLmwh3m17QMMFWPFaU3jqHf7
LFjOxWU5GvKP1wEUNGvV05vwQxVbKGbFhBoBl9B/EfzwzxhusjMVeu2qrGsGtMufodSTOMGV0HLI
zMtYNDQZhetQBYJtgV6Y2m9k4b/+lA7e/P0/+PuNbNqaGIj2lz///lBk/P8fy3O+7/PzM/5+jN7q
oim+tv/pXuuP4vSafTS/7vTTK/Puf3w657V9/ekPcKxRO911H/V0/Wi6tL19iuCjWPb87278y8ft
VR6m8uNvv70VXd4urxZERf7bH5u273/7DT2dqJNe+QMEenmTP/ZYvsXfftu/dlEdJf/6aR+vTfu3
3wzzd9DlsqTpVIxFQ1RIBB04om5b+AdUJbDilqFymeOt8qJuw7/9psi/Q5BGGGZAWmYxu8SENlw2
l03S7xYRLxLRqSYEfMmQf/vHb/AHq/7bPx6/yb9g10vKz4Rz7JAq7w0h6Re6Oj8GbYosENY+5gUn
VxM1XpUMmzo8Wq2wOPr1RranDNRw0b+nlnhCLnFgAb9OKuFh9JX0KJkxBuHkzFp6ckPMwqY62Yp5
lbXwXRXI3MCYw2PNYxLnb1VGNoAFnmMMY7yYeD3VtEAzES09hbdcoZM31QCqqqz2khRPRw3VmbRH
0SEJInbEeVx1OjP0dBb2gYhuVVW7T6pKQmNRRnsjqZ/7YD5rgrEpwnedBMym0WXXLJX7aBZXuvSs
jV/JLF8PmvZpCDU8DGP0rHZ4FDR8iaPZvGp+K9mC8VCE4nshUhpWFPlOApk5tTj9LSF6GMYekkNM
dXrUpvMU1ILbAKi2rbxU8fS2n7XOn+lTjeQkid01K7WTYiJItfCk2QTZE9NXWvJaRiCOUT0uXQzD
uPSpGrr8yaoh6woXoCqZ4vCfnC7oYIoESumMAv2vcWzEO7HwUVejwp+sYVg3RojjrQ6+ZMwMt5Y8
dU98G4iZLOE3ZVPRALJcYaacGIrcxELfr3Tik4ixlw3GVDzHVGs+hUX5kUr4fmUtea8jGgiyKCNj
asGwkYkYEBoWRl/EsRlYnuDzMwLY1OHYnimFVHYiB55oRv4eP6y25Qzget1S0eiXbGZNg5krdkK3
uZ1n/9ao9N8bcv6/e/0fHHMsg5BTDbD89/yJfxpynCJ5L/7y1788vCYfTYjI6MfB5/vzv409EoOF
acBqpzUvm7ARiTD7NvbctjD2yCL1dYUryQ9jj8HYoxgaiWuk9ypEAPw59rBJ4SOSOiTKGply+r81
9vDuPybvkSeowcpX6agbsgKx45fUKllkXSIw26Xi/zVWH0exXtUJagqDWWqau6iQsO6WtpHWqzAI
KYvX/wXO/tckkX/6BIzNP8Y7hBDaFZJ8irsK0UTKEMPBTmBB7AzHaavVBAdUd1H3OdNB2hBbbAnv
/1tH8f/kCvx/8kBn4mIo/9mBfv+RJ69J95dtk77S6vyrg9eVMvBr9BcWXu+vxc/H/R8v98dxL6u/
a7osiYxi0hKYxyH8x3EvK78TRq0ouipr1JKXTME/rrmy9jtNO9GwRI0tuIT4dH9cc9lkLDnlosyp
opuSrv47x72q/pwU8f2aq/8S7KHN0KejPgZEs0W4s2tOwlnYKKvSKeOVeZR3y5/qyTwBJwWN4jW2
sZl2EhiglXT276ITYSBufpyep43vjl7mxudhHe1YtjjNLj4kr+k2L9DI0LpdlVt13e2p7Dujp9tE
PNqJIzu6q+/6beL2G9XuuE9NYo1W6+rvALGvxz3dfLvaVHtWBLbg9nuk3FthM9mzI22iTb2dcOOK
a3UHEnkNO9AVvGKj78p7ROyO5CSnZh1xmT5KTrktvdLTPBzvJ2IbJU9x2o3qCMeBuIBoZR6SI7HW
J3lnnFl4nqYjOXlb1SEr6xRt+03pZZtmnXo04DbdztwVd/4F5e19srNO2LU31a7dgGe3Jb5naAeu
cNTWYOW35gANfUUN40z6kY8FI14lj/6lA0o2foGjsFXdxEXq4Cpes/rYuo3jew/RyrKlte5Eruz6
X1FksUe50W8fQ3WlDa/gVGvFmTcEa2wbzxUvKEJ20bpYJ65gN3yzbp07oTd41XZ2uWTu8aCu643+
Uu8bJ/MUW3eUXXJAC+oZa/r3a7qAm55nDdfsDtP12sLksmq2phfecYm1cdzvOnWVrHtbs/M18VN2
ZJPhuWNZtjM95au0Sy7Ju/xmfW43BZ+jcWCWP9iBPTjtyrB7V9s1h8HTz0wFPOqpbrJGoOZlTrjp
Dsadf54Ok1M5VFQdxc5XlaOfkW8dsvf5iSwpipjkTssyOhcb0oBTu8xjTtYRGeZ9+Zi71Xb8Knqt
zcXeIYPTiy7hvl8TqrbWtrHbupKbeFhkjyR1rH1lG3aUyVfRvXFBNMG7WXa0BtHgzckl38GAcOJ1
5IjPQG528n54FraZMzkyH5a4ijcoC/wnbtRrtqc2trEQ78B5O6lX6cKRuPZdlMJuxXnChPL63u3T
R+kSfeH8Yc/4zthO64ichJ26FjxwLvfxMT7Iu/QA2XBvXhGucAbgoN6Gu3yn7pv9DyPWv5peqyIX
0h8ucn+e60u8zg/JQQP8IlI8TfFYufpx5hwsbCZ9q9apNlm+EvhytTN7tWPalhM4hkMI2SE8qOuc
k4zWEo8Kzj0Faa9zNe5G3rB6QpTn4bFdved2bncrVsW2v+6dZGU45RpC3gZroY3ex+u90vHZo3VG
57O51te9x5iyworrBW7D6dy46NoBu2xabzm72eAELp+QUaHn2foasOjW3Pn8wrVHKhq/c2oDe/nc
7dLt8oLNRnc7W7Rpanh0Ae2Qf+3Kbf4fc+e1Gze3pukr4gZzOGVmBZVKyZZPCFmWmHPm1fdD78H0
7kHvBuZggMEP+5ftkopFrvWtL7yB/yavX89mMHmAsJzjr7Cu/xhdxR5CzID4M127qHgC/RZ1HipS
YePJvE0ega7gwx4/vPOkKI+4OPefHyQnws0u9nIeeGu3dEmNvTziu66msziG3b0h+WyDSHF0Pgwm
DA/cNKKP4uOxxycf+X/zkb/w87mvKKc5sad7uNH5O/cTIJaX8R8+CK584udxu0k3hMfyNfZMr+OS
tm8ei9O6ubP9FkU7eUarIX2lAxtC/gngh3HnQAY7TG55zgg9OAsBGlXlgNaRa/kpDgOu6siOGYBf
JMiq/Fn0ZndzNHtzBJ7M8W/HPZtsi4eZ+AmLvvSOHa05or3YhY1tDZvFiGr2jsDjhc/B90luw5vU
fAacwLQLSo5u7MbR8XGOGD/603kLM59v4o3igBvEKxgis/Sa8Lh5dbT/NK/LaeN2DFw1cpw+gTCI
g/aSRsOpOxaqqwfC7XjShruFdWCxYE0Pmk1Qer3zXHH1Aj8e1ILzXXBReKHZqXe8J2Qy7oVm51x0
yVfHTR65+IJfoiN7IqEYza+dBcvlhPJ5DPSQ0QnhJHNjzwqZ77nTWXhcQkaerOPjvVSOp2OPJG7u
4TXE20i+4S9caO60QY+gRVQ6LA0CusHOO5YEUPvTFJbHSnZgWbDE0gj5NQ99am4xAdNpndIZvP3n
/jONwBdvbhp0IarXsJJ9gxhlsL4BDGZ2ycoTCSfdbyvSot6X2bNykAZLiMjX35WaPZiBfJp9Iez9
MHaWsxUNYRoc22HkJbWT2oqzE6Y34idEU9ciDAhhGo2f6lU4W5fYw34iAGfMkjnuGGw6myKdO6qw
DHrXYFXJ3MvN444GbKm7+brc1Qcm/zzrypWulXvc75ZtozpFyLnt8tNshI14IopNpWfDheI66qA8
7oeT8RraSGxIzFOCheeyPEh8N39iUdLZiiZ2QkwsUriq+bKzFlAYIBswr9qnzvalmxyYXub2zua2
H0LQENYavmfymjdWAOmKzCcZPMyTeTa4uXC/cY+xDV/mSZURB6/DeRPGbu22PurMDmr2BALTY3Lk
cgo5JTd59LmxrnhS/sY28e8KX32JiDUdP5f32xzpCEMij5qd6igcnEiT8BH6y6CxSASiJnhJZ7Zj
V7JlT/LHlNu4EUkY7nMp84VOhjvbTODs4in90zwct7o7aVwoKEeP6Mm/w4EklzCD/CUmN2hvVdBx
oqauQnzqgv2869f6Vt23rzU0vMGnH+tlwRr2IZGDrR4HEi+DQ1TZ85l0yivZx8U1OZVAeX0p5I+n
2q9OxSk50SbZ0Cuz09t6xpLhOnylHPObjzKvXThVgJhe9Vr65IIh1+ILNqBXW/RZYHbqLkHnrHZ2
JZ2zSxuMHOlC6+P6YGe8irTCZXJoY6Lk9CQzHXEJ3Cb/xyzTSf3RFv8ITkKyYzmtNzs0FDwekL9d
p4f1ojuw6d3Rg/UVjB4gmRATmoEfL3uokHlxpMSO9YDVSLB7iAG5+FNF7RlA9ouW2CNfiM/Ga6e/
IkepXwwyzhRJZhvLJHIgLQDiSfpiZ9wW07U8/QV8AFOmcxw1r9xfFgqd7hsuc0F9lh8XwUahKXtV
Izkqz8ov9Y/5oj5mAbeH1+bPCZejv2df1kN/1h+rAOgOtjp2Bp/Jw84zuQue4PVhFXBEnqoAvSoH
mzjNSwK0tvicYLOdhL8GF87Xpc3Qy43tzzEsHMTsAv7C7pzBflwdJi4fA9B1OKmX7HJo7jhwTwLG
WV7N86fcUbuwhokSWb/ocad820/5ORZdjXXCF80LL3ZpWPN4sWr11dIBrSCxkk3uIfh/Ekjr73ND
lDMc/PxDXc/CL+0KMMQVhkscDq5pJy9KYsOjxfguSH2A127+LrEePlceYvy5uIu/eh+ImxAUmHbb
JjuRazQcsB+2bsPEJ6tsWbtYkdibu7gTWehoozfFpsJdiLdIMZmCD0aySF4suoiI+KAH+dsNrYTx
eyCsjjitYhWJPtGL/AmnI+q99GHX/PV78+F18nakyg5aJyt5Y8c7oFJq42bKNf69CtsKUHoV7nS5
/M4/LmP0gPEDX/1TPpWAYwJEuznccvYuSRBhDUU8pw3JoK+Gx2onrCd+7qE3wH6YSFYlXtMSGzhz
eHCsXedjdBQOWi7eOTYNXnL8Oh4A+Fqfg/vv4t5Pu/P6nQcJb3LcLh6zPdrk/rwJTmK8DTp/xCgA
+qeSO9ZzZB8XRUCxaazymTYbdhhfSc5xCSiWce6wbTgX8ShxccdyS+I746ozXrheSRZdE+xc4ICc
b+bxObjp5M9B7Y1c7OTuXEjrINbnHukgAiJOxnmIeNZLQ/C3ojJYg57L3z0hOF7J8eusNzArDv5K
J9bRSxdxvziUFm94Q4WP3KN3TM5eMCWBGbbOZnOQBkfhCFfnCMPecZfLwCIokxZcQPg33wMZo+C3
vFHu4eFik7jYfAMXTCLlp5F4yh7yqD3OOIMbKtsfuq26Kx9GJkeg8UhueZxqpSOQVfzP+bcqU7T/
t+n3kZb/S/ptCmtWbU0rXUlSyTSRsEI4I+Bc9/6Qp3hgzjbOEJysZE5ygzdmAOvMFLGUvMQ0erGk
TxZHHegQEhWmVmH5eORbayQd50KQEuAorCmCyUxtBvKv+PJe+4t1gxnkzdESSJRmFhnr4FAck1Qv
J41id3grXzYvCeEzkO/hCUPEFon+VJhhdQKd7M9nPD34pbsEIS+7jmdQ10TEyTefZxbYEYHmH+uP
1X6EKOuh7vcKQPI2XPPn4es4BkCDcvnIkLmFp4WS3XAEDHfjvNqfM5u74jw4QpVlwwnj6CfOc9qp
LOfU1UIMvHf+eWYbHVGtcnIXhUqWLUljw7nXnwWioeQCuf5GYp+4krotKkHEzZqbR0VMd+E4UnYX
CBEpKu/vUPI5iGHxFggjHUmrfxxKcFb9xSVM8JojR4vvq39kN+D7jqzZlt9298gNjr6D7LX+QCA7
bgRnaYCVmt+4+9+Pk5J84ktKmOKJwBrxoDd6TbSfauXOEIA9h5MV2RbfaS9k0kTyFemKADgcEVd/
5qMTBnC09+Y34Q4llngA5+WURUmkcWpjyHdNgo14iQpjkFNnZT5uhBz+K/lP7x95pOXWZIhHjk21
wGdQbKL2eLMe26v4I4efFGZw+rz8ivYceesRqYTEcQAfsFHQEchYgr17rMmFr3tKrTM2Qv5rTqYI
39tOCdO4YNwZqaJddQSQEHEbfg5YREIMt4x/ZgPejhRxIv85UjzF60QfAY/2VHoiF3Qkhis3boo4
WoklLVHjSOmQtSABa0nqkBc9ihI0pwipR+Qijl3iz/IheUQnhpiUh3NQEWZqsjHzn5PG/zJo/Fcj
ZSSz/s1uPXbxv+zWpZnkRkd08EoW5s0pPauRi4qdIcTOym6p2Hv3+xskDVtVPy412l2VHHWj2hVe
lIji0qs+0scjiqAsTNZK7s+2Lew3RHh8RPJJpGUPQkwWInoc0Y/ywXqHBgvyM2OX0XNhFxzZj0Il
QV7HUarQExrPmKeDA2TBHBE/YwOQUITNXTtLoeDppFNJkAXZVwWuyzjhETB87b+r1zkcz0VQvJq5
vYZZsN3akEGMg0vWfH4SWIDCm+r2/N0YYiHg66QsalRwqDev5jsuqJH0kGQXk87LVb/RvmElyi/7
k/Z05JLzybhWRoiL3ym5lOf9IfYHX71pgcLYjFcfJzTnC4+a04t1vx7dI/9I3o4z7XtiJXy8l/Yn
2QiHKcaUNhwyTzwdRfqf75zvP07747UxmTo1r42HJPF9iLQTxuysAJ7/1Xw4ugcrZfkclUd8gCLH
iyk1VXsLifYeg7of9GdYpIR8McooeYheXNwfOp7UxjwUqp2aZTdT0P9Nv8/WI/uGP8GbpHQ3PfNJ
NWxOHJYDg7OA+tfN3IKj8jgsUSGNhBuFHe9bXrffyY2JP/DFY3/lXuOnHg0j+ggNhVsSivRVCs5B
2e0fUD/ivNSpGJejFj8X1AvIjPooBbABex8xThqzA8VCxan4jXYHhwM9UuJSTd1Iyya1UW/kVV0o
PnVh7hgvxjtOZSy/7OexMymUIoF+7VGpH4mAyXEYP1GgcURy5tA4sNz01L4mFIT/86GHG++/2UbH
wOVfthGIH60oUxPbkS/ppp4s+FH8dMqmV/Fpf9YLGwScv7tHPYjzrXdUaJJfPwo3xPiex3ctyp61
x+ZMV+2+f5YX/v67eDB8JSRV9syTSWaf3nCK9I4kPH5MTvUzCPuzFCin/buhv5lQOmAxSJcTAEek
U1+NF/pQVAN0mKKZypJeiN+H260kZdcf+7Pxup/o77kgHX0Gm6eGSJtdqstAp+b6To7JonLFh4K8
Yfe8mmUkP8rv46m6kMxRF8qkhLE/0eTsuNl6OETW3Uzc5RN2UBd1vnoGKH4rI9IkkiHa58QS5SY/
DGcjooPlHVEGQP7/s+nkfz/X+f9wYmMSq//9VDL4+P1f0RPHy//XMIZZDIMTMAuaogGDOEYu/xzG
mP+A12ZhcC7LhqiJjGP+cxjzD0WWgURYoqTKpswL/vcwRlD+wTxTkiBcYPypHNiF/5tpDEPHY874
n5bWTB9VnNZNPLMl1QJQo/8frdptz9GpROJA2vT63GqkFTpKOLIyP6zRuM7FeR+R+7eWy5DJE7yN
8qZl1Kllo3eO2aacpUVCtgOYwwZ3UAibeJLxpXhGHjZqZ+YkSAwgeZhwBG3vUwvdZVC11O8U6s8Y
1qRnxRoVQi8J4I8+q6X6aeQD7Q88na7CItzbcTo1lqn8LI0VkWTI5L4lx3TjauxnDyDcGWHtHfXx
5Q88EBBSuZWejNFyp61frwoOO66srrXTCMIpnpZrVlSQ1ywG/G0Lb6sH842QO6fm1twqQ5X9JNXW
G5qzr12WAKZHXess7JXigtVsnWWSFEfpsDPvOzAjpdp8twJUTkN82ACUPRR6SqsG2ywcZefbhriE
rEzyZVV1y+l2PCQALLmJVj0VAB5zZSR3FYs6hG4hYhtcYOhQbaE2wSJs0xYafvaoSasWyon6pmg/
MniL0TIjPjPSH0AMENUCwWRAo4+hPpr5w5QXwaSUwD67BszkVFI66WhTl5geWm3yhDOs8jJKCkRT
UYeHMCp8n7w8wUc67gcN+apERMgUf67AL/1Kpl7OCvPV3GkxKQjdd6bc+GMyFi+SxuevhSS5tEKv
Po3VCzJ2KPmRai0tHfxuwMxhysurtiUfxZZ+GoUmntU2fkD03HBM9KCo/lXkPabyBwrlUDxREDVn
LQ7EIpKNdnVXVd5sK612P8uM3Nfn3PKkYXPWDZvpQStHwJgjh6qFXdii99tnUw3i7xEysc4qTLuV
039CiWETuuIkITEDM/NHphIgR/1wGpDQfdo9o7f6aCrUj6RC+rYbjLeZ3Yrwd6rb05y/sTzxiayy
ygOS0h5o8zZU68ZCqxA6Mg4dGZi61FVBLTkoFUtA8CFZlwvt3aLCPmWWBfjK05faojpTLNqt2atT
bSCutM98vhH6g23mSR5qsr1omWprVVejhN+XFyuuB1gMsqtJU+91SgPHXspwC8aZA97jS1nsyTOS
Fbi55ztsRuWcd40PS3t3ylK54Uz6WMC5t8DaWCZavQMwfaOZPWh86a0GWmSXmyx6udqeeyVLn3tV
R+4wRTZu1Ga8KIye8gjKyEs511YoreRku2wPA1y9LZ2ctdHTl6mamd5kqh6qe5VB1lWhiZv7eYlV
mvJ9GvS5+Cn0kvnY1rH4uD/Ny4ScS/ND15PrNCATnGioLTY1rgzAsuoAcqhdCfjtlZXmo46CxYs1
2RXWBe6+/QHv9AdT5jFc8P3TsQLQdUk4lXv/us0a/seDeOnNVoykob7vpY55ernc4MhB11A0Rg/a
vbGGKRI6Lay1pEJTfqDig1doY1Ky2Ekij0S//Q1WV4xNTFn5pUgeIQssO4jYJ3MBIN2O43VocdZY
NgqDdLeuXVogMQdm1x9mOmdbkcynvsm5vASdB/hmC3J61y1JwmxSGR6kowg6czeiRWpfMQyjwy0M
ELba+EsQq+/FmOrHDDUBsc8ZLRai6owo8to1u9FLzeGnctAUyl666LjcbL3wZRRknt1euDhfLUEr
T2nYpstdQs33jDI5+s2piCxw+Wa1/R41KK6xThwRoO5LseiAo2QftK76NkPH8VpocTb0dfwqJ92X
K605j3s1OdJ40GK1/YKQCXYTXXE3tfaDPYvzR6IgHr6hZzRb+XAdLYx6k+ZstE3qb1m8uskqIWus
M7HRxKjT46+6pNFl1JiK9zJWemv3YzOBxUNh+oNKF8WkwFExjPCWUyRPGrSIQmOjtFUz7Y7AhbwN
aN+1XrYs2FMXxcAP7d0uq36Ippb/KpHFX424dyWpYIUrIwRABOsy6QJ1B3Ozg7qZDWUBxcHCA61B
s3rZLvvININOa4+wqXtA9cy6h21emRQbyRjmcNJvyOA9qKKJSD4ht7B3TatOf39LJyxvjMzyZKN+
5uYcWsrd0J+UZB/o7B1f/v1zNkmU+OPeu72gSwE0n/eNDkKmfff9fJe2FumzBNvNJbE+E5kCTpJ+
jWL/Z0LgCGkVK7XFXrScsZPJ3sbspKsLXvFj9jKtsYyRQa35xq7TAjjnwgDB7qC1lAN8Xc5NXKUS
9Dox6z0lRMyzPqCq01j5qbCAYQix3oTmCOZuNoU/4sKKJH4YvllLmF6W8qcibQoq6HUTpgqNeLkD
u6fJg1OPz5imaO9Tkj2vg0A/QdO1y9jMlPJJ8T0XKayCtg4F2GKnucDcV0dUwhu19KtthN2fioae
6iLwuGToYtCGubHJOt21vgcu3ShviT4BesYBDoDx7s4rnvJKMSNROO5nJOap5opNvWBdEsUW7nJp
sRbYOaArpnN04cyEcQBi76dl2J0i4e4NnfRtTnpUj910KecoFqFTaUovRomg+Es9zp6yG7td9TC0
0qH+3qZ+uLbD/N4Mw3kHuRpoALicqexmr0KNGyZoOWCJ0NT4a8+pLcfz9iyb7YMqZwJuxQkIKhMW
USFUC9yB9o60lfSs7hNJUQxCfIUGFCMoFc5SF7QamyydpXNZlhkG87jM1Cag8kSlLp8mIDGV1PlV
g6UL9ArBi/N3Y22ZDooSs6wF/h1aP7rLxskCAx4yeVmlOTL6hJ4p6BwxyCW5mPH2gWyO4Zi1RVjr
U/w4HyLIYNUeMJOQsNLo1kAQtSsEaPqh1m7vIhZp2bbFvqyijAKfC4tQwZXKmaJ+wG8rL+QoTgxm
1MtCa3tKOjtuRka0cnGNsSK3Y0Re7D6faXDrI5rky5vRrU0Uqy1gTxMk7SaA9082/YxW5HMxGE+m
JnP2dXD3RmtbTnJFf05DTTzvlD/LFOsQIQTJ3lQ4gFMVQvzN7Ble1GOCbiZIeBC2yIqVw1Ectwma
Zir6uyIGyx1ZSGz0uOXsg+iKMoYx+Yshz3XQjxM/EEumi3j8ZpVPxZqOp7iW7207RRq29zWWb4/w
Tl6MTVv8Zm/pHmeriXjc+FDNSPJzgtFsw0tg7TSKMlisu/LLKsSG+Cnda0H5ElBDsydxmNwcGn+K
vvM5izkWlMRwGtI3N0WgFbeAPACD7AuIv//Kl15Gf4OibywsjgVVPtwbUq+fm9yPF1a6rmyhChfL
1rJJ9Ia2hPdgtCcdEaF3FbU3dzU12q04ynhEWxTsu2MqWAt1jCCCUt47QTbRzxUvuSjVaE7AHWkO
Tu2ifhbNN1VO9iDGRo6s7H4Vu+21PpzXmrijF5hb9H+Q7ZH7JIqzxvKFWKCtCM0zgtLqxkOOTBrQ
3keEf3KzxBxE/msUMCuvknyWi4yulsBJY1boWKBx+tbuTfcKTdlX9jG7SoWMqZuTQBXJmtKylaLp
7+CkP6W9RbOeCWG1cufmoRxsYxxp31n94GtCPNsFGxFvnR/rEP/JVsT2u1nF7KGm6SL3r3W5oKkq
DlgzkIA3wvIsxlVzytLN0av+MPtdinOWGgEI6dUzTamzlbL8nHttdxFWseYqZz8Z06MpbL/7ojgb
uqHCxAbtHSsME2PNvPU6KgTGo7KTPq1tc9vMUg3FDpzUuhR2lxWoCSJivVeyK2t548gmVA4NrafI
qGanFqzxWoBfBhKOHt4IGyuEudmiYIKBUlwj36KnavcmC8Q7Cfmrq6jMY0gSMng6hhmjxlZVZs5f
I+egGKY3XbA+ZaB48yw/zys3cJQw2UGVA3EjJLeE7afYl3sgcRMCyVylnyUk/XiEFJ4OIiNUPXvY
J75NN4vez3btRnAvIJGIHsBZxqNJG23k2FGTxL8b7Bax6mK/a9Wl7AYqG3Jyq6GGiuuCPhNbHpV8
IjRpGCgecCscuqstQpB29KwxHCXO/eXwMoGHSkY/t5GAmlint0+5uSqf2Zw+JstkBpqIe5ReiA9m
HZgSFn2j3r3jNdJEVt13OFLN78iRlu9K3e4eXly7Y5nlEZZ30VnX7DXp07u+ySAH9FlxtYluc1Ix
vt37N7nVhIce7RJkJrx5mIqo3OUOEmJ+s+pYD1eBWGgiKe1VqVUdehgnRUJLsW7H1Su1frKT7qKg
4+BYqKQGQi2i1CH+6KG5BkZvgnFZbPlIgcHii65e1u9wdWkgFNe0St9U5MbslQft7okCrMRknIDT
GJtBY2al1TvSGcatLfQfsm7umEmJK6LWCXpP3XZp5h07QQtVzOwJ5p5mD0n3MUz97GZ68bLMY+Uk
afMmodPpZWaL7kWh/FCh8EEjZKTRsU3MNJ1ssZxu6A+OJ2GaGRSq68e8i+e+yydHV8fGPfQHBH1l
EtPsO87XwBplWHj7ipeDkMReUZjeuuT9aVYvaZ6J/jpkbyTuky3NOk4QCUV6nqp0XIuKIyDWofgM
OzPnDjkDvKmmAKdlH3Ood8GK5/ugnGWESx5EtssybslVaWfg0/hcEh3NHSr2IJkP1jqMZ2lLsQLp
rIe/fyUUYozUWInmG9KLZ+n4bV+YKu4WboT+Xu0xQh+VYKuJyuQwxubL2rcsWMydtKGfSx9x6oQY
U/02lVE+U3/I9z6pJheJErfOYtFRVwGxxoRDKjOkOVhgfthjHDPV2EzXnKrMa6uRxHpapTsE0rHW
95OKlOA4K/UpF8errK1KVEFUVhCTUrvtx6rNL6IBeFTItCTcys66i9Z8ERdkSyr8oWDTb6/jtv5K
xtVyCjhfyOTit2ml3YOIZZWbpgVFMtKpbrlitVAUOaOcwrw3ceHggUJToqlfhhxXLsCOBoujNAv6
zXs1P4maOpwwbiSDMr9VfAahUeKJWhIX7H6gztX6BmxQkzOnLxK/0AbVzpFRseUvvZfEUMyNF8uS
DiYIv0lz/NguFSSzuzbnjBCtCtTXTOK5MNetu/TeMqtAsdZJRjO7IfM6e0NDviD1yBMVq4ouUJ6u
lyKl6SE18NrleTAQ0+4Jutn+KrOQ/RRpTbuYZDRdHrVha57grVjeVOmrI7XdqeoMzdGbo1s0o6wB
k95R+wo8baYw8pFj4K4qAqYria3eW09zMnwjO9XbcUqGWkJBxwlgB5ZD6diKLVOvXDhJk9GjRSF+
wdP5MPuZsVK+42CSiBU2JK/chN2Xal6jYKhy11btbWh3KVJZBjy5ZGvxlezgisOPcSCV0rRtYi/e
KincWnn2DWm7iMp927vZxecaMInaPGmQ8ZA4tOUq0V2tZ6dVrfgqzZnf9BLBR4BQkMXqeY+XL669
Bg2qR31B9y2uWjQ3uxn/C53ZY0cfb00uloxFdC89CfMhqjabn+NsvVfaAipHpX5S9eqsdbtqK5ic
0phJ6lDLWtlp5+Qml2fTRKMiEzNS7dm8KjElTG+lH4JqveHAShk44ye4Cjdzax5IzAK5Bi2xyrWF
1Gd121Lphq0MzlOnptu58wZ5/q4Qb7L9J9csc3Ktz2o1w/heyk9E1n/vMldOOphvxU/DrMZg718M
U2jsSeU5yn1e23uvM9KDUG3hwOgkbW9G82Jx0vbGrVA4IuhXFiFP2x8UoUAi0aiDagKEWdpCic1o
Ms+Ur7RBpJVHpyvWdNa2HwoWPxlT9WIezsdV9TpGT22KJ2wzPzTLEC4o9LtjWr2ioJ77Rg8XvV9B
TffLt1LExXcCbA7A17wAtMYVx+5nCdhxWjNkEUtnzrbslCqmk4495z5molml4zKwdEiIAGqQuweB
xA31TNvSMOJNha+sR+toGATTQaXncRA07d4ZimdljYDM4Lcxbt+cqo29lhQP9XDE24I8Wd9fx2Z/
nHBB8AR1mZ2Z4o4zDueTlM1rYHK+mKA69tQRh4z2rg4AvV2BWlX6L9VicZIXN4kk/TAaI8jFp8wy
9mjKRgBCUpqf9wxAbbVpjmIs0m3u14+hfBa318zsvFYqdwdZE1QcDMyt5u6OeMQrZm39YzI2jFgz
KDFzvp7zKRdQSNROqzw+p1XpIp2B0CMq2mPOQGs/BMYtHfC7SDlP+T3rMwPRFUXDEjhTbgDMVBn/
aJVAMy0DYGBMDOZ0iP5NPd36NXUnCNJ0LMfaKyfE0GEB1ybCaL3s0kpIgjot/6D6R3ibiGrQp3u6
gPHZQKYLk0mzdDY9QxcvRZqhVg44j9XROHaYBzzvTQJcB0E/b1jhsKlWqKYJWJy8+DZiPJ7E9Y6V
BExdtAK3TRefUJg77xOCBm1augiJ/0jWTbRNukTSMvzM9+4rNupXJA3QK5CHX1XhrpsarIqSfMfQ
/lcx9tSxB9i6QtuBxz3RVtYET8tV9HwQAiqRB6FhgLCNEhTKnEeVBYvQlKT3OJHOXYGScyZj8z6C
sN6Lwmn7nsS2KxEI6+0cGjpk7Oo5X7e7kBo3sebtcp72PvTeivjG3mP5Dj7CpBOVpuMOPI8AMc1Y
XGkFAi0ljZ2m5oiyNlXxBCQGhiwBcGmZH5U8gfpvfzVfSGqACkqGnyYHNkMClKWwmYsTXrhPJbIF
1vsYrx1F8PBTVw0mylZxTzQ5rCURGORGI7ZdzO9haIGfF7mjltbD3E1f+yZQmAoigCwVzZ9dfhUS
UYjG7beGBK1NLWjYW2X9pJFzqirmmeI8R8ahm6yl+qlINjAbOfCrzipvy1aDraCusgXxd7qo71MF
ZXM03+VN4xqs/NdaqZ9xkRKyar6v3S6p8NjnZeYhLAQAMJ6ekqlnf+Gz2fcAtGgr6aKwBf2cXpNy
nR5MK35jcQAcxU417sV3BLvYnJV2lvUZCKnMfmxwg26sU1GySGZre8tEctm4iM/6pPqZvocU7I6B
XbyT7u3TiD5SueBlJSD9N4gOsIParicDQZjpUctMcq9qcRu5/kAUPqpR5bCJ2d/1wssGSyf7GAv0
caSOschHNqEnJOSvg9r8ZPB1bU3+LWYT2ZVEq5KN/Ustxd1GTAMIakN3W6qOrhWWlBVZt2EgDIWl
hp3GEBByZFeX9iNv4zvt8wVzOICmgWFQtc/a7ukCBoK7ECMUoyA50z8LzUprd77QgxnJdGimtsmr
Wq5fCbMTe504/mkioQQ4Pm4pfjXYhSOvxLQhXgBIq9wcpHGYk6fyqRtGCitV/RiW5jR2T4rVFa5Q
1D8btf/oWAIeyTKSS5Z0mpL6h7VqX9tmAZup1keRLNvTsANTVNXV1vJbzcsTzcv+YU+uid5hdc4b
ixCf7KXnbTroVx5OUCBUk/I0fcpLFS5FHuq5cK2KEs84oJRrGeq1mvs9QjyGPD5m5BNF8atGkbqS
ZMw7qRRZt48KEI+9ANa6Y9qJlRVquEfrg+YDCsJZIBWSnezzpc62N5RkLnlZ3DhO0bBBPl+Oqf3r
qNK3Z1FQUNdAt7tqJntYt28JUeANuqEiVSe9lLKgJc2Wi/GH2HZ+0/LIEiFbnGyoeW64ksYGjCup
Py8Ta1xNFiIOEJ5EpQOXreq1MivmV8293ccHGhzMu8ueoQ36s1QFEn6oy3OK4nWZGnTQyp+YkRr4
MNevpsz5hqn0yVr63DMUTNQ7UKAHDRr3buCeWhXmcvlqqm5FAlC0Cg2XESi1ZH5u21CzhiB5pFip
ZrP0JqypatcLjVQ6RpslMjafZ7LPTORhiz2PRgL6K69c+F7WTt9rv+uBzkRePAno6Tkj41MMCZtT
odDrmYXitCjpE1bGTjoVgBMX8Vm30NuYMUcsD3u8TPZIyvZVfdPbPuCqX3WVPpXc9c+mOPxEdOE5
MRY6U2jaJGLhWEhMOC0fV0+m30pbnMd4/m2V/WUT5ufG1NCJmQ2s5euhcOHo+SJKDRfM8x6Ir7uM
55M0XbC89PQW0cDcuG9pbmPo8Mf4kaG2E/fS4yYXANMKTtUUqSWMFDN0eM4suXOq1icSD1TjqgoS
fDP9oZl0kUoxtRFxWbfHavzc22VwZkawdVb+btjlugGXqil/daP6NdfSf7B3XsuRI1mafiK0AXAI
x21oSa1vYEwmC1o64BBPPx/Y01PVZTO2O9e7N2GMyAwyhMP9nP/84pL01IktsqhapFuVcqqIQh29
oNuWJTWjy7DCcaZDEeH9iRPdqnCz56kvccsKn0p7vDj4c64KYhFKc1pXy5bjtPJL5vYnljBgftnJ
rajomrh5zEW/szRj4yyJ1yWS707Ve7x/OXoNi0t16t7MXn5FTAhlfqe9Af6Epj8YCFJf3JIkF59y
u8e+QstRlEQ9Zv7KnIKLrTJyonOIkS2jvtaP1crM5EZp/SJ6/7so9WOmi2cC7qmLiL9Rm7RDTSY3
RqchvsacfhiJbMMEdojgEEYorwLrpcqHRyHCJ9tSpyGBUhrFzx320mZQv2HLc6BjrpDQy9Pyn+sk
+CaH+En487xKffQHIWwU8sasuj4UdnIb19EvEJbHUEbQFIf8G5ctsPvBwHcoMNSqnOUhKcgaFZCi
kuAiEf77zqGLbXQoWzOmQjFYgQyTaQ0TmM9Gj6mo29rr2Pe+el0cRUC5jes+0ZMgRqPlY64M8JR2
qArVoGvKyPkum58Skd3V/swZ0vLH5xq018xT/Hg4JBNqYzxHZm3uUal+GbgnrcFwcmxNJrRccYqn
Jvj80XXEM/5Br7p2jtWCYefZc5V6LaFn1bEQOQfwWGOyODKvKz+KkNolruibuhw3rNy8S5vpccZP
2qFvUqaNPkbDO5VYlRRgym7KSu2a7sy4DtO4Agc146ZjQEFezV0yuF+tocrtWFpXC7+3TPWL3yxu
gXIdjcMudN49l5fsj7gGNKH9kgYTZUdwxYwhWgAGVlSygf3R7JKxPsIcgBVdG9gY2FW3nugtF4zD
kyUjxoidKh05Nrr0aQ6zS5kXB9JIzvEyo8iJo+i6t1KrN4pnqH5EvE8tqxb3yXg27q1GRGy4fPKN
BaNb5ltR2zAuEzYDJmNv0YeYcZ4xuvpAy7SpK66v0FvIB/kfZtz/qvBL6WaJ++P7UHqXTkwYDXoF
/rSWPDkNdFgANfqyY+zCh6CvvdRpewN4cI0q91paX4RBKZIZ1l3V43wlzlNa7uhAjxmboemR9JCo
u7wMod4l5qrqMGkvSSrGYhVA/9ufHzK8pYQi2lPDifcDEurMSxmRAegP+r4sOnQCgjAM24p/G2N7
ShvjtmbDNlX7AbzGZhFHzwrQstb1vq8txLIhvMYJrBdkBMr8c1gMd5Jx7Kok+2fdd/2jGbQDLtfT
NlyK56g8hvn7kJovzoBC0sLSbVJYlzFtsBK+LMV41EeLNUHnwZKK5OM8xyqYwG5HWV8BAgusWS5R
mJ1aRR2OZ7vll4fJae6GIbmU47eGGta7d2NKcVJEz1mNE5qIHiRzQIBNkHkdgi2hLp0lQE9r3fQq
+ZUW7teE9fIQ99e6LDVe6yRgV466cwBa926IK76cHWLru287EefW9K7atwoMxvj72DABfzBnuvA1
POYFPoVpPnzYeXVharcBp1hh8/XKLO4pyvHKMz6BdqFBDPO2jLu7HpS70vVbuWwywpv205B9NLn5
0MbgXtH8gp8rEUHWC05th3mSMccyBEQ//ZiQWdOAn2ZNGF1Vhe9+YNMdh4cBVs4qwK9yHN2vjoQf
YtLOSZJh3dk2SBWLd6rEauMLjBfrmnLFICJvbZX9DIi0UwC0Edkq04T1kE+WbSRgKAj9RqneHCVv
SYfup9MItXKI1pj4jbNgP0yii7H4Fv6uJ+u+d7PbQspPi8QWOcfAs8lC/gHer4eDDNDDhhFFLoDz
HnP2jeeyZzUdQ/8egzbTJueI67tOvO8+Cv/IMb40XMr1JpcIH6bkWZvBtVjwg8Wom4VZKYvOSvvg
QqIeDzhcvEbuL6CxF4ZqORkAA6TJ/nemul3JGsZ35TZPHb33J6aCSYj+eWrphnR+iJPxzumRlxW1
BmsZD4YHnhj02l0n/tIaJUHAkIZSRt7bbX60NIfWVKKudOtHpXl9psBgU9bbuO9xCPasfm2MjD9c
O65OJA3vCsxu9kD/N9rFGW4yfGrz3KBnLRO2OpPuLO8RyuVU53VLt2AM9t4v2RcrF7TBF3VzM7Mp
je5imZODG6oSuthc6X0Vxr+IEBhv7d+jrbCR8lqHIBg0tFMQr3MLELSu9mBon7i9FIDSDgOsdahs
Z1UPKERM5OnL1d0X5TZt/Ws7uOIwaQJZargrTfAHyBka0AJijWUM9RIUtUCzP7QJWaytPCKt2LoE
WXDb9HC1QALgTpcpPj6kqnii2wchydQhQI7b6KfB6zEYxAS/mpZjrUY2DgyA9/mEfsNGyTp7ONGk
t9SFelUwWGQXKf38zbPwx0TX45XmGsfzY9uhU2m7u1h431WKjaPocNEgQiMQhoamNC1+oCzynCP3
Qkr4uZzokRZf8ByHmyhJ75rE3jVWto86JK0DwkqDAbVbVfNKDNVe1xSK9hSs3q2HNgJjytaywIlX
OdfBHV5zPNjAG+jN4J2kZrTjQg/h+8wliAJjunvTSx8ChvtO0bWr12AGBfGsWnG0340yJaQT/V1E
CWWZzJ1kUqEtCujlzfASeQlHfQqn5KeoCZv6rZH6ocy695nUATosNv5BTVtlQ/h/EaO4lNb8aAK7
j5IxKKDWxhYbGVPGURceS+18Gbo4kcqDlXbVPHq+vjMNy9vYvfluD9NH2U04s+eM7PL5NhHdd1iI
l6CC4cK7JdiVl2O/Wsm8y+0O1vXYIxhg5fQ3Y4aRql0Vzt7jcjf9vGKSt/c738F+zHjCp5HxoPuR
yEnsC3ehpdBoYHcO5+XV0PbLTzASHtgPIMeoJ8kRBfPFEJv9z4Cfl8uSgJnurosKb0OBMtFvifXg
DCjHwgwtVIsB5HjF6ucPhzKU8lhhwIjEz5y7R/gs/qxPE/BGpIuFTVAhyyRIXScw+7PwszaWnsFV
91jlf+gkt44qZeaTVlxiwLerdKl3BJXQLN3vtgkfMvHlUx6tJaUiZqq484cTzEv7DzHZCEg1doTM
FjmcSYdfC0gHgFcvTa6hH9qVv+qy+mTaiCXr+T0Peg64HCILjAOTEOi1YfSklMK+K1adaPZ9XoW7
pKENGyJJxw5XTk103eD+ommNzfK8ksHHyoYj2YZoJqKMzAfckHh6/zhQ2QInbiu7o3Cow6+4bT4q
d8Zgk6ar8mZY5pG1b9jU920uz0Hpuucgsdi7HE+v8Ywq1KkjhjtnRNer0899w0ovLujZVNJTO4Ei
NidxTjAoYlBAOx6OA70cKZ3jOS+wz6IS91fCnpZ80uHSBJwFTpvhtJF188lCAQkZ8lSABFO3hdBk
lofLyHSOpPe0CZVF4TGjIKbEwkKbgoRDP4bCQcgFDvFsSYmTwlTBU24LrezTiAIkg34RmFBjy/4U
uJgpFp54mzCbXVtDiap2SShONY7ptE8/7+jnJtUZ2o8s/bZqcuGVhXZ7ect/3lQTOUI/d6EIggxX
HvTwcjCBpVzzpGlvj/Hy5qaQvX65+flJtOxKA5awB6O9cTW542EaNyfb1/Xpz7s4qR9ilSIcVDhx
lIN8qmMMuWxvpE7IKKKdat74MadEbfYvvsLqQkzgGIpZZNgNND20zKe4KAAPZ0yQEzV+hTH4sgX8
vfbn+3CmWGcaOfjI/Cd0nq3RnFLBQP/n5s+7jmmmB8tPaNt6ELch6cCd+xleJSCepEntlsoh6uqP
gcZi+/NY6mbUMT//8PPjfINtLnve8v9hyFann0f/vJv4LpfP0D1O1fQZqOLcZfmwj62gZS7Eivvn
T9KjoRvbNlzJnIzm3vpNGwSNa4wqJpjLjbO8iXjKwfG7EQUWtfZJwolVsOhE4YTbqZBrp67q3RQ7
324BSlRZWKuPAbWPPVandrnxsN8+2fFNSRiImzPvsmGujgmLRZ4aPwEPdnBXcKE0JW51GOfkV5ib
XzNBQqtqHN86A5ExjRGdOXzaKra3sT/TIWFxv0ogj60IXnmJdPuQxSJdm3nxKyR8qo1axKnoCJS6
+Jn/bem+PVkdsoghG0iM8nfRd1BRfHW2Qr3mAohFCd++6yBQrj3GFyUPN2MK5F/sC3os0oYseNbY
ndtOF+1wcftlApBg9uti+jGgk8u9DN4kHBCZnnVgiidGpnp9JLjAwPETcF1il8riQzNvh+oCVQLf
BQf30UDGaG0AGGU9HKVGO8z8Xd0yuFxFvosWmjFZZxH+LZ36vQowY6bP24xwVjBKHpo9sG12Zw/9
aXSnndEqeZQM5VaZCeOBOLltiEEd1F7NyMLwxNEyOEmKusa+YGYKr4ocOEXyFUAY9ILKg40zvfai
RaXhUmv5SaKZYjiYdTkmQPVbmCcO8iWm4k3W99vCN8qbyPhFrECKwI9ukvwB2782tfkEqZbKVdwP
bVysIZOhUTXy6Si/uC4Wk3zt5GpdTEa5bdmqacbLX4CDjMZmJrhx1dbnBK4fuQTimJWRdTFs5+iP
Y0Ef3CG4zuQlynxoSrOpfheCiilWFXnbYdpsI2W+t2JiHlD375aZ2/SN461fkfnCtNfhDPHvlcyw
gk4XXMHxhyfPoE4aW/dU1xaSFe3wOAm8v3U7AiDXzL+JApn2ftp8cEHsyR94wduxYwybO8emnA+u
6Env6HwUMS75ZFjsQxCat5V7NOxUPoqRJhB/7zU0VKTXc4snImPDY5Xzlg2PgUtmoG4qVHKPNyFN
uQ3pYGrT6KadEaIFlD/adC4YQB8HOJB3EFbRT2qsAf0M2t3o7WU3eaAhEZFPcx5cyO7m1WVgUpYX
oxM07K9cmf5dNgBNzkZ6rmbmOBFMKgDzyL7va7xiHD/bt9GE+4fif3gMXlcVqQb3ZusclfLL29E2
CTZjGkffnZ16RnFPZVBUWy1ygEuDXSWe4uomSfpuZcVmTDBymJy9HM+VhM+7TNO7PovfftYEOZ5y
Y9HMHop4vi9z6M7piFupVWQvRJe6EN1JTAQXKlfCSL6sMWnek7I6NVnR3EZFLk5e7eUhb9I216nt
kD4IsWHnFUQIEQ3FN2knH8bg4KKsU+IF5nyl+pEQMptcMpKED8kgqs3PAtNVcK6XNxqjDmDA2sKA
hrjJgSDONGDeyXBLdINeZN0STQvmY0KzqxnWV22LpM2vyqvbQ9UwYFe6sQ19Ia1ejK7fqcgptpUq
kj2GmXJD+CnfTBEuDMboIcujkT0k0QfbDeV6qgLM8FVa7EtDO5B9U/HcKUwj/LFHdQc36+nnxYYL
PyNEVSc1sorl6gptjpOGVq2qInnsoPwcg0qq39JLqap9WV115WK41Zn4GRCMgT3ncIZJjWdX6TzL
AmPvn3tpkblHkagbHI2TdTen/tZNAOLrMJAXX/nBaslmvKhR3zXBktfBI5HlzOs4UO3m508Ooocv
1NhqKXjGHVZJnBmxskl+70EHuvpouW1w23ajglRBvwA6ief9cmNBnfrnL5nB47d5PodIdtCW2am7
sfB8pvC2mosVItPHOPkJkUl0nEIyjQnJXEWMuF+GKq120rjq2YnOUzGyGgbkBFkywEOcrPg0YWO/
Zf63FtjBP9g6+ZzY3EZRrYkPrG7S3l+nvYDTMEj1UMdvY50kF+jsap3h8eMEGJ2GDbTBkcDFWoqL
wJH4ggJnF/uduFQulfHUiOA6hyAm5eBQSy4XoyKKaDlSTmMsaapUnu/agqS3qTTvKoQZduexk7FT
Rxkhay6Zqa3q5CZRwQ5Nk3pgSP+imhBL1sGLt1JHX4wb5wvfkF5Txqf7GRT4KPwavWqb4kNkjfRN
P5tYEDn4vjviNbv3bQJTGGxgskz8HoEKMPCSFhxynL7jClMLr5joeJOD6k1srBPxldpDQIvYMdzP
23oD1Gmdnc6qN3mbsiNYIw50g6bpGElpXh6KMxXcybl8EXFxDZMAU7KEMt0VlTi6BCHvlcrTjZ01
xMlxGPQ5r5g39t21+rZIhbqPIlDGnzdfuvpo2Rypup4fIN8lN4LAO3yySXg0m+d+qP/o4fXb7ZJu
MUbOUZQR8gELO7shw4Yi8LH/1l0ME4N2yCGqYO37jjxmE1KPqSpTUr/clc5d5910BbGAIUFNEMxW
QzUGt3oQX4Hl6GPQFMGtrTUYrwvXc6FRofPaJPltVMnuSwWTXk0ibx5jVaAfnrrvGAIhBDzb29VN
0+/tuqcOiYEhf6JWesQHXscIMe7Ixm5yBZcpjLy9oyd1HSfxOKKSiPJsehMKj2lhmM4e3i2VjxO9
GKRRNVE23OWz9+Qnlb0rh7y7yKYKCEbj8/fGQFDR0t2MiXcOJi74n6NXpgXuA87oH5wOtmIfuI9m
18y3pVXJix3xpKDjr00Z2RaJWAohyMv3osvSUyiI0XbEjHk65xikzxuZZ/6X8o3f9R5lXPYWaRmv
667wn3SLefc4y+xWQ2eyQptQHMMjYGBeemA4w4bFHMiyLO/IugGHHSH3D6Qfr82QFcL2qM8THM5V
705Hzxuyexg0EGXyAS8aCNRAvvHJmblyyJmON4TS6RuTcu3CBp6dkkZ+/txrjdbfJTIqr4PfnXpR
J9vGmrG3GGz/LlWm4qSLp93gRZ+lY9qfZL5+Dlnxzx8ioyC/JTdMKpd5B6m9ewM4QHauILJzQmLV
1IR0SLrKSSX4108GZuwsa71vmgi3KL+yr6E5lbtYFoKQe9sCT8LMPk8NSjXfH69Jisn/0BDMVvlJ
f/AE8eYZtLvDOD7ZMBBOYcMAJhGx2EdF+1p61adPm9p2rvXk6QYN2tJQDspsYQWjYpgnu2D91Ii8
zSYPH9rCdQDAXX0aMWZMBr94cSUTgJlBV2/ayds8xvDNmeUZEDPbanIIEI2MncqYrE6NaW+BdPqb
OeQatjoECaU5xiG5ncO4haL8PWRMw4y0NyHa8VNk6tfKBbuYRyJVXDY0bI26fdkM2CfYxNX8nCEp
VxuXbzetoTYBjcsuw+jYg1WM0wusoptQondphzH5ZcSYFkxl+WI5vb9tGPEkJh70ba6nD+FfCNQc
3uMgD/eqnoipCrIPSYP/wmziwRhG78Ojr/F7/7XNhuYFTEtuHaP59DM0T4mGtDySKrFGb1l8GcQB
to5PqZ0az20O5APrWd/Y6CM8L+tPhduYW4hQ3scwgK9HxUtVdNfKRALopHV9wYA7usPXGq5+KK2H
aCLzUszTtu8762sySCS0Rko4WI1v/VLHQWK4ZzrwgVIm3kTtZD1CWYo3uNU3IJ4BeSjLPyRktB9b
E7sdUlmQdrsmnS3sj5WWJg6ThX6MJagAGIODOCy8dRRQWGhAJSF1wKetscSZ4p+0M6dJ91NlfXoE
q5q29aSh2wa9m+9+rhUg1o7iLNl5Rg/mLhLsECoqDG3I1yQb1b2rxDsEw/ijXBOvqQkxQ3wUTf0u
mqv8rR0dfNhKB29up6hvQzu5QjL+wGDc++0SXmm1efAeR+P7bKtfc1sNt8ynzANBauVRmCaxueSn
rEAz6q1rkqWhQ3iJXloYnJIEXRoDp4eRNogUGuMylw7gdFYOTz7zKjDpUh7z3PyQtBL7xoZeP1Z9
slGhgroUpgIYJsILbQzjgx23r/CSUKsXITw8zrB1maBH4HR9jGRyJdFp3v/zCOP0OHvutTcn9Ufd
V59AgvYG8HM69K6Fx6BsvasH0LNvoBOzxMqtNSr/nRHCfeYPI1/agFQ+yryjNfDNuQT/nX4E2Is0
/E9v978Z9f/t7v+Tvv2+HQTCxBLhf1arPyXkzBqXb9V9/9VF+L+e+S8XYf8fwuGc8aUrpfT8P92z
8Rc2bbRKgj+EOH0x8v1PF2FDoly3gn8Xtf+njbAR/MMJwOUDIQPhCBvz/v+Nct2y/91bFJ7HoqPA
QNvjd1HZi7/5PSDuK52ubvJz1BXDCe6Fu089A95oQrYbElYrn/SrT6/P/BdGQVjgzgtriLnJKp2Z
283pp6v0up7S5HaIjWAzDPX3HKE9Lxuk8FKglmn7k8jdy9hTZWZpcTYkVWoc2ndhToKGP0Tnsosf
mwX7LxJlQQjtprM5PMy69m6nMP01xG9NwoCHHm1nujnOtj6aOPgEAxVGZG+Nqjx5WNwMSXysicJC
4OtkaySUkI1NzLLQaz/r+dDoFNtYm2KeamRNabMhJ606KWJj1qZJkyhLJLQoOWjKMLOYe3i4ef5g
9J6x6onr2FDwYHzJFLiJB2M39CaDaNIdDsYk78wQ8h5ar3DlpMlLn8yQnSVenYF7hrDIsB9m/qkm
vG6T8cmsXEaEK86yOs8+2fWASqf22OV3WVvEu95J0fY5E4Z4nfVJTlWzLfdd9lUTFcaUIbzH4P82
Cs3qytaa7Pi41qPW+K3o+NIwOTnKPJ5Xtrbp2JLs7AhMLUiVoGKqok0TWPEqjs1mX6HdPtbSJ/HF
aBgwZM3VyfWz0VbNboT+F5rua6PCYttJuFGuP0L0fv/LRfPfuNv6/90C5GLzcGqwHOFazt8c3CuE
17OWdX02QFSQMM4Youq5WSUzwqMq13h7zMzkOYfXBEaMZ1c2dLzaWUgZz3M8YfjZJjdZA75gtkhc
FbqejTVH0YNP+2J1w1PZD8j8oxavjxHjKz27MCvNe92XfyS1R7mcymyrrMBb1UWx7iJm73PVxq/G
rRrhHkFuf5oI1wHPj/d5J3F2LbeBZZiPU448KC+OLHdSFQzvOR9MfFnGqkb1WuPOghJpn6bVxKgo
Jc4X+4W49G2CFQGCvRijNbsKGW009rrwmmCf0F0tY//4UI4hMRNeNR+mOKLNKuth4+PPx0JVdsr6
S+EiBn2Oz6HdZ/egPBjLd+Uh79KrYdrzsfR4z14oXnvDd88NaCezgxqNm8QD2m82ReA61Lbk8fqT
sZZRZWKLjLnPZC2MOEb/BrAPnOl043n9epodBXvWhF1I/tiqS4eIytbMd95E126OyddYEnxrel55
G8GAV6rFLSez9aYMRwdBmpWdEcS/tAkmMuSy3c9Bv7fYRg5FWtZnmoF+N7nMS8QIe3p2LJNRO0Tp
0oLj58fFdMyo4o9V9QdJmPahxYz7FgwI7zRPwelvpjuRa+wHHBdl1fg9tnFwzVVzztN8PkcljKbM
ihjuhbV5iZebprK+KwbzO3g4hHstAK6ezAf6gse0zTTfkAXqWvojMXExIDEKEYyuRsZnESKWI0zk
DxqUq9X241l686PZsnqyurRPc2swH0cw6TlFBS7Li4S76xx0nmLHwbiNPx/+yiAljf2Qv4GoroPZ
SDZDbBn3bYyurkxJLY+qDXHBrFhE3PCci+Ji7SBSG9Nkv3QBnHTdmDiephfJsxEhs/a8sbukgRgZ
i/Gc2fB2OprSJ1F72cb0KrmJmscw7YubIXPcvUUJv+rVWIG5GeGmM32Mj1q5JcIK2/UqmLaw9AG+
R3AApjMEoI7NevCD9OAoGe5KS16QIYvbYW62c2oT8VKGz1MnkssQOdnGbZCLRraFX8/MVuTScGCy
UczHLKTsaktczsnau0QOg8wocTTwTFM+gqjFuKqFySXMIflkuYmqonPsk0VS8EsyJLvGbeQW7V19
HGxQZzWZaEak/PCFBUMOXsaaEGf4yiPIvcoaRqxAbzC58RbPhHMJarhLee9eoigyN3XEhQ8dIVj4
jbuOF39wLdjWUwsMNbjOqW0cAqRmu7tYXKlrsn4IJJyJkuxbmn601OGqhYL5wJoSu9xo8HxUkbmP
IsizMnQf+1B+dDnacCMZ7W2BDGbljKGLXAXSZd0gTF5ugnjeVYPtXXtSoldZK2/pQoqFIPRcQhy4
uCHxhG7OsKGIKxL1GMibuHR6YI2uau/dDJsNv2yPfNxfTabQ9NItH3RW4z8s2WBy7EXgJyt/5fZx
vs3SsDomQhGN3CdrHWbRQTpso9AZAHJnF6Nepqf7uOgO0souTkkuKIYxf/T2dOPMKJ6tyKGPgyzW
1h3t5twNt67VbAN4ZPD8/BgxBuSxXJLHjnZI71IL87gsGKmG+WoSAMYtnzCXcdB/1oG+ZjNCwnHg
U5CmMdzYOJSVTL8b55WMrvxKEmKxc/rol0o8H/C9vFil7qkPBP100d2IB9mX2SU0mh2MGC5kRZyW
1tEW06vsWKZPdfraNAISZtC59/6M0YyHIHmtkGGvMj97ZLuZzjKhvai8fO2r4qMuhTomZnPfBYM4
SyCcnsO5ndVr7jh3hZ8CFVgKCSO8pyaOp+fcxndfOdPV1GDgnUEd0sv2KUgy81QWE4OlGWOABHRj
rdr0GvriI4Q8r9NxXPlyeDPtl4Y8Qs+Cd27EBS4/dnkcbVvjCEFrFWdGzp4/szfGHBGzPbIycvTr
uoSGO7lqL5AJQCiOrlDay54LULqOsbUYU51jzewdDsZed3a+gQceAvqT2gwasyqw3NnFGb5sqg3R
zL1Dx47g6mQNM188LxrmO2vUL2rXCG8bd0JuvaAFTwjICMt6L9y0lcD4cbZ+9zZ4JcC/2EBH75mb
RDA4q7iAsj0xUhdSrW31VlfdJavG49SjhdeVwQnRUz6iCsLZI7sag/8wJINJHqIPPSuNJR784S1y
hQzblVXt+us6s7qdoQg+cMh06/iOkeDD3mjywtlGCZlpUYnmtPIxzqlLrDcrKJl8d+8UMETFUs7y
OoYNhjKvHIjzCZkkpmY+paRRFAksAdtmi3v/GZ3iD/QU2wg/Wr846VbCRXXaN08ORBdnzY4JEtyU
PiWs0+s2IGTZGiYVDJRpuI4470CmKiHyGs9TlpGN53mYX3bVbZhWOTw1EiHTMgYtT6ytLhGJiJD5
5XAQpT1ssBva2U11UahGjoDweDsl9nwKdORsCOhigpHW/XmG4bdpLeq8LOwQvKHPPxhhoPYqgjY+
ml1y7h2M9YK+QD+bRuEpEigICJs0zmE/9ntzlPbatWi0K8jq+7FxkoXCXa07Esqh7TX6IizEh2Nv
n7MB+pSNBpsXEEdE/Y3Dg8Bz1h6ocFtxM7AbrMQUOlflU724y5bk6ardMIt4qKx0Otj2XdDYGIp2
ymbLch5RA6oNWFZJtbmpYuoeK9wxRbptiulaT/ZzCA3FxBDEFN8l6pS8t7aJ5aF9aq6uKsi9mqBv
dm62Rl6yzJe8Qyn5zj1z6Pd1i5qopQlXfXdugmg6OUm5cUsbvovOQToy7+KlHfqzAsUN+phR95I0
WRTUFsEQpfHbgDPopexZwvNOs+h7msKQ8aJt4f9P7Nsx09ERh6lFUGw/kvY4r5QHdMUhcrAzBmRJ
Hv4ugSP3BWOqObRwjkNg4KHZjuJ7I/kUyFXxqvR/W4MNszhdWxlYJQgM+bNwlgYskQtQsh6w2E1L
3F+iHtshlPODh8VohPAfyQjanqJ8QlIyniKpxxNMpxNJ9gjUCNaFHsMkyHGPQ1TZx7aBGaxndQnK
ItqNRf0QzxPz622BQ6iN/xFVMz48dE1jC7sMKXGi4SgKrfblQtnRyHlkGJcXUaIBUumzb+O7jWER
CapRtKMru3Fgs3CEBH69y6cayKLM9ToiPPycM+LNo8sxLZvT2AWPNJ1YFkzY7W8NOIhQx7ING8ly
pE6nyoB3V07sIT7ptyEmQVEa1QA2TrttKgf63GAne6cOIJSQXx2jw8LjpWG+Di9KGXRWfAqI4+HQ
pN0q9+LfBTT+nWFabGWExRVudGG9JY3FLoqcs2ztFyxtspVjbnQbJtusLj6NRGxBYrZ22UvyrJty
C4T8kWH1XdgNQRGD8TXAGCFX+o8pBEQV5vyN3v4c9BtC5Yp1ExPnXlqobp15M2T8g/QDdmDn/2TX
aC9d+l/s5zzC/Hzc7wj6Y1ZgWubfmqjZdNu8hZN3jtL0MZUHv3EB9gitc+v80rb9R6ahe04NW5mK
HmOqwshBOq6xKSuXIkDhBQ/NBAlIIVftWuDynMT0wiPtUVRznPx/XOn/Jg9ysZb+nyGl1Sdo7Ofv
bxX/FVFanvNPMCmw/+H5bDWmjdOgTb/+X2CSlGBJUghSp6x/hbT9K5LK+4cnrIAEK99aYCMBzvSv
SCrzH67vkEklXQLjTPm/8kC0yMP6yxL0pYkiyLSR+FnIHANP/s0t280cBMWubA/WoJ9l7CD9HRD7
eGRmrlqMk45ZXn5xvEXTQNhsNAc3nfgYkd5s6yjyb4iVYOMHG6nltXbOTB/k7i8f5n8DNYh/j8xa
XqEtLBAG30Hxxu3fLhJaSDfsPYtwqkF/e36PPa9HwedyOB6j2j5U4ZycjcWLTEDVDtxakDyf9Ecl
N0MBjbF6zShb9k0Gah2090OEf5oXBNkaEf1wMTTXOFUkEd2JXA0pjhVdk5EQ4rpvaCXLBnUSflCk
JtT/Qdl5LMlttFH2iRCBRMJkbsvb9pYbBMmm4L3H088BtRixfw4Zs9FCoVBVV6EyP3PvuRk8/MI4
6CxpLqlpA00v++LGLQ9+21u7UBAZTh1tPsZUN6s/fwjiV1Dlvx+CZZk8EZbDlPHzSRGxO4na1ORD
UHTyfoX0nZn8VH1FnNzvWsteq7Qft6De3qt0tv8dKP8yT/4vnvnzywNoZNhD5CxPI4+IuzzCv+Bl
A2tymRKCV3IZN2BjJNiTfYZnbOU0BFAscdiyABq3nU+1NioKwL98AL+CbfnuTVOajk0+G2sspqif
3kEuRdL0eQ7+wVfjOuB4z3Cm37cNKmAXS/qUY1AVKOq3DbfkKoFhtZEUKxhV6I8aYXz78xv69Lv5
+X74ZQqhpFJASZf3+x/grtWooetZhBygXLGcghbI/hb0YCIQ63veN9PmVuo6xlt/fl0Gxb/8YJcX
ZudIvSdtk2PBXd7Yf1447+tpLl0rIiLJQ83gZ/Vw1LNtbICjAYEYsifZDpjMXKh6MmMoN7zVvss8
hnU0sV7Go4M1feq6/vnxL+9sgaX+39uMUbkt+UTI3EOQbDMz/wRTzdjFBpIF/qFHwnIW0Zco1Hco
EszbynERpeWwX6I02ocuSshmRnQT+g0Gx4K8msKjbU37B+LTb//8ttzP5wdvy5Q8tB5fksCo+OnJ
yZDf1EbnJ4e6zSEfz5B5AhAOW/SMcCqYKRM9hqLnZFk+0x1tZxgtkDiVbegdpjjINwJ7cW26M2Ys
1k5pmMITNKMLeai3iyFJ1xIssvOeKHxYPdijwDxHcjpBEcNwG0x3NRnaK2HXy4J5rzqgQRRA85U6
7i0N67MeQK9rL0PHbclpn6nmuQzd5DgVrr9TMeJHNvlE7cni2zjRUvX4QXYurDSz8tILZvPdyMTk
rvdj9CF5SVPpSdxcs082TNbazPIHGnyzXNARRBox0IKP7shbaXrizI7QX+m04kGZoi2ixOQ9HEim
8fvCv6b4vY8ia63tn78S+enHvBzpygG663jcYqbtfPpKDHgNbd92JCOVJYkClL+3aBz3c9nFpzoA
9l/H5U3Zjat88qB9B8xq3Nk7B00OvCUM7cNgQkKdB5fkgYh5koYDaZjddOxl8oxQ6xsDLyKd8rdc
xs5eCQPDX1WtZevg4aqCd8fEHGh3+mDBebLRJISQ8B4s2Yh/K6b/58G5LIo+/yZMfg10nz9/s59/
rfjaBF1ulB0SLV97z8uwKWTmpfTtZxl5pJxxd+wrCcphCMpu3UtNTL3PcS4z/ylkQLzFLwzvpDRS
JsnTeFIRFvahwLSUBy78xCaFV+iCdTUMWHQV+DMMHGhQSCGHi/Xoa9TpdqsQ/Ms2o89hkmT7EXqw
nJmhY9zN7Zg+RuaUbl2cGkzUOhPYHejbJMWfgGBpg86c0WnSAhUjM9nDpKOL4tT7tbofXGXukT+h
iatipDONU678WrovsgSFE0KdtaT2vpo1sc+AnlYN5e6NB+ZmLarBvnFbYOhR2d/FPKtuXqQ3RqQe
a8Mw1i2SLAhPpd7FyCbWo1q6odE8IBfz8KCt//xALumbn04uU6N8dgVFF3zbT2eq0Q+YGYwQ3V9N
T+3FoLcYxqwRuQ8wANzDn1/tNweSWIp9S0hX29ytv57gykm8Dg5aeqiiGegA7dkWLBMWA79Pdr6L
LWiW2rjyTkloaoK/3SCfLpB/j2lHobXnShU0mr++vDc2FQ8WLy+zIriO1cuAcZr3OoK1UuCPq7+2
OZ/uyp+viCvbpcXR1C7Wpz+YZFVtpm0On3Do48tsE2eXYE+czak7BnhwcP0Hw4XplcuCCxtlyGOw
K+wOLxITygfIbod5s3cHUbOJG/AUMDK3WlpON8nvYhjPWwtCIDClsXzPROw8FJq5oWWSzOBrxEoF
hrk/f4Xid3edgw7Jkw7kcArnXz9EY2Cm3JtJeeiKdN22/ExcTCOQn2z75OOXDay0Rv6CEd8L+ekW
gaM3VTdAoRfptekmYxfUkt1E3lV/OVzF8v19epgFj7Jra+470/xc0VuZm7hWqMjeCuW9NIyLNxi4
pkxAU7pGCaiy8+qQLuRGQ4n0b6/+62L63yLAZT9NXyIcS7uf+gl89VVTIdc4tFXtX7uOLPWF1su3
oLFdIpdHG5w5fNF6bViVOsEJKxC+1+WWgHTM/VEb/qVi+ll3fP5APIY7Lqt5Cib701uqVJLOzkCd
Du12WJeSjRIV/SENMDo7/ZuaOnWJgttukXLzw83Xo5f62JDugza9ePmAnLEiqtAXpzkYyMvthmiP
bgnjaUcTEZTmuUXPc0EYvrWH7rmr/b+UMOJ3HypTAscDpegIVIi/Pm0zq5u+hzYMP8d0qYDNVTy1
wRUFLbOq8lp0zjoYGE+YcY33JQen51pTcLHqhkVMzTQFfeT9X34Bv3tPMPMtbjbtmt7Pm+8/daii
yjAhoZWH2sNLaUhPYH1pk1WfG8WhaDvFR5MStWHqaD2UzlKcMzEWbB0PrbbT+3owwRcZavPn9/W7
s0ZrywOag26DduXXj6oUja+SQRUHDxjdJh4bMopyABsMW81FJ9elb1g8qr80qb95VWtpUBCM8OAr
61OPmmkJEDMLS9rkEkBCKi6o1uA6pSgrEoAAt9XIoDpokr8825+7geVotUwOIkvY2EHQrP765wLd
7Y0SU+ihG74ZMMgQvuERctPKPomAwWbY1cmOumlfCqtaWaA+1yEqv8KmkQ0CBnLCxF4UcLeuTfBK
IG3+diD85rbjkqfWsz2t/1cogKQr6cexrQ+N0dz5YN82iSiZ9NGurIfe1AcQ6tGT3aAIN/N232EE
aa12PqKMODP7k5fEdW6SQqhjsQDkPKvu4WEHrF4N9+ufn53flAEWYgZN+Yf0R6hP9xTGRRsPa14f
0mRxzo6YkUqxBSC+H3rl/aXm+NkzfzqWuIJZvzvatSz9+UntZRy2LWD3Q61wH3bTRPbXYCD0626Q
GzxFCbC44n6gu93NTO2PmYHPKmWS/Oc/2vlNPSAZSgmLJomyxPp0uBQOHPQKkwa4RBrI2TafecNb
i3XIbcqzBInBeGN/TXVgi7d+wFRU+rWHYaJ9q6ZyfBkLGG5R/TGmXb7vCVq4gZJIY6qS4FsoQ4JY
5lkT+dVYB2mHJ79Q0aUX4uQVYXzNTAbQuc2KJhsqb+8YuDx0G/QbeEpiG1iJ9UDERryJM/0tykjf
TAWu3J4Nlkpi+sZlGpI0kXeU1VqnM/EbIcCpMtH2zh4rxqRRdE1AhLMKMnF4xfEKpCTavKmsjGPB
tFvDljGCYka5qqLDnz/a336yyrYAAGiWzD8/+f8ckfNgV4kFXvgwyhyffG5YGyGYLU8DC584K/Yx
EM6/jGp+lm+fHit4S5oNgqclg8LPX2eIh2GeyuIgAUl/qyco7b7vl48VDphdRUGbQOOmR8SVHZdG
zzVYHwCMkv5QOq9IUqcj+lBnZTXBGglw+mLYESHzMSQoLjd4LDhpL6G6/P9/UrxjzViTQxSN3K/H
WEcYwGB4KGGAi4KPbn3jIiGDbzMBp98tAjzLtT3/5cn/n9knP2dCZGxbUReg7f88w5GJ7S61MKHy
CfSejinjptEGJlY9vcUOcrgqJ+pBka9cudNxdnn82/LdwWvwOiLN2MjOR+Nd0tQXc3OyZAyTDIbQ
387439y00nU01z/qwv+tNTW4Q280vezg+aVz9bIvrl11Z6hnUPK75daHL9fbEquqLhOWKcVTUebj
Yz93TyZF9FUE+vjnr+t3BQmVlLapvwVl5udx5GyHI+ZPPzvkrXgFa4xBWFf3DfIkVomo3ZRZ9WvZ
Mza1Z/+dS/hNgc082E65s6PikXn33Z/fkfd5pLB8l4yv5TIyt9D5fLr3A8cVGdLA4uBL22G9ja5k
Hqv8wTNachiFLq898rxV5C9779T1vrcVD3ijDikKwY9c75PMfEzGuoUPwyhm8hzrVGpfHnrNoCqO
6ps28EmCRMu2QShfrEPpoRmf/SXkhJqCueUzgomkAHcjTO3DTWxriDIemh7hlZsCsfQ2bUl0VfME
iE6QDxeD+jzMqWAQFnbN1iCHZTdiBKN6Y9eYRejpyxAhoGllryhZaNb9GPp4a/QnRCsM1BIoJMs/
tF8TGO47xUoEWHDGYt+o2bl1csfYjRiiVzYTuHXd2Aq9VmbdTnV0wubyVeXudCtFnm/ajKkqu8gb
J7eHY59imRudKkbHlr1Gxl9bwp8/rU+nlG1y+zlLm4CE8NMpJV08K3ZuFvz0kNjo2j3Zi3BHsvxV
rQkwvcIH49n2O1kidyFjC2z2sj0FEDzJD0nFXy7j5eU+vZ2luOYYsHigmUj9ev54DHEVhLD0gC4z
2Iz9/FINOFFmbIAb7d6g5viuzST5S9X4m9LI4VGnSmUiTEf+6dSbQK/kkzWlyN0zRihqvkeY922y
S5Dp+hafi1x5hsD8MnIP//n34vzvX2wzkmKzQkPhStq1X//iLAqMwRz9+hBWYNz8VvfrSg/QZ8IY
U+303qdcWdGcfLWbLt7UswNtNZanMR302gmYc4Zlk8BhY2kKExq/45dUm4DpXS+9sahjFjUTedAV
+hbbd82vgVh4xIhpH/A/VKsGusIqc5v+ZSaXQn53ICO65QKnHLzgYDTAaeNKEq4parReCSD30o7d
q6r8VyeuswPbCOAUtnWXjNmdOxvpLk0wM0Vdru7BELIHNg1qRaciuWsokVMy/IP3YOLCiEQcHwbL
QBUBmgOX9Kbs5MefP96fz++vDxSpZ8t8AMs6dZH76YGq7KlxJlZCB6N3X2viM5iwEIUbauNAzzTi
4s67OxOnXEZ94vTZfY8LbV9EkBRVAQYJNy3ppzmmcGiOzinEVpvGjTpDLbnLmbEcE+HDbW6RhUAD
8XbWxACJGKFgJ/3ywnSJbkw1X0aZXGc4r0GErs/uY3+dCUy4qWYsGsY+w+oMECxFJWoPAs5NA64C
8zX8G0QCiHDSByzsCOOM98q2jUvhD1df4YQY3L8uNhxmFP/zK/QcR1geax5TMjpcLsL/1EuAjlo4
p4AzRERn60W6vGPTDaNXn4hGewQ+GaFIyY3baMYF1FTQPDrdr1p2Is/af580ubYxEVayd4ZzG7oO
VhW8tEEX+gd7EM1NgOQtkyYtBYP2aRjfY3UKXZmyt1sEnYPzkujo7BgAo4LorWp7eVf8KBgr3YLD
0ls3MPstPNuPRUhrZ2CSvdKji1X1ufT8g/YECdqSgysFrZdag7sF7H9QfbdlJHRNo3E6d2b2RQ4K
NhFS9g6huxx7ZJw6vpZhxd2Q2tneF8HWm5qnWs/zthPJM3TCp7GQdywsH/RoMhiF7WqXlfWgcqLJ
sYrexkpCUgHRboAb7oxXv1TBxS+HfwI406saCX+L3XSv7MRchZKZlUgGZIM4H5Nq/lEaIAikSZp3
HlVomf3SXQ9u+w3Rr7Ma/BzVYoXtM54aNqTuQ4NxGBUiD8hHrX00HmP9z5Qa3/2a0EsizJIw/YeQ
rX/6oCWhlrtpJapmk9eIOC3DSgB91pwaBtKnSGSXqiQzoPpa4uLfppn6Efvi0fdQr48JMaGDf2/7
hbWiN/S3Ib00OAz52DmIG9J0uMvKmql54z5LhU8oGOZwOxP5Fre62vbd7K28H9KmiWOvXACERhRo
jITrNOY6ap1HLxyPfqZubNW9JIumHIEz8i7o7ytlg2YqUp+8EBEBTIZHxAkGRB59s4n0L/AmeBjq
R0jNccFp+Uytv21FeO792dg0Cme1b7py4/bM5l3T/Yh6NBqFAVHETchEI8CJu15i0jcZLkHTWMRQ
fN8lyRybOkUVGJJFYgiozRoY2IC5EGNWAM2n3k/x7FyTtiBz3DI3wqi+N3BCTtYYnXFzz2ghIyLs
cfh6KEKGNq5OhAesGQhHkM2sbZEGw26WorkbCLauk/oyBn17DPDkDfGi9nFnTFL4GlTqWHeToy9z
ACcSS7q6GqgiVzkL4m3mdqyDQ+NUFJJ4e1kcglD8IxEzXKx4irejrJxVasT9GZVYe5C9Pol4lHuV
V6+GkYPCYJe8RG+gSIJosM7R61etiUbfIh6VhcxGjMN3WZRv3QIXd1oL4EHqz2sxqQzjikGietaB
sIxCIPGonGxwWl0T4mUE0auz6sOugSxESC3N4H4YTQP6ZgxOZOqhNYfgM6LqRqsvVuZH7MLUDU93
sHYYTTGYLCceMzT3svf2KnX3vso/AqDua6j2u5SApG0ygNiOyP2wPPdGlnybgQFRaPKQ9M+wKO2n
FCTqOgp8i8eInFEJC5cxiLPvx35bQkW5KarmLq4Zvsvaugd8+sNT1SVtxpuqnd5FqG8MUbe7LgiK
XTC8UKfu2grtFspwWGUXoxE8gEMX7EHG9DsflNUqa9j6ZocwsL6yDYyOyCZR770l4SQxqjB0tWKi
egwmU4SbfM+mbl55EjFwwZ+RwGzFZnALw5x/C+gHDx+nQ9kcpwaFcAOjyPbK25BIGmpLorwr2NML
BbHufFImsNRJL2V0mjdnQV3n2KBZkzTFYGw4j04SeVfmsxdWldHGFfx2dOvdpaVydmYW3XZXdwRN
aoUzOuXGfEL9RdigZ6BXRMbPBUswbVNDCicfa7a84poUw51VLo83sjjX7W+ipn6TozpkCNXnPtzK
NAhXTdV9F+6Ivrt3zuVoXCi5iNl2cRXHy7c093e+nN9MBbgvyePvymBQMdjxsQrN+zDahSQDtEaw
A9ecr8OcIIIyPTmWcRH2Nz1ytXBmf6stTuS4wf+DnZycQYZHa6+YUeOlzfskrYtlsox0C4B4vk0s
S42/IvDHdNNQGxE4k+PFZxx1AJ9kUbcUVzdLogX4HYDktOuTGfZvE+miaUIIMu56Ds3iB97076PQ
8IWiO66mO1sBS6RPe3bh6wTPuH3fsJyucbneNDNbU3o0glnC+mmuh7MJRQA9YfIRI3u1Fj5zVeB2
xQx8tPowO7Yz9UCNuI/gxPfBTh8T6T7RSa+nShA2w9q2o3DHVbqqaZ7QtAKKZQQdmoqgeMYaVfZ9
NiN8B8qE/VAUT7RO8cZEQYeukRokZm+wMQf3GRNYj4CdiE6ibDbe8uSVXn6ayxDSd5Nd+qrkSpj0
UeN1KOySKPeuFiszos9sknqFk+HH5NrfK7t7pYJ9MmBNrqn62CiFnLXzuB2gwLHtji5sR6f9nJAn
KLNz045HrfI3HRQPNrO1VRfdhx1MJcNBE6lo4WsUnGssaU9TDbZDwEzyeRaWT7oA24xp+xWFIWEc
M4FbaTU8lV32QvOCWC+Kz8RCrOzceC5GumD2h99dgsk4BFBwj/WT4/AdGjL/Ek34lUvvyhToy6Dj
fa2RK2W883Iyz4oDf6jGaBP7HaGr53oarFU4NgjQm9fJUEejKSJwS+H7jGvVje9imtKVLJPHccA5
bpMC6Xgx2KuV6y13rMEADiUkAiv8eGSoVhWZlSVQnsj6qDxMJ8RXeCX2wBYqAyoW+RSHCVNlwX/l
c4YPgGZmdZE2rxb4FAL9DJhUUOxIXGt7YLiogEV4sdlhuoLd1xR3CLKta1WML50YnvkdVvxl4R5k
zgXC+DrrzHtHzIdmkTTGES6ioPjHQjy6HijkSsFNCWOsMYEJtTOU/5l4b8BA19CWQNcCEF1Z2O28
gWX55Bt720pewiJACcS9u65Qh5e2cR+4LeSb7HHsw9eOreDW5+e0GhxrYBVRPeh8RI1sWeCMxfBh
J965mjUs8+A5doN0P6UhE6++CzdxCKrOdyfYCDNtduhBRXKwQzphDyM4kPFKl0hHwat+mCNKisSH
MIBId8AVg4tpSaUsVEhe3RFr0clqS8F/Cxy1VC3FwEh2Z53uO1zIACs5MyGJks5JPGTedmssxApa
PXNg0J5fbP1cGipZezZeGYppZLZzWK0JHA1FiEG+fp1VV62rka8xml5psh/mefTXto4qvATMS8Fy
BCjPOYLJSgXJm9W7pElvG3cxtAFaIazlpAJ1l0xQDUqO3iyevrVpmR7DPCEuoaxRRTc9eblxoREg
U4JX3BEEwaXHuPR+dHWUrrvWVytnAMCWmxRbiScBiPvHotcEFytC1AIYzY6eoSqhtNl1ihO20aS7
OUUkroGKzcvkPDMivlHucC2S2d5CN2RQMvFdufmw74lwirD0zS5KPMWnczSxaYgEtYCYxm5rCHM1
hWOyjRqE8aM7ZPwS/LshA5PC/IiMcqx2yVL4VqJBMwvbxCLlCWgsbsMgiO/qvCzWMiuXjKweOiN1
1ppy4gqjbjgvxVVbHDItJk6iHgkOJQ7FmFRVeV8DhWAgXfFl1tYDQ7SB1A4/2FoLPn7EMei28aYq
KamLaSi5N82jC1dhRUAxq7OUUOcSjB+JVqcyNm/wuG8FISQrfwL7i3+govf4krrBHYQOUno5vIdp
j0iyBkPIT52fLcktXxwGz+e5WNa+LfekbtCNmP7ednugG9L6iCQNdAMOfICnMbrea0L088rrSXaQ
gbyZEuOjGv0tmVvfguIL5rRdbcI2LNv8sUmxDADyfMCIv2OiRlXtvJj0mKiSn3t7uG+jKdyiWj52
bfqu+68xTp+VUZfPoTWaW87WHQ6OeOK9sekp+H8Oe5JzbsGEHT2NF3SE4oXEbEW1/IN0GlNm+GEY
mm+DOyv8Otq1PrOZ6VitmU98pzZsQpCVcNt96jpYPg1ZMg7dlh5BWA4V5XMMA9QmtoJwU+va6xAd
kVJv/Hr4Qs51GZ6KLj+3HVzHuYgpPYDPYnVBMGpygiHKryCWMb+muozlF2Ivd7Ia3lLlP8TS+egE
DLqSdCSr5mIabecjMiWVyJKokp1N19iaeGEzLzkUMWgqFLOEv+XvgdLVurFvRgM06WAn+3yOvuM2
eObjvMGrwiikIdGtaG9ip3roi5mzvILOw4VO9k1H0JRM42uUqgWV3S+BOQJ5l2R9JK17ZeQ/2nbC
FabDaWtpBn5+cNc3nGWMZwjpHbZ4hH8wmkX25YqXJrbvzcAAR0MdCevh0cyITFJ9M2yTCNJnmZjM
4tRJZ3T+NbXIqol83h4DDXCKsDWepwJUrHdbQeJk+0tmzuxYRMDd9jlCNHv+UKN/MnFh6r6VG4BT
oAxFsaMouDYBIXikWb3C51/DRik2tZN8CwcSZAaLds1jj6HLjynp8eyS/U3sL4Mx/e7Dfz9Wfh1v
klDjC4ygbln5wyyVt+nI/l26i59gSbD+1DiQ+HflOHd4ofbK5YDlB524/EsCUh86lRgErNMttK37
gyTbeTN6yc0c2tY68uaz7p0IRBMAYVhBOBU6NKoMmNTt7OaPSNmObtf8gD9FbS7CqyzVP53dRpsx
RiB6q11dMkWp7E2Jm7wuG/9SpzJZd4i9Elh3Br1e0rsHq1wAt3DDNeIEaDsNCGkPrDhUxTNDbwiX
ccwkKxvDs0sUvGyc1xlcKFZo7r2hKo+5vfbT/IAua4HA0oMaq35oftid/RUrv9yWTk4ITvSkNP/r
Ygpecz+xNwSJUi6tZf1I7ALuTJ/UOyd2X0UenYzWecIRXKwMRmUr0WMgy2v3uzE7H1je7Q1QX2K8
Pe9HXJJuHOP46ObK3NQRtJC60e85fgQ4Go4LMA/oUbM7GkabsebF6lCXxjGYAkZ9acrujxN9CGqK
wYVIBp5jOhRN/Dp4XIp1+s51uQO3/Ojkm2AYnXUZ2R2efQoQgVOIjJUdIKgX5EtYKGyb5pXTBJdT
hHmUQ0lEQE0UfW0b98+J3eGbt6evzHUjDM+QEXNSebOOsOQJ42/UPmS1dYWQg1eXRF3iF8C1Vo7z
oAH9kZnnbzjh231C2RGW4zpOnG2e6K8VbSR2XSyWHE73i0115TFyKkeaNKjeB8R4uGsNAjLMcdgK
DClh7SpQlYKYCjfYuZccZxQV40JATcLvblj9YG+CRbQvqe8wxGWt3LXKfJrySq9w2CIfA+S5KUln
3fn6faiGy1DSNfXLKpfhTQNHrMCRF8ZHa1J6Y6TOvI4dp1xXTfwIYHDcNuFYr/KRv8npseHUQfzg
obS6ma38LckIU0I4B3/TdHBMk0qYSrEegGwczTpBWVEFDJesH7PErazpnVEhy1vuOWSj6SaABLVr
2ekuhToVAWFRXdgTil4T/d7UMOFyioCGhmrDYnpY3O3OzjeAw6nmxg+c4cZRnL1h2hfrmLkwO4D0
NfK7fyzBxzfm5PNGloF7MBY7PZhsiqFjZ0gFdjYztwA8wxm8GGUq7lFedL7rOK1pz+VmaucrQWOE
fqY2Y1N+Y9DlPkQcIsXraAYJRkcuinBzn4wXuqDyVALNSAl5AB5JvwYgpLiBYfZo1UXzEBXf+zaH
EVYvUd95tJkdJzuFxnDIzZBMBoNENxn2d1meAuLvSw3syX3MB3oenLObEEsCWZ8OGN7YTkH38kf4
NISx5z6GjI6YQFnNpmnQ+DqyZwRDH5iss4fQy20KC/iHUVLGJA+TMx2aPLO6V+pxavEJWpAQWrxa
wzAyVCM4Lydc4zHiCYlxA7KtpIwNfcpHpJ9Zb51iC00UazvyHTLxAdrwWzWL+yHNIGeKAiZ4idQn
zMN9q5pqRc64dSQR/XUxzxcQhQv3WXmA4gL6vV0admtasRnvdEHlG4v7Ka1h8RA/lCxxyl3bQB0P
gABycJWDZHYiplPTUPWE3rtfRU9hVG39nOxm/KUaaD0K/yjgDvdrApNUJZ0t2+F81kBox5Zw78y9
6U2+B7SpP5RRnjAcQ1CNJq6pOj34sOwvaVHxWYfEb3tZUt+7jX1gEB0AujIq8gdIpeuKbeV3uMbr
wGasK98AM2zJRc0uXMfoU7r4XRuyWRfzdI5DQkhQeT7xwxtvhvSp1yNT1UVxNYZgLjyTgbI+ZnHM
oq5175ldpzv2bREJIGG0n4T/HIKf8lg4LyxhckxAsa5rkSOKjr9gvjTWjiQjp2rtNahaitoCjqaq
hyuiWHEA/BzB4bvBhtruQyzT6HhHzJOUEqokfsOiY5caMIsXxbtwYhhrN8W4aVLUbEQVHbXdPKaR
Rh3uEbIYBsRsODmdsKbHLhLK896eEBc3MbzY8E7piTXh2Gw6uOYYdctwbZm0CNLXNbPL8qGclA+/
NrA2dbgEghOJtrPi6jU0dwnRJfgMx7XVUeJG0m05nRAXOLF/IhqKGQZbiQDLTQPi7hJ2iPAYUi9i
eAEuMubhQOmkHziCt7HpI6WioT2SKQf68QK+uiBH5tmw8lsQ5Wvk5O8+tfKjgtO/6vL2Zmy7M3QD
mkqGt0J2pMLibnKsCfRhap417ItdWrXHfgGKDhPyYpIBOBJ0qnbE4UVZ9EYLAFwF/X8WwPXiR/cV
lNaCSvAntGWwxJhisHEB0WUTsMB+pETWDohhENPLYKU3QrmUnOnokVomdg7SjBMnxom9mtyOiXgC
+Ashq3gy29sibE4xs6B9QN+SeAP9WLDtA/eeqgyVgg1JX9Xp1WSkG0V0t/y8wWPSvcuK6M4mOudI
NpjRjjxEdYDTNw6bCySAE9zxqWTGVDdUWCX6nU1suW/ECkyPVrwF5s2sqcpfdN1yOjvU6XP6UloE
1tr4d6nVxLrPEdg2auW1noTHDQeD7OuJ6tUnEwNWIzDGfN7PaZceWg/DehvWuLZs77ajw8WavPNN
8PrK2LOpEkRWT8B1DVIF0E+srYJMGAEqEdEv1YztTV9qEYZbfKckN44Idyym9k6UDVsKwceqoxIG
p/jSF225HU0Gna68q8AyWOOXMe2NnZf2t/57ki1hYghidqKb47vISLqjm9o/KpwF7GhSqjtF7mzP
uAowBrtWXLXMp7am5Km2BIB47JeHgIF61cOE9Tp+29oMXsqC+UfTl/VOVG17INnj0HeWuup48Nct
CeGc6FUAsCHjbmNfTScW0IbY2PUHfagCXkLNxJI3bnSOM4V9OmYeWbPynYK52eFUvQn8+mXqtg0M
3vuo8F7LkC/GH4pby/X7U01iRz96z1MW2+jjJfCaIoqOTVVtUB6ULGEssa1wB9QGlixZLXwH39x6
TbHNYZmupI4Z9yXnLvFmQirC+86fCX8xuotpVwjgMyOBRz/sdWpQ82QApSNn/sL+fKsJtd7HvnUN
LI/ZaEixqNoS0DV5GA44iD5XNwVAg87KmxO2Qerw3iIepSleA+FAyMhQk7GuNOoaylpCEp3Ku20E
l3vnNHYOB9o/uhRNGxgKJG3ls3nXDTEVqVArEG/DOUlacTR9g1kE0rmdM5LSOSLBQU86QiSOxq+w
vn+w3FY7s57hrLFD9mJDX13h95eULcpcowKe+/Rr503i6ljY1ypwjCs7omZDS2LuXfZgWSuaazSE
zbXOXHtdQlep+XbYZu1cx4j29SiY2pFDgbQ12NZRtZDjSDtSZbZ2WHax1rj3xuripOUuZNLpAfo7
9XrZhbmMJVm9DKeIP2Yf2s4dqSHF3mrsaE20Zs+wBL5fm7vNtoc9t5E5s3WX1qzt5vzGCBcLRcdN
ShHzAk427EfM33G+dYZpBfG0WYwcJb7n/K7zy27XjWO97XLG6T0TxJmfMtQbGqBMPjVZ/rX25oVq
NFAY+THtMHtT1d8OIE2crrW3jlEcPcslxHYmvh5OexCW01EawRtCpGIXxUweVSrr3RhCfqkRTEdO
/o8Pkn+TdjGj5oExcGhNlznzrui8fHweaAUMVYxbMxz6y1xSgWFXuIyCCAejCyEBV+2dktymQwfc
qZjFrrV7Yx25oSTWlBJtrj3GULnnbttiGK+s78Yrpv1Hs/FoG51pKxas0c9/TCSi3Ab7Nh0hKbU5
mbkEdPDrEw//h6Tz2o1dx9LwEwmgAhVuq1Q5OMcbwdtBkQpU1tP3V6cvBuiZaWzbVRK51h9j32so
TVneYT7URQYgbk2i5LYQWUupFq5/bYtdSkbT2jVlgvMUxRwyJKjBmDGevQCacfGfi76D5qkase7b
IBRZZ8AtmPN2ruDM2ZukMoIj5QMQoD2h9RWXEXq772aB86VSlYkoKrlNeexukvyx9CrE+tBR2gI0
JNHdPEBZhoandkFV2wcGqXWTTO5WO3VKVpputnznNlHXCR3CkoZZS0FTGU8xcfQE4tkk8aTWi/5x
Wl1tHHei48Y04g1W2dbyj1XRQYPn04WsklMR0JQhnMTjulusezEnn0qNa0Y2bzt7bX8yOPiWqB2P
RMBBZI846IX7dgsl7x1f762+Aa9aEIGhIVgXISHaj5PwZyqsdbk2CWC89WTCVTU5n1Rp7Owi+BMk
7TPm74aqvyDzlOfIfhgA/3bTLUveD5w0nCny3jl2DuLVOGxO5fzJrHZeWsZlW+tv/oAoHAykHXOt
D2Pev2YA7ceM1jy/ROE0jGiJDcEwEzuTA+7S2EeUx8e8rq+pJEczU7bFyFNuI4uWxQiFJTNgc+rt
oKaDOwfLyPixQD+pYZ0zKIE6XR4yVf5Z3AXkSydWqKbbVk0Z9Ng9Ok1CHkfbn/3UXBDEOZ/wBOtY
ZHMob7kS/ui+ulNCX3MfemUXU4hIRESsCe0leuXoOoTUdBWFQdLByOy9pvQ8wmM5BisfJ+piC8q0
zeexjuhadIJ3hIObJg5IX83IANELf0xXZstWGkyauswRI1jblLAP/nk32HQtKe0dPJBReMve7+07
leArMLs+A8hHeOQoAOLAjjmF7Z+Ytl60j+T4+LRgqcp9N3nqVjMz6dpL+nnForZqS9WTiJYeRGrB
lDb1h+c9F7PD8GCUC64x45gkwYNX9NMuk7mCPYnCPoguXob1GqE0ZTo5D1fM1G5k5VOFYrf1m6Np
BY8ITtaVCrxr2//aVfDjR1C4HwRyAsj5tDIzGjA7XLxUXUWVAKCUUBQFJwsLwybInLM2lje+vGVN
Vtm7taSPOpdslUCGq7kmD2Vk8kuAZNS4HEXXPNJkWJ0VfJ6+Kfq8Jn/VtjpypwRHqpm2uV29s+4+
03RJp5uTUIdLQBDS20fhxsNDUUPLWuVuxE66Mrx2vhlzKdbMfG8DD9av4oJtvqxM1kGCvIOJpYPG
7WERv9lUXNvGYjmzEhxTOUi3XW1qwzTDduL3SYcqPeuOGrnKu+O3rxeLF6DYe14saAvngIYjPMNH
JZvWmb1Vlug3d8QZ7zvpOYH9kS2TY2Og46oW+aJja2VB1J0GBvRqUdchpWI3yQbKCtL7aHzI9DSv
wQ/xwNbLy5BDEQ3N/NBybekEwRcdEYT3Ntm6ymhBaskx8nqDHzSeaalBDkphHWLijevyA+1uBBMv
6o+xtt4il8pmSlF+9BxtBsvqj441kpYFIDeQC3ycU/E62uPtX5f3qPniTeVEhN8yT0Re9HwrFu6G
iGwfWp23iU53hf3336/Hu1+vMg4m7uXgvi+RVix1ETzDIpFg4FroePQ2MIibrpf0ifARue2oDG3I
JyI3fq0y0AJ/zL4WstlXcWmcKIldto3tQz86tdjlufcBUwbBROlbEw0UVT7HGAY3ZGPClVRUMVnu
BkUGuzJ+3bj4FlP2FaEsfhfFkaFXoQB3QA973iqTrRktgo9mdvHScED/11kfXO2kMnnDX1QE3Yn8
RQY4/2EWwHh2cxpHXh7VDN164MudJooasJ0MCpmMEmW2iqQsd7q2XnIoSoj5oVYXu4s/Ip88ocjK
jskiD6XRgxg3YCLFlzk0lIWVtOyRbavHJCxxyR6Lggwio/a/wDGXri5WmfNeDkawbQll4f5NH8GO
KOSIeEFqJ/0pi06e+H/dIAFEPk6JUcPHwAnYte7B34QcQRB7F6Ano5xlyY9ZOult6Ra/tufoHel5
KJpHsbFv/OJiftc+1L2Uzj2fsVxp9TRGw50z0JLW4aQpFkVMlOXt3Np8q6b0ZYnTS6QJWM9A4HxR
/EJo3StJAPvYgGxVFYMyqW6w+uWTkVlLOEt3oyr7dzI2uFvLKhq2tFmyKVTDoazFQ1GQzOKT/lbF
mgwh5wUjObZtLVle6XYU1HUAvH6pgvxK2yqfQTaJ42xXOcHmoWWBtQbs7Gi03lP1PPGaQrq9c6J9
DmiKuG/cZWXQHydb69rXvK9pnPyZ5qcwWfdbzu0VaDUhhiWz9GAIBNXm0UHyNFs4celcai7pMDfh
2DoQWeP0bpTDpSBUjNjIv4yWJTYysRlzUgWJSn7L/KUKfTYT4I95WQUWaqsGl1asM0JLm2mj/BwN
aEkPMml9vLMChjZ78FX/5Enin+2vBgbjNPXEaPgIcAKafNqxe3dGRnnCCmsOgBJZ2ACkBBHOBOt6
BKXfAGMobLaHJd/nehoQY/NZj229qYQZ86sVK7ob10u2fKRktpMbOJBOC3ViJEOI+Py+yTLzKi3z
kFTWnlo5g2XYM1YIXJqjbAjTioO13+Bxz4f+luI6inCOKyIfy+hJBRFklPM+0Fm8rZ4GMjaZfMja
R+Fg20hF6GfYVTbVrUq2j1RlJbus6CjvxTG9VklDyQus9djRvLGk+DUFq15uJNDSJOKGDZ7ZiawP
vHaE8dyUaH2jEM4I4yIpvHRklrB9WU5I78t6GRkRsRycleUP0LnLo9sUPBx8myxWr4ODnqgI1HCu
68KHVIdzWTqKqGWCYi4uEQSRAOYlZE2ge9kkdBC5ORyekRqk0sYI+eLyVtZL+O5KYehZ+VGAsqD5
AEHYca3aG5h53qZ8aelwUF9R5O7lTcZTBa9ZffQUBUsEphYUkLUdFTVZcqv/rdI9nsKFXhuCsipx
AqFdD2L6qoWFbKnNP7sJAUQyMYpjpoA7GYynekG8HvT90a+Kr2rSDByuepFN/1xymGyazOZ3sZzf
whFPUjfIvLv0kxxIctdcf0eRB004qbVznJnvtY0fhqF41bWbhVPcTKvcTZEA+v05xSw2xwbIHQKv
hBRg7c4vwqH2k2RPfXBk+93mMYEkIPw1NXNTcC8jTtggmq2TNVh8oEMX1nX6TMva1sr1BfSHZ37I
NjbpEJXnOyB5st8AYqitTWOgwy2H52O4a7LuysV+wgwFQOPBBS/0R3Jl0PPVN7+zE1BqYqlLZyKG
kZ3dbZumrtfJ1HHkUHQ+usFnk0DbpfSfICKbXjTdF2T/XQ1JbTHSd96JIqVOmdD2dcYxYUV0fgi2
522aaE4DwVyfFET+6Z6+yRzRXpepVQxwxxv8Vsh97SKSmPtOMmSV27Z0/kbkeNk8PDkdN88y5zDG
3YttExhKwQhmIibywAY6vgkK7fXtf2C49MqSwXAsOSKiwPwW+GcbStYJOUVjk3EloKD0nmRDMrHt
ZscYK4XfRafGDeSekNJ0r84e4zj3XXM/kPYRCjI2MuQ3T2lhXrkrw7JDfeuBYSfsVEplF3vx35PR
fDPQhTAKFowI9T9rYq/sIB2bdmE299xzOmoSlAmK2JcXFDBE9FG2qvt8OprTkRd2WAc0OYDpYE5L
SLak+cn9tCJUz87BkpRUsR2n0YPldQjCPADP2jAANbxXx6jhCNrkoZBgyrMVM2s+181yrTOD7q4h
rLPg2s/2o5NF6DeaaGskt3ur984J5TGFpodmgh8vWrIKeoe70RL0peNGXVtNiUxF/xTICVcRNul1
TcUc4qN62Bo0/m5k4HUbjyw6145/cSLie7Np1yv8+iVzkmJFKARBP/RU7VKQb4tPhcus5jUnf1VF
+Q5cyN5YRfKNvNxllm8a2m5yVL2G/yMN5PO2QTNuyk/npU4PlvXr5SYDVtlbq6807+wDqX5BTP90
Gn2XDMq+pixdCZdkuJIAN1IHDYcwsjqj3mhoQfmQGwus0MQ9LoR6g5EOAdC+KGlwN1r+LwYJnDBi
CiCA38gpiicnlqBMtKxGQjm3hhtaI432JDo9biaeh5w4Vie5NvXtOiWxNhphmEVLhmlyU3xOn4M9
3wUVfQ9euS3I/7OG+IfwFxe+XBCNEUMNpOBG2AQ+B2/4dFpIHE+9FIwnt49kDPPC2bSL8zy3FTIm
L7dXolPI6mLvXrceQjsD8sd1eg5HcXEyNvAyImdyIBXXzoKfhtqOmDxEQiOtc1WBGrWOC7GlVrKV
70mNr7mpo93cimMROzvQMOowhza0kHQzXG+moP6USX7v2aymxRx8ZyOPv1DtRGKdcYegmgQlNd/F
1vKCtpbOyVI9z0g6m94IpTcVSC8AIkzsjLoEWq+L0HGmXS8tOsCBVT2joQO7eB8YxgEhR75Tc4UI
xd32UpTku9e0KgzUHPE0Ytg+m66+VJNPd0gfvwuiamrD/jFbmD8zg6IUQUy5inyuq/HJ7icui6Ff
O2gcumH4bATXTW2eXMMhKyQ4A8UQ2qlByAcZLhbhfE69oTa8WOk8figSEtlpD+QDHeyW4iDer+JW
ogucQ1u8sxazXvaZy9/sIets4/yuzwBGuq57nnPAT4lt4Tatd74ODauSoFjomWQsX2gczF0z3zR0
SlsZXHPfJ2CY871bcm3LHsNAkXXcitS4QEjFD0aGNAgNzh0TmMHlVb82PZHZUz+96cT+tovujRTV
ls+6plEwCFjj2nLm/LZJxh2AGq30EudJBUm1XNuE/k+NXoog3vZPFw2ujGg8IOBgICGYYOtRiyuV
u6fdj+ENsvkc3Vg3PDBUlB0gfDgvuL8Os5W8lbCqq0b32wkNG9Xn+NUq9ycPQL9I4kVHkwMnJNq8
ZsGAeaOb3mksT0j+R1nXPYyLaREv43EqgdzNjY2nR9YX+rT+pfg313qbpNLGs0BNlhV7nL15HuIX
38rZB8Djet1gFHgnEm2jdJ5tifGsiYU2+SQSc0sl1LTtaoA+19mNS/M2aKsMFZorWo0A4QZ/3pEZ
QDwx/MT8yvdNASn1Y+HgkUmu4/LbyaS9s13CsWak4lufcM3a6E8OFc3MUdkR7fl1StHkRg4LJ2ks
Nn30W4IqUdTtcAmxtHXiJIJ5X9romLthPsNwlzxw+sk2rZtM1mRmXtR9X+UU2IEqoURpNxSNmBtq
oPh9Fn44J6NJpdd+4ntYGwsfq+MufpjzblsxHW8YQ4fNPA9emMhlm5RvfmJPu2pGVCLNiLERvZ3I
y0/KhbywYnjll0WlYg7pplc35Qm6wsrDaxAFw4uh/jK/sbbCE2+qcjZFVQerqMribTw3hy7LDeBe
4zq09pMW0Yta/jPlNBMz5fA3985r1YB6Blr/YZSl44Hvh7WaPG5C4GwW0glEYT/PzR5Ang8sR0pW
AomsloYOrBjphJWdcmtxIA8AfcxZmnDOemOK1D1EAllqHQe0d43JfCyW4p87FC9KWe9FIsajfqme
aQBCPJzhqS5vsE1cT0jryLRnNyaRx0Pol9LxdHIGBO/DOD1ala7P2fRR9DNFzzB3q2YxPzpLLyGr
Xb6Wi/9vKMHNDUxi21xG8DpRhgNl0dm61dZWj9bdkvAdN53z64gWgheV7taeCPpt1BVFOdWoaiJK
oFqeUG4WmLpCQLUbg04zphfZE8TS1nMBLptU/i0GEy3FOxaTUIWi0wrznEDcuo+27dD/KXiefY4F
GiHJW2cz0RIjcRxaDkoTi/XaE9nRhsR5ZAT+xlwRrwyJwRpJB6lbrYGErkhABlcai9+G3rbTooIP
I8+/cz6QfjLUITZt/sEUzHDssXcSuL6fY+4cLWIi9PvgBc7hKManbBxpVypYJ4zyveocY5WIRVOv
kRMcM9531kJg+a0BuQU32lKDC8Pulpu0j/GFttVvP3tzmNU0YWpsVGmpoHYGj7NFHcQSgGSP+iVV
CRhpyrvjwvE1LJmp8alEmIpbBZan551RdKFhQz1Z9ULNN0VRWSzevXx4Z/dFn9NEFMMjNNgvCXFT
I0CgEs2B1mt8NgjhQ6b6zyQrP9wlb2i1RhpuZsVbL2o3pDOyBuQ0DGYZLoPRbg7G1L9ZUYl6rnT5
d80dcQFM/m5ShqX9kDr57QNzXotp/sfaiPC1rf0tH/nZAPI6Cdv5Y5PbugF6uA5SanTOg1Z6l1If
uO7lJu3ms5ssf6OLa4NO4reCZPSb++iFPJ5pvfTEhnnKAZszyaHKnrrBhXNC9kZKHTMxQUKyi8FQ
CA7b9PyjoSvKeF3U5ciRYb2XcKOOzeLbC/0SVf37kiRnT5LjjI1vh5LqPTKrDxnR6GaMxrpGh2hj
NSXovyUMqCXSOjWSTWJ/WZaa98lifY69fBynKb8pQPn5NBqMk4cucZr3USIeU7+Th3qawPG68wgv
uMLiQtczqI2o2ztRUQxhNvBDcuENiysvR4dFT1stpmezREZqRuarl+p12/HnTy62KRiIZ9DTXd1C
WxsDXSjpIA9JrXbp3KuVPyG9sWOtj55dvbh5Swi+W2ymIkB0cBps64LFlTLsSlAPWLowpXZ+1ETL
tyNchks1bgpgkKHoxIFwkPXyUxS3twonSFWkzKlR3+07a/ws4mfiCr4dv70lGHfZGsPu0RHgZQni
oXMvFBUaOQFRsFhXw78maF63MFXVltzjHxzoHYJczqj+pG15EZlRYIUBKTJp5d5nJtsy+Sd0vdl8
6nBIbhiU1e+AZfq5XAjvXBpQAc8ZoHRTorqtcdk1Hm9fPzMVT/pz6lscrRUwYB8Z4y0PYF7X0uTG
83lESUB9Kf3+EoS9YIQdo94/OKSlnRS8Vh5RVmn3+D2jJieEUBCTHxR7c6ratdN0y9nOY2pOAmeD
X/jH80d/v+TJZYjh7HUVyE0PTEzy2QSVZJRQl7jJcB4tI5ux/z3a2t64ubj4cCerhPzOtZwACJox
5lLl+t1JehPDqFektnYRxjNFhGbjXUSSVJsuEwxvySBOKMf2IkcWMAfqMBvy14wYmQqH85lIZWw+
xQohUbIBJdVwE+i6cxU764B2HbvAMZTUBgtWrNeLV9W7yLINhg1n1aOhuy9s+SHTG7anrl2Nbtmr
nXdElH8xzDRsE6f2oLA/QafuWqK9wJlRlGnPpIweQQa4kdEvel9Ny5bEKEl7XPHY3IZDVByfY1WT
1oYLHjpZnerHvqf6U90eF5mLa95x4eUmQ6EzGoqSMwKyCc8KR+Jw8PhTROlw3aQLKFJKuwJ+XUqO
89igCG8o4GTn9L2iS2y3TBMar0ZcajHoVRB7fGvBAxMEPloirnrNfexNGd4OGm+Dqt1jhhoAt8oD
kzgbQjtRJ5itvQwpOvjjMWrlM44nZ+MU6iH2xvdOwWUBpdF66nTcs0qHugxoqEAC1Aqbqa1tAVOe
a3klS/O1N2pWOBoCow6a1y6vxYxPHP03u4oBTU1VCDS/mbwnlkU+FDQkfU19KHwy1NOPdsTkM008
48g/oru80y9JHTwMuUtjra3wm10az7+0+b+hxkUiUTR0rbqrqevGxYu52hcibIY8OCIc4OjIDqrj
A08L79tC5Q+kMENijoleV7UD0uuOK0azAcCMqOra3abTrqNgBQ0UAZfEEJQxezcp5v9aE1iQ0IAU
UMahHDZ5Knkh6FexFMBQvG/HygmRXCqm29ssIXBipN7j3M3vAULYNUkYt7B3Ur+75oKsHCNzGjD5
L9TApFZ0QoAvNm1pC8hyXn/hYUOtkSgXyb+oN7hfeJ2wZfPVIZDNwtnTd4yKv6WdFIe0e+stfJyT
DdLCTn9jYj9Uiu06IQ836/rvAT1tboxMyN5HMU3fQV2TH6LM/VzW3yIFh0bOJBlBit8poK3vP41S
VeakOxLcYFF4QqV352QkjID9tryWoILDfbsXiaFWadO/xI0izZI9yx5o06E8dfLurLg9jOyIN+H6
A5fXg4pcPNPJNumIUR+ZilmNXcVW3BCjIq14V5bY5bvlgzw6Hg7+OJaR51Gm16K2SHB1jTfXOlQ1
vCydXCisbPWXpwvSln6+DG2gT6Y9fQ9mfmjRXoE0d79TkTET2eBOS/GNNURtchbIdakg8R1T0URP
v4Nkj9n0PZ/tdDGQr/OjA3cd3FoFWa9L5QN4UsEXlt4Ti4cLxUkskrvgBwvi+0yaco0wA1zoZg7g
yE4nuZcNDFShyruoKe+LSYq91/7gso34c7MRJ4jo38mUQAgjuP04+xHn8V8SXnMe2+TJEMzMmiPO
y8c0jHtcITbA1TDHVCP2QAfGv2JW74YCPkjT6bkJiIIR8jN1vMcSjTyEIvp6Nf+qnhVaFic3ohKS
nWgoQ2zfPHgY8VeNSD4ceMWV1Ws8RlRDD4lN7Hu8Yef9cAP3vnddUneCA2WjP8vMegwSSxmzXkc5
VduBt9ZT/mhXSbexGpflu4hX7njvus0xwt+zuj06IGbjrgiQrtk8x+Cm4WR03mbCCbJq++m2LEYN
cun5x2ksgToL9W2Snrq41iGkcbx2p38g3Kumz19RlOXQDOlfn9DMIBZExjI56Bhh7Zze4W2F8Qb2
iyOC/FTPtYPGdkaI7vg7obxHulToiqDYM2xuChAEoFa8mCsqNlbWoH7GiNrLWpXQz06i0RVscX2Y
4zv3xqoLOnB+fAqJMzZbgWIeWP0P//afaexqm3bW1r1J6OQlQgC5mqfyE5/Rw+SCk0dIYsbquYlc
l4CWGy+l8aw0hpejScUbHBhIhayq/a30aIaIW/aCMTG0SLMhQbotQ53Nj80BJ95AQOyCiCswn+y4
fim+Bremi7UCAZUtx9igJZ5jIKli9q5mPBqb2Y4e5rl8bxaaT0b71mOSqg3Vccj8m3IdWMy7Q9zg
MigpL7Pgc8elO+QCnQHIZsZzgjRiukk/ErM6uML7zSekjvXACeqOaFJ6f3vLBcFUSxGooC6Pb+Qr
7Rb8TP48rMvxYQx0EjKNXJvK+Jga95cmGwICKjPHRNGHnSUetLtg5q3pq3epA0r4OBasOHFD+ace
KQ1vUYUvdEq0vOnOA5qAh6jiI6QHaz0nHKNmUx38brpOmBT5qoLywgo4QH14hocFeOrhpNk/HW/8
iWTDQtFrnz/7YmjjeWqjfJtMC/a/+l7IBI7GAAzKgvc0rfRpQo2etRCQnWZPFF+dm/8mPoTX5GyF
SSjP8jXjsOqtC2e9tx3IJGBzlQm+ZM1NxDMYNLzhhU0pdSZ9VGvuTKzAdwZ0SIlC8oq5FXwSBv72
oz3Xeq1Lj8Ko1tvMnAbrKQ7uR7JfkV4dvISVIAnICzPb4MTNlmC6Sv7ZPvYD4kViG+EPJ8KpzVVN
hSdsrjV2G6nLfdeKa+/aWN3KF490HuTrLZ4XQHAoQlDsFo2oJ7p/GTsnLpMXT5C6qqX1SnL1Prc6
Oqw7ktz5Qhacl1vd8Vey3u3xFa/4u8eNzIcLGpvm/4kordzrHvrf8XNyz5qXejCbsMLDwlw5vRGO
zGfhLyYSg7VqmBWGsXvwWyrlnFtiiLphTFbJ+uJ3KW3xLvKLnJruMsbhroINgiJIQ8d9qOxJUvVS
26vW7GIGmuBdAbitfJnFeCp20PfpDm0qcR34TBFGWWsf4eXMIq4MlPNWiamnJAnCrS5Wnf7l1fyL
bP+qHEw+cUErCvXa3dA/UnB/55cugxauuYD3eWVbplo5+LmRK91ed4TLNIrVXsFaanfNhj8P04lE
kGZTxmrPl4YOEV+oegegQ8rTKvIXKo3iX7rgzdCLp1cnTcJK419UqAbGOdtxHN0XFC+V/nBFVR+i
fbxLDf2WS28XV6rY4U+BjrP5/VsGWtaXdCdsgnuGfG8bNdLztpKb1sMq0uQlImH5BavTEddnQb6N
dIB5SJHSmer1ZqaLe7AYWkj6xQdmRoQu/79plqg8pYwwgNMmdqVcUWdForMlbz0pP4O7fPlw1rrM
fqkD1SvWHgRCklxLv+HdIA6TYU/j5Zi9hIrkLtmQGhJ4fBkmct2Q7V2RBskaUEvn1+xyJMCZ++7O
GGlR3umdwMJ4rdC6u4U3cN362WamKUEZpIfZcQlHXCALmtslOhR9fm2wwFLUrs8UG2LkMtSlqi1E
XK6fHEftDI8JHUD4lGl4YkqmKka0O7JDDtTHFFhymiCcW3KOZG+8LqMC2mzUW6eG5cVG2MORoVKb
Mbi2xo0BjLa12u4tzbKjQZXPe3DyyXfY5X3kHOejX4T5k7Zt/VVk/n3aq+wU/RtIu8CxjDUUuYx5
GCV0s2PcTaT91cpATFRGxQZjzxaVVnzum2DdEWFwdFppIg9JzE0ps2vVq4IMBSi5BK8tcTRvSU/U
IB+8zZhu3NkSpNusKE+0yTz1+yG5ZYGpHZDSkmtYr5QbqFjQSCSTQMnq2iTKx6jDTbM+4E7/h2Y/
4HeSL+zqJMpANeeNUHxivXPI5INpyvocYw4Le2oqSOn0s5N0i+dOsqJP6PZVld8Rt8b/Mk2PuqT4
mEQ7l4pUdD8EWCPVT9325CXuRbD5nBFerSsZG5ciYOYBOrVPuunCqe7/2YQpThEWNF+B6OtBiau2
GEARPHEpxhjz8TDka2TGy8USrBTGMr/048MtwibPnLeFWPsnIAIsymNwVo3iaXeMHQ7TNNREL4ZG
l0+7BAaaerRlPXeqO1em8x2Pytkbdm6i8YycM61UgEm+c29rUlPeEjduHyBTkk1jFcOGKhIyXnpR
PCVI5stcYkpIg/JxYi1uCqItpOkGJ2uCS/WaiY+gbZNTZSpO0vE5ZYu5KxbPuWJiOBp98LzwGp4W
oLbCjKjgnAZS8tFE9xE6Y9yV/b3GX4w1DOIKY9JXlk13jhwmItNHFY4Kic8tXZn0IcpAWwAT5N+Q
LY59dQu7YQwB20IDdEVSEYFARd9+/ykbTgcj6I4Ve+SqauvgIHwitFBPxpu8KuDd3Xa8lq58TnUZ
nZWZtmsvTj50Bj1EqBs720Is1uz5/JutA6jWItlstdy1EmAioRgFFnJ+J57kPkj74hR03dqOAHKM
64g7mO7YcUd3axA6RfY9qOWhV81yzirO+S5V7jqa7U2KlFpPxDwlPo+kZXjzIXaJZIS4JXztjwCt
5uiWYLs9k+LuVgiKEn9611WU3Un8attJli25CFXhb2y/7Pa4Z9E8W17zyN4K7uoQ+9uK8h/5JCPH
c+Bft4sh/pGcU55Kkpwyp6T6FR5up4L+VpAQYO6z3smNou0JFcggnPPId3EfqQi4IjGpMa9u7gef
EzZKYxrlmjOvvRhZ7vJ5Mu6DEkOWaPVpyJMrU1h0LaJzSpzAmYyw/JQybPP9unsssKEpks9oLJ7i
HkMRtQ0kXEgiFtVg/4mCTSQV/ast9HBKzPduNhWZWmP/ltvEK+QiwtoLIu9ROEabenfpbEqA8Ruv
Ubh1BzfI2M+q+lhWsr8MnTM9yDJhniHai7J5Tr6ALRPnLFx9PZLQ4EBRlsIZzkPt7bkOrYs5+u0j
FvQD2qmjBcZpL2b1KZJ57X14/jfeI+dOGKQSkBxn7ocxy+8AGLPRrzYy1QGs98SbWsofqgCafWAX
NED26jGSZXkeEd2QIdGsFdDma2DURMC1VIZ5VT7v5Lh4d77ggSQDxiRwZpno3Gp/B8d8g3D3D7LQ
VUgdFTJTeRPGZwi9FhTZNMKt/LmO75Cb/XRRae4sN7/U3RLfefOPtgzxYFQmjYIJbWALOENS9eZJ
GzS4KEbg1aJunq6qegAc/JmVXTxORsyWFswDxqIRcbO1NfIYv1SXPdNMiaEsaBGEG8QGcHdy4xzL
/FctebZn8MuwAxrlNb81zAKJ+LJDCMP8uyrteLwGGb22xvAKnTXsU9/ZiUwFR+vmYQyQiN+KutZ2
sSA5IB24Y6hreOR2f3k3rUptgwBmP3U7jidXpIzEne/tKpo6w8Q2xjvVJH/C1d1llLZ4JuEB/8li
g4bH1v6WsnmQJB2tgC6ZF10NxWjToGsa5HfNYjGvMdvSIAsMgvCloRshl3UQwKxzQP1wyOildOuw
n4fkcfbKR/wxCEdRMzOS5ztanhiv/w9qAvbdBKkmlaeh1tHKtOC8AaeumA/V1vcJjCZcYKR2w3hJ
b1Tq4jcaHRx3Wdc54tz5d61HlAtJUyTnpg+dNwR3/z0rJinhh/+cnLKXKLGMF6vlPxCp8cWNtCUx
xV+XrmFvob//WTZnldmZ/cFKvfEobHSUSTKCzFcoS+cEeazNLRTExQHRd8EUuty4q2k+Uha1jdE6
ofOxXyvsT4u4CVCIdX7qEVUPg/0Yz571zWhUW/VwdGj6mwRZYkTE8WwvTrB8EXF8Cw6Oe7h99dsG
WPL1QMCQq039UMzZa7OUq2oR5JTBzK/duv/I7Okt6yOckJX3NPqJPC4L0gR3/EaJ+I84KLEz4VhW
KNzzTVaY7WEZs/1iKnnEr2zuuv8xdmbLjSNZtv2VtnxHtcMxm3XVA+dJFClRUiheYJoC8+iYv74X
VHX7ZmZfy7plWbKQaSBFAu7Hz9l77d54HeIaS59TEOjIbeWX4rFvMfnplVWcHJfWq95L0sPN4EUO
sFyNggaSzBhbZVilnDmV2Et6taTaVIsmoY0yZXa8jUPNhbNS3sKuRJFa+A3tqKxGPzZ6x+8PmFLX
fQHyX3qB8VS3NPSStItOmV8cylTiGSSpe5FNfr3uBhJwhFAlj1La+0RjHufHJlrTRiJtbLzh0Ol7
iTpl59sR47uZhyI8vKwFZBY0xHRopYFEnU7xk53GaDKH6NKqRoelS145E98fQ9q7W9P9bGy2FtQr
YPOkd/H62sJUQJJRRR90zBsbHBJmmYqf2yV59NikWgkiOnkd61a7VCWLpz/4p7bLH21/moW5gwnO
NGqYml0i0GlBOCVH2eQfrjuIfa4HIFTou3aq2ykP+EDcwcQjwJSMmZqBHjlpW4/u8nlUkiRzyx2O
dsMIy+yCowrRXleNnh46Wf1izW7TLnky2yLc5APnk8b0DkOgf5keSntGTNbS98pmbTYD7dbiPPhu
d0nQh+LM3lYk3DOOxLMLoxBRC3L/gLydXViRT90EGc1qIe5C5NeElm30FN+rayE4QbAdpkS6YNHy
Rsh+ZGeiHcqPiKNc3vD7RHirYQh/NrrzojkMYaB641EMKOqbwK3us657AdjHCcHakLDVvTseOhw0
Lektw+rJwVcPDrYoTnHLYSJQmX01mwPTZQx2dXzK2u7D7vu3PAUUSie5v6D2Hrqmu/XUs2NVDz2m
Sv3WlrlNJJVlnNq+O8YK3TzA2R7ITGvc0u5Q0aZGq6CQWen9dO+77LnY9vW1ZUYgCnUCsx2fIAMM
kujyB2Hf53irlgNuk7hLDNq+UkOXartHDqTvOqiRvmi9fT5UnMlbbY4I0sI35aKUQafG/R46dwpZ
Foidn2HmP+dNU2/N1u32qcUoUHdstP8uaRWpwcpje+BvB2c7oANFS1VlePiSRWNcxTiRJ2LR6HZr
296qMV83I6H1HQ1LwrmNS9ZH5iOZV4xj++lUBIqycNpnleMQKa8Pl8Zyi40EjIjAAQmXk/w0qBXO
E7ByqjqrfbaA9+OigEuk2IQXCJ7ue4F0txjndbzr+oOLH4xaKjh4ergBDnPp+xBBSTyeGQjTFapx
tmi+XZ8Yrh1qW7NXlL3Vwa2giUory5aJ4HgbjRSqeEaqUxtHxdbQeViz1Om6qio9gfUIFoCdsi30
BEQ0g1FegKVVlyHBXesE8lEnnZ7lHedDG/nREfodu+c4GqgREnFE09gC19QvXVdkByO/JvlYHAMx
27iqdh7gN1thZsNCm3LSiPubE5Je1iTosJzU/mkV5BS3sTqA7V6NNNv3Nh6IKYuzI0dhLheRvggH
RoCVJDtyZHLk8AwF5uLBnvIDR3mxh6RsbMw2e8t0Kz3ZlqHvtV7fdj0TTpBLDCDtgZSpEv8Zzs5h
keYoZAzv1Lbw5azGP0ceNx4iD4LU8MfdcaByV7UXtIwb9GlVGsTMcZDCKVhxuGict9aIHmkNtZsp
bJY146c7LK1Xi6jjG2Ulblr9hDQGEUWZI7rK23I3NOVT3pJCaI8eK57uh8ewKD8jTPHQeCBodAOG
isRwrjQMgkNmi1emCHRSRXiKx7S62RLbALL4YhT9LtWyQ9aBux6C8jz6+tlVjf0xJqcUJatMJgbK
wZ2ZNerYTc0FYzZ0iF6+0Avc5TS6Ejye9P8B+ta2tR+c/p4ws2NRxftp9KptQMW7xHvocII4GkxD
uVBaeRB6t4ul3l4zitTG0R9V2lkHfUz2RsshRu8NDO9hcMoSC3xfR5WRDZm62kgP8LG3yDR8zHul
BxNB89YtawRYKW+8+/5gyERbcehrdmayszOAbYMN7QmQcXiwsoB7NaPtEof9zfZrMBdqX8Qgu0Wt
j3d2IGLcy1HFWZDRQVUhi/KN8YR1fCsT5GquHYzn1BDdXucFNtEt4luyuJVlEd19f/Dreuundr+n
EMlOcT6hhIqxxOOxJOAndvZZht+e3NVx6bbBQOs9vWBv8I9t3D4JWxknP+ruSNIddiat2h2RCb+E
qZxtOpDJMmlYOhsRV880btkInWMblN7Ptq3GRcBPRE529JtZWMwEdjPT6SEwQy0uiaIYKirLfm42
AyhYowGlM2+6+klZBHSOaXmQZVbTGoaPamIPx5MFEJFwckqgsV9GzA1DQoJ9pBYd4cIrdM4GnJzC
23o5DB0/8G4mrNXHRNPXuMF/IBsAQYrz6lC7YE6cBSlL4qxrdHd615WLcSK+z0cQyuLDud2eTfGd
eehSP3nQByMAJdkpGl6AD0wghqPFt1ORB3SaDdImKi3e4G0IV0Ni3uzCvo34spfhaAaHaD78i744
erUeASYQ+iYz8U7LrCTOeKiPnt0XwQLiWhQe4owcykUO2cdJodtFjhJ7ytZqNStBrXxaT5Z5m7x+
fHRHzsnMku2LozDf+3W791Eqb1t3GH8okdyI5NCvtjxi6VEHv4I9Svev2iU2C1RYDt3SrFGPsTcN
SNB07My2Fx5oDgdYrYB1e/gefggdbcvAvokehsBDmhOXJsOFtCrd6JxVQ/io+rYHAQfqVxkjymMP
mS7d0k9O/PrOE1h6lNXmK1nFTzT/Udxlaftcoja641fspFX8wuGWbAC6zYKDYjin+T0N5moFkZsb
Ke6metXaAgmuPbtArFQRPw1jADnSYawiTJHm7AnAPL4RI+OZbvJf+nTO8qxC0mQynKRS8UE4zvDC
QZdfWKzDzmy2Mh6ym8lIqQ+5tArBi5u0THvS0kHBGcSweFodVuscclHgxAoIT7+jBkDMvq2LBk0G
wBUE7t30sxtNLGvdbdKJXQ3p752acUbkjGhZYsTNPnPsNQFpBMuOTbLKQytYtjAnD34akNowwEbA
SnuYfIyHSM6JMPFrvLTedQwN/bUsN6qz65/e1Nc4GATBJUahftaAtlwc944OnSYG2rYMY7BFgTEM
+Fp16ycmdjCInXsVExQmOYFRGtqINpVVSJK87BAxWGn/wH9WJXX1Cgi33VsO3JSBUD2DIwdbrTNx
GKiQlruMJVqd26/RBqqy0v+S5Gw4cNnpCAz2Pg2BfIk0vYx5Vt6TEyOuQWBuaKNsPMsvb0HfcOqe
dWcVutu4cuIHDctELv0YJhfT2uaG4E++QrA/MnJ3bnqmPZutePGkpi5ImKCn4PnJlXT2TYGyVPe9
+Fgq4J2BRXSoNVR3U2poT7MIbtmY7lc9OuLO87p2FecWYSC6Dpywbx8zPCbUo+x6Y6ydoyhkkVDx
aehjnKaIwc+uYFvU3Ro134SdzMQtP31YUupLHWbSa1/jt47Yh6KkgLNEWu+6BjewxGiB0iL2x2cJ
YQRVlNL08P77gzd6z76OJpgJrFhJQVIem+tOQ9FKJeOuQAsy2UK6cCDd27/3QXuTderv+56YHNxN
MYoH1BAaY+B12SX9nniRvcsE6oG7gg4JhyfGRQzcCw8BISP8bWPAO9Ra7o+Ok+DeHqHPyO4LhZJ6
LEM4fcybDoEZyZXZl9UrKQbM7FwHLF0jqRDxOVV96x5UNGmAqL9ax0rfozAiM2JGHTmt0e9sMoY2
ZRHj3lRatY608pM2hzr0iVuu0e51lwBM0drCtLVFB4LlP5HFE5c/PF7rNhqZth5sbsahbQfu8zDZ
62lhXnUcRItYmt4WwZG8k8CWOrPwjsI9GOZo3DFnLU+THHdeZCHLctlDA824C43mzSJ86Mb8DHdL
NZ7GKfdWxqh7e46V2GoH+32MHWMjgv7B6XnZpF3RLMww1jpd+27PDZ06BwDhxsQCWCPYOAcWyLKp
suGinDtDZtWxQyWNmpXKIaTLhtzniUL6I8NJs60zqkSICzqT2PuoIsm9BB20krW4Nyva0hQNTGlJ
0Wnemq/I6hGUc9i7Ou2wtxlO33WAiRZCXYpQwlLSbLQXOrwrpaIrJIlxJ8scLRBuYA6qZ30MoIKp
itOIRSKqDmiqCL0vy8zth45FGMEY00ckPQtR+6CbKDs3k2i6cyRVf9S78JIX8WcawF0fTZcKhRMz
FsER4UAt1jFy0JVlRPusKOncx4pNGFWAUZlMUAd3i16yR02akjw7ZcGmiNodAaQo8Iw4HTffHH78
XNWpgU3EHA4rJ5qFQ+mSQT36HADxSz7kbfxkicG7echDac3XJuWyapnmS4GAQke8BvkSfchAZ22F
YWzWp2HjdupQXlDC7Fhdw5XiMxrh5S+wL/GxQY6ysFsZ3ugl6XjrwScKPTm7juVz7gqzDX73dcsc
7rvGcSUAAWJiGbuJyThqdYX6af4X8N6XtlfxbjM5rOi9Dtxa09ivRAoSo8USeRCU7RQNPlMivItd
hJ5FWowlEh/UrQe7Tq+LOxwl6uAZkrdT7KEmZA/SKIjlMJt7CSIUgx2+1smIdq2ozuWvrozfmwFe
smOGCIz0+qh1I9Zynsoht7sN3dtdUGrqh9UhpdMmA+q/xWpaBm1+aLN8LYu2u4R9pOHxjzGPo8aJ
DBiY2nSYJAwaLyycpV5O/qHw6ecqExwN+ZPTIWgdTK4TXd/GjelZ1nSDY+x0khrhLa+RmjRD8cYI
IT+hUKk2Go3RU8Rtc4yFsDayq8sHLOh7N6veG/AsH1V2l7Dk34SwryBXo/tB93/6KEH3BF28aEXZ
4Fxq1D4G3b/qOrgIUV079CTgIli1UOdW96qrI41PFOz6TfhqT7hIsTHyyl5HRePeuq9xsuydE6bR
QtfypyJvpydkBzjHiuZu0pJiY6sp+DcBK/r/zjpxLA5aNhlPBtl83p+yTnjxNCFcN99ZEntgZc4s
uJLmfVLLalU144s7BdCjzeABpz5V46R+xNTDy3YuUj2MACcOzUzBy9QBGoYZsEV10+lwVVjbv8M7
/vMPqb3qH//F5x9FybEiCJs/ffqPu+ijLlTxq/mv+cf+59v++EP/2H4V5zfag3/5Tbci478/f8sf
fi2P/q9nt3pr3v7wyTpvoma8tmy7D1+qTZvvpxB8FfN3/v9+8T++vn/LbSy//v7bByjTZv5tQVTk
v/3rS/vPv/+mu6QH/ufvf/+/vjj/jX//7Rx9vNVvQUuo3j9/3f/8zNebav7+m+bKvzmGQcwZMa+C
ht0cbNt//fNLzt9s15GmsLmsXUJviJvJi7oJeVTrb/TVyIYxpeHKOZb2t/9QRfv9JfE3RziWwXTN
NYkWN63f/s+zu/wzbOWfbxuvxr8+/32IvZyzEP9vJovF/2zXI3OBGELWDtzHf4wXcZjHgGyoFJoi
e2uieeo8kgB89MqQhNpoPPrZe0CwYJh5iy6pLro+nHqXpYbrdu2HPf7kfI8TnUVAQumjTWh4BdTI
7ObjFfvdS/v/eLJ/vF2+n6snLLj2tmm7xATOIa+/i0IpbKO04sirN0yw9nRMrnGZbI38AvrkHifn
1pwujaPt/vpB/xSINj8q750uTWmbwvNcXu8/PCqhOe7YR1a9kR6sOYr4776AcQo6vMngiFWDJ0DR
X8xXZXKQ7V2SGo80aOBm0CFaNwL3rW5z5Po3z2uOz/zjO8fz4oIS+FAJSnT/9LzmXmE9tjwvAE7Y
JQIobNoZil6vqvXQVWvk0HuNkUTvmnd//dDfF8WfH1q6jm2TC23x8U/rFj6POs7dsd6oFD9+2cCd
shZ2F923rkjZlUNcNS1SVMLqbNAviwrJNADSeGsNsyqjD7/ccWDTgVOa1OrqjtU9Jg+OxuOjIabX
4ovG3xOMvbsYhY4RRJdMpYhrDXlD6QbKaY6KwShgCwjOWLMEXjsgqoIxlMhaJnpAHr2nCMtTAnLX
bv01WX+rbnKe3NHawmVdukhEc7u6NxkBEfm+zUZ7W2IRZIbwxI8/lChRpuqoagxzVmF9Wopebki2
BMlIHLHCWczNbxDwPGyUsEH7wJN7NhuGmXJulsESoP75CBSk3q6sNq0Hp8btMmdRomNbND//+g3R
7f91Mdi2LYXncJU6DpfEfOv87taIibXSUYOmCMDIkuIAtdLZNLqjFaz1aAuF2fHxBa1TSZgNPvSF
egrD5fhsJ1T5azLETPJOMeoFi/GJXt6U3Ox+SQNLvtXeYnyBRIMCD6GEVixqyDXRTvfX+JRlu/LM
e++QhDvU2tmwT6ZtGhsQeQkbmEhMovkc5ymWGY7qP3yTAxK2TzKcUKKO90TIMFuHq7mU0WMS3aG5
7ax7kX0oVHmYt8v5Eet+02iArzdQQkvEOvWmcrAQ7H3v4DWbMT9B6RvFBoGJXi81XPDZ1g5w682Q
4bC44DcYMKknG+apdbQsw31b3AM+YjACFYg61VMbv2LhW5n+BvWB7SykeyujQ8rYFfTfrIEejwTJ
Vd6mqA5lhw9gqdyIFW7tRLuBv6cMdqN5jHt6zA+6s/WjK2gPqZYcravonosuKs8SZ4j3UE8/MqJB
w8cg2k+8Sl2ARYs2Opm8E/lUMCk03OMdYhcnOuj9VXibpDuP9ZFyjb4Q53z1GZZLIML/5vL5U+zq
vAlw+XikFtvCZIsS8y7xu8tnCMIW1KBLdpl1TLwXp3/0SAJ0Gfe52MgMbWEjdklcBmTjnQXEViGe
j+R0ZwXqIRy1+0lina+0lT2y7gDSR/AByvTJxjSoDY+51q0GrH7ED0IbhrJE5HH/YuuSVJ2vquMw
aYid116qDNmciTihgFahDHwNQHJ9k1mptja4Xof0S5Qmgr8YFvSXUzWoYsCd4dUkfsILe9ihFaLM
fMnMMFWMv9cd7BnCJfxLOq4EzYrZUxtcY0Kciq0QZLJdh+xRcy5euiEmRaZ3xNmBs20ZYWe00xYN
eSlteh/SmHcGML54fAmGGS1sWXLTG1j3vIvhnTv/4qpdYe2y9DpVT6J5NMcXM7mvfXRkKOwd68WI
PhrMi4MXr3qnXNN9OxR2tWzEGi/eLkTVYdU/hqxdwMT/N2+v8ceszO931wG+6wiLYTOFw5/2+Ig5
WGg54GorbXqj24zyrpTOOqJThzDDso4+zceDSaWvlZm4RxHSrlDZwl7LorU+jicZFlfRDHde6707
80wFSN8v35It5/b2wKH8I+38k4XFEV52hk/c+eijDi+2OcVbSBLu2jV2Zt8RaBSPwbbN9XeNc2Km
tPD815cyRdIfQ/zmeoa1VlIeoe0x2Lb/dC3HLM1mFHnRxm1SMo9U1uG4h8uCdoIjngnmPWg/Odsp
DF0CUzV9TozJOIsdoDauXR66ASf/RM7JsrQgNyRknlTmuxbqd0L1J8933kkTqZdOhsJcq8iiqCCX
NVqyDzHLa2aPR1yfxyfa3osZqHsGTpAIwGnge2uVgDCXrzme261lQzJL8nNl5xl3lDa7sVEQQPys
YuZ+FRk+5xRPHsZw5tZpwFzdYx7rBLdJhTMZA8weJ4jlYMDw8cxTOXBHJQ2hE9iEpqUoWLMFg0Q8
M9kp7Efej6w+x1gHDae7keWyjiUuhjIh0wkj7yav+BbmizSIKp9Bf9lHkDPh5tVHMPvaAQbDbPKs
/ZVueNq5NndJzKyxkGO70vAfrrIUC6+nJ+GjQHeNhEUe3HJ2EXpaemwKUiHAvtGtod/Fe4CsyZHv
mT1aF5Sf8YMVa6tirMMT0qelpJt08eeoLUu6T3ZgJ7vKC8sTYrdu7WSIxVuzbBDZgqpWWs12bbpQ
QTS0qZbV7xuh2QcWoY09me411rL20rfjc6sbp5zGJzCmGnquPTU0xAIPDa1Arog98HsW49TqhQhA
IkyIDUCgUNKbL5oHZyI6mZYWo+oq3OYkLd/TXXgKjFR/h81knXiHmD4FILvINNCNeo+UAeJPXKpZ
1MAZvJUabok+JHcHyrPdRF/5ELcbrfDFe5PEQHP9FqLYBFlIJrp5il2cqGkefHVxG2Prj/CpB8wo
HNlXpwrHosubsQF7xIZRhG+jS0drBFmFKp54gwa8/KZxzQpUIAg3L3uqPcc9mDXYUIPcuW1ee59+
1Tl7ry6KDYu/guKBDk482glQpQyVQRYq/6CrR4o4eDmy5h6feYAD7T5bKd6ulN3Xep9Sk7FFFu+M
JnwyxTgyu6PQy8f8AagC/sECR2Pi1N7W6A1jwZRwT+tvoAXKlpB5BWg4H3R76p0NK2AAL5DU9ZIZ
bg8dhv3Qg2kOAW0uJTscsFFK4ZH7cLAGgvDojeuSfQD0/YvyGXkLK12heHruGe+vYaWDmINp1WnN
MWQk1Kfsnz5RO3HiNwxVMMz4FsADB+xqgMMVt5WHYAPnshZ/OS4DidKPGZn0xiYuvyqUgYvYyAuy
wepdpEcV8zj91yg6fRt37anN5rIiHSboiAb2AS62Q1RY9SEd5EWmzcy3Jv5CR8Z0tBj2LJkPsdiU
SXA/OMrFLYjzwkdadc5F9l7zPh29cBoOaQLWALR+9lgUWyb7sHY6lp+kZsKimfRj7Wj8HMw42WeD
08FwI4IO8yJWcH2NPIVQstHBtKA9Z5IQDUPDR2i1+PpiNk9AHphy/e4BzYWz1rNV5VD22AVC9Wgf
kHC09TNv3NDWWUfYp3ahIQGZ+6rZIN5GYzRzEOoaJSsgJ1rRKMoKxq5Q5aoX19L8g2vMQQ1IGXQX
RuiAFzoPUrZN0pTAIYPJe+mYwFNH3cXFl0niylr6/mudKbErevNIBlMbmJigpxYzTm08+wVeMbcb
wi136bixkhaxevNAIoe9nfKRKIyGzlQzpcOWKBNk9H5SrdOBRbJXMNSsmgowRv6kg/wA4XaocpQE
klDDmB43JIXSgvyOERAHvZYl6YFJCG+THm+GctYEcKZYxRVNgRSzWFmNsJklj9JzPVcogbfgxHGr
iFnqXDWCYptuuKWOzGNKJldjh9cQVe3oyZJq1gQTYKtPnGEEjTQ3eBbkQjoNEI+GajS2631B9Kvp
aa9jR7ebdGOyBXoczdxeUVTu4+j7N0wdI6AMpiyQJfbxpzx8GkqCY7V+cNeO07+wbGNyDjGUR4ZO
qpgNhbxrxh3EDyadNbrxLNxHYxJug6F9oiSBJQAwGrINtAm/KXF4G1PODIMIgaKCd2UW4w4k69FA
kQ5hAfTdpCxcwfKKSH6lTYW5iAeW5Myr9qqOWNYkkg/blI9DS0jMOFo7xwOa0yt/j05xjWWdwqrO
96g8aNljAifXQb/5HYQIDfleWX9aCPtWypmuwvYJwQXGuezN+nWcPPAblXl2hgctDElZy7c++ONF
aGPE70ivI6CSJjwv2a5GXIVeJm0x9jicHKMM21yCtB9MoLtQ9BkzzJAp9baoBWM1B2c0VlufRK16
7/W+XKWdiXmlzJek6GRQzhDKnKKaHKPKrc5WC4JFQwyacr8uS2b8oN+fst4Do56ZNcCscouLhMgu
KD77sOtsBE1AjwSTiMA3lkOsW7hlaVz3gdFuoYYqDp5mHNgnqFnTpk11aKMMILau6f+sO1oMvmD6
a0Q6NdqX0FPtMdY4PKS8rAD6tEPCefE+tTrn3sZPdxxTwNrMtl2tQjuQuvrBryf9AN1RX2Y5nJq0
I62zcT+90UxOQYJBu/m0qUFOmlG0p+9/UWfHU6hdQHDT8BaNw6pPsqAn7nzmRwer9A9eJ8o12Yrj
evK0BwYH9REj/C1MpNinRe2cvz8klKvnoJqt5brSZuoNlgYEi1wqDZyw+cP3v74/VPF4G4Tgnp+e
K1Nh48uL8Zc9drpYxrVAM1Gn8tijyl95Fc76KkmgI4sc7Enh7ETpu3t/jKNTXr/2JI6cZaQYV+VI
WNzC8ZeqZFDgMLRehMwcDyEe9EXC+JcxajWtZZUlBAOYJOYkxV1ZOx5qTaxHWe5gRovZcu/C+UOK
n0MmQXEKsxraTRV0W7uvYmdhl8dCdJxIPRJuydGq7/lD731gNTvyYEmkqb0I+q417ZxRA5uXxdfU
bGua0473CAdXu3PK8BhjJhxEkby1HjisUoXOYqAxtYt7HUMBt2cEAQILAGyR3qu6Vzcorzo5pO6Q
y0sR5O6x9+DwEqKI0qXqf5JtW1+DENmkXvY62R+YXViN4BqU2hrpZnwtqHluJdcuf0HeH4zWeU95
De6wqvjrQWOp9vppH/kxYpx8HOiJWZ+kJ/U7r6ineydrwelK9AhSRRgJEqc6Joa/9PDXUC0B0hys
1Dspn0OmpgkCyRzoXtaU9+dp1E6c6KYTjnh/FaZzuGg9nbOR7McglMNxaJKtM+tSEwhLSLkov3rt
HXv7tGvnTFZQL85d4oh8F8/hVOMrfBXEioAfj31ZHnmRTJrqsfWQ66Q3xPMWqdr2HlVOfWtxlIE9
m5BsE5OVjWX32FbGDWDc0sZnuHag12HwZiINyzCOQlgjU+SdSeV8GKspAJNZNpT9PiRMpRRJndGz
4fTDNmKWtvI6umMz7nRoOfUOgrUF1fgCTPazLgzU7eFP4tqCPShRZrr3mkubcdBRynK9g1Mi5kQV
J5k6TwGD4FU1iDcVUReL8WUacnjm7UIT/YV4M28n/PHcF6gpDP/YQ3HHCmBAyMv2tTQ2uQlHURv6
DZKkmdOH1JXyE5d8i4sYdByGnzvU0Io+4nxKUvpmitEr9w2CRoQyX4kbAc3HUzBdlX4hWgcvMWJp
KlEX/OzUn8JY4WEtTmNVvcoQPWzV45YDr7vgkPoydcAuU4mkY2Lit/RfXa+7+iWqUfJgRorJkgbU
qM+qwFXfGeGqRee6Vt2M9jabXwMDLIUlxexceF3uu1GPr478Ac6mWAZuS8Uto6snOHHqgfOFohXn
H0nFWpKdmC9huU3J2QnHnTL4FkPvT6JRu2kMu3Xodocm7X6UPYHjnDCXMumfSx0AQB42l4DXqi7R
HdeyfadArTs2RdG8UvIduFDww4nuMCjKmRimSnJgrR4JaZAfeds8B9De87w8hLnxLsgWxai9QNSD
fMiurryb9LwGcbKigiTCTHKomDHlci0HRuVagJA7xlvUV494GygbEv8rUmShlz1bsGESr9h1p++H
dsYgXIFFd1BWkDQL91LP52cUk4EJn+mVSvnEZJw8DFn+mr6QhaRLEYPFbSpk2VT5E7R38HZ6I2gs
cwUrLb3aBpipLH3C4fAjHs0XO0DehIqFjiZro+uCt6eeirWv1hg4bmRv1L9nU3ef+jw7x7Fcer7/
JC1r55IjLF1YuP1Q7JDf3Azd/xG56UczoU3wJ+wxlvblN0S5p1PQky78IWfYv2O91735iIBo1WL4
W2Rl/WxYybXE4LTMrPCxTwvUdF3/jlbrhN62Oyg/22sU/kQXfYK5vPq6cUmZvBolAaYuxiEODR/m
nEQRJVO6s0P1EkVoDXsZ5/DHtS9LmtzIdrGsAqyMIQ2/PHgXif/QI1DxTOs9NngUi0O4lnV7u+KJ
PA5JctX7gugA313YWn5FR5Ey4AbVJmJO43QsdlBVMNAX/rLVHz2vuENFgobcXaRZ0yNxcY8K7X1o
ZnvXVffT9JAyI13Mj1eO4z35DvtI1jtgYvpMVvooMu1qFc+QTeh/dvm9BpaeCybeOHV/csuOK7Dx
niw7utds82IF4Q3+Zk7FZiKHd+SB6AsYCcaZ0TxkAvOpVdyGZQ7pR4nwmKZDtBYFrFN27/A73izu
bnUYXXWgiUvDbhA/YPeuoeKASXgu4eVIm7KZeS/N75rcFN0+lg3EVx21WJtS3oBjea5SG6pNw5hb
Nu2qnc2lKl3B6j4JqZFPJfo3o5mTmjC9gZHvJ2gNCz8AoByN9Fij7AdddWgG6l1XlJaMUbGrE8BE
nPG4SWwGBeynW2pbBKpw9CjECVYoMCUnBclypdGjBAfYOeJk9JLiMU0jiJZesZkQERWmfOh1TMae
cE5dFr4EQ/dMOf+r0S17BfiQv79Brtdju/Wzp4GRzyJSEND5P5Bt/FBjcnEMk1O+mW9EaGN/U/0y
U8kJ2zSyizp+c4T2paOgWAUaTQwUavYSojzs2mTrxyhcevI/SAajjg5hp8E9P+EgaiDGJ4QdFrBW
CjLmG6ggM6ZBQz5hawF8lFae+6kmuGUI4cBgUWJJXA+jpE+D/WpMQegWRbhNFPjdzH3OchIE0mJ6
/37RGeTvY1VeXKsguSAJ7hRcNIYpe07O6ezRCDZRAKEurtSRM9QsbQPqNCIcFXICrBgbV1cf8XJr
pHuDYYEWi/F2QpoBjsQ65CJIWGXhEuZVfQ9JDttR/jUq8y1jacpdbVGm2saGfJzABQfQ/tPx2k9N
NFvDEz9zM/ppdWeu+kM2iUezcMjwGn5GuXiM8w5FdXRvOnCtOvfNylG86wm+SYY75PORZ1cRVFpD
0gALygE4Tc+JqRauUX1gFGfdCjl+oK8G3PaST7ta2XcBWmmAPFh+0hyEYfjZSA7WFgBezSufQeh+
xYQCLlpqRpUAZpwpVgQi/3Lz4ge36cKwq7du4m8M+/yHBPkiQoBTtfnTVtovoymRxsJpdDrk5DXQ
g42jGTs8wF+oVWIZHrTJ+6lc3v4NUDgaRdwSRhmRH+cN793QnK2MFoU0khwJCECSgSToRaXATlX0
zOYBTADUUZDsu0jDcAOG56XaFnQLJAr+qpUQNDmaBKX6jJ30KdarQwT+yu+iVRIFJ5/dxsFss/xv
9s4jyW5s685T0QRQAXMOTEeN621ekz47iDRMeO/R0jQ0PY1EH1gV75FZJTLer44aalRFsUgm7oU5
2Gfvtb5VDVBU6d8/wumCSXhnAa5bCMGOmP3XBuqXvRxV89VEbYLnamTf5NrzwoLwkL5UMQ2WVEcc
JwLjrcv9gvNOl9PxqpW0iheMd4uy13MUTSpZyskS5DPKyLiw2Ya4S1h6g9svbVc8lAFfPKIBqwML
UUIK6Q4TzCKVLAsBkxo7NM5Dp14HnOKVCO7qzj30qKyxypi0Gp3SYOuVWNBvtwm4KpJkSQpxGN/a
VF5l0e7xS0z9vZ7kTexDbmhvXPtNDMDofGzHy6ockVWBS7NTKB/dc67km9QkN2ucdN+mRV1DG5HC
pGvngyfYaVfjrdCtYx0jcLMLpg2ohs5hMLw5ebop9WzrV/EwMx2HjqAioc22FeApFkY3u2Ib/TDZ
2fLm8a7YiZp10iMHgfYW9fpJsOVZaGSQqRZe/BiVlRYM93rDiMIGESdcdwOrEPMIphOMeTFO3u4V
Zbq5dOqJVwHvYS7hSkwBSCizNq2w/FUR9N/S0L9CY9lO60mrRMGsDgt6KalCkmoKLrlJHaTJN0Wx
q0CCLxvh7DsF+pWauQ+uR2tTZTZuW90dZssptAhVV2cZLx53APZbfkXAOlYc19vlsH3PkNogBcc7
HgIADJBlZmbRPWRN9Qj8IVzELnl8ep+ulQ5gk6nAl0fb1C0zpYSY3p3aXD0btQrYOiy9ufeYk0w8
M1X/MZP20Wb/zYyivbXG7HG6YG5Ls7BC6OkERCPKVdhr75aFHp5eReKl18CFn8MuglYiDjMBFcYr
bJf+JBilNHzFbPs5tHa7DiHmwE2ud4lBBY+GNkHeFj673ruAld1hOV4UyBNXer0G+UB+hUdmBQNb
Rh4reljdQgTeNbXw1EEGAX6YUbUJwF51Du4SWMweN8GsaYjkHjN6Y1VfYDyIPlvcYtBPic2SBG/P
ko+xFY8Roka4awsLo9+8172dEvl3YZa9qcUmCJNbk7SZ0ow+LBckvBfmWOXB8eqxQ+OIHPfAbBAF
E1LUwWNgj/JNqQayo5LCBSY43Bs9mI+OxrpFLaCYdnBJzPYjqlsY0rlzW7gUN04+3PtERUfQT6hH
yq6g/W/hEtMcbnuV6Tcz5EVJ+hIBbH3lfcItJqesepXSO4QugIMw/UiM4azDW0Vd0s9yLHHsm5sT
+q1mHpE2IqzqrolhB5gpLIAQH5Xx5rdlO51OD5oofbDBxMRv3NcS+qBl+WtsS5RyytmCE7gzbPp8
1fNQWfjJgXX6KBznjQQ5VTIP7qS+jbuWlrZivClJfXSw1qqq86qwAVl0Wkh/hZoE2rdmap8hm7Ft
YhxMCwtMw7asxwWP7IrgKEKgEPbmgIb1ZzcojWM9DqsuDraxqAGPut6F2BxrJjNeDF1LUmtq1lfb
tg+42vamYX60AFRRvLzIHpdyqWBbdBg2x4lvI4YlXkTtBeW3ar55fXloffkqsRKva5fGuxoYTxQT
96GjlayHUpt7erVugSJ5GcTEEZcwI9QG5kdjj+tqKM9RM9wmY04vyQz6eRQleAHLdV2Hn02Zo69P
yTF34KBWNaJnhidTlF27JBFgVw108hU9IIym4+XXt5yJiSboLko4eg2BbawR4qMV3qWolgL2y8JV
iNjCNZnPnD7lkYd1aQyEzhpC3w2qtR9TUAYi1xdBO3a7MCqh75Ajvgq4iWeBBQ5MEi4KmqxjRNre
dpH7bFIgzh2tvw5V+dEQ6j6Ton7s4zWKmZcxSGpufBecieUdybAyafcD3zfoJ3cpYAyjxKWksUdf
0ZliKDomAEoNd4ceS1vzYZtzOKgOt1KSAQeHFaKH3kXaHUfB2aJ32gRJN2dqJc8ya5Qbz9bvzVLj
ldAyA9RZL2ODSgVsZhm6T6RbwqrJoDaxdPGGjf0VBEcxTX0OFSb4WQMAYj22xjb3XCzUvFWwfGA7
EzWibp6aJQu2khXITOnAr/xIcJE7zBVu/GqW+bM3wpexrPamLpQbltj71OkuvU93J0InE0T3RgBX
SHcBO8qATYVKVjwNirOveY9QWOakkJtLAtyeCsInaUxqH01Nv2ewudCuFgV7XKmjzHeUWcuiCJ19
VOW3LvrB1WT2sqOi2YVuvsMXEm8t3a/Wg6rfIlaGgJWlRAsWZ28ccqJ7+0toJAdEr/M8aizGwryA
zIoXulfGA/JRl6AlLVipnRUcQ0DlBCCH75paruhW2EdIeMxcGG0Fer9QffVSFVN2EISGzEqB/Xkq
XXJqflSTSx0mxiG1YND5wYp5+H6IEFPUzmtFusWCUSbAo+gtHRh2JZq36tFW1E6MGJja3gqpE1Kf
h1AL2bGNA7S2rpT2wozf6jSQ4FQNdcH2KVkyhltnNFuLnHoi659MtcO47lhPzjogcZXMHGXZqOmn
hDmwBa3FHlYPPqIA80rjEYOmGKRBm94laLKQjAqirdoWwQSNWm5KINF74uvxNo88Y+qYL5F7Rmv6
Fh9COp+2sUwlY5BhZGSRuV2HAWH0lrYNO1A7UkNhEK/VCIsq6W12yet2jG9UBVWEq52T4jRYOMUy
X02uEntpJowFAhAem1a7drrylLuk0yF9vjg1qGxT343ELLDUocns1SOSgWoVeYVxLnMAqH2mXDOf
4Gi93EcyRhE+TiBO35t/19NizXRXTejZh8CgZTTmRH7QFMTMxzYFGIvrMeLJeSqDW0urabZigphh
YxNsFpOuA9Wnof3xlNew7GGYKI6J/g/8F3cdxWL1krUutgKjv5NOrYL+zQyCYO2D1fakY1kg3BMB
vHisqEMTzVlkgiTENjsFYd2eCEdZoMIcdkN2iokSpHSloNXEa1WEn17MO2Hy+pPbrb+NYf/E+CpK
8vDc9AwAAxHTqZUkb/h5+Kyhqd6qSGCSWn8dkEjYLSPNKAM34aa0I4PyXHEBDyLGNDtlwtTUVJ3a
vtlWcGM7JpFiKumIse2+ah5AayiUHGxw9yVQq8J/M4Ys3QQqxBsFUO4Q0JiQhb4YJETO8psT9vdE
5QZ4vKxj5gZ3lWIvNQO1AmnIlVY9ZcQCheXHSPhYmiXgZc36Pgr726zPCId08TRhOL9VBvvNDvUn
wyjQQiPkQDIBIlFHDqqFVr1WlGGnWWj9dHR8zIDuRpPOr4spyVbGe7+ahflwdVRakCOo9D7F7T8C
b1RILQY8y/wSYl19rb2gWgslZHI5uFeGvq0/ZIhrho0o22xTJNZF7U2iWVS8ykrVzmyvPlk01A1t
2EaxTFcB4QjLXoY5GIaSbbgW1TttnFDeY7yrpSr2yPL6JUtSPmv1ut3nuc7d8v0/g7IZeYyyE6Sn
mIIuor1VRfVzrh7bxCXUzQ9Oud1W6zQsP/O+hAkTOGvd81BxYuD3LVKRHL7p6GMJT62XkHzSbVfl
2hnrGTTVuqZ3nAVnHbGEUxj9jTPWEMUbEEeuXWM6L5JPdrX9TQMUM4tyEjAzAYo1pVng2n11IJec
J9ZX7mpecmykvb2dug9trMPGawBTGXbg7eqEmb6ISEYg1ecQOs6r7XXpxvNRKziVeuhK5pLE7z4I
I9Sv4K3HhOBS8iqsLC7WYV1/q7oieW+0+H7sc3Pf5FCI+MH4OD18WYVZhM9mlwwEg/cB4X428Kkh
cu4qJCtDmpZPAW0ImBvqQsYyudoa0Y16Wi/MRo5LMs/1hRSbVvV3MFC4lFlB4rUm8Zy0ODYLQcJb
RsHRSda84DM0kfvZ8dUxF4rE9p+oe3fw61lvqRvNiLeaT6xfjaqiqwexIlE3ANTGU2DKUsOVJx/r
UO83mcOqYOdTkJJdaGclY0fiFSuwCeJ+xJK0cfq7rifTyeS1vLViBv5VXp4HsCmzvjM+ZEKVoCdk
jzCUgMkbgiMzVC/ftIU9UtbH8UObQLINk/ouC3O56T3FukMQepuVFaRnstAIdkX1gKLtnpEglXWm
P8GCU29YoI/2GIKKIjC+HZDTuRk7+bR4SyeOQcTQZymFNckbixcGrddh5HKkEIf83HrMGlPstYbR
YJXmnDWT2BVsuDM9oJkliMmYmv2HkHixvCUIlpuLXi/DxbkK50FSQJldDVvUbh9AIevbqJSM/cyx
maP06dsN1qb0jsZZiH46tXg9OsswIdEAmo+/hr+hHxIAaRGyyEFrlReR07W2Qzs8Kajs4P4zv2H5
hvJBIk18ZCzfP8DWPraj0S29Gs6yN+btY62QH9lWjb2IGfASyWw410qpLzjz2mfIfcZSUxxvXXkW
ljZVvx/a4JrZ7MJbYGSzhiSkMesG9CF9d1Mo4FRbnFm6P9GseYPdha4rkdrJa5zbhLJYWoGRvCk3
PtOEBazKeiG46ns7KC5YS4mzHPSGvWSgHoBx0AwMSbY3+vI0wZBxaRqfltmKBwBvxD1AJQDXthh8
M51ZHc9iCOAUVFHzYlGj0kY17wrqynslsMCFmIV2UoogmitKc6sSmHwi1Yj28JifslZQb2XJDeqP
abs3wOg2ZYjxA29RZQPbwCGkL2l2BJhEYZaZUNYPPebkXibvUWOujNH4GHo9egmC8VQN3OtjH4+X
IEVG2itVcMX2iLEe+cPI2+Rq9c2nC9ht13r5oY4DuR2zrOaFEJebph0dHsxFBLzoyfT7p65ojAWo
n3bju2AEs7LnDoaIu1eS73JaCcGPxBat4rthvye+glcXzmzfOIxo1To6G/OiBP87pRS3hAucTLB2
q4qPpiQZ9lTPpnKmBgYikr/nWunuPrvahpxaj5sk4V+Bh1a0t98xgrs7taG8bC0EdIC1T5FQjf1A
LgP8IKyJneCNQY6ZRfQlAoeEL+W0RntucMjO1D2pbsoN0oFqjvzHW5S1at2k5E4HLlJ1absYwCcB
eIF6KmVauFKEoiIBSj8cYb/VEEHucrPzt8zHZxGs9pna4rOOfa1aElB0b0k60YmO5UyVebpUEroQ
Wp1AtctL93bIumQ/Ns8l40NH7RYYf+Ktk2GR1vMKx1NtzNWSylDRaJfo0l3VVQ2b1KRhmcIaee5c
9AMotdZcLmc+aMNzZZNExP7tw1CbC+O1k+KM5PJmsmbU6Tzq8biRGbR0Q0KsDI38hpbZRgefCCwW
3CSsPtqMJD5BgyDwNQivggy76+ASF6Ro7La+/78kTt0N/L9vSm5mO+EE+Q69w6NmAR4y7eKujxzl
ftSs6KYrow/7OrpjetdaXgUR7EzaBBSNxq62RfvNGhhR4SCBvi9uFBNDBESmgySGad3qwzcgaHKN
TiOfK1bqXIpudC6jqRaIoGiV13Ax1jZJunMZKc7FJmyUlCW32RXg/S4x0RG9JfB1c4tVad3S1EAQ
RqaNv3UNLPdqpKP51dzHunIxpruuB7mAX3o3Wmw+eqVZnweQhUdAQo9Vpq2b2DaezBDskF93Jp4N
Qzw5uPh7Lz1WIZmlUiSI3sImw8iMjzkzNqUbEvVltJjCk9J+rFrm1qXrGnu1tM0FqSvqSk31+BLr
B6dBYuQPJXHGRXQs2pDgCUXR537kl2t96Mezat9ltIhmfRFbWzZE7wZMsC3kGHHA+2Guhj2Rvjm4
lHKWsljRvckxzrXoTogVC9hiqMmh0eCbxFr66XjoabRQYO+j69mAtQQJnVAy582u0sadmJ69vJSr
xkG55XCxDOPSFd01ldxgmknjJvGTh6yahm6hehFgnsGFWgCnY5gJ3tRpoZ1dNOSaqgrdOz0cN36g
U2EXGsPDeNDmg+Ws8R8+ZOGJNupFC/kkYxUQAJM/dj2NFrsHGGFHVK1q421ksPdH2AYhDvl50CGo
EVVzDiJxzC0XZRfSoe7kJuMJI8idHxsxAVnee+Hex0lFLUFimmm9Fio7uRzk5My8qoP36rmSESxm
gWIoHpHsbjpFXgivfoyESwhNnj10dbmsmS7Pjch+smznTonR4ndm+F7jKmTl7ldi6Gw2g9EmNrID
tJr7NmFAkyjdJTa+DeFp4LPk1QuNK23v6nU+12SNhiVzXzslOg4hAabY6CEct9UHL7QPV6To2Hpn
6zEHAZw/B5AEpN6lSd/b0a1SOddRsTchBqhZEQCCLj1emKpdYW8PkGr6DITKfsrpoZlGCdWzRtGT
WOR++wmm+k6KGKkY0UpGRLAU3L/PplXfigJWocrdVGslAeke2nuLjjqlchiSF81FJAtGLxdMhWu6
7VPQRzsD2/Ega/04UrvMiUMhYCj5U5L+l1/vLyvXF/vgl1/+93+2AP5kLPy/MxxOn+ZfJsX/R9yE
SO//z2bC2atfwsD9yUrIX/jTSSjVP/C8CQEXVJc0UA3cb38aCfkdwwIIgLDftiUWIBTvf/kIdfMP
w9A0yzZNpuCaZuDU+stHqMs/pMD3MQnlTaxtpv6f+AjlpKr/tyXMMhhmCk0YtrAnC5L61RKmsg4a
vAEKYG0UmzKBOu+8DmZ247lIrVt43qab4x9BzDAzgnZFvRGG72FJsqNHOGO6t32oyyT1bsM4eVVV
cB2C5cLU2mPV2TtruMXTttUhIMxEDz+0SDfgLl4Yoq9LIRZgpra8PrQoPoeevKTEgTBnPeq6i3cM
a45irBsr2VhEV6aifTIEln3Y7PsUMV5shZ+CFlRECB8qTbaNFeYUaGtSlesfrudft/2PdsvJk/e3
syQhMamE96JYmGxcP/hsEAJ0PPJmsRBVdEn79GCMU/NUEX8+X9zQ/2zrNH72g/15OXSLSyIFHgjH
+WL5oMNMJ2EIkCOGz6AUl1189kcGf4gC8XUgFyvMHnnAZ21CPquINiy6mwzCO2tmTaxt/Oy5by4X
QxnBRLOVKJVHJlbzwaCDId4yXFNsBDP2xBHTC0trLwByf32qtMnN+fVcCYZktGg40dhQfz5XjOWC
pIIXO2UGHSObUsi5NqN3IyLxjZgkhhf2XcQrtzHDQ5GF+18fXvzj4S0L1hFteNvSvlyqLrQwmqTY
8QuG3q4I2bS/BXr2bg7NtkBJO8szi+S4kmmfEYCdd0hW4K/UM5D+e0JWbcKT9N0MH4A3H7XwuTKh
LdsBzQaZ0+h0r26T8rYLHnOeEV1QGtBjn5XrPGugPLYnszzaLhsYZmGA+MnrQWmMhIrcvSZUN0XZ
nAxFYEqkMVxqVbL89dfHBPz3048n2JqWDczJPNI/n/6mznjPp+jbk5GrbBiTHjKFRd90OXGn/tWe
vAJ4Q+d6smVDpDEWAm8ZM2/WNY/RrHHyhEsselC9xrI4Fmr0MA7aLXF3a5OKGBjE0QlP7lQdUdZf
ytZE/hK586jX7gGkzlA6r+M8P1ky2aQQcadth9s7p1q3H0LSOHT4t3YOfxMpbEn9vW3V9qSOqc5Q
I1FmaOHPahkfGM/TwWrbfDFoW96CD9KTR6I2GWYT1dOQN5gETrKsA3EUrXMJrs5go88IdH8ZWZjE
2BXMO6RgSkBcLqJHhAWPinPtYEr6Sv3UM5Flwl8ueadeHCmuKthQOd429C37dDh3rbcl9WFZcMPI
2jlN+S8WMAg0MfkCO9pGAlVya2OhGxDSi0MbXULHPbJwrqqx2dYctSQEO5XtB1lUakJh0GnOCfHh
OrZGRC9z+06QfYiU54QCFthDeoNnHKJ7txUApwXMpbJUnn1ZHwavuHVEseINcilt+4a+843wm92Q
ts/UkHxX/xgQmGdp6Z1fEOvY9p8tQELhmhNJ5y4tvHVhTHdogelEWbpOvixIa8fzQvSyRc1Ftas4
j2mc3EiGEmC/KV/VPe+LVamyQ0MCZLX5uoqG0xCgNYrD+IVmNq0hT9+VkfVUjoc+nwtn52vWdmxI
gs5Ith2rYmsH9k3oGTCMwmenMvYiTJZoShfcIQzBcJS6Zx1Va98nhySQh96Tm0C0x5HhE1pCdg1K
D11p6B4jxIRLU40QHbTkOROPERv8VuTmGyt2z2Pm751YoiggqgIDoeEXa5qgSPiUXd7JNWFBNH6L
dSJv25TZa00zWrn2+luB9rMMCP5SHwpDbl2S9GKwPRbIen72rmyeNJcHGscnKSS6AdqtgEvVMckj
JX1X+ygz0ikRCic+cPN92+mXBjRjb32zfPuEt+ZTMeiHhsQ4QHt+i+LsVtGLLSsLIz8U7xHdZsnF
lezclXbXFA8WNr6ZxoefJ3kyiSkFAHFzM1Tmyimccz9aW2kQO9mE+Hydla44Z40I5FmZVjvI26Bt
7EMuqqNRVme9GC6V3m3jqLq3uN08k8CMIKcRNRrXKpvIWS3SNskUmGTyAyqPZyJAaLeF8Vqx+Aiu
A0wl4YUdTgxg1cFSlqpPTF0A73r4KJzaQldT8FGmt7BiKQTrdluSSahlO2QLRopXXBBCxGwUHWzV
Uu3zwVboh7JlqcaEugXEECPl3rEHJKAZe7Zny6M9NEeNlI8w5folNYFJ+Trm9ecqarnj6FvF0Wc5
nqY8xyBBYTJvbcg5eP6ZC8tNVJlbtUGbQzwDam+2LoiYtwFBb+gPYXRkUuKsM5jmiqs2Bg9ZZ9xX
jOygcB1c1WZyHiTPlgd3LqrjA8MCWEbmSS67Wl4ih6lXka0h0rF5HnCbirR6rwnjlJbxoDoh6m9e
vHl8Ewb1bgiLraMN+5CYFVeah2ji1nVMv/Uy2yAp/l7e2GW5ha2yJj5oCyT86FpkU9DM39b01UkG
xVFNCGoMPlK3nlChz7TewePFiMihbavUzc7xmaW04R3WuFXcGYyVltDLdhnnmW2JuPjpuFfQSqTi
VrfYNA72rguaY1iKdU2uTeg0r8w771pb7gJkBTzUq8j3LxZ1Xp43j2khNiljqTrRlrq4WmKFywcZ
MiGWy5R9KjmO1TuijRwALdRTFfiSZW491uDWNreZzkMiMb2wk0GQ3i6q8M0Kn4xQEi4iF6Fdsd7p
a3Ka4KMp1Dz4V5huqcRHNpXcODyTpt2zi6+CuZcPLEjdIRFw0NHRzszSOiQKIrfB3NZ+dps/Ci98
yFIukl9srSkJng5SzR80HtKEp/9RQ1ye+xjhRTtHxcBAAUqXM0UaYCKfIgajgM6zlTwR9LEp3AnE
pqDFH58HgZqIr+dS8Zq+pMiqd0DQF3ZdY/jO9m6pcmfVy9x8cuzbDHtFhfyT7VyNfzlTBILlZhYX
2N+7fI2Ab/dd58tK06hyW+mPaQUzuXiD/fZsGPZN6ea3Rp8/B+QxqJ1yK4J0vTZ43OnzkXdbcp1k
nLH8WauGSzCdYaRIC8Q1hDKYK+qOg9Fkm7BQIKaDBWvvfCt+lClrRUClaJbyBgvWnZeHC8uA8ahi
8w/mGiu3oPk8oIlRQFFPV8gzEjDFcpL4H/rBXEUw3Bg8Bt/iSr9Asjxj9yXVpMUdYa3MMn0WQPhS
nlAkzLIRgCmJg2ZIqxs8rHI8hhVRGm1DLzyOs2FWNw3MTdf/8M1sG2bGPfOS/bSM6V67Gw37rATm
1WB8lenyUPvRwtN8tuvKW0YaJ3UG0SQsDX4sNja4RJ+T7PhEnKhhd1VGLJ+PVNzzsUpvBxFjKNtm
sfZBttYqK7VbjxQCgMqn0KuvRmiu8p5HEHBsZh25Dq903udFKu4n7zi2iUXAydTZfFdFuUvrd0w4
G14OLP0wRQXICXLF1BNOkm0VcpltyAvIKbALeIjEq572CqOURr8MKlK6qtjE5t7r0KnV4JD8q+7C
3oPBrPdAH3N7Q5DG2+A4S7dDBeVNvGmZEfLq1rOmYzUjkqVD4mh5g8r4KlloEfqkAvfuMofLy8Qr
RLKQoi1FhLkBc8LyGpWvQBA+I/NDxXS0CoX1QKGkoyXCDwnTdaYLXIjhtcl405mNfXS/x+A243sF
qS0aELQqab12PVREOBPUhSDIOaHtQ+YCcPoW0Q5oSFvreQhKgaxfeWW+QmuW9M6h15StZSSXvsEg
qN4TAEMWlPUSWPxHWDOrAEEz10rP3+k5cR++gkTJH1NqE94xnuAWCqNq6ZesuJDhPzxHY3xZrqNm
rDddVf8G8mR+raOFI3Csmog6dAtk2xdMixMHITGhFeDJAN5+ijbMg1RTe3vRm6tfF+3Tpu6nHROH
sjVbs9jy26qUX/g47kCGbDSFxlbl25QgZ/uIPrJ8GwBl8Zii/Ppoxt++GXokMbVE6S1Mu/7JiP/D
ZrZKLIPwq4muWWvmLCVlzE4+2BGseEQILshetEA+DFUA2p+MjTLblkEBdUOsMmvYsO8mqhayXH+r
6rBvJ8q+32/81tni/F113rAxYxWrTXcr22EzlNp9rOkPEol/q/jI1wifd4P0ksTuozVk2ziLllpf
/Ga//o9f0TYcE/C+Ru/ly8XDcV1bucZNneEyZgHLqi3aJXQov7tLfkY0sF+fzuUPB5o+yA/nEhad
0nUmB0Jut+hM2AQ8iL++Xn/b0HEIKblMmm1M/3zZ0LntkEVBbOcLn/LF7csbl1Hn4Hk79gxoLGCT
GPekLP9mH/0zjeH7F1N1YbCRtKFMmfqXRoRv9TaKj7Yga4v7A/afQHBQk5JZoYEI9TW+x//8mv10
xC+3pQlqTQ+8rljEhbxhWLYjffkwROpKR0/261Oq/61JIJlF0pKbWmwAvr5von+4bD4JMXbfc6xM
09DUEP5h0zDVy7OBt4MssIdMHZZaZqzAHBGNaR+JSkLfuNbs/r69zz0TYzvYz4G0vaRZe7BsSnzm
v/6Q/3BrwRJjTXD4nBZIsZ9vLcuptKCLeEyd5hFtKuYt/Ten4W/rznQWyN6jkcg/pKD8fIRGLcso
9zPOeDCedaZNg2ZfQ+OuG9+D219/mX88FH2tqTVBCJDxpSmkeFra6EwgFn28ylIyynBKaw9xidLJ
7Te/PtbfmnXT1/r3scSXB4Y+q1Z35KUukBivfaxtIxKVNjR+c/b+6TCGg0KCE4fC0P6yauOGsMoa
EO8i8Oo56/2KwHWmX/FvDvMPtwH9WQeNK7cBkJQvS1lErHFsS/o5bUvWcsHWcIyWvz5h35u8P72A
plWMnBYDmh0hkPLLo4fRItVZ+IsFYobX0m2XigwWObswBb0oo/rIDxDUR/D+UctaHdHi+Yvfabv/
0scwhSW4SSw5wfN+XEyx0mSeZ/IxBs0/Fkm8YkQ/b92L4gwXFbRrwruoGdRdGH/gPdrD1dw3/e8e
in9Y+H56O35Z+HTFZJZfJzx2vnZHdulNp/QEdqCa/myIyHN/A775p8trAhjUeU3xsH899ZkpvTbr
EdTp9YfoH7Xkv3L//HiAL0+e1EqVuMM/D5BXh4Y0wl9fNv03X+E74+yHxdTmS9E75QiaUPctApl2
mjnaSk78rZ4dTG+8w3559COsMG5PJJ11EFMKmvJWuPJGECM9K9XhrhqGp37EKruo+uoJNdhJ87VN
ZK3tbLj8+iN/h0H+XHJxx1u6pnLSpanZ5peHV89lZZLWymc2cH2UYF2yfDx0Ud3MMlaKISYdLB0F
3SiNbZpq3CtZZi2VDgobch9FIy1RmFC3bUTlCWYZeeMi8SEDYWX41zpqryVuXxgM76MJpsjsgn3i
W8dSR3cV9bekpSwHJ19PVVPudGdN6qcKRqtngBLDdcPYOGDUTmhGRlU1bPJYvdYlf16k28bJaG2k
L72QN06lHMaBNlRJo7CYE6p6TA1n7XbZNnXHJbs/gMS4pOwabTLwNH6cBHGie4QnKT00autGKs56
cNSzZFza6urd9KwhCVrXkbzxU+eYCOuoifBYFvJBKuKBlD5GsFzfIho2yLGFdTB79QRd/WgohIPH
+ZpEmBUm50sj9FWhJSuhaKc640aoyNi28gP34xXUIBFN/jzQUJxZ7GSy8iVO1Ds7ddZA7deaDI/o
2pdM0xel+mEgLYVIs86mvW596Qf8iNEUJqctgCmgGypfy2RExx6vHL78KBzYcf2mToZzrSQ4M/dp
kL4QhXIJXeMGCfzTIIJH18s+MQ48WexvQbjTP27METFX2r3aib0m4ZXWl5gTfBDPjGVXKmc9oZ8k
sW0BHUSbipdw5jMB7+Lqm1EyxipY/nkUiEWqspsotA80yT5GO3+s63STwiCImevrCpm6IrjvzPpF
raZGPD+0zvhsUCbyZF/RdqonWUnAxi5SimJWD/6706Cyki9Dh6+6Qe+smsTe5zVW1Sra+U3WbpIG
NdbQPZhG8c2OhgtgOOXPZ/3/z39/Q5OlZjHZL/2wykzE2p+IssfX+HV4/W97Agni//U//mcVTb+6
Bh/etx/nwv/6QX8Oh3nT/CFUW+qGlFNl9O/hMO/jP2xTaI5pWcxo2Wj8azgsjD9MJmu6xVxCm2oC
/V/DYX6LrSo/0bIBUQDcEv/JcPjLzoOag80T5jPL1E2HxfJLITU4EWyOVC3vTVCLErMfSXoLUmcW
GVFi/GUC63I0s8Pph/N2/rPu+HHYylflRf9DPfL9wA5sVIymAryu/qUeoUTRi7o26ntfwWfWzUva
GRO2tC98xFnREj08jniyMBWgqXQkSGKLidaCSQIbDoFHVuEgTQzJSEKuO/LoK0GLkX07blyEvwPx
DLg+9PYKgWRJ1ibutnreqASh9v7SMsdFl70RdbYemECYjKWTOLrL8jffrlZmkRxEBiYqMe/CoQXY
XhwUC68tCQBRT9R1apJakcx9jzUjNJ/xliE3vErh3KnI2cCn0zd1yZzy0vDgi3ytVjFSYzQ6Inht
fdrzeqa9I+k7taV95yXEM5e0AL16X1Yg0/iDI0cQaOzS5NFszwnWOT9lGIxbeECZjH762poN3qU2
dyCs2DddbCE5Yc43kFnKAau63LbQTWaV0iEqtU+dQ36C9R2kXmdbGgYL4I2LJDxY9FuVqFpNLcC+
UXahLhY1uN1lHzhzx1D/N3nnsR25lW3bX3k/AA34A3TDW3qX7GAkySQ8cODN17+JVEmiohTkU77O
HeN2qpEqIiKAg2P2XmuueaZ6rwAfBHBG7Kb9uM3QMmdK9KZmzOkcakDBVRQFEzounXyCJLAcx/g5
IWGzRoxasOwaSf+g9grJFPDhaCGqJnhkbS6khonXYCatTRvPrLOX5SFU6l3G/oDITyqWrkZ50V6U
90rWb6W0F5mZHjRSG+wcIp93gc9OUCFPqB5/MT5PsJtiGp+6ygwLqtDk5XBPOLoFHpaGalZ533Ww
k5yF2lt7cCz0Z4YlDKZrs4vfbQrWdnepR1TVbX8fuMnSLEFcJuIiJDpAB3aWxdla1mJFUXGXQ54c
UXT63I+EhltNLT1QrI0OVjwbceL5PwKNRAKiO0Sq02wUAAnkLAScNhTT8pUnpD1vG0iHo2TpFi8p
yxdyPUIf8dlV3W6wgMt6xLNOVkW/3xdZNlc6QGAgWfBOpMscO0tutZdVUW+zWp/3WnOjNriYfMM6
KDhX8GQtqAVdJYDpiY1ex9SpzCB5JpiDBD7rUFT4aKdSGXHJm64lS7SxoFHQxmkG+S2Bpja28YXQ
rU2NLTQZI0r76VWqi0OU9ID8+ktZ0Or0vQX4xL2nhVdjexmEtEBc/Z5Aw5VWT5Ti9AoJ7rJnBwHZ
jq5of2zxcQrGfppeTdXsEmlhArKlgHYrtXplgE5xMvxOpXMIYAP9ynAAncgcjWbDAAz/93NLG+PS
zij+3JeqiwLVvYvUZElzlc4KDY3yadQ4sABi7LT+EnbIUtZsbjqJpi+/QV2ZmxihLErQQ7EuC5D6
jrtUES/ICOeU1I/SShD0yitSa+9MmI1hIg5yJI/X4Par2cIxw1tF6/dlUbC9o0gp2mPaZ8ASAZOQ
lUZ2CHw1e+kxe6P55iRnrjPe8EhACYda41wiHSUgqsQRQuOmjF50rLTqvqnyTd83T/jfF0XWPUym
W9kYfL9+mYfp0ob3G9P6cNHyGD6TKwBZTGSrtsGmTRlY6afHIa/aFpjP0BGVAktR2oepkQS9c5vX
2byW1dGncZAa9PqwjKSi3+vlOEVOUga9irTumLo626JgJNSaWnypY4dknObuRVA8mHZ76XVyk8dv
LviakV4KyTTI715LnZ9C85dns2squdF65UgMcxQQUFHnRHcbLF2ecvX5WJi2BKcrl66h8dJYL12h
nR5hEZ+QvRXK6t72k01uPzXA3zQKx/5gwYnKNoZSrUCvzV2alErEs8DWngjvSgpixdn/1QpMTkSy
8TSC+pyuSbyVJfMhDn3SC5WRDF99Ob1fcrRXhLivUFGRXWnOhWtutPKx9a8llpk+B6roZFvdMO4L
L3ydXjCdycBnCSttWpGDu22EpB5PiKL7xYnwpNjzc3qEvi0Mh4OtYbMJ+ds53gQPJOx4rO+xkN9P
86HBJ3ewH4eSzlnvRV9NyP/4gZzkDF7B6RR9+gIqpaHIjv2CmdcEquUrMcM2jLhT+HvYOPee6PZD
ax1K8DGQYGZ9/Oh2ANgb60JrPaJsvGz5+UD4WWH+uIUxEHDxyykPoYJCX3dy7AZw4wujazt2+fls
pAk8NazDCUxmm5sis4nQs+dSsqdKzHUJkyHSJ5/ILR1m8LUWQTHRYuSr1spjCfg8wpdFNWafecsa
drvvvzELLINGHPKgeOqz7CrK/D1yqoXeZtucHrLe5lcOYJY6x4lslY/m6O9bCIBZqN+bUcnKDG8x
bYF9No/oyi9SC/kGvbQyMQ5lYa/8yH9LCaZvacxM3Xg1sRYjkd6W871iZ6Lb/SVK633BdjCJ8WRM
wMqhRGbsDxAQMmyKfebQHBseEET3oOSxvKYG4mT+M12DZa4rd5VqH3oj2MsEi/3nD2AaY3+//7ZO
YV41dIq8mGVOCvMEQJphEHD/bfAc8IfWRuL9/oz/1WHo/03pevb/NX3W/zCpK+wK3lyG63m9620Q
xnn9Pfs/2yr5nr19PN/8+dd/nW9cngBJGJOoEbXqH+LX6eSDPs0ymSc4ZPCGfDzfOI7LIQaMrCV0
3eaP/iN+5XwjVJ3IFYcsCc5Mpvg35xvjvw4avKVIFVVXp/pp2Yg7/z5T4ZBM4OuF4/0gi0tX/2FS
TGH3cB2V2mukqI+dGF8jy9hrjr8SrrG3uXfAYobHKgF5Ogy3ehSs81xbNoZ1xBIVQo7TD61yDMfg
xgOr4jMJdRkO+CR8AOpKb0/NaZISCG17JHi3Ub9syXslntinsjPcDmV87XbZg4rIw42TBXb2Ynh2
cgoYjgeBOcpwKimTvc9YcBx5bJypVZj/aGMfpBKBMjPUandGpN2mUxyXDXuaKR9deanN6vYbsSeP
WudcNrVx6AlRoyd5lwvljpI9cn3yo4FsFU2yaRxlU/bptzSNXrIc94ZMXjM0/bNA92B1xfkPHHOT
4W411BeFC8JU2uUd+eYrMyujmRWKAoaNvgMdTm2nvJkCNfMsZEPax9/SLlrKqAcFFWzJnIBjmmIn
TO0rX+tvTcGflhpbF6sy0Flh6LY75R5kWYdEUTbOpcm/o6tgy6nXN0qlbCKtWnWpeMjD8SWOzE1l
ymtsm5M7AxFYwGbG9CD0cN2qrEixM7vbosLIETUPyqjv3MF717v8JtG4hbL3btOuPdrJAIKNvWTf
DukS0xA05px8aDN6NtUCJ1CNyzeGMeB4QMIonUM4jtJrXXCuKQoggUOB9RPbguaIzWALPoVuUqfI
HcXlLams/CBTXIAh2+h6BUcv7N25U7E8dspIBrZ2WQAlc4HcBTRNwettm/HFThA8tQElYkNUVw68
yn4yoSQlTxix3UPkj4+d4ZGroFzShN0nEWbGQMFriTwD9c+rlSOfdnoT0ge7mBlP9EZr7DsK7xeK
dZfU8piP1aIFjCSdq9APv+FP0+ZVlf3wC36h66wi1xpmnpP+GFN2U3Div5dmO7MFMdV9vq/cPJnj
dUGN09XrrjaHVR8Nj25kkAJm7mKFYl/jX3FzEfZEbHzoL1iG8t6AH4Bldeub4AZh/Uo0eEq4LJzv
mT4siGcEN1wkzsJCiFMk3QIVGZVFZaO16mObFA+xZm2BXD0kan3tjc1x0LMbWHtwQvL0IRGwzftr
TqH+QlHG26BN17WTXPm5sRhDThQkpHP+lbd5Cw/AxoCJ/yraEVGJU66E1QSZR40xegbmwdVRpXrY
OfGVlnDRoFppjKBS39Pbvp50ps7AVswINh4jqynKH60Tb8ifXYYYivSDFvLwhOdck9CnyOlhtED9
0RtCKJmM3vW6FcX6vs7AMNYcpprGuzQit8I4Hn1TonrN95311vCua5BCdGWjRgmQVEIdKmg2Un3u
GrChnU5YdXJNvjx4Y2xkpLiDZyzKQ9GZr7I1SPTzV7VrbWWd/vyik1BrQFJiWs57HJg7gaupTJpD
Kv0ns9MOphu8DKp1pxnaPmvNlxZykRdwoKXWkqjxxjXkTUVdGx/9xorSzQC9HLx18KJgASioVah6
/5x3znubKST+GDtV1/emcWzqEfINuezW8Cz9YF0O6a6X+t4iZIAe0FpwiviwUP1jbem/9gXM+LTT
ET6wygntZMY3TDW0/K4f7xsnQT9lG5deIZ8i6tZzB4gpv/i1Q9/PRh6gXHbwIHZYXrGIUkSK3VfC
j5+f9vddCl9minACmWvRjKaS97HjBWS5K4qyVO/VaGBrmjL+LJXkHA+iWmxtihbqkZ4cqnwF0P0y
kukz4Iu9HMhuK43r1AOPr2ogCf4jI/9fvrX52dg8v6055tn31/zjbubnH/y+kxG/mZbGNh5XmcVu
hh3IHzsZ/otqUr8j0cKmWMkC9XEnIxDaAKCxyfEwORL+bSejG1wIuaVpq/zhv9nJ6NY0Uj6MJJIW
dOgz/Ds0JJWy8cm47hVnYPnH5sfha1+onIMjJFo1BRu7X7S3CYyIfp7JpYEGulv+rDkC+UuwBCwa
QfTOo66+A1rVixzZMZ0jjCGQ0o+ifIKbYFa3sX2toeQMYWXMbTnvCzmLnPvBXFuv6MdqlKnRNnl1
+31kLTHMV3Tu0JUC92ShNwkHDoMNIn9wFLhYFoO8F2IXkQ9ts5aN26gk8OAiJ6tHdZYNQqTxkPbL
EraYS4vX3JkJ2F6WA4g2DUi/oy0XMX9ZLPe4MovoB4LyCXoOI1xjNQ6defoMPW2GttH4lnQrC5jP
LrxGK4d5Hq6r9eij9ocZBl8JFhX2JZTkIAWXY3QPxIGidvINx78CuOF7voY9vR7fvdsOI4FcoCvM
grVbbpWNHm1MCMUHxZoFK3I7Fv4KsVbfzCHl5+ubdpPNSBuxZh6tr3d8tRrxVhlJ4rukmDHb5PDX
Z2JZLcxNuHJvS2PO2vddn5dbOHvRpdyrmxCGhrIhS6Jdy4PBWtnMLMSazFtQf9NwhQ08Ura9e2z5
PlADy3vBJuFC779Z9S5Mbj3vqqtvQv3OtPY5i4wHHXZbo6aFQfEC3shSZiQkUTSPkBfONDabzawP
CKpfgydUqMa4c6Fhw19o+gyBMEVq9nzxQSuO2Xihe/TbVlD+e5g4uwQF87CqSA4R1IhnuKo7MAwg
PG/lm/k+WDPtNT2SU06yqTy0hE+N+G910//hsL1YeCIl5aDNVxEwbeLYjIehoamF4DR6dyXpDqqV
/i5w+ldT3P9KK6NF6frDovlfjSwGQNnIfzjb0YWe/vKPk53zm8PkhVHtP12oP+bD6WSHjsTEukiP
itbVh5Md3kXLwhlmqYapiZ+hin+c7MzfTFoHHKIAO7mk47n/Zj7UOF/+fUJ0DQuJOR+mqiQaoq84
KcBIejclfiH7HmzGWzPmRyuy7mwVPVciUnMB7A1lV2Fgd3GCo25H70GReVtVITCDNk2T7LQeTY8H
vhVBNZTY3t/5MXlrNXkmGI4qWGbsUfJlo+TjEcS58KRGCAM4NPaR1NQRRleCfOHacbZKgEo8HfAE
4f6fq1YTrIdRWacmeJa2TEGMwS71KkINWlgdM0dVt/q60PtgAyv+IqNU2fvVcOD3HmQc35ljeqha
TA0igYFeRc0lh294C96V77rDPiGhpyMNPlGNayFBnQ+dea3KmzTQkPDk8YuF6z0asrVBMrATuleD
RpZbr0xkQEfepoOPetn5prXGtdaYN3GjaQvdBvuNsnpTpiRZmENwhZ/syqKg4yfRS5Mnz6Mw4CKO
VwDIwBkkwRZu27zMBZB6DTOPH3mvViVnXkKLKwuDY0feCPivpTrqTGJQcO1sHQ0Ts9+/hxMSGdFT
DjOVjTlrS6p8n6xFZpO8R1Av3G7ZeNltpJJMN/pYYAjt+dkK1LaGXj0OpQxmkQp8XJr2DtvNMc9D
a5EW8UuoOQhNzE0aqBdRMKBh5dv2lX3hmcqOQq094wT3zcjwX2jxQa+0daFY3wu/elZMnZgXI0Qx
ELyrWfCchsOlgEeljdma4FaD8Aww7lMHL9JEj6VJfSCYA5PliLLBu0ObAL5pdBemLd5hanwLwP8V
WfLu6VJdwNG+K5GIR8FzHnHyG9opSMOuX1PtGNh0O1MJkwIwAcfX6M0PgWKV8X2icmfVIpSXGsN2
MtnF6QvFTmdRWtlVNfYqoWu4j8qovwigta4oBl5EE/nAbFh+DFUlKQ28rG8Us9hmRYokR8nIHsod
tsebwrtowtbDrAhowYHdNFHIIfKx1ViMNsG35MssmmJCL3bha9a5NMP05FpFQMFySqJIb17nPec1
0uOeq9a5KAzIQFIhg7gey63rA+BQ4LwAmA1rmlAapmdioScWdJ0HC2xDj3m6tqpoWLdkL0PpRIGq
YX+vxBQRF+7SstuEwh/nnk1ii6TWYhjBbQHZaWGr4ZuS4O0TCsiFGxR2KOUD1PxKHrxnSvBeFuGP
ZhNKskYkgouGong+9M7CmBKkKl+/SWih+GKCDU/QHi1oyUToEdkE2VUZxsNyqMeXzsJswJtDQLhG
mo4aFgcnTLCc6tfWSsSEh0LiHue+6l522FCGEU91U0buDNKC5iY7auFQVtBPp5q1YsqiqNG20GdD
ML8ZCDAtqi6J9oPqwDlgeGgdDENtrji8FcNTcGdUMliWmaJufCJbHBorK9wYgECDGxeCJ2HX5joZ
dKiodOnSllqPyn0d1e7BU5JhXi/UEeK8UmTXIVUTDBZRn93h0VrnVviWhIKp0L5oyWsDe+tsxqlf
IQP7SjjfbZ/RkCmQWaVDwceX5nVnAz2QUt+qQruOCRZvzW1de9dR4QNwrOwbVYxio6gDBoFkkRfi
QefmL4dRPURmta6JcqCQEONS1QgLye5su9XZAxYAq/uKrjwfQxzbVUDTqqmOIUDnFYPnyok4kpdS
y1Z9x1AvyvBCwBKUg/bg4mSkNe3deUX0EncQNSY8GAFmaLx4ECBZSo7G2e7ngIEeusQO9YDg4lrR
MgrZDjWeqAj2XQyIkZoQKw7giWmPCQGm7q1vXm0fvcjrZ1qXEWypk1tKo2pW1cwBUyPOzaIbA1qF
aMgW80KM6RqzcV43Pyob8VLJRtvF06U6OUBKvhVWjKu2z7tlYTmzAUZ6D6uswPY+RvaFzsAlQlU+
EdsyJRy1FNWN3NrkdX7bD4Do2xodRD/mz0U1Pghg33GvXtCPe/BqlooBLDlzmzuz29Kdh3V2AK6O
/c8OtNmY409ioaJ6yaY4os2m+JQVzYicpCq2SWuclyGyzMBM75W08xcSSmLbWSqqgCAF4ltZzbCr
swnbYzdzW4Fe2sOrNR1rmSjlslKP+tiw+qnN0XcSGtQOvp0BKpkur6bMPctO71PS/QhKvShG7p5K
0AOVTGXuR1DpcDHivcwBlhg9pZeGrB3gcPOYBMq4zK8U2RwLDGj0+3w6hL2OQVTlBF2X1GN9kV8E
yOPneTud93U1X0BFwY4opm43Kg7QYWVF6ryzGEy04H5oz0uVNwxeQZk/KDa8sjDEhRzYwaItx/uw
0m7sAgwOQXIry+8vioTSnakydbGjQOZAApZz0LoLswqWVV8/g4JlmLXilhh7T2tJ0UoJJPFWJO12
C6oRGM+sEs2DAmlcgYSJ6uGd0942VYSFHUbcFZ1CylZIvVVthm4DJJboU9juPdgPvZy0D8HOEJIZ
hb+mMO0B8x5XoPUyjyGTuiMlp6J8yrTySevqV1KvFqLhu4ac8job+n4/ZLeilMUsGDkU+GZ7iXc1
pPrIsShLHrOU9K1wEIvUslcg4fUl7khnUbXVqlfxWLbmrdO6Cye2iX1iq6SOLH8C1lzBUSNm6AbS
+27aAcmTw4Tod8pFpF0Hbf4iZFsvA0F1MgmsfW/bW30a1upobdtG3HkxaMzByi6r6ifKPX7pjeqo
kTYPG5Kbo0MG9enn4jpb2xAFF0HHQK47Y01EyIMXRu9jGTy3+XBviScqu/2SiJIHt+2OfTFyFOWE
0/nMuV2cOjO/WxEed2CoHYqUi7JTvWAzu4+VGfukfjmWLkxuDyuLQGlSPjUusF63dva+TDeETT6o
yviAOAoqWcttV5OKXJ+R+qB6N8BA2mCj8DS/usRVdWAFFltF8yd1it6sPZWxiOqRNruKWtSJED5W
Iw4x14WZGuZiAghjB4vDjYxgklZ+NW9cEqYKJB197yQbU7brxCP1aQBMq3n+QGmOh0BD5sLFTzbk
FVZXtE3kuSxDFVlhx/I571mSDckmMcIxS+gU0LxbcAjPjmFeg+eKCg81bFWYZKcF87hwfcZNXWHF
8n6YerfQQF6RLIboCJz5heoBusMzvGERnYUq7DTWGWNdWEwkBErpNSRrXVGWqs7eCsHsLVk5vquH
2P6N9ziJ3yldbv0Sm7pGxbJoEKC4VmnixB3mHT6fHey8Z/mOegXkpo4bLJTKJg+HcgHzEFXtiAEO
acncdu+1wC/JkTPJGHqrsCKuQ90zNgYtlaS6aZgj/Ja5KlP4CJrGiL/su9hYtqAZ6E4u+wTeia6x
KywgF+j5pjZRlLbZ7Yg0qbfiZ6kBns3CzeCTnRlZ4Ys/cLkyyueqXRMxNzwotc02qz1GPXb8aNO3
PVlmhiDr0EnaGWWceKGKl9J+8pJkl44JE3LE8lY7yg+1KLu5VcTkhopt5ibPVlc+tdF1l1cvwhR3
buq+ekrwxqHnzTc0lhwyw0jdTV47JPF5iMcXTY+7sPMKwGDIS+31MF3i4WHQ+3XjRKs6iecYedjg
tg06tgGarQH7cEa/hRK/TXhKHm2djsLoZZropDgoNTDGjNzNNH3m5Z131jgvjDaa53dd4L8pPhMu
T/fOU8SzhZ9kFmZQ5TtE3H1HiTtOn+rUe9Z49iPoT6InbF4kMTyQvnGFwE1HzNHsco1etKNHTyhn
35xI7bdZdUPAHAY1Kp5KwRIGlfq1ZZSsbau9gpNGp0WF6MmKa1kxhk7/feipa9f+21hCpEJAJj3t
Wk+YEwoQ2WlAQIhaNps64K4UOP7m20ez966m98rjpOHZBCV3YeCyOEgF7PxYzDY401/akeykwhLM
BAWDNxlACmQvKs7NRfvDc0NiQxTqFNPNBki1rRwfh3bHtlSG86wR9w0gb1Sb33SOBi5xC1A08F3N
3VS5a6xpe65WD6Ea7Udregw2244mYlrSJOgMn96Y37FIEHmGpdUmWdSXADGH7B6EVL6gVU8egG2h
6TLUaKUONaX+hwQwyUYiVV3rNNvgjrTZ6O/MoOXQqUXPxaEb426RK2y5ooKSVtWXxF0Yj+jy4DYw
fYFEjNchqztZsYpHQGtGmmRAkpB03VsihqnLtfWhgIWFVDm5YkNgLrCUzksDCYAbsdk2EJjHYVPM
Rj3cN0K7kBmh6gDy7vyf1KDnOrQAdsj2qLOL4aa8IXt7NYujaIzlWAhjzZYpZSUnG8UhYdOv2WBb
Znxdaw3YFrWhv+ebr1XRoblj9Z83+Guh+q7qgcMQCMpyorQeyhY+yZhUT2lWPImAjbETPfgRryKM
cwSlxfugLXKHI13j5XM2Bdxp+HL+d6mzxrFdJgA1d++QXM9FiOtZDVdR1HHbwvapgICmCNVf6kly
sIvxwWq2+RDjaG/z56inX+tG1Zx6xzqO0Tep7LWxRryFcfVELsi0+XJz7hNtzaK/KXRYq8VkrEWh
wTKJTRRPOwYpvbomuwVuOdyaFdqiB9I1bJTq7N7Clo2NYmCmjlr+p1BtsCozFHEAJ0z0IVA70rXi
3sreDWddIWH0WyoYY7HybPHUW123DkX83OXDk0Vjyc68YT6d69uJET+oCE2S8rZzne8hpJKwpfNb
saqEwbRGG+ELBLgnX4GNmE5BJjXVxMDr52PIrO3UCoFeGobIRAS3qVO+pyGJLiZ5mCUTQW0WCi3L
N33asdmG/5bL+LmptONQGz9K5L8L1Y7bJT1GhzhPcS384LkGiD7PU0wDkWnwSI/YE0LQMuyiAs+5
A8FZkWzgPvg2kGeSS7YEwJRzq12PL2way4kV0OlsQCx7SkhwZb20WWrICgNRKoZqbkoiYpWOcjeb
XnIsTHZW00qe+eR6DXlw79PQTgPr3db6XdTCcygb0Htm1a+jengwM4PU84nR3PXsDJIGy6TjK4Sx
Y/xPAUubfvktZ4Gcc5Kz5sQjPboBdnk/Y7M5SG0C2yxFwxIfEEbul7ech+gaizstwT4xxhtTYyMX
e4sihBMT6j0EdYSygWAiEMg5jeqSeIJUa5YFCo91qF4jD9+1iun8rqz5V4XTs4KWj3qW/y9S3P9A
ZYw+GbPPt48ewh919j392D/6+Rf/qZeq7m8mwnVkYZZwke3/pYRR9d8wf9mmZYMspypKJfMPDBxy
fmqsJl5Vlz4Svac/+0fObyAxsFNOoK2fPoB/hYH7u1pKwXzG3gFX5olKis8c8pH8zl2JxV5ybFMG
Y/PhJvxDx/XvWv6/Lj39+wdXGAIPhdzirN/VkRhRams3hUNWGJDCL1q657779O8fPoBMCkMt9Krd
ES8NODm2qaqE7NZ/7eufSAqp4apDQWoLKdAmLfXKdhZNLtQVyYvu7y/UWejbuR9w0vwd4LzZ3mgD
clKVXeKkSxMv1uff/u9F8L9u/om9rYvDtvfiod0leq7qrP4hOtNGU4VBukoHjIHs06afp4GOOeLz
jzzza6b+6MfH4dalJ6IaZGlWK8dKpWEUiafPL31mKDnTr/zwpLVGazI6+cBkhRhwoXdqca0HNY1G
e/B/bTQ5J2/CIEOUPhWhGKVUxXWkDd7GSUz1i9F05ua4J04avPRU1oa+YbPfLQ2IToWrv39+c6b7
+1cD+M9HfSo01fVUJhXy6Z3mTpvxqkmACZPYntlpBUmjc/xFGFXlldK44Xj4/DOnHso/fObU8f74
QHp1RIBkVfVORzcH8bTZ9ar2OgTungYCZBZtO1T6rSkh8n7+gWfunzh5OqFTj7bPWY2cN4ctDR33
9KoPxZh9MXin6/zDDzo1Wfuk/QQg45qdqOxbTxaUAJhX2CPM01E8f/4bzj2o6bd9GMVSjtC3fEaY
8M2YxC3Za4jVayIC0JDhyAhIE+sGibFGi79//pFnbptzMokFonNtqXqELLRI4wHZdOT6sGhFX8Ai
zl3/ZAZzmraMUhcUHa6mmmJIDiGh4QD4+bc/99qfTGL6UJc6s0qNgkg/ZgqOKN1A39AMXzz0E/v7
X6/OyVtpJ56GzM8kE7ggklcEFNzbhuxXzaLuTCGirK+MUn6vkmaeCSjanbp1coluP159/gvPDAlx
2qMEvGqFOO93qXCPHfPyhiTGlWI5V9HYvZeW7BYNEe6/9mHTl/gw/sIaC7AX4yIwVXp5UqdsAJz9
UGYpKidaK0WzxQeYfbECnRkapwSWboCSVal8Wmhn1hLpFACuCEvz57/lzNAQ06d++C2J4oq4UdN6
pyKh2ltwbBaxHJRvDWD6L57NuY84eXdqtyX2L2b0kbd1ncv6rchHqsuadfv5Tzh3g07eHT0pBtn5
hMn5oTe0a7o9XbDyWi1++/z6Z6a0U4e7SVo4iG46eal8g+6w4gxM5MH9UPSLX/uAk7enRulMkEmP
vYawacXzQWyy02jTg59l288/4sw9sk7ej1xKwHyU+HbCHS8tTPQWZ+TPL33m8Z5yF6xAEtJDLusu
9y3KOcVVaruMJuMLc9i5b36yQnIYjZUmCcudFlvzEHGNn4sv7vu5bz498A9jn3ACb9TsrNxZeXyZ
InAdMMa3lvnFMnXum08f++Hyshx6Jfcl8VCBKZZdHhfrJmi+Qo6cu/r07x+vjto/KHruC6ijea6O
iybSN58/0TMDXpwsF50ti8ox2YAKmT1Kv3vMYqoSTgz/jOz3zz/jzNc/heuWZES3imTFkGkHq0Ci
YaP89vm1zzxX+2Swd00XlVI69Y6k+UPQEF2jK/Mh9b+YkM9d/mT6V12bYCTJVs0cuCXs/L91uH5K
m1bHr33/kyEfCHc6NLFHc+OwOnaoPlboEI29r9fj4vOPOHP7J2PIx9HTaMS115FfobheDzBZEbN8
sf0/d3emf/8wLi096lka9XJHIkoS38RVh0Loqzf2zMi0TwZ9pglDDzKFN7agMDQMW92UC1pTd76S
fjFTnvv+J6tVT90B++BYTsTPCE22+a2W9Vp6xuPnd/7cTzhZrdRAR5td1swKjUIEGxFaTrqObP0B
2O39L33Ef7lowQBgo40xCQfGZRBpqzLSqEynbjRzxfj++YecGUE/ZbQfn7MtCHKxec4g95+JL7uO
8nL1+aXPPIJTil/eebkdU/rf4TqnNx3NG/smVL7YaZ+7+MliKyE3Vc40b+IADekb+j6ZV1W7/Pyr
n7kr5snU41TCJ6eRp8tXfysyWGfOYL3+2rVP5p2h68uoMfJyF9XsAZ3efkG0svj82mfuCm6wv721
jumLsEiI/xZIVvEYLYc+2xNd98WkMF3mH06FP82+HwYLkje0jia+aAxzN55vHTpBy1H2t0HZr21N
Hn/tV0y/7sPHSAfztiRCkXcrLyC+IGPRAIq1YHTMyCn/FXDqz8OOeTIJKZCQq6TEg+812nurDo9d
8u3z739mbjBP5h7XR+ndVzyFSto402ROiI0d3YTA8MMy/uIFODdETyYgv8rVuq81XoAs2KtWcotC
7td2PD8TBT7cf4KMzIheXLlDC/Ne9lh+qrSRX4yhaZj/0xg6eXHzqB/T3lOIaVeuUsx15HJG7X2f
PBT9c2zUX6y9Z+7OKV4vxV/ijyF7wt4fafu2MZ0MqT98/nzPXfzkDWZdbyqST8sd6YtLHR1C+dUJ
/NyVT97fyh2V2C25st3JhYXDLLGuP//O2rlLT4P1w0OVBb7mfPCKnZN18x6ANydSEm1JeswDZyaJ
s4eojVkgNW5hGqyIs1ri7EAMlG8+/wZn5ibj5K1WIcr7dt9Vu4R+3FIvW795lg0388FrLHH/+Yec
efWM6dd/+JVuWdTCjriBYwkj3ICXbWukJyqI17zF5x9x7necvN1wvp2epm+xg/yxsMpm3rI3apGP
/trlT97ruGLKq3Wn2KnFjzrfWd19OxGV/mzDXP3+kn3kCZ27OScHAnUEOJaPfHMTkGhBDKXhKGsU
Hgsn+cUS/imb1Wyi1spyUe7qAv47qW41AsRy+fn3PzOETxXsFAQQfYScxFQX/6ffhPq8LcJ2/fnV
zzzXU8YS1WDXM93pxqsYOL0fkfYcE0X5+cXPffWTF1vRW7SnObdetQgrTPJVDUTx1y598mLHkQCj
JHix68xaB1p+YcXDF4f2c7dk+vcPb1NcAewBUFLs6DjM8vGbRcBOll792veebtWHi6MHaURQcL+r
TgdaByxQ179YY84MdP3kFcWEgZQ75JaE7X1R7KVJynLvzlTRfPEB527MyUuqNsxY0rCKHcF8c7fQ
ME4cB/HvSJV/7kx+wno/3BlSNJO4HhgsboHQ1I8PfdV8cSw6Nw5PVt8w6oosgoe384rMuBGpjfdA
Nv0XVz9zWyZ3398eKVkOAqMpU6OpXQwRkZiGele53RfD8cz2Uztdd/sqGP2GIqfRt8KBT6boL0DU
DTkjSct9U8cyi5HlAVr/Yi4+c7dOvbHlCFm6yVJeLVuDKlS9FDqqkM+H/3RP/mEfdMrjiD1C/fKh
Y/vpk8NQp7DdcQEmRXuHog/iePVsjLEyD8JfLNVoJy9zQYajXZIbi1NW7vw2xKH21X0687793HN8
GLBDNDVSoXRiGFGBdOHAHtW9WaorN7S/6LCdG1onr3Rahq7WxBqvtH6socPYCGC9VFl9/jDOXf3k
faYm1gji1li2ugThG8Tb9FL/v5x9yZLcKtftExEhUMs0u0pllct2uavjicLNdyShFiGh5un/lefe
QRknqQgNalIDRMJuYLP2WniKAvibAa2y7SNG+h2bbkymXsmLzglEZ7j+GM7eJ79o5IpJ2czVdO7O
c8BeWmAbFuHtOWBVhxCkf4dN00c/2h/O3dFQJm7VyktAixBgqOiAnEZ3WTWsbILFihzDvb1hmaar
WPtFcn1B320cNvRZQAhhR2S58iMsS3Rt33sboVrGCqYXHCGA1HPYAdjZqyjlgr6LlT24bUnMfPXX
C/CjeDVHoi+8vbjqVITgEgu1++n+Ltz+Acx8+k9Um0hoXMrLrLIPRHY/0DWxFpJuz929ctO8XZyh
mpknKhgoLpf7flQ7WXq7XG2auWvqR5BEgUhSIEgsYKILcmC4pF7JOzbLuS7Wm/iTDK1IAS1EVptc
aHFc0OIQoXAAwdzj/VW3rYwRfYDe4KPo4VmKgLBYRccRnCsAOG8c3gg/E9SLWepU3WX0oU1Yh4CX
g+iuA+EHVCf+d/8n3DYc1zGij8gz4Sfl3F5Gb1peiDdlTwrCqBtHN0JPxBJeZULKS1sEv4ivPkIv
eS273J4540bgmZcePQHQrsDLKf/Z5ugW6MCXsmVVGDdiTp6VpBlBJn8Zp+B/RZ/sWzasCUDa5m3E
GkcPQeMF2NVWVkF1nMY8yY+gQFDLyp3e8gETogOqkyyrIWJ3iaLgzIr0cwgJ8/vrctvgQe/5p0fJ
PhprxhHs2VSD/Kj9NpfRQ6PIt/vDW2bOr59947A5caGxjL7OC94VnhffvzTBslIXux0LoBLw59DQ
2SzTjKZYlKp69GeA6cGzB9jsZdBrl7nb59C/2E5B/B8QsJtDd82hhXxeGBiQziOtWzAksTp3Hso0
jdghnQSZVn6VZcFMPE4AcJ/s8VIINgEJunEvZsp92bQXJjlhT5a8LZZaXvxUXun1lmc+brtAMhNv
U+u8dEm34MwAAo4s+C7qf8vVdGVbEyNqqhad1kWIS5iqq1dUBo6eSL7eXxOLEZlSFnyoy4XQEWdl
d4rdqEdvZOWDVV5+WubheP8btukbIbP0qgn4wBDfYOmHvB7f13WxUkCn16D+9+UCxNh/OkHpKdVo
9BqA6TM5EDaDBjeD2ZTASmdfSD59Gml70S39NPqQWwQN3KbKMbhc/vzukLZuGZWISPko/x2vLbfo
Kx03nZ8ZNzIYEaCD0ur6JIleEcRU6G7CEVxX/H9AtxV/atl1E5QYcTKiZxVnqwotS8C5gWKZoydh
/NnoftOjAzPBicJl4DRqUf2GXixQ9xX4tuIsiOSH+zb1X7Hq1sYb+QyHCA/kyPyaK6dYt96x1lkE
gCWURTMBOifQ+U8g+q7QlDpFz0Bnn7hI1C5Y+N5VExpuxBEyst87sIe7/fJMcjwl1epQLvVv2igo
FSz/RHN4ZiV0OHkG/hz1MM/LY0D56f4vuE701g8wkqY3zX441qgKCSjGpjTED0Hv6D8MtAmlBylE
sZI7bd+52sDbDCQZ7ej1NMrRswL+B1CNkocSwkZFR/odmjSvAqfBYduPMtKdR8FHq11kU1S60Qso
oxN69Q6LRu7r+1h5zreBi5WzsCWsmEgwSdJ+cDtHXqBV+Nhl8r3m5J/7P8NyKAiNUzBk5Widhhh6
huxVXYWHiTofepVuS0Qm91cZoTUJZfr2EhXDV16iU02v5TiLZ5tQGDLOLqifkCp4IN91efe5Eh5I
NaID4WuVb9snjHA+qbLQ7nBNGQl4GceMx2KEJiRnH/pyrQhi2VsTEaNYUVDeIWX0U/4A5HdcDmtC
cbahjcDR5CoKpx6l3gBqSk7RgOVArlz8LGYTGC49LaoXghbtBYzDkKbl+fuxng6ZSFdc2TZ1w5X7
CK9ZfMHUPdQNoCh6jNK1B2/b1A3HJT1aI6MIjtvJ7kOnCLTBIS8/FSsFTdvMr/9/E4SidnbZ4iJN
u4PzJfOcJ5CIrCQaizkGhq82XCNW66q9lEkEnZfmnGX+czSJz03jfd0UDq6qG29n309opSyuhySt
kgc3RyOm12ZnyDGv2I3tJxj53vcbWYmiQzkL6ejkN6AOSBTkyKO6Qi9X4eS7+7/DtguG59IErLpe
h5STqToe9fAceO3Ksd1iPyZes3Ll0utUtpdGuk9RKtHq5n9xE29FIMQycxOzqf1Ju3xBEgv8Nj10
DE2vYNn2T/fXxXLN8Q2/9dop6HXGENHa4bNu5FH32VFD+nIig78rvHklY9kW6br/b7wA51Tq5sJv
L8EARdoofV+07gO0j1bOpLbhDR/OhrHJgPSQwMQUIPBWT+nk7hUIuVbMx2KmvuHE4cBElI4w0zAf
HtNhehn1CLXQ7BhU/fH+Ttj22XDmEE3UDZiIkdNBWaAKdqgiurLJ1xvBjfOWif8SAS9n0qHm1xGo
rPt6ehI++0oy8rFDXwlt6Dlt80OfbsPN/dcP+Hazx6QfoaQ14+aP2nfdDR+bipxVxI5SQu3g/nJZ
zna+4dC1GnyVpAirwvehKAxCZJ1/D6H0kY7LKycLWofd/HD/WxbrMpFiQc7axRmw+6RWD22Qv3Cn
/IwW9If7w1t80DPSsi6KWvMcBxdF04NTpK89DoyL7KERQT7SVG/zERM3loKRPvAH3NPFyMcdTSew
Ss7VrzGE0vr9H2IxYRM6lpckAxeKai9Jl4BkxAeNA/gIto1tePjoJKJcMmABl64BazBBq3R/4Cyd
1go+Fhc3oWJ8YtDna732ojyyK4Cd6Xr3JfLEWSzdSqaw2KyJGRurrIdaC/ywHfMHtcwxrcLHPhvS
Q4R+c0jbgIUloyvVPdtmsD8jblb64ZIgOV2c0n3nDdMFpK37+3thWyojaQN/45IS4rwXlYE6x82W
CyuLI+/ad+7oZivx0OZ0hoMnk6eCPpzaS9hBFQTsG+CROc3p2h3UMrwJHoP+ovR68LZf0Cl2Cofq
N+464D8Sy8rBxrL8Vz7ItzFwCXVPogZrNNQgVa2q5xwU0feX3zZ1I2ejBE/8WnLUbXP66qb8X5bp
pzkATfr98W1Tv277m1ydBpDvaVuEbzDTZfuljmZQjWXBivHYRr/+qjejd+A5KmdHdBcNRgE86Hxg
DvmxbeLXT74Z2p0H4soAOSFtkPkJV9FeAaywMnHbsrt/jl7yGkJOeKq/yGw6Tk5yBNnFiw79L9sm
b/irguu4LABX/jzOX8Bm9ADU09dtQ5v+yhirAXLuLnhIgICAC6B2dNw2tOGlIsKL8eLh0azA8wc4
6MCpiN+xBte6bSvQbf9zyVkWgENdNTyumTzganZZpLdyLbu9m1AY/3Po0a19CYoaHlMgjl21HLhL
dvNqE9ftnP7/pFjfmGLW5h7wQ1A67Sb26rX044xWhV0ahg8qdaApKsZNzko9w2zwhsNBVCmmeLgS
uPblsc6S0/29vR3mqQkRBuEoVRDHHuNS10c2ej8ETx8WJ3xO5vr1/icsG2yqVjcBYP1OzvEJ2j1F
5fTQDNvgHlAq+3ODQTDaZ4siQ5x03SFUWRz5yyEdlpVDm8V+zPg+tOWgcp3pmE7f6vI9BFd2xP9w
f1VsYxsBvkHfwxRCtS5e0EcH8qYdHcbTUq+xPFgW3TXiu/Bm8FUN3gCTGccXiWr+A8SN+pUwaRv9
+qPeWH7ZuBXUjZwhHiHhdGBRURzdca2fyzb49f9vB4eEC7hr9RBDLvZEZPWYghlu26IbASEQ3pRH
TarjBFScuM/HWRjEme5XnMm2p4afaldC50M2OpaVKnde9UvP6aWi8uv92dsWxgjxcpxkOQ/BEANY
AFZRD3zpayVbSxgw4b4R11Gb5LDGyQPPIcnAazckX4vuM8+baGXxLdM3Ub/+JGjfOXQAR5jfov8S
DE+CR2tNu7bRjbNYJQUaap1piPOavCxiPOVF8HPTujPDVUNgRSbfEUOsFzB1tOElWsqVLbVYjKmq
57e1HggABnEP+bzJT09qQEG4XEOJ2oY3XAmky/M0kn6IvU5CdZTIM8AjPyZnjVvENr7hTxQ6PKhk
t0PMfWiBJ+DF14euTo/3191ilMxwp7ovex9MYkNMgjOOYDWnD3mBM4JYq/jYpm84FKsh8xMMI2Jw
znQHkooWQo8id2cwSnhMB5/u/w6baRrnpwm0Lg6E64ZYLGji6txTWa/hly1Dm0BdMUDAZqmSPuag
F07UdHIgI7lp1iZIN1ncdmaN18ddGNRfQYsSPHrTuLb0tokbPhUEMkQOIX08o8H+4ETgJHOnZl5J
3LbRrxb1JoWEmRYD+CuR/QTdl5F7KtL847ZludrSm6FdxwOD5IhlGfvgweXqCS1Ep/tDW8zRRN82
XnVlHSAqdgrwUIINxHP7Yzv425L2f2Qhb2a+FDqh7pj1cfA90ke32Tis4aVhMAnelnj+phrq8KGI
pyH5cn9BrrH775om/Q8V8WbGPBRhHggsSBG+LmBkV6p/L0CU0ObLIVHBDsQSKz/CtvSGi7repJ2s
xNqkvd8ekilvY0dDX6zVW2OxCbutpgAkOGWo4k74XzzZveuz8TsgBGudcrcLwNRE3UKbTKJ7cO5j
1Mihr6T1rohAUUv1T4cUnxxcsqCEVTxIx61XIoRl0UwMLlOjywEZV/FUsbgYIIAM1dawWeOQsYBf
qAljzbIQXJRp1ccSrNpQ+ToW7uegYXsHt1sK7kewJZdTd/BL8Ec79YoT0uuW3zC6v+Ctkwvukkz0
0GRIDgrqv6DS3E1Vd1YLKJ19Nx7AGZlE8qlO5Mo3bQt5DWNv7DzoIygQl72KU/C0tm6+d4DEmLdB
I6nj/jm6j7dlaG1jm5Jm2XdFcARG73jfQW0TN3x/nGegWwOh4jxj3tkhJUgcu6o/QCBgjRnhmhBu
bYeRozmp6QCtAgUQuXAvI6fiR62gwoF7sJbs6IpEB2Cvnes1lOrt3wTewj+Xi6OLMgG5FBSn3X/T
qoDC5FXbY9tV3jGhSQH48UHfjdF12IFrP5nYvo+cbuWIbQmYjhHGnLkZmVYttnqJvqE7FwJQHDKV
gfgoM/kQke5p8pxNb5aOieat0BgIbb9SxTVZ2tMgwSPrCCiy37es2xkcuqh/7kJB+qkKOrgEWruh
ORBE4zHKh200byDf/3N0EXlzL8Koi0vwVhBQlqOJ8pQFHehm3fG34AiVCw33Ywue8G2/xziRjCWF
iCf61+Io6B5JK55mvXaptS3V1ZDfRA83ciM8djcYeo6gL6+AOF9rRLH5ghGYRu4gQXlVF7vjK13A
7Q9OmCVbQ1PZJm4EJmeK0HvtRPAFyg8J1NxUJg/bltsITHPVXMkGICVfNWn6ykD4C/RO6fzcNLoJ
/muGhqD9Dk4sKbQ+dXlOp+S8bWjD7kWXpSlPS3TFVqw/eE06HSkwpSvLYkmpjtl10nLSckiQpHED
/t/JxYNL+KJB+t4mDwm/lGDrlD8nCv21Wa2EJMsmm9j2fKz8PHEmEYce1XSX1OX4tVJLRVZObv8d
X/9OEI6JqIZfJYnKrh+Qr6InMUvZY9m2Z8UESIaqT6OMzuhMfQUo7Z0PrY6h4js3mrb5tVm9hu7O
0mkvD88QOwY5SpMMZzch1cs2azA8ZAbwZwArU3D23WA35Rzk3P9uG9lwEKfPPSnzXJ/VXPITUIv0
APmINbH422dR6F3/GZLqvO/C1E81tCF6VAbxlEuTnRc8JdA2BHU2FPze98MKRtoSoyIj5zWRoqDJ
w7qXNTBFvhQnFYJF1Ref76+UZfy/INjjqKA8j5XKu/lzxdxTO4YvLeHpigXZxjc8nhMQEbQKa+Un
A5RlpuJ5AFH2HuiQlZBi+4CR7KAO0XrjxGGYywCtV6JeWIl2/k6WK1fiaw674YEmh2mVgH2/nELo
D/T+c87eV2R89KjcJ+PKYcD2C67/f5PhICdUq7mGojSBmO1VaQjA4l0HcYb7O2yb/zV0vRmeZnIm
2ciGM59B/17GHOxMQ/nUhivTt4TAv+C2HRQgoBSiz44v/imViBtnXEEb2IY23NgvAT/PmhGOFslH
WtMjnuwP91fFchGCttWfy9Li2YllmdRnt6o/SF99kYU6qurqzWkj943Hfky0ghRdz1t0GLabajeO
yUTHPcC51dDoc7ZMp4i27yVdVsKpxY5M2K2uIPmAnk4NQ6XvWJpCg9wbXge/e72/ZJawFxiuLGSn
UdrT+hwE0AfX7X6Yv2sfN1RCLmPQH9OGw7CylddNy96bcNywhoCOzAoNCTIIseH810PW7v4PsS2U
cVpVnQNwTIGtr9PhmDUuAGVyOcoOqgfbPmB4NNEiaaVT6rOXj+Q4i+oyF0twBAfA720fuC7aG58G
T4f2B6/S5yUjh4m86vqXm7EV17CtvJGWnahvUDrG4AMR6K8tDhWnx/vzvn3ddUwsbtLRWYYFhnba
32gPhpTEBMFHkK/wX1ytXRMtAc9kUO0Gib5+QKzOAnWOXUXqdwkelTvH/9FRZyXr2NbISMuyTSFy
NNUwIeHsh1YeWDavxOurO93INyYYV/hOqin+oM6eQY6x+9R4eq/JE4vYOfXq46I31gJMXG7ucZTs
e7iYu3gnSAyCpNlPv7X92lOnZSNMZO5VfwzdQxmsNGXPKhh3Sn4cIDeal/6Ko9m+YHiyrBuoeTXX
bYDMmcCBv4A2TcidXSrXHoMtwcI3fNkZXNGIEdtRofw3T+6Z9tC2nra1bDsmLLfxUM+keFQ9TwSa
o/6y0+pXQNeq17bJG67cUa5JUQmkhOW51guIo7vdFKqVQGEb3UjPJdMN04QMZxIE+8V1IYg37fRY
rTiCJViYxIxQ1JpBRIoo2kp/2ksSfpqFPs10+ZhVbVzT6NemoGTicHkqgoKm+Bmcdz/DiLzwcXnH
uHwC28beH9qVc5LFVk0IbgjRV9aU+Ay6n2n0MWSQqgzfTdH/7v8K2/BGdi5ptgSQlEXOcaEp6b8v
/ddcX+o1ynjLXpvQ2z7NAr+fYElRlexU3u2nEHpsas3LLPHUxN06bZB1qo4GqCmDuiAqoetTFR47
3l8b2+Sv/3+TLjNIHALxjjsC9JgaSNA3n8OFv1cedIjuf8A2/ev/33zgevkPxw7TB7PJwwSJ6BFH
yPtD2+bu/jk0DRmbwiDA9YPJfzovO/RDNkFHcQ26bRvfcGJ3cPsEje4D9H0hk5JGLXsH7jJ5hqrm
Wq/7f9w9N1KaCcOCanAkg8ZRZ6mG6y4ki2zfZy0fkr1PdZl8KgUV0bktujF7CCIGAT/VEOgeZ1Dp
Aru6B5m3QxW00MYsSBFmn4OJQ724LzLI/G5aZtdYZr9EHtRjqZALy1/DRF8yhTswGO5+bhvfWGZd
ED+pQFZ5Xtrqn8Vzn/y6PTXLtqcKxzVuM7pxvSxkhToLWaLQ1f5siundGOXHbbM3jjvLAg3uyMsw
fBD16BpMfxWeOHojFKnvf8DiQCZ6pnHSfFrAJgXNRRBhet7Sos4LjbFtoxuxcdCyUb3E4kOQEuq7
Re3vBuqv9XHY5m5UIAa80YALC3NP/OzV6cfY7ci22yIzzjcQ+1wy7SXdeWDpwcPhA23A2yqXJjaH
44BMaQ+L0eRjLqA+w308DNxfb8sRlhnh0Bnb0s/roDv7lP0oh0+1r2JUfU5poU9R7uIBsNjmtiaF
nsaGplFUDmfBvfqRgxbof2j8jkaIAaptbAGOifBMtB/oup7UOajlMS2KGUFrtZnfYjwmxjPSDnS4
uVJnykHuNPokLrBwh/v7YBvcsPu8Sn2QeI3qXDjDcYzwiAiBumhlky3lANcw+yB1ITOZdAjqdfaw
QLN4p4P6qeNJsRdp8hQtfnNMWu+5dJxt3TmOCftMktCpgLP778KCvvu8afofUhTOtrqASf0qIN4J
2d9anaEzW8c5NMSf0hk5p0n0uOJ1lmxrEr8OfETTErqYAWH4kmfpjqftQzGsHdJu7zczo+j1+QPv
QiM6Nhh5AC/+/3oSfrtvSrcnzkza0amrArTAoZdF9BQSq/melQSIhR/3R799eGUmBrHs5VKXfYp+
EDp/VXX5IcqdR3BNvQcN0df7n7D9ACOUUgcZsWforACN1e/Czc5jnz0VbA3dZFv662ffnAA7EM0l
MwGlCHcr0IalL2nkr1TC6PWM8PfxiZnhlEkh8e6NDuZMFcXPqIHMNF4zoJS7dKBjdJja60IPYPDu
nhMIXB7KWUDUS04n1IiGlUxkeVtjZqSl6Gnm0DySl1rXD91IfgQDfQEr1aOQ4qED2UbZON+l17y7
8nQujfd6f9tslmGcm6AVyFCKQltsyj5myecmDfdR9VE7a9Xxa7S6tbbGwSn0BmAuNDqR0lr/WGq3
PyGAvQSeOi2u+BXKcA1waLM/4wjFUzoXXQv748HwoHPAvaZgP9E1YgTL8CZUEkKrrOMB7M9PTgFo
vJI2ehmpXPF+yy6YaMmsVniPwGQvDkn3OMl/EG7xkAzyEQLfL5s22iQxjaIMqHVEMDCpOMOBDS6E
hKup3ZdjWu7m2atO979jWygjDqQ+axteg6IKtABPSo3Hocjjlqy911nigElfmvOsHFwJdsg87693
5NMceOf7M7cNff3/mxCTOFqEqYIHDoDVzErsQzyk3R/atijun0Oj46xmywTrKcPlHNbVofZ81NJW
2nZtEzd8uGJ+WrfkurXA2+8cPKDty9xbQ2nbRjc8GM9ZTd/WiBBQV9p3AXsE++dK5LWZveGzIOwo
If8CBrVF8sD7XoV6+c486uivUGn2v8yO53YrO3A7DlHzTdkHg2LKmOTAmk3gNCr/V5TiRxI074mP
NxwZrnjZ7cWi5nOySIalDkJ8xiMdyo2nAIrfm0zIBIAm7pRADxGbzFvxoR/DmC/dqXDXkCOWGgIz
AaAZD0DZnHDQLzD3mEci9sPwqfKSp7lhR53NH5njHopkfCeTao++qU+Znz96S/qcKGREEX28/zNv
LyAzUaGJV/ZsoWD/CR19LPzhCeJ8K0NbrM0EhCLDQspc4RdWgToCx/KYUXaZKP0aFtsuBMxEf4Z9
PpR+h02KQlQ3Rnf+1INqbaMFXJfsTXxKs4yPY+Y1l9bJ9iVuMcDeiOBbMo8rZ5DbPoL9/PMDkBGp
GJ/C9kLc2t2xWR14lD4lTv3gg2ENxEbH+3t8+/rKHCNegWQgn2cKpp4qZPVudGj/kWbNnO5KOrQK
bzJBJ/bKy6rXrvOSlQBg230jjOXo8RONBvHpPMpjmIkzjvLgbQ/fhUO/CdPITPxkP9R4thrAYDKi
c2sHXfZsF8h87S3mtmdQEzHZ5F2eKIBTLvUYuP9mjjOAunscttHfUBMySV0ovITg2YGEe1R9UR6k
ZBpUWw/3t9w2+avJvbHdibRTuWhwhmm2ZI/o1SWHosrXiou3DZeaNKXUBf6i83Evm8AiQtosLsrD
GCS7rp+hXFJsultSk60UjB5iDChIOIawl19U6xYH6QVOuvN5sQbDp/+1J/19YKYmcWntu6moc95c
ukUvDyW6SL8uwDQc6kKKfZrk3jEsJ5jXBGmhJxAdt0eSef5PQsIE5Ckcb4wq8PZhwtURPZzLHrLr
1b5gZbXr6wnXmYqz4zg17mFyXHnwtP4fat0FcIiA9XVgwNvlwTJ8BatCeqzKKXHQztdPB1CnTbsp
S7JDGNX5ueOkfFwGthwCqNse5hQ9YVOVV3s+501MFJgZCR2mHWPdcBJdKfdTqfluKbt51/tFupc9
JwDnNj3q4A16y5aa7zpcv/ZKJ1DDytNfabTUR2gZ9w9hR7J9SDp2iHTl7Johyw/LMtT7dG5fu3qo
zj5Aps8sK8UxG6Z+DwGwbD+1wCiCVGjeIamxY+Um5ce6G+dH5uOBThHZHCd0h50Knn0VKmv3HfNc
bChL9kq0n+oK6jeO8rqT4+FTHhvKg4cWqR2CcPM7ijx372ddemgatHup2g8f8Hj209HR8pKwRB/A
uQUB1tB3j670fqOGBsK5jufPU0vVS6W8/LWtefswpQ17J32U7usSXw6diVwArCseoRLFH4A0/sxm
/W8iBeDELusfIVUP5KUkqG0TCE20RJf7MQRZiwP98i+Bi/N2x8tlJ4iX7PLr0//Qh+mR6EwdUs7E
plRETVQbdbwc5LpojSfDQ+nyvR/JnS82lYloaFTV/AUMViWtedwE7Y7mB+gE7vj4z6ZAZEp0CzGN
kVZNAECpX+6XHsd8CvnflXWxhDkTy+b1CSnDSoSxJx11iAYI+y7ZtFZSvn2LoKZ2cD7oJCW8C2KS
+8MxzZL0JYQq9jlrm2LTIyo1aSMnPyRBGbZBXBGRxT7pq3NNoPksZL7sg8TbpstITVAbl4R5uKD7
sUiSXeQT9AuTvdTbigGUGyeZWqrWq+hSX0aIytQkBBmQ81TnzQpo1IIapibBrRqXOgSXWHFpCqI+
OUXuXCKXsNjTdQmf7vhj1YA4Fr0n7J+uZO6jSMP5Hwrw2I85C9tDh6CwYnK3y8TUbDjJp1F7I4Jr
POtmr7LqsjT0wKChDlDzfs6rnYR/gr9t5RhlKZZRswWl5E3d8QLfG8od+TY8R+Wu/sQ+Oc1O/kMu
AINvqxZTEyYP0Gyv8w4fagkyuf9eudkeTF4ry2bx1L8EGhKaB6hO8NgRWfSx8mv2giqgvxJlbh82
qQmUrxtIXqUBRh+HH51+daofV5Rjm//eFMRMVDxNi67UacvjPv+hVL1rUmdlWSwhxoTDJ2JseZBc
6VTUcWSPXY8cusoqYRncZHbltRRttmg/7urgyJrvQfIQtWu6cpYNNfGmOY+iUdE+iBfV7tLgZzD+
e3+xbbM2ihReMuA5OCmDuMceAtxQfPBavzyEvlrJdxZjMXGlIUFhqCaej7CePFQ62QvRPqpRfRrE
itNa1sZEls7uIiRNfT8emMJx1QP3+thAEW/TAplI0rQOcs9fRj9OxvHUJu2jDzb/Tvkv94e3Lc/1
/2+uDjSCPIVTYPihHU9CP3pXsukBkgErIOjbt1EaXPf9zfijFm0EXkU/ztAFeChmHFsjL/zdQpmN
j8mJa5mggy/bpq5CTdHjjoWC1gPHbk/jcAAXR3NyRgUtxp6sYd5sK2ZkPzULV+kKfuawj733pUyL
mMqXpV4DgFo8wkSZjiN4lP168OPa/S1ltksI3+fel/vbbbNV456eelLQJZ/9GLxC1TESg3Pk1Fu7
X9lGN5y5DQmeHwaMXizheOwXFoE9p9yGVKAmtBRUHEKxEaY6Zf5TM4hvzeKtXD4tEzexpL2XAR5S
IUg0TS1/kDnVej8qANJPm5bdxJIW/SjVpKkf52AMPvllXp/GOlw7F9sOTL7hxEsWBbmTEZz3iu9N
tsCr6C53l12OUOQW34B931VF/SvibBd0LB6CYi8LsnKota2d4eFRqUFHyPBxRnNvN+mg2QdRwVfC
n2306//fxA8O5JWgNPLjMRVRBuSY9ig6ltLp3207Y3gz5LBC6GF1XlxHePlE83q6qhNtCRQm62vZ
UOgjNaUTN2N6xFUCjep8J5fw0JX5Rrsy3HkGT/wIZREHdoVVx5F0Yvy4bWFMX6bFVNbgSotlIr4s
0vkkqzWLsUQ4E0ta1VlZtJle4nxoETtH6DAtHDh9QOrvz932AeOOG7i67cMlmkEfFe3RKFvv5mr4
rvJo5UxhG9+otxVVpxdZZUvcXx+y8zpP8QUZRSfwf4uVQ67F8E1MaV2IibkinOJgCN4FdXVU3FkZ
2mKY3vVnvfGpOWt9vIcuU4ySy773vL3M8v21bSuS2xqFqEnmuiSk8Lpkwuxls+zGmQP0uI1+k5os
rjUKdlGK+lc8+W12zGTdnTIPNe1iJNFhkwGZyLXZgwpA7vdg88rCD5CIPOSTeNFJ/XB/+Nt765jk
SRTNQE7v+Ooc1eA8HWv1K9Ht2hHodrnWMYVN3Ryq2WXLUPMS1d4PvooR/KTlAdW8rPlxf/637d9h
RmwAHpbUi8QnEh5+zVjwG+o9X0MPUtqbxjfhAGnf0rZeMD6dpovfDA+ghb2wYQ3tYpm+iQcIpqJp
fLxZnlMKEFM7EIjcpMXPGlz+K1eC26dex4QDVIHHOmd01Tkfi2rn+eIXQ7TwmHwohNqHNW9Qlgm2
7YYpctq749LlracgGANKhivKT5MDhfHe3wyLsZqYgETiPSkEkukcpXkOiHgG/bZBrj0u2Ea//v9N
LMo6t0FJBStVDwTyXsuharvztokbqT1oiECdDRPnefmQBDWgN8HK07rNgtifs3aaKQ/mflFnb/xe
4EDV612Wb2w6NpmV/AkUKiivqXOJOlNVP6HyHU4rE7ctt+G5wsmKNggxtnQC/7lGUAYOna2VUC2h
x3xFF3yIHJcN6twFpGh3ZdloFIFb9RSKWcQ0z5J3OG9lG3k7zEd1Bu7bqFW9OitXPEQpe+e6a9di
ywabD+Xcb+WcS6Bml7Jq9l7fPCfR/KFCsXElxFk2wnwul10IEcceyNnC6x96rQ9pzbZlF/OZnNAS
h58SQ4Oy/VLm7qGaqpXSrG3WhrcmKL0t2tVYccKzd4kT5Ce3JMHKxDm85+/HOcd8Ib/yFQKG6NQA
/JLnNJWvkEb9lg7oGNQRvbAm+Kbq4rWK+mibN5hP5Uvl8Y5KWZ/xHuew3RANhb+r/KBYs1CbGRnn
c5/MtfDLtj4zJi61Yq9hN54yMX++H+Fs/mZ4c9WzTiaFVOe5OnqS7ED280jnao+v7iK9VvD4L+3+
tS8RN9/GM6G4krSS55Tg5bf8PWXdS9pCAbbt983M36X0sfScg+N9SaPPBa2PgO4dknI4hO3PuSqe
IuIdBCjz5lWtjps/HDMyDvhNQYccvRbTGT0vbbEjbi/IQRSLD/br/2Psy5bsxrEkf6Ut31lNkAQB
jnXWA5e7xipFKCS90EIbCIIAN3ABvn78ZtdMZeW0WY2Z7JpCobiXwQU4x92PezJpX/RzQ+wL5XX3
7xzP+B/Pz/90Gm4H86etqtUjKlqVDSeD7iJ5QVZzc+F7R+0d5krq4ePGSNS+zEJJGedhNLmuzQ0M
KjqSU5risHKsT/Nk8xraYHNOmi7EZYp5zz7opt6yWwTPIi+z22/OVnO3tl/RqS/82HES8woUJoVZ
KNGW3/XzaOxBhbBvr8g2huMvTIVDEBEmtu2RiVln4FMFDTBSusFZtHChwJQvia0Qp7qZBT+43oTf
ZRP0O4YElzg9xcjtALM26QVR0JhC1nm/T7Eo/QDqFeF2fdJ/RFD3+svvIClyubUezHI4Lw5ht/PY
/0AarrB4m+YmnV9iOcgrTDw7ftVw+ncfl3UT/UfIu91yAjzAzd3ixm4t0rXDAEQzwjH+aVBDLZ5q
386qUj3saAslMpMWOs7q8GDMDPvSTo3JekWVO/gj5sglhiVuy9JXEEQsLrK4hk3o2ot4z+kyre0r
MlbXLxJW8eHZUO0RlrgMIG7RIS4I4agHIBUzfM5ZsW/U8zy1qTGHFORud60jTpOyq8eE5mRMwMX0
nQKp7Z1MTCGjPZBl2/XtUGKEtNE555j6LMRYp+zcZT4cjjzuSXNsSDanZYYTV+cNKilXtV3d1iVd
Ut8XvOFyOC2wxKmHfEXcprjMsCPkh8XZGmYXQ8xNCZ+4aS3G0dk7Sjca5aOVA8vFROS3EOJHmJO0
zN+1PTwHyjrSEfkITh0h8fUm+yVPMtMNIKsD+ETJhTLyxvaehT/jYFhlEbQm82U3szY5ODM1PMfC
DukL3b2vi970sDSmis1RRalMo8JoHuMOTbe9LtZ18q7YfSOa3DIKh9PJZLh55liptOShytYX51nD
crnD1QY+rjSb4MNOm6Qa0sX60xC6MSq0jpr2ySzwq8yhzR7XIzPbBqm4mhbzEqRjZ7sc9kFhd/Ik
7PpH4rJmh94B1nP9TyazKSstrJ9cJdsUQRtkh3ocar6mIbnqxfKRcKPSgo/9zkrt0rQ9ACv2YW4n
4egjbTbkdxUKIQ6+gihuW/q8m8zWnY2IOTsEAKv5xegA3XKdhSmwNSPxd9fBd/U8u1SFh1CZ4Q1R
rB/TkVS+jjO0FmEyXlm36ubV8k68kC1pvvnQDuqzHbjuhqq1e9erapvXpHuWad2ZX5iFJWkFIDXi
Sw7r5zi97DYG7ZmbVdDGFApTDAMkZDbcMuBV7ULuhjRM1qPaUkrvuLaqQ6yjgpUgxGCLf527QK+P
AhotcZRa6fpXJJC+OuJ0xFr8mJGsMJYe4057oZp5hUeTJhh87zCOsV5qSxE8CZRppQft47354tWk
xjustrwtEopb9WM/KSzGGAcX7nOQpUJ+SBUey8o1cKW916zN1FEvU6QO1K5qU4W1cQefQEfnBCU/
VVCeQDewxaXUzI3HznVaQ6dPAFLooWFbHrPJdHeYDxRgsjkTcRUhXiUtR0+z9L4Ngu09NdyM5175
cuFp9A5r3CHFXfchgmzH4dE2aF2SvKld7uPp0QtIeOT8rIIp81WLzMgvEjALLVKTpvZpj3v6Y0vD
Gab+zjcKbIWx7UlEDorNkiZtEcP58JNK1nAqUpJGuRkRScgyCblmjT2vZ1wh91Lq+AiL4aw704Uh
uwKbwrdll/eKsrE9Nwtp3vUwEJnLRBE8Em3QfUY+qvK5W0P5SNv5Bz5SfSMubr5HQziY517xFHyw
T5GsAeomZFXgIV27WMkXX6BqJa60Q7ur5y5W4fDghPRLYUlKpryuuxGq9J6n4l7vND4g0s/kSxbe
Q5KNfZPtqV/vEuTxTUc5uNk0ubKB3Q5I/xHjvekngpO1YesqfIvgpHzsyRjnGeDlJW/UXGeF8YMM
EboK89ncpP1cF6NwcCmZlkXoy5C4yV1jZdchDz1bEIkKN+DssMW9MsdMd4ErIippVjQBjyCIQpW/
X8I+JvcuVjtMAAAcpsWGspAiMYtEthqB1GMXkGG6XOddQL0XJVuPd2kwIzOu8cygFXFLd9ZCYRXM
aoxGleOMXbBIYeLG76UORtwU3uFUJGnrkzwVfTp9Gfwyys/MNT3NsajR9jCQSSdltmxRX86+I6ow
cdZNHzrhw/HOixTj5QHCBiP4ecMx+a4NfX1Leqx5W41BP7R53DEhy8WrJT5LGH4iFhZudY9B2NSk
oEkUuWMQSV4XzWCC9jhC2UfyHkZ/4VvC0/ULxYo9QBI1jHvRb4YkpaNYKJ7WRvd9Jb3pyaWnuqZH
H3UD/HO2ZCvQ8hFSNhFnJOc2cl2xN0OgT3Aocu2YQ7i96PvQbcta6GUFSr1OSISFlm2zn4M5W3rc
HWmy35GBZwvEvbi0mJ6HAOd9ZTMNmhJDLmv8LFJ0HjnmXbL4uO+enuYFxcoX28VznUMfrkNMXehU
whvfmOM+1cn+gGAU0I3cDEtcGk6msVjBr21PrsZ0Ti5shjNKa3C2z4HZTfsYe2zWuMl0t7iiIdvW
Fesw7fbYQ2zUXCYG8qZMrTHYXtvB7SXWLek+d/AEC4qQwL6owH2kIe4WK5yKzZh29QnKXCy1GMvu
4hKOH4Ke9aSnLR95gieNSbvV93RN4QECV2M4U054irqCT1Fk39Wwc/+kwe6kJZ7PZoIdurYOGsFl
GK4ok4OomqIJ/hh4vrtP8M0FVE/VNqtzktl6ueuS2Oknj903+BXaGTYgVNP2NqXUwYhvHBE2nBOb
YBraB8FKLslM5gxeHjNconE0/tdiYoxFEllHEteYcX9Ih7mTFfHIb3pkGoKGg+pxxwDvIoMoZAAN
NfjYYGtLCc8/mq81Xb/Cx6sNy5aEkh06uabuAyIZ4qT0zqi1IOuOOAAD4Y0sZIaUrMPCJtnljd/m
oOqYWuh1byRmO2idZLRUfTZmuWuinhTbskR7uY0ZrihqKZ1Cu+/76bAENHletIv3+7EXszh2SWuW
4zBYj3veuNpWBNu1RuC7DGk+CExCH5Xeu6SslXXic6BsxHLXW8w5Ma/DNwqPJ3uQjG59hbGQBngV
U6NBxN5m+ysT0G4muqVXoK1zfMxg0SHOrjU6eY2c2Ms19o+7xQnpI6TKLnViHzYJhw1so17/iBHj
g9AhIwdkha171M9XC4l+cqixRDzEKSK5c0+6KDwFCcLMDpjhVctFrmBSUCaGlpbYsdRHP5M1u0Zp
tOk8i2xGSuta31Z7tI6kwNbfQHSKuklXsdyH7gFC3o4duaWZyNsh6eVRurpzXztkCkL14m1AH5Hu
6FbIM7NdIGPQbtF53JiZkAGne3vgiO9OHoMo3ZDFO2/u52jWGJSg9OkJDcOMtXYnDJtbmwX9lEcm
lncxFSEOICTJQa8enBjCZXkNH8JBp5VCEkJdYI+xdWWH2MscUzc8Omxzw7HA+oT9jBpGGiRB2jqs
mgGrRD7DqUQXIWtsWFHXgg/Tc5Z86fQUfKtH1Ii5a1kfFHsGpdq1VghNLzfU8HcoOcMjBNS4x/2i
bKUsw5QJqxWMMLiVmBYLx5DkGWnYnidTA2nnsOx7dDH1wl6aGYON93xvEGVOeDdmDwKlVUeODTaS
4EM9oN9CZuG4PqUJa27WaSR+k4vqYMOjtHmkXZDY74tnu8i5StK01FilwxMQ/AR0HvwAUQ10RFZD
vSJsHO5NWBoQDW2xH+ORaXKwr9FYBBjZR3+mTYelcIWbwtkvbdwVKkNFlHOUQR9ahLpHkAEr9U5R
MH/mjdqyE5qWqSu6btiSY+2i7X5e1ump31QfHLG6z4g7Zbf7bO3WjR0FS8Om3HnbiCPv+2HDmiRG
+qBEuM4PGU0ydiDb4txzNk0qeTeimX/seEZ+uTWA1njDXQhdvdvFVowu5kM514jCOQ4TbITuxoWl
6hjj8LNHGjr6kOxDjEVRLvGHsK+3d+vlbo7rzBK0Xw2Ag5KD6SOlAdRlDmpYjDh06Y6eg3oPtjiU
ASOF45nfzqOfuCmYlAN5NZP05D5eduRC9dhaGgiDBzoUot1wh2PfNDdf8RSpBGXfQT6Sh9sizCFR
OpnLadJZd2CxmeVDL/palaC70qFKSUvqU4jJYn0/W3LbtkD8xlc9RbF7iWEb6c4wFHHkJRLjOP9o
3OzGV9mpmVUY50i3I/qFKH1EAWOyX5OkOEp4QpLY5a3bffqYRgs6/61r/PCxDdXwjSCTK/q6j6mN
r0EzsuxL72y/oSBEV1rQrg2zKhN9k1zYFmJn7XpEvxV9EG4Q/BpPwIwGRpDkKciC8B09I3pzM44q
q9rZhOMVYsElPLZw+1GHvU1Sf9NNLeMpXIicEI+GARZ07oZMRYA50RYxRj5N7skIT9aTj/Z+fhh2
tOjoHakeDs6rbQHMkDKLKMR0USWS6FRw1lZ4jFvZpnnzfhz3cogzuBkuFs5hRZTOZHjgWCWjso4T
Rj/sJgyGAnuH3ZAAq83yxJZ2rPCXacnXONXqUHNJsl/oyOhWGdbR8RSEHL4w47aS7sOOTnRDa7DX
zXntINRVAE5cYA8xtCXZ5xgLqlT5PNwKNc4mHeVN5+KfAxJPp/PYB5E/ayxEyFIITCZdzhI9r0h9
NoNa816NbvvZbgSEYby3wwcLAfu7IT4GmtHsjc9nmjQ/1qbl+pSkInxVbZJFRbCGNZJHiEP/2y9Y
R4DMMw9PDnxUV/Z7uLJqhtqefxomSJDO3UCh0Qpt3PAjU0GEmq0WJvnEEQEb5QO6/LZsXdgwCfgB
XmYzlhWzJ18D2yj6jfsR+IBbxwUdsPUgqBYV7bICkkL6fO80df9mquZ/ZKqApN044j+BWjg+1cq6
hyUvJuRPjOmxHCVZi5lFFHEx0fBkep8eeRb/u/DK/xFDxifesNI/feJEBtKHehpOO9qrEro5OPbv
9h980n9+3/+X+Nk//TceN//9v/D1935wkxSN/cuXf3/pNf781+1n/u//+def+PvxZ//wrn/Of/1P
//IzeN9/fG75bt//5YvKWGnd8/Jzch9+zktn/3h/HOHtf/7/fvM/fv7xLi9u+Pn7b9/7xdjbuwnZ
m9/+8a3zj99/i24RZ//55/f/xzdvv8Dvv70sk9I/jZzt+//7Yz/fZ/v7b2n6t5QnUUZTNBJZym8S
9+3n7Ts0+luSEPwjgERE8dHbXAx6Odv8/lsS/Y1l9JbOzWlMCb3p0eZ+uX0rpn8jmBfNwjiLwzRN
QGL8n8P7lwv0zwv2H5gXeeqlsfPvv/0FXmYxTQhPWZZQvBXBiMdfbsVx49sWYmup3IRdFmvvdCv8
dMHaJnisW3Mg9X4fGRKcHA8M4iUGcUemFeO4HrHDmwsOM2JxDlgReBmugGgAKY1FtzQ/xigK/g2p
+IdlxD9R4P8+2izC+UwZ5WEW/4UCHDBAsygk+VYprfkxMAkvszk6phPBozxG5Bhp8WWlm8oXcL8w
iG7NHew5rmlNVTHN6EAijjaKhps6TU6+jq6LKiSqtXfAtrEYb+YFWFj62mJTAwGV+70E/KfhZZ09
AU6J8nDV4t/ROv+6CuCXSnlMCGbrYhKRjP2VSlY8dBxCUFqhZAfmudnV5v3WfRU77Y6ti6e71g3o
u+KYFAOWrcsa7rXOqZBvO8Dvg4zXGnMzkOmd92HNp62er0mt3mFuuMO9RUcPTReAPzbK5ZtazIlH
6CFC7rKnVAZvqZyWSxtFxbbv+5Vaj33LDoesaWQu4PjT45CSCBz0jv6nX6/DbFyxGKlLAEXZKQS/
m7WqYpLQF8CSmBOqsV3tAxuufIadulseYDvyhXVJX/7pWfvHzfznm5eyv4yUsThlIR4QmgAmo2lI
/urBNehwJRMMHQ8eDUoez82cB1oEKMnCfA4VXMibXjxoyKirmA3Nx3rKhsIxzT+j4P7Sbb372dIU
xWE3HaHlW+54ep0nyu4Iet2yS3HGSD/kiQDZg/rhINCpFSwKPorZk6Ku1kRlCNE08ujBwHKRJ0vy
aU4sxNQoTI9jJmyeBfXVQtpyoA4TZ2oRl5Dw+RJv66ta9irWmSvx6/G8D3fMuq/DF2BK+OxTz7ep
WDqoVUSz6UrUAzvr27/BYRDLoN0u7XxJOwzOLWZ7Clg/HFYDHffSiPCSUZHDeUtURi1Tbkckt8Ox
VlK3V2PdmEMfzwDgOn9du0gCk0xZuXS/WNCqHLwh0Da6Q7i4ivkUQK+Xe4tdsaU/00ZNKIdEi1KT
TWXo7umWwTtTXuvxQzighiDSj7mK+58DUgsLsbDmIIHLV2m03iOLe/6wNNvXMR7W0nGcQzfH7NJq
O+WB7A+WrzIP+Ngd1tCAUKJX0yy/oBN9pkFd9hn8gg1PjhFQuszgGeY+PQvDPng7KcBINKmQwoj6
lIxzEalkqCDjHk/QrI4l/ApAZ6BG1hQ+3FtDihjTK0jtni+41w9+BRAb9PUTDaO+MCvH1O4YZkUG
yL5MZH+s6+Uj4t3HcyCgrrXqJWuFyztbzEOIMUaLnAkXkRM2zQLWdDmdRrRfysSVleMX0WLqoFF1
FafBgvngOSmTtk+KxhGY5E9sf2YSas6BZmC3xKUemXyOVEDygbjtxG2wPqjGY5EGeK53QF2oTWW1
hvQj5QFw5y745HYHISURQ4EM7DfYg28nrMpP0iXXdqv3E0nS8QDb9g9TL64gwtEOCDndBeY8223O
ARDbPKTrdgTym+YUg7IXpP5cYnqM9gkNId9BsPnoA1DPpuKcm4PV8uwRjoAxvPioY7sWC6qx3GdB
eumaRhURc/gVNfCTYQ94hcS3rzUNcW+KObxst4ll2PicBbPs3oTii/bDfgLH0j74XtfXqWtLhMKI
IyRtcx46NT5YKQY0na7Fujy1qthrXyxcdIdojFfckblUiqGX9vEhWfsjg0sZtgTeHTTe/7jIpoBv
LaswFJqWQ1afey76a6t3dVE3RhPxtXfjgHDNKZxOtgW7Mk5df4IVhUAGpFTJA5CRsYpG9sLi+m2Y
Yv6wUawPfoVth/IcUKau18LKWFYYNHc5CUaJAIb+u4d598M8pOt5AXS/xDN8K238lm0Y2o/Mp5Et
fdkhYTzvRjij9hFv82gbaA5tBynjNRAnF0t/mAf5FK0AzHs9H5JUN6fV6Dbv0HmiS7rXZH6a+vjr
YtPXQO6wMG6a7iRHHGJLk6XUaysLcFufuyW0d2qs7wN1J2fTHpe1E0dYV7FyJu7K6lqWdRPTgw1c
UOggPAQDdWXcAzvWWVZxO3W5JB3Lw8GJwqOXxKOeTQeTZm3e1+2EAtw3uQiuZuFrCfbri4s6m6e9
PA3orjCDur/2u5Ug1TQus6eHzI9QSwPPB/CKT4GTdMIwYhYY+c7QFec7bxy8RCFtRLOGn2/t00Lq
5AK1OxTXbNhA+rg71FvTgQzI0oyD+VcUZvbYDCDra0NOpp62ImN4d4IQ3ofEAIftvZZlnJrwAWnR
Q5FJIPNMD+/7mpUjUsfzSM7kEzDAHImFqJDgR30/7PaX6masVI0BQKvpdhxUPxThuBlA97a74GIA
lN70cHSJqlDsv6ZrDZs/sFeBdjCMx0RdBTGrx9iuNkW7OnPX3F5mWL2GUsUn4rftboe1HNwrhtJy
AY9fUt/HM9x01pjmtd+ma+0X+NhhwLGULHpV++SfewiYnuKu+cZ8KkqrlbuIsQGZJkV8aE0gP0s6
VjFP7kMw46Bc4v4xIkBi5yyTOZ98/7xOW4hWUAGXw6L9IOzYFIlQ7i40yIKbMTSZBU/JjIReGu13
swOav2TJZ7uI/US3G4tjHv/54gzLW0C+0IviSteEwDdwSX65LEheiKe0AnrUHprJJy+eTeqM+BAs
xGDVzna/uYljLuBha+lzSqfhpSOYDcNmWV9HAVvGDZsEhuTJ0ZkrrOts6YNQVx3J6nuV0KYCGY9+
mLP9uMPTGD3c2D1gbtldknQ6C5SH99PM78xAvgtQCrlw4hONjLkfSXLqWyvKNURAxyTecZ+Za3sO
QSfkKtsxvB2m32E4qoGwzl+X8SjnNL7njn4PIc05AOuCPVQcISH89rc/XlZpmgOWwVdKObxA9JSG
VdQQLOJhC0FSW4wJoNO95dlpsCCbM95I1HYjkoQzGb9xYZ+3wMk3TaLXrL8N02fNBbku0LZ08lOW
1F/oBpt0jgKFcpte/njRTZde+malhfSOVcs4IvM7nOtTa5v+bR3hfRhY8WjadX4l2YWNHXw4GshG
hlUDPhHVPqAoWmuUpChCq32hTQkGBPhXA8kJ9NiQX0cHfwOGMAp3bxONXn5xyWGk21hM+9DcrWvV
9gt9HXV4z/ZNXbc6jspRp20ZBLaoh7a7y1J4lDt+3W8vOttNAaolLEkngBrN7owior4ibPY2Aorn
csY/W2/mpzgI3lC1ujurwcPP/XsIG9DDhIk/PIbp1adzlGsC3xrMcm2HXcgvUAxKJJo27gBrCFYk
qJdyuzt/qBdc1WZqHeCc8Wm3aisIUbQCul0Ga3YXQdVS9HHMT5IoQEQgYU4BLXSC9MAhquMSHlRT
OSt/bCUWM8KlzHWXblXf6qhoZ5w9FvCtiKTL8m3igC8IKQJP8ygO9wpl30uCKOAJfN0pxZzQVY+x
yFn3hc6DQ3W/fVOzgF0NAnUqbsDGQdj3wyv3S2xAked41SAv3Y9dhgOiLEH913AwLpJQXBZ0lvdm
Cvq8RlVTrADgqoX119rJ+YGR3R2dBDLd32QjbGuwsmKizhCIPFjWbgW4zjxKoQezgIOOjImDdnp8
SsEVHTq66geza3LchDF3ezdoWCVIe8ESFhxJmh2N78ObNEqchO1JHu0LiBnzhFM45cBrUXP48CM6
nQ2x0EuB4C56pkN60V2tHuf259TCPcwmGCZz6Ht2Gt23isv7FuCu2OMRc4Xba9906OvIPhWc78ND
1kIgwdkt1Dd59nL6AmO2rtv561fhO3ECI/gJMEvyEDEy5M4mw3U34rtueFBpQJB5x6CYQLNel41c
8xqF1BmJQHXJeY2tiffzD8uffQwWhrT0fmA7OrD607Sk+TD5+akZxYmE6tuilTpsjOJZhT6FsdvS
LdOinuh9xsLmpABcXs2eYgHAvDPUVLTBruTsYRNJnmFs4p4PyS8ltrk02fJoZ6TuNRS7mZGQNpn0
mcDE9HlOHvSAa7PDiPgIruEVK+PKkrhCt0rxkAU52yK0FyuXR3tKyCGc6X7eYjudQtE/C7ceE2bQ
4TcZzdvJ3oOPDC96RvBR24dL0dXRY8on8L3tGsB2IvoRenvjvhF6wtW6V3z1vGpqmMFOA6qRutlg
vZY4fbcof9cNDic1mx62HWSRirCReVcKL0BtwW8C68N23w/9eYSdOrhXhEnOPCeIws4SnGrDtwtI
bxAwTfIyZFN3BHD+xAVXeTqDjtyXKcjXJLq2dlsOZFqwRkE99bgJe/QtfZvp0r26On6SNkJVuuDx
TCVg4AAtA0iLGTUWljmTFFmLjizT5yaA+wVd9NebC0eGK0HHb67n97Qf6xLeb1iV5idBwH5GOL1l
pDS/oylansnWmC0Db3fvbi9+VSWapgC/cU+wgmas3CMvK6YBRYS6fxOI+D1tKgBM2m3j0x8vdSCh
4hnI461I0ju5a+Ph6tGJPwv4Wt/PfrmCyKlT+2I6YBCOup9oVD/MfrePjRfktR/b1y3U8rHjMB1o
ekuvKkwebRJAWKGX/pOHKjWWj65J+MuySXLNphgtHqY1hQ7Itx3NTuJW/8WC4Ky6IXzrUzzinPf8
AaMGotwyk30dp6ViA2E/Wqt/Mds2ryRw6ItdjMW0uzWxINSeQkUoFEVN+z2RtIrgML+O+9FinyhU
gsUbopgr48iFQVROW5goY/m8+uTYCt1UVsTouPYxvMOTcx2ZdpeVr+91lPpnBkaiaqwC6af9Jz6u
8gxX7A3L8Fo/Qs3zXpdg0YOittNy1y5PGBgaClTC2RlTH/KKqKQoD1LPy5VG4mjnDBwE5HTH2mgk
WYAwhZd0feqCCdl7fjUVhuziw+6S9AXKm/bUiu6n5eSzAGT0psN2rzBr4I/ULfMhijZxCkCl0pby
t21doa/YsM846Y5NX9uPCSD0fE7NWs1ttF+wczf5PNfucWey3Bc2QtIe7ScW97f8MbQCSd20JdiJ
+jPMoh9xVfZcguoCCMdwvmiaIcat/+z8UwNX25cMcWgPcEa4cKgJDy3dX9kgUORE8sSH9Zju3QTz
hMTA+Gb7uK1+v+pmwRSSmj+liMyRfXaE63136M3GTkvq+srTr2lL0rduRT4AJx7to9l9TuItu9d1
9jOckdkLbcqHLWHB00CWT659wLUJ3noOuCOBWOzEtCR44nl4TgUabTsPH90IT+dabkitwhoBc3b6
CvvrHQ88Cw5JNgqQy1BeNOkt4Fb313WdwzJldyPgjAN84KOjEhQaspT2Z7GmD3KMo6ckEIAGwuBd
NU38wW3DI3LMNShgtRwkCoMgRBVAQC/Os8TUzHbhIAfz1NfRV1oHwDzV8B1sqimyYfDAFhbIpaiD
QFEP9tAC9ntJVgZcAw4ZRSZUUkJTqaCRhI2RbUfIwwgsCn09RZ+giH31M0QAS9t+qjemHpo5/IYN
JShF0mEgAoOUrwhRmYsZO/u5UZBVuYASVOhLXBi78rOGiuw13C/uDx5epNsDqV3/QWMwcGmPSHvN
XtOEBx8D7NHQjuCrLaAf1kxUiYPiUDfm1Y7Ik2Naz7B89e3bUsfqVMMDrwIkpd7+N1Hn0eQ20mzR
X4QIeLOFpSfbSuoNQm7gUbAF8+vfod7i2zBmJM2om01UZd4892ZRcxT3QF/Hf79rqOqffHeV27/f
3JyLnSvlZ8uDP7Nx+2Iq1oUUz/VT9tZ0XYDFabf25TPleT51jvZcmsi/MnLrE7VWx2j6Rou3fUtT
bQs2goGpReVO4aoeek2p3wxV5K+atlz//Skj7YpTz+URkvy1f6tqdwuJsYDdev5HABfvteJYHCnN
8u426v//KW/u3XMlrTKQhGXO7Gb/XNz1V9vvh1x23ae5jJ8kW9E+O16wlFKP2g3qsV3KoASDi1pV
hrrVbaD6uAu6rv9YnSlNPLObKaOoaruZh9lEJGF9G1Umol+uOEElS+nPqrqGqp3qkdNq0jfYNQAx
hW6GRJYeNzc/5AKVtnTuqvXcnK0/dsZYlE8VFzfsga/UE/57uIhYumRHgZSYaa/Ebm09hqd/jNm7
9JdUjyfLmgLXq9Jg3sm9cmfzJEaVKtMZVf7UKsPZBvWwtGWPWWl30oHU8MTIRBUbR03haOdpJ6Nq
qKpbR1xT4+BMg76C4SVyO+0GQmrsywS+zOjJ00OynzeUn8J4bIOu+ablUuebRTgZrXOwewoaILnr
zAYXIGS7e7Bz42v3qhEyTHzkLeVhxY+UIAb4Cmq2+ih2Y7+O2ZIFqbio5fgjN7M+1kf1a2bq5but
YoTTMLBOek07f+LJ2zZj9FFiZWwgM8thVuJsnI91CZ1SnbRFwck16OnZzv8qk/1H7XsZDDPEbGYa
P/chfalmuwndXRDDk6VITsNhKzP1zMitORErFglpl4eO7QQwyVOQt5Tp3jymL4OXb2HsuUMRI/q8
6OtxXLQm6Sa797fiitt7CbNZMf1srrKzQu5UubHTRN3ZMzHqA8WDBlTojIE51+eJgibUvZFErSd5
5Obe7JcGt21K/mrXWdR7+/5ezrkRzUP2iQ7yQvSWOGx1+tcZ185fUeRcngfuTkXx2QLBVirCtONZ
Jf6G6fitMjUUiX2ww03jXAILEFX2NXX5j7GGPeOnrlBhIpba95YJTUDFvPtt646XvWpuwm1htxbt
tUcPakG9LnOfTdFmF9N7oSsPdyLZpzDO1bpFEyt70C5L47zv9GzQSGHV1E08pfZ3feUcadMSBciG
AKn0AZrSWqeodXu2g1g/ETqXWMm0UHR6l4gmZ5A6VIKKqeqizC7+4prEREDhmSP/RNuWMLTYAnPn
nhKtdjIqSobVQCfmxJmuBj77ctqGcz3qadiNQxYMW0Ogmz5OpDlSCIhhaGN1Cofe9skt1S6KW4IQ
woLSzZinet+aUG9hsCxFj7NJfyNXGUCnNK5DNfHjAhKjWVTTSKA0+etYhQOxbcyIMC3Wjf0Eyhp8
/p32LlyHjfKoJ6ytZyWZ4nC0wMcjiRtnc1r/olbdFGIBY4IJkw5JtiDeUhiQqyCeNjSUe96o6nzV
qX95jvPx5MSSzNu/JgozFC2rKdNY0z5KXcsPK6s8wVZaMgYR5EBnippi0HT5HKW6L5xLBobrqxMa
rSC74kDQwRDTeQTMt4yUqXbFvTWVOmRp0V0W0bk+0LQVYOLya7MO854vtC+Gaw3R5sOAFicipvTS
OGqKfgIrCF2Fp35Dig2wC3z35GZFq9Ey8HBWChdtZQuKG++6uR5s1sJTmtfH3FBuXaoL2t31BDQE
4WCEA6fq2a/Udbm4NSU114cMa419U9ggDt1mMw1wDIObTBR+OzrTZW7HnrQ03jv0CN2RhFEOi4So
qV4WrZpOzGjvlgfsXJhTdk7LfTuhUPZG3Z4dZW+PFidmPbZ2vM3yQ+krNbFs5ROL2X4hLIPHaStV
uh3302gJqFe3/KAYdwvF4Sg0Gocc0eUdSsa3xvTuwVLevKV5nRrXejy9OFgAjK+O4yFawPuPcnhb
1X376LL5oZDK6gstG+LG0mN9rqCynr9kkQDib1xFXOZe5qSv/2ogreUnlKbL28wbxadDvpTY0f2G
6cJJUGYsRQemMdlb0I7emfXjNq0bbZDVaT81h9C8VpuahB/VSdPE5GfkkufYTvzMZDqo2sYvDak2
GHJNDRRbpKA/RWAPOw2zbjd+W7n60aiGx9qKiy0Z2qwdQQE2RlQQk2Xwi2mUQf1ctYIz6G9D5bIA
lRPNR0W4fLgp8O9a7vp13ugA7RQdqN9KAC3T+VKM1Lkpku9cbfXC79ZPiqfhbjcee5scqomlspSr
suTf5GxezMWToaHV5CqUrNHMssyf2204DGbzlyD+W2aIHxPxZDF5gqElHOvUpzW902D8xLOROkt/
T4002NapC42l/50PfbKYpen3HWqzyzEc9EtxhXw3Qq8drru9PwxTbQJ7aryoKY1Qa9v+A0qaBLf5
t2Vl0KjOPAbqyBgCAMc4bZZxtVS7OY3tkrR9Te1a12nk9IgnyvpawKb55bQnWbW/MUPiMhSdfd4w
iPirvbwVWu6ekamXSHb7gcR9oGQA2oGL92yakiLAXa6uxSSHXm2PTMI3OmZSrGV1LqTZVlwAzdtq
CieSzXepa+p9aetz3Wphv2KXb2aTlJlsS8aunUNNG7WgWdUec0LnJmVT4zpISVvUDC77rBVb1ENG
R0ol5dtuotoV5gIQN7HuFRppKdFgd/emNzg1FN3SUC65SfaR8W+59LTLK9qZUN881z4NaVMe5swk
1HN2Qmfd72MjKdPUijpktaNmYHKFDfyEBoVAN0YtI3dVCRu9dY9jgUDbrfJQafYt84jpWrU5CzPc
GaG6qI+60Re/m1hizdKNyCoEpZGVK0zPstSfd/Nv07d/pO2+KxLRV9fE70l6t05fqCBgIL2NcaW3
TA5GJUR6Y9qSxlTeByP/zLKli8cVnUsx86BguW5Q1rYRWlqFliGUECvLktjmzR6UPnRtOADPQimy
3/thrC9UQFrcSfQZlqAL30CGO+tuT9WUJ3XRbD+8foyXglX0EPlvmc7KBaxkZFy2f01nL0+2RstD
xaCh+Y9HcGML5VEQUKi579YybJF3MjzTfuvBmTe7Yz5nKX5J9nrgVONXMXk2X5hMVmZlgaqvi/9E
LPn6P1W3+FSq8keOXOS7tnyhIewSayZmt0mRI2vGlZ5VHZQ8f2URyxD0q5MxA7Sak71aUBU97nDj
92wSkyD37bBQwQdbqfiTNMVx2Eg63QCcGSy1Z0wHj7J3EEa37oVpRWI+0+Y7gNrJZaRiessYW7v8
WQnDiRfZQqwWbKHo6OcP5laS7k5GS70AQBqmm2Si3cO0tCLW1sfPHbIxi94oVOol4uIfKN3H4qAo
5VvpkAJr1111mF2d/3guPza5eu9gf4yDRQfQDb63OJoRzMwGE6KSssCrOAKIE6UKsYpLbXxomOH9
WYqfsCLZCzXs92X3stfcyGwfbDsGHPSuyoqYZbmxZl1zBTXHdEYv0hvtpCgkHxoQ+Rzs49Uy7Jz2
fbPC3HUfk3zupnPaPlQ8Nbb0agrmbLd9AdEBCvCyWc0cznB/kTo3aFJMRqC78yHId3TlUhkwxBX2
x6jYgax5C/R6dpB/AYZHIy2BDtBNyRFBlmd6p+xfAuXl06DR4IA8irmzI4rF9jCskP5PcwTcPtmp
2J9L9GWTKbtD920t69dqrut1zoWMxN8evNd7Dojtzq1uaNFQwopRJ+qoKYGN7SXZ93w7lsLpHppJ
+d+u8xg5dJFHNordi74c/nPYprkD4RwoM8WZz2nfUzMODjPMeUnNUFsd3xXa+8hwMgEjfXed4hXQ
6oVSzC8o28N5nMcwnWe0/d/2muqUgR1mMa/5pYD9DOykjBk3YInTzc+RwaefFay6W5moCFe9lDle
7Lbeb966FD7UpfusVFj906zHbXG/42bNI7eUamhgDm2t+Z6vXYdbRTwGbuyD9B6sQ14vi5z0A6Dp
3TQZ01iGeqmXcQ5dbDjxZBhXL3XsI/Jy73cIDgdLX94yAZCKwal9Bjar17o9yMopr0j0VqTagIg1
7rdj5TlHS0557ALn+5Bj88NL+wTWZb+XGTcgqnEzF8vLjpMjMiTDra1N/ys0BHh9atAy1U+qNgrC
QW346+Y/xbx4yWKXeTCk+pE7tQlQN/coq+0IxlsmhcwlNf7+tC22r86RiUd/Ncf9PJJPflr4mDTm
ebYdKCDzwaFxdetiSrxKEdGoES2AdU45Z7kXr/NO8daoJyJ5kd+VsO4zbCDYDwLCYvWz1oksYOzO
D2DZvnQrcadVP4sdpH6n4TCUPOo3kR8MSEdY5ikqGweScwBQavb8usy2yTOrLHFjq9x2whbXfQSQ
GlhP2W0c4S4ILf4nos7nkUu9qVbUJi6EVau7g6z92f6NTvvLyAyLX3t+onRKyHzQbmXB/W/MKrlT
rC5cduvSO8+SHIcMZUEJPqSt0d7pcBztFDa58ypY0AE/TVpeOhZvi2t/znbGDhAINaQWc44HwjMI
FuGwN1aLhOL+u6el/AwXEiGL0mI0TLVflThqK+bW8+bEqrZpB2wUJmuRSIcXzlglU7EPN9UQw421
Sf/pay6T3ObN6o1ShqS6XQux95d6TNVXW9MPZrX85jLks1WmP91Uw/ahopTk9YqCxUzfDkatZzr/
/JtsWV0xGVT+mq0JtkTlOLceH6fR/bVYT51x1Od4HGlKF+8xKgwVvDlZlfHStg0K2FC6wbzRxe3f
Bif7ypb1rynr2W+MPNbWnnGaLrzQoDE5l8r2vu+d8Kelvq7DBvo7Pf8mTrMAi+iFFS1z8Lxpg3Q3
P9gNSo439tx5Lu5TPx53lo8duMbsECIdTXetY7tMpyNWlhdrDs2t0hNzmqVvSzzW9hBNC5Nwj/zK
3HZHLL/6624VedK5E6u+PPsPxKsayDT/ruy1cmabYpANBQU0+zhCvVT9Ho8rl4bDO1yPb5WXFSBV
vFu9guGuMi5jkZ83dNWw7lKiv7lr47rdJt9Zi7/YuPSnYF1GmG8P5IeslIk5RRIgklmYQc1h7m9G
zTRFUWnzhL0fu7Jh2NGLsK9sAH3hOLHcizLQSb4IPL17L1JsuV1PL5nVY32UmoGOoZsJ+MihGvHj
uDwMiZza+T037xnXQjGV62lB4zvRbsSYvruzY8PelWpGUaLxUJeeEzl6/8V2C6qu3Hq1R/Qnsy5v
jlPYCYz1kqhp8aCSu7eDPSWpzhS+ybKH1cuzwEl7daxsuI9jHoHe2MnSQ1DQVcjPcQ44c+e0v5m5
iE1ibQOE+x86kxd/Rj85b/9+qbxU3pJ9iLbg0dXtN601lEQw/shM3MGiMx4OJ2JGg4MVfCOmVfvj
tlOLQ2NW/JHildt9iFbiTJZJPzoLukpqaGS67QxsKql9y6yueqMgfrFTeqdVE0ec3VAW+Zg/EmdT
uJbxK9ilNGhI3WSUbXpSNogJVyyx1f+WZNv61eheV3Rv3EoFuLwY3zcgf/7/7hTQwoibDeHEuAcy
3lbW6GmMw1HGmFiH3THJH4CqKP9knUx9pyzB6cZEiF5eehAteNRATFez3t1gwiIe7Dt0E7046kZN
4D0KtzZ7f2zsD6dJtz87LE6XxcoTDyXbyRyoA46qEhU2sEe3i6Ti9YGp8Flp2iZZ7fHDIMU+mnf1
VfGw/DWMrjIuRrz9KWJMS09fQEZAqVnXiZbrUA7kIDh7AQqyu7+RX5H6qnuVt/WnSSnqt/q5wrX8
Xk79m54WUbYI47DtV7XItGOxy+9KOphni9mMtiJBDkV5nIzpfWOYmIwoJ+2K2cJVy3gz1zE2DHnI
LFO9W66OZ7bZfzlaGtedCxIzThwvS/ttaruzJ8hFfn61xV7RRezFSc9qvFeNKDmgisTAjrLtWx01
aSODTRobc7/6oyo851qv44h5EHUfnwoJ6OCrDguBIzzHdVgtRC03JP6f+xWrkDDSPvQsDfLg+dJ5
iuVPqlZGilcOYdrxY1GrKj97GEfPau1d1qpYE9xx2XlZuumwZnMy9aQb7S7m26LXL/3YMFtMmXaZ
c0fqXeI+H31dzu4h7WscOYt5VhzuV9Lxv03cXHFpG+p5qZX/nM6Qsa0hacCZ/ddBzpyXPevO8/PF
FeyDehIiXSGco+yS/z3huw5lg1yiIF20aZHGZddrZ73jVtHm6kgmB3QjFjpWYjOFHIrrpv0pcQwF
FMgPCQBy/t/LtpYvrjtnCe+yffQmMrYpUfkpis+qmvBFK6zGYchQnKWd6+FmY+gWtQmlUJT/dcam
RpIQGY47w4lqc4yUxdmBxJ4Xp8kKMGyfvixrJyTVYMVut9Z+LbswZzlHKAbOFYfh4+TpVjR7qYzS
DIAbuOiojdmp57MVyT5XGI86y4VDjMSCtT9guqTgH1YzdDUqqIwFL+dqS39MlvizaAgfuVaUcari
Uhu0Fjk0i4t5elPLGcHBRHJuyomG2a2fEdxuYIxAxJ1TnV21hf+kaBT2+N8os9/9bCjR7uivGk1O
2Krdqc83K1A7WJi5/+LrbwLR52g/5f6BHeYJh+LkIkLzdTDt/tjpWEoxFJJYseXF1Zn0DofjlqBH
5P4sJDdi2Yr7uiMpxy0xir968fSEKj+dxrH+li4ge1aoYYol8SgAmo+untlhKa23YZjX18rkBjfe
NIxGl23U1aDNx8G3O7v5PTOoahWSSNb1r16Lmyx+eELe0VqfO2mM5WAyy4hZwFnGRtN8YywwXPtB
e1WUGut+SvgPWxGufb0BBUtVuWwk9/DGzTKaGZaHmjP2yVCzlripSzZe7a+Kmg03w2jvOyPpRx+w
Da87kTUhudSUjH0YzYIeWtUwTZPBqKHG7zKgJxSZtcB1asV1oRni+0khloSRYIbJDzUTEp09HaOl
2Vdtek7OCIgINoCpM7ZYwgIWwekNXy4076c12Q9vzO0jyMBFd6v8wAg7yTR2m7gNK6BVg3501wCB
bW1c4jZ36yhbe+ToLKvC0h2aa5aWL8PC/jhlb8RJGZkJsGdpDcplyMNMLF6oanp9qMetAUBQCoYK
NFQIwz9XnYhxpegfHaEob2bOhxO6E2nbuPWTkh9drQSel5FmIvTtyO2HhrUfKAMFdq6yfLU2b3vN
LZgGUPo7prPvvdfDNegDHr5OYynGsmI7Y2gYacW9LOrlplrVl5sL+yNflPwmSZgxPMU31sb4TPE2
hrzxgT5NVUJagHdJbVJEbG1tqK33LUK1B5W1jClCovQSvmAnXEx+F8eKysXB0LIrWy5znTHEbPNH
howNOnIzrcPkZUxaNFMEEhMzGLabXwZzKZE26ybZ9jLc7SH1PeyAL0713bXf4FhXevuPQd3uo6st
B4mYOyxjcXYdRzmZITpGFhrdkAfWmF36dNeZeDyXKGVZqKjIBEY2giWtAGSe1frp0qQnVgVoDMm2
jVSO1Tih4pNEZCMBCZzKJ/p4Bl29ce06fffzjC091lR9M1LWKPKI2Jchr5yLKd8GE1GeFKwSIHuU
Mw1YNrhAGGNPDoy7BrZdrZeGBYyjvo8svdO6S/l82TYnyQeLQcRuaL5joK7yCbl4+vqx8/AchbFU
eEPFFqay7lU/7zF2kRVwItbkMlZiPuW8K9dZ+5Rt1R4bc/iW6qUeY16YAsn+1Ec/cBzPMOMn8mRS
YJuF6xhplw7LDNrZaWOFXRaEQg0TSR89WQbtzsZtj6ZH5rd8csOqq4vXvVOXmw6GUZDZgyaxjBFh
CpGi5crN85T9lFf6a7X2gSeN9f7vxXn+E3vZ2CrTRiPnM88khSp8oBePAh44Wx2ZOJPz2QzFcrc2
c7huEmstLJPeD/lXV0FD57JvGGhRF6+clb6uzNnXrnlHKNMUxM9NY4zvxqXXh0i6JFqY3W78YtF7
aKSSBFbLPjHbfx4xoo4J0CljNc3uzrQMn2t5lIXt14x4fhgQ66B5i4x2ja5lHgz7DK/0wBNSHFpz
oTItXHEaGZFFhfdRu2r+XnXuVQjJB6SzfzhL3SKZFmjobCsPV0baZ5PcxUIDzNdqFCRdpwMbFQJO
NjPzDQnXOs/bt5av05d6bdzSZtgeXU1SwiTPm4WgT1NEXNGuVQ/KHPYBNfaTnyT7BKPYR0rsz21B
/gWykG/oOUWoD8IGRTQTUU/Dh5pDBOSkFvgWrPYNK08C7t1dAUniianfvH+rh3K+FS77rdBIiRrJ
x+JS7l37kZmzoIUiyWEgYpuUyhV5Nv3QlRFpACcRw38O23xo4tobia/qbPM8bsQzcXTKyDIGMzb7
bPFTlte9T/xKaXun9Zl05dBshaYKaJnqbKMH3/3U3OVz1kz1bXCa3/sCs9UTdXMng+l7Q89GaMvy
Og4g9ujc1g29PCPu5QcHax8a+zRB0ZRdYs75J34fpNjOU30iiIxXTTHnQNtYpuIt7kvVZmQWpfoW
j1Ipb9lwmnKq+T5jiravjJVcrqKEq6iCM0yXKykTzFCYhuUad+tQkWwlkGPJ46JI284zU/LQUPFH
jOqEtcrKlh/kdgH+OO1Zk6N+qaduiFIAo0gbexkuQJ8XFuJ0YcHmxUNQcee8EnhpvWbwjnG7GVQh
uuLnza5eCxg7vPPmcORsA4aRbn7EuQGnkGWJcLAHWzLbIjGwXh6ZYqexZFxiChBBFax4KCwrlqPb
XAvrMjP8Lqus+MmEYufJWrS7msvi1BjNHrd7ZHUC5kSvmDrt8+82A5aq9/XdEoWTdPCi3pIbIY7S
7p379Dzzph0wiJMakJU9cjGPYVfwndKcTI9/L5rZN4ecyC1A9ZGlKOVMNtLQG+fM6PjRrAp6ckkF
jh2/+C7mirgJcBC8Pke3Wz7msh6vY9knUkvnE3mvsAiaB0KxddmdjW9fTTEppx0U4ur1+onqvX5t
ni8QWCHBvdVXRxG6c1fytMlfSGPpaWE1lEarAs292bd20j6xdFI/axsx3Azzt6zSoqJCtRd6z9Ox
dvpddHsbyuUwrkV3EwjMgfA687h7BRaQzaVyWfOPxQQTkMX6WVdrcxxXHMgFfOYLWZpYiAasJfXq
nT0z0z/76p55o3rYJdwL0R+33V7qO7FV88vSbAsdjDYBKEMMTr1aJGZaYr6y128EBrzxPwOVKt5Y
cvet2AwRupB0WMxJORMZ+dUG68M1hAHaNOWWp6l8mUl9fOnEd0FjcrANvGUQEdtpsrP/qEOLqFZU
LSHIgYcqd7YQF1wZFGzUvDR1oZxLJm2XvCmubbrR+Spu9iK1NXvJXAOKaZ+W+/LcrKrtLuAN+ejy
OhkvlsCQnUEvqxzzwBb5dkL8GaNKcd47kVs8FX5K33KajbmLF7ZM+zoDuMe/l8qkjWFbOVFi20Lk
kiXeSRarXhQxR1s3MUHuWTvBi4i2JXNfiHMhNS3tLqaFpuWppDawl1HcVKman3O6RGW3lCfHKfnB
T2oDPiuTzKq2B4AZOiMmyHPLyKjIBzVigmsfyP8lAu05C3TS9qXTjZwBHuUIoq1+7l1yODSLb2YA
B4ynbOXeSDtx7pDJmKhqVtiajk7YUlwN7s1+Vt5EiyUTXcRPq6jP3dYQi6BpKB87I0bQzqDB2fXZ
jCBCwv2wn3URVWqLN1JfI55c/ViTDAHM6f1Qq8y8S2OyQVyZxiqVIg/MKVQft5iRqHa2np1+/zTq
WbmW24DFfmaZ/LTd9sXYbpvu/hw3zSCNOWuP1QZEtuw8uI3AoloozXJnGi3v7W666AqKlqjF0lzz
VP0ycC/i/atsThdjuZZD7PSdRRLU5j5wBSRil+QXiYFPE2gG5L+qHys62bPUmNSNRbEf7LGYk9nR
bhyr7VevOldd3ec7u8WdY4kp0ydR0Ip722zCxs28e2bjFsyn7jx0tNLSnleUy/VPKogtWXWlxSSD
NxUJ8FsRVjqySwYiGrrtppxxAsfrntLjGi2tlcDMus8iT8w6+4Z5le9QIZ+itZgHNvv+GPNqD1LT
UL/IZjmgr8mfTc1GmM3tow7GkAfd5mkgEihgraFQGAZuGBoMQO9yG/nF2frGooODt4lwHZd3Kb3t
pmvT+Nhm92PeWjTxvlmjtmutk12ZC/iw1x/NoeGTOqwExC8Kf5O9ABSQXxAzms0PRa2yhr6lMbA2
dXxdBV8sUvBvIIQ3gzLQJ7VP0GoINxIoYaYxU7kt03jRq6E/siYPV+k2x6bQmXu1zaPrbuVc/bdk
inNaa/tq6jNZAaXxsdSyiIb5J9GXNn9hf8Pj6t5kWgqca+mYmE+2V8Nt5XD/MFCUXTQRrRCh5Gm+
qlMnuR6W2Zr24sttc5R3eua7oczqna25s093/c1DJ/6VYaj1e1vp3gyX/KR8Xp4cR/tpMB72WXyx
3l2dcJmVAMqdhZhAz5N9f6In7eJWb9NS/TdLPb8Q/biW4b9/nFwlv6xEJFJR1cx4jDpunWk6FRhZ
rtnzZTTmF8sC+5jNgS1/rrwKd1dv+WZsx3174goyoHncX/XKKq8A0bgrFROwZnBfBgOF15yJT1ot
/qTdbt4lE9OHh0IdbgvWpcq79AJpIhc/SnWyb45kh6Pd1N4p7RSMwr361gyaHox25b38e8kkjjki
55pCfLekLuKFNcIslNIU1ryygnIRpfJrqnVfszcabobRS6cfaUfYw0WKJkZck3UCtv5Da6TJAzeb
B9JH32Wbd5c8T197d3+vdDN901XRBKuyrpA5hhU54zy9yBWq2uWetdLhIfGwZ7gQjjhtYDEAekbm
dKbK97g0BeBFWX2gY2uRbZWsxkx5+7pdNa8TDaU/TemjanGZIJXNISk4awIlF1f2MN7VYTBfzOlj
zctB+I2SftnEv5yHrCg/5oKLTS+1JnRcgrEGQ61IQ1W1sLT077U3PzZTKV9rOVSvpNV+tZVlJkhy
d6MRUWl/YyY54qix24SkYfHOs6mGvIta3OvscJCm1D9mDscDB4n1btOOPI/RODOILml6vf0Q44ss
VEpRoqyFxap320CE3DQ1/05BdwQlnt9y0PnYqevxZswWMYSpcm1aud7tlUmR5kn7RAAEEpgjOFnU
If1SvDvmjzcCSg4WC9MgM0d5Y6mU8glRCvGHFo0c1FFJtl1ojTtHMrdFkVpY3vO9+CzpgepcQYqs
m/6oj11zK1bUP5ZksprPuGQp2rZo9easjuKy45x/mB6ZOnP5ys6KERPMDw8Uqze0v97uuBe+iQuq
R33tNIVZLi++oafqTfUc62b3Fnwoe4QOJU2YZpfirUOhmfpFPejDnp0wRXQXqdjGERxiiiEEvMe/
F1U2OhT0EcuyiSfxMqpoErOa5/hIAOM2VLYraOgeahAotLbNrRu9g9yM5mrh740X4vIOarF9brA5
yWjVWdTTlVKocp53hc5wpu8feMwPc+eY1/wpMO+k7NJ80o9phD0n2oi2U/GTiuQ8FaeNyFRqDy+x
eBZPtdIyuRVuXKbax0xPdVSk3rx3rpM4ndwQbhkUd4twToNpgIIaT2GzJVWJsEaL9ZGJhzcgGfRt
D0jYcYgi+G+X7PwxNAiUpVNxVdi6roUsr3b9cbH7SJBAc1R7h7kT1XJCQIwV7D25Bdtqr796L877
/6PuPJYjR9Ym+y6zx7UAAnKbWpFMkkmR3MAooXVAPv0c8L8z1tXXpn+b2c2muqq7mkxmAoEI/9yP
M62SzWRQeS3tXWb2uFcC+4DzRi1hERKAAjrmWS5wz/7OAN65ZwpUPJhOsmUNjXDgyvJu9IxxAf+N
1IyBvbEMjPDSBdmxxa+5ZHQUbkjZGyeZmvCcubY4yRJotEz1OBZWy3ATgizzTve2TvTqobDtR/qp
wnMsxmc1CPsurzr+gssgJZ+lS18wIa+tInsAKfk54gTmGWLGu7rtUKHxnOAVqW+1qnol9yZ3pSyT
W1SDOzcEBeOgxm2E3auLUibtHhE4q9DQqmNmFfWxjlEAGORstSTVDm7UagcAp5S6eiU7uTkijiUc
1E+qn3zESRUZ9kH4+Hw6Ry6QDrVbaFv+Lf8tg5W8dKOBEmDflbcTCKydh9e0MQZ1/P1F51x4nBIc
KqLk5k6KaENOCViSxGZUMpm4GZgZ3fQwiEmmoHxWrrLZbk/FzipwYKR5qx6gqxGQ7rNi20y+SBle
giuxk+nWYiBJxFRdjAYMoa7Jcs5MqUuGJxr/0cgQX/docjB9htTWmK4YDVabYnIl4rgl94MxntMB
4QQYN9nuwhmPtY2r3aqcx6nQQKXq/XPg6/UWHFW7zXXrSTCWPTlR/e9fjPmPtdbuporqhSJzeHj8
hh61EH3RzfO7hvE/uIRl1ozum+e226I8d64kysDPApSyfBGWvvNLPLk1Qz9UH29JMI/JpgY+1wuC
r9Qyi0XLXNXJOrnwM7QhFBNEZMhpyrnkyO2JGfGzjqa+pFltO+mQXeiltFgiQBXCzXlRhrHjXLMc
Ev9n4isvQYklKw7n69+/gkqFObPKvpPnavJfcxlWzHDKlgfIQyLd9kar5i7NWYWjnadcyDnQOpSX
uM+eR4abnKbcJYmIclGAPB5Imi/cHJvsaNg7H1B2pfmfsx/NTJJTnvlXtwju7Dmmow3ZGmhriDjv
vURgUQlPkl8aR8h6w3Rt2+o0YgnfRyhGyLXpOg253QaG/ouOi+YWKOsi52GFN2XZqPCVEOCdNKor
O2k2OgE7yWqtlLUzIvutq7yntrZvEPYOTV+uYvRb9oLbsUbFEo7+E7rqkWDVNWfKgqIx4x60i++U
D4MwdpTLaJxYfdqEdUzZvW6tO6ZJ2EmfwE+FrK0E5uWz6es34dhf0GuREJ0vt/KHfWAZQAaznrN+
GZGTxH64NnOb33U0MzvmW9vdO739Lju0kLoKuoXB5B93GyG2aLRXg3nSE7iso/WQ6eleJfPgDQXE
G05aEH50E3fUlJMwrPNiR8cX4LPKwKXy2tTNR5qk3bq3iF/r/p47NFj4dvRpgAgCPPcylt6wtUyT
jVXoPOkhO6/BDe5koN31Pbxfwy8xOhjvsdNfQ7RrjkSsAjxFDqNrvkQdg3e8GHyDWW2r0Yw2hT9+
5oMr9/CF85Vt5gljp4a9/tCde0TqDUv3nZ22c194KQ5dMprgBOJXFZNSF3HE/rDui1UbM0KymLmS
9tMfkqT89uyYqUDunXXbCRlos6tJOKrEIioeJxECiFmPZGzvOTAyoGLuetWBEqzk0PrwdMUzM9Fg
xwQXLPoUrKK0TWdljksqyjhCV1YLE8E9pQNx9a5uCkbXwTrK9bdSHRyTHXQQlLw5qN/MfXRkeLqe
rC5kAh61L1rQrgRPh0XJcVCfQJa0jnnOIPV5evqF1kOo2B5/ZNi8ExrkccC/5XzNGCufaQvdXRyy
+Zv/hTBdrJ0m1iifGyv9PUZ3uF3gEXxnUfZqwUQgdXLkKlwmwsMoa7BVq3FAFePTkKSPI9IAZXKL
tqKHm2OVEQUvxog4VKdEhuWCWMc+qYpHgBqPwBWWAebUXmB4whX5wkOd+QWCxPgjWnmCH/FkmpRE
sbJa2Et/v0RYctaO8vQhxj4/8s9KYwJD6PontOoDVPCVK4MLTu/LKLuf1IC7mfScwAsmNC3xzCxp
GA2pYlmGxP0b0MtJ5HOuK8yFYfEQnL78pnpgxpIuLbsJF/mrXo1v0YRx2JDO1dA1mhK0TZj3+6Hy
r2VlADrJgSF42dkgW7yA7vENDOHFUPE2o/QikOOHzT6Trencf5xtE5sBU6bDWZ2UXOGF+4hT411r
+68yMh/YDXNirS4uh3nEtI4VVHN30mrfUnc4yjq5bSw6v1JLu/aNs/ckDGTDssjXBNGFRBLHrBKS
Tp5umkB/5+u13jfnvW/gNg8SuR29fk27NEt0HEQLFXpPkAHOPJXXbi9uq8Bh2XQ3qcudCo4B4f4R
+hPkD3PGdR5TzXqyde3LL/O31ihuQUYh+0Hi1JLDgDXLLq2PvMgvMnwjUHDEQPrkl+aXH3YvZqht
0kyR+WxuAyR2RNA9B9Z9LVPOsYaAFeIM18S3f0JgBRx4693UxzvkbbEKwzFmyqaO1uA9m2pOOHPQ
BFkOhp9z3dSCnQzZkkWpd8dt/RUFjGRHs992vXvn3k6SgENOsm8Rcgcv3YmTPvLYwh0SbCHcXKaT
nq2h3rVTeXLZMS5+v2wYG3shK7zatsLykBdfU3nfZQUgfGibxTB+FtHeS/Ua+jaBZ99pbloALzDF
guUYOByf84PpPqraWoRCVbNt9Yeo8R1bnQc/HjV82OKqalovis2Q5beghF6hbuBJaNcx1XdpEDLX
r7et7myGyOG4CWJ9Yv+d7+NSHTPwoSOWurgJjpMlcIbIs2Yd8io/ceCC04EgFr7W9VXzpxVO3rXg
TAZZ/64mvOa76b5O3JOZdquYuWFpMOsfnwzFCuLJ4rV51vr21hbMWWKbLI+THhlwhRCTO2Q6xiRl
YewLl6dSYTVqYbnpVfnR/ZQxHaimLxJ1CAZWHK6h/ny6k/GESvlRF369HOazdaqogKw9dIKGNAAg
EcxN3jnEq75IMjCSrh1ecj1cyBKERKy2GrNZd0xhU/mHyoG9UhLQdBty8zYY/b7NDrqZvccZy7pK
15MhLlZt3iAMFLofLLwKpAQ+/IcIGxPvUi60HQCiZ/JGgD89933qdtAk1VKa0NJrhuILDHTv8ZqH
V7IIe/n4lYj+4AxgTuLxGgh5C2tGLVzmz0PPlNAUZL8GEnPgwRUmxVJnKf+FOCwLi5B9KnaUjLzJ
vH6K6vgDOCuMGZxajRE9ajGXv9f8+I73Liac97WzEql6Ym5w9rLyro6LFye6hdy2iouEf6avEk/y
M8avu9oh/ls4t0qox5LkiKp9lsH4LSw7aA/hMY1AuenJQ8Il07acXkzVPNLlAk+1fLLC/mzj5iRT
eBmkQ5a8uzNMgq2Bkg9sez4M4CqZqrixx8cyXtUyxPQ2vBGgDIgOb6s0f5uyrF5GePBoRKv3McgA
CkFc7jDvkT3TEzoZz5e5RoHGqoXri0dljuTJ9EuD0cbXpk8rTM5JNm1h07x5sf5k6BDBUIDshiOV
BytpIUV3P04ck6zhWhsW10bqv/b3sWdeKs/6kpi5FlEnWV+T7VDJT9u6k2G8l0H+KQLsmX1T1xzO
xgPmfUIyBRr5CFeZgLoJhUkFyxalQzOMb9eCDzygry28fHgX4bIU3RWZBIOga34V1fMU1PesUxcr
02+UxY3o5Jd2cJ4nv3tGqnnTR3Fo9HFXonIvTBvNsmCj2EQ/lszYVIXpfUdDKXNU7qBaXoNmEUWo
jOxIFnIa3kPD2nkdYJnCCO7DALSJ4BUm2p3eqrdRAx8htOrN106dxI3mG+D9nKi8yxgf2Ep7JT/d
AY3gHUthq8LuzzkLcCU7hnmkbmNbZtEnAQH2hNono/B7tTXc5m0IPdJJ3kPJ1aLxgJlEQCSixnOM
O6d10hcdQbLXeOJYDubSoAvuvKE527BX66HcO8K9GpmDZuV1l1DCTzfGkw0DirGV8dzYvPU1bIHS
9vBuImg1+Ct6wDloPdySgZjW6MMMLQj0gxiJiZEYDLubJwSQd81S73VFeF+KjwkT2VSVP63GVruf
cIkz+thiqGS1qqnKQGFZREP2knvmZ5xbX7pm3wgWk2Hsb2uO01w02rmKraWMTCKaSXlDAHJZd+Dd
PXUw2+qpr4aPwKo2bUy+zp2wNaiCD0ix4beYzWYmagtOgYc0724QjB+ilPCyHaSLfILkgbRjTirg
r+E0DbKfunKJCEpMlRwuGp7kQZa/CrylmMPJXIoEaHyXbmuls/XtB5ZmbVgiowIP1JdVju6f1S4b
Ull+WFa+rSYhFxxA+MSTet970OEqzNiMMgAq9+VnArOpB6y0GNF9wZBwpFFO96k727aRbNI07wcK
b7PwC24M4cAXar+9kpYAyiruIOmuwtzlFgaxsBDtVygwiXRR8c60D5KLV+0agl15S8RJNwKc21Tt
1CEJdU3nk7fbL332oaPjaKBEkocx58cgyE0fA+vw6HY/ocHf60gHQahwt0OvqJWIw3JB8S1xitQ+
hulHUOGhmeZlYv7Og9cSq9Ue+5C4qD9ZX8r/cTvWpgmDB3lxYl51azEDJKIYmP0Bg8RlSEhbZgOZ
6zKTX1qTokIOaw0f2kLWxatXjAUuM8ZXMKAXsdmYfOHw3m+rBwz1A28436rHm4Tanigxzp/2hy/L
28l33z3nmZnCVRUe9wB8LyTwfiG1FAB1JMiix3Auo1trml3o4i4lU7QyAofpzU50DKtMF9egpbXo
+PwB54efpcuwYBztuhh+8Ay5hn6MlPjQ8+DBH2scc5wUqjDbYyGggyoU3cyTui9YEkK7f9DK5pla
DS7JwcHS8SI1D7PR2o6DR78a8A5n3knjyUTy52AU4zOIuk3Prj6PwTwApDSt9qma+NZA558Vzg9h
9cQ8dGUvYpFdB0zqqgPz0OWvpVbES84ycjHqakeCmzvVKI/4Nz5CixRn1vrw0NhNdSp9S0Pnxna+
qS45tV72Uw3ygZj4a9t2lySpzoFF7tz3tpO26zSsQ3BunwHOnOsou4w9Xpy8JNo3clGM1nOOJuer
57gMqZhYqMDeEkqtAvts46sl4mMimmTmdz7hYk26C7aSb2FDDHQpCXZbnzuN/CFxltJj0Mhkk0Sr
ZuDypVlN1+JjPEX3hoM3sHyVIZdmYcWkNxWYJI82Y4xbC5LlEduVQV9CYMT2yvGomZ4TP30mrzwG
F41XrwyP6i9qwjLJdDRwVyVeUXzVK6qfQE+4itl6y7DuKwLe4sTdRhjckBQm3JZFcUefDYSH9mCO
e1iAOMGB55HRZA/tPDeuex2M5JHMEe5Bq907hn12Y4Y++MiAPvXeR8Sy01kKzz08AbB9+btjqreu
o0olTE/KGW6m3rttnXGnix4AmrznzTwmsGdQ0tRrElYXO1XnINk38oLce8cW4dPwinBBIpfniG+e
kvTHnjiNhM0bVWzFouTK8ChZGRnUphBjwD7cWW3xXtBxUmNbXPiy3urAsFkK4hHXJFnzVFo3jSVZ
kmw0eKPZAzSkdkYNPmZBkridBCgYONGuLp4InLwAqs/nBNPRNPgUGgV7KIu1zWgBx7FUXa46GW0x
1DwYuX3jlQQQqn6b1tSCJCRhsMi0on2BQPns69ZdTAkICbIjg4rTMFQk7vzkG+uoiPS1V7hIGc7e
BnMa4S0aw/JMJPYN++DJIsrYdPFJtOKxcsetOceR4p0Y5GmCl+brxZZk0CKZuSl8y8jlUK+mk4CB
BAXibBgbNymeBuKa7FB2zpDvB1LjEG1PqPvXBAg7aDPWKvchKvltlx1ddjMg702ccTSaBY22ZNhT
AU6fNNiB9sEeIqJCGG59ovh9Zj0O9fCBueVoGYQQlBUvwEyN1E1Ftx4r1GjXEnVLYhEJV2mCBVXN
l3AwM917spgCuzsNQKxUMINZ9ZxL6kSKahXWwsEuDkXv/ghMWKzZPJpEjIt7FDBjGstaVlpNA4q+
sSXQpFoi9qPmMjTrQhAPVybn2vL33xY9T1nbPwY1uRrACq9y9MisKaaJJalTbY7WYhIk8Wonr4Zo
9jDoeeHpe+3xIG2q7Gca9WfkITAAH33i3iZ9frCc+h42wrZPL1Djd0Y1D5Khhuj+gRLBJ95CSuZH
89I6LOJpSEmPq92q8ZUqrBeZufQeDidTD57BPm3ioLiNc/WeBQx2tK59033Sh37lL10b9WAfluNJ
96H2tTL+Dmvt3kz7t0j4m6KbB2K1pCUxwiHcYTWJkEMiyY4gjNzPttjZucIv0Tzo5MZsbzNblyet
xZWuXuTst+o1/TVpp11BJUmdRVdRmBc30z4sw/yOc3G2i+pelTO1ivlpo29B+btr5nQbzXA2bHG3
kzuoheKkG4Z6tnOjhqh5c4h+paFyGSbmp+RTdaf+w9TdhzDXzz6NsYMdnuvkq2iCO9BPEzoet+hk
mq9YCfsA+wImJjoncopeuiDYDEDclmW6HTOPZq9qU7p01OsVQjjxFIbp9SX1bdYK2FLgikn+iPiu
7dunmswRB7vmnHc0ErB1H9VdHxOPHapDFqRraG3RckJ0JScEKKBULzbOaZLjQFIGjGOwJSUyxEkf
EoB3mbZlOhWihWhnJZovDCFL6gVIPKUHL3c3thM8xuZ4WbPTvSRtcYoCsclk8A4vdNG57t53r3VL
2VfIjJM6jWSpOf4ztTFch+KnnDkYMmMyarXVo6cfCa9cc5vnfZZ/mBNVz0UR0pHYw4IAkdbbOGkC
DtrDuThDX7kJJ/0e5MhL3YhbT5nnNrn6WnYMGnUcigLdkGlzpA/3MU8k2+aRqRh2jxM+ck7ETx4C
fpoPnwljlIXPV8V2IlFjsocsngjhiuRn6Mud7VS7xGdrK/wXT8U3XeMfM8brGq0QEwKaIc1PL9TO
I5ElI01vuHXZRsuniDRCbGmnKY5/nL5HT/1gaPEtFKTfbH47ULBZIq1zrrGEtEn1HBnrMeWRBjqL
iHo9/BQ7nusvcGdeIgipY6tvu6ZDKh7XnYUWYT9gmDmkxncThnu6To40VdxLJqwDVEfTH875QC6M
U5OFrro0S0BI9JrACC2Gn3miIt3ss4JXAvKKTVUa1hurbhSoEPK58CRPMv5sNecpjov31pQ3Yd/N
n8F7RSi0AHbV43DQbc1nfWMlwb2KBpoWx4ZGXicGCRiI+sdytJeJ8EpaDpsB7BCgi0eEhgewyVdA
1aLKTirRX6IA1VLT5KsX3sIdfulr+85Q7ROgJsoEbQEn0j84RmtvW3vmsLlc+d5Qp+c8+iqpMd0B
hxpPEUUd5InDTZ6kPsyMiky7kD+5VREKG4etVzv1E3a479bHu64R6DqVndoUVVG8UQHJjP2b5wFT
vsrEYG7bePCnrj9qTIc2bNYbWAVlhHCYJOzbrfgydQTA0x4Omh4+MD0oN1r2EbaBtou7jqm243AO
AiFUJNllcP1qN8hgWRb4LkWt17c6SvkymAtV5ENXh/W2jsAcpVlrrH25i00uG0/HFsAFe/j9JaNE
+b9+pysvXRc+xqla7+sDT4Pq0AfsORUvZSm8elr2GXc7O8bBIaqElXyoVqYWakdj/gVvg39seBYu
5Ui1I5a09lgPCeWg8+/QN8HUGROppiHlEUNJ1MF8M4HVHJtyVvgCIx43BFPedYNlSHjaxhvGisyF
Ux2DrqyOfkpX3oxt+vefK+hEKzeEDtTow9kerXMYAQJPuxO9wXe97r8IUDvYuRcd4zaMxw1k54Je
I5lsi4bswxT32sKYWKhsbFkixmClJ/iDHeer14JTHA1XaWYt4F8nWY7tiH97UncWFHNyMriEPLxa
SFYqvPMh/Vg0bB4RGAk325gW00EuqSf1N8Kjm3EQL0EQvpOVRYmtxXNreM+OAhblWY94sFKsQ0R1
DZG/ZCAdGToTlDS82esd6jdx8+EDmFh5dZRwrrO/S/OAV1LscOImSAIgU+GZuYn9YWkONXTYEhdx
9UOeRqz7TN7n7vRIn90x0uE8tXBQcn1pKnOf0L62GmNzDWK9XzqaReWMqoh7cNOak/aFpe6DC6dh
61Js8Iy0OxWWwDs6HcmIQrIlJMC97TB7zKV9O/EoYWf3gQf+Ecr8ay+hLkK3erMziDJjeyF3jUG7
F1Cnch6EqYdBCvOtOXBUi3Xs84wekY+iPSPAz6Zqz65ihCT7oV2ule0eBVaEEOwqpJD7yiyYvxDn
jYn8Qja/0rBGMwrsmqgBVMdL8nIDKSkXD9iaM5JEe0MGHxC405WtIYFO+H/Il/tHf/BWNiHtze/n
qouWzK2bUq2XP1JdiaxwgJnhQgiBUaLCr9ATMxpU21X49CdZb3yNkygMURyvBvIqzwJzHE+lu2qY
zdRD9YKKfmtWN5pvOSTk9VPFw5NcEXsb4p74K+cBoeOuLT+4DM3QLXTHPwhreAa8WC1o3r0dI+85
b+xL2fdXPfWfALaka0MrtqHi7Zta9oByAPKNmotQxXg6RBHR/PatDr7dCaqh7sUvVZM7K3vAatuz
M1xErQ2bCvQRI6c9uVWUudC4ptJkBwOtOqFP14f9sNLq+jUV/HD05ejtNU1GMKDxMSxKtIJG/dDw
Gq/0TmyUUbGJzKaSKF1wUxbER+bSRT1Y9543FwdqK7RNtXLK7xgOICdtAidlxnuJah/5+tpEOOew
xmOxqqJdizSyFKQrCCIGhI8U+2ih3fjhdLbzpzgEPzcNG7/DcEaHJEF23oUVD/hsJeDj4N/rNoqW
QJQiGEOlX3+WAaWuVXAEhmQfkmrNwfUl7juOv2B9MQEle2x8FxqpsmUfUd7EbDUhsg37Z0fT5mdl
kvMobIYpws82phHHlMdRNAU+G0kVV/C+CMOTa8ZHUs+PTQYjHZICfGjB+c1JmcxFDsNXPEMuQMvc
K67YN+fsvr9ig/ZZeurTLVsExiqH+DQcGQlqMJuQflzH3MVGse/JZYHpZA6PLq6YaM9TABZusjBY
GchQyU+i9gOjPqBXoUbJZj9406ZTYoNgQo0DPb/URuY1WsCNNuYwYDBVXrFfLG2pR0+yvRLpbnbT
vIPHBrWNBziPYQptCw2I+mc/ORje9Em/r9jEQz4tzYyjkokro1s0oww2bnMGnMN0Ok7NZcFWY0X1
5pJNcwYKBtuER3XKEqNTsxkw8i6SvDI2uBOCW7Q9LFlOQG2CV2DuDmgYlO20NaIp3jta+NRMhXlD
OxfZTyGPGNRYPzN7m5EzWQ8VxQ/mzAAZENnWY/srXrhAGUWy0oPxQwuT7joWu7rJIbMxlpWFzTOA
/oWdlozDnFt51iGfLePcHI/Q73V6vPK3kRHv0W6tzziucMRqnOk6B9d1sJucolm2hjH31/nB1pMt
5VM0znFixWNeCpPhTNSm7Lr1fO7HyW/K2MhQRDOMoPMf7T7WVxRb3/+PuV/o31VHfzT4/O/6pP+H
iqWb6LMumuJH/b1j6Y9apv+Piph0/R+LmPbqPR3/Wtz0+/f/q4FJd/9lCdv1XNcVQpiuK/9XA5P9
L1s35/4taUkUDlP/SwOT8y/hWcwGDN2UQDds768NTKYrPbRfYXtSQu78v2pg+lv9j9D57rZpCZOs
pWU4pv5nNRe9sdWkPNdYTAVjl8SiJ4EUNAnSAVsCqBhcwKfakVzqGyd3mIJnJDJS2946rfniClBH
bU96bdpOffDdVOA/fq84LoT/Q0XU316gIVzPMF0TF69n2KZtzp1if+kOi/vA8EBToVPY9AfHrIs7
J3fLXSz09MBvSLYbmsvgg8Nu5zeHsIg/OeW1j1GVoZIxed04PomqzGdLm5kzq5Evsi/K5uefX6nF
B0kXzRgU+dzV5fACBZhKw7ZgV/HZ2fNP8pdXCnq0aJU146m8obwWgXOFUzPcFDbImpAq5H3MPAgn
G0Z+5docL4SFSSYjSd/TEUIXiLHTQ3pVJjJZfCz5vZWmO7Of2DG35cijtt8Z5ZVtmnHv2DTZKFle
glKSi2jdbuZSkftW3vhRIRiGaevvmyo07K0fRvmKNor2zm1eBYvpZahiTJoiuXFMgPd+a2sbnCgI
O1ld05qiWRhJgBEL6tEPzeD8aMptz1baZXTvuLTjamQQGEO28NHSCRKjV9+rNm7X//x+zpf/399P
D/QLt4yLyMkV+uf7OdGgp5OzGwGkYu9hzoKNsxxXXqENm8R1CF/43j6u/L2i7/AU1dZlDHM8qnPH
AzmR8d5x29f/5jX952esS4kbw8XULOdb58/XVCW1TpPCOC0k44dzzxTmlE/TczlM9MYqtg85zaLp
ZD90SfkzVWz167Qb37ICnnWri8U/v5y/N5JxyQHa5HFuCXZkaOp/L9YDWdQyAWwWg8IcN/c13tBs
0G96ndCjUKDqBnM6S0VR1SLqURJKM1NbCjvN/eBX5dVwO508RqwfssTa426+uujEr5xym0XXFp94
Mewjhk8irkGWrrIpZquH53TfwuBa69nIdI5t8TGXZAL/+WfT//Otdqmm47ZyPIcFyPnbW51XtZFQ
w8CxvyqfTbcmS6yPTG3D4KPAoThIYG151o7Q/95N8p3H3nAMEuzs1nlq16t/fjnOf1yMZImF4xrS
BRnMgvTnB++Nvl0U7E8XnZflmHc7HfpWlZ/HRGRnU4/PHtbQ/T9/z/kh88cdoBsOjwBHN+Y7wOOD
/vObgkOPYxYbxmBF/qRZCYuJrDD4dCa3ohrbiU/RVPswinwKnfPusZ1qb5MxMdhEKd6rIDvRRuJw
lNFf4Xj6+98oYsZ4+r9ZpY35lfx17eOVGtwQaEYujZ/Sm9++v6x9Odn5XDetAhSsfAkSSgLopJc3
BD+uDWUOtLWWWoMkh75kFiSSA89/wPvqH8iwXjXBOCxvcDq3k/GC3s7fZ9w7rRGatZsmI/FVdkSz
svrB7dqBJb451MpL7gD2PXuDaG4tet45MunFy2iih/3zx0Dp799/Ou4ty2bwjbVQzA/tP3+6qDei
AWYfqmWdeHvk1G2vZI2U12hHFfkon+imPhzBx0YrgpMLYH/2130LoIv3838b4Gc8BrlBymiOAAQy
0tZ9WMbrplbVWfgjKAcZPiaF/d2ORnxyOnh0oe5Pm6zuDozy3fvWqumw0opX3yvYVtrxW+/3zaXD
qj4lA8qFGJ48oeeb+FQPBM0yZ/R2sPFmBzoTL98ToCodJ3/MfKLCY+rsGuCoG2n0PDetJNkxxb3+
Prlo7hhWWXKjYXI7FQEaW2Um+r6jdPySWTe6F8gnMGTLTsjwpshacmTzGlf77OpzwPhoJRQclk3f
HVy758lUYib3jLDcV0NtPeIsvlDmSH6B5BlWG0++CFGtoZRFi7Iq1AOrJi5kv9wPum3syiL2KDuo
ituSyOytg1/ApP0IrwJHwmmkqDegd2EHcZ7IGNHpmwAT9nKsSaALvvneMCVKX3THbtrea73LydF4
8HQlb1rBgggDp9wUc9lXCUp779o2uT3bjG+7jj5d8pDFppsvvmH+xcJR7LlJc6GDnHSYb4vTGGR2
s9ExE6NhacbO1DCsTMrviewZr8zI/KORoVx5OcQv9LkU12Dt3f3+UtFguNZ8NjQDI/xVjMIzlLn4
ZlN2wJMQgFQuDFUQ4hH00tg+A4Sk4jjqG2AkKzd/NmqicG0gQHKwAhiWgdjpI0yIUq0SZX4zKauu
NJRRcoDZ4FSgK4BggaJWppDK598VY7OEzFDcqxiXsJddGmMuBP5dYCw9C2dhqr7PR7Rkiz68RU9G
NnIrOghcXFdQG6d7hc7DR47POylzgwpsDzNtZ/QbR42UYI/pV52b9b2LmFXm6bafL/S0MLM7T6t3
vi/35Nq7q2myayEIoCG/NtUxbjvSKdH4gSUGkFZerdMESOt8I7iWGzw0AZjzIiE7neIF4hJWOnqI
+N0ImU7k3GmBY20Mrbd2lEg+xYEFeHkIKPWz3Yw0udiEgX+e+AhxlSRRf+DwaTHpZFfhqoL70gMI
Psdo7dw1To4w1SbHG7w3arcmNEDxG5tVVrV5D/f7v1aOdO41FwFUD6B/VLFjHzW7fI48ZoJtadnI
tb69LcT0GtA2daCyHWgmtcfrCKgR9BKrhUoSWPw151qK0TrabFKDPjll8y9jKAFv1EDMAhirjTKt
x9/vLRQQiYwaea5hFW21tOlnYh0OQzm3CiXDt+6ajA/dwF5OEqZD4+Ip45mimOA3NgFw/i/aoq1j
zJn10HvqOzLcfuUHYPfIxQM1oe6M+bTyd787BmkwWyejbj52qEoZ7PetadnJzeQAzq4NYvmAL6Ol
DsSK4HtjYE4OD0q22SXpJNzY6C4wseJJ6PnH358gaNtHr4FjN2NnMw1UT2QLh5EIIvFk+eEMF0L0
KgDjSaP9jCconw2O523CYwXJezq2DO5hKee4J+jDXAJOZHxjAvLCyeZC4bqXThltizz7CArLfPHK
8VoFSIANuIS2iZPTpJX0hoa4vhoPNmAx0c8Qwm5k1kAXYI4W4SMDR5GIHwLF3rP1il2j9dOOEZB/
9BTeE/8TXCPQl6h07tD9iPJV4pjG2huKeg8E0Jmj4PFwl4yk8f8nYWe22ziSdtsnIsApONyKpGbJ
kmynnXlDOIfiPDM4Pf2/qGz0wakD/OfGsKu6s9KSGPENe689qgZk/snZ2tEY44kKUSROAEUyqIHf
n991RTx+wy/yqTE6U+3l0rCLvZozQIi/16PDtG7fRwSLxnaZbK2lGN7s1XVgGNk766nhwdP33Sbz
c4vgWOyMRCOVAw7b1hRORZxqvCoyB2IO1y+2VmHhTtTaCzEtMtCh6NZtLiZj+glOGGpKrZiv8RQG
5mC6Bx4bcUoaDStvDScU4zkXdhYd+6VQjrRGmBTYXQRKTowFyg73Yqy6q24ip1TrMb1ASj+ALPin
YZZ3jFKIdlqiJVfgUJ2fRXg4lOGbSmF0iNJRP0YMNTbw7aKH2ZAqOkqj/RbaGfNqjvKejUEl6nI7
GGW9ukPBsgBwedUUOwA7dARxMrxZE5tbQWSZECewjdo2Ng0k2soLe0NouPIGQ4mHXO9iWBGsrAfU
dadKX62/a88DW787Pzsu14og+0WqlyX2eOtyM2Ca113JA4XOP2TOfuidvduyzssK5Tqy6jdTaEQq
PcOuVoyrUIcWpV40+jZWwK3MMYea4jSrGm62xa198FPO1iWN9xSOE5twzWB8T0LrNj3yQMhbIsr5
hu+/3zpqtU9xrewszUn8RpTxsU66fNs7KHltNjM1fZKfRxrMzZT8eQlpSvb1PmZ6L7IhOz+/jIaY
kAKEJlbaPN4tejHtDZfYNA2HFinM1YmdcXrJVcR3AlICnJ52vBwRY3Xnev0iVPYWrNGmrTY63UNE
rr2t+j3oq0KBVtSFg/FepLWzLwyglGnPB8VttF1mFtgWpBu9MxRboPOxVCeOSKtcdr7d8MJf0N4C
S1lewTe8tPjVhyrC8qS7P0eKJw/OA73zZBkBArDsjNUjO7fk20Qg+snmK7KHkDhdTTV+FSPa9aVh
6lellmR0TKp8DdhiFGwUM270N0wvaNSA3m9TjTgA+AjtWYV+echU/TChKz+rjdOeQQ/9isu2uPYa
iS2GNF/Jv4n8epzb+6JE701J/ALIYe1R9/YYZIWW7QsL31JYSkLAAEBrm7yZqPIESCUjq076+seS
Na15qez73Th1hJ6iiPPrImz49RJMwJyy3kTC1SlDyfPBA721Klk8wkR9wztdvLRhrW1I011PmzS6
F4nB5wCDNiYGje3lY5qs7L6o9quM4gLSPd0A9Ezh6ZjAQSXV423s+E9QxSw+8pI0kBMoAFL+CJKj
U3zRwmH5PThUU5ggqW0oeCPcjgVWJFAy/OpQ+B/zOvAg/4hrAI8tqyXr6qRu+RIuw5sGKiSI0zja
Q8nvbrrxgqNuC/4QoqHVcd8Jwo3rsE/8hTmxxsTkrDUhnC6VZSaOzf6xdGhYbWtMdqm5fDpp89ux
lXKrty6fpqHCNjFYrUkPuvhDk4NYyHh0tcHS3xeofAFep/dpkqsI+uGMZfmGvZs6h80DnHqHDKZH
q8bRKUmcke0YQGdhArCVq1H9f+8jdPXfbYRFh6SatktbKyxL+1d+uGsxvzA0+IJakhzVxdGBpU/9
gy4PwY0y/TC6qTnFinNsiP70B/zubMPz7uX5JcrtoBdmdO9k+/P5gseJbhBdY6GgH5ml58v/Z9jx
//R0lm0yd7EZEeqc2v+eZ+kjoo3QGXVauZxFnOlGF3LEwn3HDP9SASAxB2u4Zk4dBZU5T7f//dX6
dza8rrmCGSciJtfAIgUm4P9uuhwUxq5uQ9TMahiNY52sSc5ktyUaXvhaVdu9GbO6tyuG6GniEiYo
t42zY28EC6FyzwPZDnvpsFOjO9H9eI5pIe22ukI6cnb/+1/WtLV/v7m6qgvHNOki4DrYzr/fXB0Y
dGuCClnlqOjGEeVM/jKaLTqBzjyQzMUZMCBp2inaPJ8sTXgWkMZDX0fz6dJNQv5UKBq+LWvc9WiD
r2yLwryO8aSeR/tTTU1Ael0RffVqGcSmp03acp6Gdmj8kpWkDdIII2LRnwgpIpVsHhzsuRbYk/XH
XB/+8y9AIZHCp/XfZINvO5NacbDiUD+jaFa2vVuYL3bBIYCLLaMqw2lWdflbPdnOfmzi8m1sXCRt
sYfFnP2GYtgXbKz2hWuPLYltZ4GLshyt7thc58odbnrBknk0w/qVsOAfiS3/hCJbR2HjmtdmNHdj
jtV1/rldlB7M8n+/IGJlCj2rUHzWI8Bwl3HbS5RHB2y/dnkw5Wz/ckeNmAbUHEbWZ4fQxVXRgQh4
b9iQ2lk+76KhZNe+NhxCIdhUnZFpZ2iIpo2GNSoh7vX5qS75jRLyg++Li7EjtDrHq21JxormODsl
nG9ajDBfGcbmuzuqGJ0HTpnSKr7whoXX5xcFr9wlQRczqnhT1Zxn+/+8PFT5X04ztntLL2gimxgA
hD0eCjxKGdQPhJKpdSjWo9mKZnarVSD6untz42y6kcyq/BIkQm9sPazu1SAmeBspATuyjjDkmsX+
edRRtVMJTRf8Fcmp7o0/cy2X24yZJhsxmUhTz19sECF/y2bqhSudELUy6KGqqJDhiYaFe0q2JPbu
a5zKe1U4UzCi+va19Z4K7bY92i0Zu8Z5wNH2oxtsM7CRH/jmGroRNv0bmabskUXyKSanPqgVzTMt
H/cMNgUIDiEcu7T5YG1nI8qx+dwULtGtPPoHpQD2krodNfyzP/wdIUn8e/oVGfhnNZ5Vv9PSBiBZ
PV66ddZQyTnaxiicX9201jdq62boeFWojXQSVlj5FsIRL5QzU45Y1d9LUWGhS0N5oNT6ORGyeoz1
sXtZ1AXrSLnsKlMhlX6Q2Z3qBL0NNiIsrh91K3duWjWB1gzTlW+8ktDlX0ONh0S43/8W5LOrSpYK
QB/jkZwZdjoqYRPswV/S9b+R5IMCItm+GK6FNTQfEY4kh7LKDn977WxkpF471ueSTAy7Y+2fvIX2
bkUt8ya12Cuquy51VVvd9ZM7nrIIS1K7fkcToOyXLgk97r3Ii9TCOQ1zPGwpA7Kr2zp7qSEN15Wl
O6limLdC6QVWSrvGXj0nM7oFcZ+TyfhAKvue98m8V7EL70i8f82UUPlQp/DTzpRXF7DYj1YYpynJ
kvdwzLRjAibMbzOC1ShF3zD8U2mlZvKCcKS8KYQQuB3CJUbLf1Ta/6GcUUtpVHxKnzh/kGBhMA4v
OmHYt2nq3DeYnq7Nen1puyUY+0huRyWlro3hXyRVGj9w2Tp7wRLVnxf3wJKMe5yNRqCIiJzHlmhb
vEOIjlxcdZljkh4Lm5wP3dz7hj0UCHXcZJtlg0VlRMoakLAyYJ+CLyJv7E0OBoQB6/45pcK8TqJG
SfK5CZrxiJTI2gkTT429PsNEvublz7wQAe/D/JkVIE9La0SbvW7P2nFSgTBnN+kkVvAsN6TdaPul
oNAO6/Vhy+abu4jppioujHs3hNqZftVT2z8stSQlqxQPbCpy12USwKiqOA7mWDjpfQcVIuiQAG36
tqkuHc/Y5fldouuXhrCWo7GWDMbU6NfKOETcH96SRW7Qz0V8k4sdwRCAsVURqeI9f0wMs6UXLIeD
Bg+SudHMJTr2byR3MmRQ0LlG4GZwEROk3jqEKuYgjm5zzSYtU0kQbO3+rTLEz7lBhWk5hJmpiPFA
hjSBSnSbD1m5PbRkgAxVx2hKjZFZ0Y8Ld9qrpZteEynZarXZZ4WF+cLII6EmhDxYE6vwrR8Dw0zq
Dz0muC2TTtCmoXOFLIaYjsb0LWReUNfpe5rZxdvzizMzAmjsC3+J+DLYHTajqJA4twpKat39MMgA
JIOhgvZvGdAvwpbJEF7Y3SxZfwD8CGTD1GEi7ybobdReMkm0s8BM4tvmqPq5oRnNJkS1ctSJPWpd
t/QSoTHMAVZ3l/kCgx23KxF+TCuj6lUH2Xgx4fmMRjw/YDinxxiTZO9OzjGvsPvMZkziOOiEB6GF
Lbh1ZkNj5OsOQ0v8GWcGzHNQqqvnY8pAmUBZ2zvZkr+AzvS1bjCOLboSX1joSKRTd761CJqnDilh
3VbZA4WMHVRIWAmSKZh2iVm5DlFebmyTsTsCf/2ao/A5m6GLqoUkTIjjy1dnECw7uN331rK4nS3n
n6kSWRAJFbg7o8CQkYz1W9OR6icKgADV6Ks3lgCILi5qXCefXMKlT3B5TExRln6aZFCZafFaQL85
Zeu7NUXPVekcolhFDC/NuLg1IzziFJemMkn7HloFNHeYLkHUPJpqKvxYxW3VZT0ZPlm5QuC7F4k3
IkhSi18lLIJZ0Zx3gKMr+05ZPKvofnbawjxMtxRkZx0IjnHdV5qZ+o+eJ82xR+FCCs145VbqXxyG
co0bWRdFl6h9eWl6FJreMmr6SyFwyKmI8itPnYrZx12VBJOK4L1jsbtN1vqyQQvElLjvfHMk0XAQ
o3sEtvI6PJ9gQCUUVMRq+Ny77a4qsuXy/I4JJI9gS2ZuHPcnK8nMj6noto0kwNXuwCNHYeGiGoYv
fyCVsUFkbRg35py7Wo+GC6W0dXUxKeci0q+zizR+ndFTlC0Hu4w/jDK8ow+xOq6IFnKvmd6T9R2w
lT7zIle8DyPaKcyR6eP5pcMCa5gqBOX1H0EaNznzu89GjfFBaG0cjHOK8QduM4KUEVn/35/LtCJy
SZc/qpHI5tHtPrgMQpumqndpoREQmIPywjxXeXl+B5BP8acyHmk823gXLoSeAwMWpFxQFozAJtF2
sjCYcySu5ah8VgMiJ7B3SHcXE5mYhdgpI6pBXX9bYE7VI8Jt8rzreY4wtExYamwHSWY94lz+byv1
vJGRNZF4zQ1FA/j8vzQAEzvS3NHfd1jz55yha3UbjdA4Z1IP73YY2jeteZVE+e6jCV/CvJ4urYb5
wu7i4oijZCHXGlswKtfqqBPWtnm+guVoFTuttmYWWsGsVeEfIPwJTE2SrmZlftjVQtCNEm3/LhN6
sHZLPqevnSUZCS2kxBCT4uy1UgshA9kkh8DnvNtuL+6Tntcbe3LNQxlr7iEb6mjLMGtTVGG8m5Km
2S8M8K5wobZdnrrBqIKDN6WSXZ5QFHdJP5V06O79ZAtPWFSkql2KV0NWQHQcTrFlqL9jzPmRrlOR
55cY0nnaE7mTLTAO1QifVacb3uDazX0EzLqBRWhehg9SpGrQrKHf9OX4AgZ/Zxkyfh0LGe/FjJlZ
LgvedtN1MLgriEwc19M7RFzPWadYr9nMhCWDqCLZRq7UsF7yRa+rFtPcfLRIUzzK6YoxoaEeWmrk
CCH5pi3ZMMy/dagGyTu7vv4oHNIGrLrhGMj60gxa/t1GL9FM2sq8l72pnidTquehJ+8v/mdaZcRy
VRVbjeIwGhI/JZu5U6sJ81RIBxt+ocKzzPeR8tCT2d0lmntsNEZSzy9dqn+J0ak5LXUSCqom3z0/
cc8PoFEwdtJnJT3AseUkQZC+Z/0dw3gVqPAkd2itiOZROIm+t4dGBAZC5780Ri2Zr8/vnJr8Oeqm
QJAnsHkeBs8vmiW1gHjWCjb68JU6BOyMchivQye/u+RfvzZcVpQ3/QMe07Zp7Owlb62tDSj5OEfJ
7797qGxCGIiHcroxDywCwKSL3+FkJC7anrcZkB6sWzizoLmmwTS4sDK7aABnjN9b6ng11fILIYb5
uZZWgHlaxTP6RCPMTY1OxJ6nMGxCTvBy+jR6lWAyi+RVG5DkLjaKkZUO/xKmovCGmMYsbG0a3qUe
PkKFADBIfPrx+SMjYRwTLSQ9VI0+ip/pwVuJTU83PpYoUw4JSnCCjJACwFSSpybvP7C5zW9DHE57
mLT1zhZgyhGynHs1H7dwEqg/vEZj9bdpMRezgIv/oKR7ryvX/gHFDXluYqQnN4lwdXKPnjBRTZsn
EPE/PzJDev6YydjeG82K5qDeNRNpf8d3rG0KO9GuE57g+zIOP8PeSlBG19021bPyVrcFZjksC2Ta
8COI/NfEFPWlURmMz5JmGB8iHK8UczpbLYh6MEK3GI3joFgHi3qanCJzJU01bvyKG6DcZRU2q5T4
wDCZzceUF+YDPvWnMk/l+fmPOlJvfIKaUMjKQvz9y7dibAj0a/7zY+WIhr21EswuTil4mbTBZs/8
dlHYVC9MeGN1CqLCrb/zG9CbMUevGJZscIYVb2GPCpHL1Xv+lBRL9tZ5Dbr7jcR8uFvDAF7MvO5e
ojL55TK5YdzEB7TDS0ywjH5d5uVkd7r1Oy2swOqTP4pWDg/LmTqvaLC0VAUUF6OKXxtiKjp32RfT
/AdbM/z3Z5EHlNvyCCVpORd7baernAvPgzsih9AvOWywsnGzP6/MBAbgmaKGiGnRs+VeBnGeUmaY
63Etk/mzwR8QVGNs7kfCpT4nkCGzqNsrWOU3AUTpYq2AA9p15Xth4bZC0j+8VO3c0sjjeOtSWtYK
5f8+wasbkGC87HtVTz6jaHrJcWjstXHsPQo696wh3vIIFu2+LEGMS1HO77IjPULETncY9NZ7FjJy
rWaovMuXYuB17TCm1s7cH59nLUIPulaRk4hKmpRdMKz47xejxRpIeKeQvcIFbvPmGWwANLV4b3M5
nieXQL9JJMrdsvlDtdTcPnexEeUYN9s2GUsNhXE8+bFlj0e176w3E9AKbPqg5aOFx92FKGAu9T9G
3L6pqdW96ll3s2TMmmmo43vSmMO+Lho8Iwj8bk0yPTDbQgBJcXA8n4B8fQy6SJIThr5IGtGub4yB
zEzLuFlxYd7YasEVKu0NmOHiYHLHfgIya6DxHP7epQn6wAzs40XiasQohfHY043uVw82iql7TPBm
pTGcgEM/HcLoI1k3CRbM2vMUO0BSqwZ7/MqWK2YtOjRG+DnRJoPGK/ObSEZQnGH/As6XYXaSX/K+
Y1tfW42Pou8eF3W/s5WmPYmGONvnqCmfiRiYOZRTr2HhSO5iiNPUIH18To3DczxvSyX1DX3V3Zf1
fLBRWKORKzeNmNw/l74DQOUMbbO1Uts+q+qLPYJUUtrBK6Q2vFF7q48Yc1QUOTq2Dg7mGRylR0Zn
sTdYgKDvUs/PYrVGr78PIZszfBw3s54UF3PttXi9PLPBhob8zr3xUQR5WczZ6e+kQu2c7D6up8/E
fXSo5rWMFK8oYNt9O2IPm1OcbAWWcXNuLrTu4V2PtPJmjHj0mNsztSDP/Cn0IDSohiXX34sKVhUv
Z/uVpwnBgXl5T2Rae6U5vM9ZLe/Gwo2ukGI0WAV0RHcxbwCz94VssktKiMTN0Al4HJbpyrLzEw8f
7qdpQfgUlva91IGIwUDCYIl+i8RYViAWgwcEOIfn/+r5j9IZpmOGn8vj2kLprU10v5NmPnqowiEe
ms4U2yzKm2uLKXXH5hZi2ipseNZPiYU+RSNQOKstyWqiNN5HlXqrmg0Fep1D024TbqpQ2rPGleZ1
PRY3FJ8cU/ZS+0sxqx+2Lr4vuK5wymbtVUQS/+LSVqAn0PHDNkJxt05bJUmAVVhdbB4zT3MlyH6k
Vt0qgsSvPJ1FySduADyDZ6YRhEcRMEZarl/kVKVPSUFM8t8+HdMfYWe0h5ngba+PDUJ5mXd5Yc7g
RfQ5dSLktSdbNQQpdUb3eOtZYh2nthkv7cg6iSnwllf2q8w1EPFdvvhPAVFf1y/P3ZCittZm1DDS
CJdiGIXdjBJfNNxGRXSk7EEoYsk73dE/MfF9O4gezk7X619LpmmgMPKfGMTsjV1r8U+znO9VxN2Y
xeq3ktoT2b+NTiZDcVnmPB+aaLlOiG4C7tG7eIjiWbkw1Q4tBi9flRyGa8lCwSuG6FiImZm5+InD
CCRbpj3MMWGyR+50Az7Yqef4zIRoG87hsHfdmPGPRqiUo047ObBDLyPiRZwq/mRZlLnmiwqX1nPZ
Py0GmVNgpiBdj9B4DN5KZvBwxDZ11wZ6Ndr7gu7eG0QtgmXN8ST7YpOY3BTh6M6vA0RL6j+kFEKH
9Yc1LwmSsOfPJmZLZDlikISJVEzI+qzq0PeVnCYt+YrrWuzYyt9bMpVRSwH+ngeAoLqKqrfCdkNJ
OhAQxIEet6cQs75nOA/n0Bd9FvTAYNhnbE1E2PsEreghCvG70qeyqic/T6V1t1zFVzMzIj1RWe1Z
43UaB1ZtRn8M9bIKxiQ9dnnLTLHMf2s19dWSvbcqw2GDATBWGHIGYu1XPEIUW3R9D7B5/VA2YZDV
XcYqRAYSRHqj1tONcZOnL/27OZqf7VT+SGBtKKkS5EbZoUPVGB8Ov7rwT+lO9zCRvyIDaxpNRkMz
iSdG04pj1L1YKo6yEIgcE2C3PPQ4Ir2JcPItDfQfYCQBxjC/IW67bZsjcxJwWgkmsvyzH+EM9AkD
EuDDNrKFTDBkRYW9KPM/mWLWJ1I3dX9FGupkZHuyhQVvKY8ltRHNamieIGplnLNOA0ilANrk5vhl
E2x5ZiQfKF3lxY7pBMlYIbW6ZckyzfAYXaQJp0641Y5dBY6eJnlf5+xnq8hqX7IlIK+hdMgVKZWY
5YuDcQ24wrAdXGzrC5iojRyXYkeOCYONMLAalxnhwCmjjgTnINYmg0g/uO1jcrBmG0Z8HxKz3U3q
r8p0fpVKO/uFQa0EAygJMuqwZRlsP1HoD1SwCqGN0tqAR14o1glXH3+DR9vh7lNa5QsGSCDx/ZGP
YX9VVmH6zNt0z2loECUF19jNv93OEgGqNA3GP5fLNDCvwq7X+3h2CM6Osh0xU+uezrFBF+wX4Z7a
3gWvBaj1ENnTe56X/X6yqGKxj5XgnmoXkU0JG3KzML+LivGsLBqpBPn8JwRAOufMG9GYeBGgvoNG
qCIzS9hGeINBjZnjpTxEygQQSCnjLR+bamOKQd5C0BlOvG7VC/SOA3I+OwZiA/yE4KUUhEqkZO6W
6dcrih8i3NJy1yuyoXRiM6Mjp5ILYZeJW6qeRinj92gEAEbAHKkvmT76c4+FjMovOzSl4OhcEwYa
5XWu6xVMfEia7thFHE91I1biTf7o+YVZeHIy6E1LHHlC+LApX9TKlUcD4Aue2Au2I2TgHcowC32H
IDT4N9HvxHcoE2eQWjTBsjKHR8sks47J1KKK3wJIxxZ1WbeZGWdyUuH5w2RheHhayaJTVvu4/UoF
CDBArX8BAc7ISG67o261N01+C1U8uzEW8w3W8Ctgix+OOq5So+QmIdygewh5O/HAzlp+W66kY5kb
145y9knMXomGcxtn2ZrOo6xjLI1LXOzlKPxJcrOyKOlkc0I4BzsXYnEZN4diMpDuFXTkgwmLdoVa
MTF+VVDEbbI0/TZ3vYAaZAKqswjhaFlxBLK1P1AO2C+C93xpwtMoRXbmHS93Vk123DTkgW0lDgXP
tKUqcw+ug5Q4bYYmiEluJ8FhZ6bQg6CpVydD2mcrM17jsGJUpZVXUa9Rrulq4BUkTvcyMXwjlgYS
+58MfS5LXlVbO7ZQFkS4YlVKDC6Geq84qAtESA1KWtqunHlcF/cBtXA5wI2bE7UlMhIADcPPF84s
dWfyBhEApG3UZfytI0qhZ+sy35z0PzlLaZCAcb+pFMxgQu0PDKVrQtS1fksaMMCokPTzvvkJHLZa
ex+meBKZbsXedWM6cIe1GZcmeRu8+HlZsBeBc4DdZEf2IJZ5tkF+gZAVRhMIAJ1omk0YDQNUUDvy
GuzUQUgo1C58IiBVprFRuRi4MPtr3vMQhOZKEam2ji8XtgeWUgxcJTT189hp27xh8hlBinYwjw6h
YB+dBXNSwSIsigZku+qQXpdYl5UAE/2jdON0IesPxQoHEqZkvd0aNftwUmW2RU4eUOPCxEo/VRDL
S6uTRlGAw5hL9tlJ239HvvhiG9anENE3Idz6xXUKTDh8cKiXfS3GGWRNd1WJv6ssfjfsAn8a5A56
XUT5agoCCCJL3NPha1gz8dqq/QJxC8YrBq2LhhMm+fCrHHVyIo2JO1auaw9teUsixhmpmwTCKR/F
LMGdoIxmYp1syB/bmKEVbqak1fdW233Dfr8YBg6nKXxZcnPGO8xO2bQW3bdKCeRIxc2f9n0ZpOZv
Y6DAoEYO/XjpT5qRsOXKuGS5SEAGSi3e4ev/g3YcxWuoXSH5w7ZXri1t8B4xFziy6Bu/Nugcovjq
lNZlYSjK1E4utHBj2Za8RYnuM7ZzQaZ8J2YaXS2GEB05KQcSKxNqDoSwk8BYNcCVzVgjIKqGOGfE
hdc03G9zxyQkmvpDgWHI69P0p1LFWVAryXkK3S8JfPsyWyOvkNsem6w7FwMHapdHpJ0Qf0IR51h2
S7P+y7HbDz75r2z380DLqSrKMEatM6rmrc17X0+o08jB2sTQunfV3P/AG6zs8OgCaGPJMC+qZwzE
cQEhuFnO8Ezfarwe3FrAKh7eLDbTTRwWZDWT1IN/+40wVIZCSkl2h7hp2XgyZj1/K8uu2lKmesBq
vzq9D+LO8Q21/x2T2bLN6WKUtuAkdl+RDYMyCJFGTjVs/6xMzpoFEKGKsgxmc8y+VUrLi7u895wO
eBcZ5B0flJp5fgU0sJiys1KypOxTltitzbKyrg/ObP8e2uq7Ok4kVtZsiFs5BoSjFJvRkeCzmSyi
zOzPSODhg9EjuNZHL7nIzbkYfceVlyEdoWc0yocYvulmhfnfUO+jAMxk8tg7Fp8Hm6IgrqghUIN+
w3BioRKtCU1o0MPi3aJPjQeQlln8qXHhJml1nGdqLRMJOdV7oGfpox5yiE4CkGaMcK/G8r2TSstU
Vc1hd5Gf1BGeblY50vuQc5HaL8Y0H0i94srsnfOCR20PrVqsDwKxE5wGhL0YnXs3o1UJnevgBtMf
60woD7E52w5BPoY/DXrE1Hhh4SpSLAkjtbiqIAUk/4UN19hcQOm7NDt5Fkx5+itXC2tTaYqGftPZ
jqNq+ey7oAZY8d3E+36W+pWVRLIFBzZteoArs1Z0Rzoml7oLnA/K36+w7ATDDA5TMTdURnDUk7K9
t3r0LS/J4tSVX3EdKIPfDGTfqR18snjCsG6Z+34YPuqmTXeMwSm98pmHBtE5kgN88037CtA/3yYR
sBuilnzTjcEPGeuHxQH0NK4VNUFqJ2pgxdRYnpTc6mlEW887NXuFSnaDTXKYmfZvWK3VnQYT1TRU
CLuuhPbBxwEFxL5dpmnNgOcJaI0tyzYs6/1OLMnvXsz2voEPaDYD9D99QGS18CxpGdFHTd8fUORK
QA8cBdViYYXTApLLqZDS01Ae09AOeexxYXIHXzvyRJleiK3b68Z2KgnA6U39xCaBwWeW+IVgENWq
0pPwUPYTaq8l7H+rsftQK2vekiqJTLgluzdsPjFaMAgz7M5ffVSeO++MBYG8nXZHR7EFtntnkzKM
yNBZAepr+9decJiS1iq8wuh/5G6pPCZ2aAm+Isv+WRYdeUk2IqY+AfMpRU/v0kuPbD2BHDiyYSe3
+EIsLIagBoqE9UsUhhZLgrClC9J0P0T2vZlIIAY2BJs5U04WkTjHzEhI5iPgrRRMxXv4Vpa1BEZo
EaI0Qbtw1DAOcmjg+lwyYUaiZBbDbuQtNvAQB2XrxFuiyGIPXeBRVoBaHTzYHqa+G0HeyUszWsfE
NRdKtAoYBTK9YfqAvgc0r4iHoOBkjbFjBUU9fbkdiO4mdVtyUv5QaMW7AiwgI/9NT4yKn1TzuEmT
Ai+Ro906DuWdwyad4bAS1GI48nJfyK0cPTz3d2eqPpK8JSDW7IUf98GC+gR06xjjzl0QCEFQIwqX
ABPjd+0wu4DETv5fRS+KhInhWso8MaZQx8W6IR4IlZyOHHpphUXV4Qy8K4csU7+1Obw3nIswojLD
6y38GUP9ANuXd4hQIvAKfqJlXmKOIFxRR/t91v4wQEP7LERfTF1zdlpTNkdTQ73B+F53eB4HPAFN
91EihN3SqKCwSRn4YVQIurnDUtwnezOU3tDTqEoHRj7SVBgPKvBV4fcaE5w26Ky8YMFBJk6I+3ka
tSvv4LIf5gadgvsuqPxgVhf+aIc/7U4earyKARtj4Y0qPWQX6ax8chh6BrBs1FD86DBPOPVsBdFl
/B4MA5Z2x3Gmy50+lvqutXRfh6zpVctEsz+LDT4HuAvIQUA7N8XcB6pilrdmPjcKaWWdGdNtEgvM
kYZBIwI/fiZRoQyMtv5T9eW96rOB84HliV1+R9uX7upk+V5xtvCakSFG6JoXrm+b3nFnRBEf2fah
CH3xE9o5rkLOQFOdGX3GO8yq9PugTAO9yLYGaAkpq/LSDxNwaizKXlIQzL6MHOkn9IfO3pLK7AFE
WXwYQLnXTYD5mq9M12rOf0azHBDwpluL9AQwJH1djqdoGQDpj68hqItzTDyMsYBpgLamKfGP2Tbu
djksDCFjgtS7lOSkhdcoMQrNX0zdEwhNdrqD5qsxf2W6GO+1Yr0j7zPgCw2vavuZmAjSbQRXLDyR
eLQDK3Ql3DrUYcRfxVyxEqBiDCbSVAH7I84UHAkmC/v5OkmluIpSZSI6N0eppbaHSIfsetNgRpZ+
tKDRAyrfeJdPdG0NspBtS+QHf1S8x6ROPmU8Ilqm+7UjuH3T036RiJ2m81bKnDUoOHilULsbmjgE
X0VVbYSeHWGm24FbdAs77ekH2QqvLn/zzZigdBqM7tAKKETxJ/kBcxDtK4+sbZ29QP+m4r4g3Gr6
H8LOYzlypkuy7zLrhhkCQEBsU0uKpCpyAyuyWNAaCIinnwPwnxZf23RvaKWLTCYirnA/fmBbGSHv
C1+iEgmGtFpzlwvCWGBIYV0zt11p4ibRzmMJgAnd1a1gGr2t+s856mwbZhl47jyHz9QdSO+Y7g0s
29IDvIbC6Mb6Z9WkgI5l6fOI1W7EW6oHb13aW0cb2u0g0nyHHW+ji4yLxTHnuhbVQ2X4G6bmT2Ob
mee0/R2XRObCUBe5X+8m8irgFjF9y71qyyzgbgpJhiJN82R3BkqrvNnodhmcZoxvSk276uPqveya
V4twxTElUYCSq9u5TX3vBIVGeTAeOVNLWMHdL1+F4kCQ7yeL3ODEjNlcmQEyS9VbyOYMcrllFz11
jn1CZosH29PJMHCwxhAFkrdQfdSXTOPvLjV5YryOhmHoVkQEkmTbPHt5IbfpQKSDl+rfaW/cGPPm
G7q5gV7Kuc9bwN8q63ZZFbTrfWoxT5qCati0mLPrICRyqGeSMVmxOskueSlAM6I4LKqNSJjzx7Xm
bwgc4RFAVqVHAJ3tqCXobzyMAsQthZM8tORTxGG/7uaxle2oYWcEUm7joYWV66BLgnG6F1ZPyDDs
qY1BTWhZ3XTVs+5gupLYBo9ZuK8YNdGAsu7RCcqoS6fY+8MIwjdm0FOV3b4m9ONotMYvZHVEU0yV
vhXmV6Qi7WBGT6MDhAak7ivyvj+lBVS4kmiWLOYkUYsg3zZuGEmvIILRok+ZWI/thPyTsOq7sX6O
qzviklgnomRZhynfIxkZTKlNhPZm/zlMDTBHFFdgTMNNq1H+5Yhqq5mworAdrGyYkC3L3VUt2kcf
eQTls7uRcVqC6bkjfU8/607+26jTi1OmFiJece2U/NuEaYLqIbm3u8pjqAlDlWlc7qcw2EbJuI5N
HO6VjyEDn4MKkZ5S1fS3YcPgyylRsiYV4JvW3zF6a/fBxEZTRvlFOikJQ89lHmmbvtfKg/LZr8lM
AuQspndI2uFVZgg+REdIgcbzidciXfXb0o1NDg4EZF2tfY+m8apCzdjRfx+ETb6lW7LgFQadhMn/
jrzmSg/pIyTmPcLb+iP060OQ8uRnKM2LY2ww3KsqrTvF5TyYXbEXYjbktulFF+PvTicOhRyF3wxj
dIwtTItzMWJvyu+Q1L1ITzcPRR1/GGaBd64bPkH/AT6q0PHWM10n1+yLG+9NHsMYfx3Ix85lejyd
vaY10J2Eb0waDUAWWMf8CC9IzXh+DxDgbzhWD9DLthWox7Ovo0boEsC2dqqdHb1Sb1paH/TS8tck
5uZb24p4XDLT5pC8obPS1iRA/+713joYeWCRLA/zPcdixHZPZ6Cdt1At9MdEKn/XJCZbzDH9iHAh
Gbhm1EjnAk6dmg/AQuzwXqzAZMbEDSPKzLvtaDZXDVpbpxVfFqJ8+jiqSFeiEczGP72v15h7uEJH
VlpvodPG99UqZxkTGLWxJ90NvuQQ9+sEn9emkzATm2Fl1kodMxPtGEqVp9TJxh2o5jfIJoS5M63m
2ll3CV0ujQ5Dkq5/q7XmXUuJsjEnU63GkRFgDz41ANyZKDFcc3EqG3yIk2yJBjbQ8tnmn2bCJt7J
9HEm/k21GW2G2sNSYxrQ/ycmdMqjOkVsYW9EnXXbOs9xpenRG3Td80jywUFCU4JZrAnOuHnanajo
wY0AUDsoklq242e/lnet0+m8ap2in68TZj5VyKoetqwLXmE9Ff7vMIati1nXYDCiRadhsm9zxOEu
sxzMiWVx18SC8MWCGJJM3/CGjx8Tt39qHeZw3ThnxZVPBAjsirF7x8lQEE4Yvdr1ph2Efx1y/5rV
w1NQoC2yK/+J9QaNn/EbHDzKRJCWpvpdNSHzKV/kl+6XEpC3NIP3eBjRDbSBTrzqOMDSb8ghVBVa
TpXERDAkXK90u5zX43fli41uxOalQ50th/pDAHLcMrKLQRNjdCeb+E9eR825J21n5U241ZKarUFE
EMsFAlvy84GXGKpmFGyD0Z/2XRZ8FW4813zhHzP30j0R7xA3DW+nWS4pI4IaOa/YQZJdiOE8XPeS
UJSy4TufkCNj0vMjBQSa81mbaPdqiIVMMQms1R8wLuXrvDA+4u57YAiw6gNdXJtuzg5yQrlCbPw5
EJATwVMjoQbRaf5nDMgdEj2Dz9Syf8UeDXcCUK43aR9Uan7koeni3/ePAnjrVuZAt2rmsOVIFZjE
+0IDUuvqEYkwPlwBJBvbqLfCg4HYwpqceIusFeD5ZD/XykAF7dKOB7m+UQEj4EDFO7MbGubApBCW
KaXUJKAuoApYTT0jRB7S3uKeQ0+jbTSC3136YkTZ7iFBLlROrbVtavMbBujJE+bnQGu5mnTC1XqR
3nfMSFlXKGr8KTiqUmfUhRiIlssM4Q33TOlJFaprU5IJIxGh56+mGbxaGodaXL3BT4HvbqhuRQDi
HFvBha+ZdHudgd7ehXQ/lt3J0eNvIsTTU1bkv+nsXt3JiY5IZqGPq+bWeG61rxlkR7qwwO+5zCct
BkPq92iRMjJHLcl0eOlHNErGdyjbP7zmRA3GjMPjKKg+SrTMJJH7NFtNvSnKZu8NsXyccWtaOO2i
DjPVVO5ZKUE1adxgyyf6IR2WF6b03jyOqzqa220kWob2Nx7Q4LTlCedON2dWsVKwm/rI9O3dhTnP
6Upf3M2IV4DBa50mTGcaGMrO2jk2NRJHZYoLOqmsqykpC6zUTrH8pe2OHvfDH1t89O1HlAfDFnUg
IxCJKdsf6K8p7wAPBLG7Y//LTYNJsunHLfyXYtPIgqtD+SwTNeuSxD0vbWWA124g7bsMSdQ408lD
64nYqvTkiuGtI79oGyTFiXkaGXsZIo5KMT137F3jj/a1Zrl1ZtSzUYi1tkLAT62ava735RWnMtux
bjOFqKmdFAUZYLx6rcjbKWSYvkSkqITYSU+ILVa2nrJ7G3IslBJDlh8eJpr4tU69awzwtKOY8CdP
kUSUTHjXsWUctZp3PYA7E6EAQwLPtBmEschdO31xJ0xGBdREw7o1wmuCzwe236dhetasoMtwPIlk
ExTkMNnlSCcE27WyjT2bXX+nKpwLLSVjpGcwYd1mbxWZXCcG9ORWvpVhD2wAnbdpImzWlTiy98A3
MYXdxrOf8toCvOimR3y/q5ZCEePdGqTCd4cm3uvffboLT3eyo8jsJyMsPKQYgqEqxUfjAyBhWVB+
VrT4Y/Sr1et+Cx+9ZovLGzHgONEVxalykXNo/bgGA7LNQosLwKNN9wX6ft+Ntr5kPu+41KVdwWS9
nwQhn30x0nxRfGaOxX/HacAmjQxg9nJrbJ+MBdqQf9GlY2tG85HJCEo7O6Bx7t4y5JOEtSS3ukgP
vWy7rVb7VD6lexwYANDIe5RqmIU50pJ9l36UE+/K2DfeA+JZTt48G5zHKHY94uzoQQI2MTFy5oD9
qjR0BnrF1UMZtUKCam5cJ1nR7FYbB580ydPJ0QVYvbFKFa3DKbuoRhprNuGrroas0tJKrYuMSRtz
wJCYtDWhFFxIBf+S4/AaYCCRnHfypnX5H5ithBgMd7kdIA3SGZS3KFuieLIpn4evzE+Hg5eRQ20V
bPMb6w3hBZpNApSvDG/IZTELHrIMuGbLYi4j4n3T23UONzb/ik0Q9ZWrH1U/Yr9F09pFfPPdeWuE
QiC/oiPfVOZY8acTIvV0PQB0wAhdy+Rj50Vv/axPtrCVQRPFBLdHHfXoBZb/aKcmm+x0utqkSjWD
ti50WZxtqc2G6epv6pE/KPmSqB6m7JyR85EFOSNhT/sdYK3YV5hPV55HkjkoTKxr0XSWgX/TDdAF
AkP3MBJ+avYONFLXn1ESggKi9CHDeBQRunNirwkNNDBXk5d0xznIg4Aj+1STUY+0Eay+k30Odutt
fWh4NEJ6A32IKAbNZ66J5SRD6r4nwaeTM+JWEDfuZglPmTLcS+eTZEm1gt6ifkaAcxZ2YG+mCRs1
QAjnUGCh5n3jwsZuYG4G48qLi8cSav9Gyym1g9b4sI2UeejN7TRtR4kjd5xyq1pBCOpMfTMM5bSb
JXDu6L5wHxdHbFIr+PImazqvPk+cCGZLESwCOczJ3ns1jt+0cmQK2Lxr6U40rRkuXj6es1zY20qN
W6umB1FKQg/iDm5xRZ1GJe68pqx2iSKlrbKvpulOd3WfwcT1+mTNDPKYxSHIOG3M1hQmAHmZewSt
eevCakDeIZMdyoB2LZ1zZZH0jcJwa+emdcK7yKNAxifs8uFgqf5T7zKEmARdoGGy7xk5Um8yM9hk
g9hs2WdPl4lFGyBNSO/zi1u3POc2gbLTS5rrHz2OoCd/togMyWfopdk9xnASbL+GtH9gVKEupc0I
CQggJqkBeiagph3im1MBWGxXScdiZh7+Iqsa4Wb+3oMMQWLbjOxRSuYbhv2XhZpk4BHeW3Lw9zbh
HxCTxYsWe9ckzq4EbpYoOHVtg675McD4E0F5PVsZs9JUF6+q19fumMzIBfXdRU22QxoChJUcqal5
D6WPIsVET61qUqzZ9DSc0ZPNWzhKadI98FYBz9KhmlWN9mQiWGBY3TXF1qjG58bVbXoJ6pIkpw/w
SxJjMDEY5GAd0OowSsTAFQSygMUwPftBCLwI5AR8nrDVwQGVTCRdLDtWwHgGxd6O/IM1N1BE+xzg
IEi/rdwj3MjrPrSiaDf+JHYy1zwa4uAZ5yzK8jS1uPE3ZaSrLS6vGohgL225C5CnuiGLBjKFiKuP
MAz47qnkXZXO4v2RRUcb9o9iztAVuolwJPCck1ncanhJTrtPHAK+0V58eInSVu5UWXgX9U2uUKbr
ppiVwPElpqJybXNnDn/ThPmv0T3pQc1CmLfzUEGfTnTiNhNbZ/5wn2rxuGcUd9ERvqyEp5WbCEHs
LmtupZuPTP+iaEWQwwkrM3xtfOZ+J/JDIeQOT4p9sKZgy4LG2pgg9e3OHLdyvrvtLgMNrtPtD7a2
BWOrXcmhLNET9h2BJJmWbQ3NAcM+OKuCppfNGRIP9QkDYjbItsXWG/G1UHDuccH1Aby+MToRHUWQ
IRtkV03pzjk5mt6cK6m/CsaMkD8CJD5Ugwrv2AUn26tnUxlxhOw8ryCvQTBvrlXxOLTq2tcGcnbK
h5IhFBLg8Jr5obcJ6Npjo2SMMdy3OUAZgNZ0Xy2mYGtwtIOmxIciMiN66hm+B/xlJt/M9ItMAOOh
WWmostJBU3cBM8fToJc3gJJ7hZOUA6/2iDVoH4RoaU/NssVK7bxTTleoTy5VgmfDTpPiYoNwulZI
W1f1qO60spOnwLJwZtvtlRSJZOfED4b2IGQIDUNnzmY27sGkdlpNpRbQMLo6FjdgSXIgpq8eXW+X
iiZ/KPR+DlALgwdMvnKFJAOVn+dsm9nYF41UTSGqOKRJKREpvOHMYQJlFBqoN2XQ3jdVTR5sori7
UnafTPC8Cs8+lCj77GimxiBGowGCjmBWjn1wzSxY5dJRe5onVJZQpu8ylv0MXZ4XXajIObpErFl7
8HDoUkLvHKKkXwcoxFngM9Jb/hjVYXJGBeyuFn/3PLuaeVTkzvI2nBocdRHSZ7RqL8iTAPSAv2kw
TzEUhLHHq0hlFsVbTFUx57MXPBe1O1cu6nPIyVTQ3L1OnfvIvdU8osEmfNEgEogReb1eXghT9oxc
J6SASF/haCBYB6nd291wTSJ3OyGQOtYoXl8aMM32VFqrQWpEzhP4fA5C6AZkHEUvYR/TD0z6Tan8
5nVBRvwEFPP5PxWywGVRN+pCyBiRpEmCLVOF+bPyfqNmpvAcigZaGL9C3RxtwgaPb8hfIaLqQNXM
eqbyzLe6CGq0jgaW6xgK7PIds6NiOEEsfJBDP14WSWoYAIymSgyuPRIIIKfApPE6ZqtRtAy+0fne
O6Ky7rGz1xt/ZNK/whyN0lGgp1RGbKyNSn4lC8Ams1rr2aZknke5VDpU8ziLsSIyLO3WPxpuhhow
SneLx3f5kBP1FYStuRdd/TCxS3kavH0zsHQmXUk7QCU76kBabwVL4DUgT3aYGrZgO3euy9/vUiQC
num8ygHPYoAOiTSxvUONoxixbxdmkDNqatcXAyw7198vX62Sk79HoMl/YwyYD0cVv2DmrEmmThCZ
LnwjXWHE9JmkHxjrBtSkqSRuT/kH6qnvvKCGyH20a2hyxn2gwf0MXBlfepU+9w1xMykZZzjsMOIk
DiY/Hh6TC6zBNFdXz5yR71aj60c5IKJCBuI9N/mxnm12HXCxhR0LBbvYJl3gUyCBqmNIM8dPOyPi
6eQq9GbYWJgfzlbhgO8ZB38dtZyPPXo4TRXyz5CaON2Y73Z2+Dxm3EopRuGNEPn3RNbXuZxNjBhw
4EZMY4xGNByugNf2YUPwESpF1KchvEJ7SpNbb7m7MRb+OZ2cJ7GYKJusus/5WVOjyi38XH9Eh7V2
dFl/dj4zYtQK4WMuyJWzfb51MVEEhK+2068hpuLL+oc8VOXLmPPKluUQXJP8F2NhQoxnoGBq5D4y
2O5h6J133bToYLqhzNbdD0OkEdml9MfxIa4os+sJ9rrKxjN29+axtigWFw6MCO0OqV6BspaAnp2V
I7bi6LHP2fRH49dJIrASDLq8u5BwPDmQAAjI9YpXoyg2vq+KB0DjBdy9jAupVc65RITOkhSfKho7
1thW6RJPEiCZnTfdxuyMUX0/PsAqZJ2Br34hDkUKOZUdxleRxkqsszAGLsDtG52Rq9UXg83COlKZ
tqlb/TfTpuw0huYAnLZ8WQB0zhhZR1Yl1l3tk4AC7+BBkznngCnS89jUaz9neDOOIfLHJrYwhvWC
kanSmYa/191A/xh37+mMYOhRJq6iMel3aQqoCh/cKXHAXhael+4sATArsMKaHHgvPsmckrjlAH4w
2RfPHujlRUWasC3LmMB230Hyia9hsSXWIYwDk3nzuuABPLhjrw4ocTPa5FkpCK/+0jCrCmczcOCf
pTCd+34264JuC3e+idu5dzRjq6chjfb8LfHDBsN6wlSeP4c3hMXtHVkw3i43On5E9MFgl9ccp/iu
q302yWN/KizymxeWEYWdt8r7Pr9pce3s8gZd3n/87UDXP8EdOPc1yTGADWV6SM3wN1LzY4LtPRqK
em8xhdwOhQCXByztjl/YJV51XnBe1YzjzCMGNll+jHT5WoTtDjpu+V5bKOzT5cbMMpQR7TSfG+HT
MEdieFBwlgMRQyXoC6Kl7SZFOlDS/oDtpEkuXGZWGDz7Idgs+ESSvKtM6Zflsi0i60t2oYLkEfeX
dv7Q6XigoJWJQ9zcsxq5cEnP5/v/+5C5745R6PdlX9x6ZgnUS/yWZftfZW+lp+Vnk0lMXNX33a47
0BGMv0zfrXFbt8gRSt4EBCCZNy1viJqq1UfeUuMiJjSvQZFFFzQM/IZioCERrVH3vLYCCYI7jL+k
cbZV6B1zh+j2KcjiX2lHIA5YbTqLmiBSUc0I21R9Kd813yOnuij911D50TdEG3QcghH1DzWoKWRx
DP3vQA8xW9g4AKD/vmoajDWkKO/MeJVT4aqphmAnElQAFlLDhSHTIhBYCSbrpl11F2PmnchRvCZZ
Zl7r6HU5aH3fS8+Ifn85dayvOVO8+6H0+STy4CFuSnkzwFj0ibVVZsil31f5FVHZI8w+jVDVgC9O
NNadJvyPHgvICQOkf8jTYCIRQervKugfhtnkFsdjeRw1J3zJR+82Aqm7GyviH7pIMGVzYoB382+a
sx9OcqO3Q0WpPnFwt5KcRRe1+bUYkpLZG67+icDnvab0EUiYQFHrgJVt03rY93GfPDYlh3FjMdEd
uemO8ShvQ0OpQPgpBIAgmPEq6R6JCLQynxFBVKn7qMYqrwn0BrN9Z8r188+FX7nKQ9nOsgqjn9by
qQymjita7H6+OfilyHkWfK/XCZCJNHdwbReIafLuJWboiMpt0M5DiGMF7W9zCaypvkTJdTlPtCAf
DlrsWDhWPP2oUYWsMh6UwwKwm0ZvOjKnoHHoWDE6SRV9gjN4dDixLhWmQWDetXsk2qva9r0DHQXb
+ZbgpOFapX+XCifjXqN9hftk9K2zS1KRnH/u9yJxxgeit1+VJT3mt5xGoYUxEMFHtTVjcSuhE9+5
RmzdYnavk12CatUJqginwGBY0x1tr2Zb0xK+h1veYfY4+kfelPW68/yUdIsQZaqjTjqKqvvWL9iL
z0A4dknu48+ngKhQQ++jyoPpBOXbiDhwFtuBdWnK8qTFM3MWlevJDq1XX/PTvYjYO6INCA5Q7p5L
lPYHr6njA1csgydgRryW818CRfsAWXeGUBaPtoYRLUt8hCUc//iI0VLV2ZcFjaBtuuI5qPUrEkCb
GZDNzyjg1xrO+Oe8p7fSYgubW9lcYjuv7nG90TPwOHCWjL/weBc/14KDq6pTGs0adnfSAENxKQt7
0xt6fVm4MZ0s/4X0yZcL0DRifWX1QbZOe1TMbPhZ38iKyV4Juje0vhpWAjxWWzWbCBM2QmZrWo8q
KMEWZPKIzOcuTkOycWZqnVCx9RAoMth8lH5o3f8CFOHp4Ae9DPe4psFU1PJ++VQIIbXKvcK3xrHq
a9uww5jLOAn1WaOP7x3xnyprmntcOPLJ618gHeynNA5/B2mhyOcRzCcjgggTnX0K/Jr9AoDtVJTt
usR8WEIJnBnLKPBHVhiwCQqKZ7v8v1oW7DMKA2jB3twZnGNcEN++nPrEZN3LKnCOAiUSXsoIFM/c
ZDUoBLeyoZxc+rZSGQaxrSzjFwQLYqpg26RRsZ/Bmpgfor96wCgN/f9uyChp0fiZB1zIKNtnMKHy
e+tI/g5+KMdGfli1w1bZLKPVwh0QcXrsE04KNGfRtrG8mL6EEtmevcaQBlhoVMNnoyNqyUkUBCo9
hzH7UE5+fqjhDGH+Um9EUclX0wWa68WRPKBwkK/KJcxwNPKPvHGSSw7CitOoK1ZdTnyLQPZ1kxiW
zn5UfQ0W3qeFZzkSH7PWR7JujMJ1nsam9TZ1/ZfcCiypRsqH0mBNGFqceEbXs8RRaGkx+u3czIqP
mu8/S4hD9zVnD5mO/RU5Kn9UMXcp5kisekki8EpKdMQgEZDI2JHWbqRCRK5FpdOT1/rzvJYucUMi
uiOMDIlpP4hb7hOw2SfVZ1mNZCvOXA6pwzuruXKWs3I5NTk9y7wzWAmfwagVaxpB6Pg9haBbMDhY
PqtUhGdEvcGmLWV3kA6spF4zPVhXxkEXwV/F2HiXjhnL1YV83F8QomQHDznPfvTsS1S20XPWXqjo
y1+tRbRtXtvRM0AQ5+fcIed6+ZvtbPWIpqDZuYVnrXlsnV3tNvmp1HIeJ9t8ssChVC3ccCesv3Bl
XoTOrjzCyH3f++5fTGcGgzj7b57400Njq7cpssgOJAOdEDvLfy6IQVGhvZ8QsqxRRnf3BbFdAxi9
wzSwCWV3hNMzjaw7I6Ahy0IfqXYHSm4u4LUWXOtyNwS6y21B0jOP7nQXGBOLRE6y3uHdrcKRGGOK
qtHG9CxDJr55bh8VApmL5Q0fAYEAZ0dO7pkzMoEAw84r5Yx9KjnP/GzqnxuDJtVNrVeOrfhPlHaP
Vpa5aEOCE5u1cVMy1T+MpajvXN62q6RmdTYUnbNZbvt5yc2Ybbwsn/PYPuXuUD6IumI2LagLFgqs
qQ3xcWrnpDZorHK2T9eWzmMM1d0AY/vvvzpWwTs0XXUNI6/nBSGULArqWyF6g++y651k2j9aqXGo
Zux3VRqPTa9hArDVKTJmJMJ0AVnSbVGfZs+jP06AIqig5gB7OcNFIBwRX7V0tRAXb6Ir4xMPDLqo
qaNGN+HSSl3Vj//xGyQuygPEecaSVfjgzyOFMfX/IheTOwzXX4xXzV3dFzKF+xoFV4lTd+1krnui
pfytkNuwGufsIp0alHfpo/abqwry0U/E2q/9XjiPZh4/4Ydr4c0E7mwW4zhp7HCTd7ACqPdHBsiq
Xuc6+bFDA3O/S/1r5yEvqtyEhOGAlazBpdGuh7IxN7g/f6GtNN8SLNtraVZ/JwQIxxRtIPdW4NLJ
kdE742IzT2P7C8v7OMVYI7kfg720auta5ooyh20GlgRxtUo/RC437PRiGA9aBQJ/ZrXdh3V2X/pT
QBiz5e26MAFCPx3wYjEDqhkNwvlByTRH0UDbCWe3Ao01qCu2KjGM6ap6sZMxZgjnOY+aiE+8MNAo
Orysyy+NfvciodOQ6Sbglzt0yI0XfVQq36dZ+tax4rzTGvmR2MwFy5hzPxdPaAP7F6kAxBWdAaVv
OUgYWd9lLVNhvZD2cxLr1ygkb70l7JKIkD47/lvJPx8xuxSr0Ksq6v3M3JoYrHf/phth7jD/kVz3
1n0hsZ5r6UnoWDVKK3gdAskwYtpUlEED5sKIWAwU1dVf0D/RFB1RuxyYQH8QJsl4oLYOVTNCwKzc
VWgye+ghQ1dm80pABsvJEEcfivEH+O1PiCm3WKa4DmLjiRy1z9Kwt3kB7GcqSm2dBPKhKduLAd2D
wTqfhRUfUgycQaHg1TkyW7FO/EI29EKgAi/5DHF2c3k0nXim31iIaJP+FnbtytO5h2O/fqLTA0jE
KhfLcusVbAywpJdocOqoZRIybjX802iQez/Bah4CVwZfKlzWjZXJWmmaVoGViW0gUJojp9RMHTS6
y2tK9MmB1Lf/M2eN/X+Tn8x/ElWhVjmeJYQnXXCrhvMPACyiEEu1cUHEIsiStUps6lvK06FQZ9Ox
1RlN0g1xqMmWM1AvAximdIL9MpPjL0mOVcJhWLKqHMD8Ph0NIiMW7jw4w5HMXW/vahLbH0qCE6OY
Pz3bmCeqITIilB/twkaX77UD88YlsRqKARak0LP+t4ij//4lAiW1LappTxqGcP+RvtVzbg5Z4vIN
nZvqabD0YT1qhPXgAGb1X+TtemmkNaep0EMiAJa6H5//5xda/DNoSXiehRPJdiX/jYOy9r+Sdkl+
5cm02LCGNT7+jsOIJV5NCT3zQH9wSkuBgiPKWGmkhW18E9O0ZFkYunb1Z8IQBd0vyv8Xqu5/iwCa
PzHbpjyzTI8IoOX3/1OqzOSNhpZz5iB3zcB5ZeJSzEMRLKvVjC59KkT61QkG9Voe4U2tYwZISNln
OQCSVwfH5v/8StnWHKj0n3NuDN2wbJ4uF3MM3zXzn+/JsMjtxudsQRzpkvK8X3ClpA4YY1tuWNL0
gKC6Zh8w9Hxv3fJL9xz11OCNPqLXyndsmbMiYGymczO1xC6ftLDB0+dRCk0Dgk8J+4KBh7h6lVqn
qexqVNMI1Cbdew0Jr6aK5DHUGkIq/eI7auzkVA3u01I/E3SY3S+xYvbH0k4sJffP0FpqHE1MgPC1
CPsuDpP4sDwZy/QFuGFDtAePxxSEnz+BPT9Y04i5xz6KtPrRab13Xttb2hJ1VQi/J7/j7OYtX0oU
Wc/Yf+8XqAfL0/TRcH/p259SEqJLC9KgFM9BTxOftn1/XIIfBiE/mamyGJkHilGePBTl1Bz9HD6J
75K7GlU7fS6gjPlDYYzNWv/J91BktCOQlCuH9IZtObSEgtUD0OW6wQjURZgpkf8NX1b+tzGd9rsH
fbCCNclG3MuiM8a79l7hb1vZdOKwD4vjGMvsjRfdwj4XJXp7W74U4JxsGnzjZBucF0KS0xCFmE0i
U5Znt/VYcin/b+o37Y7dbXHMNe4G8CrVTU91otOUtEHYOhCqLMFqcYjfK6ImvltTrDHAsrEbcbtZ
JG9uB7fPrrVX3+y0Gn9bI0NGcP/emz+w4Q7qbHjuUcMwCszbxxH320DOiEkkGndYPf4KRg54dhjJ
Tp/QXtF3548jJiuOa3P8EG7OWJw4GXOqDmGiy6eG59tgMguFvWMTMFcKnYOuq3D6izl67dVq3DO5
2tXZCW5dpg0PTpsO81Cp/UHctm1nbXjkgDqJYu3NUPUF6QgS9Odtw4ZyJ2YIypwtdqlsRCA6abBu
HHofSRFBuRdfXilKHtcZvlb0xHECHzhh8OHa5Zt3tJin5HPtodtjT3RxfJfLpn6M2M/VHoooc5TW
BhE3b5XQ3HlGS9lRuLWBkbv+qnDRvCiG/6Ti/utnbYarbWLKBWrT8x4QAxC6oQbn1W06HgyDVF92
YYflP9FntWfcFy1v1PExafR+26fFt42QA5hQFDBcNG9LM0zca3SiIQPjT/QWqkK2vLWeWqjkGQwZ
U76J2PTtfVOhhAj1/hhWEyTXTk50acgVfw7XiWHQ1tEp6Ex8P6MborYhHBrNMsVl2Kc8gKyHeT6R
0MlJUpz56k2WMDgSq37wYxZ6fWz8yQzdfQox9B3K1qKRDrz9MqHNlM/t5Yk/VSyfCVOx7oKYD3oR
vYHqgxeDb2AUo37zNQVZSnQwQ0QdoOgoo8uUpFeG9sND3UM9QFkCVF2waHHNtjk7eUusr3CM5hz5
8/IvmU4LSW+ynH9xkZ3K6e4Q33jrIqxcvpJ2hRfbPS91pQ/dwSzlpfD67qhr+rWN3eyBWycjVw0f
l4DQtGPAGADQmwhE1dP2FgaNWms2OqPJ6h+HLiiuy4dmxuEGRJCg50mNo25n0ZOdr7PMVk/DGDuE
fiBpEw4AeC1DlGYy8NyzlfmbdQ7u41IzjsLdSQI92G+TduJOIKeWaxkNkH7sB3dvK/ZruhY3u+Wz
zyYd80GRHZaf5e5d4nvreL4zfXWMURPsoSwPr67hn2A0GD+D7qn3ISfWwKSIlzdPyulT6KrkWbn2
XWoODN00XexqCWZhqawzqA1t51LNzXUMbmHW8mB9HsKW1SHG6f1Pge662t7ju81+HcWWqWd7GBvn
aGGShu6jLmPrZFtYy2qvjQ/liHhTI9QRpMvEsQXC4f8ydybNcRvZFv4rHb2HA0AmpkW/Rc0sVnFS
cdwgSIrCPCRm4Ne/D5S726Rl6Xn3IhyKsGmqUFVA5s17z/lOLqojWtwKZyK2+4HAwpU32uOWzRHG
o0wuJH7CpQisZ/Cm5m2MoflinJznCZvIeaXjGhjN2DmaPCNHYQANMXXAFuMIciFltnhuVaAJ44FG
beqX9Lhlle8aK6kRIWCkN+ugPBC8XUMLbsddmg5wpXHho0Ogd8B9Hd/khQNvxk1hO74fmjMScqJU
aFdxI8jxneun0mFNm6oWW94w5HS6g21iDTwJqsHNhwN0zlwTX3RD7OHSqq1yrBw/oDgf22J8yiX5
N+PQ0lkk1ByDOvznLnmmyeGuOShr27RM7qzeN9du4gEcREu8VQEi1nzSzHMOjnCDegiuJO/uIlOZ
uxoPrsQlewBkk2xhn9aboCzda8GpdBGo/lXQ6oBpZDRrgG9onlMEXz7Eg2uTWKVNl2bq4IEH+T5S
RmiSrDwGT+CX01dtrDAZFwP90flFa6ATKyxQ+sEr2wfT7uFMWHBXmlh0953+gG3o4ntfHMejy130
lg6nsetOyEmbZy2eLtAR5uWkL3WVV+t3TBWdBUJFZZTXj804UozMWorKqbdWTqPBKnXCBSci1QUS
1Ae7FTfjLlaDf2MSub0sA+iLu1HZl+9X1fK+aa0nC+bwyaYKtOpAcVucoznhLff6qyNTd1+L3jun
CbgqMNRv3LZrz7sIZqTTMWb1WxQbdjX7wCwi071ugksanBBlY+vMruUoui05bt3S9fxZKRpihut2
rRVFL9nY47Gvzevx/XSKEhrh0TwnNNOu2WaqbxGpPPqJFd3roj4bEcCu894wzjVJg7EnpQJDBhPF
LJbd3iigIOmqf55YCgEEYOQz8QilywmmWz0iFlMG6oZ5dizz8Cx1YUoxldvp7zRCQXTusqlgXRme
ImSvl9/SLjk25sQ+T4TjLFHE0IJJhxD1Hk3MPCWrIYycRabOEZTHIftO+MZGSCYLlfCmwxy5igLU
F2g/GTvq9KrDNr/VKFaBLg3h5Zi6FX4yyWR3HpxPOHaZJx56HszZf4r11B4TvLTe/ZDOSdZZEtJ0
ccKTOUPLRDHcWjqZQ7A1aLFg37tW9lbTvgWGjhI8pyAlgNJhACja/aQX/c5oovL7UDhO74ArIlKY
AYNQHiHTEk+9b96JaFlWrJQ1hlfoC5C3VbNonvXurJsRsblx3sN3WE7zJ5kVA4aLNoXANi8m7Xxp
rddsbSO917DQ7VsLLkhIf6ZytOJkWvX+Pa4hg7H3PoswBA1He7KhppFmgHSx6yHmzhPqxAnENoHv
sCHN+3FWDGyo0phKVfCz3oniZcudpbfq8PPDhPk54NTULWHoBopcadiG8TlLNq9U6TVDrJBSFaue
z+BinP9I3KukZsak5FiimOQPxyj5w3Z+/9f3/xY0xFHqHt6LCvP1EcnQXgQKsp6WpxwJhA7vwrLE
9fc/SkYqRc+s7f0t/K048L9K8f4Q9X0qMv75aRr4X2aGz1fzWpRjFaGPIYz896tbPTfPH/5lnZME
Ml63b9V481a3afPvXsP8f/5ff/iPt/e/5TSWb//652vR5kSd3bwFUZF/iPfWie75Ty9j/vt//72L
54zf2z5Pz//40tDw/dMvfc8EF/K3OU4UnTXfukOiLIGi/Vvd/Ouf/IQ2gOPq9G+tOUWGA2hOCF/I
j4zfiMKxSPt1TccggZZjfF20v/+I7gEx2bZpO0TmuH8vE9yYT7F/POXaoHts1xCuMG3BIfdT2C0s
QDsoq6BlczZLyhN81C75kwwhZXW0vR4+2Fj1RCz46cqaTd8pZ5ov8JYWpTLXnHbRToZxtR5ab7gf
4sy/0ibtbJjye8laykF/XaM2p5nNqQDIbB8jmx92sUkHxxbnqqjFMqxyjr+3cKRsiFDRFlsKuScI
gjkhA5Ls4quObG026GVZMiqHh5nV4x2BFcFKNONBJxZRQW/F4CQAH3oTwpnoNjdt1hqkJBK9aKOC
fKcGLA1xpbI159sLt2we2zTJFl0zbFnOMEozGt3jIXnAzeKtaww4ixJqI7Uc/j8lrApXKp1Q32s2
WK+ZC4+3nTZtODg6ng7QWHfMpUedsWLh56w1SaSRqANTrFUg+5Zt3ZaHNnA2XQG6qDBhRW3yAcHe
Gu2bYCQFmgItsbHJAVooeLBxaC7S7AJ0yTFG6euW7iOXuR0bqlfLv0W6Z6xo3frjRmSu2IN5Dx9V
2sZHO09RLtZNb65GPdEOorBYcvkokqa6TYoq1NYRgnXMwg09isGert83Il1BkPre2Ptbq8ZfPu1/
fNj/58fLxv/DBcGcn+C/XhBOzzGZKHXz/GEVef+l7wuCY/1mWES/GLQAbTqC82P/fUGwnd8EJahh
m6YwpGTH+M+CII3fdPKmpOM4PP30SnmM/70g2L+xvhiWY7qO5XFQsP/579Xw6vuDzkL6l53Yj8uB
ZhrSkaxVrCofQp21IAqzNBjtLbiUZ8oa3DqgFY1hrxX+K2lXj3/4TH5/2X8w07iiE9jU//rnpw3x
v6/zqf8YqxCdGcOWraUbxVUgdYy8jTve2obVBQeNjtxD2jTEP5QdPd+DniQjJG19zlEKiI4KfV3v
lgDDjdvQToOtgY7uJDKhNtgfB3gBqr0oK9keSTUytyqJxku+ChKD/LT3fhGEzd81p7j9d/H877v4
lO5WhZmrXL7hrWEEb0jm0GgHTa0BCqrM/EylPcp4tKvFuOnGSexR9JX3dd3ZK1tYzpXSYVAxHFDt
fSXox8KLiOL4NctiWAQ4u8kK8MPZ7xA5Q95dOPkoncWoTQG5iaiIEGfbsWsePFMPLybUSBxeNMer
dyi7sDbZkMI3jNtoxblgni/7gkn4IjMj/So2G+x6SPffSp29UErGsjjobT7+JnPWqq5sbFyuJV0g
Sl56qVkjNEXLqQON/pU7PrUZjEXKyAHF5hR5WrwL7VoR65PX2ToKJ++q0gwSJFy/DTZNOQ3snPhx
R4EMunLnGlpnTHyXuV2NrKJxY3OROGl7Nzay/xI3LaLHEIN7RObKfOjBxuc8hVZhXEsbVg+p4/CY
a7N2Tgb936PH8O8wDUADt66jJAhVDCaLeCK+xQsrib3OBVtPnzOgpQG7kUZAV/nsNb4CKqhVQ3z0
MSGtkDUzeEC0SL6Ah+wI+xKeioQuhJ715rlVVNGzkUPRTyPLo8DuOauFleZA/vOCF7j2CJQ7vdFI
ss6aMcbMIKxHDq/1rqFpSJgkKL4Et9QZNUB6npcazYsgDu4aGaXfbHxralWYnbUUxGm99hZvHdP4
hI6nLAC/IG3CN5Srvls5NCSelD24Lxp34DWDe3tja3ZxSXJxcYnQZ0QqaeuWvpgqCV0/NtizCoVC
PrbEjIYK5CHGsrvUMMcc00CXT1GUox1pwpj5UhkN1yAH0DrQdLb2duGFRxll4rFrmuQk6sqAwRH7
axqEFtMzCgQGCEwXJ08bHgzQUefZiCnWsivxauETwtLXKRjoXuzuReWhy2jj8cW1EVctQu7yM7T7
496trJScSNN7KHxw0m6lmxuG5CGxp0StQKJsDk1QZofaC+0jExH4B2bUTkT9IZi/oYeDNF+Fxqoa
zeygdZl1JQZLpgtiWNRVqfXGaxWM5U0WcETCvIBgjc575A4zEnw0Dm3oymtjmgPl2aID9wt69MLf
erWPVtBucu0VM1KDDpfelS4D/Cq90xIIM/gHft1+SQMwA2DuIKDNzUOX/4htxbRQaA1GXD7NMvvL
iPHqo64zTl35oSpf6X065YbJZ/WlUzI4M41EoXQlwAUZkx9ctrKVyy7q+fAUqCtUniQGZB5/J5YZ
e2mQ+Ek9FcTQYIfYQTStuXgD23a80hyHekSOJADBsrstRmnAPnCrh4bT8TozfOB8BpoHrD0T2Qy5
OJIUZ6+NhLk+qw5e9QU0jJ4BuirVuQ0napVrDRGvYtZPxAn6a6+Ij6WpqSeTw+h108+N9BFZxAH6
Pu6TqS6+jjpNiLEd2rsAa/RX35f9xo/hiA5ugo4BRtQTXOLyjCdD4/bBNq5To35xsiRF8oXdD1TH
YLQgKfR2RcI9vo24gR1AnyPaOCqnxdpmqXooIlT2IV/eWo/86iEuACn7Tec9AHqgfZIHbdwhcIA5
2ZX+sIb7ynRgIN0+WkymnexcZ6zvPFL4lqP0fUizJREsECSiduf0uKeYCuKhc1qwOznL3ZrInnRr
IUq5jXyU6cs2y6JTIVXurMvCgB9kOOV00PrARoRvjYNH79rGAp55Q4vyGOvSkQAlRN/+lNpfB2ax
GP1NRkQZQ94KY+YU3QS+1L/1TOl2kB+8gDJZLQl0yA9IiF3II1mW4Tt3vFVGXMZSegwi1jRo+5M3
uc1z2GbisoQqTLudDp/I9eLUg8/cFKQZnUqW7AKaQe6tgGi+Ek0i39I81reOTq85rwaJCbByt3mW
1o+TC9LMkW2xHVU+vBa60G+SfOQ+mUz6zZY0iwcbx9pVEEfR3g/q6Nyr0MAtsBrBkbUGZZxnxGTi
hbbilY1ikKdKC+4KZxBQYkb9zM/i6olUH3jh+hDnO5G4Fl+FytFK5l1Fcc6jqy/7WvdeosEWzwi7
qy+17OuHLu8RgI0KlT9IKjJkKbkkfKjc+ZZ0+FKowa0zx7FLhkxlRNpOYU5wfePg0Qz6lkBK2zp5
tWKn7FhmF61NkHjfVCEM0xhShkuVxOGkJF0S52R8HTo0w8Dtu5c67NrzXp+jZnqjx6MipX+DXJGu
tzvl47pxhukb24YJ63vSQpyNRsEWCh5naxLpDLE4orGU4NuCBe70PgRDTXxp46nYIG7kliJI96Io
iixdFVlIKrAGpzM05fRG3ViepbhEEOjppNyUKMPvsyYrACyUjLSqLnswrdFhYdAwB+fgN91JInkq
wBg+xhXrHSK2ECsJbPIxXBJFMAPpRNrfpaYYziszJeorJ+F5Y4Y0aULs9PugcKi/LHs4CHBp+8Kb
kh3opeCFnO3uDgBTPk+oRkLY0QwPvV7u6il338yyB7qfyH5rI1Y8hJNVPwMtbufws/olZsa+67FI
HGJNKzpcT6K9UVUU36SkSK2c2a+OrzDpiECKrKMz5cnWZyKwCCFSvk5wljD2aV1DTIHOhQls5HFt
ubygTtQbRsV0KxrLW0V6ma6LwWn5rEz1CpoPIbjly5dRRHDZmi66qKtcX5S9Xd/YgRtWq9Q0a5Bm
YM61usyX5EP5h6ZINAA/hYTPMNJfJJ3AuRHACLoW1UZldD0Y3DknwBuMnd0ztY5l215ZGsxvH7Tx
mV1A/JV2kszGmuoh74xxUzuY5yIT7Z03SBzKqV1cNUlp39mWS6sucIEI+FWYw2UKzG4tWglb03MM
4zUJRu+pc61pm/vgwQI8SYcc2cau7AMmY1lVNQctTQgMo92Ih0NUIfMvI/Uu7MZvn1rG1cuuHQXc
7srD+Q/h6xj6I7HeQGmwwHumXDLiQk9RKbcnO962/Qszx8fdZSVoFHC4GPXTstuZBc482ZGyt+hL
JXf1mEAi5YzhP0iXx1FTuXweUyw/ZYxzx+wd+0w10bQnQRdaR5hHu9SFnkktZjb3hkUrbBF4WXKH
cqF6jNnAbirU1bTzKfHGsENgV6EDc9veYR+lQcKJ1vQOcjDpQpRJHT676C+TTWe5wb6xrRykmPBN
i6kGnChgk1i/ZJMN5bescu0Xabo18UEx0W6Ud6SDeJb1GOAHf05UiP7eT/NiGzRa/VzGTfjgCIRy
oTZC0ffAcTPsIr66RFWJt0+gMhy6cWXZfXhiLFYttKSOz4w8gOtpdPUje1Cy5uZHKhqR+mCPUcWq
PesVc9jDdgQVNnOdeGVh/L82GqHz8KInmCglyu7AsLB4SjEgHuIsthBFK2LFy5ERkB37l0jLMBBP
WlJeDLaSD13cGDvVgSTJafef7IF4QIdwiQ3WWrGOvanZMfMmusVUJZYEz5iaIxQT/zkLhEzAW8no
FZeQecGeCYU/m6YbjQcPXc5goyqQWt1cOMxxwZJmDGtr3dALmt90mDb0dYdbpNUTXlGz62YbDBqu
wcoCdnBbpRdlqwLuFqMLLhwsVa9pA19oYeFPv+mkbt0UPu3bRUmz6jHT9OSWgNABhoTjP6PkZFeB
QzLtIc8jOohCbMhsteRviihflzawGCpZt2nPAP3JTU6fGH+LxmMcA+jA8ETs4LNThYNadVFSJxuN
2M0DmrnirDHi4kQsfLqKuxQcX9SzPluB1u9rFdubYfAUZqoeiV3Sk8rgaBajlbG75lBkrjPPwzcg
DG5CMUEOWpdpaz7oxgREUnMIIjjj8BAcgpGYL0TskN4Lyz3rptbXF0blQLcYTfQ6S2wsXY6oQAJy
EgMWzKYj7wXxfFFewl2ziDZpXEq+fvJRfhqp5p4aW2Sw2pKRCSrhWVDXi3JwRxjpg+Pv+BLRykSs
khbar65hmKrqIAJLg4pw0SIjw3aDVnqjAi+6yVSr7wyjFrcmLuTTSODBnqmIebJQ3+6xzDXFwuzU
jFqz0xxKfikVwKucCswo1p1uwBVPYH2blUjPSwYi68Zou3MfJcmzE/fuIcJLvo2Y0l4kFoIDysOw
QG/VtMfJEs5eupm5tZiLPoS6kLsObgH63DC7IOOlQQosxT3oDfua+DDA9Y03+nuvmdX2Oscu6MRE
j9jgCSjjwRluwDiJ87z1I2MjpnH4gpLW2aCMGU6Bm4eHYgjbg5zyYJ0Jx3l0dKnOVBs340JzYvN6
su30vO9w4sd0FZ+h9xfWamoMggRS0z+qkvGlTSGdLwfAIcApC8Bo79GCZtQU2sZL/PypEeTdXySx
H6fHikNoCajJqfbkWID+HYJqJSKTya7udVbD1lYPQi5QRbfXDYccdczBy4zbgSoQLKcet+2C04v3
EtRhid+cFvqpRXuJMiao40ud8dJ+lHp7SQcSb3dI0bdQmiy/oeVMb5F4YTYmDTvZGOxNt11hYq0r
Y7yAbhI112FqEXqBkvLYhZVFfq8KzQe/fOFQewt9KnvD6q1Dv0wzlB1e4BA0S717HatGfqsD2lNM
IEBKcnBzqGtIIroQlXGZubGzsqxKfOWeaI1lEglCjoyyeGSB1a6m1gVZG05+cYWSv7sGUlQvIeE6
8SJqTOebmJKagZigNw36blkrJ7gsMvLRDCtKL6ix7WcFdu7YjsQhk+dT17cqHKzNoI+EMGZ9Ku6z
wC76jdJLjugcSxO5yCLSV2MIDdfMKKPrHqMlq25aU1rHqL1suIaN/6gE0mj4PqMtYKCGERi3SUrO
jNTbMASssX6qMr/sGdW3CVrFOoDf6VSN+1BxCrrCcKCFayVtvHu1P9CySvhsH3kUIExEZB6TfKYx
EOXcZIJrJsTDQoA5JZcoV86LBNdF1NZWTOJmV1KYBCVzQOFu2PwotJElI3qChfWUaMyOM2wc590E
q2wRlExaAVfZ5mPGfOg27MZoSRoOXqyszBBUqkIyX3UiZ7pl0RJfZi/guYYD4nxSmr8mZSWeNfGO
tTHSRLt0s8rYpdrk3lJZ9ddOxvGfKIFAr5cavuCbuNZmWcfkimo5dgVD60KClF2aUOAeDZZqAtrS
7Jikmty4IrXuOXjgtg6ySJFhUYj6vtYYx9ChcUCToUOJTlYaeOwwZARTWQ/xhRbleEyKKfRvijhm
Wxn6EhZikpZpv43dtDgbdOCWIsRKFZcBvpQSDFMwptaeQ3HwqiPvu2QHHA34y2LYFCys6Zkd6N5W
L1X4YuTefGvQe8UUyRETcGmibAgmzMGvkrxPjkHqdOtWmvpuCLL2BgkjHaNihOLqASoo5yhuLpZ5
ZXOBxgv4HXp1BLM8a2ccdAri64gnoJzgfstYwu2IlZBFYzoLuzy/s7oQNNYU4WfAywatLq+NVVfO
0NkJjcdxpGvIOTbpsObQYeErJoSsRDJEBg0KnkQCz8BhQA0VTo6csatBclEW5Ia0ZeC99aJBFdzk
RrHJfJMViGVTf2poX6wnoRFfEzQZeSPDiKpNEwcbudhXV+eUzl7vxzMx3/GeUsMed0RJGOyjprbV
2DFPjmaL7slgUsWjX+SY+i3TI9KLGJGNaq0AbBOgxnzlK5S5Sw2dM+LwMUWXh1QKNhLmisjYM4zx
CXhN7WHvBnrSoLhxJkKgMH21VFkKxeAE+5Jip+p4DWp1Czjk4BByXLbettf1yF4OCEXyZRC11h2D
dvGcFIn5pemauVtaYJCGrUXHzdCK2MEbVoX30h2GderGpQtsyw+OZNHPIVZBRc5ZVgN5r3nYcffr
qB0WrhPpEdARrSdwYOxOU0TWkNJr0gqHQa6whDRoyvxugeWk4TkhOQwPNk4Ih5e+rJTVPI1u1lzG
4UDkQBN5cLFEa2FNTodn9v4RuhE9gznMalckLCA2sea3UuZYkRPnUSubYifzFiWibbZn7Rila42C
gCk4GNKCiJAFuJbm6BQOsQdKwz62StOs+Db2tCG2PDMKAavyiEnAl0uMA9cC5smu53XSJZ43y3qA
5VJ6F4MAar1Ia7SRRMYgmLbVMNwDWGiB8o/jdFKp0SxLt81ua0u5K6/UNNQyqX/TB1a2U6mXroJo
pp1bMAI3k+vFGx3r1qkuQBqTNtNfWdC/N0WF30+PHDRGMifnZRHpqjMXnEi07WBU+Ab6zKxWeNsh
uYJrnrESeTuAs8xRRKH0qWitcWvMm6gxKw2JaMqWOY6HB50gkZT0Ww83lRbis84q2AVYvn02Gj46
7QyVpH/m0TMlvaDDA1dhCDNrI/6mDfpQgo3Iy/u4nfRdpDc1q00eqTNIlpSUKjbByFXlbqSQPa8n
cjEgKkdfUbRKmvmm2haePnyVOIPPqMHSr42qklNqOOLL5JDwa4VmdhumQXpugme6saZJbgzKtH3t
lOJrUAXGQxPgAKAhEIiaXR0pgqV1mrkYrXg8pNJE+pdn4BrHIgKZlgKRB4CXWic3dZwVZ/78NbT0
ctUFcO55n+Lc60P71u5pZ4IFr3ctLArE26Mpj7WjC4DEPfyfwlSAW1wXT7EdGtVrxGJLckSuwJiH
JmIvgeM74pXaeDOYPQgn8PfpNZfnvZGT1O5TpyhOtt+lh9JDl+flfcx9Hw0dpntqrtSXGuFiZkey
7QCZh8SYW1RLzqno5UCfT/nshvjhqG8qp6kvoiB2XgrHK4+B4yDhdNnWQ52msGn6zbkM+pnuT8bE
Khsqb9bk5OeZZtUXfaTwhzak0E+kduydqHRfcfEQvEGGq3lFQiexOmWcCZ5jgACFj7qrNrTsVR+6
clvU0KMloqZrCtCOxStNwRpgQNU5lhJa7ZHzk086I+imE5uaO4oeNgaccxv2wxplXFIjjnYghOKk
TVZGpMRaeWV21kadvze4F+7SsXe+1t7g7Z3U6C8YrdtbsBv6SffM5HLIOhhLrYdejMK4erAm1T64
UHkCdlx4e5oFxKMTLKyOMIjBs1L7xo9R7pO9PhxwDON/q2MLlKToyRlM8rPWTOOlDwnwLgOMumuw
Z+I/b9B+FtFAtdK4jU7o4NAftcFi4tcZru9iXfWHe1cHDLSmH2ay3in7FnJS/8ohvZPMoYj0WrhC
utRBFTmDi4I45ws8JsJdKLow+aJCW/qEUJNqvojBuUyDrnPXMNLyEYVFkrKnywjcNCmrojLriB1u
/GcqWhpxAWeGB8EwjbmV6lAe4359rEVa76dKYWVsVMH/KcShzkPnpFyvvC0tF5dh4yVXca9bwYqG
ZnZTRkmx0waUazQsbOteVRhclk0whta5WfHwLLuSGQ7SxVa/yakP5MI2XciJ73POvzX//vFk+8Pw
+6+ENf8Px9+0f/4w6v2THubqOX/Onj9oYeZf+D76ZvjwGwphxss0FWyeHJsffZ99a674jcGUEAbq
KGbc8xj732oY7zdbOhZoaTpPtmviyfjP8Ju/z2PwjXdE2J7FkOBvqWEkk/w/zHMtaxbDOOyvNIY9
U3Bk+TgFzy3Hwx08yLW0GUKOgdsuGksnp0OWe+U5/Y52wzf6H/p2mmjL1gjaCAnQlizYYqla99Jz
PG1p9/Yb1rf4vOpcJPdWAODE79e1kHvGSI82SzODAtLIkLAwb7XDdstUihA7n1M5p957RUOG6Fx6
d20tl4CI1Fqjdhha80y+uAOoPRCzOaMAsjY6OY9QXPMMIJu3IKInXBYynyfIoUlzlyoCqQEutdE+
aUXer/7w5f5gjm/oszDgvyPw94+MsaUDqt4R1vyhffzI6EJYvDuPJDABWhJL9g157zFwOuuxrefg
ErJfREMdH69dmaEVHrk0FEFEMhNhpw1EMzT9tGNnEQDAwaD5iAKWVn4W5wzgBqFIQ5jmg5Yv11W5
z1rk8WNdUu+67hXJtWDABAwN41S42bAbhXFnFOabCd2Oe2qb2FcF5KDzFnh07JbXBfX1Ak5Gwb7S
gzkfgRD5AzHl1PyvygYEFFsAPCfiAiDQ0pmBgvUkLa1dFkE581AIhXC1h5rx1pQBbopjbxdnnVyW
HUQyAtbf6Ka91JEWbyOXDEFwlwmDsrLTdsXQngvY9ssmguk4xua9n3D05Dg6e1Xi+8bzk3UPeZ1M
IN3JaBRqiHq0F+suRw1PKc3mWKLplsekdjetrp10BQRw7vX3HTYURE87P4XOqNTJquJmUw8uGSVj
82Yz+bfDi8I5C+p0HdLNX8kgfE6MCo+Z8eXnd8QsX/l0Q6Be0RHKoiPxTIjCH28IqyImA2EVN0QR
VfSYbXi9QXhN3RYsyxzj5pgm93Y4fdEQOXre9ZD3cHgoXFfA6+Jl2cM6rGy4ZViqmN1xwio4m/s0
i1Z9AydfIXeEL033Pb6SidEefP7DL97D/Jx/vKlt1iekORZNBNRb8zrxBzNaTjIez35trDEOUmTV
oA46gpsqVz2zz934AGyjLCAWJp1GIjOC67IfN0OqvuFpCVbDeM2MkK9yjKHFYf4dhbWnhq3XRf7m
9919n9ffdVZ/Kdsx/nzFLFwuSj4h+dQN8UlXg4KdNtvgNmsI8MTg6k90fr9RWeLyj+YArvzF1hCF
IchdCL1YK3jpNOCJR/r5J/fnL99BHoJbbl7AZ2Hjxw+OPdVvG+XATu91e2na7kOmqht0GL96oU+6
xXnd4ZU4bLuoWg3hud7HV8pLylxrsps1Q990oeVzvmJTEEJXoRiJjn2K3X2ypmLrmuoiKiRXg1QZ
mkJ4NoqeZcP3VwlnwLXXk5qlVaBCfv5RfLJafr9Cjx3DFIxCbaF/ukKfGygoy5aUJE5yI8xPeg/L
rCTNgGiCbCkT5JH0ztapXvHATt8I1bipjekuFyOF9S/sjMZH++nvV8NHJjzCOug7ffpmGLzaid+B
R2H0sG5Vid+peB6U/TBBT4Y44O/YkBrXW+K+Zn//jwDuB5vEn3dVVgId6DoCU8exPj9Nkdb3et4C
1E/ERMXeFBzJTWPCYcJMljwRAkvBZme2OP78dY3ZUvvxMXYNwNmeQfscsLs9361/eIzbQdZ1jo9p
7Zr1rujVtmvVXZAX8P/KjR8imVkHdr/v6vRS2PXpF68+L3R/enVbUrfg+sUaPX8jf3h1x+5haNRW
tWa2cNn27amk80P/fT167pUr5VfO/De+l98ZmnkEioDqloCW8k7FxtEpybsp1C8uyZxvuU+XhIgQ
kzUFFUpk69O6VsvJdbhdUesa+o1Ls7uu8cYjdNWH6snRmyd88jvsRgczGi5trT1qI+1V89qbpt18
FxOm2MJH7LryJKJjMZIxnDb8Qvsy1v1NLlNgq8PLVFSbhk8cAueycdUvlro/LzHuh/fw6bFqaiLO
/ID3QJ97bxJq48nmhW9694uv76MScn5geB1HxwUsWE/ZDD5+fbaWuQNWtGrtBdWdW4w3bsrgctnI
ZtcbNO6Ut6fa+Co7YtsIT9YZWyUtHNVkWRjdSzp5+yTQf3VH//Ci2I/etaMCbfjHi4riBpd8O4C6
9Xq6E+120sRxJD6RJv66MYebOGl3aZg/jAlINFqHddhi/uFnZUWjCc9TfgWa6eHnn9UP7nQTCBIW
WsMwde73j1elF3GaIZpG8xzrN81UPLQC0XNH+2uo1z9/qR890xSZyN75hkwLgNXH14pl6unKaqt1
lJRQV6r6VFo5CcopzaKJdAtCsJxdqjrUTArgt7TDcBW5VJ2/uI4/r6euKRzBqmYJW8Is+HgdmCPp
PcUkvQvPv2KeH8D8HE6efdTc8cYOq5eGqT7u5a8/f13zx69rY923eFHpfFpVlEY2LCGfFTEh1lc6
rE+ZRkKXE+rHrFUPWpFdjkMJ0katYtoAUBll/MSqbCyYW3G6UK6BBjOk0znE3xBXMFOq7ggZ/v3g
+9cFyY+WGuFyxqMTIHVXfHpM297XdEXbY+0H3pUhu5fAKB9wAyZT4C8ytIRLuHVfW8O+CtD5LTCG
3eICxLijBeupqV/HwVzlIkEZ75DE2r5EHXCGn3+WPyiaXFO+b4c626LufbqXEo8IBZAgFfEvxW3O
PA6F02iYR0Cxp9Io70zJfUO8D7OeceVHDuTH8BfLjPjRcialy7pLyezy9Hy8j1g9ALHWM7xaL16r
Hh5qX6LKB4vJl1Vf96QrrFyhmOPk9Xlj5Rt/yi4DM9jTS49wbnXXYPnglugYILqY8DZGWKmsUxBs
xjc3J82hi68phCChcfyGEuZfakWF/DXZTnq5NZetQ8tJ9xqxqoi8rPAgDubEPBcL/Ornn/efFy/P
1XVhURvyPg3x6ZHRXXraE7rvNZzGWfA9nBXQ8GPPJQiVGBl0u/2varD5G/y44bHz2vOZ3pE8M/LT
p1v3pt02MQGsTUFORFia/0vZmTS3jaRb9BchAokZW4AASJGaZ20QsmUjMc/jr38H6k2Xq6Mq3qY6
qtphUSSR+Q33nhuk5vaZ6GuoVDrTpwHcnrbN96VmwmojEDR0NHnZGli7dtdG//z7m3//rDm3eEGq
ZZuaKbQ/zkmyrwQMfEOFyDtd7Dr24zy9yXsavpRcygRPWE+npqFQRHbDR+tVy3KT35SGDhMI+Ceb
iLc1ce/Lxbk1p1+yYZ9ZA4n2FnZrFmwzJqjjJVdJWs2SiF3Hj6I1YbxUus+UQfMRCeSl/FlO28lJ
hzc5LneT65yrvDkIHLfGMj0MhM0RPB6nvuW6zzK5bXreohxHOJs3Z2InkL+AQ2YwD4kBLOA1005v
JB51yrsT4pSXok3u/vlt+wMNYpo2012GMnxtvvvKPy+9LcMvUeOmD2SBUhDpgS8W9SUZd2uqkYSl
4iCEaRzEIXnyVVqteVSV4h7tHoHcs/v/vYD+82pwTNnq7rn4Hoj8V1knyyGb1KbbgqRFIc6k6xNX
EgCVehjxRmZXsxg0snZY9QnCbyDRsLqYnOHXP78pe6X231/s/VUYWEgQAfE80Qb99dgoDDABBLxs
gYaU9LA18odtlORut5Gr1y81oKWu3f7l+RX/44fqDHqwse0yYx6rv/7QpZklOpV8JY27eka/xpek
G5CqMOWAMhYPqP1Eelwt+6dSrijkSPrrforBedIRn6KlM1efpdGTnej3OWTef3nY//CUfH9P9lYL
Aw2v0uXe+evLAwo+ZIPjLAGRKrcOi4rUTR6K5dHu4qjJGSnMmMsZNXQYKWv9sIeXl+sQxgoyGDWG
ODLdAhXNiR36YW3lp6IOr5DfwW0IVDiZ0V+6Rj/988f45y3Jx0gHy7FvI26Cf/NHPbcwx+gruB5B
nyu6z2qaGKTEODnb+kac8SuEvxwmdrXCCP7nH/y3OoKf7Jjqd6PuCnx/fxzG+aqMQ0H0UDCYCbmn
KGH8WSvfmq9ML+GOcB6zBe5AZYtPFrGR0y5hOeCvruY3A2K7YjHo7022IIw86K+dGylAN2Tr8Z9f
59/6/O/Xqdn7a8QsqH9/J//rcRvJEcGIny+Bq9OH9NOttkGimlMWUDTQtX5WUvUK8N9Bb/uGApSJ
66LjuBsPhWKd6PvJCGskyXvcs/9SP2jG3x5CPL0005bJxbZ3tn/9wjGR7upqAT+79vnvZVXFzWhN
zgHOycuC//wKaktL4FkeWiL+5D6cPTXuUnZNZRpxTAFnwDI4V2N97nTgnQkPVtkg95dFc28w/cxE
BoDEQv3VxK94L4t/e3P1vz/RFJGQLTiKVC6mP78FY9HqUzIqU9AHY88CKu5NDNxuhUPabtJI0/Pf
heTZKGLiyp2VQEfUK9eia8UT4ZfEN+fIhnSd+yVtuqNKWjB1+HyuQRSwr1yJ7Zjmo+nKe5g/ZLCR
cz+h9zuo4rbiVjtNevMFYs5FFVq8ApCz8fCUiof2RAQSCHkztzIgMjvC971cjKLueEYgprG1PQGw
sw9E1GFVbdmsf7+NWVE7B7VV71YixL0dNRK4rO18O3FJ2dDhzGCcgtRHOlI0SjaO65zCz9Syg0Ga
DVEkaeAu8ZHh6lUBEhHJkPmA7CLzbOKhERHn7+ogrhEG+MSX/DaV+mVzUVUD4fkyzTuCjTtfaGVo
a9kPAQJDXYqwMbYnGdf3tj29lQ2K5kwXl0EI3d8yEp9InLbGGfC6zncCdcAdmZCSB6tWWBFoZEIJ
tnkFOVKLnEssqu6NGysI7QbSv82pIvkar2q5tIqvz4YPpg1RnL5kVLTqD11dHpY9eGcpuJIIzDmP
rqacLF1elZpz00x8V61cUz0trrtbE5J3QyHhaQlT1hhAamAokpeXW1NQG0Mbar08JS2COzMDUtmW
Zhky/EBvR3BMIDRyQqHbkKhg1Ofvb89AnpmPXNj1prSrgAqSBTgJExeAOYd2Uo1v/3JW/DnvQaXH
5NNh1MQM0v7bBaDsdgBWqLscW38yE+N56fZVcvNhwlpbLOML8eiDnZFKquCwUn7+y4/fj8y/3snU
mAZsNX60ZrnGHy3P1mbo2YpuCpRiRDKyIOOEXNUebXbV9l2ZkdnT4WY7FxOZPTDERNgIlpI0rLf/
/Eq+5zh/eyVkALFMw3VMffDXg6lM0eDjj5wC013TCNqfmmCEmCbN/660+4ScP3PrWBdVGelc8we0
rgqL+Ems/Pm85GulnFjz5w8Tf6rYv17jDPmyHtKwbfr6Ju1yUuUB13ntgrLaqQVfHmQVB1AkuIv1
3PTxNfyCZsEq6PsvdpbhRhvfJWJt4I4ceXM5cDTrBA+LTtaRi6Vnl+NinfSrbrNCfQYWgTHgxhoj
AHCtjzwwSmd1iUjv4eR3CitQrPHEdlm/dwmFAWOPZaN1g8Zt2ghJGUiWHjv5P7+3/+NCMjjYNQP1
NVNNy/rj0KeIWd1unqcg3gPiAU6DhzFvaqvm62+WQaY5v12Ya0cMAn42a7+Rp5FvPFrOJd9QzZBV
WTjGcoK0Cx5pHud/GfTqDPz//j1kyEslxquEIvDnoS5FPCQx/qSgVVo9ihH0RHC2tb0Kq46bPvud
Yt2jn5OINI8uyeNXA5EGEaqUGUhnHqbDqN4CW1xubYopg2359QKc3stEHmlj2/uLupXnBKEODTQl
AjUgNGX3aR6U0ndRTkZZgjpgYeZ0xCYYWu7YoAzNOw90j34EOfKZbhuhOb2OD2uscT7yv6JcT1qv
Y/DMMacMU4YeT7gBSDnOFGQRPj3ND9T/dDmrK8ebvmHiM8dDEVYKK7RsQ204Eq74fQVPY1b6STa6
QbY6qB83Dp3xDiJaROIYhtWFsq6UxRoyPIpDvJ58aXISDlVIW5bVeFLq8s6COuVrSrNz+w1t8NOK
kIn9MxR4oFSt3hnEhDYQgthGMwmt5pzGN21uHBNbj1riJSB6YuXAMMojnwVlR7BunS3tdQ3602+W
szZg+CFUg5jNxnmRFtVYvtYjppGShMAGgwu2hS8iPFQL7HZVOl9rvOjhtJWHDXbPsdQyhiY/W2Lu
nkytqB5dWCLAMQ8WwSY3vWteL01q3JpjQwpmWT83+51b0n+iVC08nI+L53LFnXoTsy3KpCJICKaC
alvMLJGT8rQSGRLmMyq8/cdlHf0m4KEvaXbgQwdVRGuSvm8SWKC53iua+bPq+/VgL2t9GIdV+DUf
s1+1hAhxu2BQRr3jpUnvBtjCuENbYEREIb2ilvnBoK56RqoRqgVp96CxP/Imv5tIb+AoQmZCoq5U
++tsJXysS8fiUGI1Abu/YsP8atam/5oTqG+ChLmEh8rZtJ+YroxQyuSM7mm+KzXMDIYy32rWRq9r
kSWFtq8+pUZS3Q90I6A6fAu6z4s4mzoMShYK3aHfc5E5Tz/XvdzsZ938LDQ0zrOdDYGeNzbyV6ld
RItTF1DWue8TF7zxoU+tDM08VAl2pH6m8VnSNPENlGhVTPdlZim7mYZykjt9s1Bam3SZ2H3Z0ytn
62Kh7slqQ4v2TJfM7SpoQEiRYVDNQYk/PirtA351nBOQjJ7K2RnPiCMf8AXe1+Y6vFcbsR44fhwL
2ze38vzAMJv6osH1aulPSp4Y93ldXMNo4quslzHW+wqQt0aWYdzGy1PXZAfYzsuhl7Z1HY8l/rD9
bHUSk3CdzpoIrizmA87S3eeqlmewOtRLUb7mCs7B+A6HBR+U1TesAYRNkbO+iw2JUAeU/ihRe9xa
pLsSMG9d4Yv1KIvkpa21h9lNjXeecW3GVNHGOSHqe+Qk7Zs8VdaEK6RZj6ZWVeel7yNEs6dYt3a7
KkroagrdJDfv293MtHdufEryXnFIiLSlcmMS29Iq+SOqexbwLjl5eb29sbjXHsYZCqBhPLUQZ09z
TJrg1qeBQlSq7DniaGcvhFzNR6mKizHjmO75NQ5Wvbp7/9SdTKX8z7+JvnzFYyyu9J7JCz5yKCWz
X2EfZNHI/m+IuR95QAiCXYu7WYzIpxTrAUnAyYHNZwtnPmd0El7Mmv6kapxQ8ESlRAlnNxyq6V7h
NnihvVoud0pt31WkeUbWShD6gGyQPNj1plgtv8VchN4A8eheyK80vnNGKegYrROAYUNzYEy7NTha
DY1uREoC4XX5gWySEctwhW0lvsZYUCJIQPg/bEt3kK1sb229BHaFqXPiF1G3AmGZnNswVaGxjOMn
mXbaZVDXkas4Pdj0ZBdz/4eRxpfJXaqjbIUJ09cNtxWkWTA55RGXlHVNA2pdE75lXn9RaJiqtqH/
G5ab2OIfCSuBqzhXr/uh3oOhhTghrpePVi70CzlQL8S5yjvDRUAxqcVD0jiE4hWkv3z/6whvAf1i
CQ3fJmQIQz2hNvVCTnN/mnt3vKGehFy+9GpocL+FCdQevx/Ow3w9JBRoGWVltO25c8MMOEBFwhdk
uSRdnr8EuZwRjA0yPW1UCNMCKx7y6egFw1WUeXe4p2avnnqLgVpzj4XhxTGTNPoG2CoKVP1kQ61D
5YP1E7tEuOfDRQbi08OkdeqN1pCBmo3RQocJ0soMZmdA0g80fMngRNELOamLZ3qe6pC+/D2GLuob
2XhpNcYazYKHts2wBjhmpGrdFCpZvJ2x91LUsUHr2ndzaMB5tRXBmM/lanc+oiXIE3uZv5ruIzeU
cahZVGZ6hmacZpaxFtgaYq/w6o3tFxiM03eDgt3rvlD3lgZg220piufajL7bkyJrn8e1EgfmMcap
GZhKllM0WLyDA7YIr1ete1iokaNTraV9T75ck+yud6QtK/YaLxE6DgqrJeC8Ng4pyOpL3sfnZUCU
bTBTjfqNgmbsLwzc8ouLFV1z24fB7kU4m3ELzu6rJZEeSikngbknsK3iERo58J9tHKJi1oiwHhZW
RpljocFJ50F/cCdQ+RPdVdeA2+aE9s3YFpGbjhC2zVwi/dZJc8jniyrn31rfazBTYLy2JsBLy/T6
zpYRGGVP1/rTUG/HJrW+Gn3gYm5KIO8u6kOYovKgpnRuW7/FYWsTSWAPHoj15ropqxf0ip92AXJj
XWq83kQCTzn+XxOfurcAmo0yAuFQwzDtaOJJeKuDfbYX9cCZvF2KDmmQUro8pipBRlN7UPf44GlS
W5j93WtBeooUyNBK5DmwS31DZZ4jcNgwAtj8Uekv2MXpBwqnCmFRhG7XyMCqRZR31EQdFPzMeDWd
sr/97iWdMM0HiqKyQ9VmbFvoGF8jqZFU0e4JD/ovbRtXJtHlFFJ/sMAaP+WUyLNmU0qqi+DQBHTW
m/1KykF86iW57Yyjy0OPx62oUDshNBujPNXaXS2enTCEXECEADm3swfpaK+dalteO9kYA9vaIWQa
UPisJm9Yg8Qd6bRaRM7nEnRiOc99bgV53tk3c/xe57hX4cqKaNSfCaytzo+wA6ynFs1tOkLIG5q1
5Ju7dbeGDpqxHJTA0H70xn7KJEfKD65vvCzYPqrpPmZNG2Ixuh4B1D2ujniSimUealT2hJGX6xEq
wy+iGsqTlnd48qCP+uY8AsKaVg7fvduy0Sx7GL5dgm9dqA8WylSi8yj52nzz1QWrO5T3wKjuC7iz
rvoym0oTrGi9g4ZyEBdgDCS0NgQL6WOupO3l+0nUVhMv9MOa9/V5ndJIzvukmKwsDpAs4xfcpSGy
f6yN10ypsGXiAP+eRdgDf6Yu5+HQzePDkmyPtTTysBLFLdlWFSf/rs8WfoWR62KDoPRGpwMDJq0V
ogc+XcQnV9VYRAPcByatLGUbB1OLPrhvJM2VzEH67DJiKjlpBfgZtbPkhfUbG85xvl3qhn4Jq1yN
Zf1OW0du7op4YYLp1ojZn3sNMcK9tF1zazqpfha28qvpBn6/Er1Zl6ITaAjz6EHDYndFCa+zMe6S
PD1mCBri/DZRgSxz/2JqyNYOMjB8UQTgeW524SzVxE9n912ZyYZROqO8c6yP1tijVlRczUALr8Z8
PGstMULWQobHkNcvC6yQy6bgxjeTDR2iM2JTndYrbBllIHffPzUhowBsV0fX6d4rTIEeTxtdR9ME
vWaQT6AUx7asAt4764I+1Ll2+/R9aWXmSy22IhJdHiQbLij2bDpoJbkG9jC5jiG5x4m4hviKBCN4
i4srHx++vwGtUR3jdXjBLfFDJESfoYUP9b1EwLPxqKcPJEWwVBrgPdd2BpkywU3KglG76NYdvV/H
SLWQANB+JHpi3a+Go3s6fYuATYtCNX8hd6M+l81Ruqr7CIcXk8o8khU4xeHWQy4jxLTNCCPUa8Tk
3y/JbRLlwCL2K994B6tUtCfb1I8vTdqb+LcHQiBXpibzwMOh4PH6D/wdvoE46VjhDmOLjUNJTith
Tv7cdsk53cZ3pdbhqlaMM4gffAVo43rWFGe+6KE+2pI0DaIL4ct0dtSkTNwo59BtmEiEskdF8F7K
RF+OtVpd2es0n5XYTo/k2Ei9u2rGcjy7knGcakwh6w7OSUVqBCqqYbzOzRuA0DXuLjMbGjjxM/g7
U7wUpX2WmePer4RUtJkUgZlWKbQLGXFp27iQ1vS+6qrrTaFtmNuWk7pPKdMtTb/vAbWsxVodZjIC
PLeWR54q9T7B2H7lKPHbipXzMEr9BTErVeSWdSessvwNoW0b5pXSJD9jhf4IH2ZJ3ZMlrF7xVU+k
/6HZ+oxxzUeDOX8aKmkWS4c32nZIpFFNBpJK5kRMfgm2N28mc8guPWCR3BLVk6Jt5ycnc7qwcUvp
b9XOTkmuDbROQ+HW4VY1H1PXqUD81D4igpuS2U0fGfz8yCZQVNBbr4lW/7D0W5XsqJMgHMQrR2wL
45z/tFAHXy0NX70qXZ6Leh08K5nt+36WJ76DC/l8OkPQZbEflmemqtoVlM/Ssy2CPyrrN7vE4YpV
ZR9iBSN0NFnwexMUAUrjGtoKmUrDEI76Z5/xKWX6ejeNgA/iVL2B8PfQbR0VZ1a2vtP8aln6YWZ5
G3ORndy0f3C6Fva6BcyvLYa7zWqiucl2XuwGHIVJh2cN3VvSGD2GM90NckJBNNCJScyO0NjuORuu
uBpUPKt4QDO1lkEGzTaTvYYJ/BHD7ezpNgrNlTzjA1Yn8J+AuNGiI2UjdCTStfEoiHzC2VeQhiy1
ExR2em4r/WrK4ZPodUi1rE18IYZHOtfe0wWZQ4WZcNmqH06VwwsYzRvXmQA6SBdV7TTtPr/7xrIE
iSg5QusSVUFXE3w5Gve4zwkCcSmExqa+wSo1n5LlB0SPRyKhRZi9pytOZERJ1PyW3fpxMdxPKbeM
WIfOq1sR2Zly5EP6UQwO70pZHjPmBxTO2bslW4ZFdqn7rhBcobEGWpLfhmvU8Yr1jqnvHFYGg0jX
cCpUnu7L2mKD1wpn9LvWbHDd25QjfR2yM5s9u1HGkwNPC3rWQiZIgRetGN+qNVsoxPX6kKnFs+aM
BMkhoxmt92Fc3hz4oHdZqDeEnBGDN0b22H32rViDnIYaVPNIjuaUPJfLHDZKmftUmdvBWcTV1qjp
WZKmVFZ6HbA17w+ban8kDDx3bxVzFrMT4Iu6dzsmj00fVIX42Lw4p91yyrP+fahpcKDnHPVmab25
UxFFLprtaQztvEXpAm0C4JB2o6d3ThMoNZFpmXUhDRkTC7420YGEqucgSxngTMaRO7cCxGDVodVo
By7EBx0HcKTDXXAy076K5fpUbL/Qiqf3g5bDV0oPPJ91iBiVsyjmonYQBqG5VfkeI1+ei97y4pjY
ihhbs1dkLgGBA9nQehMRkkuenr0+bGMXpdJ4oB3+qKztQuTzoRvkTbuoR3XXCmCqrdU6akR+a3aw
Wtz0ttCcS6GnzxoJFtSFDNgaxP16P0MrYjehuSbn+TS/VEb2kGisbZHQ8hS1AwPnNLljcfpOeNYO
NGo+rELXjgLWcj2z78mL5DCZnAoxOzdj+FKMgYhDTsKWmtCjz3npcuqEzCp94ozYyqQz41vmG/EK
P6RL27tZDiR/zYgNeiDhbKqsX/EO6O3OJu6D+7o03ggyP+AZX65iZ7PvYgpzy4WS5QIPgTpjEVU3
4LBNBwpVNmYeDu3O58COIXt1l1rqqq8NFhIMeCDw8w46qpPXYbFamDlPa7uJY9dSNSgt4fEpV/yp
XNAC1ca63OWsdri6QE2prgxKxuzHVmjkqOdJ0Gx7QgkJRf3Y5IceuquXLFc2Qcdqadt+xrJZRL3V
ylOpEWJaFx0D1O2KUAvQ10anRZObHmZbHSNDIQt0qliXCOULvs8vQ0B7wxzp+kNhfzWYNz0yzx9X
wCdL8qw6yRtYc1Y+PVtB0dW/DSk++vhu2Q7u1LqXxM7VQF+G3s9q64PRDLGyY/4MhuJouAOz4rLF
TwrIpi7X4uDo9Rppa340Om4FOUzlk5boP+2e4E6z1+4Hix6k3AtZK1d/nLKF/16Pt3nLRFb22dFi
m4yHYo62merGzpuXQucM5fe8HkdBN5ejVaiJpQkJrgirGqVaUc8vsDUAQrvtKzMu91Y2xa/FGiff
HbiMBoHDuo7JH+RmdKIkH230oFniJ2qZ3xpLGdImNp7ZufJ5gskRdO38y2RDd7ZtFYs1llZvs5gf
47+LWNG8ZnkzHYxmZAyvpL9jK43GZr22K5wfuV3/hmbHgxWB8cG5bBAcoBRaQYLTSN5VjI+tSeRN
ZorA2IM2aVPvC5BdQF9W1inVFtWtNd2Y+HGqNCLz4ceoQ56HHpEc7KI2ztP8xWS+PuOQBjdMYcQN
PGml4k+kJ/L/KEdiSUiRYvtnNjlOQhudQEeMGytKnLW1EgHiH64cMb9/b7QVvP1HVxK4Cpz68F2R
w8/lJG04lOM8vnFpVK/KKVND1Zo/dIPMdVe+xhrTe1lCKihsIjsSHkDCicx7d4U0WSlBV/GBiLku
D0s5RgTN/FiU5lRWnHxT29P4MoiwJD0yhK/O0x12EPLBtUPAilAS0oL3F5wdSS+ax1HVyoStEzpo
trk4XNO592cmUQEiOD7aD6cBy7Gl2Ec7NhHQ7Wu0Wsmz6Hhb90SzGtSPD0diV8xByimWsBsfs25Q
Dkj6JXtOcSdr4ythZq0h59ZNqVNHGyi0bHybFvvPlt8mydvGd1bGI/GescCvpnbzu+YeeQZxVRYk
R6vV4lA5F2DJk1tyLQ6FRKatqEbnDYOTedJqng22k1e6inazHPMnbos7sn5T1mlQMFddCTixlwAl
Hp3kkLDOW6xo6shdpr0dCnICk+F31be8g13JKD2tz7kJWK+cWfWgVQzHfI8GY97Hgt06UnLYzAYc
qAfkjdUaUfHshFFgCXaZyboPdhklE+FJRzV8KAR/HyTB6Z5ejwoXl/1D6L0dJMkTZJQyNIGyE4Nh
no16B/SbFDzqiFFF73QZFA1zlXS4WGrUBl2JsDqroW9WvYmjrSggjOHLkyP23ULb1zglYkVegJYQ
W8nEJprk8kYg3xJkZfFQ2gsIUBAsYc8xIpCznYiAfLYQz0XgZovzWD/1Hb5lZFT28LmamnKBmnM2
5mmCU3UHh37KTkk39M/dQskwpvKKENXDHLvd/QSKvSCegAAHhy23zafzzTXc9I5nbGD6V1GsOpxr
o6aE+374MOnivBTKhyBj+4jU8xPMVcmmgNW6Lh/tNFNPujn6g56sp27s1AAfbDBWmNgb/YJBdTzA
wf0qydmks4wJebVr81Mz9fwIykQGdv1GFhyYk5XBjpJC24CuqLEbFV4rSFMhWP4lLpvbvIrBGlHw
iqQ5qwq5F7A/iNsYXP1kbXdgGHo/qeEhuVqdHE25PS86mw2U+djep+GUzqN2TEB7HvbY6QM3+Fcx
d1SmHHEznSmzc5gg1XAj67IO9qHBCoP8som3kYE6kcUkfZVitC+YugleG+rz9FuduTbQQD6WkO88
tyEfKNd07drskdG0RvJl8Lqzrj5bqnLUuMGifGoBbqSljvyav8eAeRmIWn9qSBCN8hkNtM5b1I6G
DDtwU2Haf+Rufk5MaFvpzCWNvXJMikcxkH3QLwvp4PZ40vlWOGgyuhXVmjIwzWqs7FmzEMWUeImo
L/2t/BrTxaEYRRd1SVS3OW5DfUOO0pHA6y8DAMOiYgEb6HihYR3Gpe59kym1Z9cnh3P4sLZzFUKe
fKiLjE492afn8Y+BrGdvyuP5kPQrM2k2SCf3vsz2LQ3suGtNSzVqCJVVlEBbr1Y0CUpRMRbu4zLK
F0pvJhDQA5oKMRL7PiaH6Qz0ZqxOZIbSMGgLF63gg62w1h0aQqd9AzOs39j2TG7vgP+jmSs/dz8N
8mvupZaHY6O6pwGS1Ynt1W2tAsPTAG8yS2Y05TrgjqayyhncCeNqUATQ8xoSllvfCEWlJksadZeT
jL7MteQOXxZZXjrGeYAzDWGqZ6Qq12YsgklZX4uWF0BSGKjPDG9X1dltIB3UzO2opNG0DBZnnV/F
9XIHW+WlAWd4taAO8KQdj0GZ5YigFeuobpr6pGnTCx1+n4zm/ci3PS4FX8CacXzcknLsyhWMThEP
R5eIq0Al8cPXVL0LM5MSkfNL+PxVOu57DSJISiDYICuVYsHIDjG0kQigqhFkDVIWPBnnhmrZmRd5
U0yU7YYwwlqM9fM6M4zbw37xvHLWpMUj+/js4qzpTEl/kIYqH1szef8+LQrNon+Koa8oY3ok4aO5
Ssr3vre7x6Q0L4pwT0XXLHepRAe3OFBJrVy2/rR2qyd1M5xtCa4YD89NzyqIURbE1wQpRG/XoSrK
z9TY84wUvIr8yp9u4xRXKZFYZjYbt2MnidYjL8VzsWtGG9QhgiooDwpoLj4kJhDEmP33kDWAd9n9
pH5ORtisJvivOWHhai9HDeJeJGv5OmTbi3Tr+kTp9mmIWVLyi1OzkiDOwJnHR02vq4nIFNLphSdE
N+yzR9JDU/tuXctnPlHrOjFHOm6NO5qwjiZL98+9xYirkTys4aEOrK0eDj0Zin6VFRkJy98jtK0M
qkkatwjSiDY0AdZxMRUnxfpouAJvdUhNPrwD8wbmebXrdz16nPWLFOLf+UrHo7fq7bAQQ2o6gseK
5HriR2JYGPQDspt9exnkWQVs6BAOo2Rj74uKwqfv0SnMyQSTvye4J6GOIkpd8W9zbW6PhrW99Qt3
vk2q4tKLG9xhaVQN9j1xRWAmZaX43KJRTDAZAja4aFlnXPKGREw3c54rpnJRByTUi3vGf5CMGsod
KpnRGmyOqJnIg70MXarME9k6BkWehKk+ojKEn5qOXEtJvR2GSLUqgIQQXtlOVLcAwPj2Vs3NGE8x
jbd10JX8V9Wi03Lm9DVOuwdbTqTwqAtMpvm96FOYSNO+E1RQ6XUMj+Mxe22b/HUwzPNaOdph0aBk
TgsWbmv1iZqRoUxaEVgp+9l59bY0f8KX1EJKtH4vjaV48DKhQ2fPidF+tGZPUZW+qkwBuUDxrZcJ
C1eLXxfo+CN5PFQ2ye5tSYzPqTHejNa+Xlr9x1AU561Bn56Ns6QpY92RCXq7Rp7UxQLJ4xa6VxX6
Y2NvZijL/if3NLIQwuPRQKpRZXbsTgtKQ9U+x679UJbm785OiXY1SQkEYYr4+WacWMwWiEVAX4tA
abrb2qYyZJYtivTIvQtW1wTKVEFv1pmYeQSNzaV4aJL8sZp3nnhlfw2svasJmaVml64PVQ8OJCKL
LV48HaYSNKYGRJbOotLQ5LHtxkC325q3vHpKhBEMi/27teSr2vFnJ32R/LEGCIuz8ITy/Vb5rMCZ
RnqcLIetL29lacEIMosfDoH3robZQPZnVRvGq37mUmIAxdarIF6jeUhHwaMOTCCyujd9LKxryFFH
unhxWHKE0ZZbjKHauOoBWVS0UNro7OI8dMFtgC1+Bh093SpIcjzSJoCIpgnisjVKitTXG22hictu
e819kGlNngXLiVLnsyyzsUKVPXVetR31dGgPAkKT1zTZrYH/6fDtnleVbU8c0QnOVhp2Fqz7GX3d
LuazHEwyVQ0UCaaunlOFfVGBEa/VeUgJHAZGGqTbmh7dar0IcXDa7DQWFSoQsXBRAbnJsP7qHWoe
CYxATO1VM2H1V2oGVwkj7h0Z7pOKB5tvhn4HssnHXrxTCMo584yOU5x8OZvPbR+U20ycmrwN4pFU
44461dWYMfHzaIAPbjzGwTjypKoxaqhk7d9mKq/eshXPlFgskokEYFHF6iFx+C03xwpHlcWv4FGn
ihGHMeZVs2kwvUzHkZH7q/7ELMlmlMX+JzNmldPYvaQ07AokKEdntmMs2+gvCWNouXUD01AY2/Ok
MLaZh5PQqoeOUAgvq5KJJ0BRD3aaIOtjUnozzQMpnpVAjvJi6oKTDhgNGelppzy0IACQdK7Mj9sh
rLril6sDKtQflqGyWWkUbyDiuDhbLBvwXG4Si1orgXAUrpectitUuvq9EgD/Tf2RPCuoLVGejEGf
bvDfXUy5zVmwVW8K9VeqYbBAgw00rq3xeZfTQ7pZv+wFODjBLhNJf57l9D8tTfpzd2roxJlScaQu
JifHhqjIKAg4k1YGDcLyjYZ911SidpmfMWZBZmpvKsxnhGkjMxvW9LqzLMqwtbraqloLzPz/qDuP
JbmVNEu/Stns0QblEIvZRCC0SBGpyA0sJbR0wCGevj+wetpK2FRNL2dRaZW8l5fMCIT7L875Tnuf
9BVanmJgSrxMaub53qUth4MTeIb9e+rSNRJaMLHXtq+vKQaswClokULaMGPOcIfG+7ioL6Q5rgrF
W+VNFanrVXyB40vaNMPItDForQWrHLfkMPPeqh5lViWIk8tpu0xGHn2Nrog1RgVNzJErcPINJ/1w
TKf8ks7WuJpq8GdSRQcIk3VmIcivMcg7LMGMFM7xrJsAjMTEMlDutdzmI1PyqOel+pL1s1ew34Jk
kuxBnhEwLUgTyHu9XJtzPB1isLceEjkfCirWifmaGVoYJFR6k6Jn5vpBBl/LDVyFK/rIDJw9W8C6
Jl8h6ZMbWHt9IwugADkRoWui5raZSZGOf9BlxDqtjJhateVngFNtr9mgrqnFfucSfBcHDhf10L4V
jXr/Uz/UrGtJoLxrdFTbPtEemwp2DB/e3N1ZnWPuRU3nkxnufDA7dnCJOw1fHnf3pLIH9GiUElbz
7WiG9eZKKBmii9UT5r45yN1pvq+xBFoAhg7tSC6PdBtMVVXzq2zcelGC19s2664iFvcimS+lpG0J
UUmt0aagWhCU/eagIQK2Pz2n+436/oO2viXPEyLWFMMUmeiGgcpD743PXZh+5FU0bx04BanebNyI
vU3do6tmL7znLHnUh3HvOfKpI9537xu8rCSJeHO3iSRvr8sWehjquy6zf5fAJLtxPvl9sze98RiF
LrRgX9y7wFFrdOFLBy+3fq9TfdaMxpL3xPQ+Y4sLxkdKpUsD4YJLWhHS3l0Y6d1paok2JC59H9XF
rrQbRivEf9a8DBuv715N6De1awRhJo8Rn1zEOCyKwftn/sPQlC8NUDVHf5OG89Qu23/Ckh8tOMvc
fhxgullwK6AXx8MfrqEqnh1Wy30LQ0pW6DYK52GQ7aXt4WgWEavkOvywo2zjukmwIKRkT0FWT5wi
3GuBPbTPqU6vODf6VTMzZz+yAEWqjx6H1e9RkznqHbN/LuzyvtGmN6n6rRNvU17HlafVX5Wt0+Y5
7xrDwmHyt0J5UB7pDVdabV7CIuxXLKZ0fNfU8/V4YFEfQ64ai26fqCKY6pvR6Ijwu9+xNJ6TyH+p
J+1SzmxtJ+tMIi2JA360LyTWABoXOnp5haDan3m11qSrp6D79HOtG7vSkugER/OHLBm5sQbLmyGj
Es4wDj6uCqaAHUibvepMlk1uEhZHQp/+z/+l1C//63vGfhUsjnzJlSjgt6EsWZmVAU3HQHxWHCen
puAyiic9ggKROdW3NWN3aD0foq5vvpqxsiDxhYCvraUyHb6QZDe/1Bijl0g0mrN47yPdeKQzXlG9
06cbhborGQiyH9O8o8euRSRoVwSCceW1BWF9IFUUhf26jZ3iZJGN6NZdt54joKCR0fvrVq8+LFgd
fse55k+9tpaMu71mfvBDbt+2baibbJSKLp2MZwjycpUElre4gBKC/tiFC5NtWv4ATpUFvIUOxogR
jRg2LdOfX+M3WgLIYAHO7ZzOmxLs1QrnxsT0c+Tt6upuh8oX4npW3oVEMKxcRBTUnlrFG8XUPHGB
vFkdd78q+HZEimliBK8q/9pphBvGpiDxEtGE0RU7VsZtb92P0c80SoadHalo5ZTVF1D8trWaOxWC
B8o+XVJ7aHwRQ3vqHFayWktvTgKzj1/RM2frPk7GgOQYzByuvqEtzoLQKXCPIihfpzQ+Oogqq6yo
IdCPwBganxqQv3svSXZAIXZ6JYf1IP1pY+XGvVV/m6hMMZHMfi0xKzknclXAdPrTFv1Xc7S36Gae
YrRt5LH3CGtipW9NhNBz5zMpaWekyO1H3IKxq0mGLWV0xCX3K4uoVmrEaNgh9aDWMMMQN4p8Wx6s
yqbkEbiqTXP8toQR3rW+Fa2sGodumDVP7Kyf+6HSNmhSMOIRMcrAgjarrz7jrP1Jx+ljYWSXXZ/t
dD6d68Jv50B65DTUaKqVxFwuu7h7wAjIIs+0v1XqMIoVp6zi02eLeguq37uW8xvZ7vPGA8cZE1EM
6VIEmWA/l8xilc0meGo/+aEXVwu7JdwQkELedOEfhT2wvMVsOiCFxbSVvzXJwEPp1Wqvlbp3qWpu
NQQMx2Ew7xvl+3sZD6SWO0gwfXY2QZuBJFa28cUT6AV/NVcwOt/ZbCaYbB3NeULi6ccIHQlkWWtR
xYWigDe4QhuJb5IigJm0Yk+IXRu7EQKI6Dix7dmR3Uc/yLIKJiF9FQzVWRnrycyNo24chDeqTcxe
YgddnsFNNxY7lLvMJ6JLQc5OoLXimgjD3MeJ9z2Z5bziFEqCggG4zV8+JXuAUmDghQ900xVkyJBn
IMOrqk1m1OXJzCmnRVzx5FFaEVTLxsICB0UVlD8wn4HdylTSJIHdfqpZ0NWDKm8phseHEQptOFCr
UpU721SmP2ZdZgfRJ5AoySY4NjGva/eCInAK6hRtfyHyH8IwN2LS560O+kqs8ooH167qTd1On6Fb
f5jSg51LmGtcGh76LFS/cLyRAElUkWRnUxU3I+8A5sJaiXeJYCRJxBSgafbQdWLAm/XpAps/WilU
uqvCS97J6/qd1+GjaeBa80HS05i16a31OR3Hznw3XAr6qbERy9lTvk7d+BvNNoz4OX4gQjUOesre
Xsq9mv2ObWPXschnkZVEbby1tXYrMPWgT1Fn+o/AhaRUEvzL8vvSgLZcFwaH92z7a7drPibBj6Vl
wJrRkW0Wqb3lPNZD+1WFQ844mWI2YeLWsv4Y1SmiDl3D57UIm3JJp/FeCErpNm2rA9Z1+nNvobou
EwaOHYVnMnLDEqcWWHpX7vTxnVU4U+mKwnIyGAalzufAq2xYvNmDMHasQDp2CNjQs75H5TbDlYni
Rb/+hHI221Ru16/JiXqMxRY3JJ3OHNQgwYJ0itsd7NoCF12VMnrHNjNIh3vGNtdJR0oRSnocRehj
a5t/dYrj4TjNxrSLFft/xiE4/kB9B6OrM5RCC0uMORWfMOft2LyihEC9B7ETA4U+l1fIxJ+u3iDD
sE+dM6Sb3ph9/MztJZtLPjQYSIbRhQtpDhfSIQtilHKMrh4/gR89s+dbpWkMBJs3ZIyaQ1UuA7PC
/fYkz9mitey40JmoZh2q0+YKZz1bQbtmTB6172EfHzHR5Rs7589h+Eu9CaJho0t/N1I0kVrdbnUS
aTd5p91NPeKBqIo2TZEj2hHynp8Tx6I4FRk1ILz9FeX4wtAfbaYQLEABaUZfOpn3/IVV4OjJj2PU
ByCcZ5fSGWPN3K0GObCUsf33jvkaM3LMCcyrmgEXQtSzidOd7Lv3nDooC5+otGFGQtgQ0S7YVhdR
vhmG8U6G02ddCe3Q+JXBXY4QJRW6vW1TAO4q9lYu4iWXHek6CqdnLQdm7w1NsmXcm5/aweXujYbj
IMb7tMJgYkftuZ+/4qhSK70SEXc+4eC9yM5DNqEiKGY6jtDQsdbTAhrl2l428GHkgi0oB558pqUH
v+Dcm2jLGfXOO9Hw3y1g6lP8tD9CuaduVMYRJTIRfZF+06wemwpBe57uASUV/vjYOklGRJPuP/QS
p240W9GxnCq5haoa/BGqJWE43JqqVEcEEAWnBqEY0WXgBJ0Fm+epxT8eAqazE6m2yIvJ3GFMYRE8
hdb/SyErX5PRaSLxiPFQ9t2DKdCRtKh7wLfS1utI+w1lXsmxeJg1gbHCRgIcll+JurGqAVwIWqdj
cAdjFpVXP/oGOGe5kVP+YcnxkLMG0c7SHn+Z7g0d2itTPRXEhfGq2cvU3CHUTbMJDFhsC4tG8o9u
254UesvxZHjA4pgstuDqWOIhdoHRiHdhMu3sQHLDc11AGW+5ciUGKSe1HsgxXmIo5FmRFhPQv6wJ
CtRXlRRIZfjcp9mP1Jq9aFk7x8QwreMx+uxZbrpN8aswouNMxRoOX76r3w1Hw4EU77TYSRv1MPrV
uQHbi1Yt+UjS8RHL1wm35Ivjaa8ZdhzQSpFOmoytTlkhtlpkPLVa+x3UDcaioZm/Km7LtTyBWGy3
WtEw/RvlB8Bu8tl/Io/4ODZI0YdmMBwTAxIXlHJSe+r9X0ncfLhG9zlF7ac+6kfbICDbGnk2SIgr
YIYXquK8VtBtTWxaf1gZBdK4eWb2owiWg4euPWdLWrZnrNCU7VSun1Q8pWhosk/bJPKp778dnb43
xU9hsvSK8mM0zE+mDcLaN1npsD+q7HrrmTbxFov9lzqClm6KiZgR9574ShgGuUX9rJs1fPeBCLvI
5YXRP8CJcDbU7duYiEciBYJu9uDPcxcG5IOnO8k48Eo00kC7kxCTQB7nsCLXEZo2jz1zIuLIxage
5xxG3fLqkzep+ByXK1wp6bqsUkHuEPZf0D6QMLrAbBkX43hLyK/iOqJm2VNLRC31eYQqEWzy9AIz
4tqkSbsnOSRdO6j+6X1Rlg95ejfrvX0S7fCYAY0lub48KhP9Q+JqB9WaX0VLiowYanZpFsG55TCa
q0awxBJolYpoDqyRp9XznEcuHvxJpXdrprLYxznDqhiOsGn1BKi1NWrlWe7+mDe0dIFmVuImS885
YOBi9teWC2F8dgNiyTl+x+5mR9Z6n9pewoCpq5lgPxog9NkHIcAZNf/baDTCwjEiYMtCeoFXbjMO
ZcR9xZBlWXWkih+RHKcdKQvGvsx8nOcl9vZE1+Pds5HE3r5blPzlmPAvT24emMj8tr4X2UQFJR8m
87q1JD6EwyQnt25mhGJX6L/HkMWHZyaPUx2r/RLKbre6v9FUqm18ZldBjdg0IFDr8OeoGWpv3ju8
l6te0OgntE0n6kUCkeLE3B6FyVIibaW7dXsN54o2SJ4Fb9to7jpZggCm5jNT+dZLi/dQAznSRVQS
+jhrG8lYfe0ZXNm9nQwHg8gxa2jhurf+xKc8Yy5DLAcqDz/dkAVlbrrBespZ2q28PqloR0Ge1trI
zgqbm+n21s7Vyo2Px5DTWT6HFjO8hG3oxhjt0xwhnfnXZl77nwkOC0JsSdN2HX2BQP29UXrQLIw8
utlsBidVjOfNozVUt5zreTW40e+QQKpEuOfQ8G5FQXpj4STfY2FjS21xMTIhfE7z7MrYZLv8L9Q4
TfL5tdZa59IOCDYjQqv7JHxk5HQgXI78V7ZISpJmMrTJR9/W2HxIF8N9QhvXOZGzYf7hLLsh204U
n/97NBRiBTrp2RjS6ijZcK+ypIx3PYc3/yWxhsGQ/Rs4yB8419/7x4Vr43tjYmthtTL+4WWxUWmH
w5L46CtP2+dV2aKbr+l/qp1E9kAM2M8shigQqAH8ubgy9Kb+Lbpiq9z8tXYqnoyKUX8FptfJFkZI
DFt/OMR58tC65u9Bq2AVI7pjhgnjC+kFQD/wWql9sEq3Yhzv/GS1/WkLUnW8NKc/+/IW7kGJzVKD
1X4KawC5qv035u4FYPOPPzcEVZQIvs2PbfyDg9/SyyaasS9setu5GnPFzteL3vvcw1yFgmnVSP4O
//oRxJH/z38oNCEQ1otf3/GchdHxN4QTV8ya6S0rlKh/LNr6W+mYJqfmmVN9WBMhlUBaIIVQPbah
WTIYNk95TtEyloW5HQnABeISaECIV+SZcTQWSaAJgnZFcVR6h1BJD6rW/NYaRwZumV4gOOFssFuC
NHR1plqcmbFbd0kebfLQVdvOtcbHKp533cwRrDdoCKPsI8rqnfDZEVMdy607veGZ+mUWbBMnKruV
7polTwIdtd51BQPdtgH9i9c9bA0MRCPEetGFLyR+nUfPL85R8wzUjIQiz7rBE8RM5W+hWc0r8lB6
Vvik3vi5v8qyc1ZaD+R/nXo4Zev2FX2M3IQ+mqZpZOhBCRLzQHyl7HBxo2C7xm1FRdpFQTxqv5kG
kLLDgrJiNuKEd01BKEIKMoRxitpg/rpzB+26SK1AtWaHyhwFchLHPV/D2fVfnPbCSqHHVyOjrazS
fZEYdDBV+UsTuLLLXvdOmv06QqfXDYaXvjc66zjnhbcnmC5T946AVD637flfPzP/xFh2BQxXphe+
wZoUd+I/PDL+VAGBHBpCCn1k9GNpX6Iqe/UGWbHhiwl+NjGDkbARmPb0wCwnO1Atkx2KEY/AzNSx
EHWEI4Zu1DqFxF+Uy+6Xm1mfKik28zDaB4cN8jrW5nw9zeNGr+Pq33C0/ok8AzTHNMmothBiQiP9
hx9B8U/qhCn3Rixtio6SsbGb01BTHmHQvgmtgd4RV4c/r9z/iMf//5ZH/39D8kNA/KzqiXituPv/
J7Te5gT/b2TvP0H7H7/r/iNPPv9S/fyli7//Akswqv6W4b/89r8i/A0PGD+kIE4rw7SFseAx/krw
NwxY/ITT6IaAyc+Ai8MT1WwX/+//Zf0HcSI6uAyoFHAp+P3/DfDXxH/oQMKBD5km+EN+q/ifxNcv
MZJ/d5zSrwHmMBZclLAtR7f+fHb+5jg1qPnSJK63GvES68jQtYdQOT4KUul8julzaXftN4ICthS1
1T71rM22yUS2iT6Eb5Ym9LvaygEUV5N7CCtP2zTkfZQZkbt+fXWZkfPiXMdMadeBTLurDrEh066+
jy4r9Apr70c7SBOLG2TyWD5G8dRAqJ3FwYtJTWM7/xNnFNRzYv8gyIxPuSfbVQs3JvBA6fr4HpQZ
O/xN7GfgJfsUnWu0SjC6yrTcxo3dki2Htbgl2HCtImc+Sd/LnhsrOhSMrX41Do4R1zJ38PD4KLsz
8teELZe1bJcLmzF6u9yvPXQq380Ow1h91WNEsJBW/pJKJfvC0zHNttnZcwmuJkweadFozWsjHG9m
ed+NbY6AMnris5tf4wEa/SIrNPThhJmIrJpZ15ErYh9tSAdl19CEu7bGC1SQyhoYlXztSC1dZZQ+
u9lE4mv3ebxppb5jOzUe42RQO8Nh4taYKglINPkYlf5qabCKyVdQ2H3wy5HuxcLJCZzENm+z9zvG
4kK+SEn0QfSUEt9+KMSf8fGsrfFtGVuDRtOQhPtWlp9vhYE4uJAnjiAJU1B7If68+zH9J21sbhrj
7kPitPO2StIP9nUiMBrBgHdAt9E7VLTG8MAKE7de3Zcnf/mCxYo6EVHzFZ0d2auu9VEUJgOVgQgi
O3XtEyohP8VChT1sftCifWXSNpBFMD+5iti0EP4cNt4wC5hac6t4lylzxucqiQMc032JXTJ04uIY
lbq7w0s877QiekPEv/Oj/Kstp5tWPjAgdDZJ1f5uyuj32M3bCPblujVRrbpk+q20rl6WeFhjoA74
WX8E/QE1hxHMyrXyM6ynirW4Tm9f6fLe6JEI6yNhThqva2zIZexPoLWWksHjZvhK53wF7o8JPySZ
QEf9MJByiZPiy7T4I0NV4pmSvADWHN+q4bOJtM9u2Lfu2DyENGUrXV19p5xO1YRuIB+qV+LBQLA6
37Y23Vtw5qLCOLs9q3EGp3duMx2rLj40YrgRDAZYIc8eIlAl8FKJiIX3vtEK+UAo5xvpMkjnf8Vg
vaPcfglF8li26fMgcKVI54VmKsi6dyKUPyZrvDcU/XGu09PHlXfJzPEeGPonwrR3nKIPfoUlZSF5
OC8VIkV20RiI2B+yRsNzzrHBQMQYu1+q0M+FsHcVm6dBs1d7h4VJHwIPYFIDUJGRDU+l21Lrdugy
nOzOVeLO8S+DSl5QiT8T7PzVdM6D01gjlvBfnpS3hD3HLrXMs+eUDAaruHvMxTUnUxjtb3tkA3hO
dXKLhq76rkeYobkcJYZdbTMNzgtDRnZaYsUOeFpVlZ6y0CW7E+LGoZHkJbrJuMMZft/O+ks+jlsG
7XzsfOfqkNlOQTTgQzJaFmV+jkbPNPdlXM8bFId4TDh48FaAt4RggOwlHg/k6MJbSkzq/LZ7TtKJ
YYkpMLxYBIvHZJTHajdQXAOsJHQ4TIrygD+sPQwLoCwt5Sv1FSIPfQBUYYz3fkQSOPPi1wirHaFf
OEMrN+l5Prz3ge3pumYKix9vLzke+3Kj+uSn1tEI4WjATmPTjE4zewU1n1MqOwlbakV8WcmGsfsk
7q4fhHXpxYD7uGLtmODnM2r+cev+wEz9QZRrblrD3csue0od0oF8ReaaMqhQQYzgGTjOdhZolvoo
mvHeSXmxmNci3q/NLyA6HGJV/IEF1CParsyrmrwu+WrLz7FPpmfDGS8dg9h11uNKmMs8EGVl0ck1
H5kA8kGO4d5VUbhxzEptbLu58TEQ29rMb/M89TtvrO+Rke7sfvjtVd29sotnN9LCXYwlhaZT7pFM
ypXUD6mAC9GjJSLWlMTP0um9FaGhJsNnQApNjRcJ2f1JLtDlVow7gLzlCqwhbXecQivymkeBaCJw
7OQ3npF+66IQRf5hgB5pCVJoo7U/jQYkWH3BUsCMI8SpJdS+7ImpVT8y1CGGNYtQsDuXmTB+clG9
lSCjAVDnPlSNsL8ZWfvLI5S9qwS4qTjxubbr9ylmli/N7NkqJDYmMW/NsNB2MuH0UiMbVS9iq2t/
d5bqVq5dvM/pOB6rWcSPJG7FjrYFM/EMqp5Ed5TgvWs/JL74Tb6ithlE91V2HgPC0LLPld9aGO0K
GH3MvDJp3+ZeC+9tQsmQlPTHCmzxGjlRcvRUSEmNw8Sb55XmdTds+5yCHQYXxi7bUUvuh2U/6fbc
oriIH0YEsGhwsWiIqcUWacFDG0dtz9tis7Hg0Ck84+gWoEZ4AqN4RHKWLEs+vCZOAgO6rMVmQimh
iOBFM7wZxyTasAb7IMisAdTrsP1kQUVWmXvvFM6rYTL+K4v4qgnVryGUXU05VR9EJ+PeKFtKiWXJ
6UT+Tyvz8ZrL6G1clHsjqr1L/1FoxvBYGIzWJhs/c0sg3gAbQ4LS8b775k0vfnm1R15ALkA5TvKE
bA2bjo5luxfTvo7r+6kDTO9qKgD7sxlyb18vJkhKx99ybOQi2c8RKk4gBfsTSvaNqxx0Unc+KlrM
SSwmE897jxxGtRPC0w3wuJ01qRheCA5SPOCH2Q63E/scVjMMWEOdjfpcVC9+V+H1MSO1n+vkOw+x
LKWJ8g82HqZZZSbWpOlDmiULYP8z8Uvv2AZq6t/MMB4Qyi2paZ2/00qDuHDiE1aSd/TeBrCTwvJf
1SVm3vG/dBlW3RKlgyiSD+WkFnKLSzRAUj6maXqjPkxWFXTedayTDD+6/hv4bnfvDubR8Trn6Cju
ajWqfRF2xxG7+66ZjIPdRPgw2P8XfdicI/zdCpm9kflbZwzf3L6AVuHOBFzn9m9rsmugF+quSfA3
DVpO/GZo7Fhx7FiY1afG1fmYJzlrZIPxW8y7cali5zgaXHXN4BPWWFQ3fuYL/Va2ju3ZDprYhdaJ
+qzRyuw0DmSyC38DxvTM/UA04Hg3x3kXOG04kqRUIHlyYsljEkdBkx89HPj3SFpI7jS2mBK7lXBm
QtAL5OlSNu4h8edbnv6GimGus2aGORkh1CFsPllBs2eImPEZpD3He8cJTWAHynvCfcg8tqb2CPLh
KU289xgFKRAQm+JLj7n0PQsFOXOoJsZ623PKqEk/jXOJiQHnWAyurM7mfD9hAyFurtEufJprO70g
CnCp9nIcQiQJgIL83QrH2kIRvPM07KUlUqSVBcJ+V5fiMHik4g4bO+viXyWz5RWGFBqHqd02hh1I
i/ldmOo+iw4GWj3q7k2sc2+W4Z2kJOAJbdh3kruK5in1Vg5+1FPjtBa5eP0eGU/yCOUTDGRH5LSV
Qc2qDbGPJKdfJdN0DQIiCfxSlBeRckGRJ/asx4wC+34xvPQmXgPvdVbLy9GByMi8imlcobtYp/H8
RC35mphadxIxy8iQFriMHCBc9Cn2oFQd8kE8zdaZLiMMPOXhr2jrx9Z0tH3h2O+2r964UxrUOdx6
1aR9JwkHEE6IGa4HKVp9elUWUmo2yDpbFGQhPDcXrbYY8cYlTAQIchs9bglhyMP8NOXph5+5Gbbr
pMGnaT3MiePszFrqjMHxnlpNdxmgg63rw5S59AiyCre21IpTjvi5Xd71Jorgu3iujQxM49wwvwzO
AAAxxlnVRbxrJ5558mAOXm/qJ7OPnluji48JxUs6yl2kcvNWG+V84M9ZQSnBvOrjBcvD6YqFcMB8
iOhhKFNvzZ7omsWGdYniYXjsW+tcSF3sO6EeM20K9/EYvyufnHU+BZtkKtFLpkAtSyYvO1MNZ2B4
0SHtovLsItlF1cp43Ujbnj7S3GrwBo7kzMFZ8ug6OkylXj9g3DYTusPoc5JM7oZ0sbrZJNOy9vvR
E4LTzLB+EpYoqSozNAdsp6sx7E9jq93GeTTu5hQzksff0GSf12LSvfFcvthsrU9ONT7khJrQ+pbJ
USN34VA1Wba27WmfAo14MrXMvcYtAbDzCIo3d29/vqTepyWag7Ad71FbhMbgyuS6UfPrFGFcG5kS
01yG83kCc7BKifSdkkaxfuFCZiBwq6l57ziUJB4No4ai5aNxReXLL91HkPvZ2nRZEC/dS6wfYr8A
zbf4h0LEKKtG75HM9tPzkPaPJJ1mWAeq8KgUrbBysN/kdXlRlhjuyhDYATmml5kYKKObjip071Qk
kjuef+A+xAjX3jOyquEB8c5VFNnBrpgwD/Vs7bO0AvUwdkcIGvAfldZAOCxZZXQaGF7By0yoTrer
amNk06sRNzepHdcVV0bYXOrcNM8iJb017nr0Grad38UJ+sCM03RVaM4Lvr8l9M6/WEvogUGOCcdo
Al7A4Nqy7An5zdDCxCQptuGnPf75goIGT6iyjzJJrgMA6LOmuJQB0B26pMQy1VZbi2g/Ni/kC1bY
UuMIH43hAeYYOzaVvjhp8bDpMAhfSqv7maXWPTgO3JPei7fdxOrMcng/ewg7kYdmbLEZ8xQzjlBR
qoJO2v39ny/DWNxynSTwqvrOfaRpMx0uWhxwmMAK5+ufL0OxkDaRuKyskh8GNR/ey3kYztrcDSjb
QAHnnqaO6fLFcri+U0HOx2SnydmAqhLUvcZiINS9Yw9oeptnab4S1Buoh9QdPXk9x+lr75BYAVW2
vnqwF16XWsxOU2ud4+G5mUfMt9cWRtCjbmvwihT2Lb2nxui8MHlJKnGEarI39Lp7H/okWesuaC/u
gepgixB3tZm2NzwMiyeXASvQyXmbo/FbwXAKf5fC2WCCX1lZmP0ggdh1qVa8+23Wgm8kjscC47xm
oTMdrHZCDeuY2Ym5QLlOVH6FkGg/EOFRcEKguUAu1Rz7lqG4G73pctvaifOW6zI5TO1LMgxMgtww
fNY66eDypEv6860NNHJbIODa/Pm27WoiQTIMQAa1qY1X7tksJGYhZcIZqpV8lpMo9nU7YTZbvk0t
VlHjXKB0U3BohJrujLJm255Zl9q2txmIujc7pOKl2+tY/BYwXZPWfw4drvE5G8Z1rXV+kPe4sF0q
Ucp2T21j5N4svJVxCSlbgzLXyn3P68BgYAkksUhU8TxsfeBHVnHj97fRO3jch6C5telBznGy16zv
AjTaDon+omrW850KnXuszRihprxCLrTAHLAPxoLJVR+nxhFGLf3/AD54oq2SiqbTGJhCWT08jK5s
qLjHBehfeekBsh+tuqy0Q++YLyMg5pWulfJQiWJYa/ncn5LQfh/t+S4RY3RsNqrs6xPKovOCI+ai
mLncRGivpcCUWNouzQFakoMMk1uFnvW3tWh2Sh4hHDRN4NvaxZhie5dJ5mN4u7i4WmOX6rp6ThYh
MnIu93dXzA81a2+v0+dgKnhrdVib68nOvae4YeldoZqEtM6h4NcDfXLx0bSUGnjnGTugqNVJLBH0
ejEMlDtLtI82ugo2Nw+kKDJUzL7t+n4AovHjzt2b86NZk3HVRyK82A6fM012oN7AaRWpY1w0K0pX
Xhk/CTgrPxGUU0ZWcuexMTp27vBlOKJ+mnL8h9qE0m5Ehlvl0GjMXtd3eZw+WCLXgjLy/L2K1I63
kclmmahrP2UvYaqZZw21GaKuaWVP7Hn/nJIhQdQe7t2jia0fAcjcH0PZ7Vnt6xD2tHgdhpBX+jC+
5PxKlQ/2RnpQCOOkxPInehe2pX9GdMid7ZP5R4aNZ7DrqH2RH0JgK8Fophws7KEvDdpNlpiWCMjF
2XeFh6SiecwNIz5bdigPoxi3CpD5KQ/1Y7Esq+yhrPa49fu1qAkfJ6BanbkkHWaUeMCrjP1JxmN5
RpbSPEV56t2E0LAP+s45xxsyk7sNo9jLt2A/zE0clYg/7HE8N5G3Kb90gCgPCqTBBnFev+n7Od5P
YL9Y2H2NRq8eY6tETFiIvSunq65LtjUM4T5rgSQFua9TWC9Tm8VHw0d/DIPqXadO+8hN6m+rlO8q
7IeLbteoT/NcbkeDq7+eEbuLzrukUVWeHDsyg6wUhJ4a9ichftGagYi2U1r7hSnwJHPFFG9m8IV1
NDkBOE5O5K7ctyHwDC1DCca4gvEDbmeXqRLIX+M/STqv5kiRNIr+IiKAxL6W91UyVTIvhKSW8CZx
Cfz6Pcw+bMd078S0pILMz9x7LujwBeJ4hlxxFK2NxiJMTmrfUWI9YMPFLtCQSFT2E8G1+AP7RZyY
7m0o6OSAe+0bJJAMpZDdRAm5Ds7arNW0p3PtqHdWZptdqhm0QDgLKrauYqIunT1FYnmgJwH5nPcv
LG8O0G9+PMIubwH750VhMAKa3FkuKoHLufqwGwZGsgHJBtaMN9VSeQzqkZvPKaKdYPiIh0CROjq5
b4IN5lLzg/6pbczuRCTvHvKhQiVFSFDkmsGm8DhLDG30SH5DJpe0jMTyqAIC0w7LrrOgBE6Yhvs8
3OYpyroQ6ccSmuGQ6jvpVMFHwtvSlmgL4zB7ahOeMZDo0xb6arx2w4hwg37KTm7Rn8K+hEWIFKr3
xCs/TS96J99AbRkwDNWYQMpqdugu+QEZYBfchqvKpGVq3Rp8M9oPMtflphvHcLai6jcdtBBjJUwi
onk12oCv24yJxJz8TYi++wmQ+CY10uHKW4yxBmUjW5U3FAnFWn0FcCs3vlSCjp3vH6Du2h7cpyLi
T0gBOvM11vSLkbuxJhzaJECSiduCaU3jbNOF5hUNPVZqw1sR4v5JFmcBBD5aCjfNWdKOqxxf674q
ST1H2srGlhLRnYpbRoQndLJmNspRSTkGvZ0T6v+CiXNWoGRiBFg8RTl74CkK843hurOvghYljOFm
F7Z+ESAlikZvFmUc1LvI1n/axii3SVwcdYJployVu6Up5dqqW2uDQHkTlWZ3TI0cko+57WBDEsqA
W9RuAFE7vfCWvtMjfghs4IZxywx0bJoVCuKtIezLoFGvDn1xdqPubxiaP7uSAVIGNFV+5CAVjFhT
19o5KKkMJqW/IqUNJjYBTPuLrdCCKwsV7Eym7AHphP9MrcKfj2IW/ppc8AZqKyN3N5VudJspQo7H
WHs7DNGxbGK4rvMvBCXzCvsGW6Y+e9K5xbFLaMXe57gd8wb4QERrFFkIdgcXaalR7mb3wjKqKeMh
HdwyjZSYlj0ZWn9C7gVAuajoziic5NaMa6oFj2HWeaireGfE9IqGZBhrDrAHO2ViNAtrup7sZB6G
id7YzehzR7uFGpAjGPEaicNpjk+6RlGqnjx2P6WOALoxahdalrup9Xj2j0nW2kpoqxaAo5WjUVbU
smZbaZ9p9qYTGriCIXtHH0vErS/f7ZJiy/NNe5k4KXCdogAjnk43va8b5BbuIy0YOhssDqA3oxom
lNqD1eiMmLQ7FtFIlVZJlG9iheLNGeXM2aIlH8ZOX+cWIQXg8oOLZc9TjAm4EIFYP+HI9xxZ4pcx
BukdBKxVQb2p6/JU+A4JXYJmyZ3vERR5SqfK6zLXBxIfPli+OZa3nkPt8cYUYmWzNgfDWqz0FO+g
bT7XWoGBwZ2+ZVGdPa9Ar8dlt1Se+zdy3e6HrPssC0iMksvbCTSIsKFxG6lXvNzWNsMQVKsub58E
ClTmLol+UyYxe5Y45sL/mZL8O0qN8QiN5ANGlb82iwBth0mWY2NCF8CxmznEpvGGApj2R2rkDNtQ
Bi0xtfP6HsNtX7E3lmwLv/CofzVjxBRfhyNjjeC4XX2mRuCsWzapBWBpImDUDf/1cM8OfVH+zf+b
AGTvDe8HPRr6IheU6xQ8eWZgEqzow4Pjs0J85dVbIpolv4VAAt6Aj2O65y5KXd9FNzKU8qjhxtsS
onZpWU6+ti1FafsyJUaHU0auYjs25lnrBYNNtDQjSiKqXbp+pA+MTIKmt8kQHqlXQxybPD+T4KKs
AvBnEbRizEULXVmwtzpYvmDyOMfiuVrojl5j9XvMiQFyV/cMiGQBH0FuSmKmkVNN9/++Li2T0Gvp
AaNJOwUN3hJcBBiLMTntU+R96wEYzgg+6ZrA2JkMmFlA+coFZcQr5dutneoX5IePjDznyoz0gxcS
9pn2gOdTe2/Y3ZpvdNqopGeBl5hHrWXw3Gj8ro7NXW12D2F6SHXHCMqrYKAN6Kh2GTmN8yXRwauz
k0c6Sl7J8tWJsms+aGe7J/eg84Y39NJYC85Wwcy49itskHj9gwSzSmEW7WJyOxhgTLCTmlm9u011
C8G0eeiFg87dj/+V2fSu+c62bKtu01n+Z5dh8NV89MWRzD+zJET9SrHcVAG4IA9qk0OSKT7LFfdn
dMstKCeYN5nZ279m2L0o38bcVZvPqMcfjgZuyW6plgN332axcSpdectyIF6M03DNErRIQ9i+eX59
CTTb3QxoqzodtMBsONuokiqGmMRPofX4mQ03W5tmfdGIlFr4o/faqK6Bhc9o1au2VktR207mmtau
YNeX792eWZDF7mJJU7AC7EkweEnsgRFy0wjtYeskxKopcHaZMz4AMt/NWzlmvEpyQJXTyK1Bpp1r
SfdQAg9ZCbreKMnW3ADovlPPXrma+TdiztE0LgVbNHOo30Y4KWnpOmb0zNWmfTRWBl/7tusnhxOM
Uas7h87EoQP7yQSI78Zqk7NMVHH/3hlEJOvaLBPWzXV29er4A3pqTgJxC1OtPbqJcQrtsABqHC7T
wjFPSqa3snLXg874fwD91xgp5VIPew/wwjIYJ4Y2dHktSTQrM8+zHfSnz9AkAKkU5X5Q1pZMTIIk
1DvQgUUqNLRgmvNNjYvbRGj4MXVMt1YiiTZNGGgyZ2UGc7SCdsDMEuH2YXpJrAbrfEuS/+dPMxjQ
uctREtmJwxbHp4dvZFtGiXZGRWfRJKJdzDbSj6BWocPl2Hx4RIse6YN9N8IqZwQnBqMU7OQHtLA+
F43iwTIdPdpoE8asJv6z0E8AbdCjQz2l7ukj9Ker40D9sCxOOWWwZ0/NknLaJSq094rqyDeBjrR4
zUdxbbX8s89LHz96zfa4p4qky1vWzRSzgw9+JpgxCNvGcjFChjxYbmJuRMeT7mjMWC0rWnrMOezE
+hdnhVgwkSQiBw29rb/qEWVxqMfBuom8/ejr497p/cccbL4PJY1dbwWXKodvXo3qoGfU8HF3HVrc
d5BS4hUUJSCPoUsOuMXGpf6O3XyX9g20yQnsTPUQrdKYTICFjnC9sQkxkLPOfN8kpXPSiwQI7hvd
y1Pq8xKCiklVvkmGMH62KwtTO+0TSbXvxC68J2Pwk8RxAAtVfyRk+KSQyDvT/x01j1dVDpemqY/U
kiHJlVPjANDtdUZruqQF515hM8uK3bFEvvaMl8lngeOHwIr7xTrv3as+kAKjNegGxuBs1pFYh4PD
wkHA+xnMck++BcDfzCFNgU1CFmFRn0b+G5LJpmViC6swUJ0Lc9wX2DyWUiCA6DUdUqrngC2PISKy
+155OU9ngl9lqUS77nImCF5XP2ul6BeyGpoNrhyDHjaTy3qMX4oJv6n5wynHfq9lblJYjiT+xOHq
msQ33lSKgPhLD+SHQsRDMAjBm7UwPnPpa7uOVZjVeeJom/G8c0gUmWzCRlYQqlWqxx0Ud8rHbJqg
IifjfvAoFrMBNQIKbG/hpajhh3aeKUlwpqQUiLVpJYAvTO6X1BUJnDsix0LkDBJn+Bp/1h4ZAIuW
FKQ/m6car3Cy4bHqDprDnKVy0UXnCa1OYZCfESV8BsYUkWARITWhwNqYNXj6KUVLSvaNi/dmmB6W
kz8bhgkTPsuvyfxhOAGDoypDKu5Lxggde7CD0XRX5J+oSgrw8W7ZMhybVHz87xe0+dNBD3CRQRVV
LYIYtkjLoGRWib2h7vN5yIRmQEuSQ+6WWIRYhtlDlaz5j9lr9LHGkgFCcG9iAiwrwbGg6C5dJx+X
nuXfUX5ltw4Pi8n2kN1J+I/uhWONxde+AloKv6hfXMrcS95aqEwXM7j3srqPnTNeYZE8leiP5nAt
iKY58TCo3zDxdBRnIdHVy/9+C/hg2LbgRNb//dYz8Jxa4fCvyFpj3blwzlU4XBxPEasO6mvCfLof
LUu7DzME1Skd4MW1erco4oTpuvvI9X8GvXsbzfk/BD9kr+F6I4v3oRtq2gYG35/mUQEEynHPplb0
j65Lj7zB41ORGP2jmTZBXFHSGIbCRKZaOvg0vhVjvnZbNBa8fL0bbiMfQZHLOmEbRjXI+f5ZVuq1
aqwfENpA7o1w44zquxUA7ZjxyPK1ubMX2Ay4HFjCTb+GYdy8GrWtkx77Eg4KkiHGhn56w6bzEvTZ
ehBUlapguwwL6NoSG4fV3NprOla/2sQxmbMLAXGRLsNQEqyy9MmdC+RBSHIAisFgm8nnO9HyaKG1
NVC8LhxmtuEwAKgHVLqQ7XtBNkI9x7X6tjEuZQfrvLP2ac6qlfUsVdsig8G1a2oOc3qjYmf6ahlU
XrhRXFPsrilTkpLzYuKEzNP3KYl32cwEcDzUTl3TrluQZ3T3+RZLRg4yRX4wn/zU0vzgT4QQTjqL
eAUAxOuTdIdf/DXRfgv6GRbnPljssSbChBRQogWcxD+NpZcvyzb8IJvLNzq5NgW2C6aF1SUV7JxM
Ajvq8GVw/BxvaOpiwZPvWi/iLcfounD96UDcyEuDgXdhNfN2JuR6Zn66LCTUjbaE4QCC4rUS1i+x
NFhugyzF75JDiwN9iDgGDDwZOxQ6eLdMLD+yPJqh9222xjckIRTIJCzXlVh3Wrch+uuV06Zbt2ui
ySHqmkgPG4s6PR8mNq5ZtYG4c07QLy+7ujs2XvNbjT6ITOn+hokvlp0ZQ/jy+DH73fSUVLhQtShE
CNigDCkesrCvjNn1ZSYyoiRrl5GshnJCevRyPpkuNtY7fjD0KQ2WVt8AENwX05nGzVeBOJQxREIg
aZAPCpGdG0Nd1aQBehu6dwZyXxQLaBOqhZG2x9gr1o7NOQFSaOStWjZiYbhyF6J7q3s6BsCTGqFD
0joyYJ3jJesV9fRF2DMnOqdk87JZs+KojW5BKMF6sCywktO8xmKjd2AGRENUMKyrNT96VIImNoOo
bo2VGY5q0TNLl3JExWkj4Jg8kKmhU31O5L4PpiQ2KdU6LNfQjIpLO4DVjzSRb1rsj09OPtPiiYyA
6nkblTvve6O3cChfS4H70izSC2RqsOwm/CPCwqEG449BGKj/1u1sbCu7d9ei+tW6YK/3zsXs+RIG
dsmsdMp/PZVGorXPVBMvvhacodaz+Q/88bUGx9hF074g53fFRrlYoSGRhxozP/kG5TZizFcp7IxJ
Iza45fsL4wYIHYJHvw14cmMqhS7CuE6d8fBhrugFyYKxyFfoIVjUEk+LZtKq+s+adpDo8+Yr3KUW
AxM0ms7KzOD4ZRizE+cyWeFaJeI7QtGEVBjXQCgakmHtV9v71xWVtupaohQC232xW+uUufjgMlRe
Sye50MPfTWE/K6xVYY1Kkm0bDvWs/dLod9i8qufM+2cE9qXSw1MNhXJBddRuzMo9RCPqMPpba7Gd
Zidc5RYAGzTKECb7YJZA4Dh5+KwpvqSs10A61s5FYSG2mhm9I9oXw58Hxox1E/a5i0Tz6AApPZXu
HJXBJ0a84ztnsg+IXH3SiNbDnBSqFKQO3QfbWervQZBBpejgY9hp+E1XxotqF4fCis+52sWxs6oN
8ehLov9yM7uHKZ1oRTqWgaIjfC4hXShlr5zOJrZE7SQ2oEWSM7QK0yg+qJ5CCmfCqhLkH/htvBvJ
kaEF6n76EZ0xmhdm3YXxlmbAZso2a1ZV8YA3tMlTduSVrhCaumCUxmc3sV5dwCrnEcIvCrpqNzDd
jd0p3KJl45C3gHF6oUTlUP7xXVDtJ2XFTIvPV+gnFZgm0zrcWZxH792oD+vRRsZKZNW2gAI7KNth
g5veszaUuzZrF3FB12YT8lVr/roZ4n05zOnosMzWZYTXiXoeF3n9zuTCZ0+fXEVCyo6H1z3PYmYB
Vs7CFRWjDStJk4hywqZ7QYaFkBDtsCm3BFdh+/TGd6xcqBNjJLHGg5nMD8f/2SoJpUiqkcjw4D57
9OEwuX6zx//8HPzVId9NIeI/nUy3iWd31QrtHWd5fgK6/QrD+jz5/TGxmKOjsFvN3wsQiL1HuSRC
hJE026z6DGZvKCgpujaRZ+mbElGVyZGyqKUTnjDwMib58NyYaYOiuh06drkNWlltuqV9fWRSBk6J
/QjjtPLJF/cc/fzCV/gjU7YiGTeOTJkaOtg2W0ym7hQd2p6JuTdkV53Mhapirc/L/SZcnDPAxAcV
s5jX1iezYjsBH7HatxhHWdmIW+CRgBCXYbRIa5TaJItoz1XgWjRhzUuiyXdR5HunM3884naYJ6GM
JIoMMVqz7g3L3kVB9Nr12jzheOrMJN3AgOU+GfVw1WD9FrVtrTq9bpcSpM4uiqhXhvxgYVDaYu4t
DKRHtp+/o85K1nijF13rk54orqnPR2OYmABrq+IEm39BCwiBLCK4UdlMW0YvONRdQ+BATcBIaNmH
CCHEKp+xtnZvVYf/fuEHMCB4i8FvB4LSJbHDlVDVEfPtVQlCD6SGO5P+tTwEuOcOjjHFQETLir1j
NFDId8Wm5cHaOGaAdbMtD3qdNdPyv39M7BQ1UEFsgIMSZ9Xomnlo05TSsyvale6iNKSSf2GT86zi
Th4yiIf//2Wcf5tPfFmV51G1JNqwdcPskiKsgbMJ1oToPaZh6NKKPeKGFUNp/DroJgxNGAffgLNW
ePRjiTf+G/zRhIM1L7IL+nPVjaeYaWYr6G+LbpNUUJ6m53D8RWwg122sXkI/OogW+1nOxHSIG4I0
9GvCmGWyiGXUsg0ymaONaqROISIzr8uNH62wz14kz+iyL2RmnVoCRegty30VmA/C2mb48KHi7ltW
KCgWfeGcXPUROeBEB3/htfV3F8R/msPqu+TC0Byoz3G5g2uCmerDwoCNbInnWXCQpl5GpwlIM2Nl
ZmKxWGaD/9SbJWc6bW8Z7HM/a7c5Ha3PQ+oI8c4jjeaGr9hJd0WVnAa2qTx4oM2s+C7JbkK/FT6Q
Z20tE9dsXWn8taHNkZSUe8oRuVFttPIFWrHAoWObzkLvKWHpk4Wat0YWz8XcIRLl5jMcNuIY2mXH
sw4LoQNGhnN1nSj7x6ORHrDjWvrFBe3N36TfGkmmnYbzRVE6LkLP2ok53kznwBFpuUS4yd5e4X7V
b6LNavjPxj4LqKNwU3yKErRQxWqDqmuPloV2BtHaIF6LAYV8R7nKKO3N4s7EC7NvCytcfKFneoQB
X3Fi0CXjwv3Re31bW1sm0sfBYRiHsexKZhF1ds0LYJiK6YJIb8n02ubDDcwDMGGfM5TdMO4RSEPE
LpPGzUrYnAE5ZpTt2cP8QGni0DTQ6+qxNt+vxQVd6HuaYNhJGIiYdE3WLs0yPjmQ0zbBUDg26tzd
yRF1SaDmvzxi1m0pOIZeGC/hM76EVfjNo3kdAjKTaizeQcb+UtCQMvRiaPbaVs4v5JeHHrqHIiYM
WbE3mfzqHZPMvIa7lzmFbFofLBG8KgaV87+c2+M1nxHrcXjIKwffyjwpbRqYAmIlTHVybRJElIeG
ap+K8g6d7wX2+q9uD48p9VbFwC6Cjo5HsqMNMJr0No3+KZnJNjz36Bt9aBn9S8MRl1VEm/fVCafs
zIrlfHazm5a2m6nzfnD4v/suI4EIVv+iaSqUc/m+QdJdlci4UtFtqki++A1yrKQ9pGUouVysL1JI
fgpFMTA5CPkJcQgbdgLEq55cPXilD4J2Hd99JFZcfUSuNsOOYe4pLyZeA22eTLf7OgmjpVMxdpD2
fpyF9x3yvaq1fv0y+zQ976ngz/I4++6Y1Qi/bpZ5wD+Ptw7JrKDOV2w/x/pfrGkO679YX4RWcUiw
CjfasSLABHIKXn4H2IlsEA2azXSLWu3hvPWEtQ+YB2RGFJNWnRyGAmWtTjTPaEQhCbSXpoxCMGxi
kxacBaBdprUKDM53p33xsvrUBP23a8bHmONEmhmCBYwxuktTyv7PinndO9G9+DyBeV69gH1na2XG
d2Z9W1yrD2ZHcUxxR4lb5yjmB0T7Yz2+hB2eSxfstzK0p6RPDpngMATTdBgcQj3qkLXtGCfPeSPu
sra/tTFjQ2eCpqjQtAd6zRI4nt1Enm6siKUKNo0eOMDvP92KZWXUG7yNlEJ+qXjWkKnDD/pJ2mzv
WbNvfUyp91cxlWCFYiiKKaVdAk3Y7i4F+wro1jWZzHy76DJRH47V3WjoldPsPY1crmXuCLfnu4hQ
C9iDvfU0LDCymkaE2u3FCEviKVAeS+esLGJnegm0JiQRmAw9/SSN+tgGLkURNPSkKfbk8WDf8/qJ
a6ze0Iu9lflwsUFEb+u8PNgeH2pl/Da18ddPzDcshWxSE09M1V+YZeyxSvsNoDFX9Y84S6/FMJ2m
Rn9oI6bnFDAHx+K2o2hbINIFqgkYj/b2NYEetDCB+E0aogT8w5lhbnLfO7D8/RzHL8dsb7Jm7k4m
zaYbsh2PHKPFfEW+0XlIk53pFjtI0nxojaUYUjqavbZsRYSyxWGEpgyxmtXceomotK8vbP1pzilr
EaW0FmmebhOuObj5S7hEben9BnX15vbi4BEktop1o18r2X0FafFu+ZizO/kMA/zQ1+7X6PDXaKPA
jIwNpx5hkAe0DNiIIUvMf/EQeU9a3XPPyr3q+AOEXJg8gum35Y3VEO6DRIIJa53qBjWCUO2LD/e8
QOZqa3z1nQ2Ag49sUW/DjvQjinOGx8FTX5FRWrA+DZBZzYYATZCp55ZsaKBVk2sMSMRDdSo5Vrgh
+AnkhAQZWOAYgaNf9UAE+JN11jmRGi25E2i4t9QX3GpsI/x/HnGIzMTmI8cFypZy5gwJj0gpv0Yi
io2cfXNsKbRi7rlw+NfaRl+GwNKYwfDY2zsI488O+XywDgcE1caOENpNYGtHoBT6svPHR5Khz7ZK
/5CU2VYiwTXJuVnYjnMkH4AdrWt+KCgfnc0R4frBQ0uH7qLlyVn6SB6LsrsQ7EjQlArY3tfnJuie
LY2flGbLeN3KpzTUT6FgKIjd6KX1nJ+0yz+N0QYv6n1AHeI+VtZHoH+XDkMDcGuzgilDzMslmYQj
OlT0+/iQOM70HtV2Hq5CwNlDTn4i99jC0nW1aMZvmJ3a3vasO6uIq+mjp9eCdGb6Dr+KCOQYjpte
9nJdKu/PHQ0dopiO4yqzdkWQP40GRC7K6ndSjdgF6v7H2GWMN2C7NubQrv3u7OVESfDJv2dti2Pg
N6k+M5M+d/K9L0zTigldirjEEmuW7f4yhX9lpfg5217T2HdXIGajdtq6Hl2DheiV3Q3Kd4pa9M9G
Scwrk2Boqtd4GJ9cPX/pjWZc9NBcvYDQAqOpbmXPx51ZzO/S2HyvUoIuQ+PoGsZH5nOrJIK8jkiK
LaS+2ULwYbR+e7CIAmf0PcfJBB2TKNKoRIu2QOnB2k+KnRIi/FOjtYWpKB2z+RwBrXGk3eNJ/uqq
effa4o7XTV/kQn9zeGRXY0c2WU2ax+joz1bfbHg4yPcZnhyiWCmm0z8RhSQoDpa/q4e9JjOsPCXa
dMuwX8CM+RJ7jaDoUFFsLwYnjtc2SP6lw5XGiUuhT/gXp5+LGiSxayRF2T8XDe22rc1VjbdPS81r
VBrQcSj68lA5iEDDlZLN1elQJ2pDScJC3B+tXOP6hElGPKnLTw3E40Cwaef02F/9tcMyiEE6d3jX
c9VbKYzLaVx3utSeEE6t/KF+QXSBXtwOTlPfHwdAq+i9UXBMVlzfWKXdmQ0B58SLYvtwTUl2WjrI
ir3s3tjPid19IaIwrknf2iSEtpvAsOJjMPFpRz6I3lh/dkp3W4SG8damhzLR9B1Mks8O6/IO2MkZ
AwXpgh6iJTjfIEMG55y1wb9ogm+oilUtUf4wYdfXFeEInTPdXYhTLt6sk8o62uQCQbKGG61O/4K4
1E61K9ZN09lPQBlv6Qi2KKlbD5f1b2CnBQ8uLkFpL0mRvuijJOKpovNqrHM2Gw+59M8xih8SWOJD
rZNoMPscGvS3LA6zCcJ96eyTeGl1FJtd+ieH9k+b5c5d5x9Sy0g2TYQvrSbLq1BgmIv+UnLUSwff
W9MOLzq1caX4CeKvbbO3GD7SkduGF382OMPF7TeTk74B3ehSe6tFOgtT00mJcEs3SdQyt/YdeCGt
fZ0GiIu4Jr39MDsxZdqfCCgCClGEBcUjM5beRLlVaC9CaDizKAAgAhFZNqxqu/0WbvxTRhV6S74q
mVJuR6zto6BhrRKRlhmgoCPRhGaVzBHjSk7xVZkFb6/hjUuRO1vdyi+GfuXnq63QiQDaRXEjasw2
fgVz2XDOkT5Hb5ro9Y3syHt9tWIOCLuz8p1ZknZgSWpG9mRgYjkrTFCEi6b3P1CW/QR4eFD5P3um
kb2o8OTjAUIRBmikqVC9OeR87fmiN1Hj7AEOkXMeqN8osI4EwIHuqEkHsIGdBoN591GRA0YOqXc8
gg5UsKMBfQ6zIl06MutXafPUaxSIRt+jVgj0XZf562mMs7006Zugb1erKCirY8AQTd94gaRvKsQD
5aLzZPsC6RbyXl7Tu+8p9Eh6lZ0gzVTY2+OvPBt/bXAsCwqIQ6lXIwtPSupyKlfp4JS41rR6pVe8
/13Y/OVO7T+T/DIrhL96E5gj2Xw0vUQsYJKgfoCauHU0L+YMDZ2lzsACUxC3DkHUawsn4LO4JZ0Z
wiXg+scSUW+YKd9Tg/7A6BsXRCxJ9tDF212eRMMpGSxCNOaogRobAhV/0SN18OKrh/iDEcEsso5o
iTdez9c6+MzvrD4xVm35VKr8Se+DG1QvQsLmX6bEfbVrQ98Zv0CViP1BBoBUJ0KXlNdoxHtrK9Aj
rVNvMBjlNulasB5apsL7y1h/T7bVHJwJ+HvqpfOGveZRvnhsMA9lV73mdpCvsNBz6XtPScr2Lx1w
QJHMhCgY5gLVYVCvmB1cJDr/XcISZq/NhXszDp/CKMY7je9+UtjeGbCdhkz6JDnb4W5yeddYdr0K
SUCNyM1TFr0Y9iA4uFqkUaJgGIrCrWMvieyDmYDx5Ne5s2msMCZ74D92sn4EhZhwpXb9turBnJe6
UZ0xTer08MOqt5AUOoluIn1LzWPvJN9KsrLVaYcwZvf+0kYqss2CaB6P8eZWZqyRQEBoOArHyW/O
o4KYXqQ1KRz84lTwVbn4A7ybhndRpA9wlEV7UiJaoq/5I7/1JsFgIUbjhC9g1bcj8zlMMAwTh0st
SMFA8moF1UebxpsxCbstF5ZOABcR3+m8Sx8N3GQEhVNR2Ei6Kp/ztsrL7r8RR9u4Ezyxk+86EnGS
ux4hw60JI1qEZsoCfxxhx07Tnjju5mwlQPistmTVkRDpqY1HP+u/gOzOHGW/OXhlc20MxoaeA9Oj
NiIa5SzeEOH4FmFHvaAU1BmjlI++BySL4vcVXVq/arriC5ckAR43h4HESjHv3dmTYszteku3A5mI
OXa6EFzwNoz2NYWMfIGyXXPy9+j2TKbYhHNzrBfVSpQIvcI8eti+kzJ+2iBH+VBeo7NgBl7Uq4VT
o6iSRpxtvUJ/IxiTQVWdbM3SIWqhOlUNP5q6RIE49XgqeMYOQcBOQ1dtsc6EkizATGcn++haqVYe
a8mcbbDSdaHD4BUdS6WqerQw6PB9I0REdrqSCJaWIdZLMpTvdgUBmcQ75DSkpXJ9wLXuOzf9wF78
UTla9RS5zG0GALRIHG2KuK1TjayNqG9VXHjbeNCu6HvFjyOKGTb18Kui2kdmuCZCLEOMTbKLTNzl
lIgRqVxNKBV6Puwe404bUT96EZrjfAgxU5e4nvyqTPD/VW8OBFo6ioTZXP5hEQUXh8BVurHYG7CO
zyKeZqwdMXKGwFoVyE1fsBwonfgSNiSG+m1AJ84wW+dceOfGIPO7zqat3oBwdwcU5C1pWK2Y0xZR
+Ur9xZTG2ancn0pq7QMmPsvv1LiisqHZtpaycOp1GpXtjpAA64xzmvZPk/KBrjc7RgRsL1N7qta2
m9lIeGTGSNXFCwEN/yyg2DrKI6PNK9yVsHlf9NxclRAAF/wI7rRMLDsjfUtKjdhlbX61pomp+K3B
eb+qA9u7aoLp0oxLK2KLgOYhPnq1+vYt1d2igR297u5qbZpYmsU/DeUHVzm2+iRymX2p9OjOS8Uk
GpFY0gZXmnpJDSQctC+4pPzhDLf4zg2HISgxrU08QPVKo18uPf2tCV6Mjne2wLi9IWOYBakJoQ3A
sLv0c410aCS7fq3/IGWqn2iEsGKN/pGMGKTHB4v95rn1io2cSnmf/O7h54EE1GSX2FYJwzVNgtd7
ce8RTsyz02mHFlvvc3nTmoQhTafQhhYEB2saYUMxKqguCHZNUhIqNUcKVumwcWGF3ogHuccgEjxH
oLU1+vjSWL91yNi+9MxdQ9qt5pUFiovxJDNU94o9IT7SKNio1awB3Yx1fZBTxGvl6tSk7X86dLv/
yGtsAgTtYPRlHRc2RBU49YBPCYeVhvh4wzIwXEMgM89d73k7I+0RWmQmbISm/bRjBmK+TZZmxwij
SUje4QeX4DFhRDKFx7QGxqeTSMmSgnYVO9NkG08QGkvaL+Oz8baZ2fpPaZMQJARhtugZPsBVuTQk
yeHLYNZDJqSiupteyyCBKsGlh/VkrxUmts0Ia2L2P9LOrLdxbMvSf6XR77wgeTgC1fVgUaRGy5Zn
vxCOCAfn+XD89f1Reasyb6IaqEIDCadlywpZps7ZZ++1vnUlT1k/LeuHTiKcA/RVBnb6rOkVydEs
RordFj57u820kLiGuMD1BcR1GtF5DT3R7r1FS8BovZQ0WTBF9Ku1FIf0MAX6YnNgB597lzXi12iC
MxUFM3oXvVjbOJbnmmTZ5J191Se6W+icjwn5qggiSEnWCyR7zVTtQ3V8tS156lLqBYUoCa7fVruD
g3wmUscF/I4kA3CHtikIxIWh1un7SNYHPR9sgP6pghDyjkwZLvl5Dn1VhVKwwKjDJUc4qGZyGGim
IEXfeNEc9X5U2Dsqqw8f4FhkO+FIGDdjG1i0S8gqIUqDXXvcMic2N45CKkHSAOWUc2nRY119iipG
Fngaa7T8hzviGi/RAdzphdawfXF44LITQeWIzUSGxqHI4bomg3ZsTGgyI9598Kgpxzs0JEMd4qwh
en4ccu0JAMEj/+r4FOJl91Bv0BRjz/ZW26II6ZNh2V6pAliKcZfp8BY3UA3zbNhqImVYPYyol43m
iNfyIxnjDjNZ9rtswVoYUJ2g/0lg7orwLdGqyGMWVl5kx5Kokk4x9t04/8a7Q7bfPDN81qyDNFih
k8YMDIVur0YWhQcJBmO3tPZdNhvYS6xy58rlaGSMP0f0RFBAqfNDPd6PeIk9x1VfjbYVuzma+se+
q9f8DjXc2yMVqiTDxasqhTI3Vn5ZEaTAPmsnTD2Dc1Cq1QwYh9slAglcoVh0Tcs8jR0oChklT3NY
mB+FfApNHQWEIBLLDetvi4HorrVKcYFC/dPGzYPUELnuMsIi6h3ll81syQtDCs8sLJi9yuTQEKKI
qjCZj/T/h8Miza9Y2CmXNTp1ZRrWTlSH2p5RlFXtRVGaviQUw+tk8ky/gHXJiQ5UchBlR149V+dF
6xOYQKZb/eqz5TOaY3+IXGhGyF5U+Kv7oZGPvEMR4MMRaz46xdKCGX22l/YaXf6maw/K+sGIFnr8
t9ttk5GRJezyqVsch+DukhIKXuPtQ2STswMIB3WxPjf3NJHiy6i2O21YhoNDeXGQsjhRC7DYhTyK
ku+nmVxDFt2qJKguXWMhZhkp2ENqaLIIoGnXZoJuDfIJdTvblMFFAkjbMdNPZAsI8fHpZKg4mfcX
m7LekgKRHC0m4rkwHsW06lqrZGcVzMfVKTMO1IHHtqQy0pf81+JgH1mm5m1oUfzRMiF3wVQ4rTrf
FWr2oSR0i03wYglj8ojjjIFUHyZU9JtUMdvzGK1mHHcqAdoiD3LK8qtSwvTRUJszveAT5o71SoVf
LQp2mrinyTZ0M8gHlYIi0TpaHK7xmim6n0NA0lIE66a2YXJEn6FueQJDvuZEqqQtZRvdKYpjE0Pw
IlRjR89gDNDxejQgmU3MzjdIokPGsEInl+MYOTTwnSTbdj2tygQZ+2ZpUwbIuf0x2D3mMrX4Tezy
N+ZXCdqXORy13IsktZJ3Yk2WILvTttHDwFBldG5NsB8d0IgqZWCXRcOhRWlyRy3KuDwmS5xDv3se
5tFjWKewZMizjVB8S+LMcpA6id4ZyQsLxAB/ViUjcH15VRQNLteEIrEpsBoOA8y1RXfzu5byY01f
Rgz1KAWSzxkfICqvnnEbib41O+Ywx+pe1dhElxHFSlu/kKGlHJwOCbTRHxJUKMwwk18z4YjQ673O
BTtVEl3a5hC30dDsy1TeleVYBuVaAisGsgLZ9bNvWhEqh7d+7N3jfMWQoj7AAXUemlT9mRdtjLHX
2ApgJMe0NQ4ozZNnUG4WjkyYNWNlxc9TzDmgm7t7XGjkNk+nbCjdXdRG1XNmt8iwzAG5eWwy0mdd
e2pEEj8lBmLrWccKkkbWXUQkycWqhi1BwCSfuGSFOAyqM/OzUYuHDOIpJGskwzkKw1w/qqOYnyaK
txhP55OO6Z7gEyQ8I1GCjQ6T2CAgnMAFrybGZ5PHWJlcMko4m6Eco+tDx5OwJlmzd7kzMYdOHwfM
ag8qqu9qbLVDp7ffEUullxlkVk0IPReQ/3f02TVfODRiJQIOTGJJMDkTMaNl5WL9iuqdRKl2NxSA
OV2zLl7kkL7qUQxcTLUdf246+xXg3Ib0py96Ay2WV7QRg0pCOcagBsTRIOv6zfxNCFfGQImSXDYt
htO4UQ+4IsfGXX4YZEX9DOHsM87Dl+jQL/Q1gSUEvgHlsstFTJfYBws1+1qBtLNnv/NUZ5eRoYpi
gOgrIuRPVZq+oYRjoo7ilOMFRYiow3srM9VjOsc/jTn6avo0Pzs07LxsrPFd02RvWQ+64tmNI+OK
zUY5xhbS+0mNsueZiEJkm7iWMnauLhf2i+6MOJ+rxNf7+Z10e954dU1mtzH6ttTHqyXFrlStye81
wbmpLQnIqyNmZgbQlVX5D813A5GKrgUqSkgwWcCCm963tDyYUoTeEpssOBYb/qBThKxcWMN8ExHs
eW0yd9OcPDRx/Wz1bvYW6cW8m9byOxSYk9Ws3LHQMuQ3uqfYLK6k/XgtarlgNix3I0RP7eYW+zwe
LoQHWvvciltCRhzlHjgkfACQDUb1W3A64BzDEcowoC8l08g0J+fQa9wsu8LGFJHNL0bZT5cwATMQ
68VFaI3isbeh5YA46BXu5KdIWlHvjedaUQ6svuWmXWACoX6fziXHESIqY/QpE33nqP811tOyS6fY
xhRsk+MZI+KaysaE0t3HaFgH8Q6r8pAOBHsZuX0eVAZ0JO6+q+6PsJXKbhKMd9y+Hra14KzcGiaE
iVpoR23+QCWv07OCg5YTaIQpfx+Cs37KCq5C2AqahZTdMFDV2TVtvKyiMNHmhPMlgHgcaeRuhZzb
EVMg3MmO+Q5eykBOgrbhQMLuotZndcAeZRPOeqfXo/ZDpOojxfzy0k3hiuiIt3rTd9vEdef32Oqu
Vc9AX+tJh5UVAA5lVKMjk+DKb211fHFCE/Qj8VY9KThbh1E2c57hl2ATRblFAEYkcDoT2nNN5wC4
BsZsBofXWQj+XDDXDqE2WNuwbXXeclI8FCGxC5hfl3OUAppS6pcsTcZvh+Rfauxcex3bDqySPtUX
bHfzDlIA7ejOxNAcSvuSRhjEaANUXylEqQKd53c4Tp8VjdHXvCIs0qV3DGO5vFTSGAIC+SyC1Rc4
xHpk7/qqGk7COeUUR4ex0F0vXcb5E+fKQcuS9kUiKb5zanJFOmGT5WRX2Cf6sfHNxhJBHxMSnpnd
9IxWIIE17CTHMsQHR6uNpouBzkRJiaQwR93a19bTaBUN8aAQzOtWUmkrPcCn0T53GXA0ZHuC7aMf
nrsChLXNfgR2uPtolvzVVkX00hj1R0e1/aTF+ArX95tOCCYm8Kj/IquVt63x1U4V0wl2jUNoGdNT
6CrvWBzi5xsB939ECn6uCv77t/Vn/mT+/tu/3Pr/gwn/yyN3/377l6LvagX0/suNbSmhIjz23+18
/cZTLP99fRb/vOd/95v/6/v2KM9z/f1//vdP5udyfTTEP+VfUb8u2N7/Nyk46L/kd/GVf/39R/6g
AyuO8w9oziiPIIwZrqWudN4/8MCKq/9D1y0cm8Crbc4Klv6ffGDN/oejWZYOVNjFBgmH/z/5wJr4
hy3W+5sMLTXAa/8jPLDORfMveGCGCnQceR42T85gX3NMvv8XPDCmJFaypSRVs2HhK2uNyDpV7kQ8
XhX3dxEWuCAYM+0KBTsNgStE6RAenZYvY105+5DcaFqhWL7a++SzJKVhL3GAhfn9FNq7ai5OiPx/
oI98cgjTvmv65GO4hJHzVq7shVBH05LJ17Qs71OClBnOSGh+IZIv0IkrL26NrAidLZCEQ2XpqIWJ
/limY5i95pH+nRfaGWSPH5NXXsQjHukpGehwC9LFh5QWPRaOuAT8MxlEaFe7POIBXeD7LMZM0MRg
BnmJn3M2HxbtKe3JRcx6Zvgr5plJ+/KrrKedEr0YVvmzGq3PLCGIXg2krjFNhHyvy/Dq1BHNDckh
fsS5rUYd2+q4jcN6DGod+0mkVz/mBNUJLNiQgYDnGPOVwqXC9YDFCV/jnUFDfQPCyusjsG0aaBTf
Ydtvpv67xwwW1lJ4lFq7xjF+QWjBb7ey5NrUvM5oXWyt+Uiq4Q2/6Yorna8ofvd9J+5dZIcXo0zD
g5ZgQk1CMr8G9TeHqmPEug92Sn027hWcwHcDCII7rUcCLnzMQjNygnjcO7I6lwA5ndyajn37qo3O
DqW5diotXoAmzaEVOJH0IqZo9GtE8wAYWJIHuIs7w/6t6QxWCeyyqI6CTsmrnSYNokAsXGA9SaUM
fj4YVDCb6gx053rFiT+HFIPaZd0oaTtrLuoLbM6cLEuEL2iTZkG8ZjodlTHehgnSdfA7FuyhO6V0
3Zd47EbmcJxdCn0+U8YmXtc17/IZ1f10R8f8PTc4wcMYeJuG6Kh0i5cmRUE12Sm+iagddB4zS0Tb
EtdzrAdhM9X+WJAErdb3bI3IloOx/GXAN+gR4VGMKHEZEFsbn1SdSV/dYjFO3B2bRbeo9Jzt9FPL
bdz00M/wVO7jkNFC65pYOWeizCfx1JsJSFMio8mTa+/ZTi4ifiDgCTKPV8/dpWXS3BmrJAsLEHlX
Jgs95TQqgQmqJT1Y01v85tXkfE+PzSCWJ9KZdq0Zx8Q8klTJ1blabBPh/oJEG3RtfA17eFlEXh5E
SEgeM2vq2fRDJff6rgmzc1tlD4xf759MKznhiYCX0Ttgb9aWmTHtwDiUB6NWaFeqT04LAkMCC5Ef
JGaeBxoiGzUd1UODF2htNUtNuSQOjmpTyn1qjRurq00/SxlDaIKYT7jy+WlIr4kkHJKHKtBxJBwd
0vYDLR0abss4K3GjcfgnCduol7eill7MxetR2ylClzsr0rDRqvW10DrkAqRMbwTt9Ue0qg4HGiNh
Nm0e27VJDKWGukaH8kGjjJDnDiBGQtYJgspi5KLjfeXo6Nb10p52C1IbcjoRODpTeDpncvgiA+MJ
TujeVqFM2cXPvF4C/DA1MqcERZL4RasLEnMlMaxyZHNEhOwKM6Leu190KSF9Zkay14aRI2XqTGzk
MCqhu94Bc0IZJOfmAhw+SHRMgyGsQK9r7X6XFkPg9PPFiqLX0AJoqvNmYzxWh0Roa1hp3H7bdKNP
M+YKb2flmSt7TrzGoc2wuCcNiPO5iAC7ioFBKJguYcz7BPfyXZ4z6Mdw9j1Pzk/WoYRzShSDBmCl
Z0jQe+0cMxbremQLnHHoUzgeHputYSxoLNzhjv4xi9xIS4X4h0PCr9hXDnWdiM+ojrKzGWvDPeK5
rWYZ42OdAJKcy2YAOqWiQJ3xghAUJMDMMt1nOWeePH0MbUHHIoqUh1rNRDDXpCNrTvTUp+5yzgti
SDCwXpUmMV+TbGHRVepvOcKt14nrJlhkDXtsfrdmmB1bN3Tw6u3CqE3fQxIRjxWxly6RH8qkd2cl
ykz+JiiybGmJ4+igV0LO5mku6BdlMb5Lmwwmq7QuMEIamp8zyeRMut7YJ/W7SajZDm1rjvYl9CCv
WBwvzPV8vuomLegjtdWeeJ13vDtbert6dsJWib+gg3LJ3JK8pJJRJmqW3bAiMnWUanc17QmYONJ9
66b8mWa4+z2hvnb16nMenRp5G3qXEGLESQG9dU4Sg8VA0V9xPSenQme0hGbvUDvlc1L/jh0kLJWS
0hQhOZomJgp4+AcDb3UlZyIw1e52LtHqJPPjMtTMPCyWVgSCh7AcA2pXJFWoAyf8WCMdl0ZFUJYR
cy+JwYYMx6bXlITMCvauGEwTr1EjG9r0qK2Swn0i7+fObEGvRb147Wcs9ZcwLQ+xUjwiPLx2g24Q
lQ0nOhZRy7JmcyGENQdx8wloVQe71HT8es16FaUujjO+t52wGcQ3JE2alN0eIBOSG1k3t6jG3jjS
pp5mR/OnSzQ7CWWfVYgRoFORCISz03u6G+FicuaSYyqZd3WvfxqLcK9DnD1JTS73xAh9CacT28wN
EyT1nD6AOuIuFkwzi8aZn3InetXK4mHgfX42G+HsaAf1nuGuVFOc/+Q3o65RQNwoY+Jjj7gndfJU
z4M8p2hlZntOQfanKt1uTlodJ7CAPcv2UmYVd1VLmi6paWPQk4bYxGEwVLFAnF+8ToK0vjzmClGs
6aMdRso14iD1ub4shojudXfUdpbZfcWZXRydxKQLA4/er/DIxmSePAtXYWQLu+Q+lxxN27Yd9jJC
fggQhjqCZvVR6cVPJamnBwoxfom4fLDs+Z7Y6N+Lpb3RfOr3iUOA3OAMzP5SMl1m2xtUPXlvdaQG
gwbuwhCkyroh/DNdouMzp2X6KmeTOhLVyGOITwa2odmyzpsAXDKJzHE0GVe8ym4efQvXFz1XAhfi
jg0nh1J05A36zHun20fFXO0A5X5SNcKpjlyxcxbtl5tjy8wyB6XVZra1OmjSIyC/9o7XeiMQV92N
MzRwe47v0Td+JXV83/ajepdN2TPgAb/Tcnr3bvpgEld6p8FWY9hM6KSxHOxkYC0vZGCYw4YonKOb
aQHtU64TBxkF2CD6hKrZkpKhHzRB96zKbOAUJina79Qk3aYuqalAGOzGyTwzgd3MVvOjaqC1wmCs
6Xgw/QFst2QhwvvFpTRyLpMFDSp28LoZP4oVUkzrWmzVRXj6gDZHr/GZVQ3gaKkX8dZun/qwe9Z4
NbLF9NJB2xUzXkx1vudw4Vm1yxvYxvqppbwrugo5fVV95CWTRl1rOKpLlfiK6ns0yXyTooFXPsjH
rJn7kz6a6BxIKlpastmtsDhNspQB7mYnysbj7QOZlxHYJdnnvMXSNbKB7/zxxdunccUgYfP3T/+4
Q7vwHHWhB3+503/9o1WY8K/oIukPi/Pr9mh/fKku5Hj8y4//5au3e7VEne8hD0LrbboDPAx6NiQZ
QBP5j8+Wcvnr1/52lyQuJgwJ64/8+XO3+9weYdFVqrK//cztjreH/W99m3FC4zMHtf8YewwroSpb
KtZb/DPl4Xb7Ngu5fXb7GjpiZYnCPY0RwieIlSz/mJb8ed/b1/rccPeYf1yTPe9Od0tGSWb683av
24eKWBG6vus/YxUj92FJrjxKHBwMRoiWm5CaX01bN6iQEPbIIWJkbKIBplb7jMaoJmR0+edT7Ndn
cXuo0MVX0GDUUWgDo1QmWZ080uJw+0xZ49mrMDLpayGbuVmnbh+M0k38cWjfbv9U0YZw0A1GjjC3
KmZmAy/K+hyUnFzzQZEkZoDXOsRdudYOSPopjt2kPkSrbez22e37OhZwcmPXL95uozEad73Dtrve
+S8Pcbv9l8f58/sVSol9l+bMGCxiD2qEmPBYUZmnLcbhJUJMB/M+u8vWF0A6GmLFvLbtzdyoGL/W
SRY9Xb5fri/z7fbts1aJAJgtpELfvnb7YDSSISyrvFfc/hxG5WhkqmMHL2Z9YPyHkoDX4PaBicQ/
P7vdvL1MDG5x5IIlakHW3v5atw+37/1583Z/tIXVH3/Qell3htvt23dud0wh2G1C7T60iGnBxMDM
mDQvhDe+25qknuLynMG0pKN4cmV3srLiPDbhxdC+Epd0x2U4NRZ/olLb67YTRN1MG1rfqSFHmUzx
bVcg+Lhf5vLMBk5wDvDgSrtqfbdry4qUP/1YJq82Uu1MdQNbQdoRR/vaoOX3qCr6sU1mwoEc5toh
WZUSBnXrS6MKGO0GrTr6RGc0Gc47jho0YFkGL63ReLb+Oyp/Q5fxCyPaz6bumSa/3Tje15ETDFG+
/iGDOe79JiN1mnquhAueuxddzB6T7tTY5u0MzQ4FstziDgQfjkIi7qOHuVTeZdt8GC4ox+k9VFef
HJPYvDyJ3vbLqgtoMICUb7BeFcfKrY/ADOSRGPgHiQiuEu0KhtrbBcmjQLlE+TZGxgFV1nEU5m5B
ZkoLaVcZzsnCQWRJfRem2s+pmJ/70PjADHda2i/RT/ssinHAksLophcoLJwIpuPQGby/7X1K8gU0
RyAIxqmfydqeoV9VE4UqAwK0xuO0Hgnuh4GtRKGFml3VUfGVrqIOsK9A+F7A9TyCltxihdr1nB/J
hxueqIPPWbFc1l/AmF4l6dBWvltU99RPzP6K8TtDAoAh8KV1VeCJ6gMAsw3YSCbYUKhjeaU7dyyF
+DXhGIbreYQvwP/LS+30Z3LRNkwmiS7SHnpnzX3ZT7IJCKjaYj/mz7SVNGNgGBQOlL7Fd84T/hBT
5qdckftcIfyJEUHYRLsBzU0o5MGW9WvUT8dqSbeWanoGLhrCAp15um+s9AiCc2eAdJMA3hp3Ip4H
sgRDR81B9aWUZ3fiXzcgvr85MoOoRA6CZR8U8y0uMeso+tZwwjMKC1+quG078ZRZcHWrmvRvzrgR
w/hQnGfxogzZLiG/EOHHA17IS58iEGN6xB8XQ6jml1/kP6HtMDElmkxdg9BdPGviDwNunLLRBYRD
+sOhBz1jOuW5JbaodHSswckZMtaxsp9nY74wWsCKawcio93QJe99Hr9NuAZVlhoEc/ve0KEy6Ye6
ak8EEPqO/VEqwuM9CFbaaHANWMuhHekFKAAJ7ONgdjvbwBGv25BoX43phz4j/uzkyU6AokAWiXEn
Mvn0onmDMpLxUveglhFrJgrqRNwPJdudY+1l+JK1xV4dHd4GlJrTfDTX7t4gD6OgQ2EwhrSvKQHq
mTXsl5QYJ+gIJo9A++DAI3+YU37lRH0nJlSMdAEpXjbYYR7R5KItT+9XTLRMo8ehUf16zd5o9wOk
BbzgW1Nr7p1Wvqq1c4S8fl1q45DChaorA7pv+6g48VMf9bsFRX3VkNqRbK2a1YpEW1YoDqXo0+bs
PivHLzv+vUjtCFD0kUSvQ08arKx2CheftUSPcT98NFl31Am0XYdStdR5BPU1MfSPXJ92kBzP47Js
WoemnlZdczV8aeL5kXnsG+j3jxSHvr6EO1nNb0x1AtqWGNSRNspqT3rUkQHtLiewup9oOUbb0JEX
BSVPFqFnC39il351CvnCuWGn1WGQJc4Ba6Gtm3sQlSc5zmewCddQmvuOXojRnsqIM9ZIPHAu9gj/
Dm7N6g6SIFPkg77mvS+nKeQlVsuXmsNBRgfGNZcHhZe4QvOWKdqDnRKupEWMyy24sJKhT7zLC/ec
QFvvk3Kb4YQTIvXiJrvvJutiDfaV8vUBqfzrEIbPhkNmDKAZjHK7SNF2IUCNIVOeTVSRVVOcG2ZY
Brj1hYCASCorq2ZbC9UPQxt3ZAk5IdxYV1uNd0RkHSplYkQ50BjV9nEZXdF23lulvlvyBM5nFxQh
DUlc85T8KgweTPH3KddZgioYc/Q5HbNd7pjByLy/MpPzOKZH5pcXRSlfRAzPpsgN39aPFXNSeP9e
fBUNvPLG6ywOesQ9odnyDT3awZ/YqUu1K4V7yqcPnGc7NOFNuBxq3QnCAY2jrvq3S1xkr3MSX/Ka
wOMcM0e05ZLc61XPKtNtrQGCq4ZrVZ3PGlcB8qm9mi6e2X2EDH6QWDOax2GD5z5fyitSmL2o1GDl
PpjwYORTipITdjZh3ayblUKqarklEaRYtdBPRT8eVdO+wsI5M7gKKlfuUDNt6pChvNkdCMc8TkNx
yktguFlygPK4TWX4brrGLyPK3q3YxgFa7tVpOhY20gsiDuiVXTGCvKR0FDPH8FWnwZsduPqxSZ9V
M0gWaINwTn/Y7cuYXZrQZ1JvjhiATksktpr8bFzfHgPaabp9b6ikAQn9UrpXE6RHp2mXqreumVs9
Nl3+jMhzj9qeI4nuaem9wIspiHozAGWka8d1iF+wsrxVpD1pIDrCmKiCZMFCqRz1OT07rCfz3BOb
WiDFrkzSIe0t1qtghHdjIhLXYPhhEvRBpnMlD5vVvMozto3601nKS9SQOJAnQZnRQlR83Zr2IdVE
GJiyOiWmuZWgYKwtROAVFGpY/RUkL9sSJaYxHCyRXEzj2pI9jpLIq6sMwSp0wEnfjkSj49zwJoTa
nMd2lspkwfSgePsyZtVHBqWGDzkumDk7JJO1r4b6KlZzQ5E/GM6T2zrfqXsxsMIoHURpDDJO63gA
9/R62ob5+zyFd2qs3rlFGzgxEYvFdKQxPRfEMlg4t0jMCUu2AH1f9vO5RquCwvijC5svTs0kKE4A
W0ysx07QhN2mb9Y1fN7O7GghLidriA5xWR5nAgXVRvniNLlN7McMEnfjdPu+hoBeTHixdrmWB2Fi
0E+nXelMINviAHtyYOIxJVSkIEWkj1nsemhmer1zl25Tlj+cqPRSLQEfp3iWDvlWZGc1bAO9QPno
hD6UzQfwgbYnoW1bnXq0mdEQYgfVjicKvhwCuB8VQWh3D2ZM5k/F8GGefvbpcrXIUFy01xTv+hxr
AfCj58RawJzTmKWPaa3kuFQ9xkoGFcOlEWDuc2KTxWL7Iz5qOmC0mQnRNU6GfCtlfbJFxHqUcZZA
jFmIjcERaabLHSrTvmJrhOKE+PcRTM5d2dDFbsNNhCtuYZIzSfhMZDgala/ESM27Ba9zGCRhFuhQ
qQziFEX2NBVaQATaXo3Kc95QfMctwJnqpTfawAyRKI31hVzPqopfwFpeJgOXvho/OaFNvzP2me7h
KLHv6v6z0wf8GOQHcOBp2BfbEa7RfDCxmw0YaxSVSpmVA5bZ3jG1lzadwfdgNF5q/uFwV71rer83
wminG2i2xW+6eZ5Qi9OcxkeRztdY1v4STScekFFKdABnErCUZmXG9jkGXcFIEIMtkRIKpkLI9gFB
YcDtR09OzMws04+h1dDCIQdZeosJ8sNdED253uzUftM/5PTyQSBvSksBRjUdVac7Zs7o4xfzTKnc
4cWC4kK0Fs73uC+2g5EwhWteKjajaUEwNQQKCio8E8GE/EGkk1fbGVeShR8oOQL88vnWAB4kg8w3
qKqvLjbVa/w0Qb1qR/YoKJ5oeYOkwvCrWQ/KS55yRiHqzClU2tZ90IMjNgU1frdfHTKuHnohxGNl
OshKwSw6BKB9tiXO+XFqAAqA7F9mgklpBmFf0OutmMTWdo4geECBksKKbDE0XSTPd9BBt6zHBzqV
PhhEz8BvYvEE47w+aCPgCgcr0rRx3dAXMKs6oQEqWfz1187B9jgkgeSqPBTfCQDLsLuEmHqYhAWd
DGpSYQy73cXK8BRr8XtV0Wat1UvjUDZQ3FY1qzinRkyp22YW23CgVu/Q0cCCzsE6YBj3tfl5sm2/
0ZkFdVjwyJEPU+XUFxxwWn6JAWwBQ8Ye8tbc5IHhnudW7g3qRY31OSSfwibKccjaQOQk089dkJvP
UTn9CMPlNcNjqLbtW1089OvxSBVPJHGce0lf2yVZQZ0vI+CiCc+YORmXykgvUWI9WDG5DeDsRcob
KE3PFdR/E4R/0cUs7d3REOJTadL96ueHGKIJiFkLlW8aKK4ImDjDBSMUZaCIiq0gG9dlzPLo8O9S
Rz0rlktPA1C6QpUkWdtZAcsULq1ItjN6WmqUU2sctbbaDk1yNmsmvrgpZ4SjkWZtq4ZYHLcLOALF
wIsHVKa1gXmjyw4EcAAU1sF3YqaLoiDKo8DRJw4u1pUmys4gVgDpHJw7sRfx/Gw0hq9pqt/nEOhV
0y/RAhfjZ2iLIIPrnqGqY2qgW+J+ZPktlXNPMlqafzq62I9sWAC9fKnPm6SE6Ume+qCLnZEjBSgr
ADd0UNsJH5L0Col+E2igOUCBq6FV8MhkuWxC8seSgR6t8hDV+h5MMBuq3Na96hOzGmhU+uEYhsGt
+ZO3TYqOlRFiJQUNqBvnJymLVN3ePr19QKxWHVBuO57TEhM4VVnFGLYouP/tW0gR1vEDXKetVVg1
e7eKpN9A83RXRokeAIYLbu2Pv3VD/vzaf9VFSYb4q+t5Itj6qbxXXWQ4dSpDueyz1fVsb8L8+7O1
0tCX32QRC+WNhqTN9Z6SZgq6DlO20tvBHx02o+toy9xaN24fn9Oqcjg2/UfP5/b1weTwbtkllshK
2UqznhgrmfdyLnhftxDVa1mM75GtQiq364V01dR6iaaZKNFmeI8r19mPFZbOlkifR2HK16IKFRo7
lEQCjtxbWh8p27A5j7Zz1ytJc6xAGm0Ka2jfk0LhwoxK+3C7ia+C7A9Le236qTjDGCFEYXDb9zh1
Hc9s8nx/u5sEQ0mCX2DUawho3Pd+q+JcyAnqGuWHa3Bgg5xHQmnopEFBDeVPTKHe7cUK5tbZx5wG
L3Y4Ji+ks3h2bS5kgejVNtdI4+mAtLo1Z4tWKOKadTn1igXKNxrD/eCo2Fe1MDmRRb0npXB8Ussy
f8ij+kdSjsxvFpc3RTHGgSiQ+inhvWlWmU+3MQs0uhR5ovZ3OGitR60pnjLyUrctLQLd0vyMCMtn
MctvfZy7c6xVuleYRdBqYfiR26Q0p236SvSjuqtyjSSqYrCZuGdeFHJclVrtST089YZBnRp6tcXv
zcJn0uCMNQ1N2s9sfh1AJUQus6qTtkpScMaS+3bCfp90wZCgKg/oFJDVQfAH89+hwnXM8PSCaWds
tlLDT6/483gyCZUMOeNUCTBEmh8IwjeVwtZjsGC4ehDVZTBWhEhbs6/a6sFVJfNLfu/B3KsVLLS6
pFU2wz0+DygywGgeF9L8ylWWg73O6OUemqQvUR+UJlM/WJTrclU3ELZSgEGA70n+MPJx3+ell+Nw
tVzF/7/snUmT3Dqypf9KW62Lz8CZXNQmIhgZOUs5aLgbmqbLeZ756/uj6r22FCoZ7I5134VMNyWB
JODuANyPn1P0zd5Ku2tVMSjQzXvELDwQ/k1Jp5HWeFPHcUU9ucgbwMPmpdT/gzk8JrZ+MzThSSFz
E9mON4tFAM3fk6wlFTidsr65sn9Z3MaprTwUwycf/zbb5oNDd3E+Fx6tY7TRoC6ziErS94kc6CGG
5yNUousxCREqaA5F8JfRjicdpN3OaCCPhBeyyakEZ7StEyH3+V8VvKA1gIW/dNin6Zb4mvlfE8rz
6kRu7IaeHV1co2K876bbQCULiOrGoEHhWb6q2m2p3/su1FLujTJ5I/XYiOgUHo2MJBskdciwvyD9
EYcvtfWBd2EamuR1dL9o9QsbYsWBZSCJhgDG1D23OZFd/RJHC4LFREWo2KWWfWyhz/ann1RY96kC
KSCMRchcv3KWhtMqRbfdeNXMGxugVx18NvGrG2TnTuji3E7CuYP2mV5PxFI7S9lpCJyBr3dtTuo0
CIwoLJTG99GZbshb/82FCtZQh24B3X1NHwYwlqahXCXl4zDCOqW2XzgjkV8hxQizfQO6ovFBWz6W
7DEtWgZ2/QEE7q6lB9/I/qL9bZeezKHYG8WXgslcjvkhRAYtTKG2onELNDIcUt/TT3Vq4+GEVmoL
0qy2eUpBqlZJjYMTdx8TdabCqt9b2ZcAvVOC/wfD/ktwVin626RpuBkMiAsk+45bKMh55MjsF2fS
rrOgvnVmNPus6uMEEn0O7VOPiCptgJ1XkJV1jOuC6ruYMg5w+r1rFS9GoXPhTqGFq67SWXwMtOEk
mtvCcK/mhH5qzL+rkms3cz/HtUrSdbyNxvY+LKZTTTsGiqKBe3Tp4oSJamdxMy4PhJnEOKHlAM1l
HZ4iMDLU0LOZ2zU8VfNz330vNdTjIcL41BNMg4+La6vaVQrrX48Wbw8OQLyA9gggbSofbOUB0aXd
nD2kFrS8u+iHBQX/cznulcEzypOpXrf6rQLtMoyG6WvkfHXir33yK8Y/Ghjxyzy70k3zMaeTHEpk
eCKC05SSmhnc5Lrn/A0zwMvEGR0upX3aver9cBM1OC4s1QC5jn0LIR+Kx2HwWMPo1mlgcS04r92r
XoGjKQIqS6pBMcwvGf1nC2NKnlgPfdl55ldzETag+y0GmLRQmFr3gdbe+4NzDbHfoxtV324GQ7yq
dv0XaEzqo81Dac8PeiLuCgPYPQR97BZ9Vz/X0Izpg4KqYXk/6vmhGjnbQQQLuR7WTE8iWIYePAJ1
/0MZqSc7Ko+d85TG911GIG/6DwaV+N5+RQjrkOjuC90zwYHg+BMBV/fJ0YfmxrZ72ps1U3yj58pq
oHsylG7ikqcNh7TOzLusI7WcWbPBScBOf7hQiDtR9N0tHcTNlr8wqJyexsK4VTIrPBCGSbam9+5s
aT9UhaPL4CoqpeI6uIVIB0lcQGZfnMSFV5m/YVXAcWrXKJ+LEV9xSug6Fqz6bdYBxrK1oLyhy9D2
Wqp0XNHpdOwb336pHE080LbxDGr5IdV06wm+seKqQqCQ8nxZfS1a/3qK3fqFZHl6HwhB3On16muS
QiKc5YUKs5QWvNqzuOonu/wattWzY1k00KVQpUWQqQatCTG+EVkeuueobggsWkmf6zhPn6PmVoxh
9fT7J6aASx6dXuH9/rO0t5w7evk/0PUIqNyubia7d+GmT7kWLL/joubeN5aCxJxifqMC9R0ln7g9
pnNcLlF/+VUAWbptJhvWUSd6oQsyIFdUJ8ONs/zy+3eBksBZXLkn1GaGkd0cspQpoDoZW/qNpYbQ
uJXub+2GX2VOEm4SCnBTlOnL5Zffv5toEofXM6UzvoaZ1Z9NQIFtjQpVXYMNidx77ILMgtFPNxxy
CWVz26Ok7TecctNspDJAsaAZ4YPtAui4Kfzv+2yoX3I/6NlolCuOdvXL7x9xALzu47F+jOPbMi6b
l1G3aYSnNfz69/9q0Bkfs9G1id/8aRm1/x8d/uv/Bh2uuuIcPPzDt4Syx7c/AOW//8m/4eE2OG8d
ALilQjmLU+nq/6DDLfFfgLwtAW5cBzemOfxJXtRt+K9/6PZ/0cmkGmgdOaqjk1X9P+BwDXC4IOa5
LuBwAN380f8A4z8U6UQ3DJj6fwPl//v//1feZR847LXNv/6xIL///beuf/7rHwq4ddtwoMqx/kSE
q/Ecku3LLa+PAFG7iKmT0WxpKm6v38zFOw/gRd99gAQ5tzjqjVTCLA+hqU8d97WCvNhlQy+PfINm
bwvdSGI3MykM0s4Pi7QLNzJXh/Ojr83MgqV/M3qCptFQdIXlASd+hFfyNtKpIWnzxvDLBL838TQE
vB2efkvLCelV8YADjq7/QTO7g19BG1vZx8s+AKt6+4RwoM3Z72Dgq0V1O5alB/HVt2boNoZfW1h8
4+3wgaFUxjxmlmfP0NEnAznVwUyz3UUvb9IU8XZ0vW+UwYCcnbQw5wro9KAb6l8deqM2HmAz0Dvz
bzrSA0rTnvoCgELuW7dJUn1OouQ2r/icVr8rEu7s5z9kGe+95yzPf2NGljaqg1OzCqMBJVFK+SUf
vkCeTyqZI5oCSWPepxsOsfZNkjPbWg2erKW9tFVd9abI0VAZw+Sq484vtMy8NjgKTBvzpy5m9N6H
SY7d0IbZO2NHqRrMeJ9WqEAcRaId6SPoC1hE77uYDAasFpTkz0/lisWZkr9DPFujKsITg6EHdVqP
94hhbYQpdTHb9z5Hcve0TvOU+6dJZ3F6BRklwt4oXOWkywxgv1n+XPntyTTr67puf132PVII8GNa
7Wu/4HvU/GecVncRdCGXDS35foI0nK4uobHVx4OZgedt/NvzQ6/ERVPy+9korUYTXDknA+Y5G7lu
Sgz1QMUkCDYesbLQhuT8oR4qAJIi09NUFNFbeotobj//9mtDS24/G7U7D4IkuWu3CJf3n8ugvcw8
DcnT+z6kozENGDpDwcilO3QPM0qyEUfWXlzybWuKK5871egZyCqTZTt2+oX7KF1mf4SoGaEDwSnf
gHSkohSLDKYYTuene3m7d7zKkFxW9btIaIpjet2g6gfHiftdYCvN3yWNQTs41vX7889Zmx3Jew0T
qGwZ85wmnr5muXtnodtwfui1T5C8lCpbN/kCsfoq6KgCOw8G0WAn0Baw0/Z4/hlrry+5a5hMuTl2
Ac+IycuRKE8PpaY3F9q85LG5U1pV0CMGUfjjk0qupM7qL+dfXF1m4Z0FXpoX325vSH7MlQ6vs2cP
bG/KZ4Uee1//qCvVh9z8tCSlR+A/eXOwhXLrVNFlvqZLbpwaCRo2EboCkLrcGkj59Ul/c/6TVuKb
LrlxNludwoGSKnhZ7KsyQTiqjR/Swf15fvyVtdYlR550GmkKgZJ3TjfUzqHYZ+rdt8vGljxZExYU
BtE4esJwZlpNYClRsnljYpa5fW+plw96c5Jp6qEoi7afvGGuThN1ag3+fbfoTpVbf8V6P3IkOJz/
jhWf0yV3JiUPrV/MGtRq9tAt/MJG6hm0AVVUeM8/Ym2ZJbdWY51LPSQ9ZGwmy0PTZiT546Sf0zF1
LvPq5cL3dsKselKg+wNtQXL0R2oaz1nqbuyQizG+txaSS9eFWU0JKhOeZtGk1I8qFTiEAg3joz3G
x6EWL+dnacVYNcm9+5mqnNoXAEa64UpttKcGftTzQy9DvPMJmuTCiT/Cke6Wk2fBQp1MsDo5CLc7
KBKb5IohicziHlaLjbVQF9N573GSW6fUbKs6gFlL05QXANPoY11p7kcLnQw9Ce90dX5o62lnQZpt
mHcj2OscYY7zn7o2i5LLx0HtW2ZZT7D1JF9yK71VQZ9dNrTk8YHjBqmz2FhCSu3g0te9hzpKbOwc
K36oLR/0xuV9p/QbHzv2LMtBjIku3ZY2WESIZpCB/V/nP2HFljXJ2en1yhw0q/FEgAMUk73c/KJk
yMcFNN3NxYYBrEQvTfJ3cnwwxKp4TKNOp6Kzb+JIu1Ot6C8FZFKGOgJA/GQjtqytt+T48OyAJ9Db
calefck0UsdGHT2cn621sSXPT6H2q0FhMFsTNHoCMZA5Qkn+/OAr661K7h72yCMKSrpej5JoHZi3
ll/sQQaAm96w19+R4x0/VCW3x4Z6P6whAu0zsRub8EBC7GRC6LaIKnyjN9jV06+9OGIECz/yRFDI
4QwygvoGGP1VNlSQS+v7TMD27xe39Lv9/jvVYD50BA0lNOHbnXY67eBj+6SgNRin9UbUXZl7VYoh
FSAzw2kByIV+/gLU5WkO040QsXb/VKUYMcaFjej3ooihKa+2+Ns07xxIThPzE62gSXJMie8EpvPr
vBJ7VSlqGJCIt4iuEAzhFfctBBaL74sOCuBZz5/CHfCj3XboXbOqZTrfRJGQUoKgow9lMuWzC0N/
W8OoTPP1BHPXsr4KLaEDUEyUedvUsyiXjsDNwBBU+RGC641YtrZ4Upih97dU1IgJhtu5pB+Ptp20
yDaiy9rgUnTheG04pptAzVLbf8cQXO3Sts8vHFwKJ0Pb23AOR6Ona1BaWEH+rcqnj+ctYe3FpXAS
avDBVYK1GY3+RbPtq8FSns4P/dua3nF1IUUTtxP0Njnxv9e9Aorpf2fTzScQt6z8ssbYWDFT0zUR
/Jk+jSSeM/gE1efzL7Bi5UIKNbS+N3YI77dHX9xr2AFZ0XV6y4Eem0pyHBw4AeGRpHS/4VUrdi6k
8NAD7WnBkk6ek09PwhcvtQvRg19fu7N4PP9JK8sllke/cSXI5zTKk+yVIXxnR4jpwpsBnbzDZaNL
YYEekTp2fFykRUaRLBvX0EnJo8t2RbF805t3t5NY0cu4muFNmkt6mCrxFf2Q6HT+3dcWW3Lv2BrV
DPa+ESjN0rMVHSzEg4f6iwIm3zEhDQMfsnWYXFtoydtbXe3Q9gbcbSjtEXpSqObHJ8HZAijSVn51
baUlp2/qtBL1zGzpI+xZOjBGiALPT9Xa0JLPK1pMrBeAtdWoeRLtQNfxcFEeRl34lN6ucelAsU6T
ApJRYXilmsER7uDDJW+tupI3o2lAdUrhrQMN/gml7F6HCzNgqit5bjBCFVbOMGvZXal4RgK4pDeV
X+dffHnB/wyDqiv5bAIS1IJTGsDUCEEpvCam9Wm5aiw3NlrjvTLeOBq+b5aqK7mvb6ehBiiTfWJI
f1pT8OA61TVV7qu5qjZC3Pumoy7lyLfrGwrHrJEyJ8GQFV8BgcESbW848NrQkgNPczwKd/bZQuP2
QxPnnyFT2J9fgd+Hy/eWQHLYFPmAKp8JbJai0kr2vfARp6rtBxpAmoJzY3avD7T6XFntUY9hcYNG
17yz5542rJ+cwKZ6Kx+6LMV7LyJ5tT7r6RQPeDUsvc+BiO8hVzqI1vHOf+jaHEqebYeV09sl4LK8
BH2SW8+NUR7PD702h47k2gZyfQ4hSfMiRJp10wDIp+xGlJIMf/Bg972p22UKRfqJo7tRxPuMw+TE
z+mPv1fhS2ZKocLdWNKVL3WkaNC38KibPdGgqrSbXvefAtc6nP/StaGlYBDS3UfTs5g8c+4/c125
sVpj461XPNSRQkGRCmdwRTl7ZaB/a7AsJVa+h4PqGUbi7s6//oqJyRxvVkQ61oZB3jMV7ePsWzc5
JBu7KDRez4+/Nj3Lz99s48EcG0mClBXtWuPt6IiPsOFftns4cgiI6jISBuZrBxz7OXooEDZb5YXr
KgWBGAlHoxw1epSK6N6hQxKw+tP5OVmbc8mtrdaJ0LJjaDXXvkTwMjZhD1jHvSw0OpJbR6FrJIgY
ad6oRRkNw7S6Ot3ni17dltwazn5It6aJ4kA0LQxXX4vU/mL3zc/zw69YvC35qetaUBAnVDZqv/uo
JxDDWBQEVDX86ljtZVHPlhw2FaqRQ1qswXKqHVoLiaZY2Yh6yxDvxGtbcljLSXJonRAEE3Gqf4+g
UEc86WQDtrUJCqbhbHnVigXZy8/feJVWTymN92S8lT77ZADVRJHzOBdbufu175CcluZIWtrJdHuC
jEXZOs/D/DRkaMqLa2dyr86v9TLYe5Mlua8twK/ZBpOFyN0TLE17pXC/XDa05LuB1fWO65As1iGQ
S131Q5pXG0O/f3FQbcl3YyOamibirTkl7Mwp/aZAodKZzZUvkEdtT8hwnWBwvD7/IWv+ILly3dpN
Eyag5yOodOmumcbrDlbA46TSpWMOcb7hEytfZUlunTZB76R2TSjNdWOvdNkEDRwdV+AGm/vSgbLd
Mgd4c7UBzsLK3AixK19nSd4+TvQEQgjM+cNSfzi9czfDPL60jxm99e2iCbQkZzcycyjb5RpgFsYu
ctyjbzUeWiw/Os3/cf4RK74oY+JGw7VHy6XU7gQ9Pa7ki9C/AfxPpuL8A5bpeMdRLMnZm1aJRUG8
9Zz2aC8cDPQhIMzhI/gMgzi69c2GFax9ieT2eoqQdpgzWUPqo4MMRb1LmzF93Rsev/YhkscPcJNC
cx9yZk+fYSQf4aIZlZK2TIoFo/palRvPWYksC3vu2+jIkQOosh4gwJpACxKExvwqUie9KKmiWlIE
0OhpF3rJcrRRCBEnHJXjo1lxzNl4+8U031tuyeenkp7y1qH+jnz3h3TIbrI2vqOX6Hrq0NSboo1A
trLYMmSuFVaWVgNVB6QCr2LVOS5H4iwyN4x2bXjJt+GXFRBispOPrQK5b5yG904Me23jq/plt0tz
mcA3m2BX1FYaTTH59SJ5ro32qSenujvvcysmZEo7uW0no2pA2QLjcObfuoNiHbO83ChhrQ2+zNnb
Fxe+EQDjZg8Jm1/oZ0NM2iK/d9mbS06MKnujwPPNnTtEYcGfc3QW440T90rZQTUlD25iR5/SCds0
7OKhRnNJW9oCb+LU2Yn6ca6OaPp820ycrdmQ5MejEuQFjHhs48n4q17ITO3i62DRpHp+qlY8zZQ9
OdbowIOu3WscFL599HayzwEFcXTLf1JMOP+QlU1OBsC1XQcH3oRuGxp1n4Qb3MQw26Jasq8a+qTO
P2PFoP4DAae4LSSVGJRWRZDeh+58pathfuHokivHgz01vUk4NZ2KBnmapvStg+bK5MgguLDUaw6y
pPZjxGSg/P6k1Og7BOZVhXzL+blZMSJD8uSG3rKit4hzg5hOTox8TyH2tM9uROu14SVfHkRcTRm0
2ITRcl/RN25DfCv0aWOzWZsgyZutFIU4oPZkgBRElApIXcyopjkN7ekWvuXzU7T2EMmr20QfRh2E
hVd3gHLL8hAM2ScVwamQ8vr5R6xZqOTKQRrCjJuzCrQFfV9qOW5SbQCN1lZA8mLgpU7kVrx93gAy
KvrTyEKnjrJxBF97c2k7VpN8Kgp7oIbSia+RrpzA6Vz25jIazrL60Y5zlfMvnApuHh9L099DZHy8
aM5l1FvhN1EHmy11M4VmPzI9t/SRbbz6yqzIsDdIpEAMRybbe9Xvmz58zvzg9fxrr0RlGfHmZ41q
CHgSvaJF+9NGnzLkDrQzxi6G9XwKF9anDatcMR19+fmbjbiYFLstXZcir6lcaXBsqk5/qpTgwuEl
563KYnTrkNA/GGOJlC5cS01knKIeYcnzc7XiuTLyLZz1WDUAhiPWZN0wba8lqWqjjD+Se/18/hFr
Ky15LncbpQpth6shKyFqhPdQd7psaMlzx5A6f1XrXGx0aDHcurt2W2MjcK69tuS2TqzDoFhhoIi1
PLT0DS5K3+df+zeA450T+p8wN+2fZTI1Rt0uOVP7MfJLlCxN759zMqM6rlFS9Lv2CQG70aBzGTY/
2CZnE9ZNV1PiXWhow23VBQ3Cjk4Qd0cUabv0qqIIVu8dMwkeaswj2yjxrNi3tpjNG/suoWkYFYMJ
7kP6mjX/NhUnpes3Rl87DWqS+2h+b9XAPFHISv+urW+QaN1GKgxTPaqBFCmozHMiLJ35skgsw8um
EIldNKV7b3a/l5X1sZ2Tl/MrumIsMqZsUCnBc00pvaFq74YeeiXa5S8bWnKfdKwHFDxHICR5cldW
Onlw69P5oddWV3IfpY9yyx/Jf4tQ+eQo+k9Of9EusYfn8+OvzYrkQqHdCgV6W3h2bKTFDd9BByQa
thrmVkaXwWNROARt0jIxaMxlx9kPEEmDWOayV5eOrJmWl1oaU1geo2I39M4hRWjqsqGXbeuNT4F/
KatWEFggjqt/DEFfxjuYV6dxI7qsrKqM2YAWY+xth16cPpseOrRKzC462pFz2aIKyWcrQ69gQ5/p
IlKUZldmKGtUIOY2Xn5lP5Lhelrqi0VrufRG+k+eXKRnHPAViWYfs7R2L7v3y7i6xvarAqB06cEK
E0F8pUfacwpzmLJhPCsrIGPr/MmN8karSk8V+d/pUEyIZ6AR45pTcLjIhmRAXeHGjZHADu8lFfzT
3aTsi/QyuIaqLv72xj6nGYYhLeHte904Ijz+KYcT//xrr62udE+Y+0GNxqph4lHNTEtxlcQ/x/JX
WTdbEX4JLe/srL/7Rt68PMLaEQrdbu85VNM1yBNG5SfQxsR5XmrwLkqsMZdDB1pKoJ/st0c/ROkF
tQwIstwbcuWLnPpTze0osNHzzO5R171GHDQK1VeXf+UmLXxZcMGY+ovbGYcSxswcGVPzE5I3P9tF
lDhS/hJuvSQ20FcFDTqjo1p6ofvh/ByuhT0paPs1GixMIV018CwfBmofVL41/Xh+9LUt+ffP30xg
FQVQPVq0iwi/urJBSNOjBR8YzZaxY53or6zoqdKVZmN3W3EVGbPHmSdPG5LsC8HOHRD9b3Sgw6Jb
/H3+c1YMTobkTQFiBrmTmAsfl4s6dfBgItIAv3gBFaS5YdUrKyLj8KC6rKYWNnAvRNMIBpkZ9dmt
+s3a/EjOaGd6WkcN0TbSEs+yk4MSh0spZWO514aXHLKIfFSkOjig3bD/0Hft3q77W63bykSvzYx0
dlEbNCINn5720IXyNAzcX3C1bt291gaXHCGmlVV1at5ddMG15ZYndC03DqZrZiMdXGpfbRI9oRu8
0ePv1fw6QspBCjrbhwvn83nTXGloFjJ2zUirtsv60vLQsWkg33xFNfaoDb/5+F47f3xQa+M7RP+p
7e9Riv9y/rHvrzhSvH9G92TWRhA7sLlQOntM0Pk10dsYcnfjcPP+zKEw+OfwfaXF5VACVdRS7T5D
RVJEzcHgfqJsAYPWnrD8/E2AiiKrF3qETZWt9ZxG0d96ER10po3cVrlxClkm4z93ESEj2xB9t7Ss
ob2TdKtJ04N5ncSOB7n0g8O5Xs/L+85EDub8irxvx79VHN9+kEnPbmD5Ng8LxEPjj5B4XebewpXc
eyCYm1weMTEzUm/bxEarYvaLo3Cr6uf5t19bDsnFWW/RGwFvDynlJxSGry0f3ngtfajElqOvPUJy
9LA3J82EdNezbf9rN2sHu6j3djnt6tn9eP4r1rxCcnga8cpxAgbhzU5yKFPtSkzVbVrZ3vnhV5ZY
xrINkxPHTTxYXmergdfXycc21S6r1wgZmhYkIxqvBdNjhc29iu4SQjZbmPqVeXEkdw6FSddGx4tr
ZnDwi3HeJ7b1iCjYFu/G2sxI3gynf2bM0Uh3/4gOg50/mFlx0UEJpOifgaLtTCsLot70lKG482fI
vuzo6fx6rk3L8jVvYhBMzL41A75fyGTNXQPnxm7qwrtA1NmGxaxEIBma1gZpitYX89LcpOJA3d6P
zQ/aDGdg9qTV2WVm70jOa5XdNBn6gGpK60PFet+i/tCXxUYUXZslyW/tTmiw0zJLzlQaH8E2pEdt
iqabPszKy3YzGanmD40TpjZrXI8pzVgifQkC/aqv/puC6v+RrkjIaDVHVfJ+TKAAUSrn3kS4Lln4
k7Gli+xIRqsJGnWLLEO9OuuKq3HRfrYcWPyTjc147YghI9WUiC54WgTwrqS8dmuFW8kEaTk927+y
Sf1rtoeHFKdIhHowEfOls70IN569RIh3tlAZyYbOY9fGi4tMRns0R5HSWBB/7XLru275D1CvBhtW
tiCM3nvQYn1vfHFUVLspJr7RUD4V2SMXFbXwYfH4PM5fdeWT2ubhxpPWPknyepVmkqhNazIfRpft
54ajQB21pdcGiNLXhtHuoVPYSvutbHq2tHWbTitgPMTyOmWYXwa/zh+nKiq9Jhi/CRFcBlIVthwB
SDcLZBtML8uUpxS6vkTJLupeFDLQTR2B6uCglje6+iONtYgel6fzfrOya9jSdt1U8GvqcWd5BqdM
dNfRxDEOFw0tA9kEBdPImVlk1I2K06yaBoR5ypYJrayqDFgrRg3SyDmEnWxGqJP7VjhmMHo6V8mU
bszN2iOkLducnMnva8gPf0MG7P4KRR0vasFiVXWRbZxZV0K7DFlTlwZqP+e8hGrs60gv4t6hg6Ke
IvXCB0he3Rf2iCwhy5BbY7rPYoijO+A/P6ZIcX+cX+m1b5DcOSxgCwkNmLKKtuxhNVeye6NtoPg1
yAadf8SKnVqSE5eFOtIcz1qo6CwdfZKbj1DSmd8vG13yXb9DOKFTMaa4t/M9ogeZiZLK+bHXJkfa
u/1pDMemY+yk8H8Y9vw4RuFNNlzWTiEsyYFLLc+LKOAWijD3uBtEkkPoYvYbLrAy7TIybTQUW9Qh
sTPUjUg9xGM5l3sKp8HxosmRudyq0qh4fdrUXRpYyyA+jPA7qJlxdX74tdeXPNiKk4xthrlnr1H3
WR30qKNMs3d+9JWVlYFpmlaAzC6xyQpGtX0eG92hqqv6VExorF72iOXRb7bkMucJrWoRQwtxFzoT
kjviJqPIfH74tflZfv5m+CQL7Kk2F7vXw+rRbVLx2iZD+HzZ6JLPxjQoummCac768AM1wWsn1S/b
EU3JYWMl5USUw8HY1l2xTyNt3JllEe8ue3HJZe2xtANDZ1pMyJ3YbJNuN1jz1/ODr5yyZBBaDY9/
OxYsKRTWyJhN7Q3VvJfJcpBpCO9Ma3qKBgGrbu5vLPKKmcqINKXOUT1XSCT5GqI1cXbj2N2Vgqry
+e9ZsSHD+dOG0iFSBj3le6DniNi8WnG0u77bePm10SUPHkbkEdySrLZlARo3Zg14cuBfts4yHs1I
Zx9VtiVnGxjBAcXjX6arXGb8MjVbjDrPbI3kEvypv1VhwfSnfONCsLagkteGitn924I6N4Mm3X5y
Ou0q0/3LrrKG5Lbp6CJIpPHmNVLYqlIasINVv6wanuTLLEZy3irQy95M6e42W4QgonDcIZL09/mx
tcUw3rnEGJLvmsqUZUDnuWfq4309Dc+Foez8Tlz1ZfWRS8fOrZyP/vSxw6YWp4tUBBLUAsp28Nbc
sNDeEL+SRUjXFtelln3AEWFsJ3ihOrMr/XHhcg/tnZm2CELExodoaLZuKmvGLu3lo1YFlgNuxWuM
3Nxpid3euDWiBeenZmV0GeLmuKMV5Tn4mKTzoeWqrkc+//zQKxYpw9vQByRRNi/ilwYaO1BvWlFx
FWf9BtZ57c2lIKDa4C4jpBA9sxH3vZV+tn1kAM6/+trYy+H/zRYojDLJO5uykI4o9h0nY39vJvkW
ydPKFUJGtYWQCYUwQFOUc9BKcXKQx+4J0/8VR/YWH+7a5C9f9uYL8sDMTBrdmJ3C7g6haSSH0aUO
AmI72FjftUmSQsIooN7QBxag9IOf6IbXXjSEyYV2KYWDwUDgMmoZPERWIULSwEmKjSC8NjVSMECR
Ngjg4TaooUS6hUKSgzpwKtIetLwfUu89b0Nrj5H8Fj2+ytcaHgNnbwCCtACCr8bDXm3oWjj/iJWw
9ifOTf1nUcTIKmmYaZvVPy1leDQqu0DoGDVtYQ2/As38cP5BK98ik7sFrhFVaUNwFn6fP03hDxvJ
q7K2jAvHl3wZeSOqHLDse2qXesh9X1tldY19bZyuVixVhtkZhq9kQU8eduiTYadPw0NVqN8um5pl
yt44Wh2o/tSqAVHOSu7nUDtUCEKHunPZvitj6mLdzMrR4tXdSjuazWzsEC8P4VhyNnCYazYkeXFV
AK+dcjLhSKKmCIFZj+bUXNs90kt9bR5UxBnOT9TaIkgeHatV2w4FazznOkpUygcrdbeI7dY+QnJp
oRm9wpZusIsNd4NrXxsIo/Ui+L3XZ+4WWduaG0gujdr7LFrBJ5SIaSVWhnhzdu/k9lZT08r4MuRO
UwOnMQzS7Uo/3o+x/Ry59sdx6i68wsjor1Gpa3g5mKZ+mJ4hwz6QQtw4Yq2sgIz5Mg2lrKCBIk2c
XlkVauupeqfaD4Vb3UTDz4ssSMZ9AaWCpWcgoto5upwDmHwFcteNcL1injLkSzf8POhty/BMN873
k+Z4NsnDyw63MuZLDavR8XMMp/bDj2bk36Mt8/n8pKxNvOS/5AKQua2XCl9g7C3Xum5MRMsCN3pV
kVDOk3ADs7Fmm5L7Jsg0dxQrl4S59tld1FrbY1bPG9v92ldIDkxHQdjXNSTPolDJR4Zhdg1x/3zj
xzBH6iSxYPRstk6Oaw+T3Litqr70W5a6RSPz0ASWvc9F1yC25Vaobs3WzuzM4nB+fVbsSkZgKZbI
E/QBqQAk1VOTBPeKs5WmX/kOGX2l5M1QJT4+p5PtngNxmOi12aVAKTJNO3XbvKFr37C8wJs9zg04
yUcDyYIuLO/pon6Ywy3I4to3SCdtZQRwn7gsvFUlnxf+rawsn6u0v5tzg6KZsmFfa18g7dK50ae1
Wi9n1UE5AOa/ndiELlvg5ZFvJgd1Ya6uNmcjX0BklbW1tVNQvduIHGvzI7l3Gvs2uBNefDRPyqxc
B9UXIxC3fvvLvuwYL2THtkQ/x8v9UhTZtQ6d7Q6ZtHnj9VeuOkLya+Hoiq2SpfFohD/0TXXI8k+1
0j7O/gbWeCUsCcmXidjCsm3d8ErX+m5O85VK0bWzt0ju3hvedvnvz8XtUcYearilPTo43Z1GawbR
O9n3TbRxNF17gPPnA1JH7/SgMFB0COwnSnpHXc28OQ3+Om+c783/8v6S53Z9b4VFoxFXXSU5ZKXv
IRU77+j0OzmddYEHLA+RfDh0+3600C8ABkXnZt4+5p11gd8uQ0t+22pRHWiTyvsLgNhzNz02Y7uR
MXsvJixjS44rwrDWHZ2pz/L4yo0UeCz1zQree367DC75reF0CRpVS1xL0N3WEYF+tjrVedBoab5y
INnf+3VTXbA3Lw+TXFjpExVoNLMUo0YeBtkpB9OYIaR93ogWW5SzZ8vwkhMjVttlKkgWTkRx8STo
k74Zrdy/TsPSP0z9iBawWfuPWoeM7kbceBdasTxT8uvGVaCrRCXSAxxdi2mHHCI68WhBfDKCn1MM
wWjyjcPNrtT6jQPgiqvIIDLQoDMCvTWXxFY8a2H24AzRXTUnj8T2DUdZosY7EylDyWbTrcdKZ50y
szrVQXOjN+G3Kdc8p4t+5Bn3CIHizyFpscXzS7di4zLArK9U4YqRj+os+wE64tu4GDf2jRULl8nP
zNTXRN2BZO9b9O12TU5fclu19M2Fvnk1xJ16YDqr75d9iBQIqIAEpuWDGEx68xcM4+PBRv7owlmS
IsFsAZPPQjCvo+94lR4gXH2JGAt2LAPN6jFQcqOikl9WvXZjdYhjqka2VUZeW17tz92jVaykHcra
8Bo4DJBLM0y44dw2DDc8f218yfNDiPUTETQGDB6Ds6ts5EgVu9hwuLXBJRcX4TRzdQbAItLKuC8U
WOhpObukuZqJl6FlhTNBLdQxNXkPjUO/SMO6FVRQ581xJVjIyLJGteIoaihRp0b9Xf/fnF1Hj+Q4
s/xFAihRjldJ5bu62pu5CGNJGRqR8r/+Re1p0e/rbWCwl8UAraoSTWZGRkZA1zUjTXpQutnXSvxN
J+r6Ez4Eb4ImtWQt0u7FxcUE2hU8pSv7xZ7/5C76SCCLKm5TQTDnoh3bsRWajunqIGyPySGcrq0n
bXU0njA/wpB/NX32yYp/VEWTzo2yC7oQXtPVNgKLNpy/OmfXe+B/XK3J9SP/lYWb0fcAPqOtHEMC
3Qr/hcPLGtbJ6xdX92df/UM8b2TLfRmg+0srCBGnVvv5QNTfgA/Xlf5wjuOZzOOUwLIpTngewyAl
ib/Shv9sp344wn4HJL1pfLBEu77oGb+JnCw8U2Ud3Ky+2EuffcaHkyy7qWn4BKqPrFFBhxWDDZd8
aZrg7I3kq3nUT1b4I3Ns4XHH5jTB5iH9ZZTDblDRjsvyq0rrkxX+yB1TbZMs3CfxBgdY3YaKD/CI
5/aLC+Ozp384y37gBhrNPp4e9HCxrcZb3dmH/76MPnv2dVn+tfdXNdcG+vQw/ZTLfGxLarIyCL/K
7j+J8x/VzbpI0JrC9WIT259QfdmS8iZktEAFJ/6qL479H19/2b9+QTfDnKXrwINP2/F7MkRAZWbh
tv/9ej7bOB+OLupn2a26DTc+vvB+iZbkNakWe+PFM3v+u4/4cH6Z8WQDx+d4M5UwP6BUn5MpOIrK
/F2p8lHSzMTwRVUlHONlnezhH1sMX05i/4Oe/o+b8yNXrDSpatGRRJ9qVDcj5MwCIrcS7yvz2Pgq
Dd2Wkm2TJs5aFX6viXoOZ9iACW+XjPUutunGSvI3w9XYCB+pZT3ymcYfkCGXdJyzsmrJlqI6LtKR
T393Ev8fu2x0vIdPdLgZBlZt6rirQeb5K17x9Qd8OOdNNzeWpXi6kq5gJNxZKJvPWm/KsL//q832
/xhmPfzm8R8G0Fe//yfvaHn5ULGvIJVPrpPoeo7+dRi1HhoW4wxiAoycxEJfmflq3PKzR38457BO
nVl0RV79sry7PjpJv9JI+uzRH04540yRvkN46GdWpKY+89D8XaXzkVeG0jP2oikFCKTXvWsxJDKZ
NyhnLPaNm274Yl9+cs9+FDvTTg7d2vVAUZblpMrzMB8YJpDFUG2m5eW/t85nL+lDoObcsRgy7yhA
RRJ/i6KBv5M2Xr6aSPnk8R9JZXBNJ54312AVEwqfetJmlWq/+Oqf5KsfGWUemaRppLge2+HClsbP
XYlRaWNotrr0ME/tb/iA6h2odKr477f1yYp8FD9TsosoeCsh1N2n8L31OZH5bHS3ZKwNkhtWy15k
XSPd3X9/3ieB6iPzrJflWHcjB4yT8kvLbJg5oZ9G0In++/mf4Dgf2Wc2pjA1rRDJMeBOnuZeTKSw
JoEGNbPQVNh00xx5mbKr03mjlPc39n+4Ez8KRhEka5GrPLqJa3AsZjr8hLpzHkn/Hi9z89+/7bOt
d/33f19ai2SugsbKJoqVzQbsbDiTpn+jIY9f8JH9RiqM0MPgCldiEL/C6r3Jfb/8auL2s6/+IXmg
g4WhDS/pprNjnakY33ry1Vc6n58t+of8H7wKr4IoF448oTcQ7L74TB28FlXSFGN4gXYbcFS+ogR9
toM/3C/Qwp9L1l9/ymIPIjTw9VryqvT/Dg3+SFabZxUq7+p42rfQLG10OD+gHcy/ICh8csN85KvF
LEqZqV0KtSuO6NRfF0JVaxeB1tfCkT6Ja6/LKub5fQFpnPhuHmRqv4BwP9kEH/XaiNNz2abAt6B6
EcFuKvTYTekr9zejEtcz+CGor8z1JCnbZEONDJ6GKDKXOW3mvxmyvj7+w/FDUcwbr8LCJ7HIHU/X
zBk//aK8/OzdfAjtgemDiXOcbaxCXSyCHg0X418+/MPpi2OPtemCh/us7rbEk9/7dfkKwfmfLhvX
9/Lh9KHm8+zo4ekWsars15yv6wWFxz2R5D5xaGtX/LdXdseube97DPHTCr0340FMxfYkiwAHWFjk
NcL7OSjz/t935SdXAv1wSjG+2RkBusBGD3b7z+Sx7Q912ZHtJBeHEDcefMwsfnGsPlm9jyQ1N0HN
pOJttMEk+wLKfPrtOlH237/ks2dff+G/bv1Z+0vbQF9go3UJ+zuOKeWq8EPjf/GmrhX0/6iN/uET
/+v5rjGiIR7eFOH221iWZxEHhTPpxVf+w9/9hOtH/+sjiMNI3DLifp7nssq9uaugtaW+wlg/+wEf
jn1MJNOzw405eHWR1v6dv46Ps2n6wgay/stV+HD4IRfBw8BDzVOPj5QGu6BsvujuUly1nyzBh8PP
WboSPgKb98J0bvIqDU2beTT2QbQj5NRYCLb0E7GFJ7g6LKCNQvkoXA713JltMHTLHr5V6bH1lvW5
CpNmz1fioFCTrHcY9BZFxZNgw+MxftbGvS9ktTvn+uqyLnN/4hPF/Hk1jqeepvGlDZi+b2qIXdY8
9bMQtvaXyAnQnVhIlmPSpO05Go18C62sd34q+EUPI+JHXwV5n8p5hz6dPntlux7BVjZFPNfu3s4N
cGlVw8oBzdPTOq7Q5wKoX083A741lI4wzZK2cs513KhX363qlsOdIWscQ5U+JhiryzgSYJGnPIDx
aUPEm9LXqUoaywaunBhCzsIEMqxwgiy/l9WgT00E59ckcd6lDSsPKqH9uJ/KHqbuMbPHqHZNVgX2
j0/AJR2W5mep0Fqc6tkrZueRDdhMzc7UfpQbr/sZe+v6tkKJa2OMszkTqz3QyK4Z81ePFaIzbe53
06X3jTx4TPk3te8vW9vDKqfzmurOD5jbMBBlimDCnK+lSY3qNjrA6OIyB/DuwbRZnetxqrOZ6yOL
lL9b0njdErSevoWTGXa0i3U2tqbOewVWr706/5I1JpcZbAYg6ORUY1S7CBadFEBu74Lae4zmEGqc
I/8hEvPDNrW+maNmzAM1rruELWoTzynfR1G6FN1SBm02yR5GtgMqzJJECnabSbnvOn9EW7dxReDG
epPOmmfRuBhVdKttt229/PGXld0FEsUpdJJWIBosgOM2NTcQgWouEoKGOJ8yOtikC3ISEXx9IFRZ
7xawGBkGgqjfeoUQqd0F8WCKUOs1ayLMeFPj0HIfhCjmtX5ZQzhifuuqUV+Umk0hJnrvR0sPPlud
wkIPLtw5beedWddhzmzQd6d1UOUCoEXHmdAjh1RmMxTEVe3WLNrCvRnZ+9aMKd2opGowVTXqPs2E
V6EKAu2ieUEmtPKbNYr79NR4SvC7ZmnsVFBN8NrSpYqDLJmafj3WiWJjkabV0j83a9vPmEykFXPF
KgkhNybyK6w/CNg7IoKAFE3XtyXeMWT188YkAS3aqVFy2/o9GhScV93P1PEumwcKEc9g6uQrIIB6
3rY42E/c7+tpO4ZtbTfNMil5nJp1/YZ3mJ7VOqQSSmRLwDOYOQZnJ9qwPo3WJ342Bml3t9C2fDVQ
irngeA02CwVcRTK3QB4i4lP9DOerlRUhGRL41Qax7296J+27P7H6FaaLaq9q69N89AebZqsZJsh7
TEFwaFoBe/IRRuXLloX+QPa8NAEuJaZrtHcgdRXBEtQPx3Qz8nISdxjRsknGrU1pvszeJDHmKui1
WxPYnaGBCvMyiB3bLMCwLjAHme7Q7/VdJod4FjDcTpy5rZBeNrtBT63NeVSOfuaBRiEhqw5LmoLR
jjaPc83qpmjqSTfbIRy4ObehYXRbla5Bsbaa1i/gz2Gfg7oP5DZeI38qLE6SO6Aw4mkmZ526l9q2
y7rlk4rYbahZqV+j1SXVBgSB1oHFAWHiOmsszP+Oc+ov6oBZ++CbLqN0egpjGuBdg2FryqdWxrY5
C9E4/HzauElnkGl3v0pAJNMTr9cuueHUAxu0ZWP6jEHXMjl3rKx4HuoO9qSmjSZ1oY2pAlS2dOS3
DiA8vJtXdLVOQz/FN3U6NuUAZyqqx3OsTGpe4Q3n+gz6I8vaZjXGxpmX9fGg5tclIak6sAXOhTiB
3bTOBmwvX/c3ZIiXEVhHlzZlvW8w8mb2PSKAd8f8ScdTFq+J5hdHEOhVhv83aPn3naL6WzeN6MNl
iYUtO66iZllsAY241n9qS0GDglcoZTfeKv3matJGImjs0YRiP7Y8KapSh69dEnS3sQgaiOGhffEz
WByl+7UUkb2vediTjSu5XfOw82pEmHnAzNzUt+bcJ6nPisWvWl44yIu3mQP5EailT8iFJiFuJZF0
ZsqsU4Mt0iqmomh7iILtqJshtANyhJqzZvCl2/j+2KuMBNpAXX1s8bBZljqBgKXDpgMLckqO2qy2
Olsz0bfJxkuElY4Cly24NMq95Eb4u6uYcV3Ug5jtz7pyZtibel1VNlb4OjexGDX5PmtibK7KQHho
GAN7vsNhbaqDxYBCf69gquVy2y9NVGAGJk0yL4qHN9HEltz2CqbMuzQM2IurCUlxgmfqZc08R4+i
W0a6r6cggWfIsJDTksBFsphpMlm0Q9WCdIIwkeShFyRLHiVBzw9r2w70Ye17OWdcDpXJ9FAO0yHm
ax/sKTI5vBpNF3cuzawwxbxyrXewdB9ExmPTJlnjQSrz1LVs8TfcaOk/ENPPoGfx2kVb+DFqnrfe
nLZ3S6hMszFxUyeHaE4QxLtumcAnqDtuDgZKf+VTCSbNsCENDYeHxGA4J8NdziD9o4eufWJr3JJ8
BuCXQjJuHrVEELi2GwGuDRMu6zCVOEMC3amoFHCbFINvomyA10Z7mXiUXnO7sTf31I/mHzpCfCkg
vz5EBRns+hBGYeIhnjLTvA+sR9udAPGhRaXEdC5FL8Kcpf3cAs8M6JJTMhmYSo2YitzOirGly0RT
Qu+DMe9PWEL/A4ozETZdZheciztIPBGNPZZIz91SyBrLeyhMDm7fEcfeqpj4wWudehBFyZuO2ulb
OlDG4BsBaml5StdVymoDrxk7nOvaRHI71g6tMoY7O9jbBh5sEGMU/nSvrsabFxrVmuYN53yGJNnS
1dsGs6HJUiCa+GYqrngBRA+7qQKnY+lK2xUwkk3qvJ3cFP1CmOvKbVJbjx+RhTOZlVBc8MEq0rJ+
j0Jtz1OpYM5dxlKmP1o2WbOLMcOgH8B7Euu2nPsu2K9pXNosVimx94tvMWNIJ4wEbwDbYSwxnSkZ
8sgzLsWgPEYgHibeJT7KFQeRMyPCUhaWpwrc0XQIu2uWiGyiMunyW6L7v56oTEDsoMRCmiQSdRUe
aTX6ZsjtbJceR5/gNrnMmP+Ob1jT8vtYBm1UGMwNDtkKEX8JGDaeTDGkllZnr2bJkHsB/uAMtZ+m
269Rj7nKsDd+9RjryX+2FTKkXQN3PX/HDO3krVTQcs2kDTnPYavjO9gcjNEETTsnE9iK+8vg7aid
e3hV0jpYsrSeyjjvwZUC4ZakbAW19Kr2d0au48Z32RrnbjDp0JWHOuioeEt0GlNQxcpeFkMIW0JI
zHhzu8P1bzyeqdWmBtMKA/xCUVT06rcJ+yXN2bAAItNr45ls8HufHJdSEMShcen0t5Aj1mzbAd6M
+HjXToUrp7Qtuo4HMA9ZvamrM8Lm0O2DMqiDLYxfKpKV2DvJ88IEWhSxp3T5RisEwgOQraWGvfS0
rN+nFTM+OYe9TZyPOJX9TRonIc2SlVduOw6hNx6RKiCvGxoTq0MJg79uG5TUa/e+MIvNJ/RC2BPS
jJX/CKmrcTdHfo/9r6QRHZTAplTkrZyaBFkNHetllwzOqw7jNAbiHE1+eZV5Qn57X1U9X3Ylsu1p
H1gTmwtk4Rp6k16nGPeoQ7jas8QSKLNGcmh+maTV5DXoU1s915iCZedVDeiy5ZgfluO30Jq23q8V
OqbQwffostMNzGd/9jVt5bbq9aAfRgkFtG2FbJjm3hJbd+pmo2pcB9xRZK+Ji2EzL+ChPm0ZT7wI
fEf4cJ4dQWjMfbo09W5MIbt/kEksuxNOczM/LqIZSF4S9FiwLRSazUnUySj3mbNDYVNIz24rWtbg
KDNUfFvmL5AynYybyFXarxYHPfgJy/hYWbLhCbh7l3K1a8izNmqQqZppnN3bEKWmzJAmyOphdSNj
DzpZB7YxMw991JJ2DnOrQ/ccN0E6/Fq7tPLBIupKJGJKD8OeRlU6FNCRcO7oxXxZ7yK1jC7n2s3D
o+QQRztpSEwOuT+q+YY40dttnLDujq9aeVk6Eja96qAS8b5fIwORdyNo/xsuLoMP3wGEjDNrAHXm
gUvSe1FFvdrPAgTbopxF9CtcWBn0ud/aAHAnyFNhc/bYoL2D5w9G5LhTtShkGHEFVmFfx2cK1hZD
el+5acNwOY53Q4TffIgwNR5uI6jBtj/KdcLtWNBUhUtG1cq9nJYeqQooiymKiqPpU5O5Ts/zi4G3
+HAoKxlEWwxL1nIHEGCJTghxg/8KjSsok/4yfUIriv7txJH3+mkN4rpePSm/rZ5jbCthsqRz11y1
W0IK8J5tgpVA7P51EEEUgkGPWbH5FDDbBPsJrGhXf2+G0bYDht/GAOPbkCQncWFHtUyod9ehyUkM
mbgcLCOuN0k1BsFNmzoSsgyJkDJL7vDkdMPtOK4yg8WZoQTL0S7hGzI13iFt65pK/JKYpfGKiRk3
b0eYfPG9UoE7jHUj4ixdEDneIzZb9s6EDdzDICqVPCidoIqWpEeBxYw/FgmpyS5B0tHmTkWRzlGc
p3usQnKxQ1eOoLsF6x2TUk8HFGDEP4UwfyrPzOu7hxQ5vMhNIuHg67uFYtp+pGN38Rz1Ieo8rsMm
CEDozUNopMDNTnfTY+yrIdjETrG20K4fsyRQNDmLUrRlESayV/jnLkjOvqq8OONt0LzioLVN1rdC
3S0Rovcmmm0LteZOuZtFJCDvmNgTPyC1jZMYAm+DwG+MJkIOUcTxfQk894Y4j6jX4gK+JIMFjQ8E
molkk4ZSV7/UVm9jOvOmiJPOEzmbJJjCiDqLvfUHOrrdCIOqLpNqSgKZDWSKJUSoE27pYzdCLSrz
Git43s/0KhSfQveq/mkHG6By54j3uadK/75OSwPWThT8qQIX82wIJmBRQdQFdzY0ybwZZnQ6MzPC
NRZShV0T4eeryIIu2aLkENYhJMCxFvVU0EFPdxOHFa2QfQJuupfQfIQTBU9yG4RegdxX3AiPBJeo
iccMLhnhq1f1tobVatihmlymEGFhqOpNhdPNMwIbCeAiURtdaFjHMo+cgiqBJ02P3MAsKar2aCBH
3Avr8xCaKF9RULTFMnnNHsV0y7cdipAbxHu3Y6Kcf/eu/w7UrNqHo643XULMJiX9M+uiS+/acltD
Eu6oKrhx1W3tI+eFj0pW8sriNcZLkhEByfcC6XByoapfAY+B1aEOKE4tdMkFjd1lHQO06Ly0gci9
aGidm6kE+jB3bygH7mZF0sN1Az7xdV4e/bV9FPHSo9QOxV0sAIU1gZP8fcauOwIHGtLc2bYq0rBy
D7SK5DN6xTLYAPkcHJw9Iu8HsaPMB9HclgS1t2wTsvOdWXPZYfbYy7qe+/nCluAAoRfeZgmQg4d5
8bXOCKQACl37yXcI10wFpqGiByyNvfV0OWMmV9PHQY3iF/qNJrMK7mcxqIgZSkLz6A+qonAuS99h
10iyRo4S3LVAwG8WIdkXY4cLQtYQRBVDWsARDnUWE/q2pSWqmnl44bM0BWvCMm8sNNePul/610pj
3rKoYIJR5tdCM5/WJinmPgSc3wH3YnCCiYdpU/L20UO82I+ygdkJPBwg9aUxjD6Pf2hadkBTx6NI
o/tZo7+lBEGxpN2TVPpEWnki8frGaQeH2QAu9LWrjjHQptULfs986HJszJ1N+GPP5geSiIst52MY
oViqS6i4+6N+rLv2jBzvOSyXC1fivexBnqDIBap/ss4B9Uc79Y/DHH2//rFX6zRfFHtANtPe4747
JhGKgDWY3toI+qWId7qIFwtpt9buJuj55hp+IJ1Dpef1dUGlvM4livgIXGg5VSlJDnMdMujPRNE7
TSXAXBv1c+GVZtdo/wQRxRcq+GMFn+csVd5LTdhBu+iXTo0PJsGoC8fWJYc9tsvU6MPKAA3yuec3
FW05WlzIJ1M97ZseJ80MyU21rGeUh/fIdACllCIPBT2wqSzi1kP2Ap8XWlab3vd/JUv1gurwZzVX
MDRxQxYYcQYe+lam3nH1sbyYS/zTa7RSBd17lORx1X4DjngCCPtCfHryFnSNlHsSHL1cxD1I8lf3
gI4QEuN92ZA/Rpgcqvtlbq13R9wickDot5yw/ezWR5QMZ4ATb2XMfgxV/40S+VxH5BnwB9S+09e+
An7r9XTfRFfyUn2nR/PE3DzmNG7RxS8TC1MHH7MfodyoFLjDLKq8avVu6r1vkFymGauNv43DgO9n
b8xCWp1Cie5XbZFEwcsSGhtXvdX46mbubUsbymytybMOFuivdBjiMgcNXWgMvMd3a9pvdBNucf8/
6ZadBik2UqNRymrvALgWcaXeS1HuzAAXFOAGAy5dr8x0anNwvWg2h9rfzlAKUtPqcHvYdynwRtq4
O9aT2Jeue4xWuY8A8CLAsDibF+1yl7jjGvHtMujN6PffDWSLSTLh+oDdBOyQyDxF2Qibm7ANH32k
17hFzhz2Vwb4VjmYV+D93xKqxYb25HsVXiMQ9fdcdS+okeKsW4atxrMIOjR+mkAGdd1JMxTX9w7Z
yJNCt8abwoyb6QkmdqcZvOka3YF6hXlRCi+mKU12rqzqfSTaR+uaJzjd2hy0fZUFbfvdh9HgEIOd
Hpt4N3vdbRJUmBBdymPF/Xvnhvc0pa/g1hxVWj1ThtbK1ebMm5NdiHxfTOUN76omE6k8NVwWPJE7
PfHtJKqfEKnaxNTfAAg9MdbX6DBUuPqoyaNS7WU5P8ApIs0BlxVCp0VgUORFKJ+nyv9Wka7LlIxR
A4BZlWkkXxkUemrgPJMuiHHPvqobXNetKOwavSEIPER03AJVlRkHN+0wL+uF8+gX4JsdVPYPYk5v
2TL8YbX/bqvqOFfuNpznS6LXNUsEKhipthb+EykZH8dI4d/E3pvm25qTmyHRv2YnCgg5FBxBChjh
+NqEHJLkcovW8wX2eI9erHZVq17MGh/rei1aBiNKm8DUdPKyWiAQRzZ+IbrfezG7gS7E09Wct4Zr
MmYqTz587wiFqhBR8Z/Or/eV5+2Dlu8BiN5oTzzJYDiypS7iQD+uNN62aPuiabeZXXIPM9ufCetx
8tD21mixZzOhdz5iY7YIseXtmOYwUf6j2XrozHrfijHIEdcemkHeery7JYvdJ1dN92FtQO/3DoFF
TYvL7CEO5y0wmXMVp3U2heS98ac7VJVv5cgfw7XcoFLbV7V8091aJF6FXBeRYTbhE2CVM9KoPqvr
8bfFfk8nL6/C+XEW5lUt/NhyvR2S5tDWyYan5hgg12yC/jCl5NAxeh4C3B4iYCVwVrkNgqqIAr1b
GxgNedMdSNgvdeMAypObwDegxSuU6hr2yghCMGQdfDjCmf5+8soKmAhQUtBuw5zi9r2uGljLB0im
b1ChnTsJOLKOhreezPeW0++TaUy2zBPwLXIkcMKaq3bnA6OXUQPqSvsAKYA3jQtyZv1h9GwR2hLn
X90lPTZqopaHRIynqMGEAVlFjds33bdzecJEVAEofK948rjwZJe48ls3TBcvkGPmbHfjdeOZ2/ZI
Qv/CZnaLgabbdbHfrzvWqSAP7Cg2am13Xg+QpQuOaU+fVd0DZfH8Q6vrR1CEzssk2ixSAWx7fQI3
M/T8Oj84KKZe6Ezf+9SbsoZEd0ILhN/qhSX8Ban/LUNUmmda1MF4Wwb8qQPrVQFViYzbpOO4b5CI
Xee40qJCIgLbIXWJeP+rSvtvWJFHJDoQOu23MG76NWkAFJMcL4YM+5K295Nku3UI9ytUx6D7mS9a
3cCf5efcpfmchNC+wcFgOjwFC3f5NIAED0/up2gqScFTchn75Luk/GBF2WzAtNtjSGovyvRdx1j6
1AuzBJjTRqPBiDIPq6XsjyUQ79e/XSSm6sflFCThH6hJw+8QrxIWA3dL4O9lLe90ovZQM3lwQEZE
v7502jsP5irzQOQBdoYZtDFpttjKFBEB/2dYnoKk/g07M2ggxjcJB2gWhOYlYfEJiuRxxjy4wXGY
Rsyjd47Y+OzFy7NL1B+oK912qfceMvR3ECBkW/+IlNrbdL5trDnxtTvGgd1Gij+Mrf690OnBCflD
6PkpkdC9iarXfza6rMxuLePj6Me3/ZhcmgmbzQ/53RQH8Q6ixSIP5PqC/jTgB813HZCvAlg4gh9W
FZOtJwcLW+zXHXPNbRfwQxSVZdaR4BvGHLYTKeNsVewc29FmGlhcxIDTN4IXotGvuADOXhT8mFRy
6j3/h3Lt4XqDDXP9jZUsygDKXMiQvkgF5YESvegY743BfNP16Q1do0y1Oo8G8SAEUmx2veOHpsEH
9RsRs8IgUseJv6vgX5r4QUaWRmfY1i9MzEsGMtG+X8ZnCMRgFzawnm/aACAlWv5ABrJOw42i6dAF
qT17X82omyYY5qA6e4Ds6WnpujiXsdngZRBci+yb52rcHK1/6yOw9ANJCrS37zyVHGu+DBlIXxwp
CGotaDWfBFLiPo5/Nn1049VRf5CoKjGmfUTXceOsJtkaBil4PD47p3Z9Qp/4zxCq0/V1KRftSNV8
96aAweetO7l+SrezX36fYAab+xP5PgDzaDI1hPJVdFz+GPT6zIGMYDE6JIYJkljvO4BT+h3pOCzG
IfKOt42KGm3Bpqq2o/bdUael3DUGLE2Arkc5YtV8ljw1nlj2dPLjNK9Gp354lYHh/TjhffQsQuvV
6K3qQ5EpJ7/xKEpyzzM3MWyWFryTMg0Y9PFkulvo+n69gGK5/O4SDxHD1O+9XI60Bpzem/hRifjZ
wiI7D2YkF2gBMMRT9taDUzAaYFD/x9mZLUWuJlv6Vcr2davOr1k6dqoupJiJCCAggeRGBiRb8zzr
6ftTVnV37qgMaMOszHZlkmj6J/flay2PGPVAzQ5jNBy0jB2L8yIsqPGbgZwsh1jbqn0Yz8lo6kSi
dJEcSKtRN/u3Ceab5XaSLd7x0DNWqpFloI+472pd5jnmyOrDGlNCqy2ZG6J7pgOUY4cCp7IEDJeu
o6Brn3ur91yKD1QTwwTcpTCgVmoR2aujtO345JtmtOgy01o1CtiarNvpQeSgzdOYy7IDDXBcSDYk
Dh9+Dt0ZC+uuaOMl+l3EU2Ub5vtuyCLbqViIiw6z5m/DMJrqYkxDY6FjbTo5iR2SaktWatlOP0X+
Me7znIxGRGstG6XHOsz7VUOMvFUTE0IBSBYpkGb6qxhTfxxirHJpT2i0onGiMVaiRs8Wldp74m3a
IJWanlMoC6jrwNjV0h7jnVL0bojXjO7qg6igVmhamX+TorGdqHUMVuaEfmOd4G7g5U9XiGxBN95p
x3MV8EXSUXXLajD2o1eq1KJztYe1ERtCd0vNV55xcI4KJxkM7zlhxu3JqeorL7X0bY2HNOUNY3rw
DbnbJTUFITuKqDwozWEUlbgNuthXDlGf+dgt0t/Fdwq9rr4HkeZn+ygta2mZNo2/CyliL3WfgKEr
OzYQLfOOchBWrZN2VrGa2whbT1k9qMbChOUSLhL0tdZRi7t0GUWqdkNcpCZu4o3GNmacrzVbq5Z9
LZQSy6y8PcWjqu7atjTusWGJDgMl4YOnZ8QJvS3t9DIOVsz8eFHawlqrtL9xzIgVESnIT9RYNyiW
p+ZS6QNlBz4cuKE9dq5vWFygieNVWcImceb6+wr0eFzRlkf6nneK8b2pRXarJ3K0A6ipxpWnVDnp
ztBdR2ZrrUtfb1qnmEB1x0T1H6dWMk1H9lp73TRFsUlrrQXNgCfUp4MFkhk120ZNo35RAjBh22GC
V6YkVbhR3bdJPbopcGGwn7pRp+nUkKzskdR1UgfD0VjxjtFGlivFrFNEnvEuVKzCNeCrbKzcWAAq
RsAL5UZU7VIv+22vZe4wCIAcGswSSpX5Io51qiKp8kCyULo8lO/ElnwVttJGM+2lOpi3mj3JTAvr
kRYz30wRP6Z5S4AGUF1R08IX5Ibg8ojfUuwkNT3l1BZgx7JwSSpK/qoy3+TC/DFqdeeC9qZunzQn
Ke4f6tSW3cySIneALyNZ4kBVal2k9r41wsgNwuG67SnIi2j4UzWnQ6pXoSNKsWZ8j5IsikPlhfuI
PXSIvUOdE02MUuzSJ0hZtHZrrpRi3BqZ+j2JFNw8/XVTiNVoqHsFH2fqN0dDy15DKd8Oqbby8uw6
q2A5+Yl5KwXD3mgq3cGXPNp4WuJaMaCDOcnrXvVVJ0iSakULACgxCgW0No9NsoWCRG9mcsl6SzBR
Z0sYL/GC2j3RZbnI1Cx3zJijIfPVh9yb3ue37nqxLqr+VeDiVbScyszThW31zCHaajXZeqrbjVTL
y14Z14Gs7fDTZq9sUkoa0OamkmJWOv2ZCHEfsUMvEoE3wFSmlEMEx9Pw1ktW6Yx1+xAzZdBF5jcN
BLU8LRu3xqZkMKgcyXMzk9bngO5pgN6wkY6ZnzuKLx26Tj8a47AyJWWdxDR2ki22SPO6aEaCH/0e
bvOzCIznUaU/YG4KEBVAxlJdzc9uS8M6Kw2GPVS3iaIeJZMsYQwAg4Y8KlycaPcqk6yGz2Tp0aHg
a68ly8xWiiV2qEQBW9P61NnT9eQH+xpurReRMeeabDi9ElsHhvk+xI6jwl3PaWk2T6uQYjN1Hq34
Gvum5zf1xL6bfP3eV9WjaYmTl0X7MmgWWkhZEa4aDIRhDeZ3I/HVVT9zJAkpe21d4Wm0akTwoqTS
TRB6dPQbdvMbdSaeXKn9FGvtdV3K31VFWrXC/gbPDug4gHaTdAsjkMmEhZu0cbQwQVs0r1rjbO9k
w/AIyuVTaoZLWGhrgtzr+YsqTXFjGfGm8MqjFsY/8PKH4DQt5Kq+bYxJOC2sAczHf2Cxu6js8JHy
xjqPwo3QIJp1rb/KRLSLg8Elf9603u2g+Y/5TH0QkngzZeuk9dpCVJWThcXDPFQUw9oFnJyFZhUL
OX1TQ+mo+NmVrCg3mukJMiT5TaNEMf8gA1cdbMBWizqAVGxgWVISKgi4zMnhcNhDv1403rChAsbh
bJaj68HYSQVnhFq7hffMI96m2DbJ0oNkBttWQJ0YAJDp5qa+9kBwaqa6PjuAkJjmWXc7P0dmVAdY
M8vCSq7JlG5KwbzDXiq26SFZ6xQQqPW/jvg9NFa0UKjq4tHlRm175UNHiG3J9ev6TjItj7CpntZD
hhuwIoYd053SSLeSm/aaw9ytOpJ7G2AV6I0AXVrb+St9ork+KKaTRqpb2dmxCNM/1UE5yUnravaw
CKLsZW41KI0Z2y4YZ9BtS8V7yxuqwkO5y5TnRoputKrdxEJs4ulFM/stfe75jqghYQpX+pNEmxSz
kVdCtjaeQcZmlcWdbaUbzMzoD0Y/bV9P3PkrzPMj7IfFFKgp/FD5ucqmddHPRmce51We/uja5JtU
ptetN3fhlPMNKev7z1fAi22l0hHREC3Znr+r+ngdjtZ3Nq8rJEuvlt+SOEgtEy2JWqeJEsey4h9w
bIorXR6i9RQZm0FrnyBrtfuwlsYfkhL43Q5UJi2doglhuHiamrDq6nTVGvK4E4PXPqUZXzQJ2WJk
Gz4FxXJKHR0lwSqViNAo/mpNNF0R/NjXoivTB2vwja1VjOG7ByVyodedfKN0bCPClBqWeRf01JXa
FfQNmx16tG80VWRg2NA9ZcMIaJIpD4/CJ0+K/fi6TZqReJCSZ9xToYlKbIJG0n0nsGNvwipB8FEU
QlHNqIzDRPH0ANtvWmW1pW7rKsjcYlAtR65r6vFUrta9kqG/CAIdllGk7UqSvu+jbFSuPE3ddmy9
aGlbYb21wqDsSYfaF51a90aIKpw2eer5p8Dr7jNqkYvWj83W0VUJxG5uNUTNuFsGNUTgMdF2jZob
22iKH3NZ8ZDRTvlDAKpK2zjO48h7tKrim8hRLmZdvFJoI+mMmnwTRG3sWElUOqXdxy7FfA02QS47
eH8Lh5K775hhaZDJpdkm4Y57en1eN30glk2jlmt7mFRXUeHo+rryXtLd3VE7gA82cn2bTarE9Bvi
GzubBMAqNld+O6SHJrPuI1XetzrsTwsTehCBVa9UsqPyhM4Q5Ve1Kr03+tSDJabSZsilnEM2zu66
sg5WbUfgDVW2Nl6xUYC/nDS3hlo136s2sl0ogzMflNpwUtd/giQ/eyI7tk06Q0md7YpRezRN8WwX
HWUWowXBLopqjZEHWZdSPvXUAyEUW/fMT/NqSJtwp4X6zTD2GzlL+Qo9RIx+bZndVpfEg2X6rZNB
qLyqNZBrs24zF1rJVR3pd76RJpuxJXTNbaNg0+qSBdVIDOxL/qlIyx+JqE0OrqlZl5nunXxTf6J6
1y76OpnLeZK6TeN8WgdsQY5hTC+q3IHzQnfomV+QEkmTw6u054zLFOTag+HvhoqehEUrc3pOgDsl
2LQ7DSJzlWTgpUne/FGbnG5Qc3Qfo/imGck1yTN9aIX/gl1u4rZUZJYVvV0dmF8U0eP6th6GaNX4
A9y2OreRqVrkWWNzKkw94QAfU8c0tf00KneUzkoH355nX0EzPjuZkuvoq1BXd1IQfofhe6ukxmvQ
ZAXsdtnVsasAOyLnnMYJDJ+2qWNWvoaB8laZ7V2WNBIlNlISloyx0OwCL7PeegrU8hiHY+I2ms0A
ZNCzxqyX93g6SK6g/TS9OACXTcptRpm2rgXkMreaHCuOGzhb8d70iMeDuHuSScjMedZTHD92XndD
4HofUe6F3Fg/pQjRIStMNzibH+3K/46tcAx70nqSZ0nSROygRONOzqcDFNvOCePqHu5mDNg1N2gV
VKL9zA9Q3Q7mEySUbBeNwBCpZYBHJrtkDK9E1q3GoNwi3DjF5XSrSxmy077SYGNlxr625Xcs4yrH
q1Ub7yWozwkA4cKc46VG9UA9h00VjMpy0CiiBZ7NuLVAs9iBMqyFGFIYJWY4WU6fpIXi9NU0nECi
gyfZGoND4cfHnk0yV2Pfsey2IXnNXfbPq1gJjjmlYXRMhg5R3D/oU/NoJtO2TigCF2nypqvROrP5
klHMNmL04kkbxw66uEV9zZwePX9oF7lm6itBfunMZvC9FakO0O1WkdFwaNLO0FQL9K/YKA3MpmHc
11W0KTRrrwTxehLwe6fa3ye6f8pk41XuynVitXjzmUPF5DLZxKUHdvRDZllrm+imttNtXUsoXbXb
oO6HFS3NOmYNoEFXQS4svWTTmBT4/BbiaB3YC8U3b9D9fOOTPishG35RTIs0LW69sl0WOoQfW4Yq
0at8rLki2Xa7QTJMeEOtt5zdhn1vfJgyylwDBC+2MKV18lA/+ZYpyGFVdBphBoTUDe/QeV7p8Xmc
KD6mgR+y/xJ/14CblgIOkUXAFr4x/DCNejciGIgy+QoX3zuo3CvcP93Y8NezWXAz2Zs2UV8NT8D+
7Aln+4SgtP+eD/mjnedHqxXEByJ5iIvp2W4oWVDTqB0Tn5liaG70IWF6oTjLM0EYbLq06wSVO1Wl
uSmpW2bjS8fBzo7DAaLtI5oFaPjI2ONtWgo45fu0hvfOSGfhakjfm1g7NiZdq7h8DsjST4zNsAoL
wtSWCGS094RwPv27cX1yIewu5n89G1voRkTTbc8NsbvGSliD48t/kqgDeyl9l9aki6QDe+0gmbPZ
VHa18o1o76f9Smrh5oz9IqCjfddGG5kubgJBjarIt0IDibTu/fHoxRGbPI+pSMPV/PAslYUnVct6
fKL9dqIMlHqZzp1+Smj4MCkZ8A/G2HybSc1WE8bAif4Qa/2WhnVQC/wfdfXIK1tE/3Kcrfq5VxRe
UH1Tv/pDsqhS69jGFnO9cnkKkXmuNXuEhNXOw05A0zWy6vF2aEn3g2f+n6IRu8s1FQ5qLapJ8HI0
aJVs5/HSjMKDCpYuJ/ErxWlQIHm4iwnCWhfGpXWdwa+4L2rDUEiLqMFTYvzetPqpRQ8R8WWqBvyd
kpBseE4nBxsEKuxzNPWj1BJSNFZew+RP0KWnuRdz3IM92Qi1G+rINajK0KhwRyuqlGlGPXVaVdlK
zuKjPo2Qcgl+p9RDeZ08DyL9obfKXnBKckGorsuKuTqLvmv9KRUPU+VxzlWuVwSrvk+vgJedeRUg
0Dhxkq+NmlpXIBqnau2C3SN1Gr1xram/7XyxigcJEkkNGl9smBtCSzeQLRe5DpmY6mOSRdd1HB06
zTgJbgQsMyTymrrvHrHYwjbFjZJJGz/q1lGcrCaTCi4t3CQ1vtGU6GQOPZgkkmVOfM6paZFbLWAe
9L2VJyXFIpKkRaa1N4aWPEIV3+pVtedDwJeem0oTUZWoA8yR3kycHvUiFmurRcQ5PsnYgjgpZAxB
wgaeBGHcGK8Y8NHITn7SL/veXkxycaMn69aun+dJJMnhMgYv9lUw2uopnHsABYoztN377PchMgzZ
JkFpr7lnGCMYLp7Yi1hemHgXDmZ1Sx+52fO2SH8KAH3gFpuSMOAaW3t9G9YPQrVuuro6Gl2G7EHb
C0O56uEGQ4vOfy49WbNebbm5n2dAMmC7ZAwdmo7iuWALUvC7ny2rEkU6ZTVLbjw1sbc2sd7Q2JjR
Zm+aArv6rhxftKi7jvV2k4yPiU0A0mPOzkQLiRYpVGTjIWW5pR3npGw3mNAEG8weDQmmfz5da0QY
StUsYt6eJMZNgBeHvF5qZeBMWJbJiraywgbGfw7TftwORbrJsYcsdbR4hRuQTabeIeuPE0SYYJay
kQbOEwlV3ilWwy0X3fVSeh3H5je/HjdEHY5oPKdG1ghpZ5cb4qobtGvTkAZXs+r7Gf3D4JyhjxT9
Jg68hdS1TjzWm7QlRKD9MEZJwFEvTTftUx4XgJ+Q1tvWuOhpwbTM6pk4Nd57c2rdCPn+54KbHTwr
PX4yWfKpdisGWtL76cpik6Lb2s+jyQKGlSiadDDFU+hENrxxlMRsXm04/AkpCNAJflxsE7P7LuHy
pgTKG8vV/EtRE8ONta/yUV3Gg3LgFQriLgaurcZ1zzjNpSWoHDdyw5Kzf3h2R3ZQw2rvt3OwEUYg
oTIQCD05Rowi9LFb4Z/jokR78vpiVSrprpHi9byhi+C59DU0Az/mcWJnPMxjQu9S1wQaN4aQXFhd
MHPn7WMeYj0fNuH0IoOsz/c1DTKS+Vc0uhAMuresg2Flc6YM5WreUfjCGUSzGMl0TvuzLI33Ydks
i5G2btlDwDbb45c3b9thGh6jJvjG65q1oCKME2uluEMYXvutvGKPSNPaEUgodQ4I2HgUQvUny/bg
d6XkLTlUmN6tLXvr26Zrl+Zqok+OMlirqDIXkJ7IyNQFNKAtb9PCC3Pn4zKaom96b6IxSNkCMIp2
jFw9JMDjZFObwTTu5v21wHCyjcof5SRfVSZ0KkqR3klA02YPiZhY7KGAFetqRJNZP8SZdx1HdBJu
h8X84XPqQHaaL+cHiLViwZRXWtllZ9T5z1Q9Gdl0UotwG1FR5W/n4ebwhcy5mFdOBTNx3scmPIrG
oAeKUR1kM1f8SwjswDW5i3P2ITeVk0aS2EQdgFa2n/hyE5M8SN5gAFJeSBxihCTfoaVf8QhtUi2A
EEkZIUuPyC9UQkX7hn5ssD1Khsy4tuFxukXm7frCHoi9cZRNKRs6SE5UAN8KAChLXsKkf6FtwTer
tv9k70M8JmmxG03NdYSvqYviix6WBotZ8zByag2KT7JngQbq67yLAixUajC7ef7E5kureE+KMO7L
BuHH/AGp3CwSrxObjEJaMl8wCEhxSbPuq9mPFRLxraZORyUBXpnI4nQtadypHFlkM/tu3oHnn9NO
85vosvfK67M3kYgbMx+o8GjPKBjIE6q7To4Xk9md8n68xqLkJteUN6OTd4ZUMytU2rZIWXuVtD2y
muHHPE2o3/4Z69ML7qp828B67TJx22Ua2J0Otm3mdxhE5it5yuhbo5IxRbZ0O89GCrm3UP33XZp9
j6Ppe6hVRAbFNTblS0CFFR9x60v9Uk9tiMHyd6NUjqg09pUd3Qk9PphGcy9R+taoi0Agk+7jvEM/
XIS3smePVwVt8FboP3dNUT75kfrQx8qzr6knPSEQCHV7LRSsPFNNDhaK1rPl2OWt15U3aa8dJ6Pe
m4QG5BOYIpcKN+l++vhGZrOMU+RDVloT4ScjaauS/sha7xky3Z50JXIQMJgYjukzY5RqbZyQGM3r
vsmNwVGT4nowuvVk1tcFwAAdfZRbyHkQ0Ox3kA/6swBo40mSuhXKFAd50osswtqp8hFcp2iOkLFU
x9fyZ7b2ewXf/iXD8VSbY0mNQXmqFfUbAfyNoeun3spf/XzEaCbJVulkLnnlpQCUVQzzPgrUayO3
VrUVLjuL8LZXnkuhs8Owm3GCguUWyY8KjjLkn1pdyArtsfoGGAhX/WlI/uwERI2y9uwrbFTmB0yQ
QBmIcbOwmdCFUqrRa6tfyiQNQxMtJbOs98mQvRR8jLhuTjnqr6aH+QdP82ZewaZB2abvSjcp1cee
iKGISWvmjWjegCnaOV7Kyun1PndVTXpTi1l1RdkxLpOXAkJB1TfPoT7kbpjWz4MevoLsZJzcOgWI
dlHX+luWQUppLERGlSava8P7hirkgcr/KteobAt2VX3InvK+xAujlhx5zHd5Zd+yxSNaqtlvJfvU
TNGB4OzBKLwX37dQvEjTzrI6iMj6HdjK1ZAkTzWsoCzJNmpjXuEpwaPzKB64uRjDnSW+t9Stgoc4
sFeeiL/lCXwuqKKRi3EI2r1kG4oJVdREgFEowUlW2aRww7qj1RfE8Qb+gRaxsU1dvEQK9NQ0CrXC
6G5Mpncr7FZGNI0bKej6FXIpyDqwC0tnsoqS1myc8FFAqivVlrdtcMtmfbUm2n3/2hC5WE9ooldN
jV7Jk+npq3d+6EJjTinwtyec4+IbgAxY0SiwcBjI+o0NwrNBGxuezCSECla+I23mdTByeuSXD6Vu
+D/Uykx3NfQHytjTtBpKqGhGIa4NDJL3sTdCHB9VeGO+3jlKn7VOYpHk2pEco3tG1SjncbgWkfE+
qM2q08vXsrBOcjhsy0g/eUGrryNA3SUk9jR0lIjd1zcMbD6HxMD4G484q7TEKm18ydX1LvwTGaUN
OdjLDv/LMFrUv55GSc9Wctcv1m/F1IMVGZXjl9J+SoNbhMHrIYm3RUktMD0qWvX+NWeNM2cXvZya
utBDzDvC1NpRnSFNUez+E9OLS84aZ84uiWhSgxHn6jh2zyYqgsNT7QjWexG/fvwGFwzIlDOjFj+k
z1AXwQ2dIAzKBuV2xTgWrOfZF2b2hPn4NhdcVP6j7ZDXqRTPBpy8B9mlPnIQafKJgcelS58ZtJio
iJC/zm8AcoN22VdwN6nNxdce/MxssdHq3MwTbHMTGBeOhaenPHpfs605bzaUTwKLngh5udTU97Vi
XeewH52vPfeZK0s6UZ0q21RbWjTAXcdD0DhGI3/mxSTPE/w3rjXn3YYmSHpR2LHo4rSiGmRXSkGE
2Zl4JQSjXmZLVCfZo6SlSgeLVSHf7ZupRxpp9JhNY3WcIlYsYCh8cZjOLFzKTgvzesT9AgoBxLyi
QMgJweETZ+b5o/3ubc+WuazmY+CZMc1gyyptQL+88S7slWGvQFiMVh+P2IXV/rNNwS8uPU1bRqBo
GFem1l1G9gGYijRA3KvSw8c3uGBzI58t9XGMgO2CCYc5ba7hfCd/AQfwi1cR/JhXewLs8PGdLizJ
84ZEZUbSQ8tPfCZ977Xo0+9yZX3mmHjBWeq8I1GbmbgPB1ybJK7PTxPIsQEJGp8JpCbFoqbi+PFL
XBh0cbbyQwxK9Aj6xTKQsmcNNaheFtvK7z5pm3LpG83T4JfhVm0xqvS5ovskKkHcHrFb6dov2pmJ
s9WPE0s9xEj2lj8Du/kbBb3+WSe8S08+//0vTz5OsozweFaBmNIr1NZmIfuJtvn4q1+6+NlChq43
pKpOI5Ca/h8LXGerx7rIjK+ZHJ83IurG1pTbYT5RCzk4yrgQY1ZafLJLXHr0s+M6KNS2p3rGhPH6
q7mRAbnp7cdf5dKkP1u67TAJLzRw0pdpOB5oFdU7YwHQ0CMULHUE+0h8Pr7T7+MB67wbkdXkZSHh
6L7kgE4PURXmFPA7iKXkjA4VCNSUVOtuPr7Z77c8yz47ultdNmgLEODbhk8gvVfk730pbTUhh+6c
yX18k98Pi3XenwgehrANUejLRDVL14SC39KP6kubhHXel6jzESlNdMLF89B+kLAIy/zpENj69mvP
fraO0yFEJGjSTTEPe1cKu2sNpcXHl/799madtybqDLwLTIsnt+RwJWDFod87SVH9pYDPss/WcVXk
kaHP7bBxHh1cTIX8bZDkyuLjh780pmcHsjXKNLL06KQdAWMvZyBILidj9fHFLy2Bs3Ws67aBwA8n
9KRv8wJg3NO9XSWgsDhqkcHPR6oWw5c05MH/1/v819vw3/57fvOvWKL+5//w57e8gO3vB83ZH/95
n6f873/m3/m//+avv/HP9Xt+fEnf6/N/9Jff4br/vu/ipXn5yx+W9IVqaDX+Xo2n9xqSyc/r84Tz
v/z//eHf3n9e5X4s3v/xx1veZs18NT/Msz/+/aPtj3/8ocz92P7r1+v/+4fzC/zjD9hp0GuKMHuv
/+O33l/q5h9/yIrxd0MoKr5YljAMCGN//K1///kT2fi7rdiqYtkwknRTMMcynHGD+a5/xwNYsy1D
k22as5n8qM7b+Ufa3w1ZxyfTpuxg2Aa//Mf/ebq/jM//G6+/ZS36jTBran77dxEhVjRnCxP9oVe0
ejrtTakMdxGkUFePrPKThrmXrj7//S8nrNVHWI8BhO2ruptcOm1hKeWrvvvLl/73u/z67L9d+Tw7
3+bXq/sZ3YlDyvf7Xoa0ivNSs4QeGG8MM6r/NZ//Mp1/vcXPPOA/ImbucbZAgUkwXJLLYe/n2jgt
sTbUUBmGyiEW1vTNtgOaU3iRdTWGkfyU66rypyxr477t4SkgNsnEyQInhB0gw3n5ZK/+mdP+7qHO
FjZGBpVlhkW/V6AiPnWlrS+mOMfbICVSCvK6W+mDFi9DK81XtJoVL1PuRzNrXmsWKsZaxz4pptn/
yKAYEIAgW22ePCh63qCiMD28WAbm5FoDw7//eKguTYSzcz9u/UDy27rbN5npg655kpt2TfnJRvfb
41eVz73UIY5CDrbKbo/LQPSWWDlM4Q5vBjMpgqNGFLP8wluwnuf7/zKdwz6r9By4blsN3lpAh4lx
9/j40r99BS59tg6nHMsH/CSAwvJma9XlU6BMmpuFQLma1ymfzJzfrhjuMg/PLy/QCJGjH+UFkLwc
rLDHREhWbrtE+6wr82/HmRucLUncKOwGczN/B11nplPftoX2SQhx6dnPViJ21rlpVrm/i+qnJIX5
G89Arnn38fe/9OBnS8qeBSG2FkvbyYMcG+kr/0sd1RFoGWdz32+LMIaMLG3ZGZYo65cYVn7yTS7M
mvMWIBRKhii2+SaWdRfkT0PTrjLQWS/5ZML/NlyXlfP+H/Tt0vWs0JiVVXQM1OotTpprOVUPqpRR
quwfY/VLTX+41VmWCgmqLVssV7cYp2yJ1JchtM8vje15ExBVqTK6BPj2lmpwDXU40rExnJpPTqFL
Y3C+cjO90XE48rZ90ruZljixO8qli0vEJze4MPH1s0WrprZqq6NlbWVzq6JEqVE3dtpnrRwvTPzz
QzTJ5U7H0NDbYqy10QZBg+TPtstLs+dsxcZyOIWxZlpbr9rX6JjUrFwEdYUwBlpAOrPMPusZfmkM
zlYvpsW2MWq6tS0GY6dIFOdT/9QN9q1ei9XXJtHZKh4nA9WFUnvbAlLsmAZXVpR9soovDPD58TWY
RW6MGXu/ko/J/aBLFoqBKn30cFP74i3OElRNTKawZSZpOuGam03OhKbdYiw+/jiX3uB88XooQkqZ
j+OFmFzG6KtMywnDz1o3Xrr8POy/HFsmspo8r5Di577xXOrt6FJojLAGg1X28QtcWAXafOdf7hBq
WoLCRmERq8qJvtQ7XSTrr136bPnifmpGJb6hu9qvlJVoI+0wUY3+ZG+7MPO1swO3SWBJTZrwtoi7
XaVCDgvxRzkq0f3HT3/p+mdrWG5TtTThoG01jAXRITqtRsTeL1shfzI1L93hbO2G4OmhpyjWFmK4
4kY8eVTj2ywhcMcH7JObXJpBZ6s30XAZ00RBH95Uqb4F/TQ9QomUMGQwQ/vl4091YQ6p9l/n0Fg1
0PVjDuMcY2YIml305hu98fC1q5+t4A4alFVpo7fN6SHrhCla2sSz1E/OmEvPfraAG8sSJeGitNWD
jOJziRF7NQ5vHz/6hY+vziP/y+IyciWjHDtaW6MLN3b9CIbjoldffHz1C/NHPVu62N0h4oZGtK2U
d9M8KfpIPfiamsbXLj9/sV8enuUqRFHqOOeI9BWatYWooqmuQ8+InxGLfFaeu/SNztYxShxLROpM
68mPenKfyLdm//3jN7h06bMlLPqqlATcoa2knWTjIIr7Rv8Ee7s0bc7WblvIXhpOhrS1O/uYRvAR
awnLqY+f+9LFz9ash9t3E9jznqyXyQInqYY6OmyIj69+Ydqct9qIU3ysMgVHpLQLXXxpoUK/loDE
UvTJrL/w+MrZgi1rDDLRz0vbwjeCnTpS7a6idrz92uOfLdiBgDDwdR7fwwYwT7Hb77Cp+pbBXfn4
Br9HPpABnq/aDMACNby3Fdj1XsHgR9MLGAIBDsW/k4YjZiS9Fr21aY+OK8FkarTqeFsGUnk7db2+
pDtLugbzLT6pMl+Yx8rZQg9jBXNomVduk8fJulW8Qzm8f/Ky8zL7D0SFlz1b5YMmTQEmAyy/OEGH
ljXwwyq8OEBCequ4qXNPo0eTYT7mGabEToXW/8qYBL0lLfsxNRXjTiv17pOI4dLUPNsL/NyOlWj+
8oY2HZNEva4T8ZBZKFGDavPxC1/6lmd7god5YNdBvEI0kjrB5DkFriFT/xlCdWnun+0LuDVoRpgV
pLx1nC5yY+p3XhwbX0EVGayzjcG0gxS2bkIoXuGcgtgXwzfMkD+Z+Bc+zTnDI0lxYcR3HtZuL92K
oHtOKv228ZWv7cY/ux/9cp6YjY+eKAENwJHAHUTkRGgTYtv84tOf7Qum5tHxMgwIE7B1EAaOF36n
vhcwPD+eOBfm5jnVo0Ff2KW4im/LoW0QJZT6ScOqeodbRftk1lP5yX0ujcL89798pv/N2ZU1uakz
0V9EFSBA8Ap4wfaMZ0kmk7xQk+QGEPsmBL/+O0x9D45iTJUrL/c6KQlJ3a2l+5xjVqwsoY72WRrW
uqbGjl0MFhvboCtp66UOJI/XKfLIEVLwQVsy7s0vtW6I13tw6OTVyga2NFeSH1soHTHLUaGBFkJ5
guHii+JBFUX11VolxIKffVa1XMySBTQtVTLHCUhZPOWRiTeZtfeYpfmRXDijYd6C6IwG1IFqLUCR
uuj3GmB6t+1o6cslH3agLw81FAcvGl33nnDIbUNOa6VtbeHb5bINrpiFoUEoMKg4RGdSu9Ag7wJp
UresHPMcgpt6l1Lq26R1EwfAhrY26z2Q/R33QCUC6EmSQfDdJbkmQA8grJWgu2APcsVHV0YoAAUR
atAXTvI89Gn5lvWW9YCaI/WFTip9umduwWb0t++IqgVeqzZo4AAe1ZocqC+xud20Pa/PvxslclJ/
tx3ak5njaZ2CUUXRTqNi9B7FnuxNVjm6cW3H/0GHSd3a0D3epV2oYnNsdbA1VMpZEVr0JYJ2U+pS
fF6gx220aSFecJ4UonmdYsT4Xy3dqgon22jUgKumKXlpUYXzzqC989KFGj2iKAep9TiuHlOaNBvV
aTU/g/g4Xs1V1VcKIEDGdsi9hBUJCN/C9FvXgeki1Rxn39a1CkaVOvoiUt5DGjGhe1RgAhMxgerc
LQHZb0WlHtrEtoI8SdVvJnC/sav2Q/3DZHlceiCtcV6yloyPFqDGO45C7IdxqtkTivdR/Zop08yU
Fj2Cp29KfS0GWnVC0sgAYzPDk1cBcoZhqus95q8CLQZvONjbKwtAAnAAP420n6EvNgBoSI+AMNDM
4+FHpzkh8FCgF9+CPVhD8WqWTacRUKZnYNnF49AAmx6Dx+j99ipfN1TNlnwf9BMzesmkQWVrp3Qm
4rTAPprGRyu277pWISP6tx0BbO80hQLS2dQUL/HYAVCbbAFtBpcNYGx3DYNKF/K+M7kBQn4aDHH3
3CiJR8SP0QHSuf243cFSnJEczQKhnF2MoF8GK7Hb0f8sgDHLMVr5/IUQOeeLL7dAqCcU9USwCrj2
g1Vd57aro6zOv/3tS63PY7rYOtquRMkBAObBiOJtvRMBiKVX4s/StMxdXjTNqW4mrSZwuDStaici
AKeFZZEdVwFbuv318yXq3zCkzxnzyy6yyYpqMKbiSR/IXgfYX8U4aQwnc2j4KaCgbPXQJXUKDuih
iIPbfS4NS5f6dDJWmHFjB5FqBajV9UuAiWuibW83v7QgktMVNkjgChNH8qitBVDtduYaEIRcmbDr
Lq2rkr9pECsqK5Gh9QwE9sIwj2nRPHOolwxVvPIWOZv9v4uCePr3BIEJeSZ31pwgtDq6ra0YfBw1
Yzthz1xWIRHbOG/EXQdEAEKlztIQxKO5YwcNHwhgQlnzRPoKj9qsdFb2a222pmsDknwEwmthDpkE
GoDjAMCioYHKLYKKOKsWiI2sodGPFeSuQMIzxmfKxVDgKDGjBnKAGt5ACg3JPA6Cl5WYed1CNLnS
aSQjoLVlh30dbPVAtNjto6mRfMVrl1qXXAq7YsgSvbADs8oORS7eFcJW4uR149McyXNCHbQbKsj9
AtoByo/i7Sw5Z5Ba69M7jUHyHa2xNMikFQgHVuK8I1vQvlg2hNlc3cqr/+7xT1B7/W1waofDNgcY
MgClkwfMyDNEHFcWdsFxPvU8LwIm6MPh/HqCSI+jIMQhxw7POmWPgvMm+lVOWrfLy4ytVHdeD2Oa
LTmOsIjSQ0YKkUArcC2PIAnnmrzD41pUW2t1uwsrbs8jvRhRPIGUJeoRbqYUrBzWiBpPC2+mPZSa
hnglpC0YrD33fdFHRDWw7toJ6AOY8wTVtbNa87e71tqWHJ+NLap27BgGWxWPhIgARVub+5qeR3P5
1SDmG0LwcQZ5N4LJN9qUurOyskvxypZc2ILIKwjSIht8RiPEDjMbQLlsGNm+j2YyNMsCd0uhQqCz
UbWtBoYfUIt0ZFsnGujroV0IkjKL/L49ziUzk3x+zIGO6jjujxyoJ2ydsw7smLitEf253cEnnuBK
dKaSIeNkXeJxcYDXjKD6AmdNSggod7odq56a7FcXPZe8hz5e+QtHhZUtbmFUVLLrEldiELjEZkBA
RhCKcvI61qOemIn7ojCVjLowdewlGmI8w/bm6iqyMake5d7tOVv6/Pn3C+MbOCnsCGeloBRq9wqW
erDqdazwOWSMVt5VFpdFMnCQY4yJioJoIL5pqrt6HVu/CFcJFEkiJvxSASGOWg3atpl6lKORpH6t
dAoMJQXT2bgSG+bpumYbkieAKb8GNy41ApvTahuHYQ79gM7AhZJMqEFoVwL3fLK51o1k5LrdliDW
ElYgTMsGRb5Bd06II3oXx5qXaUYaRGSo38OsMYIuqfpft5dxcY6l/a4G3x00xUByhSOIkW1G1oJZ
HbKyNYDLg4BYSl9EZydvQaeZhighU2hZgh7YLF71JMw3K18x73z/jB5ld5IDlkZOchJ3KLuDCsT3
0IiyjVlFKjhVR3ApQxYdfNu2DVLprsE24wLCPnjQGdBWAsBVY0b3ki/qnIeDMs7dawcnOnHz2N31
goKmJS90ij7NobbDTxyVPJadbXItXJm1pa+ef79wQVzluwRPX/wE3HEtDqP62Cgr59WrRo+vljwv
CmNshwXKIAnk1KbfbZJ4ov2VqGufPrdzbb0lp6JQKbVRC8tPxfhaVioIAYh/25T02WGuNS05Uqg1
U2gqJQcLWQVa2/ipJu2vUh33XQ6a1qz2DND5GKLyOgGJCmcAaZrq4jrj9yCNGirQ/Gj2DpBsT8Pr
SNYaz1OUb0Ah6M9gx9vfuDR6yefCtE3VKMXoy/w1zt4jc+VwPHvLtaFL50roPIvGse3m1OECGHmV
FUP8zG565d3UCWgVRAGSPNcegJEGj2Julbu7xvMZWy4MkROQu4OEC0rUOF9WWbIH3/WKjS8MSQbo
TUyzFZrpaLqwt1HteBFY41n/YYT9DrItoF57vWsM8kOvRSDJrZhQ06YV9CinFCwmdgVZ5Ptal+Jb
5/Sgh6rQ+kDDeJfEQOdl9hquZCEOyKg81hNofDSUHs2+OYxG/UZA6WOkxcrOtNS8FMH4kAHcloT0
aND6nIHQUhjOs1KVK0fNpebn3y+Mx3EICDpHNF+URrwHLXyK3PxQ4ekzslZqCxaimSpFMycLG6JW
CT1G3a/CAm2lANFhDI6JYXt7eZfGIIWzdgbbs960jkhgPYL1bsehcwo+z+q+9uV6oAbaaKNhVdUp
UaAZ0ViQCSXgadg5VtquPEktxU0imWgbqrYG3eQStFoEtNI0MoGpL9t0gqSNXsSu6VQlmOsoCF3A
TdhAM2YoCiTvKgMkL1wxnmqQubvAT9XbMIXaAZ1iJ/IV2tdPKgHbWDlUKpSJw2YD+RVw9GoRVU4V
zjx3FbcCGyMF/s7IwODKQvOYgW8yAsMV6A3dChpft9d4IRLNGJ5LO2WoahoKQMiPcWFpvk7zdzBf
nXEehJKI/gq9Xht6Tc3K2X3JYqVIroRjB+4YjMUMncqPmv4X5dWLjhsXSKijlRvI9W1IlR/Z2ok7
kKBHJ9yyVAhh4Z7XKcrauXmpdcmetKRIwdeC1jtwEuPAbrduCor/24txHWxPNCKd2CLk+pTeMLMT
ZDCBYBRDuQXTV15tAFyJv5dTOHwf1bZ+wLMbh6ADyO7BqocilModcM8/O44gK45zfZyaXJKW5iKC
QmORndQ6Asv0pJSHuFPt+6KjXJKWMAdpGYhpnCIOjYcOpSGBIAaoIHOQeq/M5RylrhwbyDyyiwhM
rDFVIbaMEUAWo3scQqZEkJSjKtj4TfChF46ZQjJsIN0jyLP7PRgKezDgkVp/SzmwnTTTdLC48f7P
7Q/6LJW59kFSOM27Cmk74hSnuInSHwVgD9R1nL78Dzzl2Q/8FZ5FQa4LfBKYYXjYqFtoHhTgv2vI
W2jiKAxuqPY/C9ozBbjOoQ4AJrMeZIdRT8xvXV+BNSuuUvMYOTZ5LsFW+A5mCOMQVxwEkLHTjSv7
zvXLFVHl9CkUcQco/kbWEX4LWjA3p0dQwlTWe15/EdqOvw1Bck8lC7qaI8nFIrYtG8CbBHdLzELd
hjbytRNDdfbtJblu5KrzzyatdjFynahUqmpyALUquJAUsD/ebv16tFPl1+giVyJU2TvmESKExU6J
tAyEVlCFcXSotjS27d3u5vogNCJtEGbaDFWnFeVpoNNjkuWbmhZfbjdNFi6wRNodcOsIDV1g9+z8
cWNuf2puv4P49qb0/uPut9PpkXgfX18HN96obuPq7uvv3/3KsBYOH5+fdLHyRiQgygB83ikCq7We
1ZtCsUHMtwb00uchXPFGubwR5fi1GffQyxs84WfbeoeIsDU2dIu0lQd6aS90h4Dv+K55wOL5/8f/
LuIl50h+rVtp/4Dr0BEiHTiPNPtYPXVg1jQgJ4bXl+n37UW7bnaoNPjbZYpRzJBmozipXb3vjewp
L9mHWThP9mCucc5cf0iFirPkl8WQiK6D1Z1yYzIhMW/WkEautAN0F5S9qYDsHJnTEAw6muINtpHh
JGGTY6eN+HdNWEKQo8lX3tMWDEWuemzqsiNOycqTPpATFBsa8BakkG3g29vzudT+7HcXhggJOUg7
l1V6MiEY7iWAeUNLDQxtfQkM1u0ulpZM2hki027UjKCLrDkT0G8r/E9cPjnD2k1hIUR8Ho4vhhBp
tjP1rExPHKS9XkmzDRgs1thTlhqXYkRvq62aGGDLtBtIJlrgx39olLG6awPQ5FJGpJGgHw/F4VNl
fUXaytPxTn970hfW9Z8yRlyetKhHy9C/K7zM6CnY1DWQZqOGYGV/WVhXuZRRVZW0hDY6TEdlWw2Q
TG2WDIshb4UaltujWOpC8vZ4qmkJKFR6GszR5+AzJyLfdM3T0N93ZpfrGbltWlZrZ+mpjaBI0QIT
BX48HdVIxV0UD0T7LFK7sM7GtNTWQvnSybbL54lqeyXL/duzs2Cbn6XbF02HogqJCn2BU1RU1YcO
aeZtV/bGim0uzb3ktsIZIqsXMUR6FAPkqHGHKu80wKPbd4vFa2XmS53I23uWtDicVDhiWeNTxvXX
MKHQyjKNrwpkNles6Po8qTKHh+oMhON5gh6dcNqhdPglU6u1LOR1P1Pl3DZr0tKJkhqCFylqpCCq
uI9KfYO7j7O7vchLHUgBCMqVcVO2ET0C5f48JORrDYgFJDryOy+U0q2V6hob9TK0jhpEmFDjADwB
ckQrNfvX79+qnNmOFYMNKKGAFCjCgt7zh9hqdmIMfW7yxwp6Osb4313TJKe1x5INUQ8ejWPSnSaQ
vtZG6wP1tXLdWlgEOZ899QOBvjS1jrNIBBjei3Cu/tF9gffwuwK2KqezOSOVZg1gZWlanDjLLIEW
3cytr6w9Zy6NYf79IlooXQVxxAJjmFTzDZiOd9GbH1OLp7vbK3DdlVV79r6L9mOwc1Ymwukxo78t
lpyHXt3gnu2CUOLOKZIiUppCcE/lWGOqNR+6HpLvWlknX6C2tFayff38qtpSODIc6JVMDD1k7GW0
NVfJwNGKAkhSgE+clStxe6kXyaWH2OFlrOPlUbFHwwfpKrQzGTsMUMyI7U2vhMrKXfZqfpKocpVl
i6cHpoFY/YRi0qBCdjLPIJ4EZV9NxBATLb0S/IIDgTb2bRP4fOH/9/yPBMLfNhDlsYhTLWMn3OpP
RquDNlv3AJLxtZ7tUqt1Z2E8xYh2sclWJnPBrOUygC7seZGOxXg0i/ExN9UNy7t9USor4Xdh75Az
/mOfhlmaoPlIC8ruvFq6f71Inahypj+njJe6Mn+3a26xY/jJ5uXJdm23DUJXdbPdGsfl0ggkv6cj
LUB+kI9HLTv3ykOyRib5ec67tthzhxcOrzUMslwRRmA/0HP0KHxW+4DwQvzI/cUeR1/fQoREeGQT
78XKbWhx1qQQoCUlmPiRejjWm/QF2sWb1gPi3IO0k0c8baP6jbeWxVqaNykW9C2gG8Cdj3iarl7N
iH8RY/v1tp8sNS0FgELTG9scsCS6UB47q/ljhay8L0hSaT9PYyhjcTyVHpvxOIBvubLfRbSGk19y
cEty8KEACXsmkvHY8777jh0RXO91YtAHgnvMI0waMpYqhOybsI13dZxSv66aeCWcLbi6Jb0upKAf
t0InHY9gfj4bdfWVc7DFEwgS3rUs1hyvLwy6Ustp6qgtjhNklGrobiWs2dzX9LxpXjQ9jilpmcCq
1LQvX9uat0FDUeV/X+uSi6d2rhO7p9Cdsrnb6T8JW2M3WbBUmTEoJBqlk22JI6Qf3Tb5ASb425+8
sAfKTEEcJNwjm/DJGmCCAqgSZKzaU5NWv4ux2WT1sIYGWupIcuNy6ghu8DAaG0/KjvMrByV8D9L4
RjUhTlyu5FuXepE8urFJphRd5hyrDHKWUEwg4XFMW4/nHQ5AK6fQhROWzCTE2xbsWZyLowHZOLuq
DkNbbg0IXKb3XYdVmVCoriizFbUXRzWFTtcxaWcBpeNQrh0QFsxJJhRKKQTN6rZF+9BQ4L/0as1O
r4YGzZCfBY3MSkNKgPVoev2jGrOvYdP8dKxo5R6z1Lzkvs4UoZhElPUBx16QeFSTiRNMl3o6i7Xn
2w6x1IXkw0kH4UwTzCAHqAukftmotgst+3jLHbp2ur06+5ik+feLIKSYLe2R3oPCpKp1myi0hl07
tGzlIrk0AGlrplHiVNo05Ic+DLmrWTXblT2KGG2a33XWwwAkX8arJxCzekoDq3qLlWcHqiSiDre3
F+CqC6NxyYV5p9tAL0T5IZpq7ZWYUEsBfkVsmpplD1ZDgA2FVPbX250tLYW0S4OGGRzjnNEgoYyd
qgjSylE52CvpzauBQgN15N8LDUPt456g9QzaeUV2DlUTJL6Va00vtz9/Ya3lpz8eGjRGaWF2AB2z
5dolMJMUfOhmNfq3O1iYH21epAtT7SZe5KGR5gcrGio/DntwlJvpcM9BAvMjuTOpeGOo9VQdpsHc
CSAxvb6foHKTrgKUFozpM7Nw8f18ZAwAeFIdHNBMb/SQ20+5FkPcclBrsBZBnkXd54a1Bpf+nJd/
zuIYkeQZHNlgiNugbjjPkLpwQ24lP2soJu0HCO4+Vw2USHua5QdmVuI5zymA57YQ+jHKDdQGQQ9O
9Toww28ZZPEAamysU9EVzMsN8945l9wrcUbQJ1pWdhgLHQ9YYtDjwCiZ/WgrdbeSeF+adcmrat0I
R1S+V4c6Uo39SCAkXIRj+bMCpOI9LztodjhQ+7htogs+IBefpTFQDmqpZ4dotJId7XTlGM8Vblak
05Wz/IIXyEViRh5NWQZbQkjVJ9eKIG9d4Ylg5TixNADZC4w2NcFLUkAIJt20SRRMhAUtxJduz8/S
x8/dXrhAw4kRFpkJmausIpsQWsCo4iymld1mqfX594vWIY/L7DyPioNA5iHgYd0cSGaskfMvtS7t
ZUNoa3nLOjOgtQ4JTNzToQyolyuniaXWJWcdW1BhUwtKeSi1AU2mRZuZgr5YMZqlZZUcrTa1yIhV
vTi0XRc/jX2vHijTjaBup3Flf1kagORn2HMBjdNRNDOM6fQo7Dh0SxJXX28bznUvJnKJkxqzXGtz
WgKLTR8nEoFSN4z9DkJubtymFEWG9ri73dX1gRAZRcgns7QKWrCDOph0C5Zs6goiJv++1ucBXtho
VEPCNx+5FfSOc66gV1zW9dPtpq/v8ESuHIFQpBk1FUWkUxg0OJGi9rsxFPOJ5SO07e19vUguDOqr
AvoXrRWkw7hPSP9T1N2bQ/JXo1lLDi+twPz7xRwpTI9aXU2LQ8cqaFKbNSQEB6ge3h7AUuuSH49m
BQ6EOMwPVWOrD1AIRvo+ctjmdutLiyD5cdIyCxQEQ3lIao17FOXhXqSk3AfzpO7G2lrl+fy88e/e
ThzJofUmzNlA2+KQpXX44kAVbcNZqx3TXii7EaLSnVsrwgkmu+Qft0d2PYZAw+PvValhXFCn5xhZ
Em6UqtlwEyJi+VpO9POgdWVIcl6Iq32nGUpdHUjZivPU2qhrUBmvLEARdbHLSJi/ZrHWPw61aYJs
ipcPSRhHv5W4t6mHtwN12rEoyZ47pRw+ksHQLX/odWsths4H5WvfJ700aeqUtGFqFgeThdGGj7m2
acwG6bHMzB9MlJ48cpDKbqKeIq8+dMxZsdfrlSfQU5NChgZ8WVJBvOIgSp2/l1GmnUxGSeRGyUzZ
2YGBzkUOxDoYbTs8Qqih8FWjs7fmZBfPtqKNrxSqYSt77Gci+do0SCeEXqsjCFPOWwntIGNmWyl9
nkSJ5/xB632gDWsXD1sgDYe04C5Kka5q66z0wcJa+8CUYvcR5uRxh/UrO+eCx8nAzB7nFW6yNjr0
Sg3t+q1lQrfUOLVruipL7cvRqCoGiDCEoAFRajWHRO3UfLNwcgEXOqqBNF7Ea+S4Cz3JrL4gaips
XGbTA2OgEFCnKPIclXbnrCRd0KUi2d725IV+ZEwoVO4xngblxypKJ5sTSvW9ERQV5fB2u/2FSCFn
zCqAou28B+ulBiNNY+qBLTpR13KKC/FbZiIxyWClHGKwh6HMHmJVBGW95uJLTUshruloytkAqnKR
/jDV0eVA79+ekoWW5SRYxayoaJ0aU66IQHGyPUvyl9tNL8y2nOziGkimxYiPdrT/svDZKd+0NZbs
BUORE115PmYO4TAUsw7q+hg33xg4D0JzJXOzNClztxf7fNKokBGxsJICezAX8S6D+PLtSVlqep6s
i6bJkOQA4ebRAQCtWavRs5I1Cpml+Z67vGyaOjRSQFV1aAGmGFAbZJTf4+Lnfd8tHU5w2szbwgEz
sG5EnY80be5XGYrdb7e+9On6359e2nadW8LIDsZgPGFLOQ3gSOqT+uvt5pfMRTqUJPYA5iMygO02
FF8jvdMfobmMRPmU4Hkde6N/u5ulDVFOZ/Vaq3aiUJSgGUh/EChoPvBYz85NWYhtDdGubZYDoBla
DnRSyyb2GStBrlfH1X7MwtG1IN27cl9eOrXIya/JMsBJGsXRATLU1n+2M6gQArZx9GANJBqmENww
ljkmfo1nCAAXqOMlJtE2SlKAIRNPKbhJpknGMElj/+LELQ84OMVXtsZPR72yWcvZMdLaMKM8zg+N
neJdPexsivxDVZi/raS2oEbb2NtaDaNdEWUQQGWOSH85RBsjL9YSG3lhBfqKSJXAxkm5J4ph7JuK
NN9MaNCi6rRosuMM6wODzMg3QAxlP9LMyk5di9vZY2an2jdjiAdIDSuhm4Iod+sIjQQ1YaNPQBa2
pfh3m6Qo2+9V2/LXCe/ak1vkJk40JZSKobyg4H0qacnZsLr2J6VpVbtZozYBxWuaL2IyQRB7aHIf
JzEUNYtG/VFxYJBBn8jLJ9r3zpaXpzJtgGxoUjtMd9poZn6NmmGPpbYBLVWhowohUQB0KovQTUoz
e+vUrPfKgvMjJ3j+w78Oj32RF+cqnZJd34aA4A8OKM6YNRgvjaPQHUOl1JeRiNGbkiYKSDT1vhFZ
46lUcgiiG11/VItG/3XbBRbCm5yVtBQtB3NamR0GYe1UJ9/HGlmx6AUnlgVNqilTRkg6ZwfVKB+j
MH0onPFbw4wdLdrNfV8/h6eLCBpTEN9yhlcy00wA92FT+GMq63zlnrI0N1J8Vp20tnlBsgOAaU+F
Pn3wmK8cfhdeIeQEZQEiOahMxoifAJ/4tLbrXWGMDhIOIvZDGjZ+E5E73yEsKVjbVShCdSDpIUti
6jJiMZ+E9ZrGw8JWYEmxGvWteRSagmEoOn9uOf2ugnIvSEtibG+v8pIhSYcpwYDbwTyBOEiNigyi
Qt3MOmj9Hm2hnZipr+WYrtcfaEjC/G1OuREOdmHDYos+SWNPa7Rsp+U0fCryifm2RjLb01M2HiZC
k5/WqPbnRk3sFXNbmEg5fTlMJd4FLTU+QHkdscGifHKFqJKtoQlrbeNesGlZCUWHTpLOsyE+UEj1
4OmuZ2A1ZPcRjRNZDCW0oa1i5HZ0yKHZ6UZD+zza/K3WzLuKKLBCksObbAwLaPLFB2Vw0mCE4fl9
L9ZKAK9ODlHlyVFpU6hWgwSysH5maQRA6kooXAAnqvLEoMih1/sEBQmVaW3qKNx3yrQPxzyoWO/n
0Je12q2ug7EhNwOzYFDZebvtO59ZuX82boxJmjGdG0NmaaixGA7VqXiqH4dduaMv4dZ+pbsJ1VMg
THHZJtuZwV3xBl1KcdMA00AxTaY4UvGtG0929vX2WIw5pFwbi3SmhVI8uEBqNJy6nc/92FPc9yzI
3dI9f9m8BIn7M9sWZ+HuTt8/wArlnfDu4348zTVcMyaJAWuVbBXf3txZ/SYLuA20LigHAeoxVM9j
/8DZ79sjvRoKMINSTNX0oWfpiIE60axODxKlEIWNK/nJT3TbtWmU4mnDC5QJFWid+4b33ruDm/ih
Z+/i3+wp2kOcfnwkR3FMvsJIzu2Jfxhb8GxvgXPesI224RvdVfw7p1DWp7EbWoBFZjaWfKvyo7Wm
LXL9bE9UmUBGcSYnbFGZf5zO9LV4ggjvA/Wqzbg1D/pJ3xcrJ+OFmCETxdQ1F6xV8P0Zeav12M3X
jk9LDc+74cXZRrBpRq/j+ysUtI6nbi23tTgxUkTAIaZASQAaNnbhH/CzDQ/lQ+vzjfOn/WIfy9c1
GoelAcy/XwygUyxjRB2UOLLme9jt9OHptnMstStFARwHWg1HekSBpPbaRPVEKbzbTS8gG1VDOirl
aa/YrYW2lX27Eb7imvsSNaeK9x8qrTBL3QY8qW7qAyPh2Z664pGfJSZXPPIz4F1MlVWkJm8NLAnf
jl4RVIG9i/b9LvPTQ7LJd6nX+oMv4Ht9YO+RLdwNKzntRWOQYkEWW7mqROgZ7CbTlvhsC2b3IApQ
LeeiOBWDvD2zC4sm81XERtQIvUQ/o+0P7aETKwfppXalt/S+TpkwWyxY26R+Eed+2Lze/uKrp06i
ynwCY60llarii8GeCIrZDTHfRdW4RbxGh/AJ+Lyy6jJPAAt7XZlSfDv/Fb0Bz+7OBkf8/jHZh7sf
tZu4yA643Ot98YccID1jHoYTc6uHdu1YcjUTgTFKoSDtWWxX7TzGoNPdYQOl1q3lFX7hC1fb0Yfw
bB7y37jZb4tdvmJyC1h+VSYX4GNJbNEO4tgT8Ca7oNOlHiJ1csoIC4OpN60USDwj+daYithy3tNA
RG2/VUfD8Q2zHrZJHfIHkhhVACmFFP+VmTN4ctjlalic9JiAFCjPK98Z9QzljCT39YYruduYVXIn
4EWu8jH7IsZrDRHHKHlQtI/G2jbx79uWt2DTMqgvR7alsEoNgTPu31GG8Bim8eZ209eTLkBpzn1e
RBp1cia9cnT4e+Yq79XT8JB+1YPxnAb0kH7PDskrX8ssXr3joispTuthnlkTQ1dNmPhJVHlGRjdt
9IMq4COPnZUAsBSy5eKkRDGzCXox4lhuyj8kw27gJpE7fq1e6Yvzo3iEKOOWoXbffBYHvoGhHNnu
zsmUjmnJoEesnDBCcAS/N1+MN/Uhe22O4bZ7S37TtxE8dd9vd7VwIPy8sV4sG84CVj7qPUIFjM61
HFB36XXrDaG1MpalszWRVgviASOgmAgFgzdt+03qKidz3hHwZ9yM3uCN+MOCzi8RqKjbbnDzcgmO
3q2ruRnwJaVX7btD/8v5wR6tX6HjzgHLizfhnTuItDUTsMgaRYMPzOm3GuiAYa3hJdiHzNRQJQpX
shHLyLfKmZ9AmPGcf7VP4lA/wXQOyRk4g5WIu7COMjMDmbqux0sfAq5G/IjFblhxLwev0m0zWdrO
ZWaGPuSh2ZSIStYu2fMvqEp4tbCb2+/2vjwDOB2vmcv1m9g/+lNiGKKZ3uKY5jGIpzq/Bzzn9hgW
pkgutkb9TVzUNZo2q9KNuwY1M8+jbtxnRTL5AvR+HOgdoPWQpT6PUSAVrd1klq7aMptCCA1sU5sQ
t8Ovo6du+gdonp8hW3lSHNw/+UbZqSfdL3DTzsAJ8nLfdEkBPRkru6kFBjSAX1lRv+bKRzmu4A4W
NiJdiglAhw42bWBNhfoYT79EvmqnCwcPudZ6bMe4inUEbZB2HvRNBv4QPES9VMdmU57ygO2TLXug
Qb2xN/cRTKqf+8dFCK0VPBSlGSaqgYrGlBcH3qyl25fAajLTgmpFSmfNVtX403vyET3qh2RfbLWj
8kg3ykMZRE/xS/NYHMK1G8O8BFfOjnIRdlaaKC1jWJreazfKWfPNY7UVgbNlZ7G3/GrjPGiHEYC1
4mHc52dr32A6b1ucMd8NrvUtnblpDnFmqCaI47vu/dBc5n/58ZC6OME+/EwO25+lu03cl9jHlSlz
hefsLJwfVfcPlE7wBPPn+PaceWuvW3Pwv/Yp89njYlEzhmLrmmLixZmcx0MVOO6EXrmnnsEq92tl
wNc7kWtxB4KiwS6GXxcmnDj+meTZyuFlwcFk0R6oV2QTM+eI4VQeapbdLP193zdLE0PiaEKKaw4L
6l40r2HxfrvdpUuLLBxCjRzabhEahmaMa4Znse38YdMExM830Sb1hu3gx4/VnzTA4+aHcyhedFjh
/MB4596jzhvHxZq3sdWj3nfCchC27cQZd4eVzWGenCvWJLNCoua6hTIsliOD2CTJC69tHZelT6yx
XTGpa5v0ws1S1hcBZ7oCgUVMYXwSW2tnvqd7sofM+ikJ1G0d9IHppec1BdMlE5s952K2EiJs2+kR
aZMStZymVW8GQ1nJWCy1LZ1/HeTjS0iiwvtslLYaz2b287aVLTUsvUoIu7WrWGCJLWjd9o/GdM+G
pjty8a85juCgL/HBub7Toy92tUYCcvXQgoalkBgpU16mHT64Hj8GASDXr3hNUuHqXKBpyZOdIdHb
dsQ3VxV4nbXhDODWGhfV0mdLb4wm+G2dMv0fZ1eyJKeuRL+ICDQwaEuNXXS3Z7ftDWFfXyMQM2LS
179Td9VPboqI2tZCBZIySaXOgLF7+dSwnx55MtPnO5YQj21FqQmncjQEMzL5y1Gn8gHWWhsfv7Wn
vs7Uqy3tlIBo1CW2NOFplLCX0nlXsy/3PbZV8rCpd70xmeeYajTFa/ab6PCezwhmxIrECgBKKgJM
dlZDUJ0r/al3io2e6NqU2JGIK6V2DpFSuqr74it1hsrY0Su2ILVrw9vxOFVTDi+wa/eO5XtQ7szD
4tb8OLTNllbryja3QbtN6fhoROrr7ITf587fk2TrXvfNfEshd/3/+yUsZGdo1bG4aT9IONkWqESC
f4ZxK4rWHt2OUJCNxyGvBozvJ5eeq/6QMbh13bUjbekW7TD4W83DENdGPMC+9VF4zuG+oa/L/SqQ
dO0CPBTMGlIhYfA7ryv5sSjauxyFMO1WmMLJ0/SV6XXcklbvzeC7O1yq6o2v6JvfaoxuB6qvZA37
RB2XY8r2E6NQCXNEtmtm2Rxamf8Ii2o53p6nt1U78WdW6C66U7KbF4mDkB9RgxY5BBUJnG3LAAwt
V+7QRT2Fctr3wbuQextBvfq3VlSDuzDDnk1LpP7hfLWBK/omWkr4RAH4BQbmc16KU7E8FOkfgOTO
Gy+7NrNWsLvoqXe1giHfHFTC2ZFSkuSc04W4+xr+yy/Z4LX7qSzdbK8yiBnA6dDn31NBpt9pn/fo
FQmejefMdaZLrYnznS3pqA/t6E/PYTbfZfyOxHk9Wr7avAJwVReOkST20vw9cYOPvcANX7flp7kS
1DYYlvJgrDp3IDG4uXvfzy7+EG58v1Ym+C8wrHGEVkNNYgDu5Y5n1TFZxlMpOzgxDTjA+PlGGbWS
tm0VGE0SswRj18Uk+wmh4x2Be8OmAOzaW1jJo6NEwYOEk9itMxds6VRAwF7+4GIiZ2AoADPoend/
e0+uZHAbGgPxuTY3DGtd1U8Oz/YFKSO3/HfZ0hdemai/gB/5wpzOW0ict26Ed4rI9KuCJeLtp1/b
SlYizJmuCtK1XYyr4qeilmiGV19uD339hP11YkEQ2FmwMu1YE4EHn9sPc6pFVBMyRoXBVbfjl3tG
/X86Qb7e/re1F7HSoBs0GWyTQxJPJtnPmn9ORmdjq64NbaW6XMNtb+yKLmYL/9O6ajn3MPQ53ffc
VkYbVJaAh6dIXFR1s2OqwRGV8i2E+MrmtIG7s0y0VwhkClE1n8amT3dw8PvglvKT8O4SoKPCht/W
rA2dLkAA5Gyoz5MMzUPgtM6TgML+fXWGjQSde4nPaSncOOngGwPBi/JB1G6/v2sJbDCobrKRcqlJ
HLr0KXELHL/6l9tDryQi30pERs0htg9zMfS7K3JSElyOyGfjfe9Fs3FpuRJntlKNTNwSg3luPCiZ
Rl7utPtMQ4u/JT9ZDkJAKx3cfxT8w32vZIV13akkJQb5aJ7mp6SHtRklxYPy51M3yY/C9YON1LSS
+GxoaBVOM8sqj8TchQhZOHwqS/pbyOWe/ha2rRXVaV81gywmsAlrc5hkAmm4u5CAGNqK6RzcvAKK
hl1ck/yxHsKz7IaNBufKpNgw0HFZykEKiknRdEeX9pNW8jRk6Qa1fyVf2FjAZpRJE/SLjrMM5vbR
CH7JeSr9MS7K2j3LICs33mMlp9rQvxGSs2ZOOxInPf0yJ/mjGLyNeHj7ookKG+PXwyOs76HmA6gk
SpacDryOyEj9n/C0GQ4AZED+O4FldtEuy2/gjt1DqhN9cMsxP5oaah69L8x9nyXPihZQfyqsV4VK
BGqDp5D57W7mxNvIiyuhb2P80PvN+0AtbpwpcBYgo2xmUHWyKhujPEepAHcB3FFlW5fKa4tmhUwt
QWlw60HHOmm/q4B+LNrObLzK2thWzIyahEvDOx1PS/IMjufnAIiK2xlrZWgbxtc7gSvdKQG1K6v2
5QzqptnS2FqJFxvIV/uFJ0SLpwYjFK6ro+uPOwilBntHzclF+5vAspW4t6F8PvdlObU4sC5O8LlS
PomSfH5Jw3Cr87v2JtffXx1Z2LRkvAPLPZ5m54dJvy95GGW0fQjpfVUUtz6FXhGgDiSNjnO/iVtp
oMrtH28v8NrkXBf+1bPnXdovgcEqKNffg1fjRTi8vGP9XXw1KrgVxGr0GXdqTP5Y0SWqBfkObFS5
8Zlb2530/x/eTeesbQZMPFcODGlpgxotHD7enpm1VbUiFrekCNUBEdsn3N1xycW3YR5ULPumOIBh
tlVCra2AFb26EU47zKOOA9DY937dJBE0cdtIEHdLc2DlL2yUnhYsGyAhhFBzs9gf3WPTTM9td5fo
JRW2oVSR8rIbRww/tu+88Wu3bLXfV9bXxuqB6OYOIU6kaDazMUrCeXk/02ELnrk2uhW2QZAurjGM
QONUHFyljjVLNmqBtaGtgO1Gwke/m924V+QPC+Y0ymTWbaT7lY1pA+2IoqKQrNRAUvjhLih74FtA
Kdt7xTTsyr5LN4qBtZewQpdrBSewbuziISQ0gnV7hfp78TZid21PWrErRho2kDpBEyPQB7TdQvIn
rfjG4Csfdxv6w6oGWtUibOPO+DvHpDsVfiv5FFV9eUjYn67/cTtHrE2RFbuAM/am8f02rorQ2Teu
0Ierdtf+9ugrU2SjfsZFdk1IaRunwbe+KqOxiZctCv7b2GQqbKhP5otJpy2qq3Hqy4cUQTvvFpXI
nfKC6uAlvD/6obP86cvFec7NYHZV1wFdSCZINDB/5O8XCj7ITuWyuehJTEeHOxS+m+X4rvbFMuxS
Aa0CMBsnInZdHyoepQuh6cYSr0y9jSfyeO8Oqu2XOBvKd0yUp6bZctdcG9pKDA7JhTZhA5x01uS4
sPCR74231TZaa//aeCLXEVWB6cXM10MAu6+k+gxL3EZE4eK2HwUJYEm6DLDG2sOfy4nwvWyaKBFF
eJBgj230Tv5reL7RYrJ1HXXRpTzklYmTYFogJNhngR9p1WfLPulTj6P47/7gXkj98lPWg00SkOZY
iS559KZlPFPTzRGd3PEwF8FwCZsZ3OYueJqCbobWvcPBz5UcBGKin8BBzX7OnaN+DuD4PTuBN/9I
fQR7ZoJqiQpvaGJ3ycW0Aze7Rqq5iou72DwXP0lagIHJcKjcxP8wDbr8CqeZ8rGlwt2jIlIv3C3V
eZQ9GnxDO+15kWdQunEAPs5EUZ5KUr5oWsFxCp2QI20aeoKirnfphsI9UJc3u7KZxGnCix/7jCa7
xeTdvuqh08loz3eu9so9r3X1sYXSGYtoWYA2A1n/pwoCTcfJcemDp3R56tTC4CNTT3Fe9/UHiMeG
h66GLNEO14K4om+kVyy7pimrBlIJi4Mr2T77ALXjDOIsFfVIVM1j98/tzPH2DvbsxmqDkdLeEcmF
VKp5Nv1kDo6rt/bO2ujXjs2rmtGHs2YlwlxcnIDsYbf2EM7Zx9sP/va3zbMP0bRxJ96FWsVFuESm
5JGbZVGZg5BdbNk7rmQ+zz4/Z0U1+jLJ8pi5bfKEJtOQILWWblQbaU5wAVr20MdKvhjdD8Uelrfu
rtQie9c53vjQVaM56Movv1Vwxb7UNVRr8pA5p9orzRANblM+MIjXfIRFWHPKi0HutPDpt9vTc70E
+TtoPZtAplPPz4WD41HN/Wzn1iDrD0vQv3O9XnT7IK/nJ2SXBFUAzjt7XoL8fvuP15bc+tD5uVen
oRckF44q+5LBV22PEoRvJKO3P3SefcpshtDkjd8nFzE4j9kC2QwIJvQRqpyNP1h5fPusOYFdMKUQ
a4lNUPD9CN7kRbrdffet3l9Nk7TTPYct8gVNGbZLSGn2nS62LoqvUfXWmltlWD2GOAiEWHPPvC/E
JfDLaKq+cPGj4PfVYp7dC6llNSQzYyGE4dxpP3l5HTkiTSNXkvZw1wayD+HhnBbYlCN2rr+cGJnf
gyX7+fbQa7vH+lx3GdMJWm5DDLXlPcQodnnzL8u3MK0r02+fvTn30FwRqbgYVlTRNOfPRslIAy9B
2+wgy2bjLVYyn23Ezso5l0mNBU5z/XFx6BN3lsckqF5yIjcK+rW/sHaSbH0YL2dheCESdU1fjOEQ
+co4ecSDQu4GuHDsbi/JWrzR//9CQJvG6JwG4UX1Xyl9lGzjDdbGtc7kQzUHGQ2wUc3il7uk9ugH
V9PsfPup15baSnJ9kika5D2PHVDDXP1bjfjI/6zkN+Wz+/KofRIXjmuS1MWHOajCJ3f2r+6Adw59
PQu9+ipD/lInPk5Vl4ACXe8M5NvI9L+3Z2Zl3u2DOA1nJyEB5TEw6Ww36bJ+SWDY/vv26P8psb2R
4mzGXMpIRR2EVyyCmT1n/dR80aPXHXQN+V18lqfikoilPYOakH7OyBQei8QZdl0C/kAx1FClGCjE
qv15OlSqL955yimeUoJ6dJ9OtIHonBu40RxO0/cucehRNbhnOPV9W8NpSM/kGZ46zmcOPNFjI0j3
HErRRAK9MZSlgTn2GnhFPuv5yNtOPVOTLJ/KqYZSvwAa9yQD1z3wYQIpXtFP4zBlaJS7Q5xOU/vN
hK0jIjmFsEKYm0pARY148pGmLRCu3qQOg27dwzw74tIbMf+a/QU3mIJ55LExqdgplrtR6vDvIe/9
swCa4MUbXP8Cvtd8CQZQr2rZ82gIUxgn9e7yAMnk7GFiNfyPizpBRYpCQLpLejYkrU4tmZqHrIcj
pcNqGD7MwdAcQlb5j9xn+rxAo/sge9I98iKtyygj/Qh9pm7CfJTMMydYbyfHlCv6FC5esNUCW9le
tqH3krRe0jS1uEwEVjAK/trLVm925eNgUyGhaV5x0zoqDkfq7Zaqd/Y+9/4oCAdtXIat/cP1pV7F
3TjDS9JnhMMrYjpTXx64HE86uK8D79kErrw3BHxVSEyAZ8uiSsPoK582jS7WHt5K1G4ug1BrJNR6
+aGXr6yE2xL/dDusV1bVbsKoehg6D7bpl0wM35YWSNeZbkBt1h7bytSj6gWZsym8JMkLgJ273MA7
XW0xHFdGt/sug/RKT6QLj2k+/HTLboqM9t4nUmwZ+a7MjN17qeYFElsOUnVbFk+DT3/lar6r8+jZ
bZEq01Xq1mV4KZvBg4tIJfblou+MJptmpRvCwHDDg2f5Q15/q4p/4Q53X81gt0XqriNqAtr1kkMK
NKr5NO1d0W6ZEK1NuRWlpIEREwew7CL6xo1kPv8IpnGrI7u2YazCqoZv4AiXufAS4li54yPAazQZ
DsOwVeKuPb0Vptp4RDh+h8qEG3P1QywfszTdUih6m+dEPZtDFUyQLcuHEejoARJFSP/iYYHKw+fC
6+VBprrb4ea8P0I3C46khUeOgEQ4R3LVsW2FLE+iNOToeyGboq4N+zNjZXmoUgq+DiSxtirxtVm2
gr5rKxPi2YYYR3K41IduFbVeic5KHr6/nbFWjtc2+6oTUE9J+rmM4Qgg916SyE8FpfIfHxpRJ7dw
548i97v3tWnCJ1NP1RbodWV5XausnceRZSI3Ake8EHo2zQGWi2ojrFaKftt1w5kaT+PWPLkMBTkm
AZpgiYvWbt+/CIgVH25P3MrS2M4bhTvOvEud8DImvxbSwP4QdC21kexXynKbkp/mbjbpqeFQ4xkj
GAV+6MPlqb4235bpYTHF8fY7rCyCTc/3NXckju4IYp2MuyI05qFXrNqoEtZGv/7+qkqgjvDk1OEl
iM+PxVyeiNmysl5bYSv7+CmKNOPjGx4u8IJ3qfNco2bYMdmO+xKlwsZGWltjKwepNusXL2UArGdk
hphdk0YlLX5XzhYYbu09rChAWV/DdA5ZlA44FPUZDAIKUXqQ6xr/TTJvf3uZ31aDQ1/VSiNJwvOi
msbwAvm5c9NDfFFo6FXo0bmU8GJHi23nenmcXpXCqnbZ0BNamT2bbJguZpwHioolzek7Voh3LAEt
LFAbAbiyvWzGYW50oypRoWSh1T5cULRjqe67avFsRxE/LQZovPQhBLQ9HSlYm/rov993bLWJh6ke
Zkx3h4IlEQefjx9EPm8Apdbm/Pr7q5gLjDvBCAVzzlvMR/foFM/u9M/tbbQ2thXPkgbw8ho01pPq
kxH5p7puzv0ybWyXlViwuYRM6a5MZy4uvtPBItpdmt2cF+bglQymmVNTbDUk1t7DioZ8hk2AmVly
oZrhVErOkITde57ZeI+39yW3mXn1QIFWD7AEQwVh27A/5TzYyNdvTxG3uXnUzWaiZB5Ch9RNPsKh
21zaIGHQlm3dc5hPyUbCWHuF62fp1S4S3VQN4YyPcxmWO9ghH0pBDrc30dorXH9/NbQn5sVbEldc
+Pglx/FlQPVY+M81LiRu/8Has1sR4HM5gMlB8QcdLu+S5eDeeYbh4vqXr559dNMxbKfr59JrwwdX
Zssn6TlyI3T/O97+3RLitv16IK++dmrJY7+o3Y8hmtNPKTyQo5wU8tEbnOChbysRLROXOyEbYMcK
t9URzJQgfjgSD0jwgJ88x3HPeV40D4MMyudFoLnXVZCD1zQgMfCgX0LwA/Y5Zc1+dNoqklnqRGOF
OPBgF7ErRKj23sD9/WK0em55nZzrLBE/1ABpxyjrwZa5b6ls1frC91qjFhFeOjmHDzRzsj2kOJaN
GmplI9imzrCbX8qUTOJSl8tHQ+RTn9/XoOA2YcdTeeb2rFExvI/mh8pp0vPsMLaRQN4u/rjNrmwS
jmZ12uJr3YwPnFb/Fi+15+yquT1lEsz623HydhbktluK4zRN4NbExB4Z3hsDM5HE1dFC/Q+3x1+Z
ftsaBeqWRaNqGV4mRT+aEigRtQVhX3l0m2CZ46p3VKGH9NSSYxpWz41wT1DV3QjEteGtrvJSowRy
Kjx5CwFJTSSuxrNzIbdKC/LfPcobgW6blyTKuHlB6+RimtYDK40N76ZxOYpBmDioynFHUkGfJw9w
A1Ms5kWNgMo5Q5Ecu2lhX2rDy5Nhuv0lJvQuFZu6Q9kFdD8orh955ienHI6/j0maSBVVsF37IFid
RC2t+ksdsuaB+f5wmoK53Avd8IcxQKUb5V0mzrWaxs8NbgVOteu4H5gaYbmtXf9fjhbws9vk5ZGM
uficGpLsRF2zU6tIvTdmGWP41em46xN0TzWAU6krIZQV5hAXTMAWCgBiSHe9not4bmgYBXRwTsUU
JicGS89IgXB3STDqSeJk9ZAX/medE+cSVmgrpqpxdvCzhmgaKoSfbJ4NTDRy3pwAs0i+0SlL40C6
3heSFMW7+XqRnk/N8kyY253J4MtH43vQWwbskJ3q2S8+TQY97ylvpigMZbGfczK/9Jzyb44S3bOf
Shjap7VTnUO5qB1AKOM75N42Aobee3bEUH8MCg2oT9Nq8znk3FSQ63PJjoOee0paZj7yJesutCX0
uSQJvQRL8QtGPgmJJp80z5Q55Tmfw/orqoX6ya8AIoogczEdhrGXu2AggB2VrXkoqJPs+8SBpgwV
w1NQOxB0AD5ZHPu0CB67nJQ7BaDJfnZmAFkbcLI8nqkDtKwnHjlzWp5ZTpq4Z9CGz5a02yU0Kfao
attfjABhoNxM7hKk4Qc9lClQOGCaaN21B1HWBJIFWfvsVIn7mNbh1yxxvDIiIZePQMD0O1fWbVT3
QXhZgsE/TKbBoaLo2Vbv7W2NN8r/03199cU1sH7udNVDmq7KyUVSTz8XrBp/VdrVz15Yp4/hoK67
IvcehTLppZK9gLD1sDymQxJCl6qVBz9t+MZ12Ur1YjOYGXPDdBpxcYEOLMC3xY4V/7oQo1Lky+2s
uZZ7rr+/emHHmYmuJy0uqjIvfgUHMVO/I2L4dN/wVgUjmkmrmjTXzshLidZV0D7TcSuxrT27dSjv
a1Xk3ojBs/IF0KqoK79K/nL7wVcQZPwv3rJx9CQVR9c+LN9lafaOdKqOqmz5rqcRNrq83bthfWh1
fdA8fwjbLTPptT1o02cDQKo60hNxSWgjY0ZH9VKLSn6uZaezSEr0HYaiobsydPJdkvl8Xyd58QB3
hWWX6sD7XjnteKhZltx1I8xt0m0NOjoNB8zzmJT7whWnCn3729O8soQ2zdaFAOHEykBccC0Ma2Lo
UfMsUkGwUXOs1ASBtbuHOgODM8C5gl1NLhMaJZsumm/3MXlg7Wzfz6VKcOK6TPkEco4zz4epIEhR
SxfsUCfwE7QNpkvvdP5Fu23fbrzS2oxZmx5E1qbvuC8uHevAIyj2qflq4HJ333rQ/08H2hvmzvRK
XIq6T78kg/aePFap32lTyo2UtvYCVgsqUfC0SCfcQWj1JSPybOYQRiHOndNjnbXdeSBTwGRyUcEY
AU4SSSDGmnCrk7JSKtuE1TBVSV2H7RIno5t/yIzOzmAcZh/5iM+AN83BKUj8+evtxVjZYjZzdch6
LucSB/ta8nYXaLU86DQBeUo5zDnDsFid0mLGxbTwf3cV25rClaCx2azKDSEMVuEcY2BevO98WKtJ
KM1uLNDa6NZ53Gc4SdbQ4rhUsPOEFUUNKyu61Yhf2Vs2nzUvndaj19Wv0ZoYCVTrFVCZLL0vOmwq
K8w53NnwgMWyDNKTSozad2OxHEcw7Df+Ym16rPA2uOWiyizopxl2CChUX0l1vL2d1oa2YntJSDXw
GQcwXxxG7ONoyjcRXGtjW0Gdu5UhtcBjz2lyQmv8uaz59/se24poGHdmGa7lcKto5CGl3Qe/ExtD
r1RXNltVonhrIYYhLqGpIgHoWeb6O999TvONm+KV/WhjhGVmqpqGiODsauyd+aPcw4ThUOVqY03X
3sBqnLW5wsHORXfLcwrcROP7KT6y5FMr79yPNliYBRXpJaQ5gbQZ9MlrnOXYdjx7uL22b+vHUm7j
hEPaE6/IcB+B+1BnFzgOffZSxfZsKdXe5MHPduDdo9d5el+lfrLrVQLlmJbTfeIk2anG2eKseIsD
oT9vKWZcj91vnJZtqKlDXSnnSZZx1gLs3jhF+MGb6+affvDyqHdp/Y6NJYWjXVmz/e15WNsnVtSH
XZ86zAshW93Tg6Zorxm6b80W9nflq2VjT5cig0gvxkdaZPBKUVm0gBiraLtDnvwC1+gtsauVNGBj
p7lIm7kNsZxNw8HSgZJzX5GND8faVrfywEJLD5rvfnBJGqepdk3djh9MLtufDWzRANTu5BZKYuWf
bKgcCCBtMtMmjxfwCApodWSek+58338P1afidHvJV6bKBk2BLDvJPstNPMkRENFx/iW7dN6Yq7XB
r7+/OtUVcqSd8nUej8X4z5LgWiDv7ixAbbBUx/ouaMfJxEt9oH00k1pFnHZ3icNTbuPUWV+nwkBG
Lk45a09emZPDrFpzdsxmgbOyvjZSHfpEbjj1Ifqd9HPtP+tqBtLhUtFpY/ZXotnGYXspGcKpQNse
poj7sG0eCWNfnbneomyujX99r1er246MeCREOLuqx130t5G6EWRlN55+Ze/YYOwGHQwxX6+6q6o9
Tr6Mk9D5fXvPr028tS3rpZ+5M+NamLjdS9g1D6mUMW3zL+ANbhwo1/7CyqQJItet4WgDmMeLrNXO
6/yo9fPIz8qNbvna/ND/n/0lL42vCPBZo+gOBHc+3bx1/b82tFVFmURkoCMiJ5AemihZ0P+pJ+/l
9tyvfAP+UyR+tWnUkk2qAn7oEgYC3EMzFmc/x308tH3Ifs4MMh1W5Hj7z1Z2qA3BDod+6qbheuEs
QfIKAlDuDPtOTL5sbNKVZbbp0NlYkRZ1CAorFuxcEDeWZvmZygXBDNvP2y+xUgfYgGxIFUOSLUAS
Fe25ZmACqyZSySml9S6ZRdzlW9Y5K8tugzgX4H31uIz4FLAe9guM/ELTYgMTs3KGtFXzYbNlCJhV
ORAlE8sjJ2vmb1Ce63HL6mhQHkMVPI19tcSOV7W/qLfojduwlf1mAzyrDE71EP8A97Eb5XtcFDQP
PTiCR+1lMprpLM59pbrPt5dqZb/910p7vbmZEvlUAD2hF3oulnmOyrQ9mWLLN2ltfCur8GKYReti
fODKI9l26MJ9KzfNtFc2s23DIcnEB0YQLRr83bL+OYU/U+8xzLcqp5Wnt6GwnWo9ybg08aic754c
fy1yeimXbGOlVx7fhsPi5qSC4SaGR2d/X8NjA1peXurviNiyXlmJRBsS2xfe1IVdtsQBfG7fQ7VE
wEjKSxhInUbvc7dQX7uk8l6yYmJbFOK1Sbv+/mpL8UWFkjnYv5OLA/4yH92cfUir+zaszQzOKkjM
CZ6zGFfwzwscfN2k+AXU711izdx2H/D5wPu8SFmcDjMsuJKhhFMG2brJXclXtgOB5xWzKisCFsxA
UtgF4Rax7NQW5mQlY9lA2TGQBvLHYxbnjfdYC/RYcCFl9LRj2QdaZl9AzgSXNPG3XOHXFto6V8iZ
LhApNVlsQI4ekZl2KEE/mqSiGx/DlfiwEa/GkarhDhbDRw17wDKMj6GXm2hMZQvbpX7LpWFl4v5C
oTqpUgZKdLGjvjRVtevU95R+ou575T6T4d2SbXGT117omvJfhUYLO04zwYnqkow/vRJcibbc97ra
ZZu6gCs7zIajjp2AMZ1KTczKfMeG6iiybmM11oa24ppMeRok4APEi16wj1wg7WqZfr/9HVob3Crg
WgF/vaBAJp8Y7jMhNaOmLZHntQspG1NpPBGQCQbuMS+n5FdN3fK7D6mHL7A3UvWxqUMKTPDg1Z/c
qfwpwzA8aGmCCGhP/8tdb2fjK6lMs7xNcZsiG718Vl3gnN0maTcqlZVdZcMrC4xJaYi5Q/s+akYa
pU/e9HMwW+yElTi3EZaUFvBLZ0joKdD5u16Yh4Zm8cCnn7dnZ+35r7+/iopukYBYODV4k2HBwfmc
cS3XHolP52i8U82V2wYO1SRNJ6WzxL7b6Ad/csr94BRAJLOKX4bQlxuLsbKRbTuHrPdLCNwDEtTM
Zb8LAxkCvFvceS1nIy+F70BNtEebqKReXBLxGazijWPO2ipbp7Oq6zE04iIG2GvZt10BNVTAsnbu
IM3+9kKvCPhxm0rAB6iJ5vBDuOQFOAu4oNcPOgciyClKtJEJWKfAJPR7d0G3DW1NtnezrjzOyQh/
sAzNhpQl+X3tEmF/6SUv5kHPPYuHwP3Gmu6nmheUpvWn2+/69qYW9qdejP6oFU4OMcv1H5KnuwFS
sCD5fJf5Fvbz7RWDNuT/x83oGsWhSUdj6PD/IVS1EVmGd061bHFa3t7LwnYYKvoaEqfOwuIwSD9r
NOQj39vyPFiZH/vb3pm08/JpZPEy5//2SX9IFP+G7tg/geYbobiCBxD2d70sPMCP+oLFnBblo9Nm
7NClQwvEcgVvGDrOZ4By9BnudvMDomp6L0UZ7LusKX8AxNl+CzuyXGDowY537Qn7Q6RHmEhkQ9rF
FPgDvjTQcpyjwn8pt8Q3VybV/s6IEGeUSs0spi7d9+XXQf4mIaAOEKi9/QZvn02F/alRfWIgPFx3
sUxJ8MGZp+79zKrsAViYREdlliV7r+Zb0hVv12U4uv//Bgc7ogeyzF/iOpwO/fITMsdxUfigHX8F
GPnQTRnE/e/TgBB25ZRlWo9MYkMGVZH9gIypRHvwTniAsPk7Y82bvINETwyEVixo8q7K63/8gG3V
4mtTdQ3hV99Q2RRupdMGK59CYYXIavKiuazFoREViNEBG/fZKIFGRg0aJdpftthhKzviv1T/6o+b
dvFIA+27uE91GgEuKF5aN3N+TKxiO89k4o9HVLO7vf1WMp593p8AOYawjaYxI2O/zxfSfhGiWx5G
XF5vHADX/sJKqkAqAsxfYhvkyRKp7F8Foqo//bn9/CsJ1a6k2iILF8jGshhMwR4YlMm/YvadjeBc
i/7r76+WQjAf6KdOd3DW8OYo8CvYB3ifnQXqAy3XH26/wsr82HVUApSL8hT0ffPwiwp5FFRfU8CD
bg++Nj/WLk7nXKUFw4fSx2ZGP48/adjnbQz+nwTh39eT4q/iqfFdmbLWjaHGEBWoZJ+g5VMcyw/e
S/vD51Gi/sfZdSxJimvRLyICIxBsMWnLV3WZ3hBtpgEhgxWCr38nZ9XDq6yMyM1MTEWMIIV0dXXv
MVnUJ36fOD+HY7AnKZS89u7Gy2B/XceLepJjCnWV6ll+w7+6b9W0seNLrY9zH2+VfuUdC9Ti5zas
g3mblMG0C209xF5AX0zfXajxn4kS6/zLdujkzFwgEeEA20JwQbkJkW6sxztLfxNifK6bq8BKkb0q
DkgNg9yigoIfKUGVm0L9AC+Tp6LorqOph2vyTlHPtYff0h1Nfls7r0ReePHP12C4Zu6wSI40ALf7
qCMUFZnr/3Cm4uHr9f15sAzXtlqyXRq7Rk3uGFaLW2R0GoaXvmfdK1L5/sYYuHFEgxTbr5/2+VYN
o1U8KBB9HZDiWxCngz9NV/9yyuHQLeA6fT3+uZk6PfeveDP2wmvzaYCOpX6WQwmmYnrdwKswwH3g
qLqxbxHIhrSy3e0M0arrhl7Vo0WkxVQExXxsQXhMyjn/7Zb2JfzXuc+72sNBPoR909ft0YHb9PBu
h++Ld2+A4Z5+f/32nweJcM0EEUHAe1/w9rgsd0OQdWR5UY27c/JLcIrTDP9/iAzXVJBQ2NQBy75F
7bZKWibTEvqZX7/7maHXVBBSzsblXLrHMJrmb2CvgKkReO51zXUUaf67GCtekZqHg3fkkIt6dqqI
3SoQt47oJC/XpR+wp/rvM+aiXUJa4yd4o3Pnt4BPF9FtWMnX62ZotV+hwN6FiijcwD0xZRDsQycT
vIMLK/9MNPhX3uiv3ToTXyiYLLnH0mvrWFPdHvt+8jIJ8d8rP/Hp0//1CNZWDl84c48d3HmScVAw
GWqn9rpwszbfAoDNU2bE6D3pnkvhPrX2dF3MX0PWFxs+DtxjBG4qOqmJlzgquJB1nFv2q3zSylmD
4hneGtCSeVcuA9004BRfyMbOjb46ZZXlkX5oZvfYtqzbDLCZ3vhRdV37C+3t/37PirCKlW4QHKsZ
ry5nuhkseoAoG73wSc+syTVg3+4mMIjdDp4mp0w48mLtiqSwL6WTp73/STRbw+8ll6XoILJ8DCba
byem3oYhuo0iGOo2ZRMDVfFPMDU/v969537Lavc2My9KGriYLF/Ifa88vum8CYJLXFzq5p352mtQ
fmmYP+oS0xUVPxZ6qINLfal/i16fzdRq5wpox49T08DKsbO6ve612bTMB1MDvbxiy6Ko/NZQqsHO
dN3lCarKYOrCINAQ1Okjr48ZLk2p05/KhZI3wHNLWLJ1E0H0oo0z7oOhjLZh73XfBbx4TDwDxPXB
aAiIOYpYucq+/gZnJihYne5DQKA8ZgfesS0idReOgYEv3HiJUnRu9NXxDlkkx4IeIbS08Gv3VBL9
Ejhzfolje+ZwX9tqQW88py3QjEdtA/kRuollgfZjqRi84OsCNF39ggkWcBLkHHL0zbKfjL+r1HVy
4CFdxTkBeGlhpokcObuhM9Q5J29n2d0F6NDnF5eQruIcaqkSVTpBjpKhQwAWkbHGmJVO3Jidih7q
NoolFOG+XkVndvKaquB6roszEQ8r2be2+UlIABDUx9djn/nIa2bC7GDXFATT1FqQfeiIY8dj2z56
1XwfBubP1w85t1BXecrgt24Aq3RytCHKMHNwNFW0/3roc3OzinItKcXCbFj6tLm/oc5Pq5xQwrhk
e3Nu9NPf/0oghMWawnV6/9/PLMFC6Mc2LqNL59m5eTn9/a/hq5kGFM6d5Ci8k6vp8N3S0dN187Ja
/qFW4DQW2FliHHaUDUCGRfrWqvtLtdBz777aAY3bOTLHcX8c5G0oIQd5nbwuuNj/nZQmsFDSyfHm
va0AU5eH3GsTW4+bryfmzJ1oDeQfK2sxjt34x5J/V4Imoy62pfwFiAscLX5+/Ywzy2btpNgRiCbM
de8e4Vt7PwQ0CwHcyjruNdvrHrBa9Y6vfXf0fe8oJnaIaPgPZCV+2zS6UJY59/6rZR/VTt8CuuGi
9HzvBl5i9XPckAsgo3ODrxY9yBnKQ+bsH5dxitvJjptZAIl1SbD8zLpc+2DBo0FYbu6hj8P8350d
7EG+unLWV6dVCPIEZwykIT25u7ZtSvAX2J03swux+NzSXO1ZFhC7KANUk7mdP2qyPHJp/ZRRsJ/b
Juknv7hwnpx7zmrrst5xfRu1N3jborMqK3KYK/tBuaaMLWVkUivrQvH6tB4/SePWEPAiomBtAvl6
nIolfJ0jX8XmRJ0JZ87TDnCQ7Ov9cOajr3HgI0SXmJsjESW1JxLSzVai20tFsjNZ+xoEPphuagOX
jMdBD3sI/+y9ZjrCruHdNe1TO+VvJr90pTzTkA7JamPzTth5WQb06ONc29eQCMhELYIskh7b2TYL
9sUQjLuaCfdW8cZJqcf6Hcxh9GG2Ru9bAf+N6+5Ca/R4GAY1cgKmj6BFAnj20Yk/Q3kpwT/3wVZB
wA+ZDc/tWh8Ng4Q6MqUyKtKv18KZ+LL20Fo4nbuI4r0HGe7ZPG1DaiF1vVSROrN5yCoIBKZehAxR
yNE+7p8l1WpDFl1v29kR32dj11sX/s5X7p9VRJBDzSBTXemjHjn8MW71DBpn9zvy3r6eq3OfYRUJ
3L7RFfyK9bELzZ1A1a4rLmHYzgy9Bo5baghtBWTnsQiaMVl0A7qPNernr1/8TGBZuzrpUS8KJsJI
iduX0r5hk9jahMceTLmveQBZtwsKvL8eJV9QS6Y8nis4KXocCMwAhfi2Eo9fP+XzteqtewZqUQVv
bSCNrDE/hu7wA/WGd7+/dEs5c4321r0D1fqoW/ug6KLYVuwgPihSfwGTC4m+f0rw7eCmHo18ynkZ
ZFUlmo1vtcNtY/wFLRLb2YW0qZOC9t4Wotz5r5FUcyKdRndxLZTZ9lbJbrTx7R1V0rGSzpqBY3JJ
312XInvRaeb+SpELqIWzLs9npMgwuDHOoTD9y3WTf1q5fw3NFu7pOurBogWEXZth7+Vj6jreVYxR
b63JRfKutAbLAHYcWXUcGsgKCNXAsBHeNhd2wRkkobfu32ioithRAFZqier7qILtPJLEDDLrIc3h
5FadsLASacVZsIEgAMI3+l0XYtO/KJH/P9y9dTvHDVFPRYUYxk++9diN1bHG4fUOrxWSSCmnOAqa
fAvtwy4bRe2mrMD9/usv93kM9tZUVqcdWK5kLY+y/l7036wcvVPaQTbIpAg6V51/3prQOlTG5KRG
2FqGpTuQKnfSpeUqhWwOuVBFOLf9V2dJ5dnBScgWGgR0fGvssN9ElAYJwRXoQqr3eZz01g2aqGrK
uldY45T8mvtvjS8g5rav/Av1m3M/YHV+lMYiFNZJsBWL7nK+L8jTwh++/sZn3nzdnoGLHveDPqQH
p59iUj0DEZdo73a6JIVy5tXX/RmlaRhWgBLCOnmM4TecLBG8bMWl5v651z8t3b+CS9D0JhyMTw+i
7mJuIBQfhrGAKTdU+a6boNOT/3pC3pKcTAMmqD/5yjXb2S4TJ3wv+guXwM8PcG/dn8lnCDpPA77t
0OqbmTFQJi6JO5wbehV5e0WMdPUIcLXWz23fvOD84Re27bmJ9/47LTU6bXCAw8SPJ3X+uY9pMSX5
cgPcwnXzvt609hxS7kH1pBpoDHfTePDtxPdfWPT69QPOrcxV0lcsXWNbDPRoWMI8gP+fwfc+dYhz
XfBcixsGVegtqgEinzE/mfjR489LcL9oeDqX/3z9C858g3WfBobeSJAHTJHXPmr7t5xY7DEIIF9S
ezizftZtmmo4ZWYK3zigLIUeW8qIv73u1df7NoxqD4BLyF8EVZzDjEQXfuwZXJOtP18/4cznXQsl
UZTNwh6FvwMP6PcinF5VRe+XXF8q25+bnNNz/4oLcO5CMlBicpRbVLEbKh4z67qOj7fWSoJnChDT
jUcPup1ZzJuKp8CQXdq75159tXfhp+4qxVyoetptEpYNzLUuYUPOLcnVrpWDrDqc8fRA3DZzrA8w
izcsvxnrC0f5ufFXm3YmKEKPGkB4i3334cjgkPe8ua+LS4I156ZmfdL6+ciKEiGzKub7iPa7cByy
qxbkur0w2dMUCRxPB6SoUOMrj0Pd/EN1+fvr4c+8+brDwEBZhTqghCZmPqezH6XU9BdC2bmhV5sV
4Lne0V2F9aI4mqpmCrO+MZcqiZ/XfSBs+d+NBO8YGAuMdDrW3F0+Aq2qRwfmIKkFasv7YvXyhyst
DemBpb2ODO2tVY+csW5yZkORwYYPJZf7JSdwET5SfUn9/txvOs3kX8HBb9vBJRDrP4rorV7MfdDN
6UJMQiGw2RYmEf2l/tu5u+e693kKFK44OZTYVmNSPRoD7YrZwLV+Epuw7MotsQO+Za5VPGpZymOw
kOoG4rV1PGk27lzL4e+mgFLi3MOqGeyCEb0jEsV2EMgbYK2jjGtLb7VticTMJcugAjS+XbdoV+HC
yauQFJWmQNv79j2zYDCRR7nZfD36mWARrIKFV5V97RImj119Izg8u9y3JnRi0j5/Pf6ZIyZYBYup
qpCjGNDQBS59sSj9ja6cvc3kJdrPmQesezQwvffHfPBmVJB/Veh+4hI4A8Dw9dufu1iuWzS9ZUQt
tQMIN68frdnZt+MjDd8Hj9+4IK4U4WZy70N+KZE+E0XW3RplnI5pt5LHslZTVoxuF1PejhcalOdG
X+04WK21Tr8gRhnPyTdtUIS72Rv7C6NDYAk795Nb+P/1O3IBwHvY6aMblV3qe9WyNYst4UucG+uf
rg+sZxtmFEEqXEDxE8gbtqkLCds913XzPSILhCmr/WIWdyt8/n0RkXvbU8vbRhApDRLkKuOxkr3r
xBaHsVZsTX7lZJXXDCYG+g9KCkXrqbtAWeZG5XaxhYVc+BHZo5sCaF+/1EFVbIKoLzZV6zYbNtVF
FkY6vIcRuANlYVIB/YWMF+/i5yJRvDAvOSSmTxzqj4UPwysaxx44sGFOYOoNuZo/kNOtbkxX2Xd5
HWkIBRcDxGdtfjMS0kDcFv7ovWvqHQoOalt7hfPRKa9JIE5VpvlosR30dJodysS/HNGHG8jxuVvP
Xfqdsd3f9UJUDPlHFaPEWO9HaX0fKTGPWlGz8fLOeV5c6y3XLckgaCb/KJkjdHaWyjxwXe8hYIT/
FvNyssWBcnIwYhL7AqF1Lmfrh8c5i0daz1nVqS4VJ5v4JchhrkzLORXww4XFnR0mfCmn55G733kw
wl7Ipf0tKdF1sq1ApJYc5R485yjh81AltLJnGDEHc+I04jeMk4vUOOMQF5oy2IEsddZ7A/Di9oKU
bVIEZkO+Kw+8pUrFEHaGpkqk4VaSiGWO7stZgYXo96OdNJA93wjmebAxJzIdIAsMYz/+g0CQKPX8
nuiYT5y4CVTN4T/bkG4HVd/5jRXQlva05+8Db7Ri0rjtBhqsUP1RAEBtFtuPnggRlhOHJenvawti
qKRr83vNjbOZunHMFoga343F+D7Ab3tvqka+WrlyNgrW00/tME3bpoURU4wzwvysJ4ILtt+EXgw9
5TFzXa/OcsOX78ya/ng8UA9+V0wpPk1vYhiheVlAfZ2B/BDiatiZTM/5siEwx47b0IeI8mwZ+lC0
I4NutW6eWwkD9Y0fwHXcmUr/Z0N60wGen4tjA5vjD1EJb6MYneJS9c5Ose6dG0ihDo3KH+DoDmHn
xSun+9lq5rRoThNuBqwSzfubiTnVxkJXJwntHATNsQ6/6Wrhic5xh4p9NsNEcVrY8FCGgn9MuDHs
a39yC1CE3T6hrRG7RlVhhkbQD8jifzTTKBMm4GYoBxik5hPrsqomzhaF/ilMrLwnmXL7so2bkUTQ
8WaR8zJg/UDP3xj6VFWQ3UncyeVT6iz6iaGIvAkK0aUjNmja0OdmdKwtvM1hfDsrwR/DQtGNzVXz
yvLqRTT2MMUDK5o6k1FPD1iyYJehRZcUZUcfEGTfFjdYgjQs++J+EY2f6tJa8DGXwB6wl3LPvyFR
W6Z9T0SZkrqA6sGVZ8vqaKzKZhzyBSdXBJ+WtK1me4uczqQDKln70e+cJCKV2eqyyHcg9jSPQkvr
qs63t25atJCZ5LVHUFFh35EEx+wk+tRccpE9k1Ss1bwGOPWwpizpoYE/1q1RckrQZFNbCXu+p9yX
1+F23TU21YI1j2/3RB57kccW4r+KTDrK968/0LnjbJV4DTh9iULBA+4ksGdSRQ/Vbhfqsv518BI4
g/43A9bdMtquD+WqmY+boC7S1vbTZrwkBncmwV53vEXp+eUyt8sRHssHW81qNww1z9qmuAOSQifL
Yt3aFsw2vp6uc487/f2vfB4iEaOWrEObygpQBjHhO7PmKIbf+cGt6dHti11tjxfW75lUZt0Ir/wG
3p3zhB0t0cifg2Vvtfzx6x9ybuzVZUtJAQUYBn8aIXJn40TNmI6Qb7yw7c+Nflptf02T1gSER+HO
RxtoKIUWOcu7Kydlld/Vs7N4cjaoN9aq2ztjaaAkazkXbgqnm+wn2d26mT31dOoDjjaksN1EiSrx
TB7no5Ogagou1nxhfpxzt7V1W1sudtCf/E3h6lUGB+bIPkXSNqeeGLw7Y8/QJtZjkS2t05WJFeTq
GM6Rt2Xj6O8gWbBsa1p678y2ZOprMR60AxlwEYgqa21ZwgxAOztLjHUK+UKYC1R+nhWDgeh/T6vl
HmeyjskkIfXrmeAI/50KVzrS7aWBayKq8/KmD4I+QYqVvyx5qO9hPtbubN0ML+NI86cZrewU9kZ+
NkS03AvY424r6LVkNm2rBEbPU1L2Vp92VvUzh+UzxFsl2+NUxTruojAzkTNlAyrcR45r32bu+vFb
pKwlq91eHpDP1JuyNhb4D3p+7aUsM85bs1GNU2ypGPO9gy7lPshpvbcKgVE7eBLeAZbsvo08Kn4O
S8iiuIH0xz9D7dR7Ek3FVgu8/uDREECiXJWbShG9cakASLhc+KvNFr0R42hvIAstb8bOKZFj1vZL
1bEipaXwH8ve7Z+KQMLKQzfRjkNV5G0Moj+W4wyJCwnlxOo4Q+stgKuyWOQO1rs0GaIJtD5y4sPa
hdjPYRO8AYvY/Whzu3ylocaBzAokKbN9X/JT/dDwesP90d2NPfunDWH4w8tJ7CSJ4GEj+iEJvVA+
1G417yo5zGnXe05mQ4/neZgHfG+Q/Jy4QpaYEYFm2jUhw117AA1L7YwLWujHhWC1lqUfJsafLskP
fh4y3HWZvEJVAb3LCSHDuZfLrVh+ff3Wnx9w7ro2rq26g96KJ4/EewnzJxQJDb3Qkf08WKA7sIpy
FhF5Cz76AVWk76IreKzsKea4r8XDBOZwZV2ISp//Bo+szlB4qngVZKnQ2qYkHuoXNXrJfMnH4vOJ
99byhkU1+kGnCeAisxC3jqiAg/LKK199DUtRTsc1+Hzi2Dld7NDvgwNfVPvCtz3z6mstw6CWUg2N
BTprDk+Uyj1MtLgw5Sf06ycHwVrCUPleyEcLXZsm6naNY4B0s7ZC2jdy9O7afkynucuset5ds0q9
tXAudMbsfioicYRMUFJzmiygJjuAy143/Oo8xu3conODrzD1HrBtURp6kDIei/lS3/vTFQqT0NM0
/nXg+4VRYQdlq0PLRBDzpf7ZgwsGCzJ6ofDy6afGA1Z7jU7FHJV9PhxpCOJ8/94Oz19PzbmBT5v7
rzcXbsdzY6IBAtJ7QyBQfQGOcm7cVYLVKlaZgQmMqwsFjD9k2FQ+XNpWp5/9f8sT07H6oF04CNca
reGo01pmvEnpLUNnVKaKXbNk8ITT7/prXmiD46tcFN6/e6yqZ7SeAFZ9+nrOz60W779jW3MIOVWw
ZY8kumvHNCgyeUl69Ny0r+4zUIYblBdhaMlhf/XK6wvwiHOvvArBJZY1BUaUQeuO3hTC2jG33rJZ
XAg35157dU3mnStVyPDaODheRWEnoS4uLMR/b1qfrJV1KCstairVYexp6KuXaa6qmyYXzr6BHPgu
jFoYdHlOoI+AgLiHapTwgHP66L2H0VaKnBA1LL9lCavz4V53rEtBQfbSosgBAbQasYNFmpXMLQ82
TmstSSNm9VJWxNou6Bnsh7IA4fHkrQlpuiGBxAFOyED12RhV4WYgs7otRlhVS3jP7V2ds22tubyF
IN7wCClcfWzyskgAvlAZzKWKO4+2PtJlHaZc6OmO+r21md02iMEqtrOpVe3OtUP7sZKeyWxp6tSJ
hvZCpfzMV1pLwrK5FI3nDMNxLJy9c7IT09UlkPi5sVfxYpQMhVTTD0fT3Yry1Z1/XbXX1mrpvHZL
XcLs4EgnhP1i2E5el+XtJSvMc699+vtfYWIIWasKC1NSOf1d1bX70o6yr9/8zNBrHVzCyMnG2QzH
cvbjaVlSwi/xOU6T+smWWOu64l7NbRjNI0q0jyF9sIOfbY6s57qzai3rOol2rssAL64r+C6QHtvr
wsjn3nu1SGD210YT96rjsATPcG/7Q1S4g/D1sa+d685Dd3WyNJOBbQ0Iy0c8Z85qDuFNUulLVuzn
fsBquRgnqpQFj9NDFZEiw00G9T/duS8kCtxvC3UuSSJG/3JiP/vEqzOGtVAyEONUHNvF8BJOP0rO
2yYIPIBwiroc90oL/YbrnohiZKmQm6F1Lt+9eRoemAr0bSGxPuBCyJ4U3Oy2Sgzz3oXt6+sy+vaf
qo/ClyZq+Ksq2rqOYaLhyhgSpdGr5ddzCJNLu34EcL1PjOPUd4oSAQPYQn0Ylw5jljeKbNHOkbdj
/mKRH76rbhotM62itDLfhSBJ0SzwsmF7APIyD5ZVOSihkn8bKMRrApVK/Y+BVLMqDuB8JB78wDvQ
LvvOuw0bPA700VLEEvw5GQKqGf2KPC+tx3famdQy1ZZyki2hkyp3eG1aNm+LmjwXjfpVSwZc3k8N
ouXM7nO2z/WHe7KConjCYDbG16lBnF7aFE2gfdCoxFWViitGt3PY7SNTzHHgVks8Bt6GDeG9O33Y
nnWEmlayoFjQFVFGy+5b781bOlXfAtfbi846UDRoc1BeFaGvS2+l0TL9bK2uvtX1B2V54rOPMOIH
0AB4PPLl16K8R7pMyWCmHW/8A634A+StnuCAks0LfXJDS8Yyn57hQf+ymD5reycTzRsYMqk1wjqr
QlOhBXA3sNmWyB82+jAcDoFODvotbOrdxxbI7RZ/HRo/CdmSKXNbkx+FEfAOgHVmszPu0UXdpS4P
klvZ4t11M1p+5mGEb3sXfEBFJq7nADfxOQajWk13tTiW4daArhq2dL9wO66BIOanyag31VSlxr2z
ui51LRKHXnnb0nbXwdiTiSIlECNTQb5p7CLR4ZjIasqi8mYuD9M4bWpaWVk3w9zsD3CuZZy/ts2P
ht00pkiGMoUDrlT3bn1HuXM7/xzhWflmJjT37bi6Q9+DHNxbZ9d4r/MRclEV2leYvkTDv9j5DeXX
P043HnOojcC9NUdZBuvPh8YJP6AzCApGWWVWm9nem1xi10/y166681nW5Lv2vpRbp7kx0UFbSfMS
yJ14qtixQ/mIJxj+5FrqxnRP2jvDUGVJGut5KA9BC2dUrLdkeUZVycjHmQwpmjA5TVR7J92knR5V
FzcoRBA7G1sW5zbfL2jv9a/0jUbWDjugkqh/0XBDtgBDv9IxLkh5R4Mudd5H/LP078uHSiEHenXN
bj74JGVQ++r8hJO3+Y9VmHe7N98HH+uCswrsM7P3qkLH1CGbWhyk9VjVXTKbIc6lF/vIYtDdLABG
kq/29Fwut/m9E7TxIp0MzJKM8WmLTp786CHxjR6i8wtNIQ7FpaUsN16gklbRDJulXw7QchR0L+Bd
WsVRE1dWmc5RhjhBRkxTbId30n4Yzb4tnm15sxAAmZuEuy+5d+d2KO89U7Eb1f0QVljxiSXint8N
ED7sYdK05eLd8BvF2rirHhcwnox7gsky6z5Y0JNKoihGT3OukN9tlh2JklLDkXYLEXz0UYenEf1a
dRNNKT9IZ8PsDWvHrWV+ar118CN/syb1nn0Cx6Gd/aNcdp2TyR9GweEzgaUE+dH9yRHrutSqIB6W
4KdE9DferTYbiNIJ62EYD3bwXlh3o52FwSPwRWJI9GsZZlLfAE4/ANNSbGBWG/Z7K3gLyo1TsViT
p8BOcnK76DAOlttu3Clw3MsOLeGHYsl0c7DBxihpTLHtAz8+uYCIFodbMtFYvnhN7AwyZhp9PL5V
bh3T6s7whHlFHA43oWcSHWQLQgoMhmoro5BocRGYx6Symric3xr2vQ0e86lLkbYcaI0AjKa2H9T3
je3uQ9vblUKj/9QnMoc1uIDB9z9WB/2eH/2pqpM/ceNh7H9scVuOv23jxKaEBo/jJZFA2VaX9xYo
GZy+NRNHkrzEhh2d8p9JQYMs7FLtfhhvJ6GyL9w3Lx+yqfZiu/NjVkCJQQxpOD34y4wW8LcBql/O
8sEreKw0t5L0CXe+0fB1IATu4i3a+k/TINKcvHbytWr3g70tfNTwW5P46q6DN0ir8yNwiXgzgarl
PekoFCB83PsLYK8x/ZBL43CsiKyfvNhb/DdAbjj5E8g5Jg2FmBqaWEOZFJ2d+tXLiDbwYIU75cNV
AS9OrJvcx9qz0bxBtx0mel03pMH4RPUNrAOyeuxThVCZ2wka40np41ph7qXN0xm7MLJ+BCgN13m5
yeXJsBgXhU3rqCRAhdVnT3yuU8V3FfQqmqgAfq2M/VJCBSfTwYyiex8TY9/C2jXuHO8JVrxJODyY
Eqy5ithJyZokmHkCpoXExabyi8MS4DMvcxfbpN320TMBeWaG0wWhz2huJx305njvbodCPw5BkLRG
i3iqb6ieblVtx66w0wiac4MfbYlovbhj7g5NrRi+Fs9B2U8JZcUTB5bP6v9QOAeNQqeSvFc1FDgQ
RDzIPA8eGsh9uA1GkiGhwZRAns5+X+x2P2MJc6ISZX8PwXLwwz9V+F7yAh6bYAPrJ08/+tFP1ljx
OIOc7cPV2Po2TGFc6iIbHIb/sUbQhZsefbQNTQv7JrfFjackFMb9nQnQE0cD+Y/tiKzIx3jsX4Gj
89Hj60L9uhjrMSc5T0xzz+VN1LG0QHyTmFzxwJAAIUtwEbmMvFFwqe6cNA9faURjomeS1E5GwnlL
fEgoR54dL8bdE4asKUxc/VEw4CFY1z2xYX62GUhvSCnLeKAuSbCcYHucZ0s/bnNwYeCF9khdfOWO
3Ao5KbCpmkffebOwBUrHi8fuD3AAD6PLEkc2SVHf9tOj69RZNwKctLTYQOP3ySnSQZcH4H4ecqMe
oE3/LkPoEcNc9qGi4mZwh6xYhuOsh99137yPQ5cGYXcX5vzY2SZbOOAudr0LFA1jP0fA70rnHf2P
WybR1qAt7MvzP6PRXVKF3QEd/xOYI9r55fxr5CNmSz54rXPn5Dg2Ic2DQMJBNAn3NppGKYP6VewX
5GS10hQbHi4fESFA4MjgT+FTxJZRuwACYnah0iQ3TUB/4X8st8a2/A1rZL8Nl3m84zkU9vMIW7hp
lxY8CgWLbrtF98QTh1oXw66GOkYMoMeY+bAeT+bCsXc6RMpTO7mJHUc/cI/+DiJIXBK8SlrJKpXc
d5DRwlCLs+5356IhTC1hZXWLY6HugIwZu2DaWGb4QxC9a5/AD71Xu/9xdmXNjeJq9BdRxSaBXg22
45C900knL1SvYhMSSGL79fe4n3q4sV2Vp5nqmZZBaD3fWcqwkEkt9G0QKPeAn/s9jdxP3HpuNhxV
rcQFOg6jDhOnkD+GuFLoINW18+KipIalP36EON1uEfsKmuOCkaushO+hB7/pei6yWPkqlcHwxJQH
2wCWD3s4Lga3GEUvsOLiW9WJ6Vp6we+Cg/4CB3H9tYeHcFpL0BmcGsdATpv8GwxD4aKIYHOwVAZE
pE/Dz8Djd9N0jKWpRxwOerBQyOQiPmYodMoaPGtcCZyIK1tjXdLZBEimCrHxzxGE4bBVvekEv0fG
3xXgYqzqosNFeAh3M3osja1XItVa/srjZVthYeq6JTWsyTiBcDkQ0GZ2ntcmttM4VnaJaAd5gJLq
ccacH/x8Z0kDKsx0NdnGuQotizIFrnkHv8MI6lGJZa/2Cd+ZpboOImTT+6GLXLrxuPvnCkLpskv0
olRa9rhc5YziDFb79eOojlEQYLAgOqF9Cvp8xx3SJGUd4yioZ3vFnKG4gWMsRhCu9c1VT+o4tQvX
h3AR0SsxnrjqHR3f9FOv9p3P44PpBc+qSeEaY6goOOZE1D+yONB2a5eyyJAzGF4jqbbYN0QWb0XA
+HM9usHXLnaw5YLDxL1NZSe6Mw3KcJue101CwsLbBU5Lb8NcGL2RncDq0xbOD6DB6qfjHJEpGiK7
3LhOCt8Hi+2rGdLCgbf+bHS7zUnpJ5FXgZ/U6fIWdDv3qmv09Fb0pLnHDrU8xEzM+x7snzvfcnnX
sTj60gyaP031lIvvg9SqwkVjAv1IKuq/ngdOPsYqyVoJyb2BmajMu2zyb0bnReVbZd/PN/0xJkPY
Cl5tMRsrf0HTRfHg0W+t8ylEmKx1c17TBHQxDpwTw5vZeRLuXXzJM/HUI6+g1WXRqJo6dX6d6+oG
7tWvset8O98bp9CMVW9gHvm+55cm4wPOY04jn72cP8MBcjciBfMC6Pjx16Rrl/fK0ROD14DJAux7
rfNsJEtcegEc/rCEiUSFVecE2pQzqjV4A2fsd7FhoIGwXl2DFtqmYWWrK/DhLtl6niharC3fx8Uf
BxMCFwv6WaWVnuttQfxfS+EHNxy6n1+BxLSKehF8pmLt0bX/O0LXzSQpwEm/30XFW84ukGdOfBJv
VTPi7sLdyHeB1rMg2jAL0mUOgmMaqvL7+ZF16hdWQJ/fxUuBBc9kjC6pnvdBLxOveTnf+Ilhu/Yi
9x26eCLuTKbmXbTsIEmATZ2odudb/5hOjl5fYXx6qZwOSJ7JcmTA6hQBweYLlTt9Y/ROFjf8EgHv
xNj96+nxD/TMPdgWYcnA2GXxveLNoQZIMkziHkfsh0ZHFwDRU59iNcllM+SjooXJIFO7KjXZtbjG
L+0lRPTj5Yn+lZr/8xYBrEXkEOPUyEt1VzgOAo/5BX7Csfj6AQT69wP907RPJPYXlESuJ6H4dcMd
hSI5cfesheqkqAA8hRykFHeQ8ppCpHiBoXWiw9YhBCFv+Fh2qHyOFQBJAeB+6TQMXC681d9qywev
tc4gKGBt1vO+5VnM87AADKfm37GgxTMUEq48+sCVWaH1sPOqvLhzXE3KDSpfOK0K7SBjpo32dYdb
TcQ78RMJiLNJNWXsO1yfJXwVDDCshcSAg4KlfDXtMHxvlFBvTYuNe9M5orwlAdZJJNY4CQ66w1dd
Ybu9GwmqH2HvlRc2l4+7kawF2XFYDQjGKeBv3SM8pME2DvYxkObzs/TjyUPWcmwwj4kdGe2y1kuN
6pCw/eCUr654JuElK4lTL7BaJaMyIrUrkRE+ApAFGWzT9r/FJTfhU42vFshZDnDvLHx2jbgD3ASA
7kZTcNsEn6INeXTt1E+GBrwV0KkzZ+myuXvisNGG0/X5zj8x593VwxeTQP1JxjqriR4Sao+wm1df
nW/87y700fw4dtk/0z4Xk5mBoTeZ4E14VUM8/aOVQ4joyCjYRdMYfYUfVbTF8F9AIxogPrlSjWao
yzp99Ny4in3npYQxcwOqq9ogn4UFiY9bTJsMc+xeyt/5G9rw/89J1oJ369Da6QeLfkUw+Xbc93VS
pOIrfQNjDs4yKZ0vrBgfdzeJVxsSIYLMYw19gGfmG666tBsv7UGnhuGqyhTBsp1XhLJrNpSvIH1P
oPqTN/jSX0ol+fgH6DpOCpQgGLJUc35d6WFJPUS7JTPlvyPhh+n58RL9PWT//4fA8vnfARP0IAnW
RiCdrCm9eDO5hn2RdTcOGyCF3YM1pM2gIJA4hSDSCTDM7Gxm41uoiRCjlonS+G+x2wX2FmsWlZvQ
VbW+EkyhfML50M6b2a/EL5fQDhom6o34Kz65k55Lmo1L2vlao/QxIIWgb69qWZlMA6fFYlcCrG3r
LhWLCb54TimnzTjOyzWNR2eP4huuwHDJPsSdde+CPAwPo8g56ket3s1QWiYVQqaariePcCctE2H9
6TWAGGY3I5zkrmeVea454LC84xBLKKJYcxUJ2BfUlMi0n+LpNarqMdWuhypaEdzTsHgCtxnaIjs/
aaSVJUMZOIDGimKL13R2k2JIlJCAz7pcQunp9fkVegF30Em0CSuE3nU8Xzbz0MwbWA0s+7j23Z3r
xOFucYjYOATVDtEKhhidOL5yIrVr5+a6sE3zVMb2Nwkk3HU50nqdYNy4M5aPiYJiurTt6xhWL844
gXSLOnwy4ha995viHZVV5C8w+6308hhnpHxKIKpBaVBRGDj1MBlvOvrFa/ybYgqBURRyuun96JbA
LDyJ69huIhvzncq9wzCjdDYEvdgWxv0at+67U+Ex2tkKwFc1pGgo6LgSLwjtV7QVMFbZFLSpdr7u
nquJ/7Kq/sN6eeMT+uyC9LyPYSYFR8ivYpz3IiydTUUQixSEE1YcoO5VTugm74ATm+loOlPlu8XA
orIC61JvbD4uz8iawagg+U17DJzxChQ5mECCIJRHLrPPfkW3cd2nrHAOTsl+Eb98FHDu3ZRTo4Eg
cSe1OlbHHT9hLqDkgSjs8mGxG3N1JZB4mBRtgHTcagTMMT6YORb7sWm/dAtKMTDVQHXCYVPSu/aN
VbKCgxNcNIPl2nGreNfWqIViBZ531tCrhrP3Mapvg1pCMaebb8h6AAWKvpdL+cYbVe+6BVCLDDjS
W4AwpFYhOyD3mzsxea+AUF5cUV0bYLQS4Me2YrD7CeHWom1c7EgDW5JAWJ4iT4KmkQ/yoCm7Xekh
BNTRCmCY7ylE2VQQCg4B0s7Yn0YQBF12EqVipIqr5kAsUmCHqr81Rt7kXXnblwXiL1u6EXCRVe2U
DUPwpEuWwczp99Q3P/yYcxj0dQo1afMUd+5NE1b3ftj8mpr+jTD3Bn14LVmogOSHUH5UwXKwuf3C
6iHYoFQMaKnNb4iS3wGL3gUL5dCNyZ/VGHtXUajx9WKGmiGI2JuhyV8lxYCUCzSjrm+ipI6AJSsW
vpWtf13Vy7AJGryCqjlsCVFq8Et3m1titg73f7iCfunraV+w4lZbeuez4Cav8vYnmETulipcH9xg
/NkjYxY1LQEwzHVvKw6HLVag/u5PAX7Lc1HfW+JnpPz18HKs3lSDgSRLFAmXvA/S0mjsnGWUsiF4
R0DxM7NqDx3cLq/irHSjJonhwYq6kTMeAMyXW2brCiPbyDSwEG5zQSCUQ1VbV8gxj1916MhX4Rwr
Gz3JIbhjX8nCFszcvPpuS1lAu+i7+2FAlBiVGN11Leuth+gueIB4gAqQMxIyL5NkbDa+V/kYEbre
s5y/2NByFCfpbzAwHsZmhPQrFyiJNNAHIob4HkBkCIxTvCrgr3YSBcpTIGMpnCBIEf4USJBJBfLn
koBH0c6D4COZIxam49D8yoPxQIp+2C6gtkKNRq68RT0bR/YJrm3swYM0bztyaL3n8bsL/XHK+h6h
GTXqMQaindTLo2sTinssgV+iqvK2EECinDZClIrlHlsTb7a1qC0Esj4KQdV8O6lJATOG+VewMNQo
B/PNcXrQ+runGjVA5S/OpmWwNaoE4E2kM4LyUXXP1HaoNkXBTzXNLxyp5RiVyGv0yzh1iHmHRVGK
8K4wJZDjbPo+/mKCfge9Qp9BVn4ThPZ2mvlT3cqbmMEyNB/pnFIZvoV2em3nAN2hQIslKNgz470t
rg9+f4f/UVbkec7Ze9uN73lkDmHuMtTBwCJhpf9W5o7aT/P4vnBPbSEq1NvJ6OEAnkc6a3rttV3C
l2EbUA33Dt3s8vlYRlvwUpLQexnIe05ll9Bihstox+6NQPMuqQ9q6WNUXWuRzgEKw7PfbGHOFG1K
3o7beJp+x0yprQ9sEhLWaUlJzJERb94j0o0bO5V/sOG0m9mOCMhRCMhhg5sg41ugTIrc4dtZ2TzV
JuQoAPnLHjErGQKhE1LiKI3NNoklCplOTXdRTOoN9+1uyes/BHYCvYVdXttFV1LYEtFhLMlbnZHA
faZzhIeZ/GtsDDdt3yPrO5Df5mUpdghsriHdjNot7Ym8cmcH0K6PBDqDg8O+EG0FL8rQ3ZgJe7js
WxAKHOeHadxhqzVKZWJC3TLsqIJYBEyJvDBqFxD3EcHcbiokCpusRVW3rXxU1PoUByK+F0hFxLjW
KOULVr6Hy4h9qx+nNDDkSwNmLkxXxYSfq48DA/Da3TQa+4ACRpg5Br0PaXN9X1EU/gatr6pK30EU
W2BYlNMzBC+3jnIA+IOWny7W/2N0/hRyiyClUt26o7yHVzDKJdIccK0DjE5NnOic/mgDOoGh5Klb
/HdIEJYAXAkeURyIZr11QB5Le8/D3uxru2Nj6D8qHVf3lUKdyx/dPFFUylfbi78bGIR6w/Uo1Qa1
BJjxlOKmcNiQmrnwMR++duaPEM026lCHaQ2K0dgtB1o9Wkk2bqQ9GN/lzjWQ932nR2zmgXyvUVxF
/hw+qfHTpdaPTZA/a1QHaqi1ER/4y0JQXNbTXas6qJimvd8bbyMs9qcxChJlzV1Zl6lZii1R1TPv
b0YcURt3RK24pQm8OzJIkvctar2d8n5ApXLVLN4eEYIPga6vkduyVbDHmGF9kfcOWCfjTWP6fRUa
hMDmydLF30KjbkDsf68DmLObZUZ+65x0fsRT4mLNxXZVgMMAMW60xDjE8VvfUTse8wRXp1fYLu1Q
MrrCASXtqvxBHvkGJW4Ekr6VI30U8U+NJSzyyocGhrnRpNwN1OK3A7c3i0+g1gbxiFj6KCsQkGbI
wAO4SQwh/Wqtz7bEpSmFROnQNGWquLqtFUtnJ3hHoiokYqUOcMpEmapqE9xDktl3s7KEyDdgoGno
tAuwe1XGfYdOJRHYmrS/LRWUWQi6/OKXdMdLcRV2eZeGYF1uSDdko5qvnRr1HQbmT6GndNQ6CW2b
GRyuSBA8VgGivUgssSOB5Zg7AjaV4fEEAVJNOLyS/tUf3JsQBsQSRZmtacB3gipwbjdN3nTXknhy
73YEURNds1Mdi9K48w+TVQQ+hm68t1p7e6adG9vWxZ+cx82toEFzLQfgIKwSt7aC4INAlrQb8uGK
+j6WiQGMqSYHL2gZQg5R/ggrEc/xtrkBSNCq5msfDbuh8jEvZPu9ZuNh0F0I+lp8Cxv07RiiiBcY
9JwZvGuL9V5xF0L3CVpwiLnSXPhwFQAaO5d9Kj30CA8RWW1adJgfdt5uDrYSLgk9C/oDiXj5OLoz
gmwD0SSFIRE2dSzCXRD2W19LmbqFCTdKSRyrVMjfYjnq5y5ALZ4SHm9Er8z31mnre9f14x8Yl/Kg
YrzS0jn8UFix3Acg7N1UTuDeIKyl2gMM1VhSFzAJ6sIEZaInxR9ZgRPtJChU9VWBz9tTxYMrj0Rk
W/C6xz0N2RDlJmiJyg920up7rSYGMxzdVnfam9ud7fyGIOLLK2/qxl3MQ20iOWxHt1/YBeTi47su
XDT+ew+N4ECjdYf7XQNBO8EtwhmxWqFyff6iewIGWKP21s4DUj97/7oomz23OFlDb3O+6VNPvgJ0
ogWmoNYtvGvRGXJcMAIcxc1jLsMLEMaxof+/onvRqk7D0fa0lDmIkhN57BndV/6MbKVo37XD9jPv
4K1tqere9BPRLDjw2EV0KOwacvxrfAFl+LiHvP9zpQLHPx+xwCOKArwTnKFFdIsA5gut/x0iH/QP
XWGNZRDrisR1eKD+8S5S9I10dnEVYyXFOcyftw1tPZuKwuCSM/HyQcaF5+0Yt7XZDD7qr67PcpWq
FrkiOB9XmBBg1HKnbXB56snOzpq/nO/oj8chAj/+O8xzhB07vYjQFR0YT03jYC9CAsCFz/gxsOut
La2oUH4LskVw8KS/c6cyYfkb7kz7zhkTor5+7hWOr/YvxAiTmtwWYXCoJ/VSuLg/z8Q+fa7tFRo1
4Q5S8Bic4MiYYAt1fw4mVnEpy/6vs/v/jRQfOtn/PvpcLcqvoE/JakZtghS64lAMoQ+4w1muEASd
J7g2YQMHh2Qv9dBgIape8trD2a8f6secHA9qQwiKDgXZFH+G4Qy+OC7W/fwyVF174KR3D30ubcqs
MNs4iOQW7NV4p3B7ASFQ1EkQYYQB2MGWQJ2XowHlQcft3ahNcCg7901E7nulZncXhfnN4pUwCq9r
9woE1N8LaOGJYN0LsC5wlQMs5mGYt7vKV2M6DfRSdtaHoxT9tJpRsi9a4GJ1mNF8uaONvTaL+5mF
GE2vJkDtLgA8hiLMchj2FGa+ml22/8TgQdPH5eefgTkI6pRqQtMlOMewU+Vg9FUXFvlTPbIamL5Q
+ThomLe3R1SqWoCHE9ZeKCmfSiII/P8+OWicYzEqTpDZU/e7sI3NvJFODA2+06kbW4A5VEUde0L5
iz8Y3BB23JRO6lJlvsYTuNWQgFzS551605XYrXPCnLZ5QTK4IdEkoE25oXl3oTx48k1Xe9lUdMiH
Msh3cIPaJCNZzKMUhXiqzeDfVpQ589GFh9/GKK7thQB/u6RlfR11urvtnAa3+BJ4wdv5AfPhxgpz
lWPt9J8B48dT6ziNEyLi3h7skelEF/tl6cvUJ2AFnf+RE/25lhvpGOjgOJIwC4fmFpH08N8dfn6u
6dU0VZCGWq9nMOZvPH/LIt6kKBtW6fnWP9y10TurmRqzsLBh7iEXkccO1iDBbmyT8y1xyulzs2qt
N1q0GSisv8MMN577prY34yAvHJpOPf3xc/zzbaXMPdIz9E08aYxgF/61TvSrEtOFnerDrRa9s1oQ
WBCHcVMKkS0xpP6cq2EbunVxe4z1vQqmIt+B6Gku8YBODaLVAtFGuUXZA5OSorQ3dXYnQZf93Gde
zXcjc6ySluIbqAGmUWU6H/8Jbuznml9N+LmPUEA3bos43woAprN1nRx31Wl7vvkTHbOmFUUehRWY
whTGvhIk8Rz0Caz4PnVrgOnF6rzgAcoNUJzHIAKR9Fuspu7teBDfnX/2E8vP+k6S100lDWiGmeTD
b+d4HZworj8YPvN8wSn3VPes5nAzlrCaEag0wP7q1ePtUxciBOr8459qe7XdGoDGligsbFAV97tS
NU5aOe14Qe14Yv6uiUQt85GwEeDDAhzaFFBmyRqSoIvOVKf6fjV9odBAeUIANWprDUjuLoImxWWw
1Pvc8vO37v3P8tProctNHgPzA0vF8t+8eecg65/v+ePw++AYu6YNuRGZtKB4+CauQbqvjqTYJKze
PQ9wa5OiznDhh059hNXkVUh+mSJvijJwYzda0quclUDZLyX+fcwWg+3LagN2fW3MAoMuYHeA3Boo
A9z9UWpoB5WE0LY01QuN/I3D2uR8z5347Gv6ULugaB/2yEPDARtlT+jbZVBeEVN6Scns57blNX2k
tY2UwYLFmsXeTWj0jSXlw/nnPzHn1uSRKqAIIihMlHn+tIsGlniQon2u6dV0biCX93Ok1mS2BpMh
EgiLFl2ktudbP3XwW3MZZpxmNWsAv86iHhLmFdOtEzKZSqDfieUxgfisNigwO+BrIwoSLD4aEzA2
gFJT1MO2vYcDwqfGdbQmheSMaQIqAs0s4MgJi4sbgHV/yVXk40EWxau1JSaiAlqI1uem2Nvgtp7v
KuiBgNSf78uPBwHCYP97tIE1aF02E9qvhzJpACP486/Ptbw6C2jmWT21aJmiCOOiSFk509Vnmobi
7b8PXVSSj+3gepkJvB/9EiPaE47P59s+sR66qw5po5lU7YjrE/KRH1sLEC6ge1uxO7f07gsx3zsz
fT7/Ux/3PVKZ/vsaA0CVCROEZFgJs5a3h9gLLzR94kS5TsEqe801s4uX+eqlHSE98DcdfyrdV8RV
p+ef/uP1PPq/CCxZId3JVVEWFc29WIJ8E4FUEPPgkxNrnYEFj95cOsJ40HIDFoLOeh6P1LJLWSYf
dxG0YP/t/dBYR+bA2TNYmiN8uvhWkvLA23aP0N49PMQubN4ff+RoHbY0e8qNXPBLs64eUt51+6b5
FMwNQ7LVKjuVpAMEjxMl0XXiiUMnILgmF057pz7v8X3+OXS0XjuUhZPTLIcaXsTF3YCCyCYvugtn
slP9sprDvehhTgeuVVYOKLTWdl87/oUpfKrp1RTWfAxRsELTQX8twjeFi/75IX9iMV6LSwL4Fwou
XJFN4S8ZfgksQ/TKn8W5BJWdan91RJpH+H0YTwYZ1U+lf0W7eLN0T1P79fzjn/ikayJwU8Hw0joR
hXNAvlEDqBWgSLRPn2t8db1xl9afc8QgZLXXDaiBl0XaVLGFyUB44YJ/6vFXE9atRm/UuXQzdcyk
oYH7m0v+Kyi9S9mWf8G9/z8LR/Hxu/wz5g3coBWBfitjoMfdRxA97qFSMoe6ojQlvsMSoqvygPTk
7plJ2CXOMLqHvNGYfC/qOEpLgmpQPLiNh+Omnq8Cg9KbBB/l1zg3UDBErNw2qAt+aWMP/h+FMD8o
CCxBAupJ/3VoGX8Km8j7VsIkKWtYFb5qptx93OTevTOyeVfP2uHg/zXuc15RuK5NbRy1F4b3qQ5e
Db8o7Fm5dAPNHDtu+mFH4DnCq+fz4+PEpFzbJ1pqRq5rNM7iHyL6OpILwqO/F5UPPtraPLGodJOX
PBIQhoOW7MM1/tboiD0piXDxqC0LsQUjqcHlZgCBqHK1BrsoB0GPT7a/ZLp04vYRRavBacLIaiim
VdbIbvgFGWq4M8osV8qOvxenc0EvAiMH+l/muvej9qYB5C8Qhrbne/fEyrGmQCP9E2JksORhtgPK
0Wyj5ZEUdZUucV/tQNHpLpy8TgyRdQaS9YPYLRGrknltKdCZhuyWRqtEGkRQnn+VUwPl+NP/TsJx
8GciZljmqPZdQuRZU33pDnqq7eOf/9O2IEO+ILHJZKD1vVNW/MCHvLDpnOqZ1X4G9+sxIn1MMrCB
wBB2ExaEG7d7Pd8pJ75vtNrSwiH3LPxmSSado8kCh0IaimrX2XjFhec/1TWrw6jEUSLq5xyU6bbY
lzL4ErHqwsMf58BHM3S1rrQhLJSigEE9Fw1qZxxxaAOvSayTZ7nCOudcqn2c+KF15dmg6oyy/Kww
Oh0kDtoBFYAeEolvCy+Dhybsm61wLRjh5z/KiS5bh6kA0S5UoKnKOgvijOUKMy3+5MVsnaVC50VS
ZwkULOLgFejxQwxm2+ee+9h9/8wCXYQQNLmNytzCxon1QSuPNJ7+U62vC/QMoUHwKoDP9EKFt/M7
52jjDHrq51pfPfvUKZhwhcBD5PK98q+t83a+3RPTd11LV1Hc8bIMLNJYjHtYZM8e9IwIv96Ll9fz
P+Gd2iTWJXUf9NkocnC37AwsIPjs0IfcuBwyhCg+ILho/jWKyX3Lq6mGBTBD7MtmhDXBAxJ6AS0M
Djx5igVZsQORyeQvPgLT2QJXpnCe9mqBrAMfFpF9vfCXq6oE52LjIv9jVxawiiroiLh4B4zlCLTV
tAmgX7eL4N9B0p1B84VrQ1kvwABHGdMnCLbb3QDG4gYFwu7LhOiAXR+SabfMYbQvhyVPR2QUbE3c
ml1ulT0MUzkfoMQ18DboLTib+ZRJaITuPN23B8g2kFFVxct1303NNe2RiojVxt8gqNXCWMXM925f
Ob+byrwQOYxvkzJ876gcwiIC/gHIsOI6nGkNd6EOZUxnhvtYQYZhpw14UjC2HrYIubF3sETrhkRV
dXRnPKW/hH1Qbzwb4vGFaLeGSNw42uGOu+9scQ/cKfPUHQnZaybqY07sAtUAoflN7PE/Fia6d2Bl
khJi5lGnk12CraEdyGtRkMO52oZf2trKx6IegfoNyoBDGvgj/a7B5ds61VA+d3XTS5CsaTlvcoLI
kkAUyk2HY36EoCG4cIbCH8uAWhqyWjzEBTJ/YZkDAm7qRAyGX+dH36nF6riz/DPpy9EzXkBKOPwV
wt/GpYGS2Wr/Qi32xP5EjtPqn9bhttE2usLpH2E5L87ktLvJoX8WGEYmQQEQ7vw7nJqkq+3b0VUb
ViqS2RQMXtKDkJlwRKUklZ0voQKnfmK1jdfSMwMEFzaDIZx7FXpunHUAM3ez7KILuOuJvqKrvZyF
iKbD7cFmne/MaR02DL75xjxpBLzdmHE2P8731okvvg4rg4yRlnYOVSZlITcOWMLxGP/5XNurLT2m
DptrUCOymRLIaSxSAPopLNPzrR8h+w8ODGT1nedm7gjSEyxMHLCfRhSO/57vBduoUn5aqnCfGw4e
P5shOe2nl/M/emp1Xgdy8Rn2+kwrP8tJze64gWSETjDp9nTjHgbeQR4UaOTUu/haCSiLE01cMhSX
Rt6Jz0VWw0K0CMspe6Iy4rbPfUCvZjt88qCyOtt1QUf9McZIGJX3rgX/5ZWXRH8n5gtZDQSNQFpD
jetnHaQBi8u+OCOyIIpPNh+uijpLHS24ELtjJl2QrBpbmmKDxRZccaQD559bVtaW4OgaKULoKbKF
++G2iTp3Cz+y+gHivn5/fnCd+LjrBBYJBX1OKs/PmEGQFoUT1L6SLtudb/3ER/hLUftn9UWiG2xc
R4NbWRHeu9W8o01xVVfehcX9VPPHP/+neUrzgbKy8LOomm4L6t8ThdO1md7PP/2pvlnN9nFyu2HI
cy9DMT+QMeQb/JO9vlrMWw+6SaQ+exkUE95G9UubBkiyujBsTj33asKi1gRiv1foDDzsNgnZwrBy
+Jf8kE/sEuuohjieYFm0MEyssZggGuW/TVV8U5r8cpEP+bmeX01e0fi+wTWjh4zW/a0abKex9H6d
b/svJ+mDRXwd2GBxB25Nh843vJfpHKHzQXIsnmyjlyT0JQ2T3sRdWjqdfKjAQEdSzFjewZl1uiV1
uEAwVqvU821/XRScbm0Zi3f8jRHyywo0WwVPMafTEqqCOIZvbWjNex1KWH8tVbslbB6KTTh7JLHA
D7au6cYv59/sxHdfEz8h4A+4wMjK4MdbpgCykTFdOEH6udZXFxw1LgLfPvSzfqke4Kz+o6WOuTBi
P3a8AHn8ONj+mcm9D0s4JhY/m9wKOkipTPgqMUt+T0G8XHU43t5Nczvck5YcvdK7n4sfwKov1O6j
Uy5hqlvj/4YOoDtaUpIvfVEhIBzOFc8K+YZpOJbTbe+OOF23tfub+YgAohEoBQgocg+2h3zHwThA
fAEhQWL8RcJOdCbDbuG8vnDJio572kfDbrVYtZYNjnAXiMSm7o4gCnNMFi2BEasepHFhfOcRPBn7
h/ZRLTZNUOtb0N6gZslVdNNAyLaPoIPYxraeE+6Zeu+hxP9GMPluj2LQneqL4Lplc77zlOxqCC5H
DHE/FG+wOBMpR0QG0o666d5FxFfSWWMy4ZUweuGwKnKkXepNDXlzUvoxjvlSqC01A0p/BNIRIxvk
g3R1dQ3oWT3EblG91HUfZO048/sSKoxDXCIuzAva4trEw/IV6o8KqjUfuuacdPAXRchIPPf1gRa8
va0ruKXBIA6OY25dH2RAho3PSvIC2zXIeJGFsW0q0bXIBNQOFBjzBNNkbWFLSQmLXkPbI9Gyhoqu
OkwmjsyGaYuahCkk8hRL98WbcLn63LA/TrZ/RiYYP63wCquzQQ8/B1/fkjz+HGYZrHYBg8029qgz
ZuH/ODuTJTlxNQo/EREggYAtQ441z+6Nwm7bIITEPIinvye98qUrMyNq110RJhk0/+d8px6eAMFK
OnzGSYnHy3d+bt24Ftz249CVdVfTY87GAKIZgVwHbzIfqoC8C9ZPp562vi7dx8aygwx2eR2+wlDr
k/TyDZwbj1arO44hsVUh4q5rPYB7zNJ+uoYAOXfp1QQRtmhoI7RZx5BWxaZCtm9sc2e68s1PQ9on
XfU/kllNMlAuzXR00L3SMDPTvdeICpWN+V9TgQgR1VY5fq3euJbO9py78As30zHLijoKIHZ9HX2j
rgw7Z5ZIa1J/rRBoveQBvoHVlW9TuYjN0MLpfEIHLF+rJK81tIgwD3lQ28gYF1MMpz4i3q6dZJ67
/dWgybRbez41yxHrl3iiMKnIWE4PX2qfZNW1XacjU57h4uDdg5Mx47j0i3umtXAWbEWQaXDwhQjy
PUWuccWviWTPvZHV4q4b6sqdGK6MQuBUfUdtOpxeLr+PMyu7NYcP/snB91iPaECR/1OZ8S7IEcjJ
NIyxlUov/8YZiZS/5vEJ2sjObbr2mGeCvfqILmijSYssB38+hHZcIUyWKgt+JtzBFguOMJFy6TEf
w7rYFfaYELf7uHwzZ97lWlfbwEXtB+JUnEJAsD+6cWWBT+/nV57100HK8df9ou1t07Cun3Cc/cyw
7MjJlW3zp/eNC5/+/tecBI6pM1oIozpOgr61i/U9EICfwIlz+bWcu+9Vv+BjvtgBm6tjr4oUJx47
5L1+ZYmKO19NeRwAGs3yIDy0NUIElQA6vUu+dterjlGacFaLi5cCpEgsB7Lt2mslqD8z5n8mBNz2
aiYLANmuC0CPT2UhpEZ4XafgXx6yGCOIF+d+GySj7v1kYrpCCUyLbpvlTZbKrCmSnNTOLsyqDkf4
HnYPY8hTICc9hBpY/KUBkToyNG9iaROwmok6VVRK/8QeOfmMa7XhjIb7hXv+rW3zetshHuUenBkH
YRsGTnyNQLUcMZBfe42rmVWHPYLhCqT0eAGIHCJzf41zfWWq+3SAcfx1fytpEwJRSpGKJckbh9U4
nO2949pbIsMrO8czXWMtZm8tGogMCUbHhukkAPkAQSjRCG7Hl97OWs2uhESecFX26NLtdl7CrVHe
19qvs9oClUABLFMnQWEM4YWfUJlHNqa45h89915Of/9ryEBbAkop4EATwDwNgvOtL+o3i4xfWQLg
y66GjMbApcNs3LwPOUk8tK3aZ0TkV0aNT9djuPpq1MgpPMAAeoO3iEyGrPjdj7+n+pESK6pp9sUv
uxo+qlYNDukVasHut8FzIILgV678+YEDbn81elAjAYYesd/qUrBI9+NeHKsDtFTTbakj9RokTcIi
0Dr24515nl/HV/eH3Uf1r+ze2vP07e1y0/307Bp3serYEwfgjlhoun5xQ4pfdkUSq34GPQD4KY20
jg8ziCvr59NX/2S4XCveJ+J1judgDMmtclOGJh2nKb38FOcuvVJzDaUXjpmDIQSa/QTWpP3S9Juv
XfrU+v7qIt3i4FQ3A5F2zoAu6G2lHjRt6Nd6yFrULlrq66kEUZf29Q5AvQ+Pq+XK+yZ/TrU/e+Or
7u0WtIG+FdqURrk7wIGAX78ZiNp4LihsGmQ4nTr5jW6+UZHy8t8aLg0BcEfQWEAJNQiw3rlA0WmF
4FVAA0DjDV5kUW7V/C5Flc5BnYzNe/EnGqDbURdzqwcb2zMHSpPJxEdiZVt+z5sD4qeilm9ru07A
enPyfuOO2QNHroZWddQhp46f0DoUwoG70d2JBuIngKloFo0N0BpI1qjb98pGzAn+k78BgRa4SdX8
Luy700lpyx97O+qU2iAQZtEH1Jp3k0x9b8dz/yEYX6bst1ctj76zgCGHnNFstyCtZgHNQ4Y3HOSb
cfpdBxtnnjYFVPH2SS75W43LHvyh1C7LJDRBgt6fN69KTW86R5KFn8zzt9BO5ImAblAMTeqJg/Sf
6gCctMNsgM5z3+wFqQEvEkCiKfvWvOVWgnecAR+PJBDaRafII4Z66onJBjQH0rSGncUhHwYRiI1b
FQBRjxwdcO6RwjTYzyUpIQbrkVP1s6EJjNLg7W0c9ZwBrgNwPiJUNHkmzouHM7jCAufJ2grwrfvm
llf1sfV7hDR9J4WzwRIEpfLHOujbCBtXBZE+dzc5WG1VnE0RJVsEN8RNdhRsXwmkQdFkHBJRJcJH
sEifMr+KANzxpwgxe6DtPJgRyBppR63bpC21EVSl4sZN83yCYzganB+dd9sytrEyCTSuRKqIlwxg
A+advckmZL4Wr3X9UrdjrDzgk/MycRYdNwJprSAimm+u2ghtpS7Af619KJubpm0jNd3w+R+ronBJ
PTUE/BEkaCyb2eD7lK9TjqPuZ1JAZaynCGj1ZsCeAprgTevj6ed/TskwNtJbXCcOJpCvgPRjwN11
8wLS2m0P+El5W/90yy3UePkHhOI6/F1bvxzxyy7g3z3yZkwKiC4uDzR/ZsXPeutqtizKNvRLz8eE
QAeAVZzA/phRZLsz2mWJZSFXCjQ+CqANIKZl3pik4txK9IBwGzZPy+vsFGLrdJX8Sh0F6I3V/Org
lBPpXgjIhIoFQvYi8hF55iIz6fLzemfWfWvrQhA03LUY8DHWPAEk6EoEswnHxoaeAuMkc4oUllE6
kCrxXiORoULuDKHihyCQF6l8yrd6rpG8snglAtx4mFjUd3ZKc6DWpjF7nBdvenWKBZFAbOxvqwGp
EwSBWMnIGrrv/Q78V0MBn7aH9p6UDn3jWZ5DpzE7+rfX9fy+I6zY9dU0IpY7hMYF0WACyxi/Tvip
LTuVQMBFjnwu9V7YqMYmWY+4CRjsmg1daHdDcEK5HxG5LhCwRlkbaXtRbwXwQffQeOqt7HUbBawM
U3UicTpgjz1kwh7uAy6aa8qs02D/WbNarTNQKBTj4AMX3rJZPGZgnh2zhZDjIOovHVmipawWESwP
u9zOuvFYCWDmqmWkqQMw5Sn6+nJb+Xx+B5T6/ydhtAicUdch0Ey5LdDnmbVDBPs1m/rnC0m2dm6o
AlHyiKRHgI1mYLsubn4bdq1133gaxc9MzRjk1BeDetc+Dpy3A7eJjR4OzglPnc6mMedBeOVFnXuU
1XahyltDwaPCeqKS860P31gcLgKYMR9QU4mRJC2Wrvx++at83rLY2tAhS6TJ6BFZtU6LLFGD8kjD
msOI09ErT3Pus69GRJwINQFiY7B+GaZilzc2T1gJuuXXbn81vpnAZICeI6AvII89Rb7kh0WfL1/6
3I2T/2+vzLYgTXem8FCSh8B/4+E1k9HnYyZbWzq8vAlE5RaYIwZE3Lmq589ehkCXyVjfHMSMXZmL
zt3/qkP7klrhQsfwQJ07Gt6F4xWXzpnrri0dvhllRgk+KO3JTrXtre3N1+wA56692gNAoWQ0qXHP
Yf1tLp577/3ytzzTyoPVBqAK5CSrocc0JYdDy5oNTm0fim7+0ukHW5s4Jg60tHc6O5hRChPIL8MK
uZnfS9tc+ZafF3xAoDo92F87mL7OCCJULdSq+NDsUeTukFfKlrgoxm4LVb+1ccySJwRHLnfLgF0C
zhe+VB7Gb58+1l+/HWSBMVmBOX5ENBvXSHScfl3+LOc+96r3FuPY9hwI7qOcsUIE9TlAwCHMJl+7
+qoDYw4OsjnL+iNDzhtKjHFb6eRrl17Nx66PvHNuivEYqHwrZ8RSiOxKW/p8M8+CVbeVCKZiQldI
T6F8iHPilJGEhHYnUTeOoNT7GY4FON04Hwbxrgm/9q7WVpmqHS0xMLwrgCQNNMAW/335TZ167n9X
LmxtlbGatvGtGeAhhsOQaJhSZHYuqbiX1yDzZ9rQ2gXjNO1UI9wCgTDqREqF8rb4efnWz115NQ9j
IaGmdkS7L1FkjcAm67cNqdSV73xmSPJXPVow5pUwlI9HDHXNtK/MpguuqJvOXfr0QH912ClfII61
cKimSZU05rGe/dj66ltZ9VlmPA9wRX84zkOe2PBX2/acXH7h5+571WEJIcYVYA8eSfDMLISS/AjN
4+VLn9mYsT/ajb/eSWurBphqbzhmHMRWBbsZRuqwB3m96/YaZfTYb4osbiFhj0CQr+9tOqAoGdqn
pOgSSu+g8l6a0FVf7HCrbu4DkKldjowO4U7dTpfjtAmQM3Ll6meWGGtXCnO1MRzjBz4SanCIeXTF
vw1CDNk8XvlWf87FP+nYa88FYbXpiA/VMlRQORLpqlNccZfvadPkYDXDdeN0s532YZ+99P7At8vg
6gdfzCS1s9zfjUibi8uJqHhxXETcDvm0EVamf1z+4Gfa0lqJPPQYdFi3ZEeo775VmdnJWSuc8DQv
l69/6kufPf7q+1mzEQEnWDd3OQAQ/aIQNEmQLfGlq69tPhasrKWGYP4oDf8Oht69610T4J0ZkNcm
H4ptdG/buHE/f0LQUVQ6MhkkmOzZfYAoXo1cwMvPcKYNeqs1VzOMTdWFmCPL0RtuNMlTS7tlCoLh
iOBXemUDcO47rH5lAEyGiqAOD6p9qFuIoYYgvXz/51rQavjPJiJNE2A0ymEjm7V/WHrvgxfqysbr
bAc6/e5fI1Ihs86QHt8YRUAX7KRluKuMV6cjkfpAlqm96aCR2ip/UbFtWJ5M5JRJb4OPHFIyQATH
pncZLPZxxt562wO4cD9nynzxxZ5e+F+3x2hetITW/RHHAQmceuBxBld2EOfe7GoKIRiCfQ9c9wNb
asB/qi6tpP9j6diVWz/TxNduh663xaxhqjiijjvEU1FARRiKree5D4JiFHTZ9L32rd+X28mZFvjn
aOyvF9UR24Yu18JhQHlop4RdE5qQ07T3yRCzNri4vXEQ84ILD3GXIrf0KTuOL06ik3KTb8aIJdOm
2oeH7sW9CY7tVsdfwmyAwrr69EaHYV00+YCj/DYCYj2RpReP2bUa0rmBYfX5fWOIo2bYPhmDAQmZ
5Q6iJ4j2NyiMbi5/kz9Cn8/e3XopIctspjhzPFq7cWNivrXTPFYp3c11Mt1CvJMs8c10U9/1d+VO
P5J3eY/Y4Ssj35n27a12B0AyaT51LT24oS6PMBARiFyWwtDId6naXn5E548m5LNnXE1BEvs/rB9z
5ObiVIXGMxfRiJoZiQo5DggTcZzgJWeBfiBzw1Gb6EINuZLyrLuCTc1HOC4IRl+QPnHv5LK5URVo
cSkcoJiSZT8jUYPXljmM+P/DBAieiIIJEH2iLP7TcybkKbQ9ST0f1Z9RsGAjWe9t5xIJ3/A0IlzD
D2vY72BsWBwnPAZj0B2wX7HvFKJ84ty19MPsd/5vyP3MsR1r+mFgN924tHQfMheh6x7NUMrJkLQC
AUj+aANQnnYZPM+RCiDUbN3ZeoUlxkFsMpZRTW/Phz6TkIku8wh2qrCM2uaF5+Kfo3zT0WpwEQrR
y59hq5HV5bT5PiiAFY/azpsepEet7xwhYjekQRkk8xCoggVp/7Z0GgFfASt+Cu1ayC3W4+swe+Nd
gfisyPV5swuF9t6DTubQh0BJ4pRZj7Bpk6mkZkgN96ey2jkIP9ktUD/fWO7C6xQ7U458JzE+NZXF
UwTZsHt4/+xbG2MiMlJz8uQile+I0p8NVO4syg/DyzBCvVluWuJYW0AIrGOu7Gzjl/Bh2DOiRPLZ
Cvc1byeEInReil01vdM9ktUXqwJjf1Etf88HgPtBi0JgFDc5YkcGFFCgewzMnHJVTbcWofKlhsId
QuuyLJHd2rzzoq53dd2HP2yIJhWInS6Q/eCzJBkSJKYr3fZMx1nr93Vp6nkcMOIhuy2uAFvMLCu2
y48rPebUMT7pMGsV/dITmhu071PYjsiShY0hgrrBuYsWIezdomHwdSmVH/lALNg2Ovg2SKO+dojP
1qJgmG9sRLqWiCoL/J+21T66o/1qQu/KivfMPLTWBE+11zejRmkejIfIWI9qvvJVzgDKGV2NZ5gJ
gIUOVXGkDu0gaULuiEzQ29FABMv0c4fl/hJNfU69dLQX77tCbkPfouy79OIdUu4dtfzsh7BBCkck
iXnpXDnthhLHMk4ACeWVz3uaP/7zeYm/FghlsnetYFlgXx9RmITzVO3Dxau2WHpmN20h5pscjOrf
su0mkLUae8sKBW0usPdRYNvZrqBfWzzhVlarUqPtAWIogaUZXWLTzVvX+VIfwaVPs+pfyw1HkTG0
qtwGaeiRAC3uWDde1n5l5sLFV2tSZhOTWUVmH5lnXvyiTY3uXrqSXbn8p00Ul18tLAKGpDbXQwI3
keSgBwrW4zJf4/1+enCGi5+axV8vRoGPD3q2tRxraAsmaB6E9VQruqHmZbZ8IHHmBMuYy23t04EK
v7VaXgDZlbGuCpcjWYZIdv9gTxUN6so4de4trbqbXSNaUHZsgdE1vKkq+VCH4RftzGupEEz+SwYD
vX3M+hx2ViRnIBwr9A85m68Bec/c/loipEiGlQDI2EdMhgmCe6K2qdLLr/3cpU8L/r8+8TI5FUMk
oQ3uDhLOZo8i0DG46oY981HX3MuKMyiWmSOPzAnbCNEgCHxjbtQGxevl2z910U8GqLVQaC4Q7qxD
W8Jf52wrt9vQwv+gC2pvIcJfLv/GuVd0eri/XpFVYyHhd3Q5OpOFrDwfAYlXZE7n7v70i39dOVSu
FRIDDXleIjMcjVTGQuJMGitIeOKZeLr8AOd+ZtWNWeg7jagXWA7GjEE5i7QCuzXTMzd1mGrPBpjv
8g+dozittQsdAuWwbkU2rm05/j9LPWPtiBWkf8eMomU0z5V+XXIf7PoANrJs8lL45mXqDbP1FXUG
8dc0RhgGq0BzUCsWkyfCLvdtYI7W6G8uP+Fptvmsva02CAtQkv5SWzPCzOl2qMS2n5uE9NX3jum0
8UZ25U1+3nH+U9n3g1DamDfmo8bStbKzmGQ/JFmujLWft+j/VPYrol3l2RTQRJiaPFk9Qy595aDc
P3ft1TyNr10br2cwG3Fhfjo9TlxisugOPrweGVOA7QbfEA8VItuqZjPGeJi03Zi4WQ6BD0CaSLlq
WRB5fe5tOPeXg4H4KG3Cid9mFRYVEaIsSap9v0EJn4rXYghmtS3hn7pznbFLMjuzYdjTZuegxpAW
BXFvSzEF37nL+Te3aflTkJ+inzRh+7FEsFcGJtuOjjN2+zihTqCACZGI1C+AG80KCU3NWEEkHzj9
9Abqm7Ub2rx6tGTX7upiRJgm/H5AslT1Uzj2iAfroddSYZbWnW8OCEXibyMd233VhAhfCjGE1EWY
3zS1bScE6QY7r5byp18g+Y4prGR7FgK5EdQFRwBp1W2DCtsEIBPMLav94p4vFUT7cqbfZ79EyhZV
HAFJJ91T5Cq/q6NpFPr5cmM/0wjXhabOZIO0PBgjF+8J8rPIa96Wq4nj5y6+aid1rwFNDUF/BU+9
R8an98sORmtjCuzILt/+5xVevMvTePjX8AoKjS0HirEgCMVzR7MmKX2xq9vhkRBvi1jAVLXlFtz8
nzmxyJUi1Ln2v5otwNCoFo2K8rFQ3Tsp/XcJuM+VJzp37dPf/3qg1jitA776jKgM2BhYC6UmDgeu
9NxzF1/PEkuF4WvAxRemgU5iWyvvt5e/xJlvHZL/v2+E7mYCqUrzscC5L8KIkIjpVn2MksqVAe3z
Ge4/+g+aW5NYKAY0xLR+x7rLuYV1s9548xz8m83518BzbM3N48yeVCnH5qhgcS1b+z0T5vflV3Tu
CVYTS2e7xBK9C0wusuBj0tRJXtVsN7fcS+GJe/jSr6yFJg6Sq+Huxm6hbEuZSgiRrQ7SpLrxjq5F
vkYmY8FqTek0zHKm0+dehNpIHHDZ6ppw4kxLWqtOJoSREt4MYEHkrEq7OngAktKK+IxEoq+9otWg
AclbboLSQfgFKnFbg8xoWozDjQKSKiHhzL5ivSH/UZ8oRJRleOXA8/dVrCsGC04fc+NfGYXOvafV
SFEoz6vqU4do6/AOcno3akbvjXni2lB07gdWowUy7QzCTo1zlPwdh/+RhV2bcF8vf4PP951sjTMv
uFPZDsXE0yz2kAxDhtxgI8gma0J2hN8AABAh25fAqKGPBAhkPy//7rmHWm0TVeNYVpB5DtC6BVTt
0HNDqx9SemWUOnf5VR/P24khkHwGaAA2qxladyDJvmrKIWwtOCmRilY1DvrGVCAkcfDa4abO/fnK
wvrMALUWV2TAGNtjjQYriynO5L9icCAHP+Y4L7n88s/MP38WlH9NbsQHvQCCViwIoCawiy4miKu+
fOlz975qrGXVAcc7cvc4C/e+NQHg+/KXcsDO04Z9u/wbZz6uv5rjxByAH9y1+LhIqwRpLzIlkHjX
JCLnrr5qmTnhYd5muPoI+b+jEQzjvo2ge3zt3lcNk9S59kLLx7yGyNAjopL5I0BwXWzNo7f70k+s
5ROGg//FMP8gocAvtyQcB2T6utO2JeM1S9KZr7yWT3RL53liQXSUnt20EUuc2U5SNG7siGtt9PMK
M2HrYMm8z0avzRBP4liDu3faRmzyoM3+0Uhe/6GhJHy0WocdTDv18SzbIJWlr0kUhrl9gIwRFDeP
08i1u+WVNz0MJEyqvT3N85U68Of7U7YGYJLe4oaA2HmUNaTHdiSLLbLfIzH+Gq60lXO/cGqhf3XT
snJGHNXhF5o+e0eGqrNXbRbGZQX5P8Qmw6O0vrreZatZDIffvjOdYlN6CeNT2ZA6ri1wVb7WJFej
gvAHNEhqN8e6NFU0+4G9xRnne6PK7sovnDkPYeuyuYeQwB4Xd46op9VbZeslaRnWjWSuWBJyOBrt
uSX7oqSooTKeAQZsghjh3/Tp8jOeGVTXmh0uKmgQa5yqwqw5xIGGw0eX8kvaYvSG1bhBqUZha5qx
nCxJFlt+99hc5SueFov/PWkBqeb/2xkzE0wo0gcnfvIf7SbcuYU4wMTyNPk4dSmD38Y2VxZL535q
tV4tHEEMaQVmnqVlm54G4JG2fZ6Mk3HSnqjhJcjQ/hZqL1dw52eG87WQB1Qwq/JDLHDyYIGxxt+P
jG8a55qE/09x4bOXt1rEZqgo4ryhcY+Dz4J9Jzz14di6uA8c0R28YjGvTsu+mbAVIP6ZEebDQoV3
Os/b21KG/mMxG7IzczXDREjJlc3Hmba4Fl8EpUQhBDEvR88akxaWLQpX0+Vmfu4LrgYKHdRlgfUO
srWYeXD73kmLdkykD8cdF/6/jSO2o3XNe37u463GDYtmHGM8SCh9ad8bNYJWL/bSfLHLequFhJ68
os0kjpubsgu2PSTqie21anP5TZ2ZJNdCCt8SrkEYwWmZUkKwZtpBJjLwvNSptDmEWCldy2E4M1Gs
mZK6rREYW2G1S+0HA4PqWMm4gK2hDN5lJ6+MsGfa1JosKftetY0zOkclrbitJxw1OldGhdNA80kf
WvMkK5vQVlPscHggjmCpIIW04bHd5KmscnhRbRsoPMPdqAi/uLtd8yUDlyG6DWv4E0pJ7Idhcudo
YSH5gPXxWsXkTOtdUyY7u6lsK1DI8HSm8X1BhMWGux0/jIDFvV9uY9T9syv47OWtVgl6GT1aL/Vy
nByWp6VxsreGLe5ee0Rux7EwqSxkeWQS/t9eFNBKGF99A6clTLluxjZiSFLeWAAavWiEA++pWiwV
ecsw/xNmXbGXlWzvBw+2J6zuWufeW9h8s0xAEmUWt7B3V+a2NG2482dPbUZb8heaj8OWzK3YKix1
kxGMkRjo7OCFhVW2KYK2vuGohRwCZ8pTl8ChC59YcKdlPu+Nb1d5bE9DDVqa4k5cIAXjFmmHUHfO
qkyENOahNn3XxjUL+wZiHNc55G47HXAmnO+g1AHTSDVkuXNNMN5xqsdfQZg5b0hEqnAMLZynwZlg
bmymrIQHW5UjRAGS75rS8R9Qhx12NcIhU8Na56OnAJsQhEJjx11MyQJN6JM3O0rEnDFoGQEos7JU
dHWVwmciIlThkXvOc0w3UCklYA0ocMnzeg8aXJBMKEG9cu2Przle9VbyXjyJVlUymt2CJLVLq0fH
RZ1Xwdxd6uoZo+kvFJ2zrbbbN6cg4q70yiNpW+AcGSQxM85P0tLq6rtpCaqEdzoWPN9XWb4fcite
ynHca9gsX4GPNGleD6BLQyMSl6zjSVnKZeM31g9LIgg9XKomHbzqhVo4uQDI7GkJ/RQpxEgArKt+
A4jsL69rfyPffXm2w1ru8JPLIbNRJxjsQG6Dgtxa8/Dd4yUY+fX4TJYAQHP31Q7lsp0Nu2kJ9Bcl
g9F+LOrbTkAPSsstTPqPQKFDJoRs4qgMcR4gVflPPbduzFsNR7s9DzHA/v5Wht3d6IcljN92t/Md
ROY4swxu+rGrhhjkEPJu9OwdRiAZ464kcWvsEWxXT2OHO4vIF9J/cSqDfPEyvJ8L2/uH+nW90UvZ
J1yG5REWzyAC6986vacBjFKYyPUYMoRQtROAOrTXyVTnIyz0cz8AcG6VjJ6InABmenrcBKbKD9PM
na0GqWjf5C2SaUt7TFGHhdkAtteE5y2LO96U2IzIZpfNtTrYumr3FHNoihB2rAmQKfMG/Phoot4Q
a9t1LfJlKkp2nAuEsrd1hQD0qumesLwJEqVUePR0GaS0JeWtDMT4EOjwAxLmPrYkDLEOQtSNoPAi
S5roqXhxGplajjxUufM6z7DcT1L+rhRScmjjBEjsDQAlpuy3qfTB6vg/kPvDGJYz8ClHeNIzMR8k
zTYZKKuVj7kZZacXEPqw7gWdYaiM3rnUxj36PC0atbNr/Q1nSbfdSBOTQzqWN3cQ+UMAxg447bh1
i+wpp+H3mYnn3g4fZG7KpJ3Mrs5hu6/NDIk9NTvadvkdNj63hlfISaq/22pOZ909IyXgZiHZBxIs
tmLxoX6ygD3W+oDSTxiZzr7pubNDTfTGFeWx7tR+oN6+rbUdUT9LWk++Z9kMRiNhMc8AS7Vy66nM
rFsszvYBX55A9rj3e/ZGSbAZCg8AfufRzs1G+8XvabQeBZ13lqD3rm89V9SdwS3ht2PnP1gL33An
exgcAeSAjyOc1slvVUAPstS7Kqs2fM52leLbdjGoMWG8iXLO+52PmIy55j8LLf/JHPkqUHWTS/mA
9p0uE/5JRfYLcPkCorOowGAVMc/qMFeicSu+UWNzB43ST8+HSUMhxhOSyI2xJYtmu81j3+94VOQM
4qHeZEkvw8Q204/anqHwm28r3R6o6MoYrz7GO3ghQXYLEImIjfYfZqzv1KLeLReoCi3bd2asVygz
P5y6vp0DjIqSbnLf+4fX+q7wnCZy++CXIua5mJ2XmpTYlrtot34fpHXVPmRAZ2ae2Vihd1N5kw2h
pPMNicVhTI1Vxo3lYecfJiI0uwAmQp11STvqp0D52wJ52AgKYjtMtHuirTuopx/IUr974VLC7D79
i7qfjuG3v8OZ/zG3zXulAhwF1vNDOXUPThE+yvk78r3geWyCh0k7m5zUu7Eobxbt3UmV3bBwRjQz
nsIoW0ZBxl6V29x6ZfCaZ/Q2mFBZRRkq7vQCdZl030MyAkjBgp8+pcfJJ3calOmkCrxnuxl+zzN7
yTByCAWtdRXwb6Fb36BGD6CdO91XbvAEyDBimPTzpIc5KjpvW0zNUTjDvaTqNbech7AJNkuINhzw
DwBmbxYl75nVZlFu6w++gOjGlgc26Vu66H2DGRjpniiZu1DB487yqgPppG/vORl3M9RSORW3oWfe
M9KTOBTBtg6RM6Ea8S9MEPeO1neKj+UNyTWGiWrgB8d4/p1H/f7AYAfeuDmFkQS4FjjVuQ06QfmM
AN63Xkiczs3LnZMTwO5B/yCQlOVu+Q7hYhM18C8lRHaPHrqP6aRO9Y96ZPQxEA5avyzIbsoCsulw
Xrabff9OnVKNOBuzxCCZ1llQKehlb3ZGTmpb9MjIVcwUmAX8Oh6pv0Qj1niwAppbZKs9ewbEGart
X0yh5dmZQbyVEmXk+QRmqf657rKdYyGIDUynl7YsTNRN7cEjaNBhkfQecBuqfx9ZfeDARERL7aE8
Xrcipr63bfsWR4V/mB5lAdnu8miN8xILGwJcWwOEWN63KnvBmeu7McXLAIKn8XuYp+WmBwRnoeqb
pytgfyf1YVTzsPiQxVFIHsRY31YLjnuqPs+SIgSEtneKWy9r0mLwRUTZsEWKwF4uYENAxrCbOr0L
veCX33igw5RkQ4kroYKXsL/a+VGc2KH1sm98cSekk0qoB7akANcmlPN9rjECBWO+d7kGq3nBy/T+
x9F5bEeKZGH4iTgHH7DFpFOmTMlUSRuOyjQEHoLAPf18Obvu6Z5qKRMi7v2t88NtRToaxj+GvQba
ZHjvK/krzPc3fNTGkzY9weO1TZHReM+uaE65M1zDgRMX82QyB2V5FYPa0zaUy4W5i4u9fCeQ/nnc
xaWpm/OyynclgzY2c+vR52HIV+sg4dZ5SYcvGmrfMW0fkQic5sH47Jc+YWZhDnTaPA0oQ7lYYjg5
WIqLfiEiqT7VuX9zclFGXjheFnt5AN1+q/T8MkOOYUEp6rTTtrwXuIpIF84hUzSvmPX7WA6XexLD
uSj67KtGGfx3DFT72Y/5QWsiXbYB1YMdGo9VGR5bzz9kTU4Gy/Jz7TLsrUOVxbvg5RzbcI8rX5xE
ruUbATPNOYAfAJtc7inIrZNuXsCJEZbe42pOXeRRRhbVJmUNpa1EZAShzwASXCplvRqrZ52HFi2X
vwn7Oc/V+Gz15R5ntkskZskzT7MCunVFXk5dIMnIFuKTlt3+QxmHPq11zyboIGX3tCriXS8fmTmI
KOjVp+25Fxk2dqT9sU5KfLnJKo0ptjve9brM2sQaJyYYg8fLLXeu0L5+NN3sZDpE1BSdH0Y1Wr/I
kWMfVX14zrvuc3eWMaUj9DvLg3/mbK98ZFuTBq2xR9NkB1GQLRz+JsXTAm59EOvLWHDUuYX+6TnV
h3Z4ZGZOrTAvCd9ximfqEpZD0/gFL/YsrkS68mT1/qcRNm/tRh0m20EYFbX/7FjSecgI4vrFukM0
i9WTRz37fHV6u3h1+150hAHVrs1vNuSfuldp1c+ggioeEPpZiGB2XaS9FZz8YL+GTZiaFd91mRUR
s16693XiKxUJrQ7VwrsGzxc1tcUIqRInd+LZcCOst/8thAelU6cveAmP/rZ9eMt+DO3lp4dPOQ6M
7b2c/Wt4d2l2/qMRWjdsbDFH/zEsrBvpn++iybyEee8hcEY6gjx+m63ujnTiUSWkOeSCxiNEq6hl
NPrmzykrVOTdB5hqqhHkUFXp1AahVKNHBtL+tOyKIG2+HzKV6jy6b6QyE79Dp/62l4GTddlSTd3F
Z7f7XdQNskyWpfQP6z6KBH2Pfyadz/23qsKI9sLNz/1gTKcN/vAo1DqdNyMXyagC9UB5PHevN1Tt
s5lt07/VdAtCo/iODkFj+gc3MPN36SuPKh9Dsxn2ejwZwTRcM4qvH+bKaJKpayc2sHA/alMKMjc8
+9Js/NI9Z2BMNccSDctWHpmbvddSdN0jjfX6qIgvPwlSWk+GmXPIzuXdQpw3J5wl25E4DH+ItbwD
wkE4vu26JsbHC4LXat2IsJoqvJBLRryUoY0kUHWXBJ1tvnvksRBOtajUz9ruVzbsgpC82tvjAgvo
F8B5FheTvR12bxIH9Hizjpp5AmyesvFNmMF0dUrbvAlhmUkPWsP7BRXde3q+SXuld5us/Zuj/SJi
0nPeBsb7Ryad/jBs4/7JduU/cesUGWFks3mzZrlfAr0PpHzqDWeMaces0+o0Odq4Ms+2iTcuOtpr
O4h9y7XHyNChl9LWCfpZifBV83m5a75edMv3mhvV+Lq5mjBKAXKEB51i+CuRmNWThIM4lW3ZXadg
atmRgsk6WDxEz4wVeRFpK9hiyy6Ks+cO0zP9Ds65ILw9jGRtyzej4L2XbEsP7GYseL0St80sSNDK
qZZEGOblbFZz5qTSl82lnL0sQZ1fHbGrc4Da/XKpF79O8tXL4jHDkmMpKC1MEP4h6I3gtLMjHdxl
Ux8yk2NahcP8Frrtt9fpBcOPNF7JZGsh12gnm4XYrkzUe4LI1I/UDCzqkeP7YxOyePdyRJOGqKYj
5za1Gls3p3nQ54/C9tHEiWGPxByQg203wY95tPUr0S0281Nh8pHP7cOSr/J3rR0j3uq+PxJMU9Gv
bhGZen/r/OfQdOw9KvOFoUTkPX9c0dmxXgvynNDH3b04ToozJ7ufq0WronZajLhBwhM55EG9LjUG
TkY3FHx9qBkLir775TmquRWcE2rfbF7f7Cn0sqcVu8LgGh+S/Kw0tKuvommXg981C/Vm/SMJ9u/O
Io424eT3ZB6+ldPS+na8Tmrm0mzaJ0MtA0Fb1h3BcJcEGHuIYYhOrbd+o4IPImMSN2FMw9FvtXXu
enJUaic1BuHRWTEGD7lRe4wqzvLtj5KPaQvGuOn87rE1hI3Cct8TW5XciGZPouSoSbcw3zoZfmPy
GWNCO/NU+1SjrS4ha9WCjBVMZeWeLHF+kcy85ctFB9v3WPFmbmG6qaVLCgHkso77M1ax5eQq9Yeg
0uKunfcP87ZLboiarK31S9psc6yGcaYa3hM9ybic8/8nEmJ4CIzPZt5IjZu7OZZifrTNfEpkNr4E
eX4yG8tKpGVXiACzp9wtkkkG54lTFub7jfHuIVNOkjM9xMxs7y1lnFGLkSJSMvtSjjy0HfGHdZ1u
8/Jz1MabqavPTe1sSr0H8CY7NZ9Qif/y8y5RA2qV3Ux2iAvC/LIn3ydyWjgMN/u0X7Xv/HLq7bsS
22nYJTFp1QslBS/1xrbeG/dhfEAzMno1+WzBs5eNO2YRPb/pJlueRvaSPK5bkqCwQbWpEwwuwE97
M/LgBjwdHGq/bB8tYf9lCzF+w7kvSVvW1bUe3R0b79YeqNg1X7j/hovhLfO5m33x1NedPkHS8mrz
u0ZGa1MDLLP5xa+ln3Ds/5mt9agpuC9cxpN5O+1rEavOPJRG829pzRff9I+e6WNv0juztl/eRoMe
qV6Gb70qfppz/QgWcdn28bQ6A/z/rJvUM61/i1kf3VUetr56JlxsT01s7XEt80fLLZqE8e3WujyK
szWczUk0ieM2gI0zkDM5t2EUVF4WZRqk2Wk762jlii/Emq6KSSSdW27ovWRxtobaPwxjZcaEpN2z
Amc7pjqMlK7dsPZD6PTd+5Y17k10uUiLdvhAoBpGayBuowi+csn77mTjEM1G270sC8pXt5JehKLE
i1SvzMQLl6+xq2TUwVaBPVHDWZ7Nsn+jPfO7z/LvxsfMtoIcoqm85zkSmtsMf9y5yG7TYpOS57kn
b25UHBArSbnui9Ear6HlEkDoNk9Olcd7iLaBBhmSCr2Br0Gf7JEToqiVTPtBns3N/aVrcaqXfOlj
PW/O3zLYlrPt+vR8aSn8qB9cokWyirPdGxwRLas7YdWc3e5qsMpdKEGcoFj99sMzaV0f8yZ7kMR0
JVm9Tj9b6WCxYLABf5mMezpe9cj1155EZpn0ichKA6PMhubUCrDd776hrGjRpuvFWcUgUwYFM1bZ
81poez40o+1+YO3M9xSb0QxUFRQd/VG796ZdmVENruzs0eur3Y3D3N3+lE2tP5uuEf9psg2/aR5o
x1iEVXHng/q3rMrakz/3WdI6tf+khno4htnsvnly6m6gXfVtdkojEcLPEDWjL4hIBDLz6L6yimga
zP1t33qNan22ZWpJQ25xUfhDfljNykgY2t331fYAMaW3/TcuS524jlh/VXqoX525bbKYUdJ+2nNV
YOqURnXtDD28M2+AOaDO4/kozObbJK3QBbtqqj+71H28gbyfnXUcQEOc4cnHCnUy1WL8a1n3Y+Kd
QjvqhJmf7cUYqWsJ1q+i44QyMRylLU2Nr3VpqLMxOsEUDSjY52TOchdU3fOEeapErUuauw1ve1RG
VqYE1zFjrHU5vpKmeNIMYR/ALoNMKjU0x82T5VtrB8qMOnTHL7aiFT7pxtpPuA3dA7+jmfjWaFzd
gtzy2JAhUXEm8xc/0lRnHwIq4WC1o/9Y4BCZomkvbAKKe3d9Wcdqg2+0s3+qEsN3M/b3AkXmoMSz
qK11a3s7MpkSi+KPGSmnaPwfmm4EtlIN64hcJyrBmV1kfnBqXac2TsGNpE5nv2jpDQ/UG3qnxcqy
WKjBugV6rK49V9TvbkV0aRed+6TWcsWP0La3bSr2k2Goma92Co5jjY6x7VGJTRWVRxVXXTqszvy8
IYWKXYlWwRSSfHVszkdbqfDmLsb2vVgj601VtnfP8maMB6OR3csQhHZKY/LsE0YZVC9LOHLDblU7
PAyqtZ+HoaFfk+MuqgeCcyI/86lh12KktL7tz5sejVcGvf1YtAycS9Pu78z4wa/ZwWiGEJMpPrwn
U+qpIeqoMPJj1iKkmXbdHofaW994eMNfSpnFjx03LTU+/ASHyl5zEeVmgIDfKkv9AJ5s/MJvKX7N
u7Mm0u0XCCdlk14i7UWnxugVlDSV618beSwfYNH/WAInZPkj5qdQkulOqv1c0Zz2WFtjm8d6CYNf
oqeqfJfbdrHyYfgpVTv+6XtTnoh63I8ia5aj2dOo1IIoHILM1Rez9+tbhlKd4dgO5IHMyCDN8E2f
vCWfr0VhEfPbcjuY0mRyZHs+Fs66XldBW30UBNJ+t0y9fE/b1H5nTDH81YgMrPTV/Kr5Lx7nahOH
dqLTKaprL/jpFmNxVAHFAbbZhqcCLcjPWhbVxRj6/Y2crcHCda4mLaJKWGt2pli0/dFhK7ASRfdN
G7m2CgeC+PtSR/aaUTtE2ctXI7b3YHe2b9x0zs9+Nf8N0GXJVBiBiB17CV/p3yTfzxjYE5bSWILD
4rnGwzi6a1p5jaoTDP3538Uo5aeZrePTYFXT2zbgpoiKZfpNtP9wCLqyTD1V1RTE2kNk+mWQTDPG
T59M2696W2AOldFvMlUt7tSnwJfz9GoDYxafxWjIIi2mFnR3bebXEA8U2NIdGMELiBkprDFtr6MR
+yCeGEWKIF17gwimLmytc2Zb+P5rPgigqiyryaK4z4fQU4SHGcZ7GFhrrM1ZXNQwjE3sLO3A81hj
cWtL5ynrOTZiQovdPEXftXNr1EI7UT7L9Tdn4XYLWC4Pc6h/B5Y/Js3ojGlvdihpi4FCUa8SKiBB
2JGUDxWApUZQPetZNb9KZ3EfzXoyHoJice5vm/1kZDWDyqTW54Ik5pLQAg8XfmiWMJGGkf9QVT7H
5jTaKS/Z28qNfPIy+++abw970PwaqH1M5AzqF2J2i8faIoO1e14VxNDsnDwxX3NnB84md1jJ5XNe
jWPVMGhlzYnjWVFQ77ztazeDMlSPRtDrW9UX+7ECS4mBNV5IJmkSlH+/YNtSJY0Hk9+CAGctk2LR
bRzW3Ze7qn+uyxg9Z0UVIUPZiYnK/tOhXwMLiUPQ9iKlTJlN3yVKs/FNJu46bFj3fY+Dt2qT1mzz
u8Ee3zEpqLZdXM0RZ+xdnOR4+5gS0vCcrUXA4TATaEsbaTp5bKv9HBw2xz8XlQBWzBHs5dr9yiqv
JSOZwI5AiQcLSJdND9urXs2/5JexHhTAXETgfuWsgWwfGecpEriYhY9bhAyCeMutn31Tb/j6XTqF
C+KS6+FjDtzLTtccBjg9J7ybv6Hk6igP4TvItp7tEmEgGYFMUK2M9l2rSBYZ67tJIrTZjX9WblUE
3ZmBpXLeQcJI3p5GbUdelc2nzdDvoeiKo+mSKu1v7rnJqx9UPN/c3L7hHPk9TkjALIt5kcWf5Gz9
4GKcLyJ/V+OhRjZ54tvNn/elCJ+dvPTOFll/Jx+1Y2Rg7ooHp31ReRFeNYNPahdGdRQFMK1rEQdT
ikRZeBjycR0TvFpXtwHqytyc0izJn+D64R9ztUS8smYm5PASCbYTp7Wbl+JOBXPFpmoLuxhO2ofA
VCppDOhZr2n/sqyz38+7CY+2bHAfYOMbuFg04TLAMx9EtfD/doX9hB9MP/hrGb7lmcrSwBzaqHKn
DzHQS1gjMChr+WcLDf9QWjDhnZJWVJq6gVfvhnO9GSVSQyjWtumCp2mv9dkP58s+iHCOunz4x/+1
isLeLSOEsxUyPkunhHMV0eDq8mBVo+TI3EnRlpY4KMsz4r7YvJhulDLllr/UK9k8226+6qASaemV
4U0FDuCsR2yK9t/brZxOZrc657Zdf2YDkikoXp3Ah3iJtL2eKQBQVtrWjFvEXBIxAuHJsG9Sa+3f
7EqaQAV1FgU8wWkhbUW9Ydemyh5Iu3HqgLV5vAmc74eKxTZaM+W+cIslrmxC2uJ849yRYZ5CZkJ8
9MEaQSVfy72DtTZ5Km1tZ/RMZgr5p1E/TGSBRIWFOKF0d3Hyi/KrL8bLBt1x7B1cn0MvipPf5Dac
ae4l/bjYMcFLNt/cGsZL0R/x5y0xBtHPgY69aHbI797DHtJyW9aUGi6wop7GdLjSP0QN4NCz1EtQ
SCflTWpfwx120Ffjb74iI1IisIBvzM/VVXckSzhx53R//Mxyk6GkAlip+odd6XfcF24koc7irRBd
4pPrd6QExY7rTAOor6h7cly5GrAydT2Hz2MXsLsMKO8sRxWumaz7w7Z69fb217649zWURHSvDYNn
LHxfwVSlvRMYp8xzp7QMexAgBekPwb4ncwNBYFdrSGfA/kkpWHPdaTejDCSffhsCL2RJKmbMUVhe
zMxl7zfJDeChbmMVrD8ZyLt4tglm6QTh8F2pnixCWLkKu6eh3AuwJt6rbC8g8K3eO9rudMtMyi4d
kyBxj7Kzl6a3BK+u+c1I1N02olyfJRtGrCzkL6BPH6T6malLLxMqqOVvj0DysWvL7VibYGGdDq/z
WOz8m+K/mSKIJxKN6qNjlw5Lp2RV36CshtExoX34qqnXY2OY5inxpm6MVxMcxGPZ5Ny5nxB+zsbW
mfORmP8q3UX7u8mkH/PkfNmhmK5T2MyPNeiobKomKQ39n7B7nhSfB6sllG+w1bkf51vBi8bVgX2j
5kCBv7Lbj7aDaW5cq0j2KX8vZvem7a2jUzIHn3bdf4vfPuwuP96ytm/OpA9B3Ty0bUjnYsaND6Ly
3hT0w257ZUSV5/3ho/jt17zRQcACLmXzp2/3Y5ZXseVW/0oSs+NxMD76fSQ5oZkh9lb7b2htqZz6
JXXmlZBTt3/05pr/JiFNhvZezDx7qJemieu6lwd/Xe3EZxig+buBebF4yV1r+29zpv+Kdb8OJFYn
bhvQ8eD0TrWSPyOtf7DwE+u6GZJoanejjXQ1u4ePLp6V8ifYT52n/MNG3C1FPxk7/c5cTqpxfjT9
3OoOmEi4Vx2F7InzY1y3KCwZ0RJR7daVCbN7kPhxDj7E9RtFZ/tV5p04qdEtjgyzeapCl5rvqlDf
wqYwx9yX4CK9enrdqkZfho4pjPkpo8OiGhZxGaUO+lgNQf1FuJT7z9DjNCV+h2gADxm3+TaoMqZn
De9sz/PORYhq3lymv21YNUs8Czf/4t0YD9tSN9lrCawP2FXK+jSt3v41tRmcw+wpfQ4te6iTphz1
ERPZRgdHOR2Q0vwpC088LLZHtpA27ZuoG/PqN8r+G5RD+wL0pVKyilABjU7zG5qXnJWtW9OxCobU
J1HsZAH1nO0y2+jNCKwEwCw8TG6X8Q0rp0VqlYlfuTGshANRNbrPXX7E/jgdBNb/41L2zt91nPeL
HMviaTeUPoJVZBd0WM7nzl3wRwZb8Z8eHQiXaenTdTHsk16D7iSJ/3tdC852U9CPolpELlE42DNC
ML0y3lkqjxslij4h2cqAoSNaqaXBFeYDYUAVEUE1IIoQ/GXmSXmo72gbv5NxEKFsbqT9joQwrh0G
iq4P8seR2NwkE1KRRKnsz6HtM+KKVOjE4TjQjlr2+w+I45oIOg5LYLbBs4+OMWK5RfsOSLXOhBxR
99ukLhVLwK+jdrbItPqAh0C2jDz1ll+c1vK+jExsMjY9Y7shcLHiZgqL11BCwVXK/S8smuk/ntKN
1i02xDoHIMkG14xCaQPt1guuuiKDvyv9+ygymwcnaPQvv8mKuHbUQvnHrN7CKm8PonSQ8RWyvIVz
UL2uTNk3/PfuLxZx91SOikYYT7THegmMK3rf8ogmIYzNoktI5kyc3lVF0nvblmwIv56Aowz4b893
T/PS2R/+4ENLqhHG6YbGILyD6GvDsQO6QTEa/9MW8YZJQE+VnedQgDuovU69cp2PtHOJ2AK3SBab
utdoqgpxzrMlPLuN6v8Yo6vSrdQcFLU5fNhi7l8mu7DPnRvqD5cCiedKgKqL2VIHTYgVIy7oWrzp
3j16RdMx589F6vfDvQSkQ0O0aH8+k8yaURzslH/1VhGQ7ZjWtbIs9dYEZJitPKNpuXX2qVvbMVGa
cK9wn05q7u4uhrKJiRQoYqNu1xS10fbKlIg2sRfjdCIzCHB5y0XsgxA89hUXTDQIp/gvI22G/pk1
XKOcRo3Uc0x+K9nYz/642kAReX4IrdK4Bhsd7Jj2p/LN93x9mQs5HgMG/jMhZUssc1RHFCcuj/7d
xOxsmX2UevJe7SbL03mrxtT3ppYxvx+/UFpbXAth8+hthZ2yndQHDTYcBc5ccvNohHbohiKMgVli
hRDoSzDUpJPt3cFFWvEtOSlv9sbOzaueP7RgG+StbdkzWi/FMRxQxbtwzenOHqnBnkI/CYSkzWXe
a0Qpxfo12TlJBuviRT3AblIEbk/zsAEClXvzmFS5O3sRbyjjM4U3HGvsGd/BUNIzGYLs9FvR5PHE
5oi4bzNiK0efDiE06nQNi+DQ12sft03JglCF8rzz1tFslJc/nMl1GWSw8MlyDiCYp/qiKrklYbG6
T6w3BHyHyM5dGVSfITKLhyrI/HgmRyQOl0nCdRMEN/D3cBVz8RvQiJO22Mbihc25elybpgwTX+RN
XJB9l5a1t5zXUo+UAbEut8vSHoHXEPdUlT4KzquH0O3ciyY/7eiJsftqGghIi6CSq+UikozEVMgn
KVjTzdCbztTgre+byrHOkC7S3GRm6t8bvTYxHl4qTWrYbhi/jJDFGWgcpSCg8V3PalLvuzFr0G1C
tkOYOLOg/G7kHc7CF4N/sMg2LrOeM9wC62bEzbvqDo86f2VTIxqZjOOQlS9lOB95RBJO7BI5qjoN
jvk+GmZaQc51/n7o8j5tAv8iEADueZU41XzJKyhsmoKC2kNw2F/qWR5CDbC1VdehMIejWRops29+
CEbGmLV0HsOJQ1qYBnZCyVTHc/zszJNLCBaf2yYvfWmeDddBayfkk53ZvH70+dAogK3DcB6rvn4u
FoLsGvMVfd6PzYT56KdnflrGr7F/DI1xQqEk3TMJfXVC5XtwkGX42GCKeRAcZOkyTvpcQyHHmVF8
AH8eKylv1eAtcYY8znGKm+02VtSZ2c95mQ6mQ+ztugBrwSemfCU3ZL35OXOxHOwwhCFaOOhc5+Qz
+yL/jHu3e6c727wujmFdxlzlB7OaLY6UsGKHrIL3muiM59ya54s1GAuvl118BLVjZUkwb8NfnELW
g1eXjnct2n5dwUtQA8N/VMGzaAcvRblI+xaIUdRPJJhOiJihD/rgT3hPV8mcvafLlCgSgkfoq0en
J46OEPWBmgD30rh0dtu2EHHTZPeYwHuzngeIZ9YV92GDoKWw4CXrYbNgY/1gPc1EH8VgG+6BiKKe
rDTErg4LzHUbmoV7tnJAZsvqzZ62r94rAKruIjpk6/575uj+NfDs9XHYkSOM3RieJSP7ZZ797aKa
AjEl+HdqWQzbc+O5nxDV+pwHAn27IerfkOuKjqc7jKLKidofys7PFkI3EESXUHTwsic3UPwy7IFR
zpHz7pZ9kA7s1BYE6aaPu6x9ZiJ3h4D16yLepD0f7d5kzPTvPWIWoSioK9mLIkiGcX6p8cT8DXnx
XkppjRDLfnOV2kaD4s/Vdy1X8aPpbP0Qhg3pmrWYusTu8obSzHISjHmBUYuoGZWb+GPOOyja3bh5
lSOQvVA2vLVWA0GT3wIIh0jqfb+EmL9fhOjdpDdo+MioELItiG0I0ucwqH70QkF7BGRy3pzSQ8Xd
+v14GJE7c87rnYNg7i6GhEiK1n1bf4BuVcdN7jXOzK1Fr9SBliH7T5aMc7VuoeNUuAZP3GtmEfu2
291ayQKg7Kp6CAbyrdx507Es6PECjrJsEhwm45E09PEfZUYmCiAiu92+7s+Oq0o/0ghsyPbJ5COF
k+0BqXEXLcGUfU2Feqj2zD+C4oeScq5yeUelWf61bSrCOjlhECBzLKkcnV+KVvw3FuoHP1t5km77
JcOuAeytw+vGA/I0OMrnY3AQuSQGHzvGbbF9gDE9S1cslyYk2nBWujvtozFcgv3uR/UDVqMiyJny
XJ3m1VKna7WsB1qFyfTbZ/qGl3YCdQ7r8x7oPEIb7CDuoi7Dl8h3bTsv3jhHBlQB23C2uty6hBM/
LJvykMql7T90q8x0sbb1kuV+dza29UPMoXdoWA0I8qLQDZ3lG1A9UvuAKTY0zeaxqe6ij93LXpCA
z08DAeT/bTZarqqc/HgZ9iUZhRcc27YLk6DAatIygca+ahDqFLl3KB0Cjxy5ufFuLtudsfdfDS0V
Cn8PeawH1a9YNbQu2ay73o5UtVWPXWU58aTUEHuz9gA0XQeIYR9g2++G8jUn1LITrUwXnCT3PTb8
M8hBAHNX/5hcmR9G2xvPq7/NV1f1SBKAXF6hAxGL9vcwg71uToar/ciYl+wSek3xLOo9wC41ingG
K/sYi0D/EKNrnkwrKG/9H/Bg/2Djho2CEcCDcFPnOsIv/vB0vkZT3z94ZMXAKG01hwDMvuEUEBqm
Wgk48vhRB1E9LB3arcpqbpa7Ta9TuSAL6BfrR34fyr0StZXZ8IZ7m/WONPDQ2cMPY1efsthe/Fa8
9I1/3EP6IfjzLxW6aWvv3wcDJTcQ0aMSvomj0ulOq2+aaWu5UEd3KpZNw0p9FV4cZT17erFAsbL/
liE8NHxMEQHTNPSZdzRzco48fD9qo3jjbIc0gu6b6VjktGW+18rxbnnY7OnkIgX0GznfnJWpxnH3
U0sn2VvRU8ecERoL51ucHH+iwXPN0DRyiGdNGcSVWN9E7/zLm/Z1NqqHfLt7WCBL6HRW95MOGn+f
XnzL8xNdr8XJQiSPq99o7/4h6E65+qnmZUd0Zb/k6LStxk+9e6qUTSo7eaj1pzkB1koDwEPA70Wb
hCbIS1gr2+a90a8GbGWUlVNx0I5dp8NWwga0gaAo0nIiy8m/Bz1pYIy+oHegzVLUufDgvLaDDtto
cYI1dRyDA6SHPVjmCRzXm8FF0Y/90u00pau0iwh0+tNs2+0BbXATz+OdcBspW2sryNlKedlh9sIc
VFGgk2oxt1h+3t/fZMT5XF63hYydE+nCCBZwYZ3YBrr/cXYeS47jXLd9ocsIEPRTeVHpXWXVhFGW
3ns+/V3qUX78k1JEDrs6gkyRAAics/faByvTHhrVQoqMwoCHaZOnmJ6Vpr5y0wZeuEt9Gwk7DUoC
NONvsmlKihDam1KHB52asksAz7coRPNSquOfWjY/DVFC3kipymjIe7bsU8yjVZBTWMi0e4ys9MXL
zXe/DvVVnndISKV11KV/NykjnwCwpHfNUGXbeIBoEwpegxEIuN69o2/H89bLr3EgmhGCyYrNjlsE
DfzhLv3nJTojD7XiBo3nxEYh8lZNfQ5MjMM7L4LXgX8apVKnlWta5uymkImhightQMLVY6b7z2Hv
3RFH+CNow8cphi3RRd6NhBzMtoC6dqkiBD37iAz8Djd2Y1j3bOXvCl1Blh+/T3H5nTWppJ5U6WQp
DfUNJL2ErXv/1CaoP2XsDQepsVnhuD3cMyK/R220hb77UgcTChLzRauMO2di3WCCogaNx1M1ZsfG
N4+oNp7Bgd8gJeHPqam4tjGdXDnU0SYeou9I0wj0y2CG90a2yQNQzHVJK4Cdws5xBPXSsD9O2iQR
EwxI3eKKsw1lVKkUbLd5i1s6x5yz7YqUy+F3OXgRKokh+ME8rfeR2f5DB77re/ttJIabxlRwr+hG
v0PuEq0kJ7hVqumvDIRX22SYJWJ4VulNeVZA/7g2n5R8ekFx7G3pXmzMVkWXrNqg2ugw9I7xVons
1muQQRc5f6KnJsEOVxhj3sr+nvt46zL2J34o/Gnh3ettHK36vonWjgyee1+4vmruA7XdmFJ5lQ3C
fTPfmUgRdOpfa8ICfhZKsO0nfcsRmYUtxqHT5NZrMKLvT2w+2B4yHYT7/Fdp36f41JDVDOwrkuLB
xL/n4UoYG7ETrXjjsfTrSDXencHfkxB4wJdF21Q/on9kHRDje656aE27oll3k2+zV/duq9ZBozjl
+5wmnktjmW1HjQzYQg1yQij7SjOSUuzwWFfhj8mMx3WHRYeJn/wTLbqDTmiUIcvkjW7tvTViDBEa
hUe/rPHgJIHLNP9Tqd1+UIfzBx2JMh85DECmv8kMZI4JUtRtJE1a4CXn56KAPlZL8kEROq+inL1t
MmrVGkkB9IJ8oMDdpsptFBV8O2Nelm7fI8lvqI+Z36oOeRtEyu5WKPlw7/UG7ZegrbeWXivHwJZU
E1JHoBVpm12WNiw4qe38QiGjHkKvQXFVotEHP+R2Pc+4dqxiOznym1JG1H+9NnedkT5lTBX3mBaU
XtRRm3Z1KOjcFeVfU017fZU6iXdPJgjz3ad8UWsJumi2bQ1TvjWU+7qikqZGQ3OLu+KpTyP6sg4t
P2Rfb1Eq8x8V/ayj1JLMrTz1B4QldgiTJze2YDDLtBwAB7AjbnMFNVJBu2E3lIKQtCz6FmkxwURE
dxbT7VRw2CgRH0lrfNSG4q/m6BtA7mIlpgoeayBfRkXd2cib9mNfqy71FXGTTaPhTio70qyjZiTB
tm0pFGrrzBvbrYreVxb1GWz3XFr5sUzHx+Qczlt77Ou0ARdbqLRA4zVX4VS0RVL4Fw4YB0Hff2kr
/ZdUqPrFwPNWrTWMO0I76pVQmu+BGnkbSS98HVSlRJkTRmvoX2gcjfrnSHNnFYeUWGvP0fbgBuim
Dy9U3+P1SF7Vii4Q27iBlnSB7m1HhWHTBlO/TuMkhopBdwlbhY9w1y9cJ9OOtJVG3BXAgOxJmvuG
/tNOwd4Qeup9bYS/1Mmmu2lNbNdEpVAiQWLnFIH6Lyj6c4Ub46vv9P66iPwKNjxu2XKwqaC1FJB9
WpJrXaioPslyfexJaJFtvY+z9mFMBvOhx9ezSgMChs9m/E2HHH/vYDN4yfVWc4WIzG2OPRx0vXLj
Y/Ia2dEoZi8344BxzSyNcWWVHsAP8y7vQp2KwHSba8OjoMTrmnH9bifdUbGCYzDCI1YoTiNMHrxk
a/rRqch1fyPoV7GIKagRbPOFtfIpcfSnQOSGyzvJwEZpf1tpvI9FGW2opN8PBLWm1EV2dF7+Zf7E
JjZlXiO9D/P8mYPVQ2yrN7ZDdT9nSVzlY7vzKxBwJnXxlYyajpdTfccZxzsokE7ZsboWxBhA+J8e
ojinGFGENxwpbptKjJtal0cEO/+svodMmf+lgYokv+NzVobVMwEvxSrN2SerfXhA7kdcQ2qcRNv9
oYp+tgX5OnUW/8lS6NBbxfDqd/zUKN+Ppn5rGozY2KSOoNxOpv3dquk+q7ZByaZW6M2jSPUVcROJ
4TFL2e4Kmd+M7eAqcZfRfKbmrlqOGwZsjzKF3kvvRRSwGwH71vqjhu337PwGpUcjCmMyEVmPYYLU
rJfNQWWSrKtJeZa5uG8s9QXhycvgjDTe1RHtaUN6Ax0rNS9P0yRvxokMPD90QZXcZCSkYH6yDi21
Hizut6p51vgnrhpo7sjiCzgISUDbn0QJ3H3KUpRplI70IvaB4ofPUTP9wR75Uus5Pq5suGs983dt
Oq9DV7HPd/I73xT52vLEbZT4FE6ss3vmrrJkvCH3JiXYxiLGW6NZLjP6TnZruPGkIKZs+gztPXBe
46lEErHrBr0/KJGlrsjfrd/MmHSugkDChwlVFbI36OditAJOREa6BeHM2bZGo96gBnyjpVHfmGak
3pueyP4pVd5SV2I7jVn5fOuhUJObZLLiB8nX/7eSTuWT2rPZMoZU+VOTo7Hzi552XsoA0/PM3Cqd
R2+0ySgKk/hw22q4moWSYaQGcJQdu9JojzUq7p1F1kxKr91SdlMHDsbUKrLaKUdnAa7fVX035Gej
MfsVCs7h00R37azO9nddWWhrLIHDXS0s2rORjmNrElWDOT4eDW4x/lPHkL2MrqannIAW9/9pWgo4
ijd0YidLPWlwERQ9+kZ5zMfu7TIpYQlfMeOWxFZcJpYNTGlMHRMBlhHshzr1r7A+lq4+A5WEU1Rl
UTtxddyFfta+Rz3258t/+QLdQ59RSvC5YWwVHbh2Y+pPZlTZLjEaHJcivPl1iq/RbHNxhZO9wKzQ
ZvQzTKwiGpPSc3VxlgoT6s65V6Nlcvm3LFxen10+SzlbZKFOGqeFt+6lzn4E/cvlSy+9ghkhSTV7
tcppJpxQEE3wd5SvXXce64GdZqKrzHXThgU6/ceW6PIfvPAs5oEeptc5HudQ6rRjtC3Z9rI+bBWp
bL92+fNw+kAP0zpakrHP5ZG7URV57eKj11+NTv+c2KKdmTcfLh5pqm37PRdvvedsvCk9hIdXgE2f
px9JUzs/rw/XNoXmF0nNt0rrO8AJ8AQfwqqdHmSgBm9moes/4tjmgOAE6QPqIYv2YNHdCTvKDpVO
1jQyCMvA8woAo+my4dQGBZ5htdFvKpU0MFP19AMWSePO7qL+iLKs3ejRQMpR6GEg/9rDPw/SD79h
svk0sqPsTqVjr2pOUoZ5MvVrAVFLI2e22uCrKYR9jiV1oidjnNYm8JXuWvriAuBJmy03owngBW12
e0pqisNxm4hVX+TnXV/hhjROV1LzcN9dzWL8/McIfTZvOw+5v4G62RWmiI9jUXDApAmyxp5QXxlS
ny8NQptNhfaM6kSaD/E7tnZNGD5kafr8lRct5hPBNhJd9UrTcuno/hwt5z0timiDkuka20men/v/
5fuI+XSghOgF7D2kO3Tp4xRa0TuZNBa2OjQyipoWnGc41aw6tQiBl1ejm3UjrVV0bmf3fbjVjHHY
N2WBFpPMEu2kT0A6CUwUmBGwRR4RRdmIRMv8Z+sr+o1UqbZcfjZLj302CUqBpoHTEYFIVfYqLB8r
U/M1PrSYxxHlE2gYnYrbKR31jbQhcozXCGefc7uw5f3v3I0jna1fDcivpINqh6BXELDflxZWmOlq
XMfnH3Ux/86OSVIqJHZIt8Oz10+bMLtH8r7qKGC21yKjlp7/bGaxv0r0PEqQnFbKDyxrvxvDvjKj
Pl8khJwhA1sfwfNgV9Il86tMHwJTpV6BF2dYJXSJOrSEl4fQwuIgZ7zAWBWy9kKMBVnFRl0f/XfC
CkA8Yr+7fIOFly1nS4PqNRheEuJqDFkeY7LtV1qM0CdGUzpyCvraTWZfyzHSQo+SBHl+ykB1XrmJ
9fYZdMkPqZQ/L99iYTz9F7P34YMTR0VaagWbxCkq5bEblewoct/7ZtZhvqtp8W2FUsgri97CwPrv
y/3hZtFUUBzS4+IU0G/WM90dPeXP5d/xOQpOyNmnTYrJSzD/2q7h5PquL4BGhFPdrksZCEhM473l
F7vQgtaGIia5wp9bGmWzGU+vJ+BoYKq4jYnBq/T0iMPljji675d/1NL1Z7tePqih5VcRz6vK9lBW
u7WZyd9lU//42vVnEx2mShXBMnNc3VYIaKva6AkdcbZRsrZ/+NIt1NmEr/VGHyGrWi693uioYJLb
yVJp0ZD3xeHyLdTz4/jkSzePQMsrz8u1hnJClQlgTSMSGppsCDITykqOU69HFMReJW5Vg06YD5/r
8o0XhrM6WwPsqFF7B0j4aQgc/RjawKmsQUSPl6++sMLMI89EoCSdnzbViSrl1knRzlErzMTWVIr9
5Tv8d6nPHtx53H2Yj9WA1Et2g3CRzGcHI0nNjZYO5c7vKn1rwpa7yw3kpRysMV7UenKUXkoaBy5Y
TvhKsdETJUIek6W3mdaEb3XC0ezyn7bw48Vs/R7PteqeIv7JNmp2X9nR8qmDhXF57DXjypKxMLvm
yVdpCL0JZ5RgdzrdirzbUDO79xTryrBcuPw89g1Bla5TZcxPo148tWb/vU+LgxL0XxweswVvNGJ0
UEYoXSRp4W7qu5egq5GKWNW/fFJ+X34NSyN8tsD19HEMExSLq0pMD6avOds6iMIrJOyFNfu/+fxh
+NkymSLPz8XJITXouYZCiDiOjjUqekPlhCXs8Tmzq3pal0OPYqPGr/DFqTtb+fw8iRyq9sLtWs/H
61z9gltxZY+z8EmdR8EplGY7sAiCjbc4RYWDPNtForZrfTrgyZXXv/Ds5qlqhk0Rtuxq4aImM1Y0
0O9CJ7v1o3aH9eqQ1spjWXc+1e9xe3koLP2q2VoBHKou7A6NTCjxCqCn5doNQAdDHPNKB9IRdeWV
bc/CqBPnf/8wLqY87ogHG22imXpUy/reseTu8q9YuvRs1lR+11rAcmyXrhj8mxzTn2JdxdsvTHkx
my6Sjn8+FS1STZOqJY+/KP4iFrjyWJaufv78fXgsReYohpMJHovX3YMrfdei0T8bM64MqaU3PJsT
cT4KX07sZmBuDitDc74HWLzGztt37EASVBmX38GnvwNF7mxLQMhW0PkTQehyIALeUW0MSg2knxBt
y/byLT59zdxi9vlArWkOxQjfNcKLLVsfbYp17WB9vsb/+Why7fPj+/AaoCAlflsy84rW+d5kcp/n
bbY6/x5cdM2axK+dh+XgysP69EPI3c7//uFuUEm6pDB92w3i6nXQUzKxhqNNU7TRN197VufX9OEO
flfUMB5ywg+CCUW4Dw/Bv/IJXPrjZxPZL7Q0b/xeuLFKJasOjk4UHkJgMZOhXdlfLt1iNqENOnKA
CnkboU6TvkzwZVaG14BUapt1oAr1K2FAvIfZ1FZ9voQCgYArfWz66rA1UAUDgr4yYJfmxGxul53t
SwC3fI+mxAfEQNccIcu7mKYv3mA2uR2tjAzD7vPTVLZuXA1rS5jHjirQlwbRPLVKDkOZ0lzlJKQq
+bGlpsq3qEmvjKOF6TxPq8obAo7HoRAuW6kIQXv0lOjOlQezdO3ZdC5Gu867MRJu3mtvVIDrFZCI
a6mwC6/Vns3eWo2lSneHUdNba7sjlV34m5Z05MtPfWHw2+fbfpi6JkGKhgNBE2hBc45R2aXKX1tN
D3EUXHk6n34TVMeezWCjCjy68SwOYZN8C5MOeJJ5ciAF1IN/HLvp9fIPWXoJs1mcVqapgVI524sd
WsBT8aOf0O597eKzqdtl5diYEgqAEwHhQxmfFvKLA3M2bf3Y7MKS8xDTNoDFANw4DY6X/+qloTOb
sGU35nGS2pY7tla2i406OqhmFr3m1pBf2ajK87U++ZTN46hGSDId4lfb9czipQs1bxVXgXEL4VD7
6ygi/jYJp7qHYuLQE3fAfEdYJ0ynxA2cyMEVE4KpUs/bB2Eh7keMeeaYJMJ81PUJunCjZN8UTVyr
hi0Mknl4kOMMtAFroq7TYCh/NHYn79q8wYP8pQc+zw1KKXuh16KtbJeKiyfn3Y4Q6TTTlaHyX0r2
Zw/b/t/Jmtn0smmtq26Wdk8o+fAVDKAKVdJKBwuzT9gB5suLZgd8vd05oSYftMmyN6hTqitN2oUn
aM3WOsu2aMbXveoaVf0ipNz603ClcbV06dlKF6mpopUpoF7kq2ZwEtfOOQvTYJ5p1vYsC0M4jLA9
DDA7MnzMRwPdMWjXL732eaZZUhaFYreBOEk+LY5xAFcMxOTKDFtYoK3ZumaXpuNhco1OUwasAL8u
CKbNpKG76f5e/vOX7jBb3No+dnSr1KOTbcW7iPI2hrVVGrdY1Z6/dofZGheaqQLLxiOaGgsvNtCV
hS/FtnADXjvvLb3j2VI3SQxVwahObtSE+8rPIReoK1tRrnwlFy4/zzXTJ62FphTa7mDoN4mEeONg
ZZgG49/lB/TpUVx1zNnQrxwgnZUq6hN7UaNbCU03mpUQQsIJsiKYckGMwRY8Iqia/iwfr4f2ypFt
6aed//3DBgDhpu9kToQfC6N0ZiAHEo39WtfXqupL1z/P9g/X95rESCOan67Z/ejaxt83QFAPkzTa
K9vqhf2FOZsgqg9nOnB6EyXYe3xK6x8Z9owiOdXNw+WXs/QLZvNjlKXWl+1kujIbX9Ip+ys7lRow
woPL11+Yf+ZsdqB2UUzMfKZbSKRSyZ+afGmBOHX8c/n6C+vqPL/LiUh/sadCd8F0kBBA+Id+LZhn
4dnP47vyEEhLPmAg9FB3+lbjbIvCeM4q5zkYzthiIBJf+7Qas0/fhNKsaCUOozBO8w229QbbQBVv
Lei9my89J2P2aeMz0efw2iwXE4SrOdh3G/3la5eezW87D4ewF2dFs9YeQ1M7eFL+vHzphdE5z9uS
jt+m6uCYLmEtu1JTtpaXbLrE233t8udB9WH6JnWEnCRWNAyZffVa5wbWGWc0yXgxtCvbmoXxacwm
sKxt04vSanKl3bl6FB+Mod9e/uuXLj2bupqHDqYL6sk1yBFwZXcGbzny2oD5vPmhOsZs5nqyTzIU
HuOJ3BpIXJaSZt9CaU8/U81wxKbO7PJXTn8HPEo76Mlah9moriZrKqpVANT2Po8t+ZcDnr414lH9
Zrc18S7hJLwrOq+FpcWYfRYzQbVv6FPVFTlqJCX28XfErXnIDbPGXasEX1si5wFdVaUZQ1GkuutX
WLBhTn0zZL6nj3blPS6sM/OUriS0aDSZugbSHDXtX9OwiQf5gVdglYf911aYeSxXCPQTE5cQbp8g
9bfqu6AjsSDHCvilsajP1oAB90LZBPSK+jK4m5rxyYdjcPnSC2uAfv73D5MUKjYyIHXS3H5ylO9B
I7pTbJgdjMP42iZx6RazdUCBFGfoLeuv3nt/LDW7MQpI/wWnt8s/QZ7nzCdnG322CnhEbUHNdcqT
LdRyr4ucjkedDNEWgGN0i90xSpBAOlGBSNlOqjVkdCRuQMG3npU36TqvIiXeTFFsvRV6U9kbNKqA
kaouTmDQNTJ6bJqqAMTmCKyCRTvF66xJxiubkIWFZi6oxKqWhDIxBxf9ALgo+zbJiysnroUnP1eQ
ZQjf4r4kti/WNcx1fbgSIfkqlvp2+cn/10f/5MnPdWTdOUFi6C2E9UBoNwggq0Nvw/Uk8cg/WDYO
DpF57ZuDVxkZewM2gUP0sFP50Bw9mmCPfCebrZZAq+0tztLAEdKdZUGT6RspjxnBc++X/9SFZWCu
R6sySSbt0OObLh5iaF+prmyBloAg3nqQjy7fZOF5zzXPWayHJCc6VJw96r8jRPRVSu1tNUk1vTJf
F5bluRQZm7+XVzZLAWkQOHvvJI7AQX9UxivPaeknzJZ9JdVwnYDZdXNZPw4ghlYdRXnRpt8vP6Kl
9zBrv0A0A53csVQ2tf4U2d2fMbR+ITvfTbXzKMPmSnN3aVLN1hzCnwIqqj7yTKmFKwD32lrWzpf0
4Cr57v+7aOb+WGuUqgY3Kb57E5kWCnYoTo5fe0SznUdf2XYd6xAadKHdeTFBarn5VjbtIS7EuvEJ
Ubt8n6VnNNuCkAqXBn1Gp9iAnAlkWEn2jl9NV1blpavPBpIRT2malLxor2h+q5V3X3TWlWrPwhyY
y/hEY44h/KbRrdIcLzH8mO6tryXEo8cvPZm5fs9LqDei54YJkGN0wW1DWJAcrwzNpb9+dlZA3Noq
Anj7KSvus0juib5co9nc2tCHLv/5S3c4//uHb3rZqG1rYOZy09g4xaC7rPrBpjGowKy8fIeFWTzX
7QUw5YgwaSg66Kz4Tf+o5/JW+tXR74PvbQqp+vJ9FgbRXLKnDrh0+5g0mTYBIxSyZ4aBnnS7r119
No0DR/qUXaf6VCFqMiJ7B5n+yqWXXsFsDkuHPU4XD6CxQuduKslyIxts5Y+OC07vyj0Wlur/tkMf
XrMRavjB8YGfVaY3ji3ugNAdBqP64iybTeBIN3DaFtrgRmpX7wIRNgcs6trWj4p2jZUhuHLQWHjH
c41eVrEpswDU0CkX8QY/arImuSbbf+kdz9V5U9N6XiFpDWLhRNmjJRMsLHlNdL0wD+YavKKSJoVb
nhGvAHw1J+gJnF/zmKdAXJUrn+Slm5zH2If3XEIYseHvA0LpNf0kYIXfWUZXH0i4lJtpiKatoY/V
11an/wLDP9ys8f0eBVHOx8ezlG2Uh++whOU5l2urwhX62ks5D4UPN8Ej3YchUgJ38tQb3ombJ/Jr
x0l1NqcFlnG7yVW8eE32CkQWtpF269nF1zbr/7VXPvzlpqLaOcfg8KQq/m5q7FMllSt/+dI8mH2O
1VjHKanBu+nDGHQY/a4p+OLznk1lQaiBmWUTPTM7X3n1mRzibC6/yoXBOZebZQnoCXjC4UnIR9t4
JulgFYGqzjDhAHK98kFbWOnmeszWScoy8/j7A6daB8UzgudtmUxfezpzJWauCGpgHkOmcTQsrFUF
9LsI8yvL6MJr/T9SORghDWmnCGg7LAaafg7//NrKKc6P68NgLIjuI5E3C085X0ilt15AA17p/6rn
ofHJyW6ugrPzViNwzWpPRdBvwihtbtj1kkASOzurVo9YYu5giv2DjU3aEgfYK2966WnNpi+lhzS2
AqN3NTNx9lqOtz6JCRi8PFiXxtHsqwyY1iS7IeWB5f/Ir96Nzl4hhunyxf9r1X72yGYTeCyEhdp8
FG6JDNbcejlbls5zgNd5U39fe2PyzwjqbG+RR7WPSAY4wDE2bggJH2A4ANVOnGxyTek4K6tqmw3O
dOMQD53/s8eJs50yRT0SeikfcdKHu7IplIMNJRzjPGm25P902qOPQXjdyNjeE7oLa6hUICzqprJt
NNXcwDO0HvrKk9vcLqNDYYXbxsh+j4EzkO1k+w8jXB8YTA6pI5xenWjfD0P67stB7COJ/79sEsgq
E/SWk971/jcYSM4hKR1107bJOZV79MiVwfuvnsmaDg6zp6zRrG9SmCHfXngVZd9r67CJSvgPdrS1
QtU+FondYU+f6oL6sArcsOmbW0UUrNuAe6+8nYU2mZgtgROdqTD0avIzJ8Xa0wivnjSlzB6L1u9O
ScEDVWQuaXeP7bEagApeHhSfj2d7rjasNVMJPJmEJOE695UlHsTVRdH+dIbac5Vh5ShJkzeFSbRr
sdZhhI452XSEb09hsCYGeWWZX5uV9lx02CiBNDPwJqdwIOKMiJeccEhxrT/z+V6Z0fW/y1gLuXWE
4z645eC/wiImzrx4Hsr8btCzLx3obOe8IHxYKUVRgZjzmPhtEzz0BJhgytH9K4ehpXd8/vcPFwe5
qRLnBbqwLXLjXOUC+5tI88rAPf+J/3dVsZ3ZijiSf2BqE7GQsdX2L0SQw8MlvhN2MuW99spyv3ST
2cJIVFzR80R615smpJgR+UN8ELvtGUx1Zedk/bcF++yXzNbHIM4bo6x1zzVVks62xHMoD13teIeG
zclDX8dnZIYVxLvB1sp/RNG14lgrzvAHBg4kL0t3BoA3soWB04/DO2mDDXCkKSdioR2b8H1s7f5H
n+viNGR2HK/DyLRXUUnJVinabuUbBvkjXSX0Bzr+1g4+sTxYZVlsoUTIG39qhgcyI82HxlbDE0g5
+Xqmpu9qIuMfLB3YYQ/CZgNCWnm3DJH/jDs2OibB7+3q/PMfMq+Itl03NG9BkkI3GTKdwnMdxvWd
ExvhRh+tdA/7ctw6sDx3uiFjloUw+k5MqLkdSLfbeQUl1VWimNk+lFN10sd4vLeTeNg7ypj87T1b
uS87dXwQdYP3pSU9UisTZzURc4z2RdcfVaXV1FUedSneXr9mjwroOBKJPFPTKO4gAUl35tjE90ra
wq8kIOvGHNv8+9BwCBYwlv/JsZY3WlK9RY3R7etghKRb3wJG9jcKlTrA+rBQaxEFOzJIYME4kDen
3L7zLbAfhKfDqJre5QARLymb57wAH9eVeXjoxUB2i21AaJVxvhvHJlknpph2hp/fJClgJaLWDmow
HUei3RKYHqkB6wmU55+8N26RXb3WVRLuNBMIIMS1dJOCGlrRnsLmXcnnVGvIc4ZFvapiaPMp2SSp
A7NJx99s6ulvoQIIyupCX9n48uCXhI8wRSHoZem4jvzsDRkDHA+9PAmCnNZ65oybkJIuadswEslj
1CC1x846LcbfOJj3k6z+Nr7xnViCB/x944q3fqT8a6wUP4QGq4OndkS7lp3yszmDH6nFTxsv7/t1
McFimlSiwhQ9JnAqKO+NdNI3vlKIe9I0W0yjUtvmobEbEdyNPQESwk5+T178VLbZQ1ZSMYc3yP+O
5E+tK26UXHvRqVQ9RcL4WZ2JPcT9levOOHu2BL2WMdOsf6JK7jUT4LEme5B7okIPphQKzzh0XN/S
MWTDH/DGjDWG9PlN3rbP2J9Jo4QTp4lJOfQJEXVN6vwbRtLidD9/sjLlR25KEjmL5sY0/J+OkTwN
GtB+vXmFEfoWt8afxiFQaRT1jZpZfwbhnyl3lbMOwoarCb1F4Sf2ZmtPq8wGDWfoyY2XEx4OdzLd
ViHCltxUf8ckMjS6QtwnwYLseMo7wr8JcY2flJ7SR0xIe1oAliOz1y+dW1jMD2IsvmfpdFvrEKZy
v3PPXjEwk/GNFlCRsWMht47eVmD9fMCNZJ5stEC/K/3gl20YT4MpXwD8HmvDevCnFma80G7NDiBj
FMN+7gbn2I4W2P38XmblE4K9W9CAbuGdOX5E4oSTTb9leClL7dRkztZrqls7Gl9lxOeH5GwgUrrv
6mb2CHgQfxabKE/fkTv1pxE1cKk638mihKFbi5e0Ef/qSH2vIMDwOGINGyMgObWLyWfMCcuzaKsR
9OFBr4KgVFakD7aSoHjfWeNGnm4IIWp3pjOSBtBqG90yn1F4Ej6WVbASvA1rmrpNGvC3kUj/pEF6
Iz1xx1DNVmOfWlRl9G9kIZLu7Ozg4perXCWUpQI7LuWDPVbveTuUGzLIiMsstA3BC8g4pL0d9fxP
XsY/0Ybt48qQ6zpkV28Mu9KbBFRZc4VC9mSKEaI9e98GiNBKJOkWN4j+oBvCW0dp8Zj5AUFpgzDW
VjQeCHr5XWrJr6lhW9oXbbCmYv7T09TXSEuw6lUqibbq8DMCc8C89C1wkZ1Pa4n6jC08dpr+eO+o
wbFgpSARwliXJfi4xCOjwcu927BwDlo3TUda4OOtlWUJJMnmwSvGe0VzxlUvzDfYqqRMZWCny5FQ
Ozk+KMK5FQ7sRHxPmQcwVZM/4lLRnmv4xj/TDNqVFfpggiUR4XpPCF4X/B7i4ckzJUzBhkSh1j+2
lffeMkBW4Vjegkad+JIM/xSR3Jq+fO1VlQ6m9Pajw168p0gDGu1UeOaTng7pTgWgslLN/DUc4W3H
JUlITXlOl+vV79DUb9tQPeUcKs4mN0LSKudG6vFEzCPrdkPsZzFxRCX0mrS1qdqAwDz6NdFfPhWh
tGQgkprJ4tvy9ZscYMDK97ZSbzrd/jOp/sMwgQjPxK+4LBhjZfILsOeb01rfCb8st7rX7gM9enVi
6VKNkHvdHmDOifbeiAd018RIaYUa741qPDR8nVdZWXV7ix4mwcZkfePKvJN1cKJRDUe+nH4Sbv1c
Cge82QgNrqofnLyE7hjW73TFGt6CQ6xXar7H6XRkSxGQhSxu0BSrrglocWNUMSkPUfJXqyG9miCn
QKDz69rW+atWBCvHpnILMn0fk6luK96fSAFm2Ik627SR/dwZwWM8BY+Vwd/me3QjiirfnE0na9JF
tFOVFM56GkgrmUAJ+mcSb+T72toag19Gh2dtqvnCw7UmkqDIwJWm02Mfwcfq2uxdhnr0oow6zemg
v0ce8W5MBUcUwmoZV4MMY1bpkjxolQxIq+AE1ok4WoeShIx08r41FR/Xyo7hk4r0VTrVnU9+TxLx
Ravyp6BItmrH0a0jL6wIp8M54eQQpyQFAdD7aYXGi9X0ewD9YIyR1aybUZPrKvRJi4IHqKbeEzgq
1AjeBCSPYCy/ye8aMyk3dTWlq6ISPXE0db4VRZuDL5MtCXlngbFTTDsGD8SI0f82KPoJ3O+26FDd
04l/HNlcFKX+x+yGpwSA+6rrlWaNeCvjdRN8HgUnu2LyFUGurZJOpyTBhySYQIQ2drovDdVc5ZP2
BuPvV66bp+L/c3Yey20z3RZ9IlQBaMQpwawsWZLlCcpyQCM3QiM9/V38Rv55TanKU5UKJAF09wn7
7NXVTxX821UlBYAhULG5R8ocoi4RMmohkoDSdKGskXRilrQwyIjO1GSYvoidX7LrCRq1uElqzaBb
i6WllUPsHVQ9QULyitsUN3fsd/A17lxXbGyd3lZx88Oew3Sj2Y1X+MWrXw7TpC4OfIzS846r9CnO
2q0/ejuA5aA+xvTW9f2tLPWrkN5X7L7ydbosN6AqXpW2nxqPn28a8aPllEFEjP4cBOEb3gxY65vF
uvbQ9I4BrnddVhqc6y3g2Qab6qm7qUqC4FhcZx4CxLYn2Eh7ILQUBLaYXFbDKlZu5RH/VM1DFVv5
lZdXvBxB2e2g0ag728eeaiU7tss+h8EaN0x5rPrMM35UIoBMnDVlG68hMntwHaA/oD106jtzGTBM
cas2ew0BRkKfArTAKComOlGnUxPnH6KAEorgaKBb8jWGcu4JuBiPAD3nbCkfULKWEANE+pj3VQJI
QNRPsmH+LDfc9BHqgoUH8ejh/V0aPkZ2Tm6G9xhiN68D7pDXpsgoiwgClh3CcH2fOeH408uTUGG5
buM6LonE9sDI2gOGJgl3zEKhcAXeUmGbYsb+nVjYaJJCFfiXW/PoPonOUFVUc3gCbZdh1EA0xDZk
MTAH7VveibXs8UJcY7MLSiOI4+GH1S36Nm4WDIVnxpPuF77pq9v04Y+PawsXkjb/LG8efDZKZWo2
Hs/YjrK4CkW1VjjTfnz5C2n5ufbd6tzFRLEzHTus2wSvCB7lxLL10a2XT/QpFzLnc/V7leIJNGcO
dWl2yTbQG02J8eNvf+nSZ2mzHJpSpbCCjp1pRyNjDtJ0P2mRXLrvZ8lyngZjqPByvFJ5+nsiG1RT
9WSD6Pz4m1+4fHhWqWLMz+66zJFX01C9NoTcNTSnRn42NHTh8uezcr0pbQOavbzKvOYBSsc+708w
0vj+429/4b6fD8vZBmErBg6nGQyv23Ytvjowlb1PiukX3sng1IX4o9TiVWbiYzQq6RXiga6/FfDn
oW6qf3PuwQ3ubE1BGHPSrqlpHxXuS5qT4M9V+gbh4rNRxf+Wz1+qIOdTc6khC7xce3nVTknxlLqV
gvGU2cA42eX2JUkGNEjZbBe8OH8F5hRvQQ4mOyA49LLARGL+ObT7BEv5vdl2zZ3dNMMzY8zBfab7
KYhEHOj7cJAMMYRxIodVIx2GRa36FInP+YkvjsfW7OV6nYkB1kyS5/eJtpcN9ADo65hWcVCIwd4V
c5Bfp+mQb6Fl+EdgUcA4MI3dOt6irmzc3G5Kr4WAFDb5uAk8BKLagV5krLvELm/RqyZXi+vj7rpM
+Vqny7AqLOBos51MW1322aaYkhPItZuOISHrfTZIZ+tMRbO10+EtKxZM4EVcf40zKASjkARWlXAo
z4JEKMeqXCeOwMyZSvrapDGHO9gA6HPSyZ1MgM87TdBR0IV2ZEzAenSYTquPX/ILpVf/rJIldOsp
it0V2vXmcRzyOyc3XlKr2pRtDgK02mOb9PjxR/19uYpzhXOh/NEVEE+OmMeX9WNp3obZJ0v10qXP
9jEH0aMluy45lrb6Hih0RfEYv8Hd/Gx6/O97gTjXOPsyrbqw4LtPhgFEy93V02fziX8v54tzdbJt
+Z1K9JAd8Q3AY91jAuaqGzv/qUhE/My8zXxdmFb50uN//iC7oPxk4OLCPTtXK/tWz4rtguw4Cvwp
+y7hsPc9TItE3qSf9Pv/vsmJc8VyUJtZYlR+cvKn2iUeQbfW07tpYveLG8knp8yFBp841yyrgNnI
QcXQoWSO+9KiSQW0Pyh6lGFC58V0NwBpM5JJZuBOhIQGk19/ybxPSs5/bxyLc00zkzGNKxwcfMbE
xdGnbzp1cKRuplXamAwRD0hNLFx5X/9pHZ0riQYvi6lcOemRRCHxXlWIkEVW//hbTm/LH8cSQFk6
oMOQHJMJojz2n5b5vcc4psyrTUgW8fFPuLCcnNPf//iUCapIo03WazWg9/Hidzg1/zalLM4l1Eqj
cm6oUR7zADtuXzoGm2tfbz7+5n/fL8W5LrYtLRLIyUuPnbAVduYUFIXhOKulbfN1bwbGypRTv9Jm
8ZlA7cI6PRdVB3naokPmccPkgumntyNbUAzf/eMfdOHlPRdWK5CGzhKweGoy9ND/gdUxMN0mskny
R/yjP/6USz/iLBiBGzLUecWnuOpNMD1jUdnS/mdi5Qv9GHEuicZ2z7StNkiPcWtz7W9ZYcP/0FTb
0lUs8m9l/8U2oGLBB+yhBsAfuvKK/JP4/NJvO3uZKzvEaVba6VF2ANrzfCVhKluW+Y+37iz8n6x0
BgTbsNyLeBOnMBcXl+5FuP/4yVxYiudmm0PfxqM58np16Na6sdwmZvpPog5xbrFJ9dSgH7TgXU4B
N4LNSWnTM8N/vC9nyYXqe+LDVqTsIcbeqpdtabprSfPq4/ty6VQ5l+a2rtP5octKl9BxsWqCdAJF
bowsYW1lUt5Qav9CqSOqk7ePP/HCkziX6vq+7adzUKTHIZiWJ710Zr9yGIP6ZGf/u7ufJc6dNsHB
xjjzuukxPNGZ88iZh31dKSqi0FOaGn/hdAOiESSH+S6Wz1R4l37V2cofY3Ty/gndaE7f+/Z1NLtP
nv+lC5+W4x9niE+5RKcZLy7Y0FvUZhHJwSe5GY/O5ir/P7cR58MJPlbmgKIYJiJmCN/CbpofzXFM
Hwt79BZIvXn5g5JS0gIzcLI+YhYnONhhPbRR5lAq3II1sYj52755rvuqXbDQyZY1G8XyQFznLky+
Ze412UV+SHSuroMpsE4dlNQFv0T78SltO89YQTkof5R2DtiqwCV1tSQexN8aKymZ2cs7vdnyDoAW
ZAXKp9XWAQrSRX24nHC9MXKncDSmDnC6eOkFLd2yspNnhgmGNTeL3ASnkG3TAXesKtnvur4eIp93
fecVwl/BL2m3S2sHP30O6w1RVrWeXWMcVsKP02s4L8tV6M8UnoGNdlE7s0CUHu2D7bjDl0WV1Lgq
qpoLAzVREAfuMQ1E9aOVqrxGnG9++48OlUKKeNRx5/2KHQ+HYiLh3+WgBmZutP09SCnSLrCKozbL
9IYMc7Qiv8EuSMjYg3cTdvGdzcmSkS1iq8d8RKJv2qBR957n5xKdzxj+cgbLvq1K63euHJrZtpGs
dIr8w848wYSx10aLgiLm9DDpVngZW680vcQPHSAciNC8TPdgWYZfteMHR12E86EVjdhCbw3x5khk
uwMpIw+O40oIpMm4njFBRFjsuhRaR5RRD7Ef5Jyo0J3SCU1tLir1zXHrahtbif91GgHSrn0zy9d+
U5X7LO7y9zCQQISyxOnobuYwd9ZWTkU9711zY3rKjnoxYhxgjKp8QNIyRAoB1NrD67GLFJBE/jir
FG0SnOfVHC/62WhH/VxXvBWtmIsDb2mnV6lViwYWkLVsuraZH/oqK+8dR8qfKXs1FrYhOFWbTm9E
qNNZazQhuKfiKVN9TedsjJIZVX5kUDe9s4p4OvRW3R0DIy9umSMG3ih1xQtD/sQzL1NAcwLHDmwb
RthBEaof/b2DpQwcCpkozZ7OIrOeu+yuTsb0C+TafB2kiANXATgYOqd6hN8ajH4Hz6pwwFy2400c
Ssy+Z3yE5UYbcSk28STHeTNZpYgY+nYIx7rc30Na1l+WvJjeISWhNE769lfL2Qc45WSRuQprl0mv
jIJ87zLHRdMtQatRmUMMh8ePoQ7V45Vc3OxLGQb+dZIX7T1YSA94MH3HdDuXUn3vlU+WXua9/u22
2kxXVuCbWzf3nKNj2O4mhEv+hMlucshh1X9Lk3HYZ5X1lnVVddcP5bDPOTRhPhrOfZvE8q6dDXMv
6Nhvpr4TB9UV9VayrNYVZs9rJxfufqgZM3UUHtlpKc1DbgBdtnGC2xXWMK8Hr/Jup8Hd0YIozG1c
Vu5tag7tzyCvRhy43PhJASjn7LfjDWO7y47vGbwtMb7FLpaYN6UNtXup4Ck5Wq5JAtaBaKlVOPXR
qlkyK0eH/S4WA0UEz69kJLvpP9TweGoharUZTAxXFaaNRZzl2yD1x23ASbqO597xkRTaM24baAA3
ZjbqDZ5st1Oa6l81FJx9YqvfTXjS6s9dOe5jYJMbI7DFoTlhXUYEiDlt4yp4kDqw4TwZzu8mnvKd
scjp0LR2Qz++8/vrUSfqV0hL+SWYBYbcMiuvUl8tO99tsk0fjs06LOb8WNSNuq7M0bqpFOh4IIlm
pCzGK1a949l3VZzTu4KZtnc9L3gUzmwCLBLm3snKhf9RffnVQC65NmJtbNUIQtlMpONv6TS7a8/E
3loOcAIDQYKS4dlwlWIxudHKTewVlO0y205ji4HKzO7/BoDIfA6nKb+RYA13UzDErxav6o0kxCTb
rJtbNWPvuDScqjpujHWgoSn3iQmMuZT5rTKqJmo639nwhNOvKsAZavaE3saebq4XN/EADGSTF/VB
m65nbXtrFErFddJ3KWwak73HjC3xMNghVKJcNjvDk/42Vf5yMHoYg9rKOsiiov7OZ9ImUl2Y31Sy
cL+F0sgfXCfxeW0gRW1aq8m+OEXnAbKSdRfpDHegoGoA6mRWc5B+i2FebOZb14OYXjtd+JIMTvmI
6AlxCxi/HdhpFLveZNzMdplcpd1oAA2TGNUVvt+/DnLJsmhK4Q/C0O5+zL5tHC1mYVBSJFT6dJa8
wvTBlN81oYEzSnsDHj6+snK/RtAzoLqg3fMcFmN5m/TSQ05SN79iodJb+Lfpm6Pq/MgBYXOKJtZu
zl3rUIwSYLrT93sP895bLbP5e+U207b18mYtx6zcBYbpfsM0ru+3hpqRfbl0ZW56wHPfZINOKRgz
o14vSez/yhjw3jMKgy6H6uLtlFdw/RRtkAdr6sNbTDazlaXq5MUMJG2AtuiDx2lS0xUEIvebdobl
ZSxzttF0aqJSeuELvVcXa3tTjiifGz87JnaRffX7hXlhV45bW0zmJqzKbpMPCJ9NmI4HDT11F0sD
yYMxOeY29PKFtpz9M8OiK2rLxDi0QdgcvaUzfqCZGJl3nRcAgMjDwORSVPWTFE55Bb5OMsIQdVKx
7auaBu5S2E8L+h6A71NPwQsr8URV8tUpRHAsTURHshqz9dw5zdb17XbnkFVEAYw5LAKZDlFEM3en
RjQiANgAjKrUN+OQTnorOze/ZxBDrQP2aQiEUsAdgcDLAbgYGMYgdIGAPmuEzOmgVqFkXmPmsNqM
aTdf8YQV8wTa6q7q9HTOEk3Md1ZnsEMKb4wmf0oepwSXjViHFjeGlutKDxbyDZ2b4K3z8Udt4O2j
LNle2YngflBZvenTxHq0MSB4c207vu+XLLRZfIz4/SjTbtkFmYIx2SlvP8vGu4NZq7lpQbdv+9Y/
IFMv2F4S4nSQYHA8/QHMHgbOd6UJoGVlj7j3GR2CJvh0+mvj9qddwc2LTUc9zARLWSTX0vT8LQEH
luSDLKEbTy3G7k3udyiVU5DlJoi1JebkKSfh1it6EtOVQj/tREOg+nHdu6P6OjgnEmTM5oVwwq3F
fTcTZLpuywa7jD2HJv5ty0+ETMkt1O4x8nvE0KuRlnu1oso4bYoiTW+xLM0V84FWuSPEakuAil4D
qM6Yx/AKAUtk6DRqCqaBegnNuOjyYF+oKqkjeNc2Mrl8EBPVj9FNtkoRVa2WWiOuWrzSjmIYUzsx
Delt0njhd/x145/lXNRrPzeMdWkL/bA4prkPsEja1gtef6DlZvuudq30RjikQfTfhxO61eLxWQtS
OcPLzVsaB8qJwKjVX8FTB08Weq9jZRftF6wZ65m7kMldPvvputdOc8+X9q+0OYbVmjjZfzFtY6k3
qhrSr0sak0l6rlFuwlz1h9lvF0SRC611bVblKreU9avXg3c7x0N9+v3auLYEnCniX4faotN1Lueo
RKiZ+TAy3dmUx2YwBCDgytwBG62ufAhua8l2uAY7JnFh41BahQkcPBue8J3nTRPtB2skLuqcEd1K
IRfxS0FXui7S/EsoEmcNxdpCHtQlrIRAuaug085zIgEcXplUBYkACxokoDvKOySuQNpbMgnpWLD0
1OxnG2pWznPfWlFT6aOcA3Pf9Eb41SgTla9Uky0PyaT8r0UDOd60fLFrBwYiKdynj37T11dmKKc3
AhyjXtFnF5ArpfXmBQuoWTzMlp9ERvjimWQD35x8rN4mI4MyLjiFYZYLcW1Cdn8su7HaSdeyH6lv
YIlYulmzzj30LXJGHkNy7XlRF+TA19ED3Ioh4DG1016AJvNFV98alhHchmHe7Qzt0P1nzYnHDIb7
Wnp2/9h0Rn3jF8PyysvgbBLWyVYgTNgvupmPZFmox1oGJnHF7mh9jdOmI2G71lMXr51p9l/GQc/3
BcI9+OTOcChAOK5bMhO4AXkdkWraRwOV1W1tl8W6NNEAtaQTUVjbChO0Yt6WiynwEQs9Z5+wyT+3
Y5HcohEqH0mKw7U9OYBl8cbZsPGica3A1Cx5vLykqrQRKGfxVe7p8Cu1ywQUtxeuiS6aY+hk7YNA
UbOrBy8+ZmHtrAFn6IjZpQX/+iV586XRYaJfocVlprzc9wtZcacs1L1ua737EJ9MRiDsHrfOrm7x
RKzGK2Hbwx3RkBeu0IfQ1WPGpI/MkUy08IAND3NrBAhEfKLbSeZefhLMDDuZtiXjxYV1bajAbCJU
FdYd1APiRdbPizvRajOasfvRVyJ5B3lJNqD1XL+oIE2OppG5I583+XrDSyGvJ7Ot79IJWJWQRkzk
aYVjuYkHeuHk9af01hoaNLcdb0EaDtO8Nqekj6omxRHXEvo9S1T94mlbEbEFmmCustIW4XZcSRRs
pGU/S6C+aNiqItsBkV4aAptavPD+LS+T74K+FWE7xZHPRtyQcOs4agxIOu2AGiyoJPj00NXsvqPa
GRP/aOt+zFbDsNRHunXzoamSkQ2gDI3rblbzeg5qm2niWL2WqrJX8IgQU8aO2R7nqim8CHlo/X0o
LMzg2NKjFGnzle177ibjmOlWvQfcq3AW674wQxHpEr9GTR0YfVc63ME2wOW2FVW94TxFqlbr7Mbv
M2dvpoFzZ1pW8L1j9/w5E9PcFkC5VaTjsd6GspXeqp0XIosA8YpYg2HF2cdOMougz7SaKNe+Qe0/
nxg5NVJ5oGjBiWyn2DWugEJmVaTDafnmFQHuQYPVDltsWvEsGSi3gI31BnRPtsd4BUlFNC5BcRiS
xl1pT+W0taS5G+qs3Kvcmb/XEpN10jUmQGHk4kLkZ2qLD3u514Djf4hJ+MlqqpV/lbRWsQFwkawn
ZDjbVluMb7EJbCVszq/xRADEPkkBOwkb+7roebFSq1N6ZS+YCpnJgvlPnnXdHUFrHUHmsRlSzLiv
0s/vK5TBkpQETVgkulh8l7ylEVEtcuDRiQ+Z4zeHwmiQD2fIt64Lej17K08LQNG2fkQ9OB0Fc+Rf
mqXIqS6gt92YYMKhkdU7v+yyrRh9a+2HtthRmLZOQqayO0jZUtnr89x5ojti8TbTSK/ipL23qzrd
mRi3vGRu6SAEybM9YjScTjC6iUqfXbqeqT/1Q0/7YRznozKnYlo5rpPi1JqmGI/YwZaUu1ljcedG
o+jVb4zm0wQFNlz0XKNlXVkdWcaUxDkVggGMqVKzuHEgFT9MahC3NOOpU8libt4In4cHe1rEigBX
oq1Kh+JGFXpYl6kdbjRp+yHkcMRJt0oObdohMgsGJ6rJpuiMh/W7ZnqihlGd+V+a2BX3aT06z37m
Q+mFrRW1XZ0gj8xcFE56+eXEFJARMJftdRkYyZ7wyt6G2sj3rO5praaOYaFc6FeZp94T+ruSGCkT
PvPdi7kOer++SvtJQhH3vchNAv/JBQd2oDoVvHrI/29RayVHhNzpg2f59TeDseRXxATefkKo94s6
XLBWrWO4+EHay1ZXp9hXmtAItQsJoIjn5MVvS31URlY+y9wuv7Sjo94XHwNzf5jyPVNS6aZhyv1K
L7716BY0CIoxaA8Y9pZ7M4NbPujauhau69y2lSfX8KLlnZU0IC3LiU0rbIrbYJyIG+oiKb6xpOPb
mY7KuvRMCLAN2ohfdehjLIiTKuunwJo9kWqTh3qiUIfQY1BEjYVb//JUEa8Myoa3STWJnZP7zrqw
0+YtJJfeMhfc/WY00oua1mi2+ZilJO2BPmZAL+8E9LR1o1P9boRSPxStH1yZXjDvpcnI4WqZHWon
eIr1K9aL+RhWOrgThZEeW2vGb5qYXG6LxPBf0iWkFePP3mnEwI3KsaTuJ82e/nrJmA1I+wxuIrPV
/e9UVuWjUTbFPSm3jMbcUS/AZ9I9FUrkVqU1bHLqb9t46Ltd2WSxtTJDxz06aZtb5J+KAcKiHg4z
eSoaxWFp0DZb2c5vvHQP7IMbNwXhUzVhEV4mrHWFnGsXFFVcUejtvY2XuebzMjitxc5IkSvySxHc
Cyuv7sxaWVelCbzaNMUYkeUBDeexbIWlwr2aWnl0MZa8TZhCcuF1t9XBS6fhZo59j5hnSgbguIa5
Bt3FGaSagMF3op22CcrDMDJ3MHrCfKtnxIdu2oxrDPnLnw2WOWrVL7nzHDResKnEQA7Q9YxqzEty
TxHKzHeFqZKj3fUGfjpevDoVXOEBTxqBZ2ZDUzPdzFqPMvNfgZSrG2vKjF069r0BXh0aspVg82zb
oZyvWy+AokoVpNjMQWDuzCYddgo17y5tjGCO1ESrk5W4rGxQDd+El1Wv40RYPDV28i0upf6SjmFC
Jc5QN1pbp+09iTdD4Fk3Khv0E6ebJNP3i8NIKebaJzluVwxoVT1FxakiMKvsfe/W6jCOqHlam6p3
KMJ46wYW2d+Ut+/mUBD86J5BDSYGmU/Ow8fYV/LJG/okWAV2roFwtpN5K1rV7PrQzo7wjJEJO57F
PJLjV1+QCINE75vyOrAqGt9UIe5dPckvBv3qO2U44cH1jXSLinfYlEjamZLNKx5JVT0suRp3TRfI
24L5zp0KR+uxpYj7UuXajILS1q+lsfDIDeGgE/WH/JcNU/iRnDdgNnbprruK+MrXUjxn7jI/UKXW
q8qmgMMYTnxDLpfu8B1ctkXr6F2bx/Y7Gthlp3VL0XUO1GHqkMeScWWP4EkSQOCEpeI0k8vhbbxk
oz3dp6lRbSeet9wJYF7FFkNdNkhGCQlZFYneDYMy8pi1VuptCHD996COdRG5vfbeSpNp23un5AZH
GFzFL9ZYNVd+7eRfqcCA56AAqdxdwQHobQXnzFd3Fp5iIQ+hg5o5GL5ace59SYXbYi2EwuCdiqP7
nceXPAdmJROeduHf4Vqr97wXznNmgRVCBC7Fi+lMw5VqWnQjlTBf4oWRxFx5K88j0mMkKaj3HYou
DGjM5Qbso7GFgW0f5tguf4Pn9K6wyyrStc1U7qFbBNpz1rHYh/nsfakDd3qqp5N0aMqN10EjYu8g
PDPM5XniIfDyce/NU/4zMYcSye4S4EJvdDbZTR3qYpOoNr0P1ajfMKbJ93k6Wr9dYO+Ri3Xi9uPO
44UO9jkBdCEAbgpGe48W/Ac9jQ9m2v3yhs8cuy906s4Bvgsy7MahnnzsPTY9P3Dju5ai5Cdt0/Dv
nbpzYF2YWqJztSGPaJJ1xIyJd21M6XycO6ucV8ir0jcqKN5za/u4Uxp5CuH649t24XfZp97hHx1I
1/JcwIx0oOXkwORm27DsTzQFly59JssrO18P9jyduvLtAWnivSCy+vhbX3jY9lnf3AiYEfFzuvLK
vj8VS126K5P5mdT6wtXPLXDo8bfM/NHutRhl8ByDmfr7yv6MUHdBrHJugdNaPhDHdkyOPRkrdm5i
iqaZEpcx3rAZdWtYZ/KT23ThtbJOX+GPh2uEhqql1SK7ycPyiSIxg1Wk+V23oTKY3i+w3OxVWxXN
ayj88pcoTEYUPn5CFx7+f0arf3x0YtqDxgobxUcYLutgrki/Q7/4x6uf9c1JcT2VZehJ8jImkAUW
7+KN8MnFLz2g00/646vLqs3Dyj9dPEQQ/FTW9UFoKnHv+MH8m2DlPw3QHx/BvF+QocZkaTj9T8/I
8ASzsvW/3fmzFa0oEy9y5KF31hRRuN/W6t/M04V1tqLD0BCKqSB5LJufS28x2fnO9/7ktl96Y87W
9Jj2Ruk1Kj1WAZOfbeivXZOyw8c35cKSPvfFSeHWuX3BNw+pViDcXdqfBXzvjy9+koH8RWdx7oeT
FGmhMp9vrmN1LYvqQCfuu5B80EQn4+PPuPQDzpZyqsgygnKRR4+OadjqnTU8Zu1nzqQXFIHnrjjB
hBVHFsfy6NjedZWaJTqC5htutD+KOLmfLHmry/nh419yYXmd2+Tk+dQKPSUoqvTQ0RwJ8aifMsr1
hSXolvvQjjAgsB4//rQLb9W5cQ4eXXNTU1c8GqSRBq6obfBvfnXCFP+7T9RAlDxm8OSxLp33hEnd
KAyrT5Rblx732SJO2c1so53l0Q7NVWl5t0H/NSNi/vimXLr62TrOGNNOx7SlBhQf+/omcUgCneHf
1vG5tUtlTD0DoFxcBd7KDJzNbA2fyL/+/r1x3vnfO660Yw1Oxl1xVIKsJKAu+0Xn8ydf/O8vpn3u
4GJXGc1OqqtH6Do2JQK9jGvXeo4pITXhZ95fl37C2Toevboc0ZjIoyq/JSmjCQWFX/MTU4//NuL/
vxPZ594twvMdXVe87TRigr0kz73V82RcaXoW5LPs1XQClghT2XntS2qtRR0SfrhBu/n4zfr7csNX
8X+fEEoGb6iD1Djo3G0PTDvGUeUzgf/x1S/dvNOn/nFsTgkmFV4WJljvkfYNwdAeJ4peO99yxCcf
ceklOFvUak5cMY6NcbAyJpmNXKsHA8c/5EDByf+j1E/J7JmfhAH/aXv/9rzOlvlUo9HRk0iOdVva
xzBIf9uGqyhqKnUc7VOn1vGxwoQTNttMNRBSfUdV02zaqprwr1B3hukj5gwfZ7kwj4Sr98qlYJR2
7bVKi01tC8YF1UFOrYPvhmhXTuk+5kHG+PIA4s+foiZ1rpss/VV603q2qt08CAQ+C1PuQe9+5pL8
Xzbxt995tuHUgZMxvT9ha17MJtyB2AnoOOhZr7SbNHuy9jnCNS27jue4OpRhW94Au3b3Vim759wc
3chA7HGszULfM4c3rVms9mrykiHqvL5aGXb6rvo435aCqeR57PN/fJ/PgpIwW/IQJwLjsFQtQqig
H7I7MWNP9fEL/V/Q/5cbcz7+5+HubJGHi2OAnu5u1nN+sLFn3zbIdu/6hYXUUeCO6OBg6jIVglRh
Zn6/Qae2sk66JcvIxX6y5/4qqW3zMHqUG/OJxtoqC6X3yYjl3wMc+3yKkPmyhEnb2jjU3jA+ek6D
pBShR7qCRG2vC7MaP1kQf09Y7POBQuxBRYlzgXHILXGwEtM4FTyJMRGeheKNFv2+ncedTdX24/t/
YUM5ny+cGsOlWGTEh7h/L07GQQ3j0j8+vvaFnSQ4feYfm1UaLFgc+V58KJ3JO7qjqB9Q3jT7pHaS
/Uh7Z1U0g/jkZPx7AGf/Z4L3x4fRnUAYOS4x+t3BpVHuP5vC/c4Q0ftS2/eWzwmfh+qT4OTCJv//
OIB2iTTFHg0GhPJfVjJ9Tc3iM4vhS0/kbP+tCx0Y9WTGh8FYzCipg+GpyWpadJrRy397MGebrmKP
wIeEByMpecokKRkqRXMzpkx1pZSp4+azCPHS63y27ZW1MNo4KJIjPgCPaRkUJxXzgzm396adfafH
fY/I5rtjoaj6+Kdduntn25WT5jIwXT8++CL7lnnxj1GgwQrHf4ob7XNEYCcnr/VtOnyVQ3emL08K
AMqiYvfxt7+wzfinl/uPl5iRNrdoazc+TO1+iQnA1DdRvrLlfBLgXXhvz4l3gmNoWWwevKIkYefW
FQZi/3hnTj/pj6+OPKFvU2VzZ4r04BVmjUAQhUHzmZvlhQd7Pv3fhZgcUaqLD0UeEJpQpllkdWSc
8/vHt/7SrTmLrGwLacBQBvFhmVC7Y0GTb/AtqdYfX/3Sgz1b1Ek74LkhRHyY2/cWkXxsU9O8rylV
f3z9S3fH/t+77w8BzbKa3c+anxo0LktxkMY/PtmzNZwzY4kcIjcOho8VSG1J9X+cncmSnLoahJ+I
CBAgoS1QQxc9Tx42CtvHBjEjxPj0N8urvrgoInrbPgcoIQlJf+aXoYatxbeQlLC7/vgrkzdbjFoG
zCaUNRhWqFtXqDIXr5CI3Y1zGll98lwiAw0KrY17rTTVMv9uiIt0dq0JM8T4wsGM5M1/0vp5/Xes
XXsxflNUBTmcV9BWSvcmA69ojPkTl3zjG3fx8qAsLpqpsB2Fwi/AjkkMJFXK9X2KJWOQyWZj+3Tx
PQAVfp7GPwxiaMIMpbtyjmacWD+BjDkeVIvDD0QYM/2d63p+RCWdWH7t1d7vT7QZ7rlos8aVXjyl
tTjlJmRnkLNVkN4n4Lxcv/zFkYfLL7abqrWgDOLNFIGgZYIbp7ArABY3PlGaTge3TfP95260mABH
EKETRvspKiYFv6LFz73WhLBYpF/bnm10gbU3dO4aH96Qixghop1pjqbOAhVMcw8yb6/5KjFrVVBt
NMWOQjVYBuDwg3H7uZ+2mBuh4msbWzl5VBmFu89b2EzyNs+fDEgT9zyPmw3H1sUFI97VYpacUhNO
QKeeoszSAEyCOgiRtgGJlPgJ1aD0K2HkG93i4nSPW5H/b8dujguj1Tj9gdoxfuxrMocjl8NGX1gZ
qMskBMQ2D0aDjUqE6ncXujA1APsu6LfU0tZnf8FiMgAVA/AkhsaCCNs5WZiWD3M1sY2VyMovWFaA
ei6g7J9UFxUCcRq+EKB9QMYq7manmF6ud6vLhl8Eui+G/jjMmQXLnHEqpjYy2nbfA6kVQI8a4Dw5
TGVzGlPbZ6SHciv2rYTeqOQR3KON2XqlDyyLQ8iKgk69UuKE7CVgPaWEgw6nddd/3N+oxX82tvhx
y/nArlJSKDlG1jAj8qenWCk2AF5DDDDaX93c8vAZleMhlwpRBi5U9YEHV/rRmJG7gphOrKDEuwsB
oE+cDtlfthPkf9LJgStZZNOuniDc9F1PJkgVUwBx9QWDbCYfIRij5rNqbR11sep2I2QUYuzvh3iG
jlbn+ifCoIACmPoyBPE2v1EZUp2Hzug6CMrq+mssHesbEuTSpxjEyVuaGUCcpEP2ZUwFqnTuDLh3
XioKrUHV+sCYtXKXNMq8pZDKIVuqpd1TYRrlTQ/rVRXU1BRfQUXkQNuBFjtXojY32nhlvlhmQ3QW
zG16bPJobkSUQzYS5GZ3ZCSG/cQDRMuEauj621zrKosZ0BAKJD8Lg412rn5MmpoeEqrzP5+7+mLe
awWtps6mMLrQTqIQRh3fsOAGvX71taG8mOp4DKxfnbsc0uk3xV6UuZPDf9cvvdYsi6WhQQu4t514
jGZQdA+pcsubxKLqk1dfzHA1xKbFEMs4AoUrZM1ZGyo22mTlwZfVMAJWWsxy0zhxwwNumUb4y0an
XLv0YlJTsQHGlEziqO71rnahxxLdZ06hCF0GQ6hk9sYxZQ6ilU3wkYtHFJVP8QC7B9KV1EbTrAyq
ZSXMmGeNjFShoYdMoYcu58MoZl+10MPYYCLO8VYQxd8l2IUZclkHG9pmniHzUhFt9bCruso5Z7p4
5tkVQcSpYqN6Z/bI/+SVmL47YzXuMqNnz8mIo0+YY7t9WsIC2qA2AZTmkNVWYMim+dOM5fRgqsz+
LYDs8/XQVDrgQ6YfCiEd0E6xUTUjXljufTJxjDM7YzBDNDDmbeEe1jrBoutabm9Os+0NEZab/Y52
VQzdq5OH14fd5RHtLqtArD/H1o8DP/XsWIunbHyZ3S/XL7324Oe/f1hfzokyZ6jPsS4iUAHKor93
jWSrMH/5uemyXgj0RSMB88+isaAi5GMVA08N7FY5TtnGDmbt+ReTHa2k1bNOnTWu3ilPrPsip1sr
rrXHX8x2Kq9U30jDOJUxzu2rSueJz920fGZOQtnGl+by8HOXNbiOZVoYbTFFThWzPbymOYxScfpS
5cV8KuohO8IPMR2vv+3Lv8hd5ijQQVWWrfgQNYnwdX432mcDtbExk1zeq7jLWpzrNODjdRSveyaI
EDHALHZGfguPKIjk9vhTKiF8x2k3tkaXX727rLx1cCQjFZwNkYy735AxRmkr9MZbWbv2Ylg0Uwcd
7qD5KR/Hvc2gZXWG18+9g8XHf7SNvEVOThYlsF2psvG5+lXkW8qMte60GA9xyd2R2Qx9llQvsZH8
Z5Q9VK/vsGZjzUe63fUfsdY+i6Fh2ZTXrG7EaWzYwc760EB++ucuvZhKRc0BiE3g1YOZBf6A2NsR
oy42Lr4yAJbVp1wOAs5dHD449Rz8jQ6C+E/XP64/+trVF0sBA/XJySNpB2VpHdhQasdFF/bFz89d
/fzKP0zVlMUlLGm9AG7Vu4Xz6XefFTBOJluxnyvvdFkamusR4Izz5CAh4gkxvPM3YTAM4uuPv3b5
c6N9eHwxGh6zMzR9nJNTnlmBTq2N0brW7udbfrg0MNnwCMtRIOrTCYp+2OXVC4RVh+sPvnb1xYDN
PIOoCZanU1X/ZxANhceNSbJPtspivJYOTDF5kWcRvG6IEQVbevQ2nnutwRdjNLa9rpLMSSMajwjS
o492nzxdb5K1Sy/GaMdAnlYlmgTMGHJncTljoFpbM+R5x/zvOtFdFl1AwsgynU7ixMz3evrDM5AO
kGkituiZhJ9b99IdFgO1TmkJy5rAcXNHrZu6RCJB5Qk7SMHEeRpT99mbJtOHz+BNOE0VVCbqr21O
ygMhtThwbg23oCzAYwPtQnos5/YLEFZ2kNjG+2jDD2/XjIIrat465WQB0pwAMw/VKahmkxvGArSL
tOl811FPFSgMNynNEc8Gw204NC0Ba9wd/biFyyzNoZMs+58O4N0Bwgncr7Y26zBDDlYwpDb1oW/N
AYMvq8YvNYLDB2Li0LOBqG2H/wiYDg3vbdp7v2eK41BfySQPKo/XPjKDygAbxSYELRyCmIRPO3y/
wQOfptTHykeeclkhJsxQfwqzy2Gb95K9aks4LOy2CGIG/AcxOUWQEe2RgAurbeGb/TiAzN4it8Iw
jAJmSNi0/AEu6zyYjME+ukg9c3135tNbm7UFgBLtMNmwFc0GHI1gYTchfNHugxKGjZNh4uKsQdF0
eHVkzOElgnr+WzaVqQcZhYTHjUGTmaQZPMrl1ODAIqffldZd5vNODqEtez9F8gfgKpmJrBCcXkIg
AqwHFgrhoNvu1atM6vO6aaIkgfW+KECwhUORVe0R1A/Yxbo2Hr5lXYu3mJqgRBaobQcNFfJrK13z
znKQHKFyrKbOVigNqAbsV3OTDL86NqiD0fLx6LjUPSTNlNwUxGFHYGXVDsT5NjRcY7yZAWS6aRPF
YPGuxP2MrQo4R01K21u3tdpQO/Y0+MruQTAVsPhkbJqesMuo/c6TI+yaSOjo3fYcL21/sc98Hrfw
EOXmNnHI40YE9gg0hdkJdSty3oQI5iWBMcJljXSXvtu1lm2YB+Q5KXqUHoUSWxXOBABNFactwDdQ
hO+BIeDZ3iIGL4KuFIhGgRnzZu5NJLSAxkC/sKFMDjAMVM84HoD7S3d8V9cYtwkUZjDhSGr/hJmn
PEKhkT+5c1Xh32e7vkEANDwTMI8Nuxac93AY4bIBn95+od2on7p+9O67uYA3leT2UfW8UHDA9KAd
5kiUs9+tqXCeuK0JSEwWsMwNhs6egSiC8/jiiPBez6fc488ujD+/rKaDH5FODNR27f6i5ZzenoEH
sBih+/ox6foHIZQ6iNbLdwmDbxG+vWRXwzj6bsGfA4QYmFUn1tvpHotD7xWyE+tdYXv5jfXT7Pgt
qKG7pKxsvUNAd31jC8c+gAzRjT4R+fzuFWV15wAgAlZInkAgbuZn0ArJAncUgGKM3ZM3Q/sBx3IB
zpfrBQPS+dAfiLTi3VAU9rvCsvo4zwn8CxacNFMCg3qaZd9j4Cfc2rsfB5RVhmbSO0Ma9clzDH2Q
ZyOyIsDhAIDb3hCDuTAQMC8A9NgNtYAyA3qA1yQDDGEYDeanU3YnUJ87qJoio0aUbzzx7FMiXKDr
K+BdwL4CpMqgIeslljgy/4JGGd4yAw5PC2M3HNn0NYkBmCg6uDrl6H2B2qT0xy41f3ZVY75zQu5w
DtYHBqvgcQUQxQerAQSHsxxsKLPi5MI6jx0pfK8ekTTo06Z5GuZe/fGyCf/Ksvj2jIPFTNllX69/
19a+PIszXLgqiTFl+PLk2Gibt4WRAQn5QEDEun79laXEsqjN+TlqCIBFWHbUsbTG0edW+6t2x9fP
XX+xELKH0q2yxM2ipkCkFBs4oqZcJY5mNZCNn7CywWCL1RCscG6SzID0NN1PTbV/zq4oZIFoaZzY
11v7i8u6TuKyxbqopTYyzFpXRi7zxMFDjFAIfpfpGx7CghRSy7iPj7V847MCHMBu+wNyDnnYK7Ul
/VhZ4yy1E7Rxqo5Dj3YqpfWtFjbx3dTwNlasaxdfrM0ca3JNYPUAJJmN0GlPbN6q3a11scXSDKZd
gCgh4UMYoPQbwJ0I0HJl/HK9g61s8ZfF9Gnks6N4J04z/8H1C2k9EOsQYAU4hJXHT2XrbHSztRst
VmiQ9lU4fRkEOJ4act0Y6Xn32L1CaOL3+pdsN37PyntYqsjwIemKLkFroZQGaB1DEExF36631dq1
F5OJVbce9DGzjnqsc5A/hBPBrdDjlZdMz3//sOHJTWBokFKlo0LTBF59l7/CfagJkvvUr+tPv/YC
zr/qwy1InDuFGnN+IgKZzUUHCWrfmj+m4awGiQ/wP78Vut06n1+ZeKn9/3dD0KzHHIc6UZkbWA53
bzJ3TkNhhKaev13/QWu3WMwoOOiUVq1nFB/5/cRvexhVcvlU5j+vX37tlSxGtJuyCswdjAxV21+n
1nwCpubR04BWfu76i3GtLeEgVBK8kYQ777EHIkei+fmbOX2q2OC6Cy1I59l95SBh72TOD6351Wma
Q5/+dlN3f/0HXG5/sgSgtzaYlXmPCvzc6sYfRv3KMhem2SZKAWLfaKXLXyfyj6LAEw1zMUedGhsg
AhrU5TkH+bsCScQsXq//kMvjmiylBNxKuzpXsopgPSYPDBGU4YwN6+761S/3I/KPlMDreGZlmTjB
V+9PwGuMw08TyojrV788qsnSRuoN7ohz7KyKsMMQAFfNCvgmV0pfsqY9In8cqWWpYT8VXBQb/Wql
uZbKggycTJszBHYox46S+lz03DKWrrTVUk9gadvo5pE7J9B3npLRfusM5JEWW+rMyzBpvIpzL/sw
B3Yeat19VleRIn9ElcNeok5N0YcS69qe1ViH9MipZMAMbZVjVgbJUkTQNY2RnHVFp7qyUu2jPF/e
wVvHkWdf11+yibTB9Y6w1nTnv3/4aa6AbJOAjxflLD52Q/w6VSAZS2ZuSHvW3vr57x+uP/M89Xpg
WXGYOIF/VFbWTVls1HzWnn3xsUC6Gmy2oGedAKnYtzQHjYLDjd99bqL6C5f+8Oi9UNbAbWVFqPcc
nQwcx56RgHbgJAtjy3G91j6Lz0UzlLGYGzJGwFXeCNM4ZshY3hjka51o8aloOTKHpYcpBCKhALkg
YTuNiFbBmVL2er33rDz9spxuZWMOd76gJyYhTKwBDIWdLn6+fvGVx1+aS4cJ36G6SKYIS4LcH1pp
A/WLGD+dmAE0fFu6+5VPxbK4jkDkxqvyDJqt3I2IGJ6bOf2BYOLAU+Klqby3679mranOv/JDbxoQ
YTLHLWCVplcdlCP2FRBG1y+91lCLMTxPWcbF+UNUlvIdxLFjx/uwEukzduEb08TaLc6/6sPTOziA
gUqO8dMkcXiA7TBozN+aJMn9vtla6q+10GI4ZxmZNbXRXZGJd9/Qeqe75nC9hdYuTf7/8evCGpLE
bYYoTrsHHHfdeTP71BE4MRcD2AJIy+KK85PjzBnc1azep6bYymA7L7r+PaDGoe3/P7iqShfnk6k4
AXri18QOTS9s+281UgsdBi7YnY0A1+ttdHkcWEtxgQdnpDlVvI445JGIg57Ufy2XLKwtWyJqsOzv
kPaefL1+s8svxFpWuzXCERVcQs4pnadHXSdJOKeok12/+OVGs5bVbSzEiO7EWEeIGE6OjUzuaWuf
NCsebCDeQF18FfBPSl1tTbSXP0TWsuA9100OzyJ6rsNaCpLOOSQW+Woi6AE3/3P9R10egQjv/v+e
0E6mMXlcTdHg0mce6yfgap4pQCAdWNDXb7H2MxaDfM6gAreRP3mSSdrdx+B9+6hiFIGw1VZtce0W
izFu5H1BK0DYo058Ue1hbp8hMv/c0y/GuEdHlirR4K3HRajJcHQmFDXAhLp++bX2X4zzXCMal1M8
eYkICVRBJChbpHn1kPvlw7n/+Lm7LMa7BndMgEcLczrwaaFHQDWsGj7uPNUYO9Qhio0JceU9LOvf
A+2mBqR6erJHQIpi+1fu5d9dIOo+9b1A6N//99YCWOe5wpEtoku/kO77yJKDC7Zlr7bW5CsTyNIv
CXgl4SBxYZvNH7zM3Zttv7v+Ctaa5twBPnzqatoBCgUk5sluYohYvXhnZpm3R8rpRke9vPcCBv//
b9ALkNizDtptLCf7Fy+h5h3owNODrWwnbKCLU35SwnJr2vTH537SYmAjAcCYe0RKnkr91ablXlMz
7AjfeNdrDbYY000/zM4gsYenFkDiFjNGOOMAjsdHat6Y0dfe9mJst71rTiYodRGT+S3gtF/GBiz+
zzXOYmCPKS89c5buadDJq5b9symT/5x+60Trbxbjv59wy1sMaVOZgLFxXD/rve44uogr7rGy3Vco
lL70gy3vWruvD3zI82PW8RzYaGpB3Wk331HFs5+JwsZSGNo80VEgGd5i5QPQcwwAyjF90COQJXaX
j/dILkY+FqAHgZGK+aECKAgSb+jTZvB8j0g4j59RNTOPgk3Vw5AX3q0zKsi2M9fzkW0i7iCMdHa8
GbPbHvqP/Yw0GMQ9ePwNzGnU+1re7wDzHg4yVq5fFpO7a2Wpg3YAoxarT1IGcS8dFGlYsmOe155E
aTkvYKEOYSun7mhQj4VOg5wngAbk3tFDF6UGMEYTREQ+0gL0DY+dLuDJOVR8aMq3Ug7qixgshqQj
Mwl7Tuu9a80wwXNH7csx88IZiTGI6tRbLrGVaZ4uepq0IJQvQHY9tZ13MlsY3+kNmZ0dQQbWp/ob
XfS3GlD9c/IVjl7mSfhMFDeetk3fUzjcvn6Hld+w1E0g19xBNrAUpy4BFBmx462GWXXIcXq78Zla
WSsu/aoa2ShOin56Yo4yI6xMujATCfmGD8h4TFUHtGk9bKn9Vwb/sgAzQRWTuBpCMMAIpwdgMpHC
DlT252bjZXh1I4WaiyK2T8jWSndirpOwnrM/VJivRtsjMgJxHubgTRvvZu3HLCZ/GDK0gRyLOmq9
CfjZ1wG/5vpbX5mGlxnWc9+D/DgrHHlmMwfb1zHuaMb0Xldahp+7xWKmdzyPg1xh6QhLxTGghixv
4DzqQ9F07kau6Ur70MVsWZZDIwR295FtM/uuQOBxUJ3tBdd/AFlrpMXwLmYNZUdt6sg5iIM8gu14
0g/DnXUE8SRgAcj4AdlPt3SfH3HE92Aey0N3BOV1d/3+a7dfjH2U1MG3lUkdASBa+pVlvEjDPlXN
lhdxpfWWftpMJZoWeQMY+TgeKpxhDE628e5XLv1PxW+C9VNwWkXOYL86rHgClH7jZHhlNqGLxaIF
LnXVwEh1Gii/qXN24BQoe7ljNtzM9Hi96VcOca1lic9zGdJ3J+ohXYT0ty5NDYBvE1gLsDANE0hP
XpyZAgfbG8aOVfigmFXZbNx8ZUamizVl6pUSJ0pNG8mqJVEJt3+FbIWUvjGciP5hDJFH13/l2o3O
He/D4rUarMKBwhK73RySJ6rDtn6avNQvmy1GIMeVLixn6Ll/fLiDhjgrgysYH0h3JHPAS9c7QjdT
hplyqgOvW3sH5DekK5rZv+rC6Dd+2Vr/W8w9cww+DwekN0pdZCM0NbP8oYMk5nq7rfWOZdWrRZRH
OfGaII1JvGosL3ysaXclzv39QUz3RSbejcq+6VAP2RlN+75x2/O8c6E13UXXb7ikrKinKrJgsWcF
MQBpV0YwcadEoBHxcqSeJs5DW6RI9yoEhdSuLXZqdpwDhE+A5V9/jpUR+NfL+OGlgidpY43QmpFb
9jOSpJCqhqh10+8mxEpXTp7tVPG5NFliuYvB0KcqK+ERqSIYnYIB2iYsGAPIzDYmqpU51l0MgczG
4Q7FidzJ5vwVHsQ3J8UuOna2PL4rHdFdDADGakIG7donEIAgo2MURt8EGUnX38Ta0y+6OZE1IgNr
t4oSgKNuKEL3kCBTI8ypGbb2ayuaGss9d8YPb7uGZnxMk4mCadyE2jg4DDktrA56BJ1AKOzztg5J
wh5zlLh0m21UglampmUI+5yisJaAuHsihmgCaBDj2zn2rB3WLdMhq0m+MVGs3WexgoCSsOwcu4NK
TQrzfkbMQ2gBLHV0emPcA9QuNu6zMmac8wT5oRVFTI0BobX2qU+6Svtjlg0hVPLZM9gqFTIuetRZ
oCTcOJtb+VXLLHZkLyKWpBqqCIe00SDFTTt5/xF3/GGBa/aprrcMYtczCDTas1DlrCucKnY73tM7
Y2g3voErPXuZs27mYyXViO1CnBc3pheHFba03DI3tlUrw9JZDPsKsRA5suDMqHZpkNrzqdf6c2tS
ZzHisdfwrDmHyYXUKJa3MbLV0L9oeL3ZVz6ozmLET6A2pEjjwogHqRXpW7qJjGb6WiclggagD4N6
mef7ui3iQz9WyedGo7OYA2zSSWDMRxUJBM8KibKaZN1jz8dfrmYb9dm1V7JY7aZdYmYj0iiBEISC
0+kQLolIy26j3dauvhjnptshjwZLkRMC/G6LDKcRBdkYbCtddYk8dxOPeSYEGCdhV34GB0BWmMiU
23Lari02lqHwyOYAOc7qzchI5Nto54jjbfLf2m12PdLiAJPZGVAjc5yZgE2wMV2tNJd9nsY+TFdJ
N6cxmUus3/Pk0eprv06T79d78OW4ZQLT1/9fe6aZdKcmIyehpwcgDIAOhRkgHImZBvkk6Ssyk5lP
Wrf+GctkxPBhyj+fcjXmJkR57Z0txr8shTkYpm2d8pR+szgykuzcBlkC2SKf+zTb55b90IJqAgV6
ArHo1GZTF3hzAwSj7gq/J+2WC2jlm2Iv5oIiB+zPc9oqylNVhTngLq8IcrDvGyR63pS11e7qzB03
esR5jXlh7bnMjp9HgVKYwBQwgJi5VxCig1aObJeaqz6QskKsDu2Rhlsacne9o1yc6ixqLiadvmpn
MH/GNooRhIY9icBBgrolZv0C5uipRjKXz6nYx/FWZfxip8ANFzNQbwtjchlumLi/EUznT0k0pK/X
f8zatRfzj42ZDLGNcxshSRinl7afWN814pavX/1yU/1j9Yapp3cro2sRq/g7bouDglqgEJOPuESo
eLMAhXJ/st6u3+zi3GD94z2e2lHosSzFiSaG6084dQkQRVJtvPW1qy9mnimzxwqWlvOnZtyZtXmq
5XjzuQdfTDww/TNZjo53wuJohjQHQdo8s7fW4msPfn7zHwY84u0QPeWIJmrVuytfh/HP5576fL8P
162AK9VOD7Ex8thPjCZ3CH7fX7/0xTFtud5ihA1UyjiuwPywgYZBbkcwUQQ4adhOyJ/eso7F0G7c
6dzE/8weuNNiaMVmQbzRyZsor8rHvrFOXTEip7j+Oo/W0/Ufc3mEucvKiZg57C4tgmSwRw6kcA+u
YQaOt6WtuDjZWv/YCx2rkEblFA2S+4LpTgE+hEAdBGJtFRJXus/ykDxGqVvrOFMQVJSR4chdLrb2
6ystszwShwAY3WaAVkMNcCApJMAmxKfzy/V2X3vw8yv/0D9npCBmlQc+hxo4ZEoj6jqf8tOjzRdD
KkthB8wGq4lcK7f8PkbBEATkjXPEtedejCtgZ2OJKC6I+EGSA28oTLwk/FyTLD7MELAgvqrHcyMR
1A0V0gmxvbS32A9rr3MxapEjalUG69DRz8ytBtSB0MrTGszq/HP0dfdvdfLDO02Ubbtt0jdRQzhS
zJM2Kobp1gSR4XoDrf2ExdcwzspZe7rC9Ue5R0jPjTRoxIZqY6JfGavL0+ei0xC4mxirjXjRCBh1
xO8qfXYMGZafw10CFLXo9W0fl4Im6Jogx1LeHrI2faXe+PipBloeMMaOLAgXpI4MmGvT9qU4e2zl
f9cvvtLzl8eIED/PyTlMNsriOTDiPTRPu+tX/svUujDPL48GEWXaFYTmIJhalnNkZYIIeCcv7GfT
SvL7uTHICSduRgAMIlLlq2YIJkL7fZU3IxyRpql22En1X6TZzW9iHsnGgFzpb3+58h/6M5IEjNxy
OAgCckIdGsmO1EeJ4nO9ebnU15MzOkUsyMny9E7ATyZS8wgE/ycffjGbdJnspbIIAYh+9GVOglnD
QIc03evvbOXTvFzYI2Mnjx1zdE6s+N46cdBavyfe+oOz9eVc6W724tufpzA7dBI30CY2c6LJjqme
vl1/eMv6q7y90OWWlRrVNUPcNSC1IvibfIXZ2AL6g8MPNPbxIa4TNxyUrhB/S+q9qRncLx539Q3K
NcXeHCCxRSjwdG9whHMGUhfkKVMTjvH7cY56l6ePRWuZe8PKUB2BsW/X05h9czPW3UNWAQd7YZh3
SeWlzyPJZp/2Nmo1GRlOxJXOXmnS+rDePmS2tkKHgNTg1tN8AKYgObYT5Btp47AdYPSoumRDzojf
9I71u+DZ9AsBn3KvOFQFetbIkZW6eagLrw5LDxWVIM/mzgwxk/av2D6TR8NS2auA7sXymVOBhCVG
+qALr2NhLBG2IwbGTghEnH7owoEkFwitnyWRJhZ7Vb8X9sh+m2TODnyCXS4gY1kfOdPxkVNl7UlO
cAxXovNpxGkHTt3OxO+yar4fEl7upnRQL57mXWhOCA6aW1ZhdEOy11FjvKfpzH7CHa6CBuT6fWPT
dufNQF6WQHBgNdLbqJ5PUv5n0CTdZXTI7nhaz98clqsbD2E0sd8ibOdWEyYsPKlOgX5VpDpUnWqA
2WMiVKTsOkSwxwKwLsnRwFb6POW2GbYtor99qVn6wJD4+71tCnrHAND+3ti1CiyOTD7OMSUxd2h/
zl7S/yI8Lw4E5dGwQZbAK3byU2jhaBgWNtrcjZV2HzO4WQO0fwGsw2C/Jbmad8rUfRu6BR4MnMYY
vQnCMCvEYTUggx0Tu9EQSNlNPaRne2PtexYW8nB1o1k8ab7ZyDiEBVuKe1HGSK61DLrDlxkufLMo
vyLNWAZEIe80QacKx6mTSEKG1DLMdNEfEPCuTp1yunuvt8dDX9uOPw7MPEw6JpEuLcgHErx10TP0
vr4luW8jsU2EWPUnPzrT5AHyJb2vNRy0vmxb7+DyWN3ACl/uGpm+l9wk72PpFsis7l5HIotHR6SI
wdAM0ZruhOpobNh3WVnMO4yLh16luKMEcMJQ2dyDeBE3t7Wl4idkVozhrPn3wfEeedb9RCtomPZU
fO479rEgtrEfmsJ4d4keHyo2eQh7LaF9wVh+Qw9MbktjgpGtzwycnMNKYJYhKVrksSJID0GLhfsC
SjS/l2BhRm2cxZFD+2QH7jhIGsThftsXHGJJRcLK7JJdR4oySHELJFsyOxohA25wFm8M30uvK24T
jsRN0XCO1NfKw1JCpnsPcUlfdN3y+x607iAtZPyA/PlmR1Fk9GmMs0De0fIA2HZya1LihHwe08OY
IZNdztbgg8rJHvLMTnPfGOvi3Upi44UZTu4gSF3MOWgZHn0YepRX7LYbvxqmVgFjyr4fldWjJl3l
YYPuFbUcOJGxtKq90zlJ0FXQ6nnn+GVj7LN9n8p2l/ddXPuWmIvgHMF7qAZXH6bGm3bdBCdanBTF
H7sU8Hxw4Z5iBFxh2qKAgoxeuSfZmOxSb2gfZqQR+06DA4XJwFkzra1p57mZQk3XGhBPVea7gjdy
b7qY0DLhmTtmNHVQGtS9mZir9/MINXqMRO2D3bRzyIbBOIyAXhxnbaqfJCVZOCMx4VuLjfS3wUu7
ZzOGHoG1aXnLgQh5RF59dpJDle2S3PqC8F39yHg7HoThgMgHZooZajuWUS3TxEcCkggE0V4wK8vz
Re79Udnk/bAkqi+stpJ94mAnBNEAP5AxPcL0HjmmCy2EreaHsbDpgbkwqSddM/q5U3lgcbRAc4w4
i4RTekK5vPySGCUOcmIgUlG5xoBGoqlfYMb7L3Zgy8FjILeFEXaLQOYOkbm1N73NzpT/QJqJGU42
El68pgHPoWbtvqS1vFFAq9zgU9QecZAQA3zQiKYBVZF6z1xk3u/KdofAmxLyw6wy41DmiN91bQOJ
lPZc3jDE9/pSKeuQNfkcCOmZrxmQpFbgtMhqcpByGCY8PU8rjgu4hyuOMMsSzKi5c2avpvuu1u63
biDODljK/i1LhHgvewsJ1wmaAaVYe4+DdEBX6q7CnAM9HyAiNISaKD1a0k5DMuBbCgZqFSDGxjqM
UBiESHrL/JS0cTg4csbnEGSSLCtvxVlsBqLMQ5oW5THuW4RP94l9qFqr870UZ35JGf8itujCwhnq
3dQCgatMLiMwJPB/dh30o1goPGLcTH7lunmAmKDiJe4minFafIFg4ysxPHl02rT4H2fn1uQmrkXh
X6QqECDBK8Z22+57J91JXqgknSBACHFH/PqznKceTmOqXDU1U3MTWOi699rf2qtW1CcbnxJYFGJH
I5I077Uphn1rJThjS/5eDWfnWFmOG8ROrRBR6epW1HhJkVERGgsMmjiFEXtRjnDUFan9TEv3d9+M
j4mubroJ9ZbepDMYSOHUKyCLhGTE0AO0x+keBoM9vJl7tYFffbI1EEBCJWiXoY8M/r6xcGdGYnAK
TSdrGNZNbOcmln8+HQ9Rko8T9gMQaQxPugjVqfsxoNYdq7EqIBe/Z0Y7JzABXwKST/d1E5BtVgDB
QXM4Z3rYJTYlab8NRVfALRdg2hgqUHjyyhDx4y9JXOht4Ds/g754zcp671buLwXjOdBwGHZeJxlw
RJj+KM6q0CX+W2ZgjtyLSYes7VkoUJm7LXIe7EZs1QcnBzq4Fe9ePxYow8JEs1NKt0ns/M2d4YkH
HK70Ab9xJT8kA73zbYpdKAdJFKIBGeI881rWln8Ty8q+KQP0UBBALNpJCbtwSjBl8kSGDMGer5KS
N+jSz/ycSm3q2JSbnDXTRkx9GU5QSyBa0PwYWvMtRnn1psUmuWVtwDcZSx8Swr4BEPJ97P23kepv
NrOLm9jrzTYtDJZA2CTDY6Cy/gBvJCLAX7/ESHjuAiy99xqAwp85g/4CN3G94z3KOAaJyeVWz4zF
33Lh6MhNcmxHpMPjsErtYtdtNvXg/Qo8q9zn3H83HTC+U6kL5Dqah4C6aaiyfkByPXg3DoYiVpwi
jLH240A34FcqWP61uW3ONGWU5uUVD33whEJPeY9pAbJbBiUG4XlzM1ajHdWTvtfgykUOyfqNV/sj
ME20CuEgXx4wI/IHQeAwbecpVLS2+CtN/NfPEhaqwMam1g992NUTyGUO/4o0+Y2vGfwOp/jN7eUL
c3FyhOakOnjYfTbUzqsthtxP3ck4Yryftm5gPwu7kdFgx3wTNF0bDkH3p5p8IK8Sg5MuRMebVDMC
M3F4CvV6cKOxzkUoyv5Vu9awtbsm22QprW+IyKsbrBc4C2f0r5cG0zHGxyvGxNrBxmlCoG8scd+M
XwvLL4B5rcctIclXY+HZHeIBISNtCrJU0YbSsoaoZ3EW2TBf3dg4CrKOWucMwwQ0Fr8DHrvb97CZ
3uKFOV6nQgwkdX6OTvxYFn4b1tP44jr8F6l9D35hXrntLBySfdMBrg/zhXCU9qONfP5R11YDkFEA
F/s0Y5shAALOlCMJSTD9IlPRbe3BblELqSscr9O/0qkR0mHJzxIGZ3g8jWGFPmUbhpUk1KYZt5AA
l9HEgizMYu+741nFhgA7FhmsN9uxwQ0itYy3i+2q/CPSINkS6llnt83hhmLj2Gk741GQ0ZfG66sI
KYkU4v52+APWC44JHLrtKC7RQFLI5gvMD29LrQEWhxY8Kj14Pth19wYbkftMJm2YVml+V3UOeSm4
KF8GkpMXYCobkNndOAS8/IW7VNzzswfOBCeQnWhgEZZ49DZ2nKcsL9OdHnyQiqSadk4MH/EhaPHb
O3KTTo4TNlnzqxJlHUGl+AL+Gtu6dvY0UepvAEy7Swocd6qhoYeE9w0Ot/0r2Okwacz6HykyLiFS
Ijb+3zg4Wfxsf2zqH4Bo3g9l+5iX+cOUTQ6uXS2Wfw8YEtV0UReMxSEf4l9wfUNyy2Z1VCUZ9kPc
lDZ5Q776VL3QXGDD6TD/OlWX27FTXggZR44/Nb9wzJEHm488lIP8pXVzPxYEJ8rYEluL1GqXtrF7
45A2iYhfvjQlyKeol4w0VFwb4Q0mgrYKR8Sa3KbCj7cks344aUx2uh4fTJN3GxLDHsBTTXMTVHay
a3DUC+Ecg+VWjdmmRlgdPuvFXd3D5F1N9qlzHHHwcgWfKC/ptm5TvAdQLm9anOc3ZZ5RrIq22vVJ
zCJcZ1QI4GscgsTVb9QAQ7VeAVLFXWz7hFq3OlDFdvQRvw+cSR84oP977NFpBNcjLCQTTGtQfPuN
TBjJSe/hB1Dk8/nZiY9VOL4UfpWFOMvhPuzGP8dYPU5tqbdxcj5uOuYhcwegxs4idJdIErKBpI+0
94Cq445/k7QoYQwG70dTpCgIYI3ZtJ3d73WPFyp61MALeB7svKaoNrLo/L3hqIiH76GMCOHfE1HB
AzkrvrXlGIRdCTCjxF21E663H72qjoq6HEEkwgWsKUqgrlw72XNlgyZT+XddWrJwYjIJgzxACF1g
0cyVs+tSLTedPwCD4Mtg00AQ+OSWDfBedfOgyi79LtMi26N83t2IvCweEbPoUShXypeyB7bfwTkv
7EtSR7Qana0uzBRJm6V7o7l76LN82Es6gLqWxeO2802wZaZGOAVxwbzG2uqp7zEqI2XrT2Hb9ThF
4Mxx4Fb/bZjKF390gu3Q19ZjoVtk0h2NQVIT1A3BY2CrmozceEr3z44AcFA3BJukr8YNMMzwTnQR
93CbiexNqauQ6Wb4HtPJ2pUD6E0Up3lMtgKad49bYTnpdu/YwBCa2OxaM5gTzZJ31Q3Dtj1/XhW3
+V0Gjt+riwDwQeP+FcIgT2+HbKyjQEKgmcOhL3BZGnmyfR3A+g7tMqmeyKCzF2sAfEx31ouZhiyK
NQ7fTk40jrw+QQWlQTGByOowhcg89DU2RpVORcTs/Fc2Zt+Z43SobbD5174eHuu6azd6dOwtZttr
0dkwUKAIRkBp5gLaB7px2sJpaDDe2+TrKYJVtAgtnha7mvj01h4sHjqqEpEoE5VsoLFKyhvpe8QF
XEW2aajTuA+novGTTaJ9G3dN135Jx9Z5hNXudCv1SB8ya2jvmCixyeIGC6hvTDkGndWWrjiOzmj1
UTeS8Wva8/SbxeDMm6le7WD9l95bdS1ChbLnbJ8S641bQKGxXHW3ow/7QwUp/N6Hk9fe5GTYyLHN
H4KE6ls1NvGOgKV3smkr9xK7yS4bc7ZPfQ+CXDGUe8ei3tYCzC7qM17fB0HW4t4mgYSURiLp5TJ/
Z5PEiTqGugobh4idX583tsEP/LBPBd/rqqRPQ2s5EcsahRiATnoALWl2IoVyHpo2bna1xf1jjAXi
IC1AFHFNPu/FpAX6ts1vOAG7MmATrjGNKU6Z0fkbkXmMuQ8JEhMp28UoJzm5GPMRFJDiBpg7vfdM
N8EfRPZ7NxAIrGWJbELfh2kv0EROhA0KtSeppZ99sIKzsGx99TpylSIOk063vi39+wlHo22i+3xT
ZY04IlAdPPuw3DgSWVa43iblG/afYeMNdMRqUAvxc6TSfihdP3uIg2rYjwZ+7r1S3A/10LCwhdbo
pnLS9sA8AB0BY+yru0lJ9eSqoIwU9dmzjYPdbeqNeQi4qDfgYOfl95RQB3+ftce+w/XYeIn9J+tN
+ZQRBKwYfK633ui7Ow/TcptaAZSrQUrSHYOHxvc4jc0eC3kBd1YEq1ztC5zCJnU0TirhsJe52gP2
to0jtwzWnGc/FytBrTvLBnIn4UEf+6i9AzApFtPR4vcExzY/Gx/V8A5/zL/AEL2q7PVyAHghuDxn
WvU5ysFQe6xPdsp3CjG6Kmt31zV9fuSHpEEfSBiVVEl1QtjkBfi9O49O3y43vZCPmIOryh6hgNgh
+gQHuWwLCwB4ZdE6f6gZgiyXH7HUMbMsoTMEODd1SPoqYT0IWu8LehU9H994FtDvKtGOXYKmx/pB
x0Ct5urm8ksv9cssL9ik52Lac2ZqSp8r/ggXNkROr0ypzUZm3tS4s062PpX6njAHkULEs/o/l198
obfnMnJf4VaDGLA++a4LJypwf+vrvFe9uYI850lDWJZB55k8I9YQDqj868cVG+eFDvdmuaVElRK5
g7Q6DeQt68bIhYI/Nb8vd8pS47MhyCu3JmmAtcAucI0r8z1HIYtNVrr8/N0+yfvMFeJ5y1mDtFhw
sKbJ2rvwdEBcup5wFHYr+tUYp12ZrP+YU589aTYqFZxOh8av4kNWN3UWdbmd3IyOW9YhbgtIvCMU
yR89y299nJxxISon2uMOATtRg71ywnmeCwS6CnJyBZm2PpRH7zhXmrBGLQ8IzAzQ6GZYKyFe6Je5
/d/YEoebc7qwsRVkm9+b9N7n73DEvvxRF0b63PxvaFFyQDqbHuvc2qOU53cqnTUUx8KAmZv85YHf
DWmPthXqkZARQjD1lwP+6+U3X2p9piyDORgHpBV17QGKHMKAFt5mhJZqYyzEMS8/YqlzZmtMgqI3
40L+fVTxz2JguA6suWQstXz+UR82o2xqVJZPbDpWrHhA0uXZJ2ve3Uv9cn7kh6bhcgmwsunosaVj
WA8stPBXgoqp6/pktsSc7TUGPRi8eVODr4+zs15TwizoPOZFFfB7tz3obIJDXg/qra4CEhmwHl6a
3tckLBCxRUit5eo6xdC8qkLbNs6TJEVHnU+RTfOV9eXL5U5a+iWzsWlRZ6zhAUGPGfJzbHJ2kwn2
jUKaGshuw5yVX/CPCPfJUjYvqzCNQZ7Vn/xD6uRKblBn6O2ITECW5ghNe3l7XqzV+K0bDazt7SLu
3lPHSzEZazjPJ6K8QxjYjwCwhulTnZTbxiNXMWgxBWfbxYgCqVFnDQWkGSWI6qlz/sh0zfp2YVWc
AxKRSiemCDx6tOy43eUCwd6goP0Dykk9kIhj3GEvf8mliTrbLHgnCw+pKXrkth11KOHFhZu8X257
YabOoYjp4KlC04oCPtGGHXl1k59juea0sdD4vCRmMlOgOyOn4xRLwLv1Zuhf6mFVBHL+/Z+NvNkq
0ziq62u34QdN8hHRpB4lV0k83towZ35E3pg+iSIDRr+B4OFGlYWMGE3Nbd9Ug73rzQBrcz7ASFAQ
+8aGIdEhL1RwQtI+jxCDG289xcYXlRTDfYsr+Z9BSz8Py2Ao7lVyzp7Gmuk7R9NhR32SRbrXfb3B
jRU5F/DY/Rsvzrpt0rbuhFyVh2StQkav73SCi13qHGpFRb+zZZ8fAunifo8kS7xywFjq+dkKmVsJ
Yg0NGOgKBucu8t3nm6Mn11bJhaE/L96pKNWBoT4oIUnZHmpvQKjbYiilO3uf+MZbW+j9hS88uxbE
alKJHcf2EVFzrC/svkvIF6SDbnG/3+iB3QlD1rbDpS6bzTJqZ9aYS5TtNQi5c5g+iHra6HwNCLvQ
/Lykp3KKuqmywTpOyfRD5hk0Q5W1J/G0tkosPeDchx/2XJeZkZcup8dzormAg543sT2yLdHlhWLh
k8/Ld6BMdLLKOPRYxW/+8MyzJmyslzR/utz8who3r+BxuJ4SW6J5kSOUSO9Lt95e1fLcqzMYOZ1s
iDyOBuFsxGSAb1zZYRe6xJ6tP0lLec9rYR89X77TNkcOURTvhsBaI8iufPvZRPYT1bqkh8wwgMQp
5LX3YKtxtRD33MonK+icMJokkvtwoTDH0WT3SfrQIBAbNnCgV7G3c2t360IuZdPpjkLNTzv4OQQ/
LZ1vLn+ZhRH7rzz4w4iNFaESiUzMbsjFtkAA/fSQ+OZwe99ffsDCoPoXUfrwgKbQCO8h7XcsRn7P
EOjW8PK8quk5eBQ3rBzmj2jaz1QHC0kjt+04XIWEsnHP++9cTnqtEWktrWPmOycnHl5EkBxdehU4
Gs3PjoZDA52Dr5zxCI19BA/EXVEGKyWXC6fOuYknK9SgMJfHI1Hithd+E05e+gxpsAzt0frT6Hbt
3Lmw+89NPHvfzesG++qxRJasj5PmB+QnyS3hA3wXTZ2o58AjTTShks3bBnkhngcGacZ1n3829dui
Q1qzzVBKNPq3Q1fsgCa5udz0P43vJ5NyblZplUhiZEgcH0GEyDcQBnHk9yoHEhseT1EmCC734EuO
zwZC/fMv66Kg68kXOBcVO3tiMSLdEGFMbmZFYnIF/DfaEgJLd6r3Z4X5K/dL+65shXsA2Yb9ZZXK
b1LR2HekSMxdURNQVZ2CtA8tbIx+AUTEv9ppY37itzrjJs9A5Bp83u9LwI9/J5NDr9vCQDP877CH
Bs2ueJD1kB3CRRnmSD8SkX/TiX9daGpe/me6rFe5R6ajI3orGuEyDUkMHJawCJUrA+Pf6f+zrzc7
suRVF5M8qONDy11ry5CffHZGTXUYTxvclKptCgHEyR1JiYukJ//GcBPDV7jpzPTo9s9VE9g3QNGw
r5ABWl+460zhIK3ia2uC+j4tdLyFCdK0Mok+P1+5/8f07Ln2EphjH5s2HX74Rgd71CUMv4Bf7566
EYJXTxDEM3rdXgdedf5PG86FbTmDX540j/Uxx7l32zWuiS5Pnk9XfOrMheHcz+u8F9CnEr9qd43D
2o2FXl+pw/90w0LrsyMi1JlpB52mObUeJK02ym/Z305W11zzqDMPg2W2rl0JZuGJM3BzDLHIJqlr
d2XDWiBPOfNIGADEve2VDPCGsc12bgZVTMVlvqmrLn/NdZ/8Nan3J6jP7L9ROMcKSb8t6fs4KnM+
bnzdujdGs3NNOknvPWQgkXsSaZROlL0XCQAkvS058sSFefRM6m4LP8431IcKt+ll8OXyB174BPMb
vWtZCICNFjvaSJ7zVr5mMRLJfb6yQiyMn/mdvm1ZrbmnzAmuWbsqhkBHrpXILL35bPBAj58HneDq
FCdj2JY/BNh4dfr3qm6ZX+NtXiZggcjsFOv2FyRY8bGhHomcDiX9l5+w0DNzi4O2boANBC7lxDtt
QYVn/iDAsXYQXWj8n1H3h4OadhOGZcc3pxh3ltobD+W0hg1b6vbZnoIqUcAdm/Owjx87eR+431L1
7XKXLDV9/ucf3pqYlvV2FhcnMsUi2BDpkI1DJgt1VZO+qgYVq8K5yz48pK6T3va7dDqBcomahQml
c+2GucWVi875ZvCheSQ7q7hAXcUJcpazlYuLAEklivzlchctfNi5cUXPrSlv+8CcZDd4O+F4/q6t
vHJlTVv4AP9Ckh9ePu97z1UoSgfISUE5qqAUOEup/1x+96XWZ5/XJG7mivO7a/a7Q/1O7L77q/4n
Sx0z+6wTlTGcI1AOObDc7DRS7FsrbqeVjvl0X6fwH/zvVy3wTSU0lmexzJG1v9sG2ghUejXtlxq5
D5L+vtxDn16A8ZhZeFVOrGwdg2lLOwltOPwVW6gV3Z8efbv8gM9z/3jC7DTViEzCX9M1QNbxNtLY
tXYeJIu7qsET01TkoYQ4ZYuYXHrM/ymDizRd2Qs+JSDg2bMFW7qg6NvadCe4EUHmYUFEJSGNv0GY
e5dB/2RwCDD28+VfujDY5vdJT3oqh+yzgoUC4ru957UbcDpvS2xt0XVPOI+VD5OlMvAR55Vhx2kk
HYRwZNz7jWb3A6KjK49YGNTze2UgB8jofVmfHArNv2V+FN2aYeHCUJvfK31eIw44EIWS3hcfxRh5
ChE0yCpjRlfmzNLLz6Y7UX4vYZDBj45XbwW0SGOw5rGyMJKs8yM/dH3rZW2LSmoAKGD1+2I4Z1vI
6r0dOAlhMmUjxEdVexyzke8hjbVXIEKf/yA6r9GfIPgu6spVEJs4KOgBz7tZmZZLv2e2vDQNqt4M
jORODfsGpVjol+LOcx5Ej0v+ZCKlSwg4fl0etp//CgjF/tt3AKmNHhcDDnx5cq8C+SbUKu1madLN
VhcRdz38l2t+5ONLy+/6+C0hK1WkS03PFo8Kmm3OhgxsG6kfRR4/Jn39mifV7ppeoXOvDAeRp5IH
eHOH/x4tiLdeL7f7+WvTuS0GgwY/9z20azegQj8Myb3lrtyMl5rm//2QRhZQbnYQcCYahgVVhapg
tanoyjD5fH2g89CBTCqkdXhr4DZ53/BH1SS4ifwQ/pX9cv5RH2ZwImE+gwJJcyrbZzM8mFSFnrdC
Qjt3wP9FDCjI4f9tG9baRUdQx3sqxq8oWQvH/l0iVC3TFwuVuZe/6+eziAazGWsTlzNcjOtTm5g/
tVv9DVS+MhSXvutsgjqoXFRFW7AjTflN56hfqIK6hynFSmJgqfnZHK3coGF5N/YnpH9gOJMP5WPg
eWYjIaT7eblzlh4xm6twBw5q7PPmBKNf1B9AsQzRqZBrSeiFvp9bXSD3bVML/sXHtmy+xLE8eoF4
vPzmC6N+7nJRa2g8jQawr0G6H0xawVBzHCdQeisVcb32iZd+wXzq1koHlKUY/cK8Wlx8nbzr2OqQ
pf538JeF3TkZoN6n1Bf3gwVnaJnbOrzcPQsfdm50UVHuqpJhUUjUn7L/kUMChIKYy20vdf25rz6s
CHAfIChaVezYx3AQQPXRX9cevmSyh4ifrGGbl37AbNqyrjakcgQ76pZBey50sJMZrBEre1yjPy58
2zl+3ua6RtaHeQA2a7FVqii2mc7WkHULvTTH7XQs43bSEe/IK1Q/5ijIzm8Fe2vI2sK20ENz6LzX
5WDX+Fg8W8pQSJ6HfEyiMQ6uG0Fzk+m06oJkcm118oP7wPsaJz8b77pVh8/WzSKGmL3J0bR0X53+
sTQvWf318thc+qazNTPouqweBFacOuOPpZ1/cfr41+Wml/p7tlZmXGIXCSwcKumTpX5JfU/N6+Wm
/1lcfLIRzhk7je4453lhToHqvO/SQl7BgVD1KS+GdMM1qDuokGYPnps1UZ3pOEom/jD1VrLhIzw5
iO/1MIBO7T1kpx5gbJAG9COttl7v5ZHdoaLeqVv9sy9i/AtUWmy9tHY2MUzdf5TMdw/ASNa7zGPD
KShLtWkoISjeQT1P1qNEN54sP4RPC4WJpPQ2pEThDpiT/jZp6uZpCFAGxVOtj4wI1HHkjtpwA6ZX
001ij/8i+OoQgXoHq2U3dSqIwAGiVVtXuE0oCqurQl13AhUjzjiBfV0+uk79JAvzO2Y2uAGxNb4D
OX4u9HczZ9vJ0sYqoFHkAFzzeN1onxOIYl4kqc6BVOOx8sNAxzwsAifdZo5YiaAvjMw5WaXEhZBO
KFs8Ki8uwYfLB5QtWjK6PIKWWj+vQh/WZMfvU/wBw8ZE6Pvc9b7aGflyXdPn+fCh6RgV5J7noekK
RNntaMnyJk+nq/K9lP4f016dfdirGk6+KXugDIXTZXXbuN7vyy+/MGnntQE2BHWt20qGkcsgYPpr
Bb8FIonXNT5bx5qCJxZvelTOnV2dCiuFtYiHkjUTZ9ehY+m8OkADZlIVBcDQvRYF3LbiMQub2J5W
1rTPo2WUzdY0pqzJrty2PBUZLXeJsZtd2Y3d0XL78X3sCE5WhqcH2aCg/3KfLQzUOYvLBGdV+VnG
nvQo01MKijFUzK7cJ5YanwV6csfEiNSjfgWFZy+dW907plkJKSxs5//H4oI0MHY0BlIKIbhJ3qY6
jWzzlLYr59mFq9CczJ8wHDB56aEMhNEhC10fxWG9BYFd0LnJAVoVc29buu6vG7rzEgu4TjNAHcCM
ixN+6xZmX5UaIHVvXPnMC/NuXmcxANonrMzB6YeJg6L8gALp1zY1+8ujaKm3ZqdDu9YUrqvEPYo2
rY+CZnXkl7gaVaQvN4r3MI3Kmuzl8sOWfstsmmsmVUoa/BbgBTaj/TWAK3jC1u5IS63PTizwq6Sd
m+Kc6CSwM4TnaPBAads/ZJ69VpeyNC1ms3yA91g3TXD8ZFNy7Ix1I8HZudw3C03PReOsDkDXUNw7
QvychyQZUECqxuum81wiHrTMDRIFJLPrItxdN2cZuq2vwiZSOmfuDxAMVl3V2Ce/7H7mSuyVTym4
EFcu3XN1eJ74vi4TDhRcN5S7ngjQQwZNossdvzBs5gLjsZ68IYN09+Tnb4Prhdr/1pg1NcrSVz3/
8w9bfjEaVoEPmp1ErvnvNk6mIgza6xh86PnZ7E0t2weqEpta5eZ0Gxeuu2tTnm5c6lyF+cMjZnO2
AwDIYQPGJbhvSPbXYd3/YqtXr6X+mc1Z3TVCUhBWjxMSelIda/BdLn/WpZZnUzW3U0AfLeoeUWgc
jf64GWp7ZaoujJi5DJchnpxZNq67IPNkmxQBzoynt8oCD+byuy89YLb7qqIW1PCqPHkgLigGEIej
gC1bC2ksdM1chitT0HY8VAQeG7ceN7XJbNxT4jXH+aWXnx2ggyrIij4A8FgwFiZ2soGiLswtc913
nTMzAWDwqJvI8gT8JN49ANPDrHT7wslkDswchyHIiMDqLpSIXENvhbofvOHYxenN5Q/77y0/uZ7O
2fhTh701Lorh5CHbf9IWIBBMl/GNrwaNuANyEyDnokJjDIi+n8SZr2PBJvMFpXPWW4BaPoIABWPP
A8FUh6UlsEgGEK9t2dpOu+fZqH6K1DBy4OOZFRCr7C72eQIQUpZtx6Dh34O67W4bO5Z76O+Cv9ql
9Z+2rcm283oOWKXT/wabtthWjhPcilha4O5Z/OXy718aG7PFJLEm1wkkejhJv9XNX9vZlaC7XNf2
bCkJvNIfUeTiHiUDFyf+ngJzpt23y43/S0d/9uFmywkywmOmLBQXp6DFPnpADpyhQ5D8MdElexzw
YUjb14jL4g6wBxmxi8bGj3dl75PfJShDK2K7hQ6c67umJnXLQp8nF0cFVhz4hyIY7xEoWDmcLywN
/yfwwpkZR3NUIyOH0wLzZTRyCMD4XO7FpdbPh9APu6E/NTKeKBD9VV8YQLFairAASA+XW1/qm9nC
U6e6aEFgco+x7UYUrC1QKaLEer7c+tK7n5/64d1jYXzbljhCMYM9KnaGtzMw7XLbn745fKbPz/zQ
NkC3HIS9Eb4Olvtz4CDSAdYTWm2zVmb2abIVD3D++4AUB2MAYStxkqAtyBb1NU7+OLSwV6zyJzBg
tiqp91V8lVUzHjeb5nmmC6qTSZwyJfqfVdxVLym8sbYALIqVj/3pWo1HzGZ7wkbhAxkpTjZC6KEk
utsCcDKFU2bBw7llw6/Ln+bTez2eM5v3Enp8W+XlcOK2exB9RsOSJs9W0WC/z7+q3rqVNVnbgBbG
wdzzlora1xzo0OPgfpkaseHWQ5CtXY8+HcA2zH/+OwaqnqT+ADPiI/aWjRO7oTDDyvhdano2r9PJ
sCy2SX+kxcA3HrCUOz8Z1yKKS63PPkHCKzsnPsoBqtj3D+CsCCAt4URw+QMvtD4PGCdWwiWIrebI
gRfbxC3f6bK7jnbh/18wNMvTgRprBBWujvKx3o5ucs2VzvbnUVDlT0IEMJY4SdlbOyH7d2wza52y
AEz357wUCHAh+0wcdWp7UYDE7ufHSuAwUgSoAax9x/7bkYw6m8lkAM/FPrGBIwWiGcE7Q+m3dozd
g+OU9skDbuEbdd16TeG8MPHnYa8EwJq0BHbvFMhM3WMZaE+0mMhtE49PVAZy5aS2MBXnMHqUO1qW
zBP4yFmPrnxMW71ppvG6MTcPgRkjJtSXqvHYohhDE/DM5JpPzafxHNufR7+UZw0gJ8JjoLTTU0Zd
sDmH57ErHgKZRqR225XT1sK0mYe93JJT03oF6rJHcPU8IX64ai3A/0+y+3+HLfyI80M/7Id6ClA5
gqqKk/WkDw+IFT2AmH1g5ebBvhEilKfiwPqw6cIjsEUb+88Le3vJX16yfbzygT53l8QbzDbMJM/T
tmF4gw4UwTxKiBUcW5h2bxNLmKj0rSqEkMy5rZpebHSWiYdOK/VetJ685qSH+X0emB/6wJN50DvT
uQ9kGznZc+VOu2pNlrrw9ea5AoBZJ8QKEBaD2O6pb13UekJxfHlBXZg580SBIYwUfYoX95Hx9B55
e5u4h8tNL8z9//O1H0F2rQ3WPFfzvyDd0nDKu0fiF10Iteqfyw9ZmEHzREGSeplrd4gfV8FLkqZh
WoAi3kjwK297yVcG2FInzfY0bU8xBy1VnRzAdt+DXIo3x1hg6hsx+Cu9tfCR5w6p2BJgKNDhQyAi
Z1D63D9e7qCFd58TblTFLBCDGeyAsOgD3q/VPcj9140eb9YxFviXHghRI1grIIMPCQhiTe7nEW1t
a+URC/0yj7TmyOyK3oEMNKjKh6oc3mACsr+qa+ZxVgMSTzEJLOzdSJ8bp/vm1/FJFuzv5eaX3nx2
zoqxJLlWApzTZMqHpgJKucXVb6VbFk668yirdjoU4XQZyFydASb7j+vfVsBky/gFKNLNCBL7dT/i
PKw+LGzEhg4IQHgcLeqhiUw9ATgqXX93XevnrvvQegA2mgSbR59Yn9KDTpW1TUrAta9rfbYtlAJI
zQw6rBNL0jzUMSDP+Zmufl3r9L/vjqD5UAqBy3fs0de07L976Zo7/dLImV2X6IjSq8nBemPJ6gHX
sJek1WuR1oVV2Z1N2UAoKfhIsdrTL0bfWnl+0wu58SZ/ZcQsjMx5vNUQuwUnWAM1NjYoLwEDFl4e
st8WyGXoKUyyYWXFXPglc0tTURonE1pjz82r8q8P6OV9CwjGg1u2fQiB5VppxcIKOg/AJoOENQyS
oCdr0s8ByJPt/zg7s+ZGcbeLfyKqBGLTLYvt2NmTTnfnhuqVRSAhQCD06d+TueqXfxxX5WZqpnvK
Nmh/dM752eZYxP7jx/3o3GO8/fk/YyCuAKluJUqkRnyfmXNLpxFQlNdlVV8//oIzvWlbg401tR1t
sL4zjtzfsZ7bbLXthdb+z9fzzu5vW4adohlWUW5Q4TVzgSvJoUtjD7oZeNiR2QxGAepeoZMNcG1k
yHxPYfBwdpqrEsIduR6cAloQaeFWNrFk1xw80ts3hUz28bOfe7mbKcCdDGYvo/rTxG6guncX4AmD
awkEyceff65vbCaB0i8XH3offRKTaNLIpV/WzkrIe5wL7vpzjbeZCsQyyroE3uMECufBF95OtOvu
499+7t1sZgIdstZFsnx/6tVz23zvmtsKUy+BzOhTn7+tfuoedSVRYnJ3FQ9+OHCGHYIaqytS98F4
sF11YR4484q2VVDTTshZha/5BGNbgsirlKj+wg7hbal+p3NvXYp1hEDG6o1grEEQfPAMcjLmwKG/
RDfiEgw5Xqkr1HjhfZ3pS95mIiiCsbUBvu0UKHKAfLvNXVgKwPodLm3Xzr2pzWJumYPsQQW1lxLm
wVJ1Ha6XRNvnPvrtz/+ZxfzFCb0CcJDTKtcdUiwTT1y6Xzv30ZsxjPhltzcuXFnNxNWu1BW8eXWX
fdxJz730zQAOinngSw1dTtHUsOWPYklMB+iEy4NLO9gz42zrMIbSJO5FM6iTofRUk/raY8614tUO
pKoLs8S5froZynY0kNjZRpw81qVCTjkl8mGg/TPx4F7wi18fv6z3zXku2FL/v5XbhVMU9EZ9amv9
wCoU7ynO1myKs3YZrlCFugLGbsdp9zgXl5b5M82/tSE7YBf5Xb1iGkGNOtdC8aT0nehzk+DWrtoM
pIobp1uOcB0udwBboVzM+QqyixN/KVj9OXhgvDWuLriYZx3vxamcaA4wzCEy4RV4EJ+rL24jj5D7
FTU4jekTHdcYF60DAptBk88/bvdzTfD25/8M7krMGCXWdqcakAy4G/YtQvs+99GbwU0K3+PxVItT
P1dXtHbzapSf2/dsvap+V9lldsfupNtpHzfeLrL+BVHrf/kP7ywMW5eqUyNXfRLolNYFG4XD0ZMy
MANOoahxR68d93qSgGVEESK/IxXRA18CdYgbXl4RpKLnChe7+0Vxm3dL6fysoH1IShbUNz7gX2mr
u+mJCDDDZqdpDtSNIsS8FuRq4kWbI9Gh3anGkDyoon5nSyRtDqYOHxGfLx4+1yybCUW3YM8OLUOL
tyYLxZKbRl7oqmdm3K3vlQEgNCN8fjlZ59ljb5m2VxwJ5R//7reJ6J122cYo8Ro2iQrhKSddL+Fu
sTES/sFCMXN7XVrnQc2Rs+dFJfOKD5eKq+ce6G1S/md0SNVor6lod4LUZK8nlTez9yWOpgu17TOD
b+uDXYXTDvAPYWiDevOEYhewewisKy5ULul/tfj33tnbc/3z+7EnUHyWLtjLje6eBhrCIVw0qkeV
bl0fbffG8PEAaN6PytXQo0kAvQVcbd+VKbynKXBtf92Ew3ycNCMIOqT148JU4WcuX+mPMkS8UabB
MkN4f0W4j/DmZjksCvnKMuBEpDFkUbeLVRYskcE89ciGmTI2l2pAvm4/jWk/Etic0G30oe1VWCWs
C0CaCLryoWcRuHuRtmtC1IpjR9yxcMymymWIfhsJ0DB9h5XWF31Ka5+8YosVv9ZMdy+zCMavLZ78
d8F6+TLgxPgyWCA+hsnMIAl1bNzZnsAIThYDe7DTwSfsqOvYYKtJ1ia4jWzvX9dy6WKI+HVjss7M
UZyj0i4SMXhsyoKAUT8dlwA4IeUO4V8VUH4cA9mmYp3HazcEZCkBC4U3Sc0AlZu7gX6Ji4o81rpa
n8HydDMksdUHFrNvFJH/4ADx+Y9wqx55Tj5DdIZn7jtun6I2/IqgmvkYUXhhzMAgqqzkeCIldTKv
1FeE4QAOvpiXFZilYG4IYvwn4ChqAMh2YJTuOKtbwFfEvOsw3FsSfJMBGHTY3AGXI4Y8RBo1qZBD
bToy7KKyoTfYJ4nMZfIqUqLPFLhxGUKjohTRM3FGXICFYq94DcPWQ6i+W+dF69AkxpSfrGCj5CC3
DciF7fGCLf3qiEgmpTPdVCHuiJwZ9IjJp7fWj9e9aOoi6WBvzkrK1tS0zZqM2B9D9irnhJSLzhy3
XHZaqS4HXuM3ZucgMTr47wGdP3aCH9p1Ij9dWA2EqR99G0wVgIscTImMKlzrzMEgkSOGuu7Cg/rW
qyJ6FdbxfatmIHmlU+zD2InzqnZ/Fw5At01UlUfc1LT7HgypJVWDie9qx7VP3oimMTIEfQfd9NYK
Xx5E7c97Qso/TeeTPRA0t7h2u+t6RMhJ5jxUE4+SGrwvxBf5Yu+VwZBNQcn3pYKwADj6aD+C8AZB
EfpN7AXAvrpsiWtQh8L5CKBJC1hWh2R33j3SMbxBc4ypjFd5Y+FEREHcL79K13kKOTWHtXPG+4gT
wNuq0j86UgMgakjxi6uu3K3sDe0WO+uPmZhvo1P1V2sbe1+wE29gRqkQrNsZlrtUIdEKg89PG+32
WADV8OAEtEoJVEspolLYWw4QIJOa2UOF/AFcOvpuAkwKKon+ZK9GY4LEgztMcMi+C8A2wXG1L1SC
Eb7StXxcu8jJKVPI7wK4JKNlx/cDe7uoVNbNVNB+HWcQID3UtADXAgmnwRQEHkWIf8RITUEODAFB
qf4jVfHoMAR/eX1cgwPXBAmYoCO4kyXS5IP+ZS3U95Cr8IAECJ0Y3Iogk3L0YNnpo5t1LQSYdKZE
2yiTI6KpPoYhDG77yQIRxHiAe/QmGK+NcmHtUlbtQqlbBO053YMsqZ8FQ2MRsRixY9Stw064LiTP
a3k/hWOjkg5EXrD0fKhgAECVR67m+iaWQ5OHNPZ/LsD9wHgEmIjvulWC/2PIS7uKG03r5YfoexCa
Wt4eqwh3UOBMIr3RXbvmYfSN9tIubEPED5Wuxpj36F6smmWoCakDgvP+Vm9xCsTDM2Nv0gERNkep
5yMtN55VfDXMg/NrjVl71/aC5+tQNMdlaFDG8U0wcOQx1MGTvwytQPRtPN9C3TeVbwif/m5pp+YJ
PlgI5QAilvt6iouM9rZ6mYwT5ZVsoViaMeVhNpr2SMx1Mxoa5884O0DBabtUY6J6jzx31kN0NNyu
hzmInB9jWBkgklaPPndD0IdI6jeAlooxng40dNs+RwQhkKiA6olrOYYEqZYBEynDDRr+Uc73dApL
+MyiMCpT6cH6iCzBBTnxCy55AUhtSuQaVB17JZFxf368LXl/DY+2XnVES/l2rXl3WtStRe4vAZbs
409+/+QXbfPcGlCpXTvy5bSUE0xxAGVWQyLc18ID6u2Snu7cz9/s/516cLDWFy0UTyB2dsBlzZja
L5Q93j8eR1ujuq47Nqmq1qd10NG+W5zlWdWsz12uq0MNQNqFk965h9ic9LlpBYtFBQxQOYJVxb4j
9f1SGfDcM2yqdNXCSxSCcL8+ecsvyv2XpR+OME5+s9Wlat25n7/ZkbOg4OBRv7XBOkHpOT3Hcv79
cR8689Fbu3roLDH8XG6LVCtFDwCbwlBSB8OFHvru9thztwF9XlzEgpQ9OVHEh7glqMad3pGqudCs
7756fPzmvXC38uqSrO4xLEkHa1Iw/9KCxMdmkOMubLCUfvySzjzGtpoZlkUU+LUkp778EYPcx1CV
a3Hh/PGnvzuMPXdbwyxXhXooQZx5L3FKGfjRI5i5efPDCPjvy0t3M++2NL5mc1TBHKmmEYzcE44s
T6E0N9zU9x8/wbmPfmuff04RZhQrYOBo5sqz0/XE6uaGVrDTfu7TN2cUWL2J380SAh8nCEHLnL+P
ml9Q0Z7pQdu8NUv1UEeNM+CXq+/dUsV78PduvG6eMw9XBxe+5VwLbwodg6HYLk8jPeqIjskUFYBn
QcnJ278IrNs7bfzJ8bbNSwQ8bvKbOIbouA7SgAUnxxt23CkuPMe5dt5OdYAZhkGD2G4UPuQBMSbY
yfiEffLTN6N5WjzceCDC8ITrzyRsXgt2oaDhvX3C/5xyPXdbukStxcXFNT5ZH/19f83rVI1JcB0d
urTMxcG741fFHei5w63cmZvuTl8ozZ6ZN7bly6BugygiPhRw1Y+Z/piAgY0/l07qbouXPeI30QDo
U8CyvZSlDtJaixe6gO/8qWH3P1VLIMYm6+IiekCFLuLuzunnC2WNc+9lM6JtV05s7WN7KiYKbtlt
34JeeZHUce7T33rvP7NRNNhIVHDCnqp1eoqK8hpJKbul5BeKJuc+fjOYcfId63aM7MnEcQ4XdDo0
7aGjl+5pzswV28olI2MQFwxrmgBbKAs7DOTWC3vQxlyU/5D1cKtC8Ds/18abAU3KdogXE9qTaoZ9
4wI65ZUX2vjcc2xG84wt1zRCT34STN3Xsk6p2+C4ZYpHNSMpGRjvC8vnmUlpW1MEL34YccmNLzL2
wauWL565lKJ7pqm3FcVxWFErwF0ZEoDHZMXR2cHZeLo0Wb9/fe652wA9iMr8tvJGgkJrElV5q3P9
pcxhaMq6OSl/43zf38p7c9vm5Z29sFSfe6TNUt3hfN+bCN+pyKs7noAGNvPnBsY2oh3uZ1WMHB9N
ZwYM65UZKSoEn6kc411tBjU33bIAxUlOA5pigl8BFayCXyjpn/EMIZL6/08ZXgucg/+Gu3AsPC/I
YK0OM9XtwxpR/y5u5uEJhN3gpo9wfQ36ZhU9G+mRF+KI9l4bcokPda5xNseUChGbrhV4SLd9de2j
GH+N+kK7n9nokM1Id+zc+5GjyMlIktf9TzI/2RUOVz5cOMr9d6X5ziJLNgM+CEcN8lOIcei1qFpB
jb7+jMJAvCAlKThJE4UM6R+rb1Mb/y4non5VgOuKuh+vfdrrXdPEpAdWJ37qY0+9BnWPd+0sCHxN
Ag2wtDaNk8UU9f2+7cfdZyZAsk3WU90supAvuIKiE9zoRW7m4MJweH9eIttwvamY5Kq1AGGGI/5l
DZaryRYXwkrfb01wWf9/fy2LMqig5naPZohQ/lZh6L2EEY/TrpvjBOcV/xI88txTbOaLeDCd9hYs
prJe/obhfOc5n7p+98i2fGFhxxGka+kRk9IBGm2ZOlNxAyz388dt++59ED5/M2U07sTGSQ7s6Pt1
mEmk3COFZ7HsOEa4hUhl+4UH5YEQFy/Q55/bxZJtSUNEqhiohzUDCYVZgMsE5V/YH78rrsPzbGYH
R/UrjSW1p7q47X22m6c3Ue8zYwC+E34Ql5yL76/chG2mCk+GZkSkkj11awc7qpNOzCYdHJNKIpXM
/dTemLDNdEHJtCKDA2dGvwOtLR5VvtLy+xLpC/uPM5t+sq1saKJ75ojFPVJcB63OV4bbhh5o8UDK
RHcoMPIQF7D1DrFcCXJ3wYm/6nyGguWd18tjrHGa7Vnat1eVeWy7SxeGZ17uNsPPVCMtwrpzj9NS
kqSDTjJtePA0uON1B41AXqv258fd/8zIjbdzhDY9pEoEm5dRd9nISJ359cXM6feXKrJN8gtZBW40
c9EZETfrwjNOjQYN83NBFWSb5SccqxfTWhdOMoQE4tbxEZftV5AVXhIWnWuHzeRAVx1wExN7ipov
bjQBV/OL2lfIupIBdxyfa4HNrgIkpcXB7gAHkTGcgUokQaIm+ilWFFSVm+lgFI6enL4rjoWP06zL
hyGtRnGJeHSufTeTQATlawwAOmhXIUhUo2tOjMYPaIBLVa9zX7AZ/7MLlysFeffEcMKZWgmBaJle
znc+s0JuDZq9Y1tdOas9TfDoexpEi/hupH2ucOP3ceue+4a3afqfYyaCNiSB4gM8q9rkgeW/lW7v
ZsPuzFo12cffcWYMR5sxrGH2rXBT5x5bGju7hkEpIuDgurCnPjMGtmGQgZAotnsdOTWmpLgHlXve
iD2PUIHhzcno6cL2+kxTb2MhexzQuhgky6P2qtsiXu7itcqNKfcfv6Rzj7EZykwgMWdooGp3ueAm
q5FJnmnSW1wGCXPvLh7NoTNaLh3bzj3NZlQTkHmgNgiw96LgXXG/eAH751gG5lPmAo9soyJhCgRV
osBWnUv7lQbyZfXc3cev6txv34xqXKm5dGhBJUE4bRq034oIq7u4dBNy7tM3QxqC/IV7HcDRbbXm
47LeuawZcBC4NCedaeitATgQrYMEDc6AYEXqZxglI5epF/6tF5ZAG/O5d7R1AnurGRxcK9pT7CAv
0tZjuetEq7OCDN2FrzgzrLeOYBy6lnkJYZOws/JyAgN+EiDt8cLh4EwzbB3B3DMV8rEFOekSsGRk
ng37JWrXjJWe+7mzzdbyWNVDFADWiYJ2WwyIjuH7ImweP+6j/xWr//cgSbaWx0DFUpVVMJxKXc5V
puTg5p07USzSE0cUt1OHxV9sUuM/Y6Vk0puqO4plqR4DIUybCL4su2J06JXPNGZn8Byeu8UuKoGE
W7xGkeZ3JSvaJkX6ir8fZt6fPIh3/n7888/s0remSkhUGTejA7z5fDK9v/7wwSL/VizWnJQcoZdp
KzMnK2LAP7eR3lotxzEaPUXQe3o7RBkhTfMYT0uRKRX3FybwEEvaey2ymTbY1GI7oLBQrG+SqGFM
WASRVPFU158jeZFtKOPkORV+dEVOZIpuTRcjd+RTLjaPbG3oMQ/jCRo6cVpG9QMbyB/OWzLrx419
ZqhtvedLzVvqk0pB+Q5yjI5EdzOryj6tanIvnGPOzBVbB/owxKjWNSgjMNbIa6MpSVc2OxeqNuce
4K3F/9nEFL0r4Fp2ulM1yOMaxsjRx2VwooNL8ZRnus7/uM+7lc+TxTjspfhB6DwnUQzJUkV+y9C7
MALOvaLNBmCCmMcaTESnTs03y1gfm6rYfa6BN4s9XWwEcR9DsT94XNSPVv4x/NfHH33uV2/273Tq
A6yVOGYrkIcpjFF8Lj7jikGX34zXYmbdMk4wNrCynm+HWtp9g+DyT/aZzTLP6diTDti0kzFITKZV
nEzCfJHRJVXqmWV+6/rVGEZe75npVEf90e+HDhmL6P4djvFtNSuEKpMLO8czvX9rAgZcrnP6eI6P
kWPv/BBwZttP9+B8v36qibdxi4Krol7LABA9rQ6iGW98p8s//uhzP30zcNtmok5oYUysdHco4+JZ
NN5xpv23z33829f+My/QydesiktUog23rytZZoESEBfpGqvy68ffca6dN8N2JSoUCEBC0d0V8b5j
VZAx6qqTPwEJF4ZV/ewUIbv/3JdtBjLyOsM3qZ53XOemf2zVWyKB50NMNpfLjRpKmVXlpJ8+/rJz
jbMZ2pFoEES3OvYUDqhtVZ3/Etj+uQqqS9EqLqqR76/J/maMQ1UKTmOANVlLl+ZNraYHslJWICK9
ir7LCFLlBCXPDvpAWKh2laOLNo2q0NQJxZYIzNcpIgjeElDYIRADfxnKXqe1EofG5zwP4+HJKhMm
i8edk2ikPga4JjmFFUTYUwQR70IHL0OM15BrXt0vrAhSsGaRQhfxP7odwrxnrLvu27ZPG1c0eTWN
z7S2j5NygIsaql2h+vsg1r8ZhMwQig42AWPXpnppYMSKI4g8oUL2igiaORJASiqKTHjrMRzZnAQG
eC4oB0U2me6mUtVzU7kvhK8OqHZ0TgC4veI4O6c0CH+XgyEJ4XBYeL57ZbVFPA56dyIdZhKt5Wmp
1wdYIuu8duaTJ3h88Gcch3Hl+tj43phiCbsq+hEohmL+JYT1k25eH12F8Hb5NiUtq5nBu0MghM/V
ehPrGRWZZS2y0BqaoXwO68dSqXSw/t4Ow73U0W/dt0hb9MtfumF/F6vLhOrudUAhZ19HEaY51w4H
t0Pu/LDIede2E7T/Pu9Sr9drHnQIXUCR4+j600nHc4iAgdI/KEFPoi/vW2L1zq6wo/oj2O105VA7
B86CtyB/4Zz2TXMESk4QsOd1i38TS3xDeUizSKx/Opf5N13dnEg43xSBsyatrcyuBow4k3NXQxBP
Cjzz6CZQujqZghgdCOFIZe2I8AFm5BMvmp32DchXInLBYUdDCEBvUGQwJqMc6mxpoYunvuE7d4Ze
MdTttzHof7t2+drRCS/THqe+uS2Y99WdDbpcoK4aVT+a1UOuDJn/lkMHBgRx0X2b8InM0082r9e6
hY4AEphXiIwfRCDvPAP5QlO00HtqAvn5CNoFhBg78AL2fk/rDMFPj7QM/iKt/rh25CrkYEfPzQy0
nb0Rq3xiy/xt1qNMSwCTc2aaMO3r7iVc8GJW3WcrBPauF/4c6ubBn2F0xYVPEgaem6seQjHLnW9h
uzYJbA3kCsdJwAWE20APu8KW1FZXxLIvLbACGavllFZ0vNN48rcsfhwLrTslVVDi2oVdkzFK/aaP
ciSY7xH+B6fiNPSJW7lfdD2clOPYBAcZF1ss5wlKTXIkyJNLfEHdxPEsy+k09ymZUFGdsN+oxdhc
8bae9y3t5XPUj05C2zZIOo/0h1Ia2JKoYCliL2UuFKgKZSmLNIa4PKuaItqFftnkfuiYpGHTT7+z
vxbYFRJPtgIxlwGSCdn3VU4HhGFGSbEijif2g9+mDWTuB4ggU/xrFa0PosGV64jqfN11dx5+CtjX
I0shtLuqeX1opH2EMvraj5fv7jC5CUiz1+MYDqk3N3fSG28KeA/nNfYyn2u9WxEItZvMAIfDpKLE
mbXZ4X2eUBu6pwviYYo4JHtZjS9FvSwnDp30AbzKg0PwqruRI5ISB0iUbUniS3IXzPTKujpCfgEo
1U4LtXkM5HASR8g3KoKmQh0lokk0mLvBlANkApgUQrPuZ2+sU9TtbpBGOKZgh6JOrsh8wIXjC7ri
uLd9dCRSQCjPXLID765PxrpU6do4ZbLEvndEif3aq9oW1F4rbx0bNN/4Ohx6brDe+2haWB92g+86
+dxOQR771Z7LGTLwwT/NcYzdGWJpn0PuXrGIvOnNn2KnByO51leRPyHRW5dfC+RBpHi2LwCrPDLP
joks5ZLOpb1rPZenYRDcdDR8dTvvyW3Fb+NU1yLiV045+skE0ABsreHPvuNtjrkOXW6J9VXQFN9I
RFSqi1lBdz9D9F1SL536Kj6wULvJqGq785c5gJFjhN2iF5lfyZ9j6cATMvEnbtFLI4ok41E3fxHB
4CfobU8ARModoM9lgkLTC+2GL1HrF4B/Rd/t7H/TKHYkzTDcReNCEj2Yvx3vIFVn9R9TedGuW6Hy
gocOUeNzYZMGgr+8d/03GgeufeLqVE+OyOGo5bmoayfzYxFk1ulQFNXNrgjHa4og22MwBv5Bo5KZ
9ZG5KurqunHli2XyjpREJzxc//DR/HH8+ac141NApiFzp+Y4xc1PUzv93q2KMV2KOPdsuaZlRe+d
pf0x8+61D8sfCrasZCLLXuBWrG6837OdbgtSfgWI/tmtBpH02pwo0QyEEvCBXHg70B+9DLDzIoEL
AjH6c/RimqB+g5AfA/hSksoxIsPyyzJQkr5VMeaKYMQ0s07eLcPylcP/XO/bCsvq3JgjdZEKuLo9
rDG19mEsCMukKcPnsPQfpCR2J2teodrgA4tii/WGr1jNAts8Ok7/RXlhA9hbqbFHQAUQo/7YRTX0
WPalVj2Wy9D7wo1/ZLN9WNzoyZRhlIJaH6QKoeSZxwncGVO5JAiRksmsHOzO3DfIyxIfe+O4aVj2
Iq0KewdZxqNXk3mH/sL2DujUKY3b3w5HyIWJ8V+qFFECf5R7ZaJyvsF9rUmJxnpVY/ZIFCYFWDpi
51QtWCtridJMGUjsPGJxr4wWKZSDWOoYissNwYKJ4IIaHzMs3UNUBGw3qsrLKzZ1BzoDGmtE+AuL
8lfqdvcRCtHZYrD6VjWDJd58HQv7pdKcZrMqiyyavQfr4HTjWY4qdf8Lu2yxl64UN7yf1lRHOjoF
MJZCroGCBcIm4/uuHabDjB1EimQ/cs+HpoDZRfZHb4Hxa5iGG8xfb7xmOJjK5bHm6ovfV/zoBAYZ
tFT4xxhDEy4qeIRhHvNzFyoNwL7DFwQ2LkvSti5KMNVQ3g9RL6+MX6z39dJ4CbhRArmBen1oWTE+
gvsRICm6ElewN+lfXDgHMZrxumqkh51KP+/GybZ/ROQzJB85jb8bPABjpZ3kL68iUwo8+XDjjOMK
wOObRqzk7l2/OBHAiSX7GrrOy+ws9j4s5gBi2dBTe6LlekWrFatn2L/oSB5IpNedMJztGuN5txLZ
n7va4M15C7HXDNSNvIDCYCdHOGEqEyxPEKjM2EYi+9AyTASxMQ8geyEY3BtfjOwk/KhmvfIayQBk
r5FgNwU8EVGs8wZJY4kPzxNsVcOTAR39xhWBe1jm+E8TqyAHbeDHUC9BMjGQmyc1limdUJOOmulL
SPoGHakvdiHufnNfkfjtR4Vp4SwwgtvYJoWGGVJg97wrUK3aCeXGKawX01FWiu0cO0yZI8ogKyRM
YjDDF9kaBcG+WVasenOI0dsjS3l0nDobYas7CEe6r71a2HXozQT8V+mlES3baxEu7pdgNAgUQU5u
2gYuvIymq5MyIqi1enH7o2sZn/Z80P1XV4FZ6vuwIKt+Zn/FhE3N4IcrxrX7twVUCbfoBcoMhcYz
d+WIi7y+TnG/3WRu5Be7GIGPiF13TVpE7Z9qUV5aCr88NnH40+eLxd6lU7nr6/F3U3Pnjk7DXtP5
m+zooYXiwCDnJ0gK9D65W4dhhIVQNXtT4Dq+QzwV9q6mTYnb8AMcgjxj0rw28HumMZVRJjpLceva
tweztk7qtwHNZNmoG9aEHNZEv8NfYG5jjV0SDscfSprrAvCzo3J4Md3UUysmZwJALDQRzc6O47eA
1Q99J6t0QSdDGOSMQxb24zs5oWsgBPxHpB24FK25H3DkSbppuvcVBgLmqSukirpJMU5PiHqrsK6C
vda2Umd1o544wZmmlM6YIyu3vqYBrnRHNjyGdSRvSrNiFfKCX2BBsdyZIpOJuKzyqcWOZHkzEfqF
8410w6+V4ReHs//sNtABRU2Hg59VGkAVDi9cGZsM0EMc2ubij6xiil13hP+/ddfduGLTrd1RAkyN
7674+D1mnkzHsfwL822ww6NAjhW0V/BWOPmE5PGEK6fKqnZ0Hxq+8nQdsYftvIifojmeSDqRWmRr
Y2RSEA971QaHotgzzQMrljLp+Rqi19bTabVIzrVOrO6GcKmzGLPpjSkAuwoYBNNS0imfrAoOPqKQ
E9fzh3vM2kXSjsvNoDFfsdBfsTapl3FsijmBToznShKy44tHdp2k16TUPA+kQ3f1bP4KCpkCIdWU
D2GI8a2Hr9i4DPuQld1Orj27hX5YJAi71Ek9db97IduDLTgFAUXgYebpyaglhiSXQP1bMf8VzlJz
NwcuzrgWB4IAD/hVz+2T8mmUNL3pswjRxHBOBnUSsg4myXa5chAvn4rAPDW4AMpaCs8baWyLBvWX
DHHy875kQiQSMTqJO4/efVVidRrj6D7wMDVHOK16Bgm7mnLs+OvpRbHiYbHFE21WMBRE8xxFwY+w
w6EvmkES8wWRj8J6+NI3x1ugOE/qfv7JWilT0xOGCUt2CfwPUYpOHF7NjFb3DXXIseehSjmHW3HR
zl+loc6r7LqfIpzRUbS/GSdcjQ1i+GuIvqlJ+1NQoNOVK8usoeH4G2LfOYvxxpNB8+4WxT2byq5B
u8LClq44BPwfZ2fWHKmyZem/UnbfuYWDA05b3XoIYo6QFJoz9YIplUp3ZnDAHefX94qs2915OELR
JrPzkkcSk897r/2tyLLtbu14XK08m9LIknWxUhTks1JiGxHEgqxVX7c3Z33VghvnpZd1sxRDWa1g
e0EjlBmdO1H6BMICytcTDSPFhS28157nyTZx8nTdytiBfBfnVwum2JvWd/WV6/bWVubjgP5InhyU
XD6DCZPe09G3t77fsRWcbwy2gF22sWBAt8h9Kq6KYWiwv8c6RrBwrWvXbh9Ln5MgQmVQAY2UzNcx
6oLRyxAVrRBTeYFuETuhToUsSmQVH4daDD8AfFCPcM/SEfJzWNM9LqqFHqrhm5SWs3bwGe8BDi4B
JFaou7dF8o23aXLMbOnfNaBEH1AFbTY26rnv0liKY+5BCDZWWf1Lln2CovrfyFdAWveBQt13mTJU
5rcdmgVh/y1rw3rTOD1bjVA1bwRK2NeKF/W+zxJ1yDUK73NTAWAh+iGMSOs5iKy3ZbhQbYZdnOoY
LAGwnxgJUhKa3n4ePJuJi08ZcihNj5MxSNgezgnF1h9juNlTTi9kbD7G2Dj2lBwXDxko+UOHY4vu
nzmsmrCHb19NlfzI3CBq0u4BMoIb0vGNwO72gnTvw4Ag8aba2JA46JUZ13vG2m3h06WPDUQdfslW
ldCpilWXNWEWr9WeIOMZ2aguXgyDvARY/l2u8rf0Hy4/UbpkOJvkllepPeNtdpWbAj5+OEP5ayBQ
+18KpeDLzim7uzKr3W/x6JtnL0X4b6Aq2/dFwLY98RAeg0JzlfhWhigkM9hvWNmhGQr35+fd5uNP
TKeS2JD1fQt4k9pX8JeNfKrag5V12dInzSWJ84epXXyHScC6iTF1j0PV7hWh9qpm+lvcm7suBGZJ
W1vPaiDyGr3uQprFOYemP/rsk5A1UaGo3FjwQxx7ChuRETCAlfZS84uhYlBjH9yVv5D84gHAiiT7
LscyOGle1Q89p9nWF4RtOnBh+mWPqH2zwPZfvidd0m8Rdc9vdRLqKwfumt8dU2DfwRr61vvB+FY1
PibFz1vlw8FM6FQm6Aru96PtyD2nLuCJysojNub12+dX/3gw4/KTNEWD0wfaHR2/yxBg62PU4nd8
+ElR5Wgxd+2o1tsOowV4B3vr3PLpwm0/jL3jtpOOIHwpYSwUNnuaU0RT40g39hopkrXbO29jXCMw
M9bDea0Ri6ZwOlBhkksWuB8mVHHvSa9QvnBCY9n9PmgR0h39BUluUvgDA12w/Pz1PszL4A6T7IVX
OwIuq2C6qNS9NX7wWA9Vve1BcVwkmXmBTeIla4i5O01yGIU0OGrEcbMXfi02zegixJSpdIvQ4whL
kwH4AHdQ3z9/rZkPNxXdmLxrZefRZt/Djuh8gshzGrmorAkvdIuZGWiqu5FtkAbYbcp9LnfN+DgW
CIrXl5p95uJT8bdxxib3PdnvwZFYNTFv4CEW4JPll2ACM59nqvpuLa8E1trr9xm4LA9FqOrlWDvW
NaQMfOvDHOHCAjwzI0x1355kY5Zrjd4FWjwCXPtuzO6+1MJTxXeS1kSooFfgc6R0lZkOH4h4MNsc
IfcXeWw9fn6fmVf4m4bb9Qvb75t+D6CQj31vgP0CKS7x/GZaeqrbHmyFY0Luy33Zpf3GSLdagnmX
LBHyCC7MynO3mGTwq8EkOHMjujA66SkQ3VVrwnVN2p+ff5+ZdXKqvdV9kyXIPvT7rgBGJC3qqEIo
4wxhvos9+8fghXeIpV9Qu31Y5UHo1CyFNIlCKCzp9qhW1dcgsYpTV40BYk2OOQqY+m2A35O/kNGW
DzHiURc+4UwfmCpzY1bksePZ7V6051pxhHEXMVbmr33A8xj9I/uO8CA2Mx2X+8TCcbIqsvMxkJ6a
stq7NPkB1+tsCdOBC2qRueY695I/7gZcDAKsdtDsK7fNouJs9up7/GpszVM+nuPq4xFnlwtSspmu
N3VwtzOXmJzg1QI3fPK0s8tjzhfKu2RwP3f9yfKYhionLbElzI8tEy50ThO4emuOpKObXZIAz6xb
U4VuAW8YDXWdRIZSrACR2qSq3IQJXeVICsv8SwZ66Np/Wx5zFNUhLoLCNEtGKF7TUcudC4KIuQ48
mQOI3STwIUdD+AbmeW7tizsfIPALU/FMM0yluqVUVTtSLLaCSra0lP1TusSNIHuMPh8iM48/VekO
XQvlOooI912u+DLQKWKZXFzqRXNXnwwJj4c9cNz4OGRAoCa31p4fXJiv5i59/v9/jLZeOb6H2HSz
b/vmBkmUB+lXX/zok77PICBDPNpt9jDYBTVMycWY28+wnbu0CZmZKaZSUwN6vEty7HCalh1Y0l7H
8NmNKhWuE1vs4JV+39FLy+Dcd5p0/lSkVjmO2GPLXnwP0mwXoIT/a3uQqdq0rVEZNhK0AfiG5UJ7
HNHJuAq/dvWp4FSJOrG93pJ7WNEsyqFbwiDmwqozM6ymelPbabueVAoTTyifeADCIlBfRRxfGlUz
m8Cp2LQYAtL0upR7W/Y3TUDVDjG8QwmF0ToVPFt+PnZnutHU+ajnrGgIykz2nUmh586SyjoZU1u/
EscdxdIjmX2CKWYVIw+CoOLnN537dJMhDRkSy8sslnuEqxsf1YDfi/zha5eeDOm6xm6Q1gQb/7FF
0ig0QOsBNLUMZHLJ5mtmNExdjtIOE1xc4+l7O9lW4XgaIUX9/OnnLu38dUIiemgqx/XkPhz7bdoz
e9HBKf2LY2E6ilHTCculFh02qBCHRjXpApjq+MLV59p0soaZAlwgkmI+ggvE6yCsq8pu1pVkl8wY
Z64/VaJaRgVUhhhuiJ7eOkGeLXRa3nnJJZeYmX3EVH/q6xjpZRdfh6JgA1oqZD2DYk1HjawBdF/w
Jf3armsqRO0QDQ80KAd7KzVhvuBAna9CDlWAqaTz7fN+NPexJpvWvoj7tINcd2/KoN6kkFqsQpWQ
tZvk/EIYdWZ6oudb/7F2CsQ0ZdjLYu94xY01sPYofRjT+7p45SALXtgZ/T6wfxB4o5PxbNlQ4TiS
yj3yAeW2RK5n24wO2JHugPzF2tBzSRnOUAy6GegBiUrYiotYHztIpV7sxgr38KMDXbVMId5gHrNv
G+aWEZQ2gN8O1L2lRcHhYm5Vb15tBr5og9pOzsWhyFAA6N4jac0TElFwRyFm82NUpea1vHIDaiJ3
JOU2I46lFpKk7VaDdPuOEvf8kFQ0/VaJJMVIa5W9g0cNgzbG9ttNEoNCCKiSCRHe1uYtCAcXkeIe
6BcBYDkc27xsg3peK1/USasfC07HJfysg5WCo/u9rslwAmmtWIVnO3efFzLKAp1Fbt2O+9Jquu9c
pBpTd8wWA7BHSMjJtn70EUtaglOAxHCATB3wUfQrmn+CPNpfuwJMfgVEQ6lERkImp8xhGfDwrXNh
kzYzMN1JXzY2zEJgjHreHNvlhkIbsrL9QT8maZ8euYzp3raMXn8+cGZuNrWG551Wbtn6+R4522rN
TZq9mdLL7Qj5V+hwUzaANN7pzed3mxumk+neNg4SU8jc7ZIGSVh/H1a/yi+G2KaaZBfCWAVEIT6b
n3s3Q2CZbzWxCkSUs26baJtceAcys2bRycTfauVQk/nBrirYGoqqhYJuXOfFKgba1Ig9dBwnifGJ
4GWbZHc6HtdJf9/nl/TXM002zVEFKI92B40VP62y/EdVmu4GrPEeAqy0W4qw8Z9YBWnghWXuYzwN
Ovt5I/XHvFfmDmVZmxX7tEFYlmd03AQQVkbFqOKbNO6SG+DxvH1fUQZFihoOrRXKjSGOWDfQgS8/
7zkzH33qJdQkprLbguCj584iljepeP78wjNdcmojBNhvLJLGDnaQf6/BHFt7cbcBGuFrR8Wpk7uX
tiRlqvZ2QV5YS4D2yQac8AvPPrMkuZPh5CvwybXUwc5z7xpyk7AGdZa3IxBzn3+bmfDWlKA5+ipN
kjzI9shGesdYgiocDVIMz7bdjyhsZ+0v2NPkgHaOY4/0umG3n9947sUmQ2zI5OiXMV4sM2brd3AL
E+6tV8crX5cXJr6Zdp9iNbU/ZHkXjMEOu7ZG/UjOWXh+//njk/Oh94NFfErVzBgtS4mkKyoJa8+F
KNmrvajFIXLD/EY2ayfAATnKVVHXi8AbUNBYoQokibj2s/cMVNeVBW7gdvD7+hJObGYATY06bAXF
P6QPKTT7Vb6ykW5fVRyp0M/feGZO+j1X/jFJ+AH1fXeAyhS21/Uqd/L8AQKCAcarPmou7KC8FWqQ
l0JgM203RaMZX3QFNMfpvoCX8M1QafcXBDDtIbADdmG39/Et2BT5NaA+zgSCFAcH5d5yjLcyFle1
9TUmMJsyvyxEGMIWACKUbZpl6vU3tm8ubLc/bmhmTyYFVpZcUSgpDn1tbSxFtsDqfWnMoLzhr0tB
0g6QoZihOED7eY9WPapU30svvTDq5558MuozTJFuYBX9AZzuI9Tt634sNp/3z48nlGAqUuCjDeA2
9OgoSnxBiX1EzanRIkIZ6IWp8uP+EkxlCo4FQSiquYqDsukvH46YYCYGP0EUuvv8Beaufx54fwww
owMCCj/rADOumis9mOwBvLv4oGo/uxDf+fjzB9PMUu0EBr5AcXeAHG+j62CpkuHx86efu/Tk6UkY
lp2nwu5QtNiYlDYKFwrGL53zP16mgmmen4c0Rvol0bj6jzj55fTug6QhnBrMjazP2q9y0bXj6vNX
mWmIadZfVHGDyjKOnjTIOHLc0qwKO0cGPrP5l0ZwMM3wO1mbDz0T+iAoWLR9s2jtC71orh3O69Uf
vYigDM8YOLQfUuitOYxhHfeLLTyddarUAtrZBSWc9l3UksaKQCm8BIL7eHkJ2GTioQ4xKBAc84Md
lxTaTu+e8/QQO9m9lYjrsgXp7PPWnftAkykIhpU0h1wClm9hYoP+wAHPo+klusfM1ae5SSuG/0PL
A3UoYIYei3zpxWL5+YPPdMtpJjKrUdOIohh18By58CXbOKiSG+iX+N1wfZoMYNRj+XnYme5Qp+4Y
yVhyeIRAsPm1hz/P2n90Sw0+ZFykuLrv38f8sY3XyXgp3D4z80/5P7IzcdBVaFFol+51Tm5ax1mL
Jv9VMuv7548/d4tzc//x+IlrNVryVB3EUPOF1bsnh9rbAtytJeHehXlnru9Mhm5iVVRkjVYHMqYr
2x0OFfdPnz//xyHxYJpRTKC8Thyn7g4Dae/Px6CGqbuWj5uRutcWCVC3wfMLTT33GpORDCCGqaXB
vZRzgiHkqpX95vO3mLvyZOjmoasz1MapAwoqzMrGPL2uG3nJbvY3lP3vW/pgmlSEDhGozlG2hxq2
EVdeY5krQhUCJQr+Sc9DEthR398OdlJnS8gTyxp1iUze8OZcxmHDLopEKKJA2WSGc8eGl8ByDvAK
cwAd1dlrAmLxjbI7+MMq24fEH8MMtjV+4yd7WrRFAH8pr1p//qVm+us0fdkaP/QRwFAHeCoCoNPS
b6OOX5VqV6gIunCPmdaYCp7agbhaYQQcPA5F+16kPz9/9rnrnt/pj7E2JigYcAOjDlkKeXb3y7cu
ZTlmZtApVsiJwawwjacOTXf00E7xcPDd16899flt/nhqpojHG4Kn1s374Hxvv5bPDaa8nxTeIjXY
/upQGrhhxs+d9fT5A891kclyTgJbsrKTEoRCp8IZtUSKbJHENaWosG/9fVFX8os9ZTIj0ICHcP7o
0aLDa61+tqb92lQzTbSCq4D6DxcXrq0rhMoiIaoLm/2ZTjhNsoYSkRDX79SBNjj/qGQFkenX9n7T
JKsrHCZtD5c23dtAbtlwoUHnHnmygIdJHMd9guv2qHUjjzGgmZ/3lJlhM82niqRuKDAM6hD2YfwY
ZkVwMCjm3qrE8b7WQ6YYH+hcrKBHySSqApplR77b8Y+vPftkWLaonTbElEhehCPfClTdLVFVZP/Q
vUO+xOEkwTR5WlJhafhdY88XtvsgJhth6gvaqZlB6k0GqZt7WEaoUgeZvTjFU4LqwyTYqOLu86/z
26HigyVvSvJJ3LD0lcQAIkUfbBUr+k1SNNlqPBerq4IPbAH3SUAcMsQAaY64Vm1UsvRoUe8IGeF/
56CyeoSL+Ln+x5QLlKVYKIa0WGQHPr1uO2O++Ckmi79TVnocHQtbmJLZHHVEAygANQSlPJXivuhr
7/bzjzIzjqZZWVLqoqYJDh+gTYxb29XOHgWz3fLzq8+06DQnW8E1COAFzOcyA3kc1YMUZfsN3aZd
glpoGL1eOOrP7PimKVkPgJjeN0AfFGO6UQKJPlu2+0E1xxGAEehGBopSoOzC/jjEKvdBP6Lnt/1j
9ZOZi/LHVncHxDjTNSqVBoxi5X7nblJdd3Ds2TfIQ4lFYsN91vJj60IHnvua5ynrj/sa2FwD0oK3
LJNyI23U5hL7RqTBFnaTF3blM7PfNFs7CLi0u46XHfpeQDEuaVxvmNcXIIHR9isgJ1SuTnb+PsDG
foFsC9hEfGXaAniI+GsLGZ3MIAQSmALxfEzeNB9BBqn0Noak9MLHmRsrk5UdtTCjbcfnqzv6IQnN
sSLq4fOBApOfmU41GfEFKvxJRuHeFtdSHKyax0cXVWj33cA97Gf5eChpXOzgZImZkdr0qUQJ7w+W
B0kMu1RaK8gpEERehB7vAfFgfKm5Hx+bptOrRgAUQzHVIdMFsVkfZiAPtoJv7GAkKLS3Y3ZUnTTw
a+RtffJhMQgzlqZ5S7HHq1FOqPRuiBn2BQFIINq2hmPaGetYQlC95lnFT2SQ3a1BfdJp7D37Be4h
GYrDgd7JFmcD8KUHfv93UYXy1NWJt2qbSj8JhwQWbEIr9lyl9jn/P9ibcdSyWVitkFuuOQjSAwuL
FW2d4boRdb0VKOh7FbHd3yPyFh5KuxEngzlxqQtkPNC1MJPFvLyJDZAcpZcoXMugbNBBcAu6EBDC
7RJ1pHUPk9CyTLNN0QDsIIx8LXnd3iZgnK+CitWvVDUoC0jdft2OsFvNnS7elFUWnljdWbCrabpt
5bV01yu3jvC92yi3SbYeupE+g6DEXxEjhGCbAyMJlAld2BVK1luVpBHRsUQBNhwAYfFZLQnz9RoC
hTTyLYl+BaBPVMkxjJyUoj21E6Yr7YxmFetELp2g9lZpXOf3dl0UkfFsEQH4gEEEMsCuT8+BmApI
A1U4yaOISbVC5alzCpMAfJx4YEtQkMkqt+p65drqGyS+1catIIsfClGvS+G3J3so0n06iPRGkyJc
MZ4XS6jimiVL+xfNdHfTDTGQTE3l/mSyyr/BTLv5Wdu6WdW56V3AdvpLx9SZ+WiarHWSjKcBQ5Sg
5vKWeOGmLsUDijcujOiZxFYwVT4o4xs/sW3EgbQNqhO1YCmueVlDv6WDDSlce4kNg1hz1pfXAVHp
yYG1/SaEie2thG3KlY+i86fP54CZ6X2aB4edKGpqG8yLqE++d+xBL1IrvBKivQaP5/Vr95gsXUQK
Kahd6UPpoeQczaSTaz6IJbvk/jIzR07z2mOAPFCO7AQoUbTdBhZ1olJYztf2E9Pkdm9x34mBkDq0
IyxeU0ftjGoOzji88v6Sgn/uDSbLExBbCUqsS32wm+uC/3IZWXz+7ef68mRxMlqqmMOR9tB2xx4+
1WXXLZC0+eLVJ4tTTcImdQgORLBqiDfQ+IJNJ/LG8xZj2IOe8LV3mKxSJcooedgi70T5ABj1kcCV
1st+fn7xGWlGMM1hNxp7bipYdijyEZT2jhwBLuleLI+ATpCG30ACic6VVICOOShHMHDubi59v5lm
n6a4404iJAxlELind7R/QMnWhT3JTLNPrSJtd6w1DJOxa7CyDJV/CD063tDv4ka+//5u//k2/C/+
Xp3+Z+vZ/vd/4d9vFUDvCQfl76///O+HqsB//3X+m//7O5Nf2bxX16/Fezv9pb/8Da777/suX7vX
v/xjVXY4et3279Lcvbd93v2+Pp7w/Jv/vz/8j/ffV3kw9fu//vFW9Qi+4Go8qcp//PtHu5//+gc5
T/j/+ef1//3D8wv86x/H16r926+/v7Yd/tIO/um71Keu51GfncPk+v1/fmD/02aUwSvw7LBon634
ykp24l//cJx/oprcZSGqPwj2zuea5Lbqzz8i7j9DgkLk0A0YELAB4hj/56n+0i7/r53+o+yLU5XA
lw1/7f3mbk/PDsx1p75eiOiWWvZWjqLGskQZSjWAAtVn9YJVpHnhnZNfq85J3zLh6OsElhdXrmPR
HIyBsVG7sRuKIUI+wwPSyPDhBT6qGOc1zovvaVqxamGzKnOjpnTEbhhHb4nMPN0BOgUUGe0K76FG
wdCjnySVWWSlC8N3N2tADOQFArYRzjP59eDI4NmupYYQOPWXbpir6yaFoXcLLe2T77kZqIQ1lKOL
xPe6eyYZx2jJ/KNM/H7VYILucPqKs7e4Kfna7g2YMRzGAb+swPVduMwb+wqjwLrOrYLdjYPnh6h6
6LwnIGM7veR10z5RIxT8haAWuXfPZRIb8DlB56gTpu7rHCC61OkCID6ysj2CGOTeunEIvxeWIk/h
w1L9iIQCezZMD+FCMN8CeDONrZOfkv4+d9vkCS7MzQvVsHvOw6Y9KNMEh94NWkBKArCNSmgIvahP
GgXCHZyUw8XIeLJSVgUIY64c4M+LUVzBVLn6AdKjE6+0LztoG224yafIlKy9BpLdKlPmRjFS3AXx
GG5Cz67XTliCPteHZAWiPM6mowMt5CIGdeBbMkjnDkgkOJ+XQHXx0AJ2AzSx+nFk1vCeS1RiY/UW
K1U7YCAJUu8LXegF5hW7X7UxQF/E0+GNB0Ajj5qeg81al/RIQcfZykJAoUMUvSqrOl3TtOtuwxy0
AZYXdOPW8GB0E14ek6In5dIqqIsC/L4M72Tr4FQLwFFU+AOqfVGv2WTwEkMXW3TA8a17Ww2bVves
XMMMrtjXoFotM+waj+IsMGlymq8aC5tQPrQt0ghSwTgo8+tw1+uMbvx4oCCZwcO96p3kxe1pd900
6HTKgwUetu+p2AGOE4N+mTYjOFMd2CJdAYsQlTuorjMoT0VgFFRL2vjxFlveHOpVxL4XATLP6dp1
B/9E4bh18ArQWFq/EG852FrtQldJfATCHqGyICeb8xB4SWBReERQvlgGVphEXutwIFZIsjQhgD88
7z2xcHxhAUck+3gNlI7Ydclg/bJ9Qt4bUEJ3IgjTfuGFsovCIqfXfpKPq5H43RqcrEostA8aaO4n
zT40rNjRugA7ioKUxpdVe6bNhB46hOsBhjkm+sUkI/9W1EStRjcIf8Kbybp3i7h5wL40PULDaD8O
QEI8afCq9pnOx3d4gDN7CxCTXrmu7g9W1XYL41juIWWE3lkwinqF6TXghQkm0O86C9Jt5iGVOKY2
4ltxmyOKIRJoQBU2wX6qAY8bWyYe21EUWwPOzbYD8AzUeg8Y+AjfDTbOJDSCLSoElJZJp4MrxwAp
ZOA2H7lOm94EQIPtgrCrIyjFjA+mTFi/Vh6csCIvY93pTB1bd70vFATR4HpAutGetMiyV/y4ee5T
g00N7LUeC0hiVzIAEqnIUV6DtEYC+ZdkZAOhcQLoceaDe1nSVc0ZCI9VIb7DsCTdtqku8oUs8vyo
6h5nKENaHBpTcjCkA9koY9kST6a2PoCZN/DaNtfE6evIg1XiwUFdB+pQ4sY/ospXv5shjYv7uHSC
nVu440NbZcVpTFzU3asR1Z42iG9LoQcrUpg6cdCs+5eh9d3roPYbD6DVYDiFzPIPDgU9i9hlsIRc
3Zx6R2Kai8FFBLSyFWJceoK0m44UILMG6O5rmJaJEXDbJATqlMm7IHTKZWCbZo1b5seaEve5dFq1
b+sg2FQqSc6kMHVqa5M+ZnVa5Yu0i5NFItRo3amCkJcRaxiOnJ4sYwPfTLB68haIrihEnd5SmBAs
v1o35CWEN0QWdU0pdj6mtxvgkNHP67Kp34vWStaAEPbXlJmu24AY5B9Sn3dHCiSCuxjyVN6OUJjs
ZDCQ+3rkGqr7Lr22PKNvaodToDOZBDJ1oOVDha0PUExxAZNQkL/WXlbmUTWMYIQqPtQ/NHiax7LM
w1uFcPFC4ly2aiv+zfHj6j7I+xTAFpreWIEstk6cs5chVYgk5CXhV+B6eG9dxZxV42D/7YBPdoUK
WoDxdI7JqFYyfatroXel1aEaL7arxYBYwrqEsfSZU6y3ApyFR0LibkdQ7W2vCOykHqCDZXcNAAzb
vk/ctdWY8EhzyGhkl9nX0DTxDangwrWoKxQILbKgCg+VGALQibVY8lalPxs+yHUI5uszoU64UtBV
3rORBu+VM4KPxVuU3BcxcFzUduVrLvxhjd13C1s8Uh7H3FFXKHPw1q126F6JQbNFljP/iivjYtKl
XrABg1d/Fy7govFohAPXdcf+0QgGdiPmVvim9plnbkqA9K8RohiKsyVMdm0qStd86MnW5UxGvnKX
GTTbS1p7dJWOPNtq8JdOpLPy964KAVvmkM+iuzYuKvaCvvURh1FBlHUxQ7aNG/MAypvahzioXAmk
VHc+wI+3AO/aexgLObuCcnGSTgNjdVrhXXCjqHZgTwJsMa02WLDToxO6/L5zBdC9thiTiI7W+Ox4
RD23GMR3rg7Qaw2MteWiURa55VTgJIT9g3hKy8bZE7eSrwnGyEam3WhgtlbEEUmMBF2sdHgVpaCS
pMscjml7S1jNtShhKJBaoj9miHYcgAgqbxoFDPoytAf3moXcjWrkuZC2zApAmllVHKkzxHsPFO7X
CqzQXd47sDjyK/fFdbmz5si/f2vSxDsVopC7gsdmP4A/B5I2sqAdflMRYPOk1cPqaZfJBODon/mQ
LvkBbO+6AhTUBIAAKay2qRU40Sh6HhFBrScUMgZvAmWB1SJ3XXbtxWl5RAEBWVlDMO7cMuu9Zd83
4FjqRrfPgjLr2NDY34ocsLBFjJomGXFKVMTB11pWgPzCXrovNiZ3rC23UvfIK9+DoyrDbs/DYgrA
pywOjIGhjvUs/Z50jnnoTIjtSasatq+44Vd5HsRbMGbNElZ97pUmiu8lL2MXi9UI/mE4hAHsskqx
8ikBfc6pDLseEaU7Ag4nH1if8QfwddSus0X/DYBBs9PYJDzj2FjuvNED9rvRZ4NQN7biIWqCrlmw
xqqzaGiHDmAwFtOti67+iH1S+lSEeQZSAwkxN3Bfn2RXyqW0agdAQoY8vJ+z0gVIuXaWyBR3zZIY
BgK9lOC9Z+0LIBhqmafcPnqZ2+kFmNeggYohvvGheHhui8o8o1RseLBH5T54jCY7x86AFm3cxBeb
MHdfY6agiqbtc8P0aqxj5AzQYMs6HVs36pyKPDA7w3Rbu/ka543XRLRFuaAMu4oOrqXAZdD6CNqf
cUFNcNW2zXEJ4aMnoaqqYlGnyvItN0TdBgPLH10UWGwqh7Ir1B40dJGNWXysuM1uwL91lohPDD/y
wUqekjRBfMXGqRUAXmqsW9vy0qsO1i/tAjvj4UhTDzuZZoRzxUJZSQrlXdMHGxpk2OGVSibrhBN7
xR3bAFOVgQAIeJK4OtOCT5VL4mOtwFQsvN5e5qJyVgigAmvdlBpCBQlp9Z4T37lWAcaJoUMPPCA1
3g6oJXehte9Hhe7B79bIWkeFyb1bQzxszITG9isuRbqrecZXuubNKQ54fvBLoU5papNrVHXkVVQT
3NNHlIdEheuaJ+VlwQH21NbRWBhlZW/gFp7m8LOXaXVwU56DRlA4twWT2atjq/KehWfSsUu6YY3K
rg4QcNZKayUyQm4pyLen1oBnWFaFs+1TN34aFDhHixGE90e/y/Qu6Am5GkIzfkOFX/E6thaW+QpQ
aoTB427LrL5qFgnAyjd+2HuvY9jprScz67Yj1vDTC1gK6nLa/2SagVfK4WbDYOi8YVbH9z6ixxRU
njhcadCuXnQV1zucUroHhSgRqI+5POHAFQCCTUqQW2M6roCtiDee5F0GQuhQbivleTjbBcObbmPv
V+gQcdtLUj2AXKl/9gToWBdF/cfaYkMkRUVe/RrjGCrz8NlwDO72fIZakAGQ85RawToG0vwGjARg
F62zBdIKWIzihNAdWHw8EI+KV/yWkSDcAGdSXZOUZ6/Us/43eeexIznWLOkn4gW12FKFyBCZkbJy
Q6SoIg8PtSaf/n7xzwUGGGAWs55Go9GNrhRB4cfdzNzMPKItNK/TAPNaLLoM3drZnnB0bX8w5jLf
VG3NPsc5VX6tpusn5KV0hrXmMsx6NmIgKNvIk+tEPaWY02W1xCHoNNyzdhcLGbmex/a6GOcVHygk
TGtrPsyZMzy2VsMDzLUxL5umaF8GzqhB6rrpT4NjP57evW4Ha+kqZ/rH6ZIploX7vsmm6Wjr/H91
LD0MQqVJQ63rP+04OOGSaTjlIlhTcdRItWhw8M1H8j+9UJ0MRoasD1iXLE4mHiFtYNWV+8+sm+x3
S7fNDlWe8s637NrFK7or3hw2JC/r4MF21LoTspkDY+4WdEyk0Nt/ZbIMGISpC/62GMnhVz07C/Ey
enFNRjYuYXP65CFxtHXxtbRWT/pmcZE9DqSm4zgrhHDRaS3l8DYb9HMTVJJxZtDq8R0rGnU/Y6Uc
r4aRX9kgJIchszCqLMoR2/pOVZqIq9VFhTOIp3oplSHQJTNyrSrOv9Uc6UxktRx1RoQjKQT1QU8N
N3TLWuMtU/TvoTOGjwaZR9RKy74l7piHzkLRDK2tr491Y07XAfp+76n6eNwWYeIN6TiDL9bt7m++
amYXDxK6yB9xZLk0i6rFbr0Z37OcVMcfK9urYJ8UB//AsjxaxAv/y8yUyKypTZTO151yzw/xFXx8
97Wu+UV+wOSDj+jYvfxcJeJaxqItxY6Z+q5kVrH5aGu3q4OhozyobByzYSFnSXellIbfFoZ+26qp
JguYKcRwXd0NKHvKAZ/lcvUbpZ+8q4ntZ+wJz3jTldV8n0k+eVatJmNsc+xXdrPn46y6GPznpknD
LMc2/Ww3Nf+nMjR8C9TKnCRMbIzlyv1AaDDZbhX1Q8Ed+IaTENaYLL8bb5OR9zdXLi2u9CW0D37j
ivasVA62NfaAGaGfFw2qVfZoJ3b/Fkv+y62VC1fXffM+GVr/F1MJ8zeTeYnRKZzx75jW67VptiFW
vJbAk7pEI5FXEhSD3fLmobIz52clKO5sga+b/tTZlKPV2YqfhGr6kA3s2DXdML9nG3KsobWLXZ6P
IzFghvO3RPMzBsasYuvpmUhFAlHO2OA7Y8PSb9nlIxo37KhTUh+U7Y+N+zodokz/ZLIejks7TKFF
GtINm2Hv17E1JhyWXjM8nTMc8LsmE9/utuKV3mfDSa90913RtOY3X22cchW7HJ/napyZBwHPoNfa
dvSTNkkEC3Yd7iCL027f2OK0NqqRanodW2HpQDP3fJHEsbS3YXSKGZdZo/0ds5JqMKbzTJiym4JK
OJNlHHk/qmVXO7QgPhSnty+ZdD5yVVlupU24gV/gH6r5OpFRT4rV9xFpYHRNSLA1EZvZ6H60rZpg
II0nFaYWxhx0jVp6waQYpe33BWtb8D2mejKqxS55Z0rtX0Pq2ru5DWm7E6lUMJUVSf/XdpbU5Sua
+2pG4T4aY4+WaGFNafsFylofazOZ21jRWBv126SETIL8bD6THiAlEK1QHzZbd3c22QytbwqSGcPU
2ZJXt0rrz3xJ9X1fTfZrmuS4hTgK3uwaG5kNPrPxIFRP+llrb5dVmeXJNnrz0y064NJtnJb3Tjdx
vjZMV30sqiW7Vp3C3MpYlZCrkVgaWTFG/oJgJtnw08Xt6wizTrCK6S7VydRcby8nfQlGe+5/E31W
du0i2EpDMaXvbNFZETY1+muN3idwalr0ZGvk15SQtWB6tnayS60k43qYxpfZ6O2dPnXZhfXsFgN5
UfRB2mCK763l9tSgp30qMAuPRVa3lGJ9rGK1xCIoLPtBuVlFvR2XvNTY567byF4cqbN+L5PYlJNz
j5uos2MlHez1exKPMJWrIY0U/T7KwgJ34dBORoRTVxMUg16+gIO6saxb919RKco/yxEqe/2eTH0V
p/O4wGL3t5QgpAz8IhT2knwq0jTY37zr4FPF3rmLtZ66ZDag1QaOO9fdnC93yZrHcrATUiJG5Xdu
BNO2OmbCH4xmIdBbsZ610TA+NqG0f2WdZH8MUJc9Gw27NdHFDybN6wHf8+2j7SpBnfMWjQPCTO2g
l3I9D6h1b05t259zp5Do7IylcZw6a/quStULp0qbwiTD+Izhg0AVLK1xA9ABAqJhzKt/0musfT8T
U0TvrX9Kw120gO3vFokGb7qVNU7qV2ui3sDPylDFL/vu1TwCkc6ykKeyUM0gtZwiaiqZRVtNqklV
Nt+1Yu4zDQSycEs8FVXGHnJNsm2vs99IwdBtb5caRfVs3z+tMaee8D3RDKavC77Oz5255BwaOBHI
jmJ0JE6mdj80iPq/5rYpX4QdDYdE52QeKE41T5ud7EqjvGtSRS1OfctiYKDBS/3BAQr3S3eynKjP
5DwGad64Z81J+m9Fq0HfKrc3QoJjmoPRdMtp1NzsQPSJLncQdnfDvkpaUTluGSN5YSXRZg5Yrisq
MK+fG6Lda67pHEno64UPwuY+KGkx93iNp0PcmHrxkTt2h2nBqGAjmSXFea0XfL8TVzutra0c6iVf
DmnlVruR8GC8mr1l+LWkTmhLlxKKBTJx3+NQNvqfpahFbOCMe0zSVbnxOzT7hDny6Npj9bpumwpg
MAxRAi6004ZmimxdGR7xxlfoylJMJLoKrNBKFTC+bH6isM4RYE9xmDFGjTGbN6JRvZtCsad4LjQ9
f9f7vhrpQwdvr6VVHRj94L00Qq9enY3pMl3BZDiqp69mrrU4oZHY56UtGvKsaP1ckLW9SRxYPC2V
+rGSzBHB0fQR/AN+a5ZdiJOXrmOE5Vvim2NOdlM3EQekSSWwHLN/Lpt8vNh0cQFNKs+dWZRnt2/6
vVf0XlQ7jjirjip9LjVnq0hIdM4Ns8biWpa7ZBLpsZ11+1rUA2+vMihnIDwYoBK5Z9A7teYb9tK9
tIQT8WhYmNjG1OTsWOTOFM9Cqx88Ql+ea22cNHy9kfNgDN9XX5zzJRmSJlr8MIHX/cWpQtpMPqN4
6D3LCpe2QrS/Ssc85Cu0FUJES7QBY6PzUgypvNa1oyHUsRRWXTIxh4TxKs09hiSBRBWJE3Qz67k7
yaSZ75JVMb5z0dvXdmvyj7K3jMXflsR+ZHSpI1Qljr23ZEdUE+Ej4xupb+Nb6672y0qXQ3ZJ1Zs3
wmvaJeYglEnoimX4cNDeaIFj9Z0akXqTvxrY+xyBcgYvdKQjDmtfE6dCahYG+wsQ9A/d3bYFpjYk
SljgN3AvsEryZS02t6Ad6JijZZo55fXVmm6bNzlPGNPDdDtKnl4wJR1loKwiccPFRBdE+EOzCExL
irQM7AywMhySdVKZOBJFO6Vgx0uYLL0gLIg4JzACtVl/lkzFf0Rv0bv7a1u3xNiKZKLr7ttq2cMR
Jrsar6v0YZ26xPrwhkz9Rw636z3P+uLaIXcufyXzQwifKLGtpufWi5m5E0Ba/NTWPGx7jUdViTAq
L/+KeTO6yz3sYvUxmC9mktdIc9lp1kqfMBf58ldd6o6wbw80OCq4kZ0/pvSHoZfckdcNApe2pNac
n0VV5jLGLEbJI3JdKCGtO9r71NLqLrJrBYdFABo7D/OSQDyaaMes/KrJhR7Xutsc64EMSiyYdefY
mrPyaGyDiIs+Yzdk6txB+07qobyp0sn2Oofxs5Z6zZlQpsmLmqnniOXPrkdjMqzPriny360bgQXz
rXt0t4QuMN32iVdj0uykOAio68QRaCbGcOC4w1LfUglQoNbkA3FJlRhYRVGyj17Jvb89He3f2Zzc
PBoHhbqKlqw3sXqZ2r/I0aZ8p5QeZsRYzpHEA0KHbBioeiVR7yvfphXyD6LgMiae+1AX7hAobVX8
YyNyuGKh2ZwZfzes0Dv7UKGIdWIz0clkUjb5wQczI2PrCLjbdPOadqnF+nc+vm/D2sW5vqkDuI+i
HMuxlNCzC1+81OPXAF3ak1Gm57uKkeYL1JV2G8aj+DeqZfmndpP1Oroo2CrN6H9WHKvjprGV2pcE
Np07mNows2f7abTGKe6UnlZu6FuinxnY9Ydpro1bqRsjOkTb2PU4RB+zxu5s4rxc8WHrsoZzcECV
tLW/ltnsssVo86rPhN4X8Jmh2TpuZBGVRU3Ultd1gClenRXzrXmwD4gQlV1RiS5GwWsGnbOSUjGP
9XrR82Ek8YdW1h/dfA0zVo7WkOti3CRv9fPkkBBhuXoRGF3eMPwagde2GOs4TbsXsprfmA4JVtSH
3thLqaRRro/6J82/99iUmb7TWF/ak78z2wF0o8aSpzAI1ZOKej/Z+o1kKDkY9it5AGsdSnUoLxzL
ztXG07cjeiQfHgcFZuEEeUx0SEaV8YWW6CGJJvArnmOHxAaZZx3XlpANAiF9w1rMPzVmpxOj7Gj9
eKrLRSPOWmcA792jhm6Qwa4cC9Uvy6VquHNIGiNdqzSqT1pMSvT/vWTkrif+v0tGnot6+pICudzf
/whQ/qMyuX/J/5KN3CUgNooD19YNmwTTu1rnf3Qj9n/RAjmmqjmGYXjuXRr9P7oR0/svWzXuHvYo
RGwdqcn/qEZM578c3dVUx7R0w9NB5f5fVCOGqd23Wv63asRRoQMNiGTGW8t1NV3/PyRk8GbONrED
DpTSVD5rq9UhTdrdkuf2BbjqJa9zbzdKfT6Slhg4ZaFfShtNBfRLJgfvYmizEhcuLD65FuRBFOaL
QORxmsfpo+PVi2oyNgOxbMQM4Bjpt2k/XHqDvYiFGaEi3xf5rNBDiCXCIPn+/gakGG2lBXezGTt1
GASeWChxy9bTI5j/LOBsdA8GmXt+1kz1IWZOdg/tMp+Kgt+gW+HllWkKxsGeg6o1tqhaGbjhTvl6
rAB9iASWT+X87KiXrWzVnSCXji1DoyKJM3RHRP+r93coeWtlC5oxaDfSbDB861YkKojJ1q3ZF2r6
JpPqySzyt7QXfBOS7gJ9sEgDTDmpcTDfFs0NOzazfbYg08iCrwoG0wrrQdf9zqXnZTXolKZWi7J6
ZeF/JTeH/LRny8EXTGLaBRxbqOu/1Kh/RqMEt2rOiZftK5YE5rI+Yxl3G8vygcz6h9arXx1ABIYL
9w309rXpHXIFxx9jAFFfCWghotSKVqTDQSPjSV0f9RXlGNZjADPLRyLErbuzRG1KknPa/iyDeyuJ
0DO1S9dC5YlFGKRTigQzzilKNH3CZC226f+XSt5cc7xi+vQ6otCZm7eBTCx/LBK0KvULLnDBkjp/
AD5kYLWoGOokjRxrqqKxoE+2K+VTgifucXt5boQ4CsMBFRIZ83lj/iXwzT6TnnnUpuxZZgWxbisS
JW8BLUOJAwZX4ovGtoYZyBFnIks3wzLB5jfDeDMpK3vXtQsydu4rJLK61+GXGR9MJczQrWPKk5Sx
k6UsNo0v1rYOb2Y3/NlUwlat7gnS4blIm97fFDMAIgVXGSa/oI8DZ5nvgVFoyRFDbs6G6Ue1KH5K
LlA4TIsWwjN0mMDRZwpsjcKm6V+LlsTO3KI7wQrjJxFsPKUQ/CRnmz46yDbEUfoDaVK4zqQPctyb
oMp+qpUNYGtWcqn4IG1GyDyK7MQSD6vLkAgaX5ONORGAq52FUsy+BjYdjwuMIZQx+vrEIBh0huav
3U83d9wwUQANRtWIq2rwYht+gcg9QFGk3FqXuNCzg+7XUqKOSJsdOxApgX3ptRpGfv/UanwjFWVs
lY0S3ENZGbiPhBT/zRz7ielP2WV99uvWdbqf8aauylUFlSvIItQ85DpGszOk+dE3C8L8mfvaihBd
VccDkeEucAYFiHOTrBSbPxKBDPiWIIDLslMvArxSmIGbP4hTcwJw2n0htIakAGT16eQFSqHaPDts
ZGbL67zJ38n7T1ZVPwaWC3rIXXvkD3JPZMIcBucEgUaWom7/Xfvxro7/qjKaPF4FnUpTXNlcBNVH
OEWr6eyLtNN3lHJSK8v3rh7M0OpWcIyPZcGGYhx1Cy9Ai3Kq9HtNrss+RTjL5/ge/5P0kZfz0dOd
L23ul8jBxigQItvRtxrh4PB5xjy7rYWdRULZMhiBdtlpjZGF0pioZZgG7dwibEQ8mCB/QyZPhl49
ahujwaRMV2Nb3GA1BmAyB6G/oKsA27AfemkCNSXy7DjkvhhtSxDSuSX6gxtCBPG6HgEYrBBw9TlP
4RAQYbSpzuUXNTQUki2eq67d2ZBScDektpl39M/NZJhgdY7wp4i6ysNCfmkvntwav4HtYv+gDxZt
KP3W613mL3QibuVeKo2yP2P+nlQXOX+qc2+FLfh6M2CgrTryCWUKlH3CLUoyhvvGcG9yFdkVV2O5
b1xvOq6GMobEyrYYXajHmmAbwjB6wiQ7AQsz+ikjkamKP3kLf+N4T9uGODEt8GLE6rex5I+xmaey
4Z0UemaGlexfsruQDAqfbJCymh6TJy+96Xme7DeVam5kedg601Fxu3cyncLc1E4LoFHYj5UI2Vex
fNxVgq1YL1Asj7C8SZzC0vkOUJ/PkkcSG3tDI5ja02DHWmCejaBlVwNH8Xxiocie7uQlByjz0Wle
1x5BwkIM1aaaJPpNZWjXW3dpMMPKOVVDt9HQFintseWv0+zWhxrAL5Zlfs1U95yb8y+RBCUKjDCR
qPQ0vrufNi7HbppdURIcsCPrsfMq9Z2T4I6GXmhnLdpvva5WpM7GGmgFz1K12TJUnYzCn7V6TNbr
rlXFVeTJGDUuSDFsM6ewaQTlqI73uK2RY06iinKX74zP3yXOFi7Y8VE0pliUlUpEjvgZijHS+24N
OwKeqpWkDzQvEa7hAGUjOrtqq8BHGvHS61uEDgyOWGREKRcSoQJLf2R2mn+rzJl8PE3tgLcuaJzu
a9uKLVZMsZOpjeWoZscOTEIzVGQ5IiYJmmbaTSSm+UmhsqdDXFzYoR+b6glUpUN/njgJpWRNLzaB
UA/d/G7qvflE+i6l1vPZ4yVya/Kgbk3eVdO2skgDzwqwYiNBlsfXZm+OlOBZ7u65mT6IVKgXSRll
TZeHAr+sgOy5DS0kMcaS1iyUk6h8Nnz+6WtB4GbEQatH7h2htQaKUK5lwSIQR5rdaEfS7jEV6UAC
myZdYc+SOuzJqw0ayFnrTgu5sKh+WuObUg7uEecrZKWq9tLl/a/QybRNy7u+zRTBVCTdxZmWlwQF
q89nN4LaRaRi2yhUrFjLvd9xcWtCGidULJ34Hgr1s55WuHTZ9I9iwzo+QbbTj7RoffMzCot4+a5m
BWqYv6tZycEz2jzOePM7dflVSarcQ1Cv1xJWM+QM7QgMJlhuy5IwgfrbAWDhEb9IXqDtkt4xLaXQ
y/0mWa43XQjKcWzmc34PcrSE4fdVelEA2Q20FdoQdnVXPWSpdW0sxruNx0Qp1/nc5M574a3dYVOt
jE/mET/fWy+rgR5VGx+zKv+SChf1DVlJzqUlSk63Ixaz832jDZ+O1/1i+lARj2kIlGKUCAa2O12I
tlPk37rQF9Jnh4wsOGUIE42XevNUJ0TFOALowS4pBvBBm27oSGzFt7L5Ry2I9eUMeFhgwbcxj6RQ
LpttvrIpR2Z8iaEO6Lzqt23PkbYGnifbnRScUYb3pddOFSJVIlbPeWqLIQ8yzhuPqKFKyqjHMKoz
SJjVPOfJtOn03P6bMNH5kwo08Q6/Jd6N6FRfMz5RMxf2/dJeaXNzFYw5+2zHl8E8Z+tPU54t61oX
j9+5+Z0XX272MXePW6kG8DaICNAPBhUn0oAQxsrZcmq/YNux6CO0Wf9p0rfGAWe2o7n4bfXDrF1V
N4Q2MspY02UwSdNPgbrQV1TbaRlZjCl4cCBuajRJKij+0rH2l7k7xcAwmsxtQ966BBhB3Q51AwJb
dJfeXffObB0yOe1m70NhXbHTLrmNcpN3a675tANvdhn0reTOg3yiZUof+kr3p1WP1MmNLb2FEhxD
J/8acIegNwknPUddQgZx2vq29mlMpJnunPQ7HylcGkmS9J39k2cVgQ5MVtffrnpuvWmPt2R7mw3S
QIblcSSKc2qv6ioC0gNCUnrjobnba79WUxqYZecXjCdeGW/q+2TSgZKsbCvZjTsV4yTOQp08I+sg
0nEI4s3bd6jniJzOx0MuOZnvxwOYd/nqjG7AikHkOh8VblVzRvBoGbfNP3XbaNf1m/BkbNgdOuds
73DQ094UFRhI1z+UULl4oB6LXj9Uw3YQG00FTR5uhKE73B3IoDxA9mzlUZCMaKzP7Y3UJ/JS/9VM
cfAnY4iuMW9AhiLcb8VGXPlpGoMiIwWWlfYQds1e2S6MGyca8sInI3U83AVJEzl76itSEq29d32G
dlLJxyIs2w45uk5mFiSfBH+KW1HzEgTFuOvlUdh+00dLz846UrqT+1R96GtUsaOqRF5yTbUzLm+r
oJEjpHmLpLqflC+tCzP1wiKoSzSiGbR9nB9m+0FauHnnh4maTbAaFrWKc5hypMZvU0ETeZ7oPulW
BmXH+EFujAzU5VZnV9aDjG1Gz/9SY6w4n1quk1kdp5Z0rzCtuPiBpZxpCBAoDsuDQOCwvJdfPCxd
7JIk2bxQWsmezIifLHe4VxrdvsnCiZMhtJ8SeSyy5N4qInItClTmQSVPY8+kF1Zb7KJ1KY5busv7
EF4RVlHt47b9JVfTMf/mJaJoDsOIW4a4LFOuicMsEaTyIG70jyhPifrVWzDSaMtIVr2BELH3ubjw
z/LUndov/eiS7f5cPE7XAqvSPxRWUqR7DtwhsLcANTxFIl2DxH2w08Cy9gT3QQtA8Hq630L9AADW
EZXXI33cBQKMkl2uc7VC8wnV89wOPsl/Jki4d3bafZ8FyIntfG9X7N7tyRWXVrzmh3qNVnm0EuyW
Pc7pcNZ2iXZUHUoV80u77cv2Z65/8z8N8Ry4f4fQwdPjCi/2akHiVi+8I7j07PHqQU1aJQQiUnRO
DmtY3rNaeAE/LFXTUOpHHqu2/5babp7Dtf5tOLGpHe6TKJ4x+WOb5d/M/Vrvv9XWfxRm5pf6kadO
DieTtHHcDWTxrGs7/HZ5EIdHmyD2yh8/gU9ly2wU8/zximbDB89ZN/llfljiZPEtpK7lQ1I9lmil
VjNW+G2qh3k7OO5uLEOCQWFE8uW5vPSdDwa4yudt9PvksYdlsR5Gi4FwJ3HV4+9qZ3QhCxo/QgTS
9t0jYRkWDU7rWzEz7aCQqUxIa0QULGZbnXFz7/+kwP9Jk0iF+7R8hbP/K0nPloZYJqrVgzvclB9Z
hl75h0wemr+BJ7gNjcdiuaRvhCN3P553bN0g5wFzQgfZXhLhyNQnUYqpBAydu1+UI5Iodlfs8Yv3
3ICsXqKsPxqEcaXR1u2dEXoCHSJCkKgyArmdIXId9zrJWHQsWgTVD5C9ax27PNKzawcteA8Hf8RX
rfF8xu+WvucD6ET8o3bUb8hd0i7GwkDTGGSiND+0c8gviJ5D6UPFCEfKC3dfHNL+ZFcXCOv1a9V3
euEXfeghw9Qo7kv/xEqwHGKZxsJT/a2ErES3Ho1Ei1/4aNxbu48VOH09RJgxL/QlJ3s8zfWubh7s
RQTsSubKq8Fi8UTmsn9PA0EY5UWr9SScOJOsr+wG47HkY6dhWR09lx4txiIf46vmoSHMPSZlNpK3
dEEmGyqEqE+7rYfQDOhubQUJ5C5Vnht+4zVBrCUZ/c5OFqlsAbJj0u8zikW1s7HdMI7sCK3dm+ce
eN1tRCja2Z32kuWnyKtDOBg3f5iVm0atzsSN56fNUZspj0VOV7o83yVD+ouLzEysUZa6h/5t4Frq
pDUhRd6pnAfZrq+iQoTk6iYjeq+AlxQcQqoBME/uHU0Zdn9U+yI/WyMu1jek4jX9nwzmHayC2vvs
Qyvqc9nCke5GjpWVpRS4cAA9JeKGOO/EH3cbJZVa5s8Ma0lo7Y3+gf8qnp3sOrHlXsUgaz1njMjD
UiNTGh2nn8xHSXNlhmzE39PbOfvMPa/Gqj+0FhoA3jxAo2CgumPl8an/s2meKtD9sJ7O5XDNrp4W
dIBatLyBpgS8UnQSjRoyJ1hMtk5cer/Dil73uWO1gbX4LgBOIkJDNfzhXTp0uIaPbFAx9toWYh6w
nicdAvGkbpEo759dUa7LENEV9dqBk3vtY83+tdgkmXZ9H3N5yyXUXD/m1M2eSE7r1Jgd/xLvUTYS
EK5TeNfiAJGtH9BMar5pX4gi9/D9b6MyyvnQ3m6gTVHe2y1qkquu7h3c6pUjqaW5+W/qD6NxLIv9
asWeBuHxhE4atRwdOs1u2KQ/wtzxmikL7GR15UYnZdgn+Nlit4BCBK/pkBkc7CYLvSx0hqOq7lnU
5vBVOP4cdEPnefpq2RUqDnnG5uCpf4ccrzf+fzx1B8+9yvdEfQoHVH59NG6H6uAZUV1f7mOlvZ0t
e+8NO/qAaXngYyvKWdUOyNe7lfK5M/LXleINw8KU9MOr2Exopr2ggEpkESSLjSZa3m0XE6pAe+Fa
sC3Sb4GTv5KoXvexrtw/kDZE6fSNU6PB22UDo7G0sKdas2uQGi+1PCTgW11MyWUpjxOb03ueXjUF
PfLZLGk340mJ+UhjFy/ujoam5keg+oZ7GqIsR8xFIT3XiMd3Nst6G6GvBzaxBg2B13mUYQ+QY76S
wfAN5GdszP1B8cOZS+L3gOajYmkwKKhO4F94i5+KF1AYqhPvDQctbwgdgqb9GOw8VvMlXc+NfqOL
9Uv7GTGtxb+BRYzFrrL2Wh4v47udHr47l2EzmK4sFMG3cnaBcmcSNcBhsq62CwG3bz/V9Llf/D7H
Y+/VbGKcDzN+uLxuxqtuXVLgBooXyGm0GggtHoBjaNd+tPa8OHvbu9Be0ZsUjc8Bbc97XhwxXdkQ
c/+mVOL2L0qOWjuM5yY2P2lPCB5mOcAcT9zeBA3/Q2edcjYIh31qnCuGR/1gKpeSqRxQs3lgjSMz
zYipsgHSSk/s0mhc5SLKkRw2IcBmW0c8I9b6PtEbDcdViUo7BmAfC+YxprZgsyKuqOMhlw+MhFJ/
b6E6uHsKXtlkvhaaIHD7couy8pM4enxVEUOgCpJLyMkpvvDXUypfQR+mvVne2WjD/7DtEQqJzvcG
Dv7jWO1KuTdXX7yZ6pmGhD5WLyOnR1gX3Pnwwi9vnNDdxM4WKfM+QzxAh6cAZt3vd4M4j68g2f2i
v5lgsKcplHPI49b90HQu2vqvFYQQitL8rnhnZu1I68hWoF+AiW+9elURF4SljpD4qpphAuA0x1bx
Uv2nI3H7m/haCS1hraG9JYfxZlahqEKsVD74ZltgDQgXfEhg+NCN7djwrlR7Vd8Ano9u/QBGx5mY
J9f24vywoVPeEhEsoJ9WuI5hEa6vCJYGSu2FlpEho941TX4/QJZmbxMC3EEM4HW0WDeNGrJpLS2v
F6dTcXBQULLeBPXZRq5ZIzbHE0X0BzTNzgCVLui12OzBKSviimV4x4/eE1k2YaUNnb/2xbkqGsr9
I6qaQ1omnc+AOKKmIntlOzSWHSmK+Ur/hYJGO9yzej3fPntsn30Y83OyHeQWcPPIxL4trEX9Fh8E
q5dlpJ8xzxJvq3bcZEzzVOEjS1fbBMxxVIxSiWjwGcPRJuGFIm75n8QNGQQdOmGa2er+ZJIRQIfN
FSFMyzZjKysOxoiomHeRFZVaPxg99hnsSVNrgsoI+zZeuuvUnr3nzb3/Sm6Ce0y4NsRJm0HODpBm
5H4+PTvTew3eaG363tH/jdLb6aZ4WKwlbMdXrEbiN8P4QUfFs0bRu4hq28+Kxkqc7WdsLTbRbF7d
9baJHYZXT1v/39yd147kVtaln4gCvQHmii7IMBmR3twQaSrpvefTzxdSd/+q6h5p/gHmYgYNqAGV
KpPBIM/ZZ++1vvUK8ioWTxlPFEKX6CzQSMGPZCaOWn2b5EQ1dK/aQdijCXAqzmyZkdv4WTknFGXo
ihg6xy5DjjAdW7O7iRLe2Y18IyN2xNppTW9cXjPRpZhDq7ZKH6N1M8/Gw5VYgokerRhl5Lkrji2F
hu6h9XFSRboVp+RW0Xl9xNS9T2+iZnQGkyjzdntYIsk1pOigbQcrHT060+G4EgnTZmcJztCkjUdt
6e4UAhnGLNRYrJeysaeotGltlLQuOfj79Q0SLInvZ7kTh9wIF8u1kIGHA94gPAiMu1BrYT92tYq2
TpdjE1eWVbJRjX9HUt/5xULquDj42APu0rJ8WmU6YZomvFjJ61BEFUWOJRzFmGKbsru72jiYdgx2
Fom8TFU12kMxafsFNQPKB/0mFspTsyFcbVUqmlkWBUfP5GY3p9m33CiGbzXCu/5lsdY2mYwGBcTc
LMHnM9LlqzEhrncjVug+wLr/OKx65axS1jnV+harbOp5JR4yxeBc2PDKxaw47VsxMJphLaSKlZsQ
TlJHm/9a/ujlAf27JCiPWdrIwZYAsVOsiQAXAZO0JGnIdGlVKmueOfXaMONJf+CFYdHUcIuSO+Mp
WcJeIqeuKpf3uhxfYuG7y9pHA6NKohwwtp6G8UVTyss4Ls5ab4pztc+JKH53o2VcpLqXblQZsJPC
exYnleCDXuox7GUKRx6mrUNl7RtUsc4WSYyXdbSVasTxMzVY5tuaIiqvalubdFzkySWaBsszphQ1
HxIMp7SohS12a8S9gZx/zqVuujp3giEZcv76i0Aj7bZPcAYrlc5A16Q90uePhULFNCDxGlpCCyUt
D7bWIKmiIVYTa8sw4v1Z1tmB0KjZE/4PJx82TKiYlciBNB+zhg5qW5mxnVAiqQYVrGR16k7U0l2s
umJn3RmzFTJEQLmil+GkIgexkuQZi0dJKcFGv5IFwkmrK6nGJyx+2bOE3tjGhlIiAWlmF7Vx7sql
kjHBER9gTVF+j5rKdKm72azXRtE+Ce2ERVhwIvO6PDtaCn1vgcGcbTW0QCuEn+ie3qRc+1FUFa0r
2u4MbZq3LcW81FrxxGy35vWSx6BtpltFTRJnjFSauQxdBU3xcFTZuSJ/aPEQlJlKLPxKfZdLuq0j
n7CljH42fisQeyNcuoletQnQrUjyJxyWj6kOTclUZSSlOE9M0jp4AkaOcmRwtTVpl33dP5k5+Vd1
zY5Bs7Qh5X3f6j37ucDjPJtPs8lpwep4zdpRe53RtUaK+CGmVBMrRMamFsIc890oaLAUGPD4VSFs
bmJmIj4N6TG+6EIh2dWSU2tMzAxkOrYJeipbzMSDqQkAitOt8aNhedDyiN5wuX4VXZGxmeb7zASb
lUtX4ZFRfuVXa42xtCUS/MSfprXxwV9RE4z0CMBvaw5D+8doJqR1kJBV1dKLQWCZKzKA8SXDW4fl
WI6D7PZDUfnzvGAc5LMbS/e2lZFndBl7cd1z+GCby6fyyRi1+6UEsWax2dd6astzRnY1TkQ5MeQb
POrfY8vp3coLdmamysTJqCx/+CFiblaEUkFg/oBy8wI6MHG0rXzrhUeSsAIWuW/U7qEEqwyjX1s6
rcXKDh/CTeICozpat36NH5aOMrnLzojBEFjHOqbn7cpjw41gLRA46Er7V9mhSTjBgmfZyQ0avWzc
5OyYgXIrpcWTUCFdLawEASgtmmjlkqZu8RQrC/W4Lg+DtH5A7tvNWpnwycQbbUIGVa/5jdEv36rB
zjGosdeP/R3S20NnGL27SmnrY6t50VMaBYz0o1V/GmQPlmVByUep3+SsJAkDfTufaTXxFtr6BNch
kekWG4bpK+MlKtTWS5JrH8hID+p1ilmu63OkChehLV+ibOkJS0lSNkAqa+uEHzyiHus7d1p4hPRO
Tumap8eKxLRyJSRjyNvRmQB1OGVDYZEgFHPb3Gfm6esVk6FES14047pqS30LRrt73NZ6N4imLS75
vaCsNUd7GrvKmPO2ayarKiDDrGUPlPX5vEU67di5etoGrdnHa/XU1zVtQdo0o1oTK8rmpuo4H1ca
R4TE3SBz5KgkpYqr1nTeNVDrgGeod9bBTRP5XrCEt4HiVebUHVESYF7f562JGyhXn6DmnGdFek2G
8V0zCMwS+0C7ZiaVqof40lFMNTs2IpNa5bnT6AB3ieIJrVbwqpvZrqxeFaNjF1qqtzGnKYlkYz9n
/aXDzt/l7eBmTfOY5NrXO5EWb1K3MqWSXqskjTmaW2yzTf685Bz5Kxjk1aQWtkqhVsS0p8Scw7Ze
tzvUnVqw3EarYrlSa0HXEx9SsSqOczq8sIVsnqDUH+VkPcZyK+zH7pQMUcH3KdO4BkFuY6xZbexE
JsP3JATGZ9pWafBlT9UR27bhWevbKBu1pyk0cTWtC8a5HFzNLM/jJrhKLeXholsf1VBoAcPbOl1q
r567zzWar4CNiTN0ds8c8nZe408jjwWX+QlgXpnG7qzGCGsNHPLK9lkmWGIZartlUoyhpMZPnZRL
oTRFdIPUSnBhet1gDe6ccjrnbBhunrCTkgVDH93UjpbWfC5zFHbwE6gK6GOV8XRjlP24q3h9VDXp
QrTedE279iJVw2WTZVeW+aUajKEdeU10k0Y020z7YuyrGBKkIOWcVHbmZJvYq93RWAKsMBpQHGAf
c4TahfdrJU1djkRO8vpbVAm3k6Lshq55juPtB5IKmQELAwt0VVhU0TrnrdMq3eJsjHl0CeVPMTD1
aIt71DO0SHIETZNlvAO1VF0hnmnrrX6n1aJtDhw3GLofC5EoGi1ChcAnaZ3JYBwoErHg6vi67cGY
G1pdShaUGnJM3VwerJix1NDIH3MiJbYxVu8t4iKgETSq+3X2zK3nyNTTy+3LiBE6q9sSpTqOkHVi
fFI9FYaoBLLWPajtFPuLUN9sBEQi7/0Uq3zy2OZnB83gs9qphyTTGZVIWYoUbRgPZWlB4dR5dXAq
4V6ukFsjGfz97FqJqeVmmzGTnsGWKESPI8Lh2PyO4uJua5cjvE1EJ0YiO8vQuELSHwCqdhi3x+ug
d9icKTF2Kp3mgsGLosVvRfVV4okuljKM20dEqUkoIIv15KJBGSg84U2UqX2rja2WbbvTtMFBTWPu
8pL9K+t32UjrL17IxQUINZN/adcQUKjSGM6tK8zQ4gPzZunOaRXEaSo4IhwVWVTeTc69soDQeNl4
d5X8qpOKzZkRCnjLuWocK3mxpFYAbxB/NYrElx8rIgNEdfQqmn2CwKHmqJnkU2051ZIyWBdcnxfD
isEgtC8q5CqPwSgnSzV6Nhv9ph1E+hUZOCgLYxnt1m4YPrRbaxw5yaT905ZohBmuZ9NY6ZHKtbct
MjNzMfOzLVA0cjWnZXjNYTnjZDECJWP817fSFBha660N/SalewQZeuzq6jVPjfOsJ0erH79aYcBZ
TbO/OgwV3dhWpVMSw+AZRqwtqA/gqLYvikk1ueXy4BT6S6NN6HkYmra0b9GfNbThIsPTJrZuXAX+
ml5dMsDjUUK1umNwu3pevaybS1SIyqlG3e0oIq0Cbcp43wU5bJLXeXuRsqmB/YTYq8mfkupQy+Vt
vIoM+AyN+f8AFGowlbDVrlt8LRY+tCinRE/pDKlO2gOVKxStjqodb7+wbQ8b/qF8sQZXajg8Z6n6
tui6p6XyyJAWE2fdMFxXJBG92boTR+V+XKdduWEE7Et6/UCz7telf2xKY5/IHNlAR1Hhyr2vegV2
THqsNUYNoXnGWQzBGJcR7uCNdWS9jWJRDxuT6EeCz9ABmgeU2RGDltUTappBGD1VZ545TFhpIOuL
slNgVU1Zlt1MvcVelXReKTCG0ZR1PwljdzRn/IiGIUTupupBKSGQGdgZ3L5bPofWiHbIgCvmThZT
mrLpSXeYOJYNloGhaPuhl321x7wZShXYC6Er3kl2sVwF0mkuRKGoT5ovShXN9LLr0OZxr9suEnZq
onWHdRF6f+uiI5ymFiREwbFCGRPaEMl4sCOEhpzPluwgLm2Yi4ZxyIfqTq23UBMwYKhr62CzqAJ9
Lq7n8FMvbXRY4+kd4WHjoGFdgmRsqBRmnNU9aUI+x1q/mnPjGCc06FAYXLAiVScCjI4wdG/yVOz3
VpUiyNJneiq1thtQ4QpozvftyKjN1D+RTMf7Yu7mIFvNA/bX2U00Kwu0FR+ctm338Dwsf4kpuBOW
dKfB64jytg8mpbWceFGHfT3SaJPVvLhLLM5aWZKKeyRpY/EYN6Mbqwu2i1TbikAHXDDVWRLEtDLq
uVHvdBW8DrJjLGZAZiqjEk5KvFq+adGWKFLOP1rPggKgD1A5us5aRjaVbTkwvUX2ass4g5GgARKt
O4Nc3nNzfb5blqWuTjHW19R6/USpKEYZhy1Z2f3+K6rF6nwNf5rD4RH7WH4UFBXvTAa4KcPC5eMd
W3ZFL73NjZzfNH37PUTLHQJNjXWNbSnTyumK4jGoeWuMOVCRHKktUt5KFitZl0Y6TnLORAc1mdh5
k9iv4Vou+3wVrbAyupC1sj3oo+XG46o5EN9HtzEaSh2yKgN9Mt/xtULbAjrlpw1awDnunRpyjLNJ
GN7NbZ6OhjwFsV5xPhFKOoJze0KZTbKoONShMuXvV2M9hrQy9sQRhamQYP6b17Cuo5tY2xhFEoHn
y3WGCoNgVzVh1TPKJJyzuQjr63lsukpw10FByNq+CQvCh5X8bvSJGMpLOZIwKyduPSeil/di7aa9
tfhaU1WesJoIeIuocSvghZ6eqsaDRvugNKw95rjhvR/TXTtHO30U9HddoR1Ryeq7ghyh7NCM9Xo6
n80mK68M4IFbVO0mSNmHqehRrCkj82vaS0W5MkW2KEoNWrwTPyEoILDgpjH5d6nysC7idJ9irUKn
T9VaIHnhPf42gF53vfEto0gP1CEQyzlzlGz40AXr2SrpExayuaKrVh5woX/OyGjzudo1qohneYn3
rJEqsup0z028Euhq04bl8tABBdkhwDqPiAREHJi2McwvXbtWnmxgOSpVY3BACZg5tQpao9ruu/w4
RTkgtYVxnqps37pZWV4yLDn9RgonWIPfScQRcWXR8+M+VFPhGTZGRi1dZh7pBd42cL2toZZOJKP/
n6wxGLo5DtMGaydoEUWv95ZOTQxIRHHThU5Dpe6bhmFeMcfYZijdE92YnJILjkBxnzMVfZJhdJ89
eAPKMoU+R4Y5yEyqxMmz8XqQgRnXV6pvENOai7RAYpKjLYFOczwL1k6IjAMHZNgnysFQ09W3cLYE
g8WEJFskzkdSwmynb1XH2JjyyunACB2p8JAj32BqrVv1dDbjhREKg9VO5dGy4JdVFea9VSue+6gI
RjADInyIopxrtxCYEFhTcdkElGcYup91ehVIZPTAXHNXSti5deZi0dBHQaq/a+L1ppGoZdcw18Vy
/AERugh7b27LnMvH1NVF/dmaMVIVu7Ls/Ugsd6pB33QtUsHTaR4iXJENp6ZOo9lvIn6J8vFYtMAP
R+XOslBMCnPUBq3QhLE5aD5AlCvJwEBJgKa712EI0tozGA8CP2kDrSXirxXBBuqlSYh5ZMoI/ix0
xv3ma3GHBgWWly3OVesN7dYyNsSvpS+kh8c/xj4uIUA1O6ldTJJu9Kv2UKwCjXOqXNRaUCTMI42K
U2mGadM25ttJWh4qMIO3ljnd8qNRCUt4bwWhf2bfjx9GuuSRwSFjdCsrjnb4BWCXFgwri4XZqJks
G7MMsTqAxy92Tc8iMYhpCE2vul9qHxtCdTEa3KM5Ak+yT16sDvJSksegLFWmePA2JltS++cZnyXC
yUziGNdATslg/WUz/QIS11H4N0jgMA5QG8qIfIjdENSYdjoSkklJXlN4KG7dCe/JyGNKQGwE/Up9
ZDlYYVJw1BAV70rZd8zaQkkg7bQrqHPN2CWilMJB63gw0nR0J2O+yyAHQC8T7/DXAR5LF5D8/Q7Z
OOLWAmZNyqUU2IUC6Dj2UK8bi2d51xmRSvsR8aq2Ls9GKa07RgfiozCJ+klNuGFp2m07XSnX48YU
YEtL7B4CYuCi3PqwMJkqJBamF/Tfkf9/xep1Sj+7uq+/h//xEw/4/12GsAWj+n/tB9ulH8Dyhvfu
z4aw61/58X6lBQvab4piaKaF8cvQFLxfAIn/MIRd/4gQYMnCL6aA7OEE+C9HmKL/BnDKVEQFIpVI
sQqN+x+esOsfiaapi6KkmTqUKOm/4wmzlCvX+78sYZpuKCrF9vUCdU2VdfEXS1i0xUmmNfW3JNlJ
yKzsobyTXgYQKVcNj924uveV7wEYONtRChj61rt5lwdM+w/rD+04fQ1hc+lvqociFM7FV/YlIdgo
HlCdGZ9YKOnAv+Nzd6pwdVrPCjBZhHGgetZhC6cvIDFMypCp7Qu3vW33+nuC4jAN6pN2lN+ZQo1F
wDovP3UPw7HfC37vWefBhWXmJk4R5k/ybXOcveg2CxW/vpMdLF+X1Wtvu4TtzjUfSi8NmKNafnWu
b+fH+Yqasvvb7cjo/jg+DWF7J5yVT3mvOok/74ajvkOS7Lc7SE9B7ol7JDyO/p1d6j1XecMOFERP
5Z1g2dan+c2ui7A1AXIXjBhamTTrV3WRuW8hEzg4JLqz5VNrPsbLud031uUD9/AeEcE+viF1Ym+d
1ydu4ZHP8C17lR+FCDn3uiN62qE6GzYxE35xHz3IYb3jAp3eeWCCjdaD/O+9ckRL6Ih+cmM+4Mbx
c692VJfKYDf/QAPQjR6dwqDeS77lC94QEOpB4kBtC4fozUAUpN5vhbvcJigfacf4DLdho9NwQqUu
ehX/fXICWRp/FNJB4SB/0MLRAUjmL4dr/MVypGFROubrcL9WrsKpSreJGTmWQXrbHFAwM4MI2Yhc
3cn4XEhCuC1ZmIToaIJ6BxF1Xz30b4z4T+aF3/Bs+azSopeE4oqszfDzXbrTXeNOCVq0sF8xVp/n
/DCd5535vZ468paerTvSPZ6Vw3DfndkzJZw1kw2exOJC0bkF4k3qS57oNjvqaX98N/dQbSqHuYhX
HqSzcM/zCaM4qc5pGRi+ZNcn/r6bOrId+/qhQLTjG3wjOzw4r2wTdns7XdLWTgZbueGmlUhe3esp
Cs27KzGN9MFZCaXPWK85ogqAr2CXH0AQ3HaHJhP61+lSOrbq1HeZT3PDx1/05Q8PzB/1JyiscXaa
IVjt3+gVotXyImd0ek/2gMByNNi1b+WJEBcfKzjteeRj/IivjMdIdJZwMWxVOut0YvPqCK6QSSUj
A/1lRJdkDd8CNvHV+i6YldLF1pxFCUCWDfbls/cNZ0GcFrQuegFmB4i+H6fb9V57LDPO2nZDf11E
NWoXK+Mrp/8cXUgkj4VnSk7QXXsi9H+gejpjfKAjImgcnmGVZBiV3oX+a1mohr20oKMPmBAzV3oR
X2Y9yGk3ZdBLyIa0xVdTuh/RCovSwXqPXyFG9qm/9RBYmfqM4G9s+s62hi7iXKxYgeyI7vNjhphP
poCk545rU/jBDCW2mw0EswiOjorOvfL3nke6JHep6sKkIIzkKHjbQXcTFWnmpVqd6oMGRqoHBkIi
zI7d4YotfV0cHKjefNc6phujpUwOihRYmyciUetoEKKuZIj1vCLlzuu3JLelykGoUUSY/NDy+jQ1
kK4mF0A1w7SXvfyJ3rj0qh4M+VQ9tmVYPo/P6QZRlH5G0OCE6ux5J546U3feDH2H0Kd/yhMUSk9D
7lvic48+Ipi5Q7SuORgWaNzc7YUTn7btat3Jw9V6J6F6vcf6agbzPW7XJ74Tp+LhuBnuxMnBzSAg
edsPt7l7b4QSeHKbKqw2/XX+SsxjbN3SWp6f+2fxFr3L5IuyNwo+Mnzafk6gULo9Chfzrg++LJSZ
jNDdwu6bk6C+GycR8fH40p5HRCk9GqgZJu4dsOEzKvyF2vnNGB9HUJ5pa+wYcsNrJw75M3NWInHs
0jbC1C0cvtO72Vs98JOOccKCxbjjgZ/zUjjJbWIgGwBKRhwQbcx9543NSbZO+kdp82PdjJgazh4h
r52NRafSnxUU+8qu1Wmuth4t+gKt7wmijsvywNNhTK7wVCAAe7XgM2DzL0/pi1i9SOdueJPikOPV
GB/7b2VYGBJ+at0jstv8MO7pxqrizm09UO9nWtrT4jxOnjd/lr2nMzRESG8zTVef4+1rOkkY8xok
2jHrjAeEwkQXljPmY4TLupTzB7ejPyCcBjIB1DoVLyz4QMk/cdJsZvWkppwO8/IZ9+p8Qsyf30d4
bZAMTV61E7Dy7sdwdjkCfph35g1jB0ZdJ+RdPTOaD/4xnIr9eozOmlO67cdsayG/ii8VIa5XHM2c
YyMrZRPqLM7qWxKOHw1v2WH8UC4cZw8aWknynXQ7vwCIbN32ZdYuUqC7oyv7fNbZUSQmmrurs42I
ogDfWYSuQKhJAgp4VpsUBjwnhEAzPSNHXRhm6R6u1lhDAH9mrBZ/EWTRuQsiOkAj5Z4FIb/SWXZ7
xrgYtJEmIruDEGuPQeq+m0GCHKH2ddOf9X00XMSadhO9bfdLZDKt/hGd+49gip+CF/4VdvH/eSCG
+JeBGE5Xvw+/wA2uf+OPYlayfqNCtDSLeAsIApSl/6xlJeU31cRgZqngL0xRvaYB/xNuoP+mKaau
WKJO0apoEnkZ/8QbyL8ppmGRl6FeuWmqpvx3StnrD/pTJWvIABQwe1Nh64APNCCZ/Pmf4u2m2Fi2
yaDNq+LSrlkPnMykrVkzaWE7mvHgNE0ZVi3czQXksJObc7PfoikPsiF9wTc8OZ2cNAB+59s6saTj
n84F/3iWfgrt4O78fH0a3AeIECJMdRWyyDUO8E/XV0HHXCuB4ew84mC8monlJTlJYsaZfDPCeiwM
CPfShsp++cCxOXimwHSsztPjHCEDNY3U3ZI6fwPxs0MCwCAjnv4mZvXfbyIXqeumygXqoq5Zv+Si
TjWM5AlMF/Nwr9PWFS16s7KXxp95pFOPZFXk5RJNr2ioYgz9yQdUeVtX2nDSrRmngxzQWbyddOdv
7p74c1oiX68G0IKjkqby8Kmm9utBRdbETazQ0alqjO+zxkCInRBxy4ZiGWG5VYW1Kjz2Y/xIr4nG
kb4kaG2zM4hO9W5chDhsLVwdQ59/LfNWP8d5dMOK/ZLFZe5qzBBdEyCaC18aRenI0p6kxHOSCZ3s
lxShUbWwAQNI6AIEcChrhKwO+hGSQ9pr4u3i/tjgEvoFPRa8uCNzLKWKw54pApIZoz/p9J8kCIzu
pijFZV4qCWyE5petsZxGQ2BOZeqhYuRmoI04fyMBb40mVLtqZchodlvkr2tJ09FMDxHm3QPPWBBP
I3wKaEj2JNP2TnOAgnDNkAAvDcaxjJEgY62sQW6Jgx/JjlQP9FfHAMxRdVCEenTMpt6X0BnsZBKu
nuMl2Y8KpqtNLoKWVk5I8PnsS+2IrQ3hbkEQx1GfBteIOqQUVlb6qcoeAaiS/mnZ7a1cfJIKOriC
WcRugr2cTy13IX0kZs2ztY81lIomFow9LKcPGGQFweHrDxO29w7H7+LHpBi6a4tmEb3MU6LVR3AR
0cEYi78L0P0lKOqPZ0rmEC5qimjKECV/fiW7BQc+aEy0maMjV1N3LLRB3Y2g7IhP2nYRrVRuAurL
qYbQBRP8q55RAebTLL389fOtXB/f/zqH/3Eplm7IcODIoSBc6OdLAeZqlLGZYFndhlBkGUZ/Cst4
G/0add+BaF7opIvijzN8VB78JyFFq0MyVOIylQKuaG2ym9F8c5W1WaDuv5rgr9H706OSRuNbmOXY
iydE6sQRe2WdIbycJ+86m52NFmnC2vbX/juU00y5T5EcUl90h7/+lNLP6Vi/f0pNJB+J7UDm/34N
dGWBhBi1mJFtxVZxGkcU3sLdrG+KayaYxTAmD+DKhwMJAcEk451J5CIGXU6XcKAk+pur+QWHc11S
NEmUsF5bmqjzEPx8z416XtRISCFMtB+SJH1ds4JuR6U4s44X+O70fhfV9PHIbsCUkDaEPwr0jrex
ABjxSAhlsgdhTDnTIHsyjb+5PBawf38mNMOibcSSzMpn/rpj1DBZc4HGpzI/63XHuHJUTFs3t5NB
IoaNBPKQNaBqGQsGaFbRsTYKk8qpTFDwGM1rJmmf8E76s0rk8BVQvUeYmAbbWiVnnm3sTWMXEGsS
OUs910+8H58jCK89bqPTAh7fFqI+cvJeuyQ9Zk8hNexYOLSAw16/mhrpmTgRJkDs8tOymLcaf5zX
5DmaRnKbyijSu5n8BLh236vJYGIdEUPLzXrSt0DrtuHYJAUmNGrGDk1sz+whMFKDXCPMz1G7ELcp
RPs2G2VSIprXmmBcpNA1vo48NdnflzholulDWlJrV2z3/Kp8X68tjqNV40CMRR3NeDba2dokexWG
Pjgts3fkQQceH6PsXrs1zBr9kk0TQaVVvOd50zC0SfhYo5nCQVuoaZU0mFu5P9BXf2Cm1j1E1nSK
8RE0XXkSoRIwSEYUk26kMKXxtM+S4jmCRrAv+wQmX9xtPMwXMJ5MH7Z29FB+ik+zjFESetKlEWYN
u6YsP+aUHa6hWPj6THALI47GTsUyryorBr96afwypc8QFXgM87byE0Zer8WMkmjqdkTLGoGFK4l2
YzhXVg/WoxnCdZnDQbgXEA+ch277KLjrfiFa57SFXH9l6wGn/TTHWXjUjYwcRNQXQtw8zzxMtp6P
S7BJyOp5vO5ZBR+HSjqb4iAdkHieSHnm96I4962BTxVP+q4x2IjLHpWXvDXVLjdtiVER9HqPtRWn
TBvpIbsgTpbsXW1gkXRLgxBkLCUmuq3B/qIQtJV8WczNHxfAccD2OTxGZnxYRKSBUgmfrYunaG8t
t/31ppmt9kzKxHOs9UCO+IlyZ/woCLIK4waTQ9T1wwkFMedwLOJmvtU7uYHcqCDBHBg8OXz02DPn
BY9izjiA0CmM7FK22qI4/1BKC7+5IPrC1WQPQe+oqEZEQYCwHZkNYd2+wupEjCEdnMWYv2OOzLBv
+CWlQZslTn8o5H+AmaAvJZD4aseTEO9jklXqaGNcBF4iC9eZyjSLl3qvTuaVFpWuLuly+KcjA69r
UaLvBU4aGq0gwvanF7PFXXef8IG5tdLd1LXWrooTPdAiUXNMmFbIloxd27XfeZ+E3YIRIaunO/TF
8AQNM8yFcblMFfInKyuGUBZm1I96Ov3QVJI+ACKXywD/7F898f/N2ldnBVVlRaawlK/wsz/XvlNn
STXvPvqlHksEtFeq4ITOQCclrzAUcak2qF5IYZvZowCsykazMzQqpqrswclvdAPMeddBqEeJKYuO
qLxFGa2jv7nM/7AJayb7k8b5QbxC3H6+zIgssWqVB7BOUAGsCf9MDK/Rtur0IpPQ8qhz+ztDf8jJ
QHJTaEyQpRBRmUmTun99KfLPffnfd0rOMYphmuQk/Xtpopldl85KKdhDORIfxzvhxDKhdjp4Ug+M
iq6cJDbZs1laQijCC3XW5lFWu+2ljOWHbagpubrhR13gxk4raXw1S6oEVBDgCzTrPpubv8ua/71a
+qWE0TnJyYbOMMGCfvfz3etMUYLfNglULt1IaCDcAkLoF7cbca2VCspkVW2DaBV1f7Li90FoCMuk
FiHknakvrmQAu/iT+ykoReP8+4FM51n0KkWXKU/xVwpl6su8DhhfBbKMpwSTAQKnyaxOg9p2R0rH
/5PvgakIn4nYRhn55s8fqtRrDbW7GTu1aNJpWaIlGAsZkQjTVWs2etLHOWcgyIf3oSe9B9rOrVrp
R9NDHSmouei9os+ce2OHOHa0S6N9jzE8Om0kKaRaLMlR1cePv356/lNhS1mLDVCCH3j9389XDaum
65dW4bDUzIZT1JEcWOtwUttjK6NGT1aV1U7LQRrFFlr5RAl585kZE9Z8+etLMf5DEcORVxRpG2iU
fL8zCf907CUUj+SBgkagDJZyly84cwRzh/odA92GU3VaOeSOQ9oc5it5W6zm5pJ2iRZw3lUwHGrM
jIvhXuzNT7bNASr38rwVV5+73GX3idbe9VpzbEjF3hHSt+s0efCQjPbh0NRBlkYbxAxwBrlF83Zu
80NdknIRg4aqr0GFnakWQcUz21jz8L4kMd3gNlZvKgGb7Wxu30UeS/6qVj5S0yvRdkG2ZXU3emF4
QLAusADRtY+05KCpRvtxmVykAN3/JOzMduNGsi36RQGQwSHI1xyVmUpJKcmaXghZsoPzPH/9XfR9
acsFGyhUo7obrsxkMOLEOXuvfYQBMx4gwSLeG/HjhW2KETZdZ21anBiufwwVezr5WJhLkMtV4JQK
v0y+Ke0fUmt8rGm+XI9+KNamNb3jyvlX7WtBlfx63/A8hozouV0WiPtlhWRDWViywc8DHi04wiFf
daMJKaRPWqK33GnLhn2tS7slLK+p2UKGn/aMMhlZIZIWAl80EhDC2osTIQpbaPw+545Ktg6uObTa
dmC/qm687eTEjdOd221rFcWK9G9WfkZd0OYOUpcSD0QvT3OJoXmgr97DpcQmGzAtQJ/x95X4K935
y/7k+ZK/TFpUHivy95ciqNNURwbqcNV7mNbAeq2kNu4QnFxqLma34YhPre0xNPRgfbbE0SWbInST
M9rNVcGxBDxukSxJE14FgrGof9NJ3EMpHK/SuYULUVg3Iqs0eASGRFzXC3LQC6rAPja3/YhVmLaN
DROLCDzo7IxNcuNZAKh/rYanBoH5+e/f2PnzgmNbrmd4JKNSzvj2lwuEj2giiQsmHLNg1tomVnNV
ZzWWP+aHfRnd1dkPki77Q9wvOT4z5CyC7saDLab0SSMQr7v5tTJD/y4UBHNFQrqbIcHIMRBVePLD
6FGg0d6l/QxssSFWCdbteDf1FDdqAlyQdMawJ6bApPUWsDRCOvFZYNxNlANn2VMXDrPaNxFO3MFF
p4/oyLzFqmGuBg8nUNZ9KxoZHJHwlXX0oC3hrgsrXQ1EDGxy+k7bNmtPsCnNVVeA458N74DI8to3
Uuc6WWQ6M1ZiCGsNh3Zv/Osu+2exYFvc0206l5zU5q8f/382Ni8MwS4S3bnibgFbzqRSBLqGCtdx
O8z5DfqXwd5SphL/YfUQrtDI8Y2bB2ti6f/9SZvLVfX3tc2HkTxkOhmK++KXAgv1miHriic9keJ3
qbxwR0wQfuwGRh6p5zuzGa4AwjK35K4NlwddZmDsU/Ej8yH5/P3DyD/3Fj4Mi85jhzHo+S6d2v/5
ZTox9zDfQmq8pTgFb4ctnTdtly77QB42wXFuCNZNkdsWcnTXUY8Uv8/btePm84NhLlcpEWjWIfOW
kbu/EyLyMmIMMqhdA3I+oFlPbvOeI1zei9jl2oJcPk64Hf7jq/zHG7T0pmnKYG3wKW5+/yq+EZCk
RRTOCjVC5OdXbduBZMeLs6JJfucMZfVK9qPRGrBoQ9hDwlTX8dK3KlzOhmBHzl4LnIhmrk80I4wB
RxyrEAwaTOqLthr51LMNiZZEAmHm3DdF/ZPEFOvV0lf/+Cp/9Mcde+mQm57lI0ZB8/H7V5H2aJIn
zFdJa7gzaEeHHcGmzglV9StnP9AxfVvr6skvB7karUUq2fWPA9lnDHEIMsVCgsUpfMrrGselKSaS
1uJ9Xbr2Mc6YfCVEyu2o8v1dmhv4mfPhNlFM0dsgVP/Yyk35H1+GDr/0lEezf2Ea//5l3FIA1+zo
U5O6ZqzRpRVg24InuyGtCpn8nUynaJcXClhDRHZk5E27xQa7akNEbWiuo7tk/FQxLvSuepNy2hfx
EqjFA0E6lpUAFQgUSO7z5DFXbb81DDxveQ/gZTK7ux/IelZOGoAJKkNCegZGVNimsGkmhnMvXVas
H1v6ZmwhSxB00V5NaNxDep3swdL95ojIX5vxbZql7gPaNbYup+k37ODFxu1K7zqv5tc+EWSptOV5
buSb1xc1/BPzYdIFth+/elABEloqnNqwc6Ihxv4ajJqzUdAv96ONqHaS3D/pReNNuc5DbqVdOBvr
JjVehRr8Vd8j51MwRipnQQGJgyUaNCQG2kTkLw9hXN75/kBepzCM9VCUam2TbqDArpC4OO19zwLp
1HI/d/NO7maVzLuGUIMNviw69DR1naotNljw8epCbL6JGlAXQk/pxl7iB+TcZW+CSj7Nbe8QtBC6
2uiTgYe/SdtiuKUWB2KAMkVW9pur4P1MSTagdaTLCenU2Arbq+7yYBGr6BrCS1i2++U4nTrHeG3I
7SIvq/rWGa1zipipZCqAR5JV3zyHPtnojMXh76+X9x+bnouX0PPY+1yHv35fkSrz3KHB4LJWJnJG
D1XyRtQdFH47BkeEujv26bisTO/SAqUKS5k+lrMgxMSJJzo6oKgrz3i0ybNAR2BFO0ikB/wcJTLA
/hPfKgqBLCoP0qprOmfA7TGrtQPusii39qFpyHudGPQ9QGrpkVEotHdEIkbmnyK67cBhaGiTMMtZ
Oo4/dd7GF7MymSB3Xgsf7qpWYXCwR1aGAXvF7gcARBiBBxIcrmlbH1Vri3NKN+FW2wnX0KmDmmTk
312rpk+OnaNErX7XesAZMJf211HbNmvRC3FFjNyRAdFzV8ChddxSb02V99sy0o/zbFv3Vbf8XnN7
tMNGvBJ24cN8HOp9PbDFzElpw6tFyRxHKnmZwteZdJM67ac31wyY4wfoP8MW4GYQ+Cn0g/kSeJl5
bTE2+PsD/s8txzGoHQm5NnFYfTnVOLbivJGSbmyJ09Wy6NZoHflsMEyDun5Z2I16rcKYhnp4ivpU
gO7DwhMUAYqj1CEkJ3UUiLHikPb0F6A7OndcnKAoWs5AzgoKLJViJLM4zHZOfEqGH3IkbEd0RveP
c+0/Wsu263Gf9S3LZJomv5xrdSZGoieW8r/BaRC38Tly2+c8Ll5aO8B1Y8XgQKLBQa1fRzT7eNlw
RxPGmgZvAHnDi9PAOFICtFSSNSfpq+K29tML0XuHZnk6faq4+5Jroc3e303tnGzlWA77ogMNFI1c
Suv8tW+t7wC6qQ7MCX0NQp+gUy9C5/0h99hbRvrWREHk9xZYlzZzsJkFDfKobHYeiTrYVTmAybxF
zkRzHVDMnF2Iu6xh7Xqoh9W4JYxp2P59HXxRTC6dGcddWjOuy4+HuvvLi966hpp6j2uEwwg2Wvz/
nuMdfJdkDLIUDWrdpIEFFsKYnJFCizxLb/Nwvu+6gkZ+WR4AbT+2aM9vUuwsiI+G7FAl+Bt9O8aM
OHOOdM4bQbyb3mvtJ7qzwS4J8dklSNxCuwM15E89TJCgOlvjS88p+Y+9zPxzLyPFQNG4JnnAVe6v
ve5/CrgopMPcxIyqHdo2OKaac9w4r5qgERi2yaNlk2qsmRD1wjljV7u0KMuHR7sb3wCsFtsMiO8/
qpf/KHD5SAzNubGSRqK+zkLCPuzJ6GrRE1nhE8rwJ1gLeFGHgb4uLkJdojvRQ5Kx0S1QMhHS8PV7
KAxpyQdDnviPVfBnAcIqMBf9Al1NytwvBUgfCEeTfUdfyKSlzQfGUmOTGqLpDicveYDaSQSVseXb
dOsZHlbm0Z9uYj50kufVlQjCj7ThlgnNZO+KCWVmNN+P9HQvteke5sTnms0RX2Up5owAyllFtg3G
PYvWOKrEPDLAmjXmzh25v8kA1oKHxdfJL62sL78WxzAND3//1uZSI/5+zeBbIxQ2Pbqvy6Xy90OO
cUYeFWmlsTSoN0PRVZ+wlY9zTY24tMqn2TnbAe4Pp+K4r+fyh28xO/v1fosCHLZePNY1Fstt784H
AoAcLI//0ArIPy9DLF5F3IVk0mgx3/v9UzZ15Wq/p+UEm/0bHQgicxzkwnKeYEyC01KQX6KIDiPL
lKBGY9VN46Mm2sFcpuhcJfeiwMpPws1IxpvdbvIhHredusREbe1TTyK68sULB9rxH7/vn59c8dIt
U+BlZ2ZU+vsnN8jn8EuXVU6MGSK0CK99HIX+npwm4Ir1kJOR45y9GdDSogLhlbC3WJ5QYhRH3IvW
P1b5f8hB+Dye4S7iA8VDX65H/7MRZFHqSAOcwrrza7XKOMGxL9m4pQEizsloXosQScUgiPMiL4N6
RL5FioHUr2var0m/PzOmU+nuVw/oH7/Wckj9vhoVHw9zMI1um5n4F8WPKewhyz2baTJW8usQH7uf
qmrNHP01oC+CgcoINqRkEOKe+sWh21mV/kbY0uPfP8cv6cmXz+HRpEcBxffmP76sN3cyYmcoOEyh
or0Gs0+QaxMON9NQw74DMbOXDZx6ji9wnz2QONfGohVW3MKGeWD4ZZA41zjtPblnjHy4vO1LQhm6
uUyBFI3YfcWCqfRJDNWMvfaG+QTrg1I/P40cqdAH0MdZFYmOCFGybVcNz0IImssODtc6ta5LYN8n
o1ENwwQcQHPm4xvM7IdeJpdpqdzNQd/kicetFNPxWgQdPdq8fPQCx+AGC4ILWA7k18BxN3iQIKM2
ljj2wSx3f/8l/0MfANHEZ2dRi5rM+yrIQHYTEHzBnAgrYn7wngIlR/CwGyx29YE2K3zleuFC5Udj
MKBhDcVdwI1jWzUhUcQ2ANO/f6Bfg6kvj5b2js/1n9YKK+3rCwDUwBsMEFYkNTFzhNNVgMmb/Q4i
Rs20QckEb6lOED0ay2GeTMVVnwLliQ2LW6TsojdaQfdl5H5q4skP3N30xZrNbS3s5BTXKSJ37mUM
9RFnj3kWrEkvr68S4d7V7KVJlxzNdpLw08irUVbboLm5z53Bu0whEnw7FgQBs/lPggxs6PCYvNPi
3faNbGMTEHiBZwTITvZ670AwAR0RTv+4i/t/voU8KyjkUllykSp8Wf1xNJpTTP7tesoddSCiMYDI
YkYnwzGbaYWnu95xEC/XkOxhJqx6T3YvZ9jYHdIKf5YIR3RPDhETqrzXeePv4YLDappBPBABvvbl
u9en9p5znaTLyftJo808GKn33cohPTOlR7AcU22FEZTEOuleu3KMz32i4rNfkQoQNMt9HEL2GXCG
PPszVBe7hVvYnBB9ZVcwxeHzgu46EZPj0qMeoffXGWBFl39jTMfuFtTBE0GPxV5ptNehN3029rzv
ZHfXNJa708D5LHsiRzWeAiASrQsNEDJAuy2x4G5bV5JLwGD4ZMr2qSQku0Tsyz1DrBDz+uORdOzy
oqJyIz39NEvHPla0gBiPI3+K8mLru0kEnMXBRkx1acUPsiWfnc7UiQYUOhmvuipVXB9l8qLn73G9
dKqLutj5uW9c///ffOsfj/0/rkOegdrTRb/JvkdC1e9HQ2GXsV/KQa97fW+ETHW8/NMqxG3UA/Zz
4OcN6SBOM6Tgum4pUaL8Oiqm6Ohxb/BARzhRN52QjoHQKrZdMz5EY7wKOxlcsmLeY9wuD7/ah16G
hNgjgRM5Z/KPSsFcztPfX+9lBiJNjlzqGXSov38JBDIyqRzcOgg+CxzE9MLrtNmrUebn6MqYsaIE
3n0HTjJo4/GGkTDgJUkh55zJFBqvF3/5JqHjux7ngmg2L7smLvHj75vQf0zzmM+4jM65dfjopr6c
c2HDbth0LBcwVP3GFeM3PaEGqjoPemymB9jKzH+DGZJASl8XX3p5P5aBWLc5I8C/f5jlF/nyi7lL
5w2ZreM7CEV//8Xcyk4nv8wIGyCclKyXxaT9j03X/HM4xVZiLEfq0l8nyvXL2qq8NCmSDou1Nxvk
AXGxbInO5feuooVHVyHpJ4rFPlkF5Kyoc3kxaZIYPbCVKIVFaQbpT5/EjOvEwpNLiEV5yGR6ZPwM
NS/MQdm1lrn3KeLw8vCqXut9T5lz7U4g9CJmUq3uYI8iGF4GUZJO4jB9sD6jE+o5BhlDVeF9qAa8
nIN/MnS3mCvKfm+0zMuimFlEZxBAOk3NhrLKOsr+oVksvdNIFpTKG/D9g/U22JTvZks1hXkWfHKK
e53+mk9QJqJKeFtBshtSFpsNPeDgTmRWGO7TCMgRV055lDPK1KoCFDbo7jBVw3erMsyrPL2zGKtv
bCe2zyPcXoupOJRtCGEOZbo1QkijTNInK3wM5wYREaKpTerLp0axusIgU5vIaeWhEwYZ03QqiYM6
tzkXmjhsCQSeZHaX+vOlqm1AhbG+zuvpPOVIILo2SXdFxQcnIxi9F7KuPvHOPQkhG2+yE3zjTBeL
HiqRERXhvXaPzCDLQx+d4GJEN33G5ET0wYPAWg48Pr7t0TwdiqCBeZ1weyCevN7aiW2eoqihvUB+
KzbxhiRMJ239a14K9wpv8Znxn3lSw2yehpzYYJkSYCJK4yQrT65sSw8bGmrO0aJoOtZswNqzxX6U
juY5Dtm/Xt8/d5nlZMTIafKsmYN7XzrvI7G/Q6dAqdNXeCdwJrq15/6lVso6cMUqV+ZH60YQR+LE
2gdMKNcp7IrrlOBZTDAzjyteRMQGU7Y0FtOi7aNZIEGpNhrCNonT1wyI46sB7c2RBdOshxYjke3l
Hw0GI5PWgdfiuLFjF+hSWas9up+bkGiXG2KGT+784osesgrQsdh4M0HoHVSqMnAG8iYiBfxKjvXN
EPj1Rfj4jfrimEvHvJZWe8ZB1cV2cDScQh/D7AejD3xp7lgi5DJi5t6lY94GFQiWMDjaQ9KdQmL0
dhzLMArIIr+FkmHdjn5sMyK/iWvcf9EUFjcm6TI3syy/69y5GekSIoJaOCdOdUmt+d1oxglOIhjU
OOXVdiIizU2n2XMqryAzRbsSCGMaAIBv9CF2KJzzEdwgCRuiTbxNwzcMejrMslnadlWCuw3pzybx
5/4qMnVKw/ucxJL2I/wxy4E5Sj4zyO6WFjjiKgOkvQ2Xtyxxu7lOfzOU6t70CpTZ1pjvMiofmoTD
xil9irraDQ4Do+SwgpdZcnk8ZQgQkF2e0sHNkIBAnAsrnf+jiUN+1HIb/22vViDeFim/tPylb/ll
r1aVbiFzLn7EqgMuDa2vcwjPMZ8bCXKkaxRRD9NH2CCv8owSEqSrk20UcVexM/WE5nteWw1UL8/v
DgSUh7wc1c6aw++yoOVSRuaHgg0CfFi/FwEhR5o8bU5SolLJpN0mJB8yIhIbXxbGOm6rOzMJHihD
P/MA42mgv5U5ivq5u+Mg2wuah83Qj5DLG0js87yNrfDZjfgTg1e6OcmhBSxCf4iOB4RCbqAjzNgm
3YuJp6DHWqwnEHZlara7cRCfTcNowJ3ZNFxUZ+mQoukjjHoiUW5nN80VaJRw14U9qGDXuVDfrojE
voI++TAojFY65MO3RG4zPoV3NDwWgf9DTo1cJQ0sG5RqhHO5zoeawtXUulCuwNZECWbjxAIolc3W
d6vcdKzKVW/w8yAZqCoUEwwxgUk3eE7KAjZjvxUkRhFGADkSJevyWxrvZdsCy20kodNhe/IeI2Ri
u9xB7tbNyT13ngkhoNWvR+JEyiTAyQJgbV3T4wot+7UhPbCB3XBw+B1b0wK4DHyQ5qvxNqWzs9cV
5IdKFNvKAWUPGzEop5OXA2eeFkJEL9AFMrnJGVdv4wWb1qfOvpvUTaXiY5Rr3LE1Cc1GrEkVqq7N
UJyFB4rNLvlx0M74K6ZxJ+aYJPQyEO1BEuIEWOAhNURkZhIzRz5wKPHCDvQ6ZWCj7BrCBaCSTeHy
T8mkKApjtQEvcYsA4Ca2i24bxGiJhUhvCGuhCxnBiChEeBtK8c7QEkC83HQhfwx3OTg/5UgYRgH4
UyHX75twSeEiLKY7ZA2ld5l13rbX6avu1cNcJke7ir6LUN6lkwOAGeFm4v+0m+TCInn1Pb5tYO5q
n9I/zhIsncr6Ru5vtM4yPMBCV59D4wOaYbtzw3AT95iLLNdH3Js+G1ZIFHzhcj0kNw/4lVx37p3X
xu+wTyHx8FU7nx9uFv0PYqKvkpGbjKv5b8z0bMV+sWaCRqicRT8w0snPoS74ge38G4yLRukzwGuo
iyQIr32LxOww1KTjxO/+XDxEQTZtVM9wpeGxWw3LgV++XzvqMi78VpeShZhH3pdkDI7BSL1oEhuL
asL6lKWz88b6BG20xFVA0oMaYM6aRXwKF9aKUb+Fc34Ne1AyswjuEsu51ybsO/j7iVHB7NAA2kiD
TnaC3uVqtq90TCiRKemNV9lMxqMrZhJD5is1ON9ntA3Urx2jPcWszu+4It3O7InLUIx8IZ+mYR68
zhWmH2OGrlflLeLRDO1JEb2NJj3XKXr89bryBMMtmdFrFca4lFznOgh5k3JveZWj/qcPNQdXNL94
6yEpXmh4bnAP7vCRl+eGRUhWaVOi5bE7oloW/LfNwxBpfaur9r1Eurqpxx8YaRCDmVRrWJA+yMMs
WdZReVe03qdjEQ00uaHaao8/3Mq6TREDZGnZiGoneRXEuas+u3dRbdLU9d8FL6XP93Go1NYh9phV
cnGmDkJavpByjJ9JKXK22/Q1C/nXjtEM+6RFoJqYWJ79aN8Dig7y5GIBMeTgQSaDWhbW+fyj6chm
Ig7e4wpMruxhTGy+TDC+y4XASpz8s4LxPGb1O/Hc1Sqynk3RvHeNZ62pyikY+09dsmM1crohHW6b
FigXg4QHjVNs7/X2D6fcj47o13masWHq5MEozaPKwwc/1Q+VBxqANF3s7CP3t9iv19Rhn0Y83meq
ecpnEF6eoLU9U9Oia76WRnRd5XxbQ/GrxzP3xIWt1pjiqSotPPeK3nfpiYss1dUE/nINGjjbnMH4
snAND0jovHZlZW6iAP6WS/N01aFvsxE88khBtcQJ9NCZ7lqKbMhkoi8Yeq2RH8NTIgwkgxthZ+zw
O+WPjJ8LUFmq4/EGERCGRF/c5E4UA95CkTO8ntMHornvZhBeq7ICmCucW9GReVcbIQG1Xv49jIkh
pWfob6ZabQtv/CgTgqDaCkdGHybruWOxmXF1R9rkz9pjyRpWtjXtHk2UPuY2aEoIWPU6VoDqk/aR
3He8KEGJFKNkRNvSZqc39EFe+AnD2W508RjPjkj3kfdcdr6/UinavrAT5JXC5vcm6yHP5Qt+OIs8
T4UNoBpOpQ2zuyt2kx+rlRuyZogyW2tPB6u8tIZN36Oh8kZ/a/W7Umrihga+Xqi0S9ZwwEyIh6Ur
AiAa+1nUDf06mXxmI+F89Nl/YN8C304aCn+Kh4RSD8dff+PfJZvU2s4zJcqiSJU+onSyIRcpzyOV
9Ifr4WV2KZjXkL63I96KFVX6R18SZ5QM6fUcwuFGDwxgq5h3I8axFaqxg9+a3dYWBjFwhf+TNtiR
TNzH0GMxtQhVHMFekBo81Lz1bsyMPJ8ZD7LTIH0Pb1VgvNYG+b+OatDt984rTTg6pwkdV0WgrV2X
z46jXswJ+xRmEbAVwoMjCa887t4LaNbr0aUAJMeSSCKbxd0SOzvTdkoM8i/p9+Qr4Ji3jqxYz6bO
1563yUlUXbXtzOTKju9BifRB9JxmNBmDJy8z3uqRxWjqcOAPkYQMDDxIKMKJV77b9JNEUaOCxrTR
+80LmHlzZZBZkNpjSYYWmOyMXbVsccR0lfXcZtObHwYRwUmaoD/9OE0c/nYeIqNb6KWBbDjnRh4X
LSSwTOUVuZ1wl2JNZ24BzoKI23KXoBmWXQX5hEMOvHwHcCyBgNTBNZYll0YXvHPsLkFsLs7DWVan
MQHG2jq4FZuouxUluJR4RB1HOYQKlbc7nlMqNEqEyfI/67J6NYgv2AVEYXn4gVJAyjvl6Nu4IyYL
+b69bdP7rK8DMpkF0dlM3jFNECuSccpV2Un1jbOn4HtIOgszDYmhA+dkmhYvwq5ZGw2cAxl538oW
ExyvH1al4d0bwmzTOw70AubMA9IMEk43kXvbRfqhIaklKaZsFQ7Q6jQY6y2z0J1sqeEKN35oUYAQ
jvqjNN3+pvfDTzldZw3vX2ACNpPsZiyBZzeo2NuIDY4FSzhh4m+GRr0JFDmTLFI0OuSbTBnyN9Zp
ZPrP2hcELfQuT5VnyHX2iZYrkRf+e+ejxcgyAhdnQd3jl/Wh9XHhVDJ9H3xkcSbfuM9iqioEXcxD
yACbOCRknMKw4bNxRS+DmBZlImk8wOBQQE9S6LDhXCFWGV1zHWUmx1QUH7q5JoMmju/NJn1VFmeo
N4nHPAPbUhGJGlFVrhytyNYmjXOvy08tQOMq4hzNXo5bf/6wq+qnVUTGzsqadTLBXXCd3OFV1mSo
dkTgGYwz5pwMzmEkz5Ja0Z3KjW+TczS0IfVLqfRhHCxgmTRwdpDwmI9RntFIoVlc2G8Z8jpYakhG
vLpZsFxAdImDynINA2by6QCYl6QqSeNhVLJ1HefY0FPf6oEwlhLCdW+Tb03CpRNVVxYddWmEew3A
fmW5TrmDJm4aCxWndHc1tqENl8Z2mw1vZUm0iztxoxRTv8t6BEcYTGJUIR+VDgkzLom/SL1hRoiK
9HJMcuLEbGfd4iepwvqKgTAhGFIeh84bztP4HQ2B3tk57EmsMzvTJKJUgIzwA1UcnITQQm6pK2LJ
aSRV2Hdcu34JZrASmBQKMu8mMqjIAfyl1Q3khaHxs+9ymwvSGDCP1jdmbDzRVTu6ZqbYkWcaORAv
DJI/pzg7GqC0e8miixbquoySj6xi0dO3Jw/TJLvE+BgCVRIFBLdPFs5jPkafbQz8v57BYwBjc6Lm
uhxdKvacvK3WzffDXH5yE7otExJMugyCD24xSsS6feH/CE8kSUjoSh+DlATmBkPb2gV+ty4wtk1B
9TJmAaDZ1rm4OtQrqxZEYqny3OoG9RiPWpGzmSj/QXT+ACOEDaJyT2GIUb0bGuqRCRWYpJPYZR08
d6RJviaGKpvYsbhDU8Szi85G84m5MuC6WETQKODLdDJMmFTDw8p52R/BLhKDWKi3McZEELVweNot
PeTwHDDSKaqOgPA844zo3YNHRPtmdjToa1rZohqmqxL8Ls6E9x4mGCqA7K02Eiqi5QoXjuM+askl
0cQaZI75Mw7pZqZJVNHlYrvtpwNNrV1gMi8s+upn04YEnxLRg6j4ymC9malJeqjHD5llzwSEbvB7
tjvlwZnLg4kY1+oAsJY6hqgd5ZcvwNYlV0DAkLhn7jT4hh0vSLbrbZuAJuhf9UDhMpvktChaVGoC
uyPjNtnY2OgYn4fPszl+GiMW+QXkV3eAsftqsQuyGaEQNJl46B+thgM+9h65SrPFY49fq4QQSCeB
kNI9TFV9PzoWbEcf2JEDspauFn5k2HzXsQZZlDAF0TVO0jCsv3GZBOWJD4cE4NwdsytDjkCqI+7T
RXtWOWkXkQrO9QD9tOP8TZp2uZBteosI6WZM4p3uWowdK3NyftZqJuwQKujGGSwyQifkFqbn7Pty
3E/9UF9FKKedub4kJp+jJ3AiFazSJMDsU9UQeyqwA/v4nM4xkFjTz4+Z1PZT6fs/OpbWylVQFvva
4ntlCwvF9iKmwAONqNkewI46+xJZNuoDrAUGx0E1ItmMLLL1Io+oY9M/23a/yuvMoHP8jKOVp23F
6sYxCaGaf7UrCE4jR8gZu3E3TpyloeFn+yW/UcTJqp1Mse3oYsM6JHe+EGIB2OO2lv4j2IlxHTjT
9zhp7nQzP8k+XlIKKeJAXnsgXGrIVVLdKMovWtwM6XqotOyKwbnLJGe7R/hjrXx2hOzBb4wNZfna
Xf7HeSQUs973lnsvBqrbKL5lYFhAtW/MUzW1N/6jaXEzkgNyfxrhV4NNTmtVdd90waROW+oUTVDJ
01ati5o2Z8hLW5WY3EOslFcScn7YQVqyI5JpsvkhQytOlsP0nqTsewYxgQxyAOxUGUHG0H1DXDzC
pBspemLL7DGncInuq5I/ubfZQ8ZkH1vdsA999LNW/LOzw27jVnWKtK3d+EORrTq7PA8VF3F7EvWK
Akkvrh5z8pDfav0xh/5EOezAyl5iui313qsmOsJ3fmu4fR4Cxja2YJcdi4rua91dODDfgqUlkTgF
uThwI5f9e0/b8rHNve9l/j43FMu5P0MMDi5U9u1qaPWxRhiw66JH5px7NyoGIux6xAOpy/FFqeXR
Jw7ec6s62U4yrFK7SNZ11yxRyHs7j+hIKnddC+vMpepbbkwD50uB2zLkN6P0kRFSZS6XIVmIyge/
JbmRWvKkIhHttMMsRsXmuWnNC42zJ1ej0mSZ4AUK1ZENEgc56QQW4CoMQp+2BZECGewmzPECzZF7
UxriYJfZbRmY3zO8zW2rP/2C0YfdXmzCLKFFbMuQ61VL1JPbEDsFsDgkyhoky5p/Jhkb+xVzrq2H
nBB+750l5gs9z44ASP2OqXbayzw45Dkpi5m6K826orr2oKObBXmdUU0bZo3pcSmzN3POo57HraeV
tzWD+DuJI+6miclnUgTDMV7inL5rR/uUDb19ZjJ3nrldoCNPDqWfJEctPFwU+pyPgMO6eQP7s95b
RnCT+6THNB6yayu4GGFBwKfepHxOwPjLrtPc1kbeX3FKMsZV3ojkMj549gRlTr+wvlJrN84mt/gK
lkbVVN9yc1x8jxUEJCf99PzqM3IiVq/Jnu+HI8KaHD9qQ7yI56l79rDvVTqslqz3nO5Blhg0fvua
qj3vPuN0OKtMXZVZ9UanSt7YdvI9SPrv9K/h5uUMZ4gkmdFkJxTYgOnNkbu/U1M+loGxpNTKfO3z
08/ZK6o2riBi583dBxfPYSft/k3WMwGJsyaxb7SKU0q5iVCObNLSmXe9tXBKjJ/18v822u5H1bnx
rqksHmmNsMQgwUdS33KcvHVppc5ORxBFadUKixkhS4DCr7NevA0LaMYiGQTbREv0pSQtNC7iJwdB
mcqyeeNavLuCoi1HqrzH8MucnIjRInkWiY62BD9E27TdjAtgvSvJQjbqdNPOntxVrkXHO9iafgX1
QRC9WUGrrwm7IQH82qzog41u962V5MUpgD44V5SBJf2GmxZB7mMN9rj19cZ1yHm0ojyB0ZyOJKb2
A8xEeek7JU5xQTpQMXKcWYFjXWV6SlZj3F0lNR3jOCSRSofMVlH7l+zgI9covz3LKeVYDal1hRx3
diVw2quZ/q/xQB+8Eov5qm6iexmXG9tV32xB6lq4Dgco6S4qKkaiZLREpUJbOrR7TRcM0Ld37bTN
dYT2es7YDFCUYD6Pey4s6RhfphxpsKGXIDZGTXX25gdjxYcQnKnAwFIlXtX/EXYeS44j25b9IjeD
FlOSoA6GlhNYRArAATiUQ399L+So+9629yZlVWVVmZEk4H7OloTioILOfpiyjbM7ttNabkSg8Tjx
ppmuefOd5lYYZXfIDBQKFXmk1CxNeGTAKVgM/U2jKaEPS9IZE+GfLav5PXl00HVC4Z3EKbaFcgVK
SSuAjrr39p5r/bjF4mz1BtZcUYtqPHFVXJcZ8hHlehN4j70jH+WaSBYgUSoRS4DzrX02JUgH3GpX
L+fWDA+ZDOen0KlPvslJTP69ihoTpGwmQYBeaslyF4ubnwNXZ8n93Du0Hxhus0/bAhyyrLIvpyQW
u/aL13wVA3W5/qA6VpBSbAs6Plcv884N9zJw71Dpn9zJ/9V78Z7qKqoLluwHX8bT1FFgscJTXCLt
1cbbxvT8ZFbEzk/JxeLmkJ1T/emGERonyouBuvReRe0MYwfVaF85IaPAbadtj+9VfFGf9pvyAQ1/
gtQe9JpkbBqHjkGeXUhWltt+9JyIhkttNZKzmXZbhHODAuqsUgeupEM45yvv7C3pfVE354VpBAZE
UUcdtGeC89cPGYTMraZb4Zp/7Ln/DCWTWlM4HrHw8xHo/U3y8NysVr7XhffFBeHtIBDvlc1V0Wpe
MW8Z+HzAdQPXoRki8UG+dIivA7NQ2lCYNi/emyyGOyQmRGEMThm1zZ3UtEBh0DSrnLOArraS/uKm
TF4L/1fsGJsQPwB8OEo3Xzk4cVwmCBy84MUUkTRxeDXIgs/ihcO0FIcsM4iHJaeibBF1tb54rAeq
lwbN7xDM6S+KcG6D3YhDQAT7ttT4VpBuZaQPlHBhvforbCxPhsi+EwOEuyQCidfgofBKgme1Q9Xr
aLznTjrvPRX8aBJomGXY9BfJ7zKRALVlwPoDY/viWcK6oNThZsp1pH06ROf5s5lpXFxybtmGe3wI
84aEns5i0AG8rXzw2uISt+Gz2w3XLjjXzsAIzO9tCTUxyFeMhA72aVNFAUKqtvdflyThmXB6eOXX
xuue6eBAOBK7BAqYOPXHUQacnMjoYPCgQkPnK0FaRb2Cv+c9PbcuFTBoz8m/wKeMAaylhcnGWLUx
ceKRvGgcxxn1qtH3zcmtiSuoB/ZlWeC0ckuJCZiRc1M5GXg1bjjtEHua2oKAVUu8zgztSVi6RAHR
7DqWJpx3zb2WL9RZTMAlnN4Wv6BKAEeooEefvhlGb4zweB9MDhmSUWBC2/0cEOoy0fpuenBh7pp7
YHfZmeLLBFketjdSuC/U06AMS5D1jkMH/yqJBqb8CFz83knNO8O2PmTZ15dUJMQgu/6ToCuo0M6A
xc0vYGUyY5+NC1ebr/ajQdsLZ/BpMO+yhFOZNhKyQ7gx0e3eiXB5Vy0R38wzrgizq5xdiqfCZN84
sDnZaPy0wIJHk9YrwEnMNn3anznivpMkl/hj3avpj7tp5SriapW4T9NX4AwPfTN/xyVFZmZPUBsK
sI2nHAoZ6Kenc4Haii7bD334PhlcALb91WshNhCtxgWW/uiphIBgvMt+sxxJxQvPcxf8Igr+xQru
FP/eY12VFfBJ6rNJ0QwpB+OAHPSEHJqCm9a+dB3Ktrw7mHBOZGaAMYMa0f7TppETG09g7FHSh9h8
js7C5FlOwcXz5vROjMtLODbXTvniMNrS5ZYuQZDlH7czK1wH3g/d5D4j63LL4+RzattdxUZDlgqv
LKZWgl7t4G+T0uJlUIWwh7wDN7O4TgJ0skc0kMahTb3H2Esp6BTjHqALhsEjwr0vMxZwsviFJIAF
6HqnZ0FLB316UUHXlUnQE8ZY6pbjOsPB5vZv1D/JJ78Q13CaT7o13Buw6LE3wWhcd3m3KK9jIvQ2
nc39rGemZzRaZylo8grr4rWucv9A+d9rtzTmZQCdFRXN8uTV/HZy+yKrmlCX1UeYT1+LYf+Eqmds
JOWEZKbPtJiGowPsRB2jPnl95sJ51d/5TJoAg1YNp3dSBNBAoR2tmm3SSTx4jHJ8yQNxFVkbhVPw
UoaQxkFHOq8D9kDMHM80vcERgn5MFE165f3iyMkg8afAyvdTaL/izsO75H2hkQCEGPLnKWVVKXhY
+GCw7zA0mdWfwFJvpA91XFqVfepySvEMDamcwqY3cXDz+prgALKmBDOUyIJt35NuTEnPqVJ5vy1s
IFUrhz71Um/nTkUkq78BGo9D2rrURs39Ly/Lm2tcEf9BCiKW/WyldNg5l1fK3ZxjlkR2AMHtFBhB
bVtgAAn2nQPCgGnyqUdks3U6kmjr7gs34gMaGNytxgLmNk9QYazJbRr8NgjGNP2vwgfxxRy3nyv9
G3oMNndtU27tj9Cg4QH48S+JE9cQv86RGQjk0cLg6Fo03mlqjCc63uo1O2xaw6FJZNsOTk1q9gwW
AN3KRdzsSQp5xalHKnev7tJEFXsirrj3cu+BgesykTq26QILvygHCAwFPGA3k09Xrritb7K9YIhi
2AwWumyL5Ah1RjBW6mQvZBbgY+7ukU6CAv2LYfEey3KlpGEqo0Qtc1Q042vGwCAd0qkWWX7QTCLO
ZkX5am2BfLXh0WCI3iwD5jpnWjs2VRMVZu2cCvKDfGj/LQj+Dv3KPhjs3zKj37kqrS0NlM8Szg8b
arNdqvWqS6ddIGS9VdOMW8AWT1KHRzM4S65+wktymtzhHNn8joFyP0kR/UsYEgWiWOcDsCXE3osL
F2QHX2RHYA1rCFuyizvgrE/+b9IMW/FXLxWht2l5DMmQrXjbZ9M9UCfdw59LkAxqYwyHPbSJFb29
jNVzixSkL/jXpffKW3fojaneQoDhZpryvW1/6FS/GD1AdIZedONU0Eaq8GnD1BlxEH/Lqpk+29k5
kUnw0jWzQ9i79d3p5NzlkDRFNX03NqmSPr1+tOgA16yCoYx0LkAhmKosKb+KbCKdyqzsbaqdkz0/
0Tr1jkDtd8U/00Vz0LBTRy8jm8WxTagoXHOcbCCCM0W3fOvDcarrzwIhwMmWFHcqRrj113BkmB+S
RBw8a7j6JkHcnvNjOuMhA/bTrdshIamSXdzx39M8+7txcB4Svc3dqp/b8GLyd11LQkCFo8MYO1rE
Lto0DtkiH9wpNXbCAClP/ZkOL59SyWGxe/ohi8dWJLselHNL5F5JFQtbSxrYSIoG/ZtL7AflmIPs
d8XwYBvcL2RAG5URTE9uZORSHyjdtqPT9H3yZhLXTDazfikObfdjj7zXJt1a0obNxGtNk6fdPUPh
I4inHLUd9JUEsUpm+AUNJ91CiZ9kuLzMyvgVU3otgAHowBuNp1CJC0cV857M3sg++cgC/QtzZHnQ
1R15Xe9DED7mPXCRgaR3k1v0r+nZ36Y2n4SzvnCqrW2giRyGHagLIqI9EHSg6fn+Bf9kgrrEKyvC
mtxkBOx5BQ3qFTwnKSwUHvnWiS2WladdXcyxF25HKlvyNC2jdGl5j0aHhD36nIwCLBxm09NG1KNe
3HhDnR8Mm6ZdkBAnTODuF/sjS5cLiv5xU4kcAtMLHv2RORofA5jlCHsY2oqlCbC5b1Iq/LBmxzZf
ce1MPT6D5uiotD8sYv6F3KNzc/RuMU2jZOCEWdAfHU0EfDGj780DAKlkwhjaz+y6nC8hZXqDP1sc
10CPcsUI4bjPOCMnKL4KN3M7N+dZ5S+FObhQEiW8XOw9JuR3u30PgBbQez759oG+myvWaRSzVBnZ
48QXmC6/PEWG9JQDCaAA2tlm5+6acOG/skdYIlDO0cGALvVw4Isw9joLUYN1xSfxhQHPF3GeHalS
dunyyhAj2Wea69RAU9vpglggKplSH50bKzRTtDXx5OSv1OGQJV2ZX+xHopPcVx4v4NgX5xBpUTS1
8EayNN6UjJs9t/9mnjirm7UilpiqtcUtvzdi+43z99CZJLrllG7Xdpijx1ro6tmlNY8n5/noooW1
DMDeogyeBruaDzGKETZTPQP6eggL+oqGqx6QDjG8+9TT0hhaC49WHdwYzTr4giLc05F1N3k0pyEA
u6NZ7RUbF/EostktHc59+63RA8onudZCF+xEq+/2ouuRhorxQ+EO2vJc8SaDjmxqw7sT8WJEiW+k
0STM9TcDHNefduGKqC6rQ1W4NZoGtSOIr0SShKBwoBqWF33e6nEBvdcw13Rx1mX9DrmaHNoWZmPt
7yqaNzOsqj2DHAa8hV71okVO1Xr5ET0qD72FnrL0uEs6AQDloIRby64OTTXcwokoXJYsczcRrYMk
uyTttiuoi7PX/kou+xiLp1oLWT0kP57LlhR3AW8T3y11X39skbyPdvBHxaxEZgc91WTVi0Yss0Px
+0nBM18/gIoMxN7L7A+HGrYon9toJCgCBt6IiclHP6bIn4okPDh3lp3gk682BQko27Tg80uo3otU
aq1qvG7Yu+WAKtErWZPpVF3DZVG+IL8VjTxKi3cwpoGSNImcqaa6p1KJZo8pd8ES6qfCqsB7eGtT
YlTQZ0CrtkN868rmw09QbCS5BWlQo2BjDcwQfPBonmDe5k2DQHZvwUpuTLtxIjIW+aldX0b1aB/b
ESTRgveNIYR3/47KQI6892G2GWoys9PU/UO/LmV8Ocy61nidlnegFnNL4alfAKiNQ7nesrRFeXVe
Ryr390NrRiVcJ2mknn2eOB4rG+qG9DcisaRNA0hKXB8VbBbr18bwbeAGNn6ObiZ/129ONvoMlrR+
K+Me4HI1gafcvBcecwY9wPmNh9AKNW9Zb9yuelAyv3apO19aMeCqTdA42GiyykrsKPVtNnkLM4be
RRy7oQfcdSvUKNZyAHBDekY92Kk0q3WeRYndHVDMp9SDo41j89hD/mdXtNEqzC+IGeIjjv9nrw9p
likQyIwk8ZUDEfSDlu09t7xJ0zopdwhUSKwpWKVdSk9zhup9affx3kqAoLwx3+F0Yxm3m3eBdpXP
H/SisvTv1LS+SCsYyIueaatAW+e23qmkEHMzUSUFOUzsr9xScn2XTpm5UTT3EVxJb/2EmCAye+t+
ju/GmNRKmQ4YhoxMoGhoCf9B04FSQR9xTmiK85LvAhGWopmQ/4sdFrjqw7JnOypKprRiBVICOKks
aCH9m5a6csptJgegtTMtWA+kanSn0l0lKxI5kUnvAj21Z1cYj63O2zsnJHw1TVgCLTh/pOkfFhmb
VVC0kRlofcIJz7vsfi3+CGxLvzIP0PTSSJYOovP4GP3pwRmmfjchdSKGtWMNsY/o6Z8sCzmD5CI9
eDofuBMYw0mqIlFo6imICOZ3FbAYzmb3HI7JrmupUjbxgNHeMyI4nAx73KNgxXO81LshLqhnAalI
SyohOVzOQoQDM3JPDWIbMl2ZoKzTwK9HbgU7BdPCyziF14Lz3+rFywL36PYjjAShGzmZQ0E1HI0Q
1xixhgXrBzsJOlwPFnuT5yjQULq/5jp/74hX2GKyMKhsS5AEBeVNkLWXuCGMBjg0g256EP5aLR2c
zKT/7c41MqsV8HWLVXpkVr89tTwm8USOVt5EY4U5eXGWcDvhXfg33sQhAS8ksXbbrGxeeBwpLDGA
cioyyrmuPEQV7Y+v588gvu889q5W4V4ql/uypV9nkfC6VUE4Lq2gnUxf8HeYh6KBBqAvmcOBYl1T
Uha6oKuaCHZkseSfCnwcxdytTR5E0xShAdItp3Sf+z0zTAwRreJGIHNTFyHqzyRFuO+xtgKWMwFy
kUJN0T7vANeU46vQ8ugwgVIrg9yBevXuXHspvSzQ2GKg/1iGdrmTJ/SUDkWGyfOsQYLE8up7RbbT
yGobHHPc6Nbe7WqXYFzS6yvT7qKCwvWdlxOkhwjoUfvIOWgsJodGSSZddSiGhooMLKZHu614d2z1
B6E1uSm5/AUO9xIg0O8R6935or5vJv+DNe8vecMoeSD+tla/YDKcaiOS1MkBgGIPEM2rSs2XLkX4
2Tuk5BbKfQxkBs2a6TvUYnJrJl7DsgPka02AT7Smby1bH0Jk4muacL/lAxwOmdc/SWihI4ne30Xo
/vY9a5uW7qXJx5+yyChQhqJmQcCeY4JDI47+5odvzxTj2htWexQRlksGmPm3rfv0Wkj15cXAjz7K
NnRj0/JghEXUXsA+gvu6kA/pAHIWSCJnjSD/iGeUxINSlBWIb5uKuqALucuyYqVr8/KBBjH3xUvL
GyaJvxQRJxsXS+j3EHAFukQbloifo1GM50XU4SFxUSJ1rbw1Ur1Oi9Gceobb0RO/U22qLX79LiI0
B0RA1l9jY9O6peiMKY3gnrgPqrHI0hHZ5B0d50Rc64DmEapysIbhkujyYCwpEYrAvVVmE0BDJBi2
4Cfp5qiYqiE7oI7hBCHfZF9n3j1xB5jtVw/0QLjuvd139yMCpB1OpNcOUwOMPworYw2ZRisRcWpl
+671Xv79Apbb38Dmwx3hOPMlbfkxIAf3fmyPJ6zEdbR0pIOnuM4iwXC7BLF3W0MIqkIjlAsC6ipd
2FklKd7pOlDesqdMTPOjVQ23rZ6cW55r6zGMrdOg+vxgQULuJ2vO94v3nvsU0eSmkKT6ilXlj5Yj
AGWLUWl5xNPKSbHHrhiQrw+zW/kRao3doEvQlJqyi4Qdia5YfVI2J6lqS4+0c2Ai335PZsulaXVG
Q8fOBovYRmj9M/wSC8XfMj78S9mshcq2Pr8UYzR3+0RC0zY2cmfXSuZmy5TpEbwZRCx/dpVBfTNp
adt5sJEzdNWVCNhrZ0/ipfoWiIIjVEDx+V+8ZN7c8rQIjnM6PqegKAdr8f291xK5QkOOdUIlepcZ
scEYtpA50NAPH8YIaUgO9WF3uYXCpmWS1xNCxnJi8iK4P6EqfZvT5+VlaMRqaZystZZgkTbKK1q4
t3GZov2fwpBY12YnCzg//Au0fIEluHh7TrE5GZHfd9yJJPIggyS8tLYY/tMlk4c4LsBKHFPtm6ol
3SgbrhW1SLAsgHm19mASanF0R48TohqXyLGy8iUNxTY0H9pu5N3W4ZfMTXKgs+QtLFsbR7D5OcyD
sQ+a+q0njf+GSxn0J/AfcuB55Ip3o5ynZ8zegKfknSWMGG+OHzz/C/Nv3OAv8Q3lljblnwRE/tpb
FqZG4mKGKeBMSPhazQRDTdcCKGXJ75z997ZUjAVWz+PSke0WxSPS/NmMuc0ZZz8IhD8VZnubJzKR
EZgyQi/sHLnpQB+mbfYlC3VXinUiX+jfDhLkIqFdHwvb9N5HTekr+UJ/nHz6EBmbpGc/OjayEgMb
9WZuTes+tMo/ak3qBjVF/j+p/tZiT5CrDRvE3z36yn3q6POyGhB8k8ng7K/SR+4w8x49k4tqIw2j
uluuZK6rN34y4wbWd7AsEhCXIPhooWiZ1DfwffBayHAuVcUQOOT2W9n7znbKrYSXjC+RYae7+Rrv
gvVA5Yd+UNhSd1Yf6yhVQRd5ioJDEMPqUibJHpFqDTI4WvD5zos3OsOW3F2Ko7ueSugRk8Qo9mWQ
gvr1QRbZ1RMOheGNCZI0Pb/FbeCV19GCmG4QhDs1oFD/SsCJc28MijIStsVkcj6aHua0JoFzQ0V6
uGP9Vm+Ldre+G1dPEgmcTmvj0FiyODTZIN5SZe1CiiCWDA1BbMA54oeB5QPAEUc89cHzkrPV9906
A/khWQq171xMRAozm+AvsVoH/FTBGmnj1oVK3qcVepOh4nIYxyo5KmLXHoreKXcxtEyULOLJTMRw
J/DvHZJJFruQTjofEXjMHXvNyb1CMMomPMbuEFVJicJdWGpn2c2Tv1jvi85vZtkU+2FqCBNb39IQ
+/ODmaGDG/8WgNhJ2JuXxPwTkMB50aj5lh7doz/a5q5wceBxdLUnSR4B0OSnHVb2mQ6QqBi64EOh
yq5NGE2jVM0+Vs6fupyaB78bcP35joimseyArdzpqc+YpIfLGIKb1oWRPQDC4BSnya2NszNo1HR0
aUmJDS97QghyNcNu3LCQGIR3DS+z7VxyNpnD1MKYkg23tRJhvuH06o8FAQeORxE9Iumj8S9HhXId
B1oFTYdaonievxsE7Hf446ujMUg3SjOI/KE1PqWD5X9FE113yB/zyrc2Vmqoq98tlPgOstsHeZKf
LPKvmIPi8sACNkRZJoe7kFWsFqE4QAGxnDoQV9oYLkOAsrRj8zEtcRx5F44WIvlWe7ugdrMDlRBW
ZK9Kdl69PeYGhHRJUF//pXm2btbvA28i5TspEKSbsc1MVadX8pFO9VJ/lsPbOMzyIVHDrTeJukIL
g06V8ZnohOGdlyFvyc1QMDOjXKMA14crkxrhVRWbz7lI98TenLOuqS+8fUev7duTduAG3DgUDxMM
ICUhc3If9pwgpTN92vlwTxzvmb2IyoOOkHbRuQEv0R06KX2sgCQvAPBfWZ7xFEjlIE1YrWf5VxsL
G7qb5wnfCvhvWP34hvlKGB2vqyo+2lm7Z6L6geC8O89sxjtUI1MU+yv61qEI52ixH0RefhoWN/lM
cPl14c4+urNMDlk33ED/8msZzNVehtZ5dhr/WlYIwH2wxT6V7UWMhJwi36y2ZIFQa+TJ5zwr5lMz
mqhNp7K8N368hYIcMLz5mkwwREBS0GwCB0dtDelz28Iw23J8dByRn31ymM7KheWyNXijUxYCYQDG
qSxuABKHgQmjvw4LMoZ0GpO7nlSHQ9jjeGX43hBk01NlUGZjuE9jYPvQ+GpyBaPR5NNDFgenEpv9
W5ljo8QBsF57uGqGOntVdjdH/+pKdAHfY1trkpsH0ZfMQ3cH5JBuVVpfU7iAjQfgsSmxcuZ6ZECo
vPK42Et9yVTwa2Jo2hFDjaklzMLdGFJQQ/RvvUNqTymCxxpHyvGvbsDVSBJMpI0+/x6zt4wRC9uV
NLdEG/9om7xZqtSdaAaERXdC1byws0cKn7ApstvxKhFAkujuDdf5pp98cLvMeXBDPd36NQOtTiuU
eAzrPnttv8wZ5C/9uIEH+hrMQPS0ew1n9doXlfhTCXmWbfY3DK2egUQgMlXd+CmoD6/i4pwHZKX0
+l03xURDEpQH2TF/DGwVsCQ024+zSnYC3x5vBaPwPCNNr559IdxH6U1gJBafEBwpXqSBVzz4sjqC
t808XfZOgBo8bEHmZPbiOtNw7/An8Jrhnm/vJWkBisyOEsXcJgrUdG8tp/qGEJkflHC7GUPml8OF
rRPvB5bbfBWz/km5a/GGvafYF96nKX8Zmjo8uwjQcBf08Oh+8AFZv5sVmiJy7pePcf27uTZZPeK4
PydFTJmDtxhY/fifkLRynAqGNgMjx2/BfjMsuHfLMchviR5+ZLEwGM8ijHrgzotTkaVNpslO+NL6
QoRzKkR1nopx/iARLQLAXYCCspzMhufUClHmu7k+VSH0bVUfk7hWV8MClTd9YslkQhxvPbh3FcDl
4wL9djWIlvEAanqAxKSEMVyBRo8btyf2qnVWtbnLHLhMvwqRu4g24U5FvcKFbniuhUxPasCyIs8E
5HJLajLnFoa7TWpSDmB1/QfLeIoq1ib9b6YBkXDJj7gs8jO+nurQaF3tUbxd2fL5Uytl7i3KHDa+
X4O/Q9KI8k26dULVF4cM/ABOsLR7z5LFvJqkjUsmm6qoFJukw7pfN3m00GNlAE30IjhlzRhebOLM
MZVQq5MmT5V2vZceWRNiLepqrXImQCBcLryr30p4/jlDMq08KfgIqzsVD89dHJMSG/PGdv1ILYlT
fi1mGUT4Y9t4Jg0Dwe3cKnEWNGihNvV9PgVd34r54DCwPCqTr8N3yLHMCJAvgWWOsgRgTTLjblog
Hfgq/Z2dt2jbTPentHokKjNoHJUnG8OssJPLANOun7+IBsyc3RN9YP0R0sp0SLmsDUmCrSCAda8C
SC4cuugF03OZ2794LuBzgf0zy5l3nS4jN0/9re7fAwd3KcFNoAz8JBtSqWmC6dO/AYOE0cbuzRt+
W4RMbDMzp9WYEezCNbzHrowE2Q6QvUzVS09U30F58yvrmti7mLZ2IwzKluR3fL4E3u/ncRW86GYd
psxrn6R1NKJ3J88Fdbhzs2c9H5fK+iJvGfuLFT5wvQDDBG1/SDoet8mcfOTxeXPx9aeP4+4WWDPA
rJrPEjniOgVn28YVSBqYk4iJ3BuGIVGXECjop/OnGOVzMK9qi26CIwNIVQ6yDpV4ke2p4txx2Rnt
QrjXSB77vyu98CFEe4M4lC4+Lsa/lYmxEKXAWzDyECV+mfGQQbgYHkhZavK4jsAjh1npnzEgXgJ8
8xyY1Ysd0/JmDCTagseDpBvJuxewTpHnpl4CJhSQvDXfRc9WfJTK1pe+1taTUaHe6Dsczil6B1Zq
zqgKFkXO2rnO7lrsi0FgYlvYTRk5OIQD/Pva2t6AORHVc1PxmvDq5mzGRNZ7meCVRj51qbJxbxO0
/zQbfHbGRAy0RBiF942W4r7ctnzxW3pMlmchZ/yE6R4YakA0eJuM2blmNfoIpKnpDd0dVIVBKcu4
pCJKzeCeBqhVRue3r41rb/w8fk3b9sY5FDqIt7VkyU/ZYra1JxC0urEHWExhHh4PZNdY3kPWptC+
1AWlFMhXswn1lJ1V0dy5Yhcj5Dq4i/auushPAy09ohnsx5ZOr209n2cv838NqMHc9gt2cP6tcFev
SRXEMTHqMjt1NG7E5IekqbqauRj2TfsuG9XdxTTJ0HAVc9F4EPyFjQqrylvvqVrjl2erI1YKI9mM
ifHJzzGEUu4jr2RYhObH0HXlg1Gn+bGYzHaVYz70lEQ8jz6JhMuEZqkBpbxr5SWwl4icX7Tf6xxj
eWd6ScyfYIR8EvyGaP3EY7ceH5lhNrcmG/W7jziKPMvZfRhSHhTREZ9r6adcJlDLBJJt41QlDyJR
Z5EVH+VYlD8yts5tQRiOMSWPZgloUrshacPUuK2Lyv8chPTfdTfI2U3foBLGYmc2/zX6/V/ZiGhL
pe9j4NzC5AH+wPcnZciwlEYEmFVnVtH8QLcDBwEChxr7RlxhSmjn8diZ3jGl9o3S4vd5MZgi0V3W
VnBoe3ImEzmbcG/OzScaejOubRPcX7uOyftaI8KIOq25aRs1/i9/ouC/qlp8hESeHVjk0ISh4f9n
2F3eh2ZWAUvORvs8Wf69CHGSQHQ6BH5s88kHPOX6Pgk65ApR7jmq5YE/WhO6GSFZRnMLaQGJy8ia
MufOzNCExhKQQfZg+FqTuV0u9isaFvuM2I6UETGJQ6Is9z4ZhrVpsnon91tjouAvwoF+txWnwJw5
5ZWeyHNw6ly7etQqqc/K5jmgQEZd4OG+AsSVZzYTGJiGOJWhCwFuSaFPZu++VfiHbSRnO+U7yV0q
JrJSDeJgGmX8DE4xoVdFIloQ4XiU/JRna7Yu//5Tz/7SRaBPusGzCzn62OYzddoGywt3pvew4Ddx
EfFfVYL6yiRymh6UqGMbuSi3Mu98vQQReWdyS/mHce/CT+0Dp6STLrBOzUyq4NyjJP6fn0v7v5Jp
+RbJ4nMsEgvttRL3/03oqsF8MiBKuSX07KGz2+CYrNWQWEiuIsEVEVModbWC8kCEVrfvUl790rTX
VEX8445Byg93RjWgvS9oCyAbMpg4R/Njj+//FlMPkkg6GQHOaKNbUpIJx8+xdF7wcA172bfpbnL6
54Yzo7XJK/XsDuW/JudPo85zFtXdG9Z4IIcw+F/aTsz/3+Mb+DQeGa5Bqpv7H4+vp2cnI8d0/bLx
yDPaVIelbnqaXmabG5xjdknBVv3CYQAdQ5Bvl/X4f/n0w/+KyPVdwsvoSHZMz6Lz6D9iwrFNGqOX
jCje2pzDJxGEzqI+It3ZeF31TChfr23RX/2pNd67YXnDcYFCbZr+4Bp/wxkefio//TVZtXdYXXak
XzcYrEeCAE+oDZtNt1jY00C3EYarLXFRpEQJBvBF9G/Sqr69BW+t71CSNZIo7tBDhbcT+2mN5g1L
Obj4Ovjp8MK9h2gipucxG4kbKIe/Izt8xMhL1izYTelg/EMJyADW6xsKoY32MtwhoyS2bIqaeR5P
doxhpUeltWDH3LkNvUxuiBXQbMAcLBA6FjFvixv9tZCfc4KW1sHyuc0znDld6LwHKTVJOf86NlYP
PURatwBEuZX4Xr/Eii6mTc98vkFfVgNBYoWfsZQv2ARzTgGqd54SxkciU8jkXYx7ADwI4xQ+GhM4
Xlf32GpyMnuT1Qi6OK4MNoHAsUFuXw20VDN/gEhJynh7lSIMiglMK70wGgahd8TBrOW930ifs0i3
oDNpOH70LiVPJPCD19dhZEjvBbc3kiGSXuRaVKq12uZ6TvbdOs0nSX1F2HrFFPakTGLOdUIRLvFw
H26AA2g9WZi2O5KqUA12TIMB530fIOREEtQSgHf2c/z23gQOnwVEVVjqp7aMh3Whzq0+IL4HfVHs
+BOPwoCpXXjnxSofsjaYoX3Go7t430ZLok8y1PejT5FxS6+80XxKgeNuGkkRtlH5J/0ot5bL72vh
4kG2W99bpHMsbMIaFwPpNeWWnNlnPZlo5ywEupN5a5SaUHamas8mOvU+H603H2gDqfd4k5AxkuQ6
OSQCDG4DgdyD04604+DXIKmnUml7gGBFTU3LA3dMF9xX2avb1uqgeiqigB4j1aFU7ht+tiCslidW
seUpcPDjzkWWnYlmRhuZvpSEhh/rGpVWLYz40lh8nxPo0x7dRUXHdzyR42iRKiTzw5IM4QWfqbhZ
Fs5sZ6xOtRequyRe1N2QPWa15Z956I1LV9kEQJj/h7HzanJbSbPtX5k47+gLJPzEnH5g0bsiy6jM
C0JSleA9kDC/fhagMy2pTkfrRigYIgmiaABk5vftvbbOPNWKOTybnppGFlJ8SYKYrospxM7UhH92
Aw772CieIw3MQ5dTCm3Nm+ky6jJIAQW1+FVZfic5kqvCmLRfgFonqx3TvA6TXOTeFiwnbwNp3+c1
GgBvsJBdT2oKNbZouSX1rWsgFAgRxawy3cgOoW886FoX3Iog/SaH1Nk5CRMzv8luG2ILqUAGN+Yg
znEbFJtIsYCzmEG20TREESFQhB022smdjcTbBQ5reWRSZCgu6LedhkSF80xrck1r0lo5unzDxo/s
JqOYRBSIIDjzXaYSsUtrgNs3astZO4gMtIysE5LjLbkQ/SAPGQADCATYDVpWEFpISYXMgbvaoVTR
B9ZRiMlshRLrxkrFa9ea+gnoyKPSJc4+CxOkXj5orTQwqh3ay6bod6TAT4cCk4pGDs3WcZgKIZzx
CUfOXnurIhwIxR6MBAo+6eiFl6yi++aFunbEje6YrUXv0YC4nqbf6lYPd2GiFDeO11winfUYigwW
aNb4gBW+OmSogDFX9vIlytc2uqPEk8Ol8Czk3JGJUTBpokPYNcMibsv+qjr+qkE4cQ8ko62i5MTo
8Ahhsb7U5Xg3wiTiitjslHxkLYzJZHKd8w06XnoKZfHCvAKMaGgmS1v176smeh3zHI6j/qpP7THq
tbgagmKZRRY/WBcBSQgrEomkllAkogw8QyGLuD8VBXOWmKS1no7nyq4dIIBl/tSUWn2F0XYYKg7f
zAqiZdRTuSUhJ7tp+yzehTm9W5SLgLQVk2pUzrCiQiTZjAP5hdLCkYYCP3jCcL2yTZDkaq+727qg
di4LgE+ZFT1lVqqvlNLmiIYlEUboNQB9BqtMUO9WOlSRWemkD+WUZTmVWv/z+DuN8b8i7xh9dYPl
kIvYjTD7Xyc/XeMMpGHLCBE3GJOaMFIA1kmHJ6TSttiWrlbIFGj+m//va//f/nt++b77+p//w/2v
eTHQZwyaD3f/+ZCn/Puf6TX/2ubXV/xz856fP6fv9X/c6BR+rfI6/9Z83OqXPfPX/3p3y8/N51/u
rLImbIZr+14Nd+CdkmZ+F3yOacv/3yf/633ey8NQvP/5x9e8zZppb36YZ3/89dTu7c8/hAVw8F8x
sNP+/3py+ph//vHyTnrc37Z//1w3f/5hGv8wdXouEL4d02aqCpi3e5+eMcQ/NNb/qm1aKI5c3Sab
IsurJvjzD839h6oKnZewagdKbzGzrfN2fopXAcadfnTNZPFiaH/83+f+5ff78Xv+V9amlzzMmpod
f5hJgupUmThP3ESb9iCQ41+PItj8oC2sjusI1hDcGtWkFOWsUxQtBPwLs4Fq2NAXsNe9AdGeKcVv
Uka0D7P4+S1YBBjogGw0U1c/HMjw5f56Cw6SGInBcwn+p12V0o7vdK3ahLpCrF9KnyNMspbpeHHu
7RQXI1lKOKEzyvyU511VNutQs3+3Uvz1LPvbm/uwxCgnDbyMpL1wM3RxY+0jkcWQi7ExhNwWoUBS
bLO9jm53+9MR9Ncv9csvM33sn85v/jJHnc45rgmDLt3HgARfeL1v0AlYhBJpNcNHeEt0MdfzMFYX
RtNdYHQRNd0PFL1d/ILO26CY4dPcTKE27f3mcvMx6m5+P7qgKA4EWzD4fAhswBRAQ1d2BAHH0BWy
IrpjklvBv06DG0MhipSq9nBABnGIy7E6lamo9rFdLodS/WaGRfmEzmBRq2rHpdQUS0RWaLUkomxh
BKuAoRRbIphYfFITep7qQGfr+gWvy2/SjbQPrND5g7Bw0nW+XlCBH3NuNbuAsj6gDuVvPnQOJT6K
XRJZaZmuURf5W1eraT3UVruLWNIue2zKqWX8Dv08kZ0//r4ONiyNhT7XgI+rJ4UvQDoBQn/Xaw6N
musX4SFqSxsbCYF5bnQa3X2U7LzYCdc19FRW98wSYH/85kD7N2+Eq4zJZQgrisGv++slILGqLrUI
slk0hXVfw+M5jV4kl1FBEiFlEY+pIvXcZHgao1YHQBQNmy5itie03L3/z+9F/P1yRISDZnNdI3rF
tD9ejlqlUetOc0mOIX2KzNySAjGloaLvy9vMJqaH4u1TFlY6+WhKu+5gkqyzSnuP9U5Beo+EtgMY
hb7CT9FZadmqjNmZrVj6F4Lal170m7PC/JAfxMFEqqwwVJ2xmEu2O53FP5XGcFDQMmxgSYLxHNGE
CvWAzANlVQFFpOz6Y1nK50JvoNiZojjIi9uM/cNYKjvTLRRMAj54WvRLF3ITEF4JTE+U1JmAGvLO
DER9y6Q/ZqINdCpBehhFgc0aViOOYUycS+nXZxn1xSY2Ylb6rlPQZ9DDRVG1xip3S0h5IL8HtRmO
TlLTN+xSDcGIzNbq2L23CmbymgixXsFtFhltQn/ZoX4i5L40xQV0WLgtTevglN07aW3Zni+TLL8p
hSj3E1zfbQf/vy+T33yrxt++VW0aDGwORgQkjHQfRiVgsg6NENrcLiYsV4t1Eq8K/O1xi2h3kptU
KaSbQUL78YVUjkPaHdVK2EdCXckUFMFjRtNZhThCx94G61ur1KRTrJvCk/11GM5M09GSRqO9CwBH
G616yNJc+dboD56G5c5nAbcOBuVT41YvrVRMLhTRQRXpU6oE/RocytqTzbgXZorkVyPt5A1rQf5o
9kjSfMWHihEk/t7A+VlE9af/fJZo06Dzy6VD06n9WIYAHO/YzkzR/+mgg5UrujTAjWJ0Jiuppj7X
DV9Fm2kFWe6O/jBU41dYq/rSItUDqAJ9X003mgNd+GteYL0RsaX/lsL893clDIsRnGoQQmDrwwBR
CGCjshMIFI0quKXMj8h0bFdtkXkIRjSx6hG0rxFKxGGifq5kk63CXl/7g+afrCp/cewh20uNA9qM
z4qDIjVWWXSX/HcyNRFNqaDWUNTKOc6iSaGqh67uD04x2Leiky8+KFEWLo5+dr2Q1Xpmi0k178CV
QvkuK0DuXfWIg4o8Kwu7a/WbnNxpUvjz72IwZJu2pVo41SyVRLEPV9KoJoG4dOH1Mqq39GKTjR4b
0TZC0lt3k6+1Ud/oAriHBGpl3ejYv/CBhWToBcZOkhhy0KNOYZ3a0imIIoJRjdLoL/kgwG7Fmrk0
bf0E24rYZSswtnYIWgfFLwpgrTgHqXfrTTEYY6At59eR5f2qpYazxxL0atEBalAJHESnvadi1DYd
yK9dZE/uSLX+ZLauutRE5h5dn/Cz2oXBXjUqWRc0q6QEXEgn9iZG/ISsmMgAcPh3ZWrIfcKhsCiM
ob+USdsu6rKYsN+Aa6MMA7MPAFeaCQ1LqTz/5jT48HXrOp0ICwy2bRON6ljuNLD9dBqoNSvetoem
6EbpG4SLfO+VaXmjh04F8MKztim2/tvQysSmG4p603RNvE1jZ/zNHPHfnI8MAVyrmBQxNbI/1qFD
DkcCBBOO/OCg9qTduN7wTJWjPRKfB7QrcZJdmPXJTVsWYpGoaHsC/dtIx+fB1MH+24H4zRX042xt
OhRp1QCnt3SORiquv343oXRaAx4QtKIqAJiZi88kXGGKC6v+IlsAQcjY1I1hUEEwFCfFMc0atybp
cFmRongIXfeMODzcgHzTd5IJzMLqMmI4CwQs1D9D1rdk+FYpi+Wy965RCkl1iK917uO++M+/M221
vy0RmCM5LFI4uQTf8Dxe/PRLe/QP1apMkT25VnZ1QIiEFD8whIpxz7rcxlI2ostCoHEzFIm/Ke2q
2IQtVrqh1tMNiiUOQFs+mwSHnXI7ttZ6d0jsoz1V5wqlte9YPmCeUPLbRhltBEWNcgy7Yomn+yTc
pD0nY7FNI1msi0C5WgHeP6Ld0K2a0WrI4wLVNSDLwWkPdUtux6jkweMYKduhRBGIOArIVQKIRzOU
NRWxN5TlsMJtCodZm4OBcNDQYmeoz47JGE9eNYXdznoeO+NuMNroWyQow36mKex8teivcn2plL1t
KifcjtnDIOqV2WYeKK74ZHAZ2XOY4c+Fz7BCeVGdXCcladQ2dyjixPfPOwnDDX1nqKIkFohgsTAd
hptE5vg9K72GDvWMLtRf+2UFbtBLzl1UyV3pFlgLgOddcgMnPkh+aqIatcVSRafV0IE29ToCYgQH
Mnlvg7Rc0gdhGNLUT1waUWX0d8jU5DMub5Mi3tmHJoTNKk52dTF8KpDy4waFgF/G2r3n1itXLA2R
VqfAyGDACKNaVgUdhphMnn000rWt0RZbVh6tOu1B84zoYts5lElLg9HfahbF6ACTRAhmS3fx5vdy
QOVSm29O7dTL6bqyqCQkMg8AlpcvdTkB2Yc0uETQoXExJP3Oyim98t49q+O700Cy5/02l9lXCMf1
prIArSVIkdoIFng+ZOE1cYfwipgcLU8gNzpevK2jF/knoHUpOtne3CN13SGBTS+Mlmgse7Xb5bKq
l1hNtHXYtcE6VDv1JC2wglGFdrXpOfSFL+/IxW3vohp3lhYkzSaHpRAGijz3uVGdI2Y+Rniab+wR
ThvskrfcjVBeD4TCeV5trXCFXSrN8N/LzDvZnInYWurslgrvFvlz/QL38dMEgYbP532KMy08otKE
l4nxCGpA8JIo6SPFk+ghVRqXw2fn4lresLZoJ/JwdgRUqq/hV2eHOHVeHMRxvNYOvrR4arrmiDka
e3Yn6bFK4yt4vvxgg6g9AthajUUBElvgqFX8GKp9tdOjxsAAE/cLtRMIoCy3usH9bl8nk5nnOS7E
XfTA7qhiTR+VhyEKugMlFtIe1EpdjlVm7G0xXhVWnPStyVdTK2tdN6b24KuWSZyN4hzLKoUNV5SH
cCQqAvhqiBNea/eSRcMugi7RIFQ5+1XH0tuglMdVol5hQQVBQo7reqBLsHDKQOHzG3i5Ov9Y6L21
ck0dQcf0zvQY1u8YVx3SgpK2vdXd1XaJ9EhR3aXwnUkdnmxDuhh7F9Apfkei0vrWMfeF+yYaztJE
HwAiqFp8DtFg7DucoHPOmGjbbu3mmBRRZ752RoioVQvtc27TcbdpR1DL4Q2gn8QO6ZMP2+swIlRM
ucsyc7qTWxWUKLvwOoStuAvKK/y6p6hRhiNHSHhvT0eNVm2r0jEwm1bFQ+fpzYF8qxM02Ec1KMav
tlm+EEHpP8IJ6zQvv3RcnOtG6e+YojcLFEX9xs98/eQWJTcsYdWA5EkKyMl6yBzlVDHLPiUlTL8y
Ti6G2jibtsW/2CTjuK7iYLhhQi7O8406wRGIQwfCg7T7RtYFsk0WVJNOcbS3CMj7I665c6GxTqhC
rpGhoQb3sZ2f9Qq1J/U5gA2BA1Ap2sdGG55N/b0wo3ofU9hYkRiYvoRdvIob3fkiFAM4ex0Xx8iu
ts0wQRnbqjxwnqu7OKq7XSeuoY3JqKSVtsZb5N4NMSK6HAZzgEbyi9a1W8e9d6pSfoucrZEoIB7B
TWyAxaf4pvm7VhVckqhx762gtQ4YDI4w079Uba5ffW1TjJwafUbvjbIEiah1cUoQNKO0fU9l6+1y
HZFSClbtTpbVF0F35dipDHqtr34OU834VHuKh9rc028I6ZXLhonIcTShJBWZOR6ivkU84FDnb+IQ
fFmFroPY64VltHRdhAnYrQvrKXokP3nGUG+Fb70lKRK6XiTxAoEqcceDay9bS03uJu0M42wCjoL8
7LxwotPg4dmUlOk1sDNmyWlANjdg1gReq1IZK5Z+5sEZpViknI67SNNfYQvk92pNLRKDFgZA0QPs
9rBgEQEF3I5GXoZjf10X2qWo8SHn0+mXDbENl7v+Ojj+65hM/tDuUNuUsRtlmTv3RUF+AL73niuP
tiYi8t7BgbzMSmXrtBgRx/CzVYbjTmRKj6PQueJ5GlZDNgLUHm9bSvDbvshJs3TQ3baqY6xxKIM7
6JLoIdABjgXEYqOz2Jkc6QvFJOumD+J6nQrc4xOa9ECXvL/JJk8xgwvXRsRuN4U+tutahPWdExnb
IllXlp69JWb0mkbdjeAguKv1FnCkcJ6iOgRZYWhfuWS9+6URbnqvjDdOOT5RNfZI2gpB5kIlKsnV
ZV2eeA+Noj5AKkG2bt+3VugeGxdWcNiHLB7qYqOHctxYZTysaRXly9xQl10x4ujoa3/JicDMsUON
VGS1R3ZOjyjVN9NvbUtqoYQzaYOc2ZqNAthBRW8HeVQ8VHhoFNNA+5c+hBWrd4ib3io3mHUzxvRo
NsGR1UlT3pJw1SwLxQN92ipyiVmtfLID97VChLWoRrs4m6rvILCxWPBJH9d8Tk8qJAYBSygybX2M
PWTSoFPxae/9hh/I0CUIP73ccMUh1QxN1yIt3jnETbBSQ7A17Khai6COl0msrMpAH56risVxH2Tl
qTLrdWKJ6i5V3Z3fNenVSDtaXxqnj2vRNwoi/4FURPpao6g3caxoi7FJo61voTxBUAwd0X/wpc3k
IQnvwpjmp1/c5lIK1Dn49VMLyHdBNfAlgs2GJ6XcNszdtvP1SemYntReN5UaCbYjdke9m29smeHM
d6wbVM/WjUajilAewwRQqlT9Ssvs5GTnqbEkHvZTl3BgiDpAn9By2a70N0uCyYZ+3t/nNKPunYBM
7bHyL1FkbuIxdJhU1c7JhuRYgpixWUmSGdnF6Q7AmQ1Tag7UgqCAY+UUjIa+VwHeLDxROMsyqU8q
168rDKpr3gpk+DZjs7Db8c7tW48rTVEt6WJGJ1NvYezkybhOqWLtHW9wllqTHRQp0lsrLqvJcli+
JDAuIrXD38nkYW0obfiI5A96ZAGeQe/RaYhGONcB332n7zzbhyva2yz0nVd0B/K+DQa8NmCMkFib
L5C/wrvGk3eEgujPWjAiJxfDypzYHBRPlHtSJ2msp4PYkYP5qCgEe5FqFGPeYy2rVcGiMWxzY+TW
KVLGfpeQqXjSemlsrNZ40xTdPunTTUdTYFOo9jOoZ29qpBOVfTDcROyR+0oSHpierGqzIFxi4gXL
yplwBqVyq9ZBsFaIw13UUQOsMpC38b9u8FoNSyASBfXKvYbV7Panm8RrN1FOCEepynLRN6q3Htqq
PmWNVp+ghQw6P4ulWI+J1joHranjA1Tx16FOxGX6jzOgXMuKuF3gLw4elMwrdi66BgA3E3vf0S0G
m4KcJBhYy8yG2Ejbt1yWVWwcoV/XgapfQdWryyyOwTGUpnulqvTJYARdERyawfvskAaOQUbWSEAp
zbOtdKUmgjnIKBmq49B6Lb2Jh8XaU2sjtJWDOJaRgCAcapvUAYuQg62gWfvmRl7wyVsO4L0x/sXl
gIED5iCoeCd89KMpes2oz61OQ1aqSXNXDgsKZ+EdX76DQkNFZzgoxcWAJMhAHZ/ne71KlKItO5+f
zNLQF7GgaJCCWzicJ/2HXsqt429VR/8cFT0pirofbUg4L1e96Ak+rtNd3CTmfT0KrjYODBLLcwZ0
dExOVJ+vx9T8e8vzgDf02TfHNAGk1cNwVWFZ2q1pYEArxmuitLRujaKnXOiuAA0QQ8J8HV5UA3Qq
c+Rtk/jpLcFCrMth5e8CevEZPL3bCoTHotJV66J0CgXcLN03tpvdehzBrWW2JwVJxInEb3GQVbuH
F02kKmqJLZZAeaxK7TQKH0C8rLRTXyzRrq0RCqowwxlF7QY3huuSKE4pMwLUGHsbszE/peiVOjtC
HD2JenIPFjhXzmiJPkFfy9pvKQiEn4tWzc+VYazAoJYXJnl7k2zfWybK+bUzJhyo+5WpnvrIgorQ
K5O4uF6NDk4CDlDVKDL0xKovrdFgSVGZ7tJQ8mzb06y5STUiwJg++kcgO4StlQZgU/wTsGGZuTWj
TI9cJJyVNxI4XTE4rXVRlfeQayFit2b+RWFyL7TWXqNV1w95iDCBlv5XwWEBSM7zn4b8PZcdWSG2
7R89ApgvTNVQnmHg2VMyrZaAOZO1pg4JwFRrvCdVR7kNjAIx+DdVOvJS6p11FXkz7GAK4OyKE+ua
kMJOzph62zuN2DoldQPEvvFVTdlsdEaEej2zANlUzvSxu/s4wWcp2XPZmyutNyygMCx4AkrPewhj
W3ykr5rtNzs9SGsGTtZ+RqkT4dOY18QyUVVr0bNDIMw2zan3jG3FIn9C0VgYtE8IMDhFLAgoLkJp
hpFWXeJNT++qMvcuSv+u5q31MEw3bnPwfc29n+/4guRbmqtnTQush5oiKMkn1rCf79qNIPJHHSIk
NzzbAp1nfPFARU37AQXaAgKu5WLeU2Fbzq3jJnAeLeRk0wtwQ1S0Bb/fIWDk3BLjdjtvjXCUgTau
EXJM+/LbXMOWkrab+e78P9PHxTLv7Pt20yv8skMLlQjo6aKyjlyQgh2452OXIaYeXMzbLrS6m4HG
DZJ4iseqsF8HRLVL6kPA+11Hv8H2l2qJ8qAXJH80kCfjoOxwePAQ+WGfi1iOp/kedZTgRkPMvp/v
2grGXMUHcz7f9Rw4rpUYqMRMLw0dzeLqoaMwm/bbiiw+cTJ9m59UnVS5hEO8nZ+bH3IBvQpjfJjv
9KBqaZeUl+9bT2lpA56p7+/TDmiLCFutdvOzqXSh+iS+tp53VroM+nWQA2CZ3kYRoR9nJLUW87O1
1ydnKx2e5g+rtUp8l0zoAq3hegTClNpHWd3Pr/RwwEYUAG7nexbrH2Yu3niY9+M1U2dIz/rt/GxM
x3Idho2ymp/tcp0nhOFxMvMeRN2rBz9XEc1MXwWLoOxWL9vvH85MZX0fDISnTc99334gy7R0orv5
oVART2rjxuf5uUCFSclRqe3nJ3EAyWUp8TvOz9qVqq0VCGbf30ebJfWO309+fx+JIccjcW8InKe/
hTiuulAj//5rpqWnPtgsvYQozxHxU6s8FuL040ZBEH0iN3eatTbHD4/Pd3s9KhCRe8/BtAyet/+w
GRGS6Mw8rD19acHr/7CNp2RHrNDWbn583suPHfR9qO29Wmx+PORMK+0fd9FnZiukltB+573/2MG8
v0pQyCtAUH3fw0/bJHpUneSADZhP/OM9xV076S1bJ9iMhoNZ/l9fyI9tLLcpd+pIfVKt821n9cjl
RXpUss5kPdk26dGZb5LIgvk9PRX4Mc+HFkn3tKGBif/fNvP/5pt5k3njH3fn/yGpOVuBSSFz2sn8
0Mc/BzOFv6TjdNxVrbmat/npLfzY9U9vMbJKfRmmiX/z/cF/96d/vPd5l8YQfBb4X9b/dt/zJj/+
tMz8+jC6l/mRf/sOfvoUXUn6gZeyUPhp1z89rzl9u/JjQqi0On9jstadcGunj3XBHDMMqcehfk8f
097QbpRcRVYwPZszWyIHOa42890G8sIa7SbQ7GnjeGSFUk6TcrfKskcLX8cuywNi8abX6p0ZHcvU
r3Bh8qxoNHnOG/XT/NKoG6KrEjbb+bkhT7x7KR/n1803/cgkLs7l/Xyvi5N90Ent8n1Po3wxZBOd
5z01biFhLkfG4fuudMYt3ZXqXx+gNge8hJQgUVHxnnQbyGnSRut5vwzBKgJbS/v+AUptkDvF45o2
Pythoh/GqVyfyhK6XFc/eCh1kREowzWA9L8VY+1sMwwXF70neYfJV/6lZ22uULd8NwflPSns+rHr
NObyeLwOmZ5UJ7WU3pKihvXkFfp13tSoq33U6eMLnrCcaNBBO3NSNnttBG0nvdS8l36PZjPq8/ew
3eetmb5ZSm4vOjg3dy4TeZBQbb5LzS6+uEZAxFkLEFkbLMyzvBVNep8LP/E/2b4EPiIK/whbxTla
OrxFZKvpU6i4D/PuKUZuwajmr25HRRZxb3KbEGOwt+Im21QkWN7nTAgX8269r0RtIOUvmqteZPo2
Ts34plZBQ9zUQ33LLMU41cXo3xOe5Gw9B7gmJQ2E22NmXvLYoO5TKP49CU7hLqYWtJg3pqMQ3Dte
dpdpQ3lKpdfdVeoJ1hD26D7JnjNFUSlRID1AvZM+l0p7HQymUpWmAgrJ3ev8sGXU/lZzO/z601ad
T+sXFEpw9h2hPErdoN7P40Jv7T3xPBZNhsxkLtzp3oNRv44umFd7qL2ryyg3QT2yr41SHIArAeb0
Jqe/mzm7tvKMqxIweSGvKyPUixKt74qn3kExjPzT3wOqAFU1yfrnfYjQQribuU9qQa4ag0y8T0Kz
uYYqnPNk2ge5kth/1HLTu4WzimsT9mBL5tMa6Ng3G+OXf1+rlHtFAXeSfOWczpVi59vczi5mVDSH
HzcMLM1ByJwK2PygwnLmr/9SOcx3OTNoqE/JHt4PijHRHT3phniii3K6teruSIpqfxzzpt+2TXWe
t5lvWGx3x/l/82YipTOMWFf/BFwDYPH0qvmJ77v6cX9+SZQRTxyQWwSk4cff+7HLps6KrU6MfaBi
5CXT8F7N/OK+yMZ1zNLkSTpqiFsvlxjekeCaKrYyIuCCVVMW/hPEhB7cp+5sa2EfYm2wR3KOiVjN
1bG4egE1Pb3pTuV0r++ieEe8B4p2Q7VAhUaBPwUDXfBte7doRL6ZGoDjjZvb51CnSeCXU0rfVCGY
byYrs6XI4q5pJFX+BN51ZWAhGOwG2DvOLvwPDrbutDFcKCNUGweKxYsuIDAjsGiYRSXy+CSYLCiS
aKbB745wXVF4jciPtcRSX6IKrmzXZwiuEmbCRNQ/FAPmZAyUHlEWDkRFNHdGqmyF9J6SuOyW5FZ4
nxDgHCGzWF86K9rmaXYOQq/+Qpljiwda7pHLYsAESY9bgTXqsoyGJ8Tq68Fv1V2hMqoneQcitN2I
qn8oWrAywOBWhRrZa807GNIH7T0YzWI0cZQLmeDDa0P9RmIERTNMQ0O9j2D500wzCCk2UVgTlpM1
BCInwVhT+aA+LXtOPDtXnjvJetHFyLbjCobwjvX5VMha9J3fEYtdmTs7cya0GBWhVt3HfeFAaFEb
cIylCvEuTxeOpHevGOVDZ8bqNotxlJvo4qSWAvNkd2Eb+NtqKL46Q/vsG1511Vk0AbF03xsmkqvU
DNKLPfZglCpL2YhIbTclKEafUFY4b9PS/yXxJsfxACcwLhN7J4rmvQKVlBWt3PX5XtpJvAG8iEWn
pDdsZgVZULpKmlUFxw0J55reo4ugsXnrArkOZBU9+663CKT22oZtd6/3xfuQy0stDP/OVwm0T43h
4o3ho2sq77qbNms4dWeI1sa2okEIJFaUy0c17AksdlhmUPt71M10naCjXFgOEAYv3WDP5tJKPTvg
G3WGZu+qmbuzQRv3Rfism2IlDIAoikcUhk6dvIPa0nE5KvP4Noq5NkXDvcHPHlOTVYz8gQqBelOR
arOkWoX8CLiBBRfZKO81s8UmlXZ71UR+ZUGZht0BJdVL1C2VmnMHs50CTLQXgZasjbDFGYkfqxCs
LHyKhKpnVRvNIUsjMm8MGLcB9c4llMeeSzlxtnHOYRYQdiCYuy9U7HqmiZetc50p8NGjbqVgU8LB
ATB4jNaFZX8zNJqVBOQ4BRLlkVNuayiviWFcB5ACDPg0r6NhmTagkwu7eRHVdogZJQadeYvN58Rg
km6c3Hsi6/Ul5khbRYPA8aKVL2NRE2UsrXdpaFTP/3VD//AxKKxkFfnKGt23jTozeq7b9PPYJNFm
KExKfQJ7WWbCOiUKeEMn3oK4P4LEbhHhhVxx4iKnmFZ794YOQcyH7kgty/EWLLS2FPRB5MNmJSOJ
tMieeErLsBSWjOqyyCT5WB3lKh8tHu6XhLjj7pN22yvGzoNfy3Q6WA2OtjFYxrK78KZQFL5RW2Ay
t6HOVT0W3EwDg1KSTryxa9W+0VX/xgiLlZae9XBwt4nvrETMlC8E5pXRbE1V9Q2/6V3vOF+y2NA3
PerPVQHQuMqcdRl2D6aiXb0OBtcuCgkfpjD3wAT6vgloXJlj4axj1dzlgpAHF0xVjiprDIJoWyNf
XLSA0AE3j6Ta5PZW1ZytKaGD5APQqci6knNDwhXCopVniFUMHczsbG+TJdBFLDN3d/VQPJeARdz0
WZrVRk2tM85HFlI6Yap14L1wXNYHln17Mx0PDWkxRDbCIB6tlKgU6Ai49wFXN/jrS/9YV9g87ewg
KtFuIUTBsCgAnqjNt0Qmp54CBiQAdRkkabQRivW10jko0dukK0e8hZKotzb336yQzeB1nUwjP/cp
qZgk7JB+JzjshT4Q9NFuqt4m9KNo8+1YEY1bY2NcF5n6nvXDI2dit1NszFgE59q7pqNOH4ecu2EJ
ltD0CDrn5CjXvoc9RmbdNyn2dpvoeL34r+qf6mTcRX6Op2y0n6XKhU3tsYgM9bmHCIto/Wvqi5cQ
z9bC0yGRZUN0sts4gEXSvwtnG5bhZ18BZT9m+4SONJPTeFVrTf+QuiGor9TdtPTETaWPdlzQH+oK
eklChsoyMxN7YQNkPLa6eLN0szsIJ68fq4ppmRVZX0YfzIgyYY4y3I0i6wRXTnqO3hcQiCjlxCka
iIpK01rQLsbX2uhB9KDQ6cCYG569Pj1rubCoW099wtYcGBS+wSDRE0xgYXgQeQEpU/eZf3ZAXCUK
blxXZycOaEyatceIIbwTvFlg7wY17IJU0BSYuzlGHTjk+nbs9KPPNIJEJJHcmMI6FU2Z05OGSeq0
PdFQtS1X/8vcee3IrWRZ+1XmBdigCbrbNExXacpLuiGkkkTvgp5PPx+p/gGp1HMKA/wXAzSE00c6
JSaTjNix91rfakMDMkQCZw10/mPhip8O/JcqTYxt5Jj6iagC1uSmuI64AYEPGOcqKOqDEaQuZzDD
PJnZY0VB+gpzioOpWhUbS2oEMbrDF3x2uNpEZOwV4qR4fUfkCrXyWGr+RsmhvFaCluGk26+92zPx
bZpLkaTNY9fmBdSB8doJvbkp08hZJKVMx0XMxApwa0Fz5K6Y5Xo9Q5LLHOxACM1LHrXu1nKTz1Kg
xA91zVzHXRHtqkyDB62YrJixcVf36Q9igQyP1bgEkkISCf+wsaPI3iFY+tIGM3S4UFWY3/gwRReP
N1PCGaoiRxzxdBaM61tyjZyD6nLKaoKZHgLj7iAIMmb2G52IT1yVCcc44YeANOa0U4UN5Fi7YIkn
rb9ZDhK2vA9/xNNQbNSgorbNscNGCJUJQvEUUmOfjVD/qfeAgXSdiFbR+6tBlFc7cYrrhPUUXvMg
H4mQ7TwmE1tZdP5JxYSxrSqNHElu+UFJ2xFHe0MurR3vhKpUO2LE3tRXgxLoAtPYxwjRaKghXGJy
6XcfwohZNUlT41k6IkalXW7JHSNsASoLwEv0FkiU07MUwFhGz9ZJZhlgJzM4r/2dk2Y/7c650tst
X+FOVd5UE0kxOfg74ZslCJmIIjEmFlFQhIytWUtAw4HatDNAtg1YrkFX1oCg/RPoyM9l8mOQBLJ1
yVutDuQRiwwraOcpcBo+O01yHBPtrncq7akH5HdOOiTTxklU7ozVIjqHKKkT/DA4kUbALm+m7t6Y
9Aeli5IH1DskqgaJT1rikF/xKIHT5xs5Vehu8nZjN8zSDeepwN48KNl0xDH9fer6/C6IywCJ2FxS
1PFb2nbOpS+mm9DENnbgabEeVJu+g0TVNP6dtBk61B2mZq01AuKlqCtL5B78sYniZBKwiHwDgArJ
oHsp5KkvBpfG5JuUWQLhtRfcZZIkNB/qrYaJe2PDgjhMZCJsTCWomC+nxY4kDkYtowpFT7nrhVJf
Avss6rp8KCxwj3h02WXNwKONgB+ksG5hOVKTMsE4JIHWkZih1buahJw1MdQuf0/SeBrOeZhnwb4c
nYsRD9lTMh8/BEjBHuE0mXzkzFUx3k67s+018UW9RzM+PjHVR7imEAfconrxZB93t06nm21UiI7M
+lFSuXxhQAmxzuzEpna6p6kLw0Mji3u37ccLpigWJTR8+3BG4Pixde2G5upobf04kjGfVF15NjTl
RcmABUJyGRhrIV6M8Nrf5X1zLUKVOEHXPRY6uHRoN9EdWbz9YdDdYWsLxzgK9u0oYW4ZJ0T3DM4A
8qBh+p6VvDLI6d6qQY32MH3nxjyB68jjyOeGedrj8fY7y9zXhvk2wWvbN65aPyAjxG/TZWvRM0eq
rcMkE+WxUQN3a7rmGZGTtp1GFAmTlWp3jTq9BZTdTEYZvgAQyKCw1u1jVvLsBhjuc6AMyy+WVdrr
xCs1N97GWVUfU2AZiqXodxrQpq4Q+r40dj7irVXd9tB1dJIw0XCvEiu5ojzSaSmjI2+FqKC98ItV
A69regMBAr+zbsf5YG20QF4yI9ng5JYeOX7dFiIYllWlINWw1bhfhnEfxwyFVqOSausBP7ht7jl3
4PiOvCgZdt2gyFMz/zKSgbaOEvy1MjP9+8q6khsPCUokQORHrX32zSrfGtROWxPNYlwZwbNQBcQj
gqCepV08NMAjCdDRXjp2wkrG9TYi325XZ7r+vPzfAEkgdUhCyqAigs9UQutMVs8cOsxzYyjWLY+x
uyqczDBjB0CIu+JJUVICk03Xp1fxkvcy+B5tkjjrQcDG/qmo6094MdZd49b7Ti1OgxtyjJTarSnM
8EqMQGwySo9oj176ESanZvfFTomNl05p3uqpj3YNQ6OIHufRjL41vb/Eoq/jHt57NtImbdAD2Khm
OFxa9nkgmnJDV0zZGHpnbPNiHPb10JabEOQlNFZlpyps/DUYNbgYhEkEgYtWoB3ty1BffTya8/ZZ
eDwgcGpCYz8I8CxKzjmKtQw8d+prB3fC/jQJ/+QSrefTUHm0Ysded12rHywX1louETu5QaTvIRWB
POOwfXMjpfAqLSfUEkgwjiqJVmlQDkMSIRJJ5+Bvoy13Mk3dUwCF/COl9DtJPLJvy+bEodsqxhmh
We/sinlQGXmDHmK9iByTvHnJTJR2Kaiksw4PC+VsDaJ5/ljOmJ5GYypOyHW0iy4+VXM3n3gP33On
tjzpbosGsyrOyy8kc1f2FJ01po13YwTFItNhqzuS2zzrKaVfuQBSYms3dWjDKHrts5bRFRhD2goa
pviHDscQIUYckMbhW4cSl307QOY1Gjt4xhakTFO9R63k9aX5tSeM7hOnmMFJEKCF8RUrSI5IIcb6
RN+2vwUy2riq8cWddP/gttSGUaSpXhro7brk4SayBEIB33B3WNRPYFh0+H817DEzS8B0YZNqpsll
wr6E2RjnupL1NftJCETQi08wgNFvGmB/TCN5pd1g/9LC9w14CJa14oIR/glER3zoOljVekrDz06b
4RaU1BwzdrMoOvG1YOauOSWEnyGu9U+lP6uOSfloyIXXHVF+rmdyBJmaDzQQpNeTtDJrv+wj+Rmb
os4i9OAI1RF4HVr6D6tWnQkeZtx8sTYtjksOG/V3estgI7PsVFlsS03T5+txRHbtQlWMXWva9o2r
o2FsvpVmFh/zuti1dMTuUqGdEkNbF70e73Xk9CswxJI6KzWhImBkCbF/oDz40mWs5bMVIIWFU/F6
HPNCB7XDSHpl43xa4Y8w6GtOt1y43/iAZLOOVcjEvTO3lSMJIhOZj7HReKHI+0FTSR5LiHxeVUNe
Liv1rYtYyEWdqB4mdoQ0yEQp7tJPvMTDA4Fruw6S2mib/adaygNLFAkMVejPby24Wa5J4ULLrZ6n
48mlmSgbjppkqthZUj0GnRsCXRFmfUtbOvkykbvlijN0+3dOHK8lz9LckiDK2OzILVTMR1dJ0I0a
gAvCriKUIRy+L3VzlTb5plHQZnTPAz/NW4wSIWWz4bYq6JBp4CdpnwuVlAdjdgMUCjGKNVrQoAKC
itdHqLQrZfgq02780sU8Lz55e3KwxLFV9eiTvuQIuHdKKNtbHfnaOdSVLUOQJ+RU4aM9wGUpYEqx
ycwpaZJkNTUu79NdauA3CXPbeGY9flNP8dTzF/Ts78Zs2khkXX4embIBfHCjy4AMn7TWB0cxCGlw
yMb0U6ipgNRIZ+OAmfiTf9JT5Sv82e6Xq+P/N0rgf6QE/IEf+J+AA/8HUQL47H5b1P9CCTxSFIf/
dSrkj6+/AwWW/+oXUEAz1H+RnsEwW0OC5LLO/z+gAEbxfyGnEI5QVfpyroqN5t9AAcP5l8VvAzxT
WUaE7kKT+DdQwDD+pauz+Z6aVGh4Ld3/DVDAeAeFggao2gDVLGEbroUs7p3xiPABCy62EtzQrgwr
UxKAWvn2tEXTUa4CGBocgc96Tg5gbYNnpPpYqQQT6NhjVlrXRGuUshD2wZEn/cCyiruPhvx17AkR
WHFk4lNFGNOUcNen/H4zBD+VsmnPIaRbQw4PwJOsPe78ZBvasADRi3elAd6ZSYza3XzXDndNog17
Yi+RNRqX376s2y8P5h+u/f/w8R1VF8KGzGUhyX/nSZMl9YnboLJU6Z8dqAjHFbrAZk073PLGMzYP
YtgnRawYvWnHGpZgkQPvH8dGfjZa52jEOupq9Rr0NkjQ0spoMbHbfnCV7/xUfEmaS5GAM8pweVwW
G/Zvfip6GSECxzS9JYTJzbBrwyPXxl5JrWd3qKJns5iNasEIj5GIdpwrMdyj8eekzgjIfvoKRkju
Q5nrq66y4uM/X957+y+Xx4Oju1DdMFTOd/NP8xoH6boKyKe9DZo70i3uCtwM/TeIftqmVorgzlHm
FrD07+APD1er6XDcaYI5FylUjSTYoa2CM9xg/TLC89ulkdchQbrDYRI8lUOzqfr8hyCBbE2s6k8S
dxgoqbTiePRI2e6cI2aB6kTD3FSbb6JBJUsGA3Ecs9FLmkPNQD0j0dihc6qZ9nAvCS9fW6Nd7VTR
0apnnV/Vk2me4H3lW5fw0n1A5uM/36UZHPK723S+Sy69UGo97PKmeG9/zHyjHjHXpoB/cM1CW/9q
1+jedKNO9h0A3nWiE8ATyTRDUBQjZSjs4sW1isZjCJx7gxts+7bJVxYEz0sfseUQzznsHUt5CIY4
/sAkqc9P/m+m5eVyHUB8lmDdwtr9zilfqzJGJFzntwLKNEwmfdMr1l3TMimZxjHaZT46ITWlaYJn
7xRRKbv+E4nGP7VUK/at89yXivM6NOlpslld4iDdWhYnB5BI+daCL4kPMv6ATSLeQXYc/P3YeIEj
2LaFwf+98XCKbbckwiO6AYV6pf+jraMuJlTHED+kVQVPmaJs00lxTglkwQe1teInav4nQ6b5pTPc
zybZ7tvlP3H4V1sTHTtZsXDFMOfra5HLlxCyyde+6VfIYZ9SLFAc88SdgtiJwIrwlM3frdGSegEi
6RxnAQrH2r5rbJ44OY2EUsT+JidzYSXLOHuqo3yrtPWdWlnjfWVDHSPkdkWgyBpzi4G4PyZIzqLv
8MGz+NeXSzanxUQdZgnMGst598aaSmxGQwvWrCrV4oC7Qbs0HSQ5DFDbfgw4DBK4s8vyHhED5c4l
KK3XQqWnqVfchw8uZn6S/njS+NZ03TE0EwYi//xuC8p08kFH06+vHIQExXwPVl1OB7RINHkI0TbB
w5bzdY6xrh04abxEloL8AmAYXRj77X9/OfNdYUPU2WHZl/9czRqGLi1RDv11ZIYeFa5y9qnrWMiI
JpBaNJJbOejrSKPZTWoX0DOONmvkqiGHSxy4RLB8dIcWQ/K7O8TqIYSDeXquCObH/rf1368GJ1BK
Z8A2Pz6Us2g3qMDvkZnXhTtFhCQ11QoZOwBSDdnZdy5Ess/x/OTHCh2QpGKfnfAgjsjdbUJ6N3UB
gZhkzY7oDkYm2IkZ62ClVfdamJkfbV9/P21UKpbpsnEB3sD/8uflZzxRcz9evdrzAiAcEskVuEVJ
n+7p7mfbOGXspSFqPMMIMzyDYZba1LDRuqd//m7f26xZH8gzpWHJLoX9m/Pan1fCQDRwMLiIayKt
+M4k2G0d4BXvKWXiS0IfG86qSpCQHkynTOQ7sogzryh9ZVdaJn0g0V/B1m2auCdRaupo9hfcPA69
hzArtvgChgMs8YuiQEPTI9PYE/ckbrQsPrqlfy90PJpwqjSAOKoOk+bPD1KptRv2lS6udmPFOxqZ
DKeb5PukDKxf7pB5QUJMyljIR8N4qipCfgI/O3D0KzfTmGc0j/HZ9jRKUVHSPNGdsN98cK//Klo4
a3GbZ1AVF0qN++clqlaaWKMWCaTB2ID9gGZF4zb7rjIveZKJo/S/2ZqF7GU++k2c9zJMQ+dgTK+y
nD5LKcZ71JLYtXtjK+s+23YmwanVVBDOEFBczjO65WXDRwm8Jc0hQOPdAYtXf/BR5qfi3ev3xyeZ
uzi/vX6tU2UdU2hxzTLrUxBGRzqUH1QH79m485Npcj7gW8Vfi3v+3ZPJYhZLBzHUVXf79EZiobUV
PV6aNBbZHF4ivU5gfCBU4FufB58SJ/6x/FuXuRwjOVqAQRhnq66nA0KsPOEtgbxEPkHmdY/vT8tg
LQbDJsDhu+pcn7l/b8KXtMuv84u77yL1Uok4O4lYSoIKhv0QuJ8aw7hpaqHcVbZPpFEGBpCkxqd/
flDe4xiWj867qLIlsW2r7wFPdWxMbke86RWucvMcq+6jRmto1UlUT6RuUs+qjepJe06GCOS3oPTt
S2P1McScUTBqm3zGGVJ8APQy3kFtlsviwAbVi/85f0EMFLMZdHwdApARruO+NJ6bApyjhfPlVGJt
Ki39hFscn5tjJbcqwcjHWStb9UCYhQIgswTpAL1UqA9ksi61j5GQ+wI5/ubXtMOI/JMbR8vTrdMx
RJtfA/ybjFCJBsUKUvW/itLY7gFZSiODKTlSd1jIowoMVS+xQ3HSZLd//jrm8+37p52zqtAMV4NW
81dtMNHD70291q56OkgvGtECFGp/11TQ+zHtNfBoNfSNE/oNgbPZDhhAiLGDKFyYF/qpLv5SV1+F
ZKhuDYhILs1Y0mx0FBMd02r4aTgjJ3etR36+b/1mVevp9Gs/jWHklEGf3Gl5+bbcsVjOxGslB5oW
31umUnoitJwPyqH/tC1w9nUYlaqW6/LZ/3zBMXZoNila2jUrX+KOIGvmTi3BCKFy8ekGrWgv5Qg/
C8NTiuFL1Dpvk6K2dxxoIamExjkCch8p9sF2i/CEcfs5lcIBUcsMWp0LqU7tV7IutC3xZ18jjeFU
SX7IB9/bvJ6+W6UsYdJSxrkK0H7h9v22SqWlOwmlIqhsOcrwbQkCppXshAI2mG1ApOXN9ZwmYWr6
fiwPUn2AP1sczAcFHNWtkamzImBCA1Rj2Ye8zrINKYW1B93ooWtbc5W1NRHpSRTfsSR+tVCsVUao
sETpzX4MyEUcO84haQj2N+dU/8+fT/vrqG44pNGim7Lm/Q7S4Z9fUmfWBpMMk1cNfqg16lDeav2z
BGW8astKvmjAS8OBhYPkNIfpZ7qfSKUgUjzi8Zt1cKVjfAublrARXIrrNg4PNjo374PLXB6WP78H
IJE84Wx6LGqG867aIe/S7Qp41bfQUkhdy4o7Zf7F1sZbrVp3XRiDOTMLLlZI5RQ6WB9GvVrrosOB
5472eeYP+IM24sIjCtVtOSP8KtNHlXPjXEJBfCdli/DYlVo4F3OsiSRJW/3VnnpxNhgJ3JvU7AmE
oEKnXxtYmPlIr6+gIkYvmZs5ZHbI725u/NDqStuphky25c3qHg34BVtsv8EZe+3TYDjIn6k7MXbV
5ZPaJQSu1WGGvYLJGI59hEoRT/rBsIkw1NImOOQUlFFbHqy2eVlWjFL4Z6lUgac4pK1jFHxGHaiv
IaH6my6XJV7eYkfboz9QPdPZjtNuD33V3DdlydDDUn8YpNTsJHIWjyBrc9YMwBep+gvzOm7C0BQP
hZ6s6U/EHKzK5oDHMduazmCc+9qGkUk/4NYGprNLlbEknhLKcRGV5PQ0+7y8SdUajo6V9Zu4yu8I
Y4jWaYzmd3LBHzKgnS6C4bRsmnbfhV3sCf6KVTzY2uty1KNPJc6leeuiHFSMXdcHzRy/pHXU7obU
TnkW62bFeJvJJ6L+tTaExtGR7v2o5scxJgt4TKt7PHfmaeiNz6reQjNPg6dxep1UP0IL6p7wxYLV
E8Tp+h1YZ9XcLeKEovXDTeUSX6oX/TYwCZyEBDTLDIOSlEr/6ETY//XoIYBg90H5qb+bW7E3uqoz
9zIcqmNhae/exQCSNKK9tLgFxABtBdisk6qP/qoT6IyD+NiE1axtFKdGC/RrERCFWxbAD1phYTEi
p3tVyETf5QB1wkx5BF61Dshz2UU0BzbsiCu7t931B2/m3xs6O5qKgVOnyHB1cz6m/LZAWk2KZE2J
q9sg22YTkIlYMdw/jdqIpVejtWfOYvgqBy4JEXMlSvxOLUOwjCwp35TPRKIaz2MUPv/zdRl/NYaE
MKFbOvbcFIK+9W7BCDHkpJnTxvdU0yCHEE/qvis9q4YZlOm4YN2W6Db48/MOTNjSZZgQ8i4H0HA+
hdppubdECbBz1OeQnX6V6wYyFJVB7PKnCvBzezbr0JvIASEu2/a3LaSzVQpZog6Et9Qe46woyCL5
YHVY0xBM6gyUK68hGO5aMSen0pLaxZpIsSeAHOcuxtwPnqv3eFt2YM7dGt0xw7LR77zHYJkuZotY
k+rVb/twX9uU+VNCxlRNsvR6MHN6K2F9kRp7Mu9Kv4eSKHb//HXgNXy3kbKJ2ggjOChq8Hwp/v58
Tmzdt0uzHVvSp2nmtKjFDuVo7hMJttqEa+dUo+spTfGpbaqmWgcFhLugRDsq5sNsnpWPCVOw+1Yi
aL1vWPndyHoJw/S0/LwpLvJj6AbXBculMrkUTbNfFnicPajMK9YiP64FxhMLqamNH7lhn93UupWd
i6+9r5ygf9r3HSLuLfL1fGc6kCQG8tLPTtDFK3O0i2MDu5tqedcqbvxYou8lXYHD1tgAGYia3L4S
bbcROaDyvrMuZBUyRp+Ct14ntnXU7Zel6zeqX/oOIGWhkkdqtt2JV/6zbog3klGVI1U6gq5k2upF
0HpJQdUa203iITQO2XE70tlbExtCUWxcm/ZNiMZIBtj6jCnK1iMe7D52SFvM+7VbHjVQV9Qn+Ffm
ZzRzKyI/ovg5RlCcdK52iCJRMYehSF6au5ZQ4H/U5nkpakY0LZD6JFmTxTYpx+auD23MvVG65wNE
XtVGry2uIRWA+apGlLMt0uiHYj8FhnGsZa6eKzJ17qXKaH0Z4uKJxhJNwn1uJxuzSubgeuNsNTqC
icq1t7ox9KRblmsU8ca1roMd9vZp3eIg8ZyODNflp1Q67ic5yeq6fKgRMAr47zlslRZ5lvMGdo1e
PWJAWyRtmhkSkNEiWkmc4SuikHIbNPQWdJm5K/qe60KxooMt6McKJ0CfghEbbW5dsd+5ZY/EKGJr
GtM7Qed2T27742CH2oFG7kvf6jfs1LNPu3loW7lfWlehaT3ps9ypi35wAiLPF3DuIQXPycPHmhK0
d+haKQ+RjeV0ND1Uznd5MCanXP+gfP27Pc4SuEzDyIfhI6jvVkFzUA3wK6l2ddkHAgahJysN+o2S
6W9a5zhrx0KRUY7Zr4OImdkbtUm/jBNHogHe4RG816rwu9excULsjmZ4Tue3ZBFufrBCzBvFnxUe
y5PBxapIgejqv9tIOqskrgVD1pWbbsJsEOlNT1J2a1GnJ8JoyL71c+riDDu2YqirRA2iS4o3r4qs
j27b31Ux1+KIeWtns0JE8udihaawTaWS6/TWeIq0oT2wLKdrLQHPkLlnqFKBt+wSgSCvItElpmkG
ytsRZsxKRbS4l+h0Vhj8fDgVsw5YDDutJTjqg5v2n46VjmFaIJzhlMELfnehjAcDtMfaNbA+hWUb
eQzOS29kDN+gpr5frpH2iHZS2/51ypMXGbfufVvr/arI2vuw+rgv+XdBwABVY1Y7D2FdzZw3gt8K
ArtFt2EM+nQ1FCxj8azer/zS3Ukq3RXzy8rD7+7SXJg3zUjQI5/Xh2VIpGEbX0WUCetgQrWk90b3
wUHCeb8NzR8WAD0DGLp8FFnv+tB2r5WNncMiyGCIQDCrlI2Lre1zNwN2UqTjxMcZlQe2Ev9tVbw1
DEvXTc/IAY+HfSRm9DRAJfeITy49XN7ulp3cI4DQ3Hb9YGxMgmQIW8Vg6iSvhqKVn4f5gBHVd1Eh
h7NqDNcKlPtayDkmte77fWB2lleMaNyL2ik/L/8UDMTCdoYeQX+rJCpTadN7fAuZrHlhlhcnRgck
Y2uWR9j9WYOit/7Vyw/1m9IXCgnLigKr1FJI8GICLZKWtdgxvMY8jpP/FOHyRFu5V6dW9cDMrAPN
HDbLol9p2CujMMYT2HMAImTiszOl4V2XG0+F1mN+Kpt0y+I+rTX0eARRkkOvlH28V6oabR+q16Aj
wm4stK8akuhNpRu7UYVZtXzFyMGJ6VF0sdWwssSRXa5rUwYffM36L3L4n8uJ4EvmvYDob8GWfNco
TfOuSoK2//fBfSqH8FKp+6U8MKsvtamiIrLLEs/VTG5tEApJVLrEgpefkP9srTgtH3Cib/04sC+B
YX4SPj2bdp5DLNUg7By0LgaAJmMYakwjtgEsC0DT0MMTrEYLA8ov8pqDtZu7Fl6nyP2hG3a1pb1I
KmJeIcx0RvQrrVaAfqy+KujkTzrDhUI/40bvb61iXpdSKfOz7DDqQ3dCXL4HPn9p4qnDXBxs7b4q
mbY6eI3g4dE36LSdr6BKJCadHjx8fMzNcXtO5jRSMUuGlrIotRUk7pGvbLKBhG5FWg2PQxITtFhu
qcr8jToTcEqn+hYxX10DGQaTYqffw/kEZiM+xeGaApVNunwV2+AkGun/WLokujr2byIMAv68iVcj
qsZN7n4z3fyWKtY6SvVhwxlsm0s8KjkjHmnidWRJ0tp1FmTVxQDabAbk6SlkmXh5m99ITqm3hWOE
vw7tadbxgg0QYMzxZ9kraMFF9EaiYH8eTOeH4ijeSELMc9qox8biJ8NrJ2ZznrmmBGjmJUAU17KJ
Gx9IdgiG/mzhvf0M0e1741fmTVTBq62CzzFsW7stoymUgOGqVd3upgsIv30IWIyAZ2cYP+l+SykA
XiTp2h+OSzGVi4nB7viGUTQ4EA3/vbURyBdoBcCmyOLQVDaeSsIkdkFE2EtcK0RsqnLwHHU6lEN9
CMXEsSFB5T0XgE4SaxetZl7Gthlj4+DEzqcnspaaqJ1keSO9Ja/AEfYqtqplae2mRrsQhq0HY/Zm
F4HXwb0YRN7xjTErXt51NY0mrEgKQVBlsuuFgxXM4otJgZwsQwC6ATU/GBuXEuC/oj9+qVJdPwz5
8NVyuvyEZZUgKla5rhminZX696MckPKmSCIVSShpkdTFGrcwArjOSyVhsHZLrqBBpPhOJHczI1wr
63uo3WsVTaHTaCpEEUqMoepIskytbk1sJF58vJP5oJkn48r4WPFClacQ2vNRV7G/lA3zuVbtJmaJ
2UtlTtM6FH5xMMioJvpQbtu0l9uJOePFVt0WjzWMbNPGoUmq5JoZj9josaLuGmwA67nLaBAi9e/A
zkYbXo2b44JPIUMJOWsSfiOn0Hwgvisk3SdNt1lNUmwr8LKU6pk2GzNMlQqhSJPEgytbcxAugy0G
N5yH2TzddlVG0DbhSZJ9ZKUgHj2BAz/wlGprWiQTJSFdDM1UX/NYSPj1Dmnw84C0FGOPrT98030u
JUGWvC5dn0gJP1MfpiZ+MMLhYjD/202W5m78uWsY0BXaSwfaWhg346XsUxgTzKY798pf1T3pmvg+
1EhM5yAkyvBy68LhTuut4vKMzx8rhGW5agIq6wEvGTnSZLG3rwnzrbUxj67dKA6OSbM3wjLygsH6
ZMt4JCq1JCxOT69+oJyXilHw162syRg37eSiqVZVsgq1w/KoxZrwd0WtniJ/apB7CrSsMWdhQ6vs
Q5B9KdpP7lCsyItK90sTW1el6iVNeCjmB588ZZpniwzC1owBv0/304FW1WgWPNUiPtaoxEkzRsGy
1JdLwzDLpL+DogjbztdfQpYmR2lfQt57aEVM/Fz6XiYnupR1j0lQ63sxWVJqw6rbF+5uWeyW/kGm
BhDQIuhEdXaRWX7upf1MQghJBD22PX+w/XUYRMCXjPsEt0Ca6jwr46/vdHkVp6m8ZEak7JYjEz4+
cV+3+evyez0uB9Zf6E7xGKobK4t+oFyfznEbnIZS/TaY5b2KlfKxc7kHIMnkI3kkZDT1hriCj1VB
GdILy1sFmTgceXci7trv6um87ARqTWBlk2bH5U/5CaCV2adDHClm1LE1T0IvX1UjNu+TxP1e9T7j
2rj4gdICI3U5rfI8UtedLiGOheZ2+QpSNfgGLKvEqZKVwJtgOS/H+KXPSl9Ebp0AgINNF9NRRx4d
DeFtVXlZYv0oKzM/40XGcibKrTq3R5YVKwy1c1AkyS1vGy93RLZdrtcNp3LXSIESJNNelse1L+pb
SQMb8nf1yZzs+hzVpBXqk47wYhyfCd4q4fC3Z93kIpxIWI8tAb3HjnYSoRvqaxqqL1k8lieonDqK
WaXZ+Tg/Nq2u4DxC27eK1Fth1+46VDTthHcCj0+VgrPMclxaghVpmtRxHzfDW1GQx2GABvfCKPvG
aJu3fz7giKoBLJnCA1sexSn5qiERvstDcRq75sEOpvEoZyR1l0RHO6jlepwc1IGTku/q1rBWvKlQ
rNpcekOOlZ3YwEcJG2wTiBqAYNafJ1E794oyEK3a4KclIHlLjE9yNDuN1qcWvlpFyPMSciuBKhTn
3DZ/1pmpHZciye87e6OMkGv1FNLRoLwIqADL0szLXSAgr+U93qSQZYOIgSa4T7AlgKgS4uz71FRZ
H6dHPZLc127cBsKsPKuYUDUqSrGvacdvSzMhGaF2aZnwo2NcEnh9gKSWHTHjzTi85uAEHxKZHbSa
HATG4Ycsrx7SICDfs+KxrBzoRWWN6EF+86V0zyK37yKTlnBnTlTsEVAxZ94Q1To+6D95pnBaBoO/
nlvVnUxIYPSHXZ045rrnOLQvSvNQatiqQDeXv74Xm4BcD1YqvvSaqFfmvDOYWxsDGoilv45rUODk
j66gSfS3KJb9WzPCjTTUhAjb/n6aWSqoIsZjWvA6tbNxUYWCiyncHaJTmPX4MpJIrhgD32hXrJGV
A0ubpxmZ3t7npUzuhsLaLSc2BK3g8iZ0/pA5o6/LNq9W5WV0B3FxmjfWAmKSUbjdL+81p59DYKn+
ZlFkLK+ehRIKP+QlEKPXDS5Q2Tlp8NcyxKY3/7+Wf136lXrGWGshEYCDo6lRf1VyQKiyH34sB43l
1ZvsEKd6XZL4W6fRnnCrdtP3X6yQ046z/GLGxooQuTAnHGQiunS/rJZh1MEVkOq9W3HIMirropXJ
IVG7lFZbvVL7kIZOW4zHnpKbvRrlq6i0Ld0NG3xfAjem0r6nLhg0MBKhl/NlRq018ihJVnJD+lvQ
S6ZHybLpyq+jwu7qhAU2szJ69nOEk62be8vGVXUi2A0ZR4HSSNZZE8Ro6KkKOQEinsWOhSBo6S+q
DcFbGlnxgzpoaHn7+DRiAG+jWSA0v85pPCtyaXAPXNcBXGuDHIchdin2y73SRM8W0kHYTl0B91Rk
zw26zpXKErqzgoEU6TLITlmN27DLJjInpZbc5YwGg/9m77yW41bT7nwvPscY6UOosn3QQGc2m0mi
qBMUJVLI8UO+ej8A7d+zuVVbNeeuqWLNJimpG43whrWepZGpHYcvwsDtCHZ+II4SyDZEuRfqyZ/m
yNMuWDRSQRwcJjg6h1a54hZ5Sh1JPjIy37u0yu60OAcXXlXKhfSuKm+6g56GeBDG6ijNPN+OpPb5
qcVFUTkRBrIcAm7gYhcs3a44rSfUHHEXyuY+9cKkJqJnOrRgf25Dcn0Q4NU+S/jDlEX9w8Da4TAP
A1dF2T6AxcHCbjZV+hwnWu87dRU4G3NA+mdWDzlLxEthBvGuCBpqlTn9USvPswbcM0BqeDsoXBQx
iPK+cA5Rp0DAdMPohDvlXjWsmFE7HhqAwMnHWYy8Q9lJy97Ni/yOWkTflrFCV79UT2rYtdyyaeYN
R3sThWIcwq42N5U+zjtSFEDTFvd9+1j3JOUM+fAecA7toxrMSSl4urs5KHnUchECz6M6dPKjdUME
RmDo7LeIGrcmgmG/F/ojFVXqueRGH6jMu/0qwxg0TkOpze5OZsamRx8DhLoL9pQcxISQbI0leiB1
uxXjWbjpHn4JLAa8L1vyztqH2e7gdODtYgZcwXEmH3JxM2SbytDda+K4X9ZRrkZQpe9gTDutswdr
jrdSNuadSsJmYuT86QmzhSQ2ZMMd43HO5u95G1OAi5IcAkLnh8vaccxAfLtk2KdRmPDq9H0YpuER
O/O7MkXvDDTdYzrm3Km0jk/AQddHhu++V2Z/slX9Q4LkJDDie5rSZYhR+zBbT2F6Jna7PHKUX8JE
f0xC85klS3/bmeO7bdpPMdKwU0sZs5OFewtJttokhqqeg9x6rsfc2TOfQ3NtmBUHGhpdbUDvduJp
m3RRfBuX6RJz/K6aVbcz1AXSKsqvmvjWuLs5FdZBaUKF9Gv9wQ7IncLeUX1R4i9Rvy+cPH6ODBKU
8d5lUBuqzeyK+mGtGiXKqM1gulDhKQfCNC88Fka5vx5xgSbrFhSsXy88kbVjj4zkTrSFeatG97Hb
J2eF2ea2MlMBenKedlPcCQjB0Q8iVZJ9kSLYbjCjX6pQ0z0ESdWuroZoizlpOK7njh1kmKLAYnmi
0c1dZJrMYoKanA/V+BkoWY8ROZ83ZZjez1lpEO7JldAW+jfq1o4yAt3i6NhvAgyMlY0ElCJlsk2t
JKKV7G74f/Tki4hYpK/xOAyeo6Qp7Cf2NPbAZq+KUy75kjMhz7F9EqtT3BiRk91y0LxIdW6Vakzv
EQpEgDfvuKGHOBEUUC5M+HNNQkOFUuEVUZr5qBGYc0VseYaaY9bGkCX0vPqhi8a9liJ4g4rDbHDp
fIdcfSyBHe1FbYa3tOYGqcgdg8vqRIS2vcsKTR7ywLH3QRI/Atp6FUJMrJfabgPDoOAAMLheP8Bu
EN81Ctf78GGYnGCn4Bo6srQB2LbsP0IyFNqpmG7s/g4xJ8hr4Mc7rUtfSK/BPkrv5A2miRKli4HJ
2MsgrrL5fOYMEjcc8HYub2DGI/YCP36N01sym96yxEkf9a54EaobeObUSjgo5qWeYu1Wjd1XzBrg
hrXyeyRQVljhK5KS9MkZ8Plr9VZYcXtfQ7lROYC3SmudP56fM8b6TosAdU7aY9KMqFEz99QWEgy3
IFTclD/KdA7vdUYZ+AKC2z7Pp60pBu5FmWTgkWrxK3knJ/ywkzemfXUvwxT9uApJCf/xkifmiaDt
vzCS5/Pqh/mevN/91KoNkVFRfKkt0EB1ljH8DuvpyNt+DPW23ipD0D66OWKY3RCNAStOeyPSXpxJ
KX+LHcJpdetN2NmrxfPCNNPsu6p+kzP86NKw3lqyq5vAde5LS9k6dlAfVMx1u5yLajtDhmbwlX1j
9OkeS8wP3FGybxhq0gP3+m7X9Zxksb4rzTHlvMGq2yZt5+cK+bRgybKdix7hbEwYzxZFnJRKvwPz
fhYYhUg5i2cfqXh+SotoCZS8r8A5vZXaaGwgy0stSo8tS3tYQSBrchX8tipquhr6mydVLd7mRByw
Z7s3rZvvi5wjakYdkTz1CBbAiRsmHe37BGhpC/xbZTrVvtbLOKp1iE5z+/omAOyOJaNFuBu59ilt
mDH1Y3Y768avYBqrA0IQAFBEHwBdCa/2kGhbIrIywkZwMmcT8BjZTeObipPSGhc2bd+4h2HQ9wGF
PNAul41OrnOW/Jqz6m5KxJe4Fr4ZFakXANv2ZhT4tYG0w1psrrrygwPDU4KRxqYikqyZftikyZMs
Ddi1PEzwC7ZWHJyUIOjpm6EgMyHeyMF8aJGvXlvocVE2fOvKzNijBcTbXrcvRQuYOLBz9cLjafb0
aSfKWNtYudZ4JBgzqUyAoRlFuO2ChfKYLMwb+OmT1jzAuoPkULt0PmV2aoT+NSHQJyYXwQ/y4TqH
WDEJa/pS6/mXBqQUz+YU3kuAsolhVGfQrQBmQTN326spVYRFPFfX2PHOaJyTdGB84/dBFMuWjnky
CQiIsGaj8rooY3SYQi8xbPN5gjW04GMjv2GtTHhV4CmMgv0po28yFfjtmY7Zf/wuZy7tocWFPOMY
Voi6InmAatZXF3aWGcA87CEcQcer9sU0PxWjewcl7L2RdeTp8Cs3dZjv8kYLANuI0ldmdmGg051j
riLq5Exze/EI7gLKy6hrHpN3zl2ENsCN/Zg8uVOvu8+Z7u4d6KyA+ejB46V1nSQ53wlAzD5yVNTr
6q070b4a1rs59Nj2AwisRhQgU2Cr5bjjzop4ZlU6qKOYoixxtNMilsxouhbxAo1NanhVFD3jETqo
DXsThVuP2xGrwuyk8FV7OJKI4B5xGP2qoznzqj7ofYXcgmqa7PNcm49pNTDEs4vCy2w2kqqSX4KS
iRSejXzfi/EYjfk1dI5NFGFCIYe2TSHro9Ia4nDeFoMLwCbxXCNwfKccnnLH/cWUkJGV/Gahf/Ow
plusf8VRjjr6OnAzHuCic1kH+Au0mkrXCZ75eMrd3E9PIk5fZ3skUdzlMyab4RpS2NOtsmFWqelA
rdF9w/1SVenzvHyU0vyV2s1rFGq4bKUXtVbtR2r8LZkYKCTunc5vbkonBMVmaE89hqWNBMXo5020
g1zzzWpFs51Unfx3zPJLlEa6iZSYF25yBB9CO2I5bhd3dRCzjBa5N6RqtofQBxb+G5VED9/BJk1v
YfwE6WM4k/M+RdO3zqQSJHqw3BszNBnwpJvoNqYwRcoVDH4szC/lqBaMecCmD418zxJ5bMn63aiy
/WX1PeBxu78oLuEpQ1KeRnICAEvN/pzzpuy284gkSnftpN07eXq1jbg6jiNkzKLYEJpKN6Tj/XPM
FKq9EnMO19M2mpN9YPICNQbEJ5bvP7Uo6U+cCq9mV19Es8nAd+9BOef7bkCHAefUK/vypJLxlzIF
J9NK+lz/uo8rsNt7mPZUP3EJi6eB3Ya6RVSVVXaAMkBSuU5onxPeVVXdtqkOHoyn44GN94YZ285S
UC5URHIQCWI6G/B4LyOXlh+Y1lkplBx0SFccEvdRGQdaH5k5BIPZIOFMagV5VPT42qs07BxM4imG
GB2iuFoh0uKsmM4WGqfJPc528qOO9J9uprGYC9S9lNbPUIveMf5nFskfYx66T3VWYiAHMeO5VigI
PoyzexKBTpPWv6QGgqWhFAW+gkQ7leXAShnunmYSo9iJ8gTi6tHtdGKirTa40+N2uFPYuZRM9mQJ
mwHE4Xg7KwFBDmm0zzLEI1PFWcyxGHZ93maboNYIVDQNpJ1hpvHwNt6isQ+OsHCoEKrkhj5LniRM
SDG06lOpc/dcocczKDbLqJ2DYsbYBKbMuQmK4ceolPCp1Jc6sGCK1ulFTjuNzc/J1vpsF+RV7bvM
sw4ZR/lc0fmndvA4L0zeqTOjvRQiOgxmg4m1HDaOwXLB7ssSXTRw+iQX9l3kRMi7R5VBd/OiGTO5
ZlzO2WKIVfGUOc79+qUay9DvIlQYrl2Q0rD8QCvMdwuIECHWfKsJCpRqPVy6UK/EzfrFpme/aasg
9hwngMXg1vUJfMT3RJYRwCAxeRVDEd8a2ewVpjkwMGoVuji4NYR0su2bpoSRd8hcCNrRjmirzWCX
uCCXUUE8Bwy46ZPZbPQ/IrPrn9i2uUP6AHVYOa8aEoieBFUpLjrDCRTqfFysoJs+BLsGVxS7Vv4r
JATvHIXc09zpTsyt/sUpx9emwXJA7ApbSRqyyRiGi6I/gpgv9nhhM2+d/K8iS6m24IxoWeDdbtHH
ZPRR8TM0th1gdr0GLVrEovLqFNW5I9sfWlxvtaas9k5DiDBJv+PF5GnOjFljfCoT0voQGBX9V4fc
jtAklWiYmnvEfx//AqPGR7fCweMI4jZI0po3QnIaS8J3ykSiZFxyC1oqW32QV72RPzrR9Kc+l5uM
5ArUnMZtVwzHvGK0YoryaZXXwUM8oKljy7y8i3FQ3m1HabYqqAMC+7h7RIHztMr1kP8bF1WN8Xcx
owADhQW6sV5zpVeY6k+nQNXvTAAEZ7gRM8xhWqGii8qLg6Xnw2bAKqWNRPU4YTLc8DfFH/O+MEYb
OKXj94KNlQ8jIDwVWRux1CvrTegCTw0y8BeWy1+bMtb1JB2qn07zeBAKuCdHkY9JOpdH/k+2rzVD
2dFwsZZnQQa17iw6llUM/bpy07QlDAUlwRZpGvUJ6Bmb/HI+quzsjAVtYFXVti6aZwTSzAO09K4j
jMazamwCltNy3qyrv1ZUxzUXUDju7eBiCIkLBGSVWVKnW13qI/YpQLmoANY4JzBfqYavlOY9VXW2
W7c1lZN+k7g7YAAZ4lEpFZ7h8mw6AXUnTI1TUVDBW5Uj9h06N7alWKrzaTcEFuGSw3Ai38M5Zz1C
xHipZArAscvMk5zaHvxCCkwsd9Bo1t20gSYc7Iau8gwNAim2WPYx1vCYOz0Vl+wVbBLLoHJZWYS0
8Lo8B0nVn23j4qCtMjS7PsHJG3za4GiHkqO8RHb9hJ6XwS0YCW0sdspgmze2MV05okTN2zDHiMvR
vdFI382obXYrom09eKGtg4PtcrEfIzO8/zh6Uepci1zeqTOtWBUnxhcxpodheUfYaW8XMPas86AR
9U1c2NULu/forNTmcYAleh5TphmtOQz73JTmIQDBvDGNeWcX+bglwZX+OfuY6FY1uiw1+FJnw9eB
CF12efTDy7lTNOXVqMb3qVfHG73GdpgE39e7zTwXzjmeamRJQejVQQKap7LR/HUafuKgZ1JLrro7
yht28zl0torqKmzvBQJRFWjb1RmzrZvUzDdGH2AGiWf5/N0ppy/k3LibAkQNbGn0WOuoQKcev2+1
YEvtu9zwwhnBKwjm9HYyaWi59BiCx+WQeF1mjls0OJhwVHshFm+j3mKwIhWfcLeJcc5uXYUhuzTO
WpI9j4uJfRV1Sw7Rpslk5TkAcbzVcxWj0osGtffXa1VLanGeRbODns59Teq7gSztY0QPHtg4UUZs
GI9Ri3S+GNILZqfQMyISDmZhoSDIAx7MmDS2srUdLuYZ7sryWTJKyA9MvDbrUqqu1WdWFmRmLUvW
gdoAxkmh+etpwrDH8cErkwjDnZn925jsY3X8mSjlVys3vllaE2/rFhyYYlcn4K/bUXPGj00o0k6W
DwGGjE0Xa9sw483TZMPYirbUEPOrkVWZlyK7ca3a2kNFbPbru05yidlpucSzohgOdhh8VxQEaMsJ
0sEs2qQQv29oHGFjuWP1YmeoP8IZhCUly+MkMN5M3YNBt3lIE+g5Y9TYW1zpP1qO4rnSZz62UZUW
A+q+f9LozVYxoB1rjd+pzbUsgmi77kA4Ty3EXQb9f8KOxoQWoFTlUupad3bfvK0duDnnkxcGsGFC
PAgbvVIDT3VUQlEXLQYiYAzyBrmpuXZnM8fyAmKUd3obshdY3uOUGMsY9amQjfD1xl2UmzU2jrlu
dvbi6SLdLN+JnPgNDiVLbU4PdDKhxBg2jufSSon06PUK2w5gT1Nj2asxi2ZaOJYHpR/YpAbRWUjt
wNJ4YJOQMy0Sqs8tFS5zACdRaj7vJ3DQY7nhoD8peXUTCHTuy0sPY8bDZR9Ne0zu5bYneXi7Pnd1
EWu+XX/h+aU9ipCNeSRAQjMopYSaChS3w7ZajNkhacJpr2uHRIefTNjaukhAjvDTakZuowxW16VO
rOnfCVtv/cKqORHtkpxlTQH8OxWUebFzu/6zgHKfoc1RIDM2RqdV9CdYAjc6SgUPZy2wJoRhO4ba
06ZgLX4sGDRiwiZPHeV16IBsxGvOvKNuvwQyvUqmRmdXOsnBJiSoi9TxDu/CHYFiKXzA566af2mG
ZL6RW8PPvhh/tp1Ib1gRkRHCLnpucjQ7af1ztFJz77KGuEvwYd2IihUtsupYC5DVo9J1rfg1qtF9
KFUBT4J4zz34U9372HBVRAY74QWt18aoGgvvXBJ4td1Np3pwrGssSQVdT5YeHe695PIA2VE/LTyh
ZXOREUI4h/KKmg2m+TagP0Keb5cwoXhsBm5QA7kmaKcRnbXrUpK/MNM6B0uR0uv0no+fp+K+wwv2
k8+IzsyZwTuFKnaT+ruVSuwOEizixGZxNOKzIxtWi7N9ixa+9cqo6/fxBJ4xsLI9vCdnh2Jy3uEi
JB5kYPNZ69pPvArS5+8Njxl7P6B40j7kRLnhWvyVhGQQqw3zV6FbrLHi6W6o9B/ET8Y3ukRYUhDc
cgNMnEoj60FalXn2gFANAGmZCEQmELMOszuot2QIqLdG21qbCCQ3o3gnjdCR88AAGgfjdTFQQmUE
mzSzPtCb2XkiR4twsS6BTK8b225EHKJx3m+RI9WPxMw2nuPS9kmu3iT6pg9Z50uLtKb1TjXWTeZN
QZz5tsIBanOJuIf0FQA31aGsxd6oSE7MKHGPKKi3KJvLI7KRw9jyb+XodlZdRCJ/5gPc4LpjS5Kx
sjja2alGM3YgD0n4oyMJgDXQyYRla3pZWeV+yIMF4qVbbBxA4Xsd+pyy0LXHCmdMMFKLogQ8O3r/
qEWAGQw9ISq2chh9Lqx6xWxulV5+XR9FetATmhlm1lFLJuIkRueSVlvbHdmXqF9js2LNEcjjULXs
5JeaVmvFpUw0slH7PvGIIao2HZHkBfp3zxjV8tQ1Ey4U/ABlZn7c4xCGseQ04jcl7p17qwCcnUXA
OclaexVDce1xYLHEjZ+nyBjvUKECs4OHSIwVbzRFERUQkiG1W4aL5sYmCppNO7NPmt1tQhte2eyK
W96/N6capZKwjgXBAH6at0QqLy4YyTl4S0wWDrFapp4TMhAJwZeQQcWwVZRwGwoCU5nxeI1if+Fk
TfcsJCHaldVSyVFCgiFgS5yTVwDFOKUYNR4BLKpHvTP80kpuc7Iu9lbLgKRPNRIhhA4VM8DNWZ7q
3K7YY9Rf1x1stGRMVcTM79wcFkhSSJCCMY/CGtHmyaLc9Zia0leu8gpIT2fiSfN6jB7NSLiwQ/Yg
31x62PnkaO6zofbqeX2A9YVKbV02R2tyPv6ptZh2y+QG0VC9r3ICbVcXw/LJsrNHWaO0B23uWJLo
xyIAJZZh5oiQCN3a39cGjtxCJSN7ibUdXLXllsc8gXiAafZCZQ5OvdXQNnOXN3v9a1/CncEETDMW
xBGE8ik/ZGU2buyiXJqT+3ph81qh8l1zgx5JVNF/EToZX3VnBoea6JVtUqmW1xEsxacC0Ht9A3mZ
jDc0QB/a4ADb3360MUVmqLcgb9rGfsC0A+IAfxZ0tp2VZ2RYMofliqQjzYTsPEsr3euSsjbh7Dmv
S/PEUeIjfrR5UUkpu1Dtn+XSfa1FMnxE9WCIi4EPGbFWqyPkMIAWuya2GiKaQ4ou17bjbSZq6SVh
RX5vbVCe9A9NrRfHhDBnciDYN5ZMzIavWN2sg3SiaWtz+xvKFhNKRyeX1SBwqyjId4QChRdOIbNl
Hosp7CYYgyMbsuFmHpEq9Q43J27QMiwgSLekgUg78jIMPCRL6+BIqCpNUi03VYBQelALk57ETAgr
MTxugO2ej3cP0QomZx2eoyR5I/Z43EizHa9IVMKUlVBpRT/Dysn8krb5FI0RihTYrEktGfJWzSUc
9Ruln5bDELwEGoB5bSSC3eqLVwug3qz3OU/W4ZRNNpdYwIxeyNvAVpuNVGu5n+rwxbLn9EZaKcR7
Oz/kpEcT6VMeTC619fFuhMis6c+YV9dIB2sF8DI7WZQeCElVjJJ4528ZbKKKMO+KvHQe1j7OlZjH
LXa4plgkNlH1Ncwi+zyOU3m0nIElm/YQwOHxDPh5e7WNNKoMUCNYVYtDrLNfQZ1ysyogglHJt+vD
VkNMdnCHoMEOKCZeVWJRFaPwNEqNhZzBLCfF2mp13SPPHCTKKitPJc7MQ5YAzqfSHYPvBdRJP9Zp
V0jyASwqZ28mzA1f2Ikk3nZn6Vmya/TqSu/qMu3QUuw+0X5Erwbj5nsAFtH/Z7PFbwztOGhsxxGO
Zgi4bp8k5XVLZTOVrXZdFYdpEgZX8l+hZJz6DLFp29O4OSoDiVqjAyZSDM8tqgOtSW3Q1gyehwCC
ZMNGDIvVmQ90Yy6ga1zX2Kgi5aElXRA0AMZkg41ZQpGeGn8wjPzuPUC8UW1DLAZT+7NhpBsbJj0V
gc6qPtuI2+1iZ8VldVkI4vOSkFOCy+oi1LJB1ZcXmSTdtm+ikmZlNA9GEOq7qTXGF0k+0vHgTKye
bCX41dnJNQCz9qooFuk7JCc9T32penqS/EHar/3dJQtaD+Cfbrv2bxzrceMO8L0V58ORXxhB6QdN
QG+q4UtOCtelQ0bliWdhRiMAYStoWpCvZvUngJCx+HH/ajGwXUeY6sIF0HRD/+QSotdlTtLOyrUy
qi0xMeE1qGpj4+ijOKwPbGYjfoT8li6emw/pI8p27ZI1+BgENdknRYi3sFK3YyHNZ7WhBND9yC2q
56Ijvquwn92mb3bTgDHUjoJ468oZamvFVV5geESNp5GNjPL1GJZJiAbT7v0mgTk/Fc4fmH76b9+s
ZkFbM+A06PYnNk4vCamo8lC5rq2wUpjN14It2GQQ2lMXRY1eZSIqfmyrjZJS8uTayPiI3vzs2CMr
GoiuOBupF0J06U3zPYsZBabWuMigWq9fHEnws5xNbZsH7Njy8Z8vXu3vtiRHU1XBOb/Aiiz104fF
vaEUpLhZ10Umitrr1KuoNt0Ke8Ra6Tg9D5QaDgPrCve9ZImgVSD517tkBlm7XAga4KX/cDr/nQhn
gDNQaS8dywGhZHyyvZFWUliDXZsgrgd6UdTPt0MCLX5p0NcadD3eATBHBhraMa0duXVjEnNRMa0K
wIK99rYbgM0T0H0uXMwgKYrWoYjeLfG29klq65THfz6e6+v668nv8KpVWzOw89p/MxUzYdWz1tGN
awOcalvHMZZUaE3oXx/BvaqboEXlLQx3H+p1t0tyENyDwiYvi5G0TdbXVZAy8avHglwMNIpptDEx
gB3D/dpkEtk+7OWieRGB6n14WdZ2V2o5V0Oss5XSghsKMZTNDZZiYTcLtZVJ3z+/099+QgslTHXx
UbvuZ3RZaSIJiHIWO5KHjycA0cI2n9/0hNhup58NOjZoJMkQbB23OamKOexCbcx8KUhs0i04CyoR
XPuYmzF6Xbv21uJsFdkyfTZ9N0VMlrE/JXfkD7Zr4+83Sz4lAZULo43FO/h0doHArKxCAeMDKuhG
LWOGnwQGe9kEfa/LlhFSN+Q3qcE8pY1x+YaJ7bmmZIBA8R+GZecnahPvkPSIm0RmnpNTbwfsA1FM
ZvRUmfFAfNNLVdW/kHwJdoi4HQvc3zvYUsZmPftqEx9biSNIDu5pLY7/+QP6jcnVUYWOU1OohhDg
rf7qOFzAckOoxDqy9IUvP9fdi0Z0wxZnV8syGsy32ft6eIqk7tyFC+cpsr2SteK+nCtkn13anJpW
CH9Ql0DtKfWLHOV1QQbMH86l3zy8iGAUy8OCi8ew1U8lhKL2GhsaXGlxxiWcdhwyTHo9mg9ij7jB
VifF5CmsE/LNc4QlvSuKzA8H9U+U9N/dD4FCCeECxoKA6nzy4w96rc9Kn+GPI7WB/Xr8C269cTF2
lYRuLTLNwR83E9QSM1xn5XXGgh7X+XG9U1vSISYdJ9Phnz/K3zxlHBXTKGerrrquaX06PjjFcJ4A
Wrj2NoPofJE/I6DWxng+YAmwNuulphW2T4q4SUU81JDkTK4uwS56ipq3ssN6ie8w9Uulg/hV23sA
YeNFb1ByknXyC1ISNhbqoz9UVr/7aLkdkliyFibG5xs5qB7FzMdUXNeTXrcr7Cy29mucgYwYLb4N
jPfmXaUQNgOUJd6vMz6toPn/wzH83ZMO6qMtLA0gx9/w9wbIZAoSy7paZq2f7Xp4zoqSGKxAbXDS
UGgAsWSfE+U/i1GNzoGDw0UOOo04ICMFYcA9MSYaVgb+c55ME0pwNuxRHpqHtPuW66WJsykYtrLW
HguXDlBJiKtbDGJ/eCPLzenTI4bCSqhU3Kpr8Jz863WtEHbpLjukazYn095QKH0S45hQXaIdANtG
qzntyHI6jnNKu7LU2iVlqYsEwEPyZ28d8PwUThVg5FDp90lADJw6VZd15CIIEVwJ/aYEaPSfv3Re
rzApNHTuSZ9Lw8o0ciU0bOcaqS5pZJPSP3XSelirP+Asz4MTXaNBN6/mpO9ZPxA8p7JhKC/lgKFk
7aTXOyX5j4fCww2GzdRKx9vhbGNuGcY0ePjnV7zeJD8dbLpjGxgmOMxF8/bXg92OwHDiqBPXVSzZ
C7SRZsq8SE5kIAaURQSF/cShEGBcyq/ryauG5iUXzMUcg6wWV52SWzNOj+w40+0/vzpjqS4/vTqc
ltytTN0kePwzx6DrqtKaEzO+W7WaZcBCEvWAsVUy/nl3ot8abaQ5ll3CUYmHx7qIDuszLLCnr2wQ
h0sH7eOxsrRnHa3PqbHukZeSIml2yo2sxAhagwCjgCK0BabMP4XEhoeiBLBLquB0r9gKlnmxXw0w
qdv+pBQvwKik+qK42Q5kP8WEcRztRVT3z29+xWV/fvMO79wyHQBdf6MRZGKAcl+1CUNr7sOqEz4V
OC2ZGOhEa6F52Udq98VpwujsLDkQ6/KDlA33Lkz+gO+jYv77B+FA0wH0afN6/oZxQQU7mLPUo7u1
fgmZjh+rHFRbWYLpKMCMMmxuDGZY6WxfZaHxPM4BpWyn+EKeJcYkrDC9pYFfVhdfZIKfpn0JuI2g
nb0n0Je8ApzoXa1+zSpr2FoIC3frl9lAKKe1ebTlMc66rI0fCpNhrt0vyeVK73hTbKfeWi2Xk9Mx
W0U2nFbGk7GIs2WZberZmk5VhWWni+GosO3fRCqB5YS/MX9lKTNyp1BS2ONY5nQxf80j4/t6Gyys
9DWLwXDFjXbJZKndRmHuG3WneG5BmsZKNEq7s62Vr11Pg0N6PPCYZYqimliskvqba014cGNUtDNA
iU0a5RbJrPZXxinIJ5Nr2I75W2FmVwUlLs2eZMZa3GCRNO5D0gVXJX/S4rRNzNoXmD7ZoXQaI7I5
vMlt5yHse0plPjnWGEiSc0zKxwo/KSbhKj4hsvsl1AYEd0Bv5kZvMSnkN//5eQohfPFNQxxWCdz5
6y0EJ0eKD4/zdJ3AajkhniZZ5lmkvznqiLopnRjSaNN0XPfJ6z3E6WRz7BEL/OG1/OaG4VIL6hCr
dcL1PlMoQpetLSv1+G4MQatpxWRtV+9+NagnfET9YX0JK6nvXcefuKfhronEIPImn59Gxrl+I9td
kOI5xYkzfxTm/z/44Wmq3v/nf/tJUCGI+Yf3MC6Lf49wEJSZ//1//Q9yK8L38m+5D0vebv4jfv38
Jz4yHxTL+pdjQSvkU4USY4Ma/r+hD4qj/Yt6h1AHnrcfP/uv1AfN+BdaZFAkUMpIZOAm+l+pD4r5
LxDZmkOliVxQRdFv/CexDyty+f/dqAVnme3YVPWOwYSC/32qqTmlsiFXumgXj+28wyC6VRvqrQ5P
w547eMm6r4pfih6KWyLaV2VR+bJas470BN11SpTuGgN03fdyukvb2nrUZf6OlMz08KcNm07CAjTU
zLlE5BXF5iUcbPuC336cEQc09Q4xMJbELnL/dDX9taRc3pjLu8HHSWVAXbNSVf6N6WI5sArQgbB5
4fLJbKne95HxPsWptSf6mUS0Rmvu8/FAxhlWagbVdl3/LHvzocQmci7UUd0SsK7/oVv49GDkZdHr
AZ6mzmIAwSDi8/GehipRCxb8To9xfl31SEP+XAF0zRigLguZqiu1kNzxF9FJPAr1xZg6v27C8Q8T
kQWt/peHI7cZ5sOQ/Q3ozPTc1vrzfztM7Jwj9En0HlPZyK3AXA7u4ymQRg0NxmHn1hDaXGKw1vU6
8EkuAKsxlTWEiOkBilGpY0Ho0tskjucbaMFka6dDeS5IVCxCK4IXzA/7RKAFzabjrKOj0uc4uKCw
whjMegzEMLme6tRo/kS/7BWd6V7WX5nHLjxghWYNXxrzphvauwjJwHH9A+uvoWD8+CvN5a/8+LX1
B1J3UVWHBcPc5Sc6hrwNXNdxB41Bv8xFiw05dfMb4jFoLzpHYhk0E+NSzK1ygrbFHn/5lT5MmlPc
V0eAyMbl48+WUkfoD+EwCKu62a/fNGOycqdp1Hb/9k0F/RIaadiCyx8e2lIcY9u4wV6qIiMMk3QX
TsIkAH75b7fPZh+0i+MFZedenOXLtCzTUvKP1/9av68l6f/5YStp+U07wHwTvuZNKC6plg5yX5uA
5zK9Jn+A7xVEGSJ8TtVpr3dmyDq1hpO2/GT9QurnLYaJ6bh+v1zURF3CVnX94affZVWqIhX+QetF
wBMOlhp+uIx91JVeG/FJdwHZuiAqLWQ+1gSrORDOZVq+wLibL1qwqRGZdEDb+FYeYzyXNcKp9TfS
zhjZCen06zZW57zEYhWNv5oaZU1ZToIjnrwmA+HsrSYI1tWd4qve1IQozN3/ZurMmuNEwm37i4hg
Hl6BmktSaR5eMmxZApJ5TODX30XfE3HOi8Nut9utEmR+w95rw3yeVBJrbdtiNyeMuixkcJ/0+9ps
i1j0zQ/6fGfXcNAgtmSXxqJKRMrB1owoEtVe1cO5omuLFR9eBEntJWhrdeC2MEOSLshW0sorGYo1
iBTvkbjd+drJYt6TkUA8aJNspm2NZf4wrEcDdDzobbYIpVN0Zz7Mey57PULkmCMQU6iVtGrT9bHl
Zvj+mCU4dQZ/+UBYfrALdWXiSpUX6OuxTRBlPlvS+5AO27kc7xcx2qJDoJPgFE3xziw+AX298UPM
OGle2fDZaSgh26n58CSrTkP7LCCGo5TTx7M/DjfUdKwe8fPYSxOKTktOi1Pvedefy8FGaLfN59st
4GtIq4hQCIK6hBPhjR4uaZXGKiEst3dQjibiO0/Vs2sxzCSMmowsdsQV0T/gYSJQJizHWcKHZolo
QC+ri2G+SuC1hY6gK5nvZqn39OUwHVNC58IeW32elce5oBqtqpO1yTsHvkPYD655Ur8m6c/azs9o
5Zdoe3N2JWF9NhvbYEl+8TSx6SaXMtFh/xG5k2I6itogUAjzqqMxuIhiCYeB8K88zFeGumqeK+LS
dnZV9cmp8ZUs9vcqOjhIhWZR8mV3/32+XBxvzezyddTdoff0G76CHWnuT5YnHlcwyAbKnclrb641
XTJZPlRme2f5AL2h2T+IdWJPjTAkHBMTj/YcBNyxZNmKsYthuj6mVZMePNWG7P76nVk4PzgAD6kG
JwEpCYwvfhkXWnNi9vQzBUFBzckDZ/Cx5TPSTB0p8y6wMeoMKE2hgukHhKFMD9vkONRoYD2a3tzq
XpzWfBwmWKrzkKgIXsQ98KTWKyw6kq2hKd3jAi2e5xYMDhmZDZM9QBUKf/uSHNgK25jWm89O1TBZ
vKHHA32fD4P+bPTZDaFYRh9NkGXTEE6jPS3Yjc7sBqsTEPt9QgbLoXfJFXbH5NzYfJsyfG1zbX6l
BSnsllZcIcMe08wjQTTwiE1PvVgS9Dizlv/CkT+FKF7eFcOWQ6GziWRrT/Z1HROyggduMFRYVH6D
cHcBOUGWlEmvcssz+ASBC41iotn2SKCDgfzAmV5/lum5a+363EPr29s4CPBaLUck2I/wZoAlomk1
EMae//vBY3OHVVm5Rewmi4hAsY6XiWfwf36a1ia/Lu1m7+bOX1X5/MZ//0ywOKr2UB+cYwtPaq7W
/vy/P7AQ/7+//O83TIdzqF2aE9TK09IUb26WoPJCDwmOJjct9Psur/mC0IWX3ifzeulYbCN6EdPR
BlKa2evd2g4fCEk5Zko6T64wU0dmYqIxbT3jUWgGUyajyndsrFEYWkZs3w0u2V0FI/Nwdp6Emm1I
o6x5DYe8KJSM5J6AIgWMEhJqwVQzxRoNoywG3BXlmcaZW3kcAAViv+GyHNJmkUwoJoQQxxLUlcLH
lL16fceeU8zH1GHwQAjigzUZn5m5SiBe/t201A804i+CGyDGcoTRVYzXnGRa4jcBIVkV4aTLzR8Q
CRv2eyPd3w5ZE4vsZ6cQv0ERza6LsrDw0IOAZqaDBkVH2rdsrCo2e76mXI7v0oVOIfv3KldGnGxW
GZpZLZYTSWWCkfGgBftSc6YdnL0blyZ/69RddHeEITFeMh/igKf5p0ULblad03ml4NPkeGsSD8Lp
kDccBpjaZguDRYEXUg7msy6eZ720WXt6kV53H8wxsWfhBDoDtP/X9DvXUzc58am2aYdW0XTOiLy3
b1iAhmpntdopRfvmgvTYBHb4OEkoSY92lSNPpa6iPQeJ7zZXixtUy/7IYGAUQLL8IFuTLhBNYCe6
73adGERLyBfDvpv0R4QtmVtdA0jY0UCoTUj8wY4cAMjZwgES6COUSWCjm9b4iYhwumlMPTB33bqu
7bgIFntHM3EnhvIighk4UPUZTHeGIZPDKCugpMYj6VdJ2Pb9BfoW23UTc/haXidS1zNrei6rnHD6
+cFRPtqzsIUJEhLudcwD91RDDEBnaYfon5FhcegahXwCHfNTT4jV/Wp96EApQGu+oazNKA7aOzj7
LGS5D8kqf57IodIn0BAT6QLkqn7IhjiGPsAjTyFocP3EW4xd6/+WvWscNYGNuSVs1cW172kL4iME
QPFAIraTqCKWPY+0JhySZWHrqQE/tbZ+mwMJK5UW3Ps6ZipUqkyG4EIFyffaJLysqAoifwuDt3Ks
rwBBGOB1B9HQ6aTAYcNSXzw2x3z2q1xfS33ETpryJqbt35Uo6iOxEjJc5+km5GZItriy03K55u4g
Y7tB4Zex7qkavhHAG8j4+NVI6WMshC3mpwdjhYnRxObdas3BwdytEfmDqTzjbykY5y+mJNEZU4i7
Th/Fol5NLXlH93NGY7ix3LMpzBzzyUyHezZDEoy//ZYWTKyGFg4TLhRIDjxlOBXjci2umVyvlkYm
vI2VABsv9Iqi396oF+UkT4tJdSFV/2sxzdmMRX6V3upl/JlmCKXSrp7SmV0d/NJw8MWDX9ymBFKA
tgiuZY9Y2DYlsEQjRx0xUTWS5cXxio7RwBbO7s43nHY3LUHD4uCQLiv55xxXhJQaV13LuD4QWK1W
Fy8z1klU12C1XZ4HNu45TID3Whhk5kydHQarR+xR14bkXkx0MglVQpte174mia1ClEmqvSRI+FUt
FjsaDmFjxE0KJHQMa8P5dFKTOTgp9a7Ek9EFNtD+HZEEHxh9d6WO5L6Zs49aDSwdJ0V6kMEVMWOe
q70zHQ5C8mI3JhVHbTmkx1mi3saSegyy4RWE7LeRey/M15qahMFlsB/ABLXndF0QL+jeYRx4e/Xg
X7FsQ1T/B6Q1ngxH21vUQhcvcR5x5P2WYsWkJftLExBMLkjjQIBWxA2fnC8CSHlACNJ5QNgIQzI0
9IFuSS47mAPU9s2rQCC+BCvOwXXmaB9tGE4FnSIJDDE6/x37Y9LSAeXFqT3dkUD10hJ5EFrkw0c8
PdMxOzGxR3I6ogKxUpIkUrKbXQ130ewG75poHqXR/lvqqTrr5ua3XglwO5cyJ4mSCqI++1Ll2IO2
n2LUxw9obP/Cf//W//8D//1Zayr9dfffP+3/+7cC9w2gx73g9jdwPAeBd3JgXwtR82xjvCaAPnI7
M2wddKZDENynxpyHi/3FYH+AObl1HVr/MxoW1igHbGJVfhm9syFTvWuLTjHEJ87AwLPiedysjqQJ
wFgI9iyAIxboH6wbPKh5xncVaNeuxsEujbnngC2iUrtkEwWU6Q9XCz+WW6NTZjm8sxqDbD/AR5SI
ECsNWUa5Q3BvNrVEHP1qxLBUxitTpLgoRuTkVURYIjq/0btPvTTbqwllRYc6RDMI66yxG2KqmUB5
uvs5rVFqeu6xUYBmUohOAQBCqACUKz0kq0bHad54XaQDkqna9rlcV/TK1XKYVtzANG72uOCJlOES
aLBGB96ZjpvX17DyeW9YS0I7hXlYd6YXopiIlsK6DmbC4bCO3yy0ABqqcV+v5WWhOIiCwd4bJJ8x
E/A4KkAYgHEbcIwSBCdL74Evuz7X5ozcCGsutpkAbjbfoZYFdLzIfghV5oCzTAqG4mgXePRNKJ3T
SpidsPRn3UCWCkClPfcz+sNGbxWPx7wnBUzbM3zBnItMODD7jm6uw9Osk01seBPVk9seJ5gKB5vQ
kSgVK1pU67HximeeXmMhB8Uc2pD8Td4QMBtUo8NJVbLZNV5yGQk5HvL+bURuBCyyfOEZRVtRsY1q
qQhtjTqQUsY+GeUV2py9HwsIh6nsQj1vf1CgYzkmNOM8Z+P//DBU1dNUJn4EqeCl6M1D00HGw9z/
TSDAJbCwBo7uC9EuVhyYG5lqnc55beoH28pgmYhygoQkAOf108dWhDWATagW3b2uMypoRuPT7knt
rGEeu4b6CKz+XUhzxewlgTeORXtOtk/RbCcyNFNw5Kqux9P2lDT1kEZYVAHS8krG2Yj3oiAWO6wM
BTZOyUeQRerg1RD0t/9O09v7WYEt6Nb6V6kkRWeP0HDTuU+EcRaUVaEw2H44OolhtAZRkYzmuaSh
Rgj1pml6s3UCf2seA4aUOBUTSrdK/5pcR+wKc/xkTJkxavHTPdifyVe3wGqvHtBYWTx2LaPOqSC4
RDjGnWXM3k6JldhyN856yRXRr989XMLD3PpGmPOZLPednJ9HdSZFD59Civ0QLcJrB2LRBLR7Ejah
G7kr3lh0QVfajtY0I+ebPCCEKqV4KW6o5Tl4YW1awrPCYSoP7ai0WC+WP5pjHMZeg2EzujhLRXcg
FeG3LVyacBZS8JfJe5VIi2grHyeQlJq3N6vvUbH/aWvvbfUlSmsS7S39goYPIBrCkKlJpjBtH9IJ
zLNwta8hMOFL6gNOXCJcWn/1w8ZvnmXJ6zDq3Pyz9rdWzZvldA+zy/xW2O6XJHI9KgOcr6MRfFO8
nJ123HUumrQCtBdGp5htOqAvXRqxC5Yq8VuwF6SMcaro93r3nC8zPnCvlhHTTyPU7zECcNqMKGpZ
0Z/mwrcoWEFMM9QB3q7sq1Q+89qOvCL47u6Egapc0tccXwiJw05yLIq3QXUnn9zraz3/2nIsidiD
A+HkYGoRMdAI+i0i2wYsDZHBG7t/ZpY0U1OhLwlxZCfd+IwZOxwZxYe5hQcKjPRdxxfCYwY7SOFy
6ReU7XCffAdVgkdWezIgRq8sQoRS1waapWUvcEdyZmy4iYVH/oplesTQfo2EDRAralMisMazW/lX
dsrZOwNRuHrflhRryOJX1mgH0wHTK7Qa4IBrXJoSR4VdIu7WQKbNohJ7O9GvVvbU60cG59peVZN5
2NCJ3UhG8/zHhwR5KMeA2YrEKtYLv496k3HEykVUSRbEfjn0Z8hjYa2TqFCn1ps+S8DKZR1X8PkO
uCejzpxBfUKRg2QlkVW3V2dhyEW7Dp/Oj0fdvSM8AsG+o39ggk3y8a9ZUXyANZYHjXEC83yanGCe
zwK3+QEbAm6bMUpHBLdZr3Qsv4l50JynwMIB6TsAJQA40yauuLYN5DFuwxe91VIWFdIOTpDYb7M5
W0siz11I1XBSYy+9oyw7mqnUhHc2LcdgQNHZeOl+7pJ/1GTck5XzEoiA5YNESsucptXhNhUW0k+Z
tDu9nu3zvMJ4tQDQ1/gofF6+sMfThJY+zNK1xPTuAX3Ja549A/8w8cTn3lnBKQjpx8FoIUJzQOJ4
HggPo26uawf9adVI4eXt6Q4Y5GMv90s28+sVsADNlVM05x6N6oZBw5hl/7FwKcUA2YclgbdsY9RK
ti0sM64/PXB+VLdgr1nN/O1Wcz7r9olWB2ZZsdqQxWzCvJITQMrmMOnV36pbr7hwtEcfZlFYyo1a
T/etmd/6Ngisck4Q3QMyoGs6HCxsDoEPhocMGh66QMPf2rb/TJ0xtMFiJ6vfzMKms9THMJiDIdZL
ZKfjqL+Ti/Nn6bW7NQE005b2KzQUKDmmZ+yTDIuTzH3iatAvTYTmQl2yiwMWiGeQIcUZ0MC/WoNl
ZjIm9pVGSAKwDWdJXs1uIhcXKHOaZxcxad9G95rBIttJg1mp6c9XCCd/B3N58zwIfP8VP8rXz2OS
3zdZ840QR1HD+E9QyYLIb0ayAM3hZJOg++BMar/aL40+9TdJqg4cvxc5g3/0SnVs0wQOUB0w4xSM
JzfjDIKKRZ4T2+Pk6LlOUqlCWF5Q4rsxpr3HIMRYMFSDmmMvxZ7acMGhqADk2P6rjCKeGxuvdzPf
tTl1dZWkM/LLxWJaTPgdb+oDnH3GH+6Rm5GnyLIMCgvjaElKI2uaPptystgBoVQmCPI8Bun80GyR
mU7vdbFmTk+a3n4bToffPyI8hIm4s5hXTEw7L6lYXpvOPnUnpnAMUTo6tK73HoC3Xf2lZQdQ/esb
zIFW2p4Ah1HGFsmj3dQQHosHHtrlWsPXcRW2KXNZ3YOWOvc8s7DszDIFLlqHvHb9Cbngk2buiNzI
LzpaJRL8ukjjbdtBwNlsR/xs9BDOLtYcwAQKB4/1fuFzuRvBvVuOhHj49efQqB7Cfh2Z7hbvI4z8
sPUJBizaJ7teDh3gSIYExQ7/38dcGWTo+YAU8KaiOporHL8co7x0D3Yg+rhsXOA76i98+Il33OSE
dZkttMNftBT9rhuwgtm03IjPBL0VN8o2rIaR+KMHTfmoa/j50bw/QN2tSifANM0RgKj7TbGt35Fu
RiS33n8ztuY6t/T3Ms+xQ9MHMBylS0q07c2hxhfwnQ+kc6/T2DyP8yceYXSRgS9Qe9VcfI51WnQO
ncr78qVVMOeXE/Dx4ZIs1j9JQu5D7xUP3J46XqWShRCR7eHaqTdpanUUlCWcRIu1LLp9ZCoGpUGT
5KSFl4eGGi2qzPEcGExN4Z4ydiHMzEUBNOHCczOrCBd9yGOpyjszKa8umyIy4gOgKtRitoanTrTB
QbeKM+CcKQs+iXC7UbR7uxQ0V0zQLWOBhSFXqvYAZafrPAq0Bl6fbMMTi4HgkQvyMxdsTeRo/iTj
F6dLx9g0cQBstN9IQx9kozGda6t134/JPiAgLGKzmYbauh7EsBJ5UEBtDUBkKmPVQ0cfSrYfuzRp
XarQHiJiM9ElBnq05HYHJEIQOZ4HpyGt22MuaB0KUDLbR+dU9huBXd9OzlGa6k9DN4N4h+MAVJR+
aUjNFMO0YjjPne2t9mda4DOec7hkhk8HM484FFiZhgGxFKHy1y6mcUjD1GDJ02uR8BmfBZ09IBEi
dIbMspdabTa/JXMf6rk9TIQGAUzuGS2YFYCJgjigNLvUBXORikuEjfp/Fmji61J5hOffwfCiKMr5
nPsekCxIngIe4cT1tBhPs4ZsPVVaNJRI1gzIUWVXU2qyz/LKpeM6xayQjhRnhs6eVd5DjZn2vVs8
2IB0dvkqXj3ejIgZ/jMRpiIs4H1lJXRvLK/0e+wzlaYl8epCX0y6Ho109ydpwEaWwjQjU794Xcps
uaVC9UkV8Gr7c5x2TZvLyLeQd3UkQqpvq4AjL3ouYnLWYtUw4M24Y2pi6vqWv0zpfpi51rEW/nTC
ZQFtDztfThmJrPicuS35r/XFMdcjPI8xyiCthqpi+mPMby71/WxXX7oAX7FIFa0t1iZmhoR182nR
lzP4NxobC6q+XrLWbHZOVb6n+RZOVzMMPYqy/1cVxZPspguM9LgtJZpKIhGr2jZYuKbg/bp3XSME
h5npKpkUkjL2T8D1Oioj+MnbpovpvHv9bybf1q4r962fflsw77jVLhWo2dKSvySZn2x1NsrxRVYY
CDtfs8OUE9dIRbS4iR4VjklvmD0tk12hDCxuHDS46O2DBJ6ybGc+QRs4EEqV7FlMIjA852wxaToJ
ijVY0Mfu0sIc0M+N8b4YY3mZJuvWjj5scYG5UCP7Re/5rKE33+lieGIqBiqAuTPeHYpCc/UveNDE
XgzpLUH1ES8wzadgLcMBwRlU4BEZGLUOk65qus3+gBc5ad4Kp6svdeLcMqP9TXLf/ZuVNqkgOmYZ
DOV51Zzoux402RwNJwX9BjGZWeebBzp4TjN7g/tNJ2UN37ruGu+uRG2m8ubSGvU/p3PWy1SwL4I2
+MTOiMHaPOP2J3YN+rq7zzXzLgNai++iecdSaF/xvQ17bV7MRwLiAI0u5Y/TsR1lITbFbCOepEr+
QcO0RwpGG95SKFOO53Ztf4OOfJKzLPBjK1/mkdVOaxQDfT0orsB/luP98fXJ/ag+kqQge2AeItde
f8zM6k8V0rnqkzabKZGis6agfNbpL3BTdyoiFec6Kn06eFY0+hV9SEAAmNKaF5EyHwwAb6A1YLK5
ACabhl2fmvreEJS9HpxUo8o2MFkCHWIgczdTdRgoDnmGRWZIvaGaRh2doP+qrUQLKyL/joLNqtKI
ZXbG/LvmTIt8yVW8ZN/9DBxT5vYLcaANzmaGV4n47S2MvW7SEg4KN7QlP4dt/C1TjjrJ3DqLJdMP
LjmrEXwcO7Qr/bYq9lgOo927DsRxnfQZ6msz2i9jPj8RluRAHuSunnN9X6HkDjsxnDW3ULuyJHvF
9aBMimKPIw16IcPkuuJaHGhvwszUOrQP7llYs8vNbL9xfVxaX72uBN4Erib2QACB9BSC+8H/EnX2
qm9NVc6IgN8fsBFZ2qVm+cDZbatoMea/TT/QYAcpzvQ24xzjwivKet/k/nggvSgardrcd3pASikv
QKD594zIde+7gaEYWbb1K92cdZebBgfYMfYeKCa2jAxWS/7G3DFAsuQ4R8Ocrw3jpHYcXhZXMH+R
lXhYWLCwfXKPMCnhgZ27tN3k21w1QMvACd2xOHIjZjs7+GvtZRlcUrexQ7sdAd+LDWOwHS6Q7Z8L
/6tYMoBF07rh4cWuY/12P3RttC4Fi37Pl7u+My6KiteedeSktb1eCUfhtiuaQ9YlT4Ntoelkbp9p
6T+7U48pWGW49Y0Ja4qaxE+m57pOjGvm+t9gMVmAKe6lyqVfT268aFlsJXobeh7DtM5mI5fWFndM
Kg9Jh1xnYXF7Ebr6FW00D+rBGdClCMF/gxtd78eTNmd63KTVk1uuz94SXBqDNXIzModSd31tbQoQ
XlSvWCJtoDvHLM8kZx0/pHqjq3vE3fzXLBboLtD+RDfu0VTdkzD1KZm97aH2c3faI5uU/K1osefn
OZxTzQ9uDWY0s6oCkMcWWEU/u7NbJofZ2t+U5kN0XJnroLv/65tnXeXBkTTnKk5XhbbJ6L7QH7Cx
8eczhUQdOe1Cypc/wboW/CqjlfTdPby7PCRCwz06Y8GezwruPDNjGtI7vIiZd5YKEumcWtUelQLe
smVt0N1mz6o0k2NDKs3VL+otZmP88LTqi03EZk3t7po6jREPJ1etCKj2SAAW/Kl+rX9I5JTswTEf
I7bS6MzpVbrx4qaJyRfjjXFQ6lRYGQQys7t50mN9qhPcaCbvYz+JPXXIu122/D159YSMaaB2P2Pv
hlNit2CZQQJ4sLrJF/Bht5go0ykpyoxueejHq9nwdBpCS+O58GKnUupayYkQJPYdIHCWk9M1FoIq
8dOM6x5zzhJDbiHQp+0flQyyY2VUzMhYFO1123niXnwHIdjEOS8CVVX13lvND6qfgEgR/11YOa1Q
gBfFFf3ZNMCoirkPLm4niqjKPRQ+OJH9hLwkf2NG+sFLWV849r140AlyaEqU9b21gPXWk3hJ/PlR
gEwtU/6OGnhlldfQXysLz6cJxG81q5eK3V2odX1yk+V4B6lgX5oEvzmFkxEkjRuHZSiTr8yLPHtK
NpLUZcpeUYt4UcchyrRKPmjkPNkuzYPTs0dJCJoOXSyx4aCZ58Rpi4PmGScTOtGI5KbPOEUc2uus
vLHCJWm4aZ7wK+mhR3OUjwhDmgpUB+zJuRA2udC4FmHYniqf6yGt8y8TLxiYLnVq/ea38UZ9d1eb
AWG1Eg5ItWqPBfTswGWsYuaKWz2bPcTd02FICzosxsR4T2kwlBUxkE8egsz4JIGtCtaoXT0+SbHu
J8Jydr6sGG77ygSCSHoP4hPzbKh3p/X+qbo5LV31LAufoYQ+vBEm3kVQpl8wsyD5FH3kVcBUnIb9
pSQeHJ9zGSHRkgUjV4zowJDW4sk+M/mT9yLhIRSZcwNCic++as8OX0Y0BYcerwc48QL63lh+Wexn
Sci5Np72iEm94x7NnzuzZLNSgxiHVBuV6jRqHUO5btXizO9uecneTzf6fVqisKnrFUZon/3trOAz
n4b3yucPEd7gh867RiTpnT2mdz1LjqDNvxxXc/ZuY90xm2zuLfyEheazS2sH7J7pe+eVB63R8sjp
k2PVAHVR0wGkQ3Kk63+CPe2GsizvbXSroBzsGM/52hXAhOsFncgyxY6kTkXpGKeLRtSpzWwi2Nkg
W/Z+wAHP1BJshkfTVA9gG53vLCnT2OYlObpJcCSTPomGxWa2PCxEGpRU3grodp1ZrHzdFtaxkVH5
wwkjXAB83ghWuH8gaSi1B/Qy7Q74NREHBYsf28MA6urlN07L8Zip9BvEym/ezIzUCGgI2duXTknQ
N2Q5joMlY5Wk/WnodOMhPzqWXeymESqyKHnBiAEhlWnzRbCwj0g8MsKh+zaL+SJGF2YCA2l9AqpF
gRxbS5XtzZ7RjuZkd775ljT9gy+lGUJ8PdL3UdF/rW7DDKuNcc+YBFnw3ZlbRBWmxLWEYnOlhaqj
RTF/NRJ6nAzDRuQD8QYpYh/YctwN3jCdfF2xsdg+6FRbqCaZUixpwxh6ZhHBWiYL9W746hL5bwrs
xyqDt6nnD6Wxkj1bAwfseZSb9GqMbrpfCmzQS8Vb0a43HzPE2V6VeHRZrRWTwiZ9NugnwFereGwY
tQYgms281kNyfrbDp9f58CX5l/X4WWcVqqlE3LuB0Z25MN9Zbqmr6bX7omFMaTHMiMqJPeqId2zI
LA1EhfcyTEN2Kbz5Ab6St++EunV4kSvmLa+BcR7wHMVuFfSxXXZ3gUNGZZKpF1fz+dK35xvXtIpy
2zoHefFrK/uJDFvt6Lrut5cZXyRIMocT2rdfqH9TJTU6nGVjITFOWG9Jn6KQFbgUhyz21ca71OAh
u+stxYaM3KKhHxXWPrdzSR4eWRE+8PrY04cpSv80xnKx3RkiNNS22NesMUqC6lD72xVmUAAq6b7p
Co2FKBSr4mZ+0dawL1UewXYDJcek3GMmsqbzDR5sxX5SPq96Iw9IZ/Ria4+nLeBYG++lLjnPxfxv
tBxCKNIxA97oPXdWV7JQNPbuaN+5QF1G3veBGKxgGthRjM+dm6B9yF4MQSRcpnjPHIpEx+jhNLgd
UhsWjJHL5Y3HGqy0GtXWpJ+bloDNAYJgWWWoPZElHsh300PEKHwEBDcAe59vQeUN9HgZmcfUUsdu
0r5AceKRmql3ssE4ty7LBL1+IOPn0CvNRp2mo4sex6gfOqY/HVEIg/1FOCRwhcmvolQ60J2hfali
BodIYTPA+ikaea/Nb/mcEvKYExa5BTWJ3v11vSIjnm2r8gedwGHEfhpfuBAsENdHc8keOXme7MYJ
PfQD9sDZ0Viex7DhA4lSQfMujX0xDa+Qa3YyKSDHkH7E3vBctz7WeLeEyD++OAiWaiwEoa0AdaKF
iIpqi+hr7wnQkiy5CHharCX7m0FYtoE6vGmL7kNHp6bSJVzRuvROekUciI4MaU6IKDdyYpjYNgPt
MYDmZ7DnisYip4sk3GuRo6CXjSrva8G4oi/MyMFQ+9Y7MjYbae1RcH2BJjZji+3Da9prOLIYbijb
6J8A0BBF5rDZ1ivxU7Nh32dptssrJBy2hyAMURI+tp78js5ad9lXXtvOQ+A739aE6BGYTaFRros1
OXDBa+/IMHbZmpbXZBPyZ23mkP6svXXYHg6+Vr/oHg9O4QHnmlb9O8t8qj+8To4B9NgY7Zd5NgbW
K4yOOtb0J767KC3BmcRmOThnQSXQKWsMAaOXj1u4Zdxo1t2oVHCcg2SPu4J6a0CYs7oZILfkPhhG
8Uf3529H5SnV6Ho/9BOzWPUJjpDhKu/QXVbS1TfBo1cw4Z+X/L4OGEjBVSnCMU0eC232r+ycyNrh
+zl2Ky/zasPVNtdLwaL9HgH0g9lYf436yIZb7iznMQDRdOwNEMOFvfQPkgUA/5d3Mispi6nSD7Tx
FcLG+SQU8PIy0y+9RTftLtTPTA8yTNFl2lcRJMNf54mls409AvVe5S3vuZ6PcaXYuNUFBKfSf9/0
5FaX3bNjI5hATtDxZsaQlvbmpxO+A9XtR8XSK0f7OJXVc7esREjjN6Xmn4/Z3F1TRN/jUH9pkO7I
/7tNPfIJWKtpJJTOktz5qwmDvUW6pQyM5UtToE/z3BJJwoBqwx58vgyjeQu6dAts/V0+q754Y+L6
hNi+5mN16UiZjwqz/p0AlYUdqjXRNA9FFlyMEYCeVC0LJnmx/JaJc8c1Zw6Qg0XzJZbm2K3JEOaD
/M3d8UwPThilBpcuQXuOuh58ic10ThQ4/nDIUM/PLx4r7GLh/9KsTbYvA8+VJ8wzRp+MxeC48xTg
JCnZ5KcVqUyYgg6riRpcAAIdU+2i8hG1WZmgQndiCSo9LhOD+etij9TNSD2qpd2R+PfG/Ir8XwsJ
Op9Lmg/lUbt3UhReYjXJuzHnR0cQ7afKJ18pFi1D85V1/hQO27EAipd83y7P9qXrnHxz3DJi/U9Z
6Sw0u2afjLmKd1B94CsyHqHZlM8uSraw7yDwV5S5mjsLigND2/VelVET9WEKmIb1TGCdyUgPi9o+
Dm6OgDp5NQr9TnlAnNau5nvgDldhfg1IeEJnZcpuMD3SnL7ge2V8lJ64QXD3W9oSw/XeuOKMGFPI
vgloFOaCewRi271XevNx1kgZSkmmYrmQRCL1HueG/ITCes0l6wRCo0HNQdFA7kVPXkCBYEQVyKaB
7IYSFkbinLOSyuv0W8PDujlL5wgRuBFL77FQP+jpEfQPoIcDy5k4V5Y86v4fW+e13DgSbNsvQgSq
4F/pPSVKlHtBtNTdsAXvv/4ucObGnDhxXhSkpOkhRaAqK3PvtVsPGVX2YqsGrT8UVUQXBA9V7A6Y
sWEvRxwE9RDIILE3LdPUNo5vyo8Y1lARaU06rY2s5jTmxUtZkZJX+fTnmhKA/wQC6OSMAe8Jways
F5blA81pFS/V93eN0aPF1BGAqfjLZPAGEJ4AVfLJwqoIjrEFcspr1rT4P8oOvcg0/nRiFPTiiQCy
vWnvdxRhwORQ5TUWp4V0RX6db42c10nXmHKyjA3LfWq5VxcugJ4yBx/d6u5PL4NP3blbqjcvQ8aa
CYhtwKPC3gv9/8lQvrYOCjKYZoRXW6g/ZKvwJmY5rRmZ3C8CvXIz9DR1qcxMMphCqL8chN2e+dKI
M9VAeW2E0HvTBH64ilgJPesrpBpZ6wlafLfgTp9K4Hp5uakjwSEynF7bHK2ixcQVC54OZkucDNdd
QWbxtvkdMVWD24LTWMEID/H10QzB/epErk1tuQVtlUjo/shCafNckRUAB3G61zIqXqPIfi2DX1o4
fsqeM27f6FR5EgcUXHCwqEgVTxlHKd5r8i7rkQvnjxU6d4jF09ZWbo3+iVPnmYbWZTCcM7ELP1LI
CJXJeKAJ0y0GxG7ITcUzyUgfjiqeJLgYqZtrqfqb1lofsPde6sG5umjMmPl3XyKDbR941OVVzJuN
re6jTBEUFvX3OAXnNghwtU33EjV5jK7mmPo26IO4comGk7fS8fkona2Mu2aVGoyrib31BwScTbk3
y/C3S9IvY8T2t7RtffPuzpHdyPZCEgGYlrAj97k4aoHdrascOqwxlv250bOD5rlvFUDAl8nuD46n
7JVhDcM+FjhQpEW4qBv+sQ30WIau/k7M5A9N26CHTGhl2mSS7WnQlNw+U3uNg5OHeuu1iTHP8HEs
Wn9quRZiY9cWJPXo5BBMGAUEGRhmQSK11ZZoucPoEmRhs+I8ipkp3buigDPqOjMFqzjFssRtbPMh
F0R0Ra1/oSlSI1QGMAUM+T2WZAYBXkCpfQqc7snkZL6Mw5Ami76b4CCbgXljMy2pS6ClqmZAXZbR
m8uOQYSSeYjSV1+rnpn5b9vEclejMJ4cvABhYe69nlRrxpigOOt3MLhIEfDoyIzVEzotCwN5YVgb
qsGBgksISugHp0Zh7NCCmIA7cNRV8hvsLJQk7COBJV71EOV4G9F6DfznCr4/Q1moasQKSswzy9an
g1hM+RzoHC0bri1fkc1DSZmFnQEJI+NPhG38mBwGP+h3KtVJd9HNP2R0DRa3RIlsFE1IjlmspAyX
P6wmmLymHK8QhY4Rv7Kme1s/G69hHn47qfpEe0yfoKbBlNFq6yXtGHMkV5QIXf6pJFgKI/T2yvPv
HbDmtTbOwz3bX8eGqnfowOAMHel9XIk977bT9JcGYrQNyTJZFG3urauOQU3QfyckRO1E3TMSSK8O
CahrUUZ7Ont/y/5bD000tOV4B3R2EPbwJysrQN/DvI569YEwMPTKRWCuhszAwFZwnoDjqybmflKY
s8w8fVPploSQDd3AXUy45Soymnf+Hhez6EiksN6NmDWvtMXrANeOMLtdN4sETQEy1w8P/kBAh7QJ
BdM8Djnlx5zFhI4/WNTG4HB68ba2K+6SZQjDx8zsXRRB+NnYNFzJR2Cn3wvy3JF2ez9Jg8PBYGoc
ZfGLIB5MD9lGgDBzjOkYyBHObRj4H5STXqBAEP/Jzb4KT145jUvizQkX1t23PCiPToHSrjUnscHf
RSSzhvthyLaCjLqwZSf3vIwoRnM/eiHZlElKiUsLGGW62W6myBg3dkYOtJscaje/5YgQQHscqHXC
tTlNH6B+e1Tcxy6J31Wh90/o0hataqYjJ+ZNo3M0VITGgTYFs+LeKhV/0Bino45kwwq0k6H3zGu1
t2wOoMeRwobH+TLQOSUNkh+FjY4Kpv0azd7bBD49NVaqEjX2QBZwtJxUjzNCdzjyOAkeF8fkw+4Q
jdKyRKeKZn/Oymu1J5YJBAYz1xzQwDqA+rnM52FfkhibKChe+qLchDXKY6+ZtnCcOXsmw/dEAw9R
L+sQsQNX4eXfQTjugoxpbajHNkUYo9a0KqJV7w7lc10FH7iuSLujFIsE2TQof+ZsWT/pn/vQnSM0
zTdt4r7s8WTOhSSDpr4uyYP02fw840yu3pKu9ACTs2fhIX12Szr4Lmv06hhAmWTU5xyEbA4q1Wap
UcbRi66XbXlf/AVu5EfRLxj/Du09ggfxUw76tSQydymU3E1OMKN/m+UYe84WsCY9lomSC6UEuONB
O2WlZzAl17IVxCxCFNtmWoH0Sa6xYRjHIm53rVmFpwx9XGsEzkXJyr606JAYmgTOksLr3ab83Fcs
tJdUC50zn1w8pe5V5g7bh0lzH8PyV3KEzBhdC2vHAbG5lBgHZ0GZu9MFxFPcG5Ka1DzaTKXPzYDb
08yJTHPSPfatYREP7gczVzym/Y4YoaVWV9c4KzcAzL+Hko+Q4FbBNeh/Mjdm65PNDjXfOUL/GOgx
gRvlOsH2k//UkTsuO+ZkSdDoeIvju1FzNTuyfTPiHj1ddUjSTw3BFgVw+1XYDTXLLL/wwkXQGOPB
a34PbUpjQ3W/B+W84mQZwIegnW8sF7RndyqKY2q74Youe39w6SNVeorUnXiDkmPhOnbla0tTyi3L
Yq0BucI6MSxtI77HCrhpTYuTONlfTDE/04mXhl8n8frwxY6Qs0siYRw6wLVa5ym50x204yGO/lam
e6MO3jVxx7U0md3S/oNDRR4NRjM9TP3VgHvR1juWIHKmEYGXDSEthAIf8IUq1CD4U5d9OB97JNMS
3bb/BrV3DnSK3Gy6uUP9VJbiqfPnRIgl7cBVP1XYKFziiaLhpff1Dxrje6qWelayYBWid4YHQMsx
ZWYNeULecASah1Ux/3ZE8ccFRUJ3gsHY3EIGVL8QOclwokWQX4s04O5S8y6HYr+CVSzKq9Zbf+w0
21L0VsvSaJ8Ygkbsbe7aE646Aqo6xwqMXVvV78osa6Lqq2WDZ4nPKr5OqVntQxswEBXrTiKuiqT3
milb20xNNKHmRfZRe0RMO7+ktzAL4rN7YMyrRpXWZhjohPYNdUlXsLX7gbVvUCipUWWnNksuDiLR
0WKyIAfxaRm1A5rKODMSPJMhfDJjfTwYTn4PpbpJtqza8H/lKam6k+ER1x1Xl4Gst52RA/eMW6pc
v4u/pdGbC+O3a046veSIrR/eejwEAjEOJVrewg3oneBgFcMx8UlIZbOhxWrlw517dzV4e7Q+0XNd
S0D8TtDsPO87zOJ2mwfTay9ZMZOiYBSeu/ZZQCzX4uhXC0vr1iTZuZWTvsh5v/5gd3uKKcxFdvve
GuqDQAlBVoO/KcLqbBrpX3Q08aKKacYR2yeZqi5j7Kwbd2D3VRPxQ5rlnJup0JZOTjr5RMmLn9w4
jGHwrhsoGtpwpYCkLpwqhwpU1BfT9gwg82z2vfXRcq5zY0DNkW8YZ4LqDmEKV1HqzrLMuvm8kU3H
AWGyPwaEY9S82dLcIudbJcyu92anOG96JMNzKRthAFBetajzPPEX7DjnVb3ZIgmt1ujJDnoaE9zV
IIxPu/rqOBlErr4kMUTWJ/CXxzYmUFxI/a036wvOoPxoy2CvV9NhrGvYDRGS0WJLXB5FnWhpOC8U
hHfSFlG/tV3+ip5KXym3IGc44LBv6MCyEMuQMpk+yYktJleYIYbI2Olh2K4krdL1SJeHsqAIN3qw
yaDrb9OnyTTFVku+HEsjVC4s6+2QWXctbWfpcwl4wzM/iPHEG5iZ78PKQMvBVI38zggnnJQSNyGX
SJf4y0baJGEmn1LDjVdYU0l5zAjFRp9LOKa5klgKdn71J2tVy5nV3mhO+6w11d3wrBfcefW+jVwa
yRm9Nd1H4GxGp6lAd6QLH4iqiU3cyfp7YXiXKkW1QRafXPXUBOsUlwZuZI/XEbaQVyf8+V247SSQ
nnyw/zBX2bpeX+yIykQwu/GNlGxYCAyeTYAQTG+7+Q6ndqdmFWIauRskRXw49bTvc/yxiLq+jCoV
q5AiGk+pgyRLDBR+MfVpVb+iIzMXduC+maHXrpPG+uUUkXFQ0LiXHmlR2USYQtOSjTiA99Yhoi08
/xfuraNsPbWSiZGsqxYbaTlZtKXSV9vnZTq4cWmjoHHzon7ppe2ZHkC44buw6D2L0Jr6HbXRX7R4
GdJKQPFZgphUw7cUVdNvo8HVRa2P3CfEkIRZhkE4PoGtJWimaSy9ILeqLZY+uQLR/KIF41ov8Lrr
o4H4s4amUWl0yWhLr3LgfytPtzn4Bv2LGIcDGeG/cI/Waze1nphl35RTRrPANF4LloNgQp+q0TTO
/LpdTz4zzIZp1cxDyFA10SMaEiUWvdOus1LvP9v+V+1fqnYEhzqyhxEYSBc5GCL4yw27sQWH28yI
eJtVv57xFaBnw4Q63sUU3W2NbGiv5PccGwG9Gm5GkF4HnQGmlfjZBbnVcgyMM2BKwhWt4EOwlK+n
EbmEPvXAZ8xTTUh6lnXPRHnuJDl3r43AJuxoc653cDVUoFO24dRqSMxdm4AymsbfFsIrN0jXgIgg
WMerCWgl6apTL15DXsxIWMamD6pmFYT8Wc1O534dS0RALPdd0eiU/mbEJoo5WxkzFx7f40pmuCsG
fiueJmZTcnryqvg9kf0Tk7d4o5RYu4PNbQnxYN2SzkEWFK9A4AGcq8KTUWb2c5hKQldkXGzQkNp4
wNx0E3is9A60YHrH42duB9nBdQNv2WU9Ki5u5s6IFOvCM0fdnsEfq1M4vWiCPaALdUXCh8u+VK9b
Eylfk9m31hvbA++jIoDedpaBq6JDI9J600wIDwTJb1Xr9m+gLcn8YYDXIUTbN7A83om32GeKPDsW
yycUkebGnfiAx/onQD5+jxy3fh7t+iKBGJ/jKrtkKWelKP8b9+Ib6qTYu2b0grSxfhLUpxFpD+LV
gxVQDpN2cIkSkpYQRJQE2RXQiTw1tcNmUHo0VWDFd07YL+rI9rbEe5vLAcsEbkds5sSEPZIkNrnA
KUYhd83a/jc0bfS6Whc9T6BCw0yS/NHa/S6E8HCdhpz/Wdc+sYuheaGqiqP8lCq3P+Yymq5FkwbL
Qc2je296yfTjgAEBgn5zYoRTbrrC1VBT9/IJzoVajOjqNBq0dHGEkRAlDzFuyvl8DDlglLP0eVh1
yUUdrBsrQLlQPHVVFGwaIz85jUmzXBXHTIvUPbDr8QAEAHWA5aNyDebPVtcSprR5eu/y0Fp3dTBD
6jr3qJyYzk1dnbQoMS8TZ7fL41Fa06m2I6Tz9iS0beogKXKzKjxbrYgWpWa6G6cJw3NH5kJX99ay
rt36POJrhwwnxFYhDHny0P0xwZ/8j4r/iVeewjQZPxSfFGmFjrt+PK0mDmuY2MRVRF7yMv+ajTlg
0fi6vKVuNKe3lma36+WL5ljlimOtd52S1oPTz6Nm1G4BuvfD41vE5WjLYDBanLucvXIwTl//PFKF
eyGt3JtxE9qui7vXwscr8fiiD54DTVXIDe8uPj6+FyegKew40tdalllQTHEclZ0onsdBew+I51xM
HDA2kwUJkg7XALGQE3evlUy5ApRXFmck6o+nRLQfdcrLsCpt9tWo6uRPtvFKPOSuZhL66cRZvG0q
9iwfGswxqQ19K7NmLbzAuAea6m4mz1w96HbKMDPYTOlLLCLz7isHL0v9I1KlbgZI1UUZVcTcj4N+
yM1cEDGMgKJFehquCDyYdrHWLcvQRu5mpYNFsQ6q30ItkaxDg1Zbons1dbROKIfrkXkQs9cFFhuG
sH2arEigLiIpc5SW3CG61V257rkYe0usRe/WN5Lqm1s3pmdTt8gaNnN9n2Zm8KTlI8PFthi/sMfa
OFItTJ9UDluGlVWHKmIcaAio7nXUzByJg8b5bX5K6F64rkLX3DQMUF6VHVZrpDx3EFzF8vEbcUdI
nW9p58ezx29FHVWQlNVt1BmFOG5lrwczqI9BXZ5LyDDEflsNyrSUfZU1OERtkzI18l3uVdkQktsY
TvOn939hSBI/4GCRF6EzvNl6ZW/Lemj2sXSMK3Ila1lEwtrRuSEBK3V+HKaZv+YHsAr/eQDLXLuX
ZnXTlLupnM6A2za6gNhTnXKNp7bnWYhg64vQ3GHbkNp+9nwi+oqhNV4ZJXKMypT/E5FSk8liXFl5
UpxsVLorL/C9Ixad4sVxilco4cZ+DEu1LsbWXmk267RdFemnBXMmKj/NztSBCWX8sWehBYPPc2J6
ARc/j1JfanNBGCHQNvpzq5XfY2HZ2zoYG4w/vZmcJ58yI0FUQpKuKPUdk/a9mHyCR0th4Wf0jUPb
elqzBz9XnwYr7FdJ1tgnSzX5RQiFDQas8o9RH8m/885UbMSvSzJJVo+wrNLVnRVAI0rtOTur07Xp
MA+UGkPrt6ETFRuzKMYPQkt+yDWflg6o65PpNl9NlKifxNU/21nzNJBzkF85sEeHsNOAChSopNLq
rQJDcas7pNRFZlHzVU13NXsSHCZg3cxZSgVmxoo91Ew2V1ZezYHSZAjtfCfsXqgC1dEagAP7bjjc
TOOFgbR+yvmQV3qkh9+dxxrnm/HnJL0Jhn4zLtsct7IrrAJ4UmvszEdU1tC3BOX2fjzOxlNn9Ui/
YuRhMa0K9Q31o37pTWI6Ew4T/zzCS21sXVJHsVnw8UdmXn+WhdwjnLF/N2ZxoxwORJG8tL4Rnhp0
tkviTFhq+ubeWiApssjUAItGwVJ3fP0N4YqG04xH5LP9+73HT91GDHu39sxVVoZfbhTYv7Ws2dVF
a31SajOIMdpt6wkChZuU/MOiknIHwi/+0KGMZ6Ucv9yMyS8a4qNdjsFLWJYdimdeZmC+jYb0Drkr
TN6a+9F1VvQ9P8AQ010lvdNsNmS1okvAY1TrsKKj3A/lRofR8yRT+pWoX0+JyT9rxTk07BFtn045
uTT56dbSu+qZw4hPhBe6+ooO1QZNB921QdXPZB39+4NR78xTY3FKnRcrh3SUKtLk6fEMuU93NrTw
Mn+bcMF9bs2pRhphiEksqQyiyNxNpl0QOqnFtxHu1ClpamFv46zdPJbGktna5X8ukh9VHKZnu6P0
LSSpMmaJDCkbasjheNgptegFqD4loFLgjjhqVUbHhxIstIffAyE+C2A88qUrPCxyNstQLNu/CCyQ
tmZtAgZPGu/A2g6aDxSxTmy580Zk4k4eXus+ZCrjhS/BIEgutHs4X1JrkES5FTVuAMyu71G2G7UK
do/vMTmfVqXuyntYJ//+Ss6g6NQpOCnFHLubBH51qt2eTjs2bZmwh2EKihEZsxl+5mPW3Gag49JM
ycgC6VYT+0jhUHdjiSC5YXCmm2rV5h2ywqT8JAkDKUvUelzMcyf7l6tk8ZmYQJMdQpeXU1N7W4FG
7kamG5JjhvjfkfczhPa896cHswbhuDJL0WxR0hxcJ/2Jh87+bWEwqeLZ/VFo5D4mhL4hpPN3ujUn
eZd1+vzfoxyj7//+3n8//e/RzPygZJMkjPr6V4uQwa396DcbD42NruluNlzeXahnlDUOAwM7VeD0
uvj22N/NysXvTudgN81rsQJlHDhJf4sS6w6Ujb9YUI0fht3Gq6lxhoNXcmLIY45mnLqrZyPNrWOo
dy+A8arnScT1M2fSkaMoGUiaDhA0SjlTtUybrg326jVCVGNZwry+ShPDW+iZ8uAygjQjKb8nKf95
IP7/g/lHXdV8iqI+cbSMbwWjz3MnAobkNBqZ84O5d5VlLTvXz0+P4DFfSITbotvWav5nfOZyaZ/9
5rxHvkZn3NOisZ/nZ11pF8wgJqvGqpzVW78nWxGNWQCMCKMe3m6y3OenJksinhcDfTIZ41QklOMZ
WcFUFEHP+tNIYR8et2ofp+PVI1/dJtS83lSjaR+MPunfG+sct9H4wfkE8WpEO9VdYeKOz/1cnbWx
So5icqmFJHqPFrtfSBp8Y+qnMhTxbkrt28Dqe/KjOltHLpCuUGV0RyTiESfWXlpi1OixAD3jsLQ2
ndY+1uKcgwFirLaDrGjcC9/05yd9Vc2huoO1T6BVnzPHDM6Tm/THXmd35CRdzoG+9cDJWw2feXnP
I29uDKO9+z8fmcyzBTKTC5KcdFvoWC4cpg6fjt7tB8vq6Bl4Yl9OtGGKsjgFxdgsmvmTKQkD/R9P
CTmmlQ4Ocan0ullT7Nu/omdkGOG3GbjkdQA+O6SMuMpomFaNNzok1ybkRdfAGFtmTlnGnE7Udwyq
wUoHFL0s5LbrMrmzo+KLNheimV7s0Ichoq/rlV/C0OtJxFlMIS3Vruz6N6TDrIKdC8eBA7hZMb3A
G8GNg+ly6IK7hfjQNPrfzWif0XVfm0RtfVI3JtJf4AHssowjnxI7y8GnbQVfY2Ljdq23VVl/a5qr
lnGEVCnL8j80JF1P+4XFsN2ZGm6xmAuYlEJ8nJQktGH8gwx1IH8xqc6k+a5qGd1yHUOcFf3NGebr
We8cJtzaCdSQLWhw2rqklZlBsdFKNF5VsIdH06z1CsPIVFB/e6jNVILlWMQ2xKRVN0vBJsYHNt5Y
DEYYm216oGhDHabWkEWpW5AeYYvb1vlwAaryqc2TfiLDol0KfGJh+3jz+k59Ntb8/waaudAcABeV
KUDoBei6qNpyYtRZjOdEH2cQhyrxIKZqSK3xbm+KwH2VLYgNXdI2lXQAQPVUvywl2q0AyYde2GfI
0/tnJ+g++vQzLhFFhmOGNoYzTRfVzbKKaE24fv0BWMXe5PNbVMKEm6kBF/HQYRhZtkk6wYuLJCQs
MgpI2aavrhvmW5TAOvOhYFD6p+WGNmQwz67zUs9XWrMpDb9ZpCriqKLZ38XUYz8tWrHm4L7sVZZu
tGj65hbY5e63hWaatOc6P+Ime06r+f9lGAxvrQQfzhtFrb6RFMVEGvf60O/zTl2gxhRQFI1wV/cw
+qtc2+UC284EmxXRPQONRNjPRdd9JaGnrcqRPpIWVVzOCaAgq/syOS9oAVHJZYJxzQCTlOq6v2KO
k26qniFOY0e/M7fLV04FqabG4xSV/KaU7S6c0zuHWZ1PA2Ls6Ij6bb/Sw5pWpGH1iyZjxoFPKxQH
YugtFJq8pdj1fvKp+TCm56DCbcjOGG6L8V7XhrdmogsIuKk+ajN7bXyLFsyEvGy0iy26z7XAtb3T
SyJOiqC85eR/b1sfXyGBTYgY/kzcjUtZ18nezhTH7my8OMbs4DP6p1jHTGKlDgyYesNBlYRifGhH
rpqzbncombJ8XUWcEYlPagDvVKTd2kcO3Hi9DCEP473qPedmRB0Xtw2EvaEOcYLeeS5cYEFFEu8i
342ule1OOxXgec7alMpEYW9RYdnuCCTVBnBzuFfOUYfIbUTCohRZcHO14lTVttINRIBBlnxVSTms
/L5HpKOCMzGZmB9YodVIxfPiJPkfRTf4yUW64VVJfHKsS+QZxiYj+XedIVd8sl2HhbqG8zu0NL+z
9heWiXjrpNavDNH8vmvANGlgHCCCqqVjdC/ewBKoCW/cO4y9qtwGgTfF1V4vOBjbHNbGwofxxYxR
mwLrAJlQfx58bZtEXJQ99pS6FWd6KMZzbEsY/IaGfYprRFUZKOAsem5N5ZwxOWxoELzXKRmwdpTu
WyQTz4lyjhmtI2Tq6ErhArrMTJCrqIBgaLL/TGx/nk5dPjYvul5HSxIvoy8gdc9o5gDHIBVp53Ey
PrNnN6+yLwHuED38b0Aoze3xRaH/tqU2XB/P+jaFYgOSYP+or6NONw5T3X77LUy7INHh+lbUopTc
1kXaFouObrGcN3F4N6b4rw3c53do6us8i+0vS0WfTa4dH0H2LM+AmbXZHDdvmgS9HkxyrUAheOGJ
MW1+biFhrypmyHd2jWUUxOpH7wgOjceK1+2eLEvF72lV/7SYfl6ViQAyjY0LjKz6qiI/vdK3j0P9
C2yd+knD+pMg6Pj131OYPr71mdUhsYsz4iG1ej6pkcyL0DJLFpZ02n2c4hj106DbPo4QejyOa1pH
5vLR7EnbGD5ihz5Rs6n67C6+T1SZs5Pjl651xi5GmrHSjb5ewom3jo+OCq7AbM7e5F/C8qQxdhUL
dPgZCvGmQV7h6z95gL+omQaiXBoXypbbjM8mO/YmqovihAZuXRjgPKBVVKdRL+vT49Hji53x+gkU
K0Db2HvDbIc79ygMJ6MM1rbSxDFOBiZapP7ROGwYMFojC78zVTxHu7rwIoI2CmSwy3pyzBdT0EjG
c4Shfw6PQ5e8yRQGdQ7nbubQOppqrwG7NXeWYGMzHH8fYCNcG1GZT2GGhinFc0EgsqftHk8ZlZlP
1JXDmvAsOEKPijCqDmho7H4levlq1nqzqyy7xG4wzbGhBNeUOqegx8PYH/OztMUv3zQrvFGKUwTH
o0UYhOIUz190P4j5A82mG9AKezoM4/HxJfIGRKL/PX888iUdbUxssA+C8mwlpX95fHGl/u8jq+jO
mj6Kw+P7teuxRz5e9WDIm2MaRPvpXkP/DZMXW/nAaHL+goJCAWSfK1jaIFAbguRjGGzvZWZ57m3b
STZAP+OvGVdIbxEnVWXVT0pZbyIo4nsM1Qlaz1DtehVGr45ofuRAy4ixgVxl6IyoAEx9h21c3h9P
BwVKndvrZWRPw+qgV9TPtvWCzK7cx0MYE1JtJbuSaBn2GEs9OeGU75oGd28kk+wJWl+/VNXoHbrS
2MoyHz7yRqHHNKzu4Lmu9mTGmoSfVtS0qTH5+yOCOGJ/vgvShxdBUBU3i8bcFpu4Q+7eBtivfdR6
Ro+PR1k+GrtxDOwjWhVjp9GMXnZOBSFq7j8lYxaeH4/4j2eE47LsDYRKhsyxOkxM6ZDPlsfEaKD8
IO0s0T84SJ7mLqQb+cm+moxXm+uxllZ8ZOZJHje3gX3A87FVMiUxj3LkvdLM34woxJ/K+cjyokLj
mGkXrdacNy2ZM1RzxgeSLvnj7/rf08eB2EoUO04w8ZG1pK6Hkfh0jZNdq+ljpP21t4CHrh1t0rGo
VW8JnchbhV57kdtVuRs9908qBwP5XmpsyzQx1jYQ6/eAsjjS41WLJGvzX/NU5GqLYMy7WDZVUhmL
8hgM/l/XVu1TmAziCTbOn8dB2YQPQfp5zzDNMElt9vUOupvH3MTLhpMbORwcI09bex3wPMQhRlC6
c2tdvZKbWCwKchNp3hnq1QEVR44Yno+eJE6jZ5Ing1H9lJxymTdbn6r0iIfUTAgAOZb4hOMDXiE+
vLjwPODrhfqnoTivj10PEwb3Kdv9bpRFtaMJoXb4eaIXMdeFj2Oz00cbb8r9T5cI8ZXrcRNX07M/
mNPSS1T5MSbRr0EJ449T4jcOW3Ytx/Rm7lF1H9zgUPU+qjkspGv8Ot1rZA7imLAPLuT8VNM0PgBf
UeRoI1PF5jOny3uixmU2nDv+1zQb2+e+oRBtsyzaKL7+9xsgpfyvgd8wBJkL/9zwQobdEhLIuwfm
8prSQnsDLuJ0bfc29aZ8ckf/mQMLtgWnQ+OQ0uDK+v2YYkGJ5vOoIiALcCW00n+Wp0cOJ7hJsZJg
gBi/zxpyO66vlHo144zRoraaj7b1yHkbJS9r+9giz1Tj5K5jRaIzxypnNfU5DTOHYNwtS3qwaorM
PxE7zYdOxfcSa0OwrIGBfI0ZCdaWyWUfjKg94W2xeiQeJN756seyLO+O1qHBHdvl42fsC8h848Y/
JMHMDChzebTtJENRpF7p4Gbghyr1Axx3CVYGsyUM7MVMNbg1Hi73zJDXCSfmSlY+3C9AGphIAXPV
VWghhO67rS8HDPV5azFeRPk6YBJaD077JeFj7UiKa9gpg79WW9P145/wxtHcASyxqoCJRGZFC7vN
Kdvr8uBrs98u7X6GzngZx8LZpbjou/SSOIn2bHUj3FNdYRhQt7BBLZf0NMrMqdtjFDf3YgQHY3Md
LDrzJdSTbjPlrGE2nd51ObsahrrG60ZQtFuWSFtHEit6DbqKTzvYSooVpmZQwTK6DopTQ5g67wyl
a9z+cxh1MmQL53XwNDzVtTrFVR+vwVymBBEDcjITLH84Xbkv1qaWB1td1/HQAJ5cqNHfB+xxy35y
OItiRenDKFpUil5X0Edb5PclLi/xJl1Z4WUKN+Yk9XNAsZtOurumsf5VmzMel7/CQndnMBnjICsI
3SUV+rSTznM14c9FybkbEqhLU9JdPADCl16EzxVX3N5sTQu8oMPF5ogPvcekj8qJhCodcbFXcGDt
NTmtXKWfdY38Q3q404bjWoFMclox/Vr7wrkF7Ge/ERel7hrrUh6gsrFuuS3tLZ6qdl1mbb1ygeH8
P8bOrLdxZcvSf+Ugn5tVnBls1LkPEjVasiTLlpV+ITxynsng8Ov7Y9btatxqoNHAecm0j9PiELFj
77W+FcYoXIkQAdXjGPCeSf4b5ugFAGtMpKp4BSUc7HpFTp+f16dEFojvRW7sDDjzuIMgPowmZ84a
n5qHwowmT4mAqA21B83wnwGkHZHpt7usu2UVQqca4FeUHmgWFgdNzY9DYY1QMqt97RvdKsyCLxtd
Ff0ONdnih/9QrOrBjxDGARsGEzt8S4NDg+qoa39gBpoyqEpL7TMwgjWpBqd+GtVNDsk/4Rnw6lZA
bQ/NbZagLtHkxeWciH8K+5M5e2EtVdsUMAvWbnwm3jxaxHw7Mvijy9xmxgbcBoPk6URR8SNrpb8i
FZ3JXohjaAyP49BtLRAxUYhFpRRkVPj5m9kVDo0KdQsNaqWaA8lhFIr0OouNPqd06wNA7/RILnPj
KQoWmaAVs8iVv/UVv91Ug0+cVfDcVyPda6vLPSrOclEAeOIo6e+BWCxYePJN1gFcgjzW0MkJWSq0
7zyPXoegahGUAR4IrW0UwXoCKCGXTrjPRgXKm25Xa0S+gLeq4MPVsmWaqemhscndntr0sZd2tQCt
QRHeVReEbLO8fLSIfcdDlDRTvO5cx9iGBSGdWamvRcpQv58IEA2Axa+7mRM2vDQVuRC1AX50UNtx
HZoLh+u4ItmRN3lS4aQjdE5xcauAL1Pmq4sSPY+TvAyhhv5J71VQ+yotezUkp2bmagdW/1hFBQ5w
kjocXdlp6vQ2xy7YpS24uJxDSMrxPXVUUdBJ1T5SXV0tLeq3Tt3ER0erEPaDmdRNSTtFct4oiGLB
WBJCVGhz8LLqZ2t6Fnczj4EX1/RCWua6vrFzHOeMTcA/pkilj4hm76ifio2KIqG32WpAkeNN6OMd
VsrvtPaPYhihRJni2BfOHZrdWytI8/NHAAipJ0rrs3PQoqBHOtgTBABcLsOGojAABecq+p0qatwY
qHh4T66B4T/1gD23ZQ3+Tg/IKiicJ/CGb22I29sti9c6FxvHgrYtEhQrdkmqh/WTTBkYrszZVKha
aSIVl57YNARjYMTKZp3j5dnmYWMc9F7AZboxRzeIYJHfqAcStPUCYfPUrMgpfyZL8gMkAdDcaNXR
ulm0aiJWDBFoNpmwPSNeV5UtTXfSVyOJvgNUs6Hp8skjVugCFVQlTNvTpAa/UNwzCs+oOqTzs2m1
2QfbKFQn6AlS74p1Qub7UlKdLbKHshiea8NP1mpl3xlKrEOJ11Hj5Y6KuPEsah3mioG5SKfg3Eck
6TXDiSblvuqco68J7KY54JIo50aIh8RcU4q8pEj717XVkUXyh0jWJcz2y4cydeCe1dJem/6ScNpv
IfCNd2pFp1w1rl312ceQtvuGMwdyyV1ei/qJLBG8AkYcU0vp8WPwkeFx3haN/QQnfjGpRbKk1GFT
4nbrJr06HS3IshHqoUHJkzJGhBQOIYv/CXROseRddhwAU91kwlQhZYAARES9qN2LKXWWEiXfYoR/
9xDXNXO6IFxPbtdxVJZnxLFMtnVmOJ2r7nQsoh4E58d6mGG7oh5gEpbICSSQlhZuFr2SiH+jSAhZ
NA5BTAXJhZYeMdxfQG8M+j9IHLXPjqgtHEQ1zPmwATTqIEKdbZBqC06EUNaKCWyIwWOJVLSh0QEs
vOmdfhlk6qsRDmi/Zzxare1kou3j2TOTGvmGR533r8QuTzJKuMkj45qVPuJ7F/eChpyY/i1wK/gv
LSPbnniHDclhqM3LjKOb8RW54bPVVjVDzdYbOBtkDrYPBJTYHXPQsDVF0VSb+0xPPobG9R/9zt/p
btKQNFG9tIQInca0u1ipSjY2fdRJoRvQaSy4YeOQ226Em8kEHyajGgZYN65y27maNUQ3PyCAoBsJ
146BROq6G5zZ++c9JgdiDvqR44qkE98g5bRyj/TGFTAwa2X3prNl2I5zQ9KbrYzqVdHK6UkbK+Ci
AE8Xw2TyvfF4jsMk3sSJHj6GlkgXzLhB2jTtd4w/F1HiVLxU6T3tFftAg8LMdlUMIXWYsDPXdY1R
zBz3aifAF4616tHsaeBM8uBa3YhBvCWvIQ4Phc4ZHBOGwj63zBpKJpwmqW5E9GCRjCVJs9M680FQ
B66kPh7bCut04aKRx/K/Q1JWeUpjYZew4/W86dFzR0CML8HTpuGrN2hH+ZZPZJculsU44n1O7nED
Hi4X2u9Aqh8i/M2jiQnchiGkV3PEgJiyTY4nRnetsxHYLxNwY6SNXbitVQ2BZmg/GFXyjC2PSmQy
6JHXLdBstDl9YlOXu5/hBPxzrJFbJfkja9sbKknEXu5XADfRJ/uT0wdBU6bl+IuSQyE2SAU2kwNP
rpCrqdVuZkmxNTUC2h3LisZgxhAQ+KOYVhAG/yU4eD2jD64OrX1GafDSYHALZQwzKoKzLePkKeqx
8zJQzBnLCIEfKB6b3LPQhadIiRTlOS60DNUPehvRKi8j2rilCPt0RYpVpLeLQDhEhtvUoYO1ZP6P
OXNoi4Xf5esesBOdZNRhAwl53Mdy6ZJ05WmO0uPXbIqlodX6YxgONydgOGLVYFSQxeNZCVCDaQ4u
Yju59I2S7FV3zFZYJKdFGgy/oamqTDljr6hoOyMSU9ektz4bZvPhp+p8yG5OahO8p+OjVSNxmuR7
6wB40xjpLH0WKoopSDs5wmkSlzR6fMiSrQV8NhDqjvJc4nvuWxtBXHD0a+SP3WRgsqbaw1rSfgqJ
n6eqBQFtWr906uckSy+pX9w5QHD2wD5iZ/bRGkPOwDigFB0PYAXvqGY3SwKLl5Eb57mJvCqIRJKx
sHm63WgjwVmxyFmgHmP7Wg/Kc9I43NceA3Mz6JnXa/iGkQQlNVorR1VYdkxhLzodqC9ZK5qCMBmD
I0TKbHmLxQRSqwiyXTOv+kayjnJHARWBeaVHjcTQckGcC9YGqe2c3VBX19DPyufYUk8Dj5tw0yNh
c0tgdxygqUlixr5ptm3HBitZRc2pHPAjbAZHO+aJ8VmFGbaViGZwrvsvunlKfZljTy4Cr1aVq+EO
e6HqLMqmcRys+AVf0xbJw65X3OeYafiiztM34klwb0scbRpNhdBYKyjhF87OgbZM9k87qxjlY5HY
yKQLk8xbsYxp2+NrrslbQm9eBjs4dC54vmoHS/URR14DECK9dogsl66wHypT5wlDkUd50q6DotoN
5m+bq+pmM+UkTN98FIcLctyBYIuBa9yiMYwaYKJ6DWF8Qtnf2QpuWRBHUIhc+d2M3ScBT3+esdYu
GX++WNqJZBC+SYe21LYGURkUoZnCjWNvXND1BlmqjiuhKc8G/WFvKBAvRLi87H58sIEMCj9iRsPs
w+jnJzbaai1g/7TTeakPegh4Uspq3AWTvzVF+WlRN0nTnS302Pdbp7pWGQkYlnthTxw2PXY80Tuf
QtOuho9RO1GbayfiEFHBeMHAc7AM4z0Mio1fcW61leYN4fJKFfWXOfYgdqym3BTmj46TSI86a5en
481QxW9WYfSFLpnuoAoYnQZVddaruPvgeBxiEoGugroyTAhy8OnDcgLc1pArg4QTrejOUmFmD1kw
52OaZz3CHay146lWmdNE7XguQsJwc0zZjpl/jwCsVn5FYA4h3PTmVHbQiU4ih70hSd/Gtr81HH4W
jOqsJV12HgvkaGqHQqZjLDm+mgmjTrV2X63ReQdS8eM4gD34efWQ7pQ6+oIVYi8kamVS5F4xuZIL
p55slYxucIhaikc1J6vRAYWPZ/C5it1337XcVVq/JujqPXIB3uMINCXZFDsz0D9RzwKScA/u2GZL
kv8mZCAM/TiFDH15b+kz0aEQz0LeTEeS8ySbQ8uYQPFpjrkKA/DYoJIwygKPgI1Yo3ZBaUnOqNge
GElCjuiiLZuyxsGc4Y2rEoNW4N2SzdWy8TeizS1mSdJ6CnDwsTB4UCSpPF3kwo62QSCTPzqN8xqV
+97ULsWgGngUmgcq6jN4OCz1gQDkY5ON6MJ7FBS6IqAyJICO4bSJj6ehZineXaHs7IE5lwblbGNF
+AYtOHLrzg7WYTB+NTQwJpOXqWAJQj13yPGyliUu88C9pqpyyZrh3DmttjICYjC6BmWL1RjfQRsf
6kCeE3iIipU8xJn/bVZ74g4retj5VxdSpQOnKmhUcML7agISJIseDk3j7/u4rz0sph7IcozoqpVA
5qe9TQW8cZ0B5YWSHjNsdfOeanf51sbFPk3UCRJqg69HD7NxN+nZFUeFES92zLc8aG6jmZ9C2zom
dfqRYC0IZ3UXM8qARUwdGkyWs7G2R+4LcgGDCFVCTWY2Ab3sA2ZI5AtmDUTB41LoWro0zK8xGkzO
zI27aNpF1jCFtUllKRS2dwqDo51Wv+uLMppMbtlZ0ZlWG8iwT6VOe2fU84rezCMDZjKA2qZfAV6+
9g5InSz8IXs0w0YI40bXFmKgogtwCUwTA1DULRhZswpFI/CQ+AYIE0s4k4xFF8S/VdDmXYaklngt
CJXxqaTvtpBG/tG+9PrKCak4po6EAdVPtmY/sI/4vONlTXO2Dq+EVw4LxDe31K0PIule1Mwt0KY4
75aR3CGBcHyLtM+0BGilF/Y5H1jgJXGFdnRHDI64MsaUMmryyot/SfPmpSbSBIMtp5I5OW/sMCPY
kuwBO51N5grCsvL3oCgQZeMC7BH5OTpFNaIh2GExmSc4l967juGs353tpsAPBNyaKnmdw6iir4qK
3ibttoCaKMBsbdShusVONKfgYV7HrL6r8ww4St6uR6FdTEkpOPT5jkYq4BozF4tJ7OBbvYG2V6aM
kZPSkFaRJh+l0L2idXzPShj/W/photzksAQ6xMlBOeX4scIKab+IWciGKFulwWvXygNelKttzCoD
33qbO4WC1vYC7TEKVLeVC3ONvjfOP1VNefKlAqMm6F0YLl5CfA8Q/h6jPtKBRpZ7N03fMqggGGQx
O49MEXMg2XulOPR1q6HfH89jld9VSK+rRp1Ws8aWeBqPfttDYFufWVp5neFfRMM21XSDpPcFD2OC
NSlHIp1Q26LlK38qBDi9hPcRuVq4tpUETkV5tzIDlYbBETwjmrR1im2jxLtEF68mMyCLjm3cJaek
7W7xGDwlmnqcMLjMm6Ws6zth9GdCws5DxcrqxNkmpItV+fZZw3Pz4DpKBeXqqCaca9i31oFpy+VA
skY9/dB9oAfsDwxTYQJULam2WWd1K9yWL9ksF6y0mpl9XrzktXlpVV6ukU2X1TlbR7hhmabu/AmV
cmGemtaO6Z3jxhewV0bOLDA+X0eXqqGqCWULlFCu6KPvEcXrOEPG9077oCdU8TYDVYp0fzNF6Z3k
gowOqTgW5GE0CJEOZRe/lZR+dmofHXLrVnofUxwrBjjwumdVj+U+sEGYF75ni9bYa0m+havQLGNM
6eQZwk2CxZTbCtin6I5u696X9kaM6q7Wnc/Y9nexrC5cjwO6uVNWOtMyArmGwfVVj/JZF08FFeN/
8kfXG5X2QFuILIVufIhMy4WQYhDSJ777keiL0obH0T4Mkm2dku+ly/TP0kRrUfqo+AMTlS2TxUB5
Vg1elJoXtND4KlFlz3Sexeia6G4sQQUUwK9XIQYEKHDxHrDeg+IZa3n1YdbAfj8aFEpu1KmPis1j
j+gN0wHTcHBQuZfX/PthNF2TUCJ7t/Y8C1/o3bEf4CuFBUFbkP0v18aelfypT9A4RwND9dF34e/W
AM/6uT892Tf0TUym9I71EW2K1JQz2hdafr7zOH+OYSBcFnhjl0GJKCd2WUw+BvAarFik/CXA0vCd
IoSf34uANlzovAV+9KOMsbky2IHytASnJbOWR4/sqpKKoC8i3F0sTianFcUGkmuRPkC6UhDllK24
sHFlHJYO4U7QRwL40kn1nCbErFNDfUZTe+wKBt6cqxaQ0aHG4hWYghHWPNWFb7p0TXgyGIuj4U22
Yf1jhr1kDZqhSu5UrwoxcOE8jLlgmw2MRKNLJQI1BwQGFulWZKdJawkKMLGoafgzMI5XBuEBNdq8
ITtR5M5+YCKXjEvPakhDyd03JqhgV6XsKvPukzplInDOIDgcLUm9KWPrrpTjg8hIdA6I/1GZltIa
jwlNT80AFnEWMapy6/NUHqpSfhLPsa5muYfIK7lxyZeMp2RbYhOGEIfghX3FCtU7bYmDVVZX17R2
MPToZBIlhcJ6tviu7FIDZNFXcAMD83cVjURdqWc3NrhnGsdR4DJdm7/4ic+rRtN2YRd71w5Pla68
txUecahdeuW8pF9pBWs8M9DVACXfYkQqPJHmOC6r/lXkNym6+6hrzkYM+qULrWyNCSbBtviixOAO
hHFpYiJrkTaSpYe9vNdegzmQNTW7B7UoYemjQTbSIWCIVD1lrSCKLXoyi3vuFu9Ra0XrWEkPJAKD
tUIAuzS6nJM/bW4aNOITv+BSj5VqUSvqN8EJXNhRvQ1o73zokctcaV7o+b/1cfhEOA55csU5GIlN
JauXpDL2KzUitDXT3v585kx9LqQ8ckzHcTTQXlIenYnusz0zfww7/Zp4lvcuOdwoqqxLin189Gmo
ZG5m0ddv39wizFdwMjJC584onG84f/B3Is1vpHyogPZjDc63+OwBSbjVk+12Sxw8xHKxPeoNeBpK
o5AEA9BP0T2vcRH3PHNsgx0/M7FsjuEVDtNaHmo3fIWZcM9b6FxR5fyMMJkYmLqWdmxIIJNKQrS8
0A8Szi5tL6SP+TZTkg91YvhtZFtdof2XWAniOLzIC8y4L1UXnhhPEt3GgqB9l1nxVmf1V6CCdHM4
Oma0PiE/HJG314uusb/7HAlLUVP5TC3geXs8odwjADtFcY3STM0Acg29fKJLg60G1uGYdGsgFk8J
NLoE5zsF/gVvZr+2wCHpOEI0VBbmWY3xw8AszLe0lvEQqQwCx/Q2phfbVu66PtDCMbUjaJeBvjXT
eGYUdE0eyUxZEifbeUEaPrmVOHAoB0vpa0eikq+mUNcEDHgQGJTtLCFNsI14cUuPLRDJGeO0oDac
5hHJuveHpSOGRYUWwFN1eW/4e+G3H/SiHnp8CDvfUV4yoe7mFzezXgoNnTZJWRznqHNsAoJd3vUF
sfDo0KVyk+QYL4TD6Mppigsx718wAVaFCQ/LLMCKc+CZM6HLtDihefm08m6fq3Bs6pLmcxIHaztI
PCEVyMM90kAZ3KDiPDtp8FVqAAaDaS68C4p9V17HauJoEj/lA2JLdEiLQB12bHPOouDiuqxDmtTv
mJ8OeXZwchI51DRc2pnLayPEBpWbvhlxqjYWxVQxHmd+3sIyOF+6RnTxS+gTlJZ+lV99upuUqf4a
eMoxDayNDumrEe0ZYtVNS6MvFZvhpE+fOTFJS8NqXpiP3RRTuzGjepAWefctRwMXjy/Vh+dQ5VEU
i6tu5l+DgUdaMLwZ5jCPOOquCgXhaDq3OmVJ0vsa3K40k83E0Ji+2FYiO9uQUKKuA8Ik6PQtlX6S
b1BoF3ilvbzRzJWLJpfYxPHcWOVHK27wrn5bqMqAKdGgU9JmH7IYksd9kePGVZNZscimZCBcQPJN
iMnU7CLpYzSN9hptDy+0wfUTp7AqW/56tO5pUZzIXOUv7UtWhi/hyAm7t5vdHEDsojy1Sbh3yWzH
+5dIY6XQJmDzZ7MYJvphWUaaAbR522OdPiWOslI1QgxEQNuS3OuHAWRQWXySUlXH1g2N2dpowxr0
ePhgtd3Vx8MokuGxicEldu50yEvlZG4MQUhflo4KvSJyWhuJSjGt3oXS3ogOUk/wDB6S0rEeHV/S
8smMW/rF2JDPXD2yFBFOrum3JqhO8QSK1Dlj6kKi6xS7SoagwAmGwicDpErpPUJYUfERDGiX2c4o
2p2NUNQfz4ZLvEpgcadzCQHJYlwrOsY3sN3LOX56GofEA0JBgx6ke0+tyxMTTahxsJTJuHiJ3N7G
Xl1slQ5+cckqrmLzwbaLSE426asGQC8ZAB0NCftpao0kY+F1ltWwBncxqy/kteWksWm1Md0mLKhs
EdCzY/eiU/Cuk4xwou61otasJybBWWevjURRlmPWHlFtEhbNdIdt+5o5cGocCxnW1O3mVGdQINt8
oKpKIvvJ0ejbFfaznbCmVaxpWETmNL70HkRzWKPAy0sV7KG+RS6tHzjUHAynrHfzfECBkOgVBl0+
PBYUAClHjTL1l1NMhpUMyJkodbpVGXMe3Jhy5NWHZAy5cDgOSnxn9u1sZZFcm7LQPClqTvEr355C
pNxvOHto0A0IiTqCW4Dpk4mZNhsFVoxqlvsg2yCJQ9qu/tTyWE35W9Vn5TruC8A5hkZkWMIBSheA
NPpqwInTH+GiwPzEy8+glMwHRjK1xndnOCdknxwNZ2oeTS5LXSPxdyWJOCXNx84o11k5Z6uo310A
QwOvxH1bGxUvns2b7YSPsQy+emQ+x05t9vIzaIG9JtoKhy5JLNb0GQxBu6E1fw9o2YVB9lumOLac
Aj1mU+kPRAZWa9DRVzXLdGAO+Xfau9WsF428miPRWBOgi8i/K+b85fLT0UNOpfxG9PS2Rc9MEBgR
fCAGpxzOo7j6Umsr3UXNq9ZRvIaAkjwq/73UgZVR4rh+AKNB2YOoehmruNkk1m9boUiilYkYQm+B
Jyvfo4v5g2o7XtIItqzQy6fp5EJB5dgNk1G21zbK8d8TEr9iA/E64GrMc75c8l0WFIToZ3EpjoW1
F/msyNVvFhopHii6XU3x2TUdiBabanxO2RalcYA6Cbnfmq5I/2/Eyn/rhrHpU+eGWv7GvjffM4vg
WqQWjGhcrJA9BYYM4P7mO9hu4aNfsmLC2NBijZod0k9diHf1BXLRW0+0FHI9ZgZ+gjo2JYwUh9LC
RWm0SC5WNzG4dbIflGXdAlsgK73/VfiV5vkJoURh8BVH9IuhNhDll4LfmpOq+rZmi06zvRH+6IlE
8KjA0jSZnwWlri0zmM0FCsfaKKulmhc45FDqCwdxDgr6uBXuNjBoj3Y5MkbgiD20yvSjCwws0yEv
V2bGV6NuvhJF2zponmFZdwxQ7YuRoIYD+aENVsHYfcdwm9eR12eRNvELmqexo9PqEvTFBh0/Itpl
OpVxENES30Db0Xl+475mQ3Md2prN0KTp68btU25gS6a/03hJ2SLCcqtn+l2PelbxWci0CPrvuSWQ
zwDOmPOmwPlrRVQmGclFy7SB8FiRutbnZMfQ/l/21vTMmcBc/NDvfJowXCzaYaCZZSNpt+tV0gD4
GYFJFJOOAIb88rjtz+iigaBTjLQ+uMEq+KkS94HR4UPDp4RtkJ6ToLrQnpzrlCngkF6n03P4AJQf
Zt5kXaSosu1UkEPnruu2QCUy0tmLMYvxMgHhsI65r8MQwyvSdmsy1hTMEvV3FL8GI74biEMeCocb
8er46xEtiOk6YYpEzPVsVyyiJBqC55pB4vexiW8wD6ECxSNdlKLeGZJakBFiRHMu+iJAZV0r9HcE
2AaQiyhZWs8EdI4YPY/oRmkUnMsSixLFGKq6vKlI/8wuOYmZkWCEp5Uw96dsUFcu5Ho9b+68RNsk
0kZqUHLaDPXWzTi3Jv+xe/rjlT09mtNRlxPtiIoQjDCeu+rYs/Za/qHmGDYipv3tIL9nOfoSX/qK
vFWfxboganRCTNg5tGUVZbjTnkwXDZQ/T2lLJo8QvikwbQD2DZGLAU2fXlIT0/Pm+F+C71SIOTHt
0lopOlk/I/1hesQEKGXgJcLpq9bcP6P+RQjW3KCFplfM+iqNH+QqHNm1TeB27jI3yn3YPJWNmjGY
sC8lSSshkVOkbDKzZ2cmUrxtMBehF+G3guGUvQ6CFnbn3AnhRlWVlCtKGvRkaXUeUIvxkRxmcUaz
loNxGkrca8BSLqKlQw0o+LcaJco2ldaziLI3eE2AzaZzaUnIfBGKFX347GEkhwgml53L6LokXYkp
idxFpQWCjrAW+N/QnFR9ZMjHSFDY73/+wi9zYMogzyUnOSeARwTNmb1SDS/J3PmYtIMb4gUH6cOY
vyE7OLetbQaAAgIdhRsfKnF/+6NVw6JZujn3tp/MvQEh15+miw0HdgXP4cWw13oqiVL1rYqhhcu4
Pae7JXZRO7zR6xiZlqZv+jA+DPTWZWTcecBcmlYW2IVgjtPAOw8+70VkNrHXbvxEBDhYoUocEaYO
nH4RYwVMExo73jLRuNudsjQTesNWCoU27U+sm16nTRcCgBa6maFHBo9FeRBX5LsarueMlwE/eqYj
/Cpp4zaVf6lU+nSgAX4P1D5VCJhEN4bHaagMsJp5ghcfva9mo/U3GcvlfVzeQN/YS1rAyoPmwvUB
Cv5Q6Y7723btfRbTNmCYAtlLmfq7SDnfGtFb2LbtnAATb1Riet46MMlRm5/tQcPFVBklO4cyrAwq
kBtL39rvpp0SiuJFEDi4D31mt+UQFm+anj6PBpnDimmVDyN+ikOQwKlSdWp2ZrV3Nys5HWdS34Di
1I9TyelXz2EecO62sLam9WMels2OvhUF1+C/WxQ4bz3JdB4CXONBkVn1zFwJM62dvqVuuVcdp1pK
do9dakuCKp7hpap7W+tbr45Q9rrSxz3xI2ffddaBm8UWe2jQ6Swb4viaEtd4hJc36cq9EVmWZ45t
eNIntukkZc4rdOepzp3sWNYVbMAoU5gRIvThhF6c2ClWYqRMQ3WFuGS+kHTG+Ml13h3GvFCv80Uk
wS84F4ZFsHCr1vBGcPbrXfRSW9Xse8NlMBZkn0aobZmmEKJK29zukVlGPe54hgeu5r9kU02nw33u
Azvcp63x4Rqc35CtPOEY47Q1IXaFEuNgwexAXaswZ/r2Tfpsqjn6BnKNAdPa4Y8VwV9CyUC6H2a3
TMOM7D4HlbNJSib/cb5T8qw6zHPKXvTAtUXypuGpWkHa9RfQArFV2qDlm3g2ByQb+ONfwC/aVUtf
Uq/Wk6+Ga6fiAhVN5CGbozaW0Qqa63y2pDVjuMdYZKbnZOjeBU25MPRviqP+hqABnChP5QrUoSV2
JZM5L7JIrYim4sOY0KwjpKBtMxt6DOsrslswqoZ+zhTjd6UaPBH90SYRe2tEXbGIR5ikjESG0X4m
/FM79xSYfX4ozSC6SMW2iclch8SXLwoH6SLiEZ1MU5rfTJLHbQ5T2y5Q6ioD6T/5Pi2Ll1oDqZzu
ObiKZakY03qMNcyNSRuue4TAwgKd7EIsVUedfHqzXsLPY+bdJxXujgyYARFJ2QkvkrFBJFGTNzg9
hIalrf2IEaSLMYFoonKNJjyn0UtfPrImaOyhQnchrVaGoW45psmICONIDkBxLMTSikN00W9twB7b
uw0CZPnTdrnkZeGAS84I4kCa0iFY3a0tamp+hWmLEqd3hWz0fQAAvZ1kgIElWObZmHpWg67YIexy
pcVfBQyqnebHL5XjRstff/37P/7j3z+H/xl8F2fSjoIib/7xH/z5syhHiEzozP/1j/94LjL++/P/
/Nf3/LdvOUafddEUP+3/87s238Xje/bd/Pdvmn+b//rJ/Ov//O289/b9X/6wynH7jZfuux6fvpsu
bf/8FnyO+Tv/f7/41/efn/I8lt9///osurydf1oQFfmvf35p9/X3L04bfy7Uf16n+ef/84vzB/j7
1/67br7H/+t/+H5v2r9/Kfq/qZpjoE42TWG4iNCtX3/13//8km6ZrusKx1Z1Sn7h/vorL+o2/PuX
6f4bFjGhOa4BLl3ArPv1V1N0//wSmSW6BYNEaPhALffX//7o/3IL/88t/SvvsjNpP23z9y9L4x8p
//NWz58N8oSlqpYuTF4zzVEdftxf5ef7U8QcmY/+P3QA36MSm5LR1XSt1QMD78UIGjysw3Wp08zP
P62GjYt8xREhCyDAgnmrDwS5bvMbIQYohz+gkxDmYovdnMrmjMY+AtJPWPilsmw8F92idu1TWtsf
Y5Af6NShEdAfqsG94FeRCV4k4tc1+dx0PxpZQNVUrSoDqDsQ79wp1wY1sfptwOpziJoo5IdhEBwM
KLxdqBq7NJGHDMW7Em1te2Ivo01uMTRovRiGDPWLFzBfERLrttjpxN2EAfiBftMQBIg8iYWYCGxk
LvitGIETS8dnYH8EMdx5xGuSprgEYgU38w/JjiWHvnXCvxUr7N9fdszshsNeRJc4I5Nl7Dov1sjd
KegiDDAjSI7Q+VCupSzK4SsY5rMTmwkTb4extSdpoljhCT+NzQif1hAdhwyC9UmwJDq1tmwYbI7a
zULBx62i6kBbYLWQNNEAMt5l/s6fagwZYc4y634xnGESrjHRWljVbWIPm69fUJza9g0WMDoNl0g3
Wr5Tum3RVcAk8ToHDGtkeGLUVhZXXCS3aDIIGljrcUf3j+kgxaPkihc3PrOfnCmCIiZQOGxQMX2D
oRnGWwrNV+Oj46lb2ESculScVoN/gFCEGfQQMbGvuXrk4y3q+kBGKOe6lEhgd0kvfxUAUfnSJTyu
8m20vhhIeoUw2N3VVcCtmH8Fk+5bT+CY4LhXEs6hcqQnktrLO4mSklESJDPme2VAGB30OWEqWzqh
l/njTjwvExCwBDlGFJPoFoEonqOhla90OhTNWx8dXPmUVJfZnOE0SwjHODsMAKIVkp9TyWTWpheU
519yaikAdM9RFEbunJv7EyMKvXizuHs592n0E/q9MLDf6L0uZM6TSIKEFnzP/h3m0218bXoeE+5L
E2agkLmdGo8qVn93JNSNILiYWfX8NaTzDFnp93AfGMMApiBcoXvCuUE2B4PlJx4Jv7LoMaL50U3a
YhpZSOHKRlZhIFKdHxMHlxIKTIoNwi8c0h+iGopY8oAqCyztFpHEdoYSMHJGsUF7nQutukhtdU+L
v0PucmNymUkbZsS/Qta4KdV0a5JChY6tTZX/xd55NUeOpFf0F2EjkfCv5VCO3vcLgt1kw3uPX6+D
1UrLLnWREp/1NBEzQ6CANMjM795zN3rO55UxW0meBx65kaBqjtGssJUvIoZC9F7NXiHOuHr0fzxl
2L2ruWuUbxjYQAxwwEjn8+g2vEq8CWxwOFTDtIn9HZcHb2Ly1rlVXKI8WAuvWmHhPJaG/ciMRolt
eiiUAa08Eb9tOptbH7SclWMMV5tycCm5tJRogtJVJJbEfeO42U6Gv6KCRPVSWwm14NiY4EXrpS9w
J9M9C0NbdvJ9tpyi6wp9JMVgkOE3cI75qJLUU7TVJsnf8oLqNG+02VOpWeuMkGG4sfQ7lebKPYH0
iB/Vv0vWexZrswqnVJjQp2iloEZxU7pRlGN2q1CBmYRlYH2iXzo+TFB/hZ3+JvDtnShVwvHoSCml
R7pXx/l7xhvKWp2xQl9EYlCUMPzK97iimfVbUmei+DXIeP/EiHCMDqVX3xudeYliZlEw4XmFvczq
H0mzGQLOyptFRClv7rvzQGUcsOrjYAB2AD8pAtFKcvVCp6yjqRRuVCYwM95W9GElehwJBKpVRjWc
PsZiUr5ZQwZG+bEcHlGcsnmj+6bvCGaY8nYoWkjuInNMEDDIPC6CFKElM9iACHVg0wKBSIGezeLO
hl8fmcyAGdIOvVngulpI6oBK1SyV8grb28Yp5aYfRACVAYvK7HLCakVuCuLuZPhVcRAO6VxuyJRH
XoYVwU7qZ8dUVqSIUNymtSwaBV1miBdaoocX/NYwfYfT5facRVE8WGi8mNS6zRH2tPK2+mf14Co3
2WyMHENBte/RpvHcMW0MMHvb+OZO9smWBRrTG+mCBvBoPkAZB3Bzy8XMYea+zZkTqUI5MeeJju82
YbUb9GErSBIZOJ4eK+cFyeNKNPqRWh/Cpnju2r77Yanyr/XAx++/ffr1B64kbNsBr+RIliesMz5+
/VGLN0jx2Bnk2buaXKH3m+yWsxFChtAEzf35/34/VddIC9Rwnmum/uf9sParUQnnmuOb4yTfenE1
dY+jBCxPFar/4maq9Zeno97IRllVpSX0k7tZ+JoVyhEdCxo+/tOjv1WKq7k3I66kLd5LxG6t3NX6
XT2T1/J9wrmvKW5xDroWi/j/Xz//r9bPJu3CRuPM+vniNXkd6/D1jxX0/Cf/uYJWVdbClqrptJ9h
k9FBI/7nAtpx/mHqwmTRaqFBQ2lN5/7X+tn6B6ZkCNFCYhmg8VVW8P9aP4t/2AZLXYcYHZbW84pX
/l8W0JL1+4f1syJV3dJtacq5731YN2fgeZOJY+ed0uQoYLPRQo0yO7qtse0PEKkY3JkulSeWlvrW
F7p2i0ok3k0+2j0cA/lesxpYtpFm75K+NGa6csqWOwbP67a6yF/kKOMbj4oTUUNIoYiBQSytmBPQ
Op1Ax3DXW8Gw+vDq/zIfaOqZxzmZCChGO6ASWn1nO6mHbE/yghcckRBmkaaT/6aANqP6X3hNuhoR
Lm3hsw8ksuuzd6DAojhVHfrAgULNO/UR+3HixK1dtFSoWEJj0Mai6sjkwksN+dIrs+EUWt6d1TAp
0/yJG4QaNDStGNJXe8KZDBUKGQSqzPhn3CTpTdvZ+nEKYmv/+ROr5554btgPDdj3DTJDI4J8FlA1
Wej2BMEC5xm2MCWzH1IvwpFt5/bDYAKXpC5Q29eZkTuE7HAG+MVUda4XncxQg5E1ZW/nc/D8pFwj
9ERi6tTeczeUpfLFPeYm/PdO7989lbHw8UHhHgyGWfcTXU8bflmUen4C3xWz2CE4OHkICfGLV/rn
nvLfd5J/3olQSy2MOl3b2bAAZuRem4B6l+GwJ1ZFS1em6JUbRRjgryhGsPuqfPFgO6V4ULvW/tl3
Qbe1y3jOaGh0YuMqRHHpAnLguNZ10Tx1io+sVWBPuv/8F8+v+W+vZu4bH/pATuYAh0sd0YSh4ZqW
tQkS5/rzS5976+LPS7dVX0kPWYWbjU+K+RqoeMrYWaCsWn9+gz8/4f/9sv+5sf/w2+OmyvS+bxu3
lvceELI6fk8QFmMZn6xLARLg89uceQ51vv2H21Bs06JAKxtsGZyYRZTDxIXDQkzLmdH/e9b/y9Rz
Zgj88yP+4QYWsNQ6MLmBqbJqZNsSsDwdqUt87/KnE5sJxIAaYeM6EyY8jI4SAl7CtuPzy597PfNT
ffj1sRzkZNk9J/GAp+Pq0vSrVTzOIefjF6Pq3Ps5mSLSLA1TAGy165TazVRMwL/TR2jMu88f4M+1
0r+70cnsUBd2M2V50LiDiceUJqg0sVedeyGiDYTnL2bbcw9xOjMMva1HnAiD1QxtxHK5um+Ikb4d
ysz//fmDnBnL/5znP7TE0EoCOFJu0QQdQgsDrOyr5rCn/d7lT8ZzEnWqiXihcdMRh041cDLbl2r+
RSOf6Ubi5BQuc+xEV+O4cXvr0KnoDVp87oyyLIo3n//+My0gTsZxnegpMvyC6WLAZ0CxL43y60kv
7z6//Jm3L06WQ7XZV2oyRI1ryRpzMpGuovvil5+79PzOPjSsneVZ35Gb7iLBW1ecXqlT/cVrPzOH
ipPRO5HBo9UNsJI47scnj0gtkl9i51GUFJSLJkJMLTz16Dt5d/zee5of8sPDVNGYx8HEcOvTChOx
v4Is9MXDnGth7c9L663a+9JHkKPUSIECbzVwGKBCYP/8l8tz7XAyhrvJ0mXhVLULjh60/AoRVPaW
vcTrcA3BdkUCzLI9er/Y5heQjOXC3oC4WrABX5nrz3/CuSc8+VzjeddlWAG6KQP9KVLqF/RdmNsG
9/PLnxuEJ0N8DHTPspuCmbaLhk1daBGnyLa/CZ2QkCAoPdvP7/P3F2k4J4M9IgIV747HfUbCYb0B
HwsgGO2LD/bfJ3TDORnoQdabKdArBroldkVN3or6aM8xjwawYe3he49wMtw9x7enUTq0BNV1iqTZ
D6fqsy+e4Nz7ORnwEHuStGx4P/N5WAcRO9Gtb80lhjP3rA/DD8EQ6bJFWbt+hWS6NNtppegcJ33v
rcwP9OHqahtoo2OZtWtONhZaZ5WBHPn80n/vm4ZzMriHXNN0I+GdEAdMDLSeuVghrsiG2JVq/81+
eTLAA0CaY44J0BXoeHJ0uIgZDt/7+Scjt/YDv++6tnYJ6VmPZeDWpr/tkTynnPV97xYno7esDZlN
w1BzKk38m21T4nmIMJWglvv8BmcGln0ybEvkrrqX0bpZ8yzRt44RLHNxXU+/51rs5/c408zzkcbH
HpQDwQiCmhmu8iA5AXjwLgPAPiC7vriBMb+O/7nlMeyTkUu+h0ayNSOgaBSJkG/0/a0xzQ4ibbC8
Q1eq8nccRPqVWpfRluJTsupUgStc7ad9PXYxEbsIP55b0u5efJVyWj/FeNeRL+8j1McYlRH9vI7w
9e6cJhcbZTCjB4HggKJWvUiAVK4G1el2E67zlW9oxqYq4wTGiRLuw9rGVNYpidyhiy1JyU0nhBBE
mcSgXqFzEJY1icy4CYOKUBfNCfZ+PwxvYWJQh8Gf1UaLqJDWvWJgLNQ8SEb1oHBgQpZM/diU3nSN
KT17/Lyx/v45MuyT4Q7fV5k1gbUb5dhxnaU/jiCanj+/+JlJ0D4Z8Cb0vqYQXJwlf7EwwvZngG/n
e9c+GeitNlqxJdEct2pe4Q8GFhyP6eX3Ln4y1IFDDVMt2K8QgHHUHcjW0vveBGWfDPGpaL06zbLa
1SH0LK0Rw3ptoIf51g+3TsZ3MGXo2ANGRmX1gLZbLKLp9y5tz8P9w4dBkBdSOR1LpwYugFSMlWDx
9K1fbc+d88Ola7yDMJ+YWQvHvjVhN83hdt+6tHUyGdV8xRDisR6a0JqbirqU/rD5/NLzr/vLLGSd
zEKBFg9xnsDCH3u064gbKy8BqGd9sYI4c7gHYP/Pt6J0pO9oQvCdj5voueswD0dJhR1BKeWdPtco
8RYMi2CInGuVGD9EdmzoNOGVX8yzZ4bvLPv42CxDXUVT2yFBF6VXHnL8mBtl1JIvPkXnrj7/+w+N
Dhoo061k5PHMfN0hDG/trw7xzrXMybzDVzoY80alq1LwAvG0Kg2SQpF/fa/hT6aesO1jsgjpU6nh
beoJGlvg/RKBuPj88nP7/q1fnUw+XipIXKHK5JqZPDTxSzoMro9QA7Tv5zc493pOpqB4NKsh8vLa
DVLjIgDvVU7Resqd188vf6ZhzZM5CAhFpRrz7x+6GbV6rKIvXsy5C5+MZdtSyegy+tpVnWHVyHQx
fXmGfe7SJ2O56LI5PpNL87U1RbfE8rz+/G2caU3zZBSrqkLZIdObneZZ3boxbWVljDXqaUsbrgot
8b+1KTfMk8FqCtT1QUmjlilZUINf3Qd5n39zLjqteUolKwDR+bWrTZMJZd40NlS0PEQ3JRHLrCqX
nSPGPcXK8KAii3VBU1m3ulOaX/TZMw1knLxGjs4TzYbg6lYjy1a7yVyzNt++1UTGyatL/FJG+oi0
o/TLoyVbQs8heXfpeNVX8d3n95g70l8GtXkyJRWDpqejNstH0JWTQ0RWhn9LCe0H5YUjuXhfTKrn
etvp1KQVRZ8LXpPqAC/2pRsG2TVOWWr09RcdTc7X+tujnMxPftxWjq6yxmj6mFALYYwoSnKsUE1A
PIYyyOBGq5MEV2ANzrVKBQHnRQ9mUDiwgKfuDpmJeB3tDhVoVHerpvPN/QQeh9gQO3V9T+0OEALk
sTaiaR860VcnZWfmPfNk3hvtCBt6yg+XmL91WLUg+KDDfzFGzlz9VISYkCHVUoUjdSn/WSIZmYYX
ig5fXPxMuxonUx/xAXFjGnxy6kzFBVOtI5G9dmMUYJNpvphezz3AyRyo+oRtdFaM46w2L8SU3XH2
xnE6JObPh8C5ITz/+w8ffN0IjNIYim6XJEFx3xkor8bOrL6YIE7EoP9VBDCMkxFWjk4aoeJqd6XT
6oQlQ+vuWuVltIWzUcmR25hl4m/iOBYHbcDxbYResM5zYaLOM/qdoerJDdqWct1pA8jERJBAG6rB
OsOWvyUHRF1+7zWcDlEKr3ZpjCT5RICBUr48i5HZ+4uOcmaeMU4Gpweu3URNJunjlsYsoKQXEQ6h
q95GHIadR2C8Vhv5RZOeu9vJiML7F9djJKQbFdgR2jnSr4PJdUxV08ANbnXZQumt4Xu7Mv1kYTHi
xFGqiAKDbuX2Xrads2o9ILKft8uZZ9FPhlggKqXOOltlVZRfjeRqgVfY9UVwNIk8zvzmiwY6M8r0
k1Fm4AMBIc7WEuzRIY3M33Gm3MH3uP38Kc4MMv3kO6kUnVOE8B9cJdnY4l2OP7933flxPgxewxlz
KpC2dAd2JFthpeQJEN31vYufzAzN1AzZWLeESEz2KufEBd8u2Svfu/jJvBCmvUG1i31GmhOqoJAz
UHxzI6DLP19KNGVV0RkB+pmsAUUoWku501OldPsSMdb3fv7JgHbkgCNznGrX8OVlz95gVRZAnT+/
uHquu5wM4CppvEIRhAN3uWOB+G7qbUsIMiipkglPV4S/bald3ZWlGbpksWT7AMs8fbdX1omXeWtZ
ePDapoxA2M9/0plfpJ0Mcq0WGfytRENNWGPN6nB14fHYfX7xM4NPOxnjPha3HGpzvQuqnAi3wO/a
G6udxKOth8nD5/c4M49oJwOcTJy8GxTssJkUiVsaZYIQNclvdeKEUNeiVtdzWd19frNzb+tkuBsq
8Q9O42vuiF08zY3NKJMvLo1V/u+rDswff/ZvELNN6iFpcDlMLcEImtMV4b1YoPPZ41pEZrzzCyO4
l3Zhrdl8wESMsmFD9pR1qWUxq0G79OIUQbjRwrddK6p6N/jZZvCSjdf/iqdkZnkjqSlgkdTpTz61
IDzHpdkX6xYfYR1Eb21NkKqXulpUbfJMXxpjszH8cDcqULEwr+8j3wBojT1Tda6tsF9ryJ+TJng3
NZ0qXoHiGyNlg5m1qiGTjsOmKIYliYv7Qg1dK8guPN8GivNMnimMRmSds78qyon99TAYR8ZLgKfC
MmBmhfUDicWrqbDe0lYcs5jlUYHYVgzYoDjdViCjA9HboPZ/j8wHUibWuabsrRGUTkKM3XyeP0/8
SUqi3G0yoVIWNbr2iAkPaNBBTtM9djIiGOQVKoaNp+8T72eqqdeO0b/odfFryK+6EHNVVq3U5LpP
fuseXglsZ6RfIB+OtjMRYIaUSGLL9BoeDxmBMta3lV8dfat9z5DllkqxnBRnb0DSR9IvDRdU83J0
7mt41h7IujS+icNnpZtzCq+SJrqPc92twXd78l7zpoUPKxaXGpiVl9DCYxyBm67NDZkdO8MBnGdg
627AdmPQBRUE8b2/9IfuuUrvqvYt7V1hQGASU4OcLhiuJse+RPGDFT8Z9mXVcmjT7/CTAog5+iMq
7NEfntOC2LsxbB4CB5oTOqd4WsnpRyLjay14T/sfaeQt7eQqwHe91EMAJb47or/atnp/0ZioZwFb
qfgHQp1MzilNllZD0GNL+kaGLwhx+wQK0zhKlQ8FqWSrlHgH6QPrvEiSZ6MH3OPje1CdYC0s0Oze
vd7eZiKCYDNbcX3uVywEoROKM5PJh2tTNjdTOFxVTn4sbW+pVBSU8xZOhkK+oUEWIyHAO8X5mfMf
B8ixeh9cO/bvxsJv0ks3kMrKBt0R0YCWoy/1QqVYDe0FO99Mf0l10mNY5fnhppa2W0BzhqI77ifD
e6GCMMdm8Ae1BAf5XmkD/5iUpS3ae5UNTx355IbAf8NNsdCVt6mwN+icwWFT6y5uSwBNCNq2eWXo
i1giLCzIe1Kx50w4PVUvcANMfwuN8LHW2RjAQP3gvrFwf+A2PWYAGvw8fx8YMcr4o7XsK1Hc5PF1
Y2dQOcYryHmrFuMLtYED2UWLge2GB9ClDXb5SCdrLKhy2TqpX5pBP2b5tIm1dps04Ro6z0ItBo44
niqtuhqm6UWFLkgGcceOZbw2y9ldsRziDkE8/SR59ZTsQH9aU2bZWzLaRxVavM7eZJOBf0vF7mGt
fGhZqebvOVP5qRYwGbGneNWlZfxMnGgNWHGRdD+DMZ1RopswVpmKMDephDkF/Y1sERGwqCCsctWT
qap0Ou4j49c05+akM/+KtXcCGXUmGM+ZteSAMzRa4ycploN8CWSDLT9Hlcofz9hujxadYsDKhKDf
GIrlA/6GWAe31irzTee8dF0HrSZ66vwLWIQacKkhthfdCLOzA9aF23obSGMrZLKKRbk18mdbDQ+D
b7tG+pIA6lDV6r0F0GqO4b63NcJCU3XZ2N6+GZ/LkmiBwG0agJXDlZi6+6q8yCp8PcUFkKgfnaBw
G/ABMOQ+IwamyLMLgk5JldRgUjM74fFFHrvIQO8mkL5jE2qqrDaag9eqqa8UjFBTcenYLakcL0MK
SgeQjKe/F5hsBT5UJX8bkusao4pqZY/Euek+YE28HY5NIkk8rryE7zb9YQxB9jXtPhDapoMWQ2bb
YiAHZwzebZTxpv2aR9ljkciLAbc8TM/jOIe9EPyxB4lEBkO7jmGh5K1caEDzmSfcknkj05Irr6xe
4SNtZEDvbvH79uZwoSTMGZKSeA8Al2WRFgOATOD0B4AYrMHcEii3DBzvxxjdpzVEitDEpDdtihLf
spG4htW864m+o3YHc7p1OSlYmpXiWqGznuCsRtoTmWC7QMtXrcyvOyJPqSOyjz1QNVzbGDk4OEKM
SnYJKZ5YC12gS7J9TZNoE4xEuZF0MDNYvTTaFCJktrvwU24dh7/iwADzfC8LQ6QYcyNEkMJ2qqfQ
abFvm+TuHlSbcJxFb0TsD7GHeAcLsaeNXzD3Lgs9lZdFZotVMfmApkVnGFs9C7CY9J24k/VAWIvM
ittY5P4mqXgCzs6iCWLFUB+8oW+PA8kBeG4Kr79NAz+6AEej7mBBINVTHZhLsbDzfNXD896Hqpmm
IBFmDps+hv5hqgyAiWHdORwvYlAaWttaORgzt5zwW8OSs339dxRGzi7hTJiRyQoVE0wU9vayNFVz
5wjj0W8s+1gFJFYW3oDghtzV/D4Ystc2VLZgio7mkO4qX0kOlTbCoCPAr7wecxi5kv2t27GAWftU
kta6ZYsFwg5iP4aH0Qnmzx5BAoVf7cpE+wnDIjqYGu2QS2amPCTVZqK8UUe/hWNekr+8tNR8O1n1
Ia9VvJIh3Aslzx9I+Dh2RrquqFxwmmYeyfzo11MWPvteYvqLOu6bC6FPG+IMUiI++is5lgWph7q4
jKbobigR31AsJiq+3cSyjQ5EKldLo4RIp06yQQBEsSLSgDKBw8yTEs9a0tzEjp2CyTTxYXrpgzGS
BBpHfX+IbeKgHbJcMpUJLnG6hz4InsKKnJFMzZRlCaErtU2gwGh4F8jqb6eie1KluguTBiS6foQB
DrLLUjachT2Hdk4SUG5tbczuWAfRV5XkNIJRLmFGAbFSowpAA7UrSt8R4TdQbpqG4GD92sqzSyAz
21BTVkUrnroygyQQVHuVWjKRn+PBmcanTG2IbAjs58bqnB2ByHeWXe7QyWDMos+UUE9LlcziONqE
QXOwa+OQQRawkyo7lLWASlSOPwBy4I8jSylodGJBIoKXslhsFRgncA4ePPI2CGM03qjWeys2rQ7z
VAHbM+tyRHCdIBmRvNloY025/isPR0gDWByI5Ozwi4WOH8TriMQVPo+NDapFOgVLWMUDqkGKhBYE
UEpbYhE5HpDZbVsn+LoUW4e7VasDn60c1pUwe+oeWlCP947mZ08JRuTioHrdaLrtOKQef61H7wQG
kI+dOHm2SRxFvRHgIg4A7lmcaUVVQa7wp15ftGqp/bQ8LaZUk0cluJEpKRm2nYn3NFGIz4pTAf4p
mYlFxAtcmL3WXNgqZpCqtuVt06AY6KSBnJELgJNKia2xoJIVZP1O/asqvXp+trEZF2nVmytpl5zD
xfH0QCGTZHZwrQ7O5Gly3LoCDodbtxbkFRIOt8eCZS57LWwOIKLMijBdNbaYZv2qOqDySQqIZ0oV
rEzeWvdLjwFzuraiE+k4ana8SeyJUGuCQ4/swARfUUKcl8C8S9IVVZ+DKaMbME+XLZGQiW1G+KF7
OEcpAWNRm4RbO2jb216peY9WbxbmXgfHwYrGoQxBVpIJqKo3ElvFq1ti5HVINtAcMDFLEZdevtNT
Ypr2rSZBZ3YDlc6lNhLLwVQdFPBr/WHKXMIgsoa4JfFuJSK/K5h+jBWQ+yjEte6V+Nk1yGzg1owI
mHmGfnQ7diSgrbLIsK4mgRcFy7akc6WpVh6Rhth4k3tAg/noT+R6SwWgjQ3JCQFjUCqPflbIyzoo
ypuu0dXXpi2R1OGcr5e1KtJbzlSncp+mThIvTJJf8f4FenNtemqz1enPrsPe6mD4FvZOHZ/HvrP0
2Uasts4hmMZyqxlV9GAXnn2V45dew7YZbgsaYlgUuj7cmF7WKrAhvfwqz03nygA87zamIEgZcs/W
blSWP8aoXeq1VV6gkSQoYBi6u7BSg2WvT+Km99lwkPpVGhtgnZU74jrdt9gxD6kJPGUhgIhtbLsC
JxqpQCszzboEEZH+HJQ0XeeFzuYpkSbWz3k5CfGxClynCGzXBBzDdkQ2pDFxpOGmpI8x64fj5Rzl
eJgCOMyQLIpNJSy4yqOhqwA9G7wnrP0BoOQwZK24OPaEyZlJhsQ32tmR7ZPUl6n2Gr9Tt8/Bk9+1
cecd/az3N1FqJgdcnv29H9QeMCyWqYaI2S4rvch+s77B057WP0ktIiaub66JWwK9WiOBNJS2PYym
tq+ykImiufHZgizMYJDLRPPGlTrOEP0i/K2OxUVsTMGPyOhfJyKXN57AOxxU3q2csfeiLl8QhPvL
Npj8TW82DyIOyKaJk/qypAdDXHY8mghMejERLy34/5ihq6cIhAmQgexRQdm/raEAclhksj4R6o4s
LM1t4S9vZQC5zS5lvEmz6cLTgI14xDItCUXyL4CKB8uonDSkeuF76TErRWbwJCsTCwXsbg7onQ7Z
cthvSi8FYRKq4dFu8BBXXjGtyUhyVnWfj6tUGYdV57fKSiUHCLj4eNc7RvXmWKn9oGDNgcai25cM
wnEVKrW9jDP4cE1mtXcz7mjnZOwT84nEdvId7E1ea+baEpF36yG3OOh1UC4iUMWQhbOEpaj5lLeV
QKGfeXBWi/LF86UC+FZOG62ow43M8OFkbAVjTqtJQrJJXWWl3ersQiX8fAA7oBYsD9WSRarvfQeK
5oLMK+lSgclYxHsAoFOj28MmIG3OQxnRpI53HGQS7mVR97dhrmCW98ElElJpsJ3zjYJXMb2PhemA
/lSemkRLVl4W1Xc5R/G7lAAjd8qTfmVotcJkjwTNxEt+oTQm+LhedGgYO9CidnWfEqdN2FcAZSqc
Vg0BtPjKw8GNk7D9oQdd85wMwkKXAMBznj/avCc9yzS7lRnMqalJ8TwpBJdJSMCrMigJ/5kq003g
4K1Lg5fMNky7JI4luhAVZY8m04w1QRjplYBDfGziQTtqfuuTsVHZC4P/ezEZRMmJoADNUEGAW0UD
ieu92T8l0KyWZdYN4Lccvuq4DzDD9xNECbb9mZ/+JunwvtXam9IPzU2d2fcCwBZnS/0NAkJzm43B
RFAzadvEO5d3g5czJoAt4k/psjudcti6Vi2g321y01R8PVOppa7RWYoLJvEWpCpu8pQzEEJM3tJk
ytZjke6rpiXEIBBERw7dax9O6krXPUYsx+YEbFc/RdlOsMH1reOB5elTmT/CdCrXdT2pW0o06rbv
/PeQNI2llgfV1dioYuaWZhDnAVRHKvCwsWzWKcKTtahI/EyjIFqL3HhszKS9CPQBEmADnDsdSn1r
qUXBMr9/rFKfU40BNnBnSrYcoIDUILokFGGO/jPbbdc6fHM9xblM/AqqCKY+3SyUA7xUMGpS3RLQ
9O7bvH477dKj0UR4zJ2y3KLkkTAUVNsli88+VMr8vbbVYZVPZM6pfnPF8mvHaDkOEVOIpjDNVdJ+
C2sF5HEUXOdWc5GpdUqcUZmz1opMQkytOkuvxqiV8bqIB7BEtjfcdNSel2y4ihvNmPo39hCgMKu8
tki78tvu1UeNABIjCOudxfHCuhwLb1oPpo0TIrXSG5Fb41IDGPNel5AGQy3RbwFseatp8DmGbINi
zfYTyNucK+xUubMCajcj3+EBygC5qVeqwfVAIefgMxzuSjGND+wM4WOCDqj7VdZo6ptZWBQbSw+H
fBLG10H+HhtaCWyZ3WLchJM7jIIjOxDCyxFy0yDjZAVWnS2zw5rpkGaJHbB6Fw4E8ji9V1i7Peh1
VpFo2utLhKbOIiQL5WaUQwLgBBwMSIyy/t0Q8r2qCYYZVuOQQ8TAGJ9Cma7ZVDmZ5PoijaIX3Ud3
aNcFsFKmBD4igSZAZgXKjwqT/g4prcrxj6feBkWaPhDla902tZVv1EGaO5AEzKmZIg8BjNCV5rRM
Qn04ChB8llI9suhyqMBWtocgVx3GH3gix3xBErMVc35rcmpDKCFygWHG18ZRabK9Yxu3mDK9utDH
ro+2edcaTBrAcNXJ05Zi0MUFZmnzRvVpurWTjY6Lj6PZqg0Uz0Dlnc+bsNaV0+jvC2sgXSWL6IUm
M8ihUFTrYdJJaYfvF3oE5XlN+ayJXH8zJ8MEp5OiaWBRw6mXEvtwbktHHGHABA+pjiSoC3PvNZK1
SWhon85BoCSJM+qDgY+VXtjpI0lXZQErrGDpzDAGNYrWoDXnbBLyAJFMIFWaCmcobyhvhdVFnuTK
oQuAjSJmSXy4dwEniNR4KKQUnRK5MZZlc93bExA4M/bUwZWCt7tUyE667Eor2atlF4LuYXtBnFAe
HdJO93+FXdeszCjOX+IMNcKqIKSJwCjF6y5EH3Z7Pi8q2998tq4SZwaRELMQMZzYHzgUGE11HfcO
CI3aUnKGNShH6wr5kv84Tlm0aziC/dUEifrgT7rxNnSatVKICbj0fD/f+EHZX/M2y7skknzeEkdj
NxFDPe8IjVg0GFRLaPeT5/rKjLu2E2RniWleNgP+T1PRk8eK4sSagJHsKBVVe0qbzHs2TUN77yzo
GKso1pJiqU02EQVEGJpHU8k5kiUKw/4lVXBytbDi62wCRmOgN1+HsXekJDH97B1B2V847XHyrHBl
GH217ojKhd/iDKBemzr5lYVt8oIXhWhekpkmQLHY3gcOiRW/um4iXcwUmwYiakafpcQXseDsBv9n
aBG8WSpZuMF9K48DaQZr0QHmaNLud8jpBB8MXK6LjjTWJyU1OE1jIr61yW5bdAZEwzILVo0ByNUB
wMoRX/SUeyN9xnsCC7LKMb3AYeYvAtNq15k1rFK23mullQCvkkTA3AlXUQFpftT6cWcLUDtVZx/x
rl9nbXxQChPec97XYJOqDQmtYQbzkm9LziZkRZaMs248uztEkyCVJS4fstZz7RaufeJwWtdZN1ZZ
3hqiUREVJDrcbDg5I5zUnwHLrSAsfxCEG9/M4qZcDke2DOuG7AMWccWb3o0vUlfvchIBF7Jk/QzV
xrDjo9frR6F0bpUglrdGcy8i9r8kyQKD3NqwUUe+qh7yom5iB9X7BQggkoMOXRpdc+C9lVaUHImN
gavsxSxdZWpy3M2wG72SykTW6ReJ8qPsDl2uPKYBRD4NVnJEeAACpdB1vOKHFXlrv9aPcPsasDWm
c2gEuODScSkQuC1SJLMbXaYk25WD/cAp4UZLQnadsLMiDc55TZJkxuKcAovJKJ7ccQzWFYEDF3Xb
HHxFUqjgCLV7NgyIB5vPK34qsBHKb/9TgAW54c+ynD00krRbM9g6/n9wdl7NcSNtlv4rE3uPb4FE
wkXszkV5QydaiTcIiqTgXSb8r9+n9PVOqGtEcaIj+qIlkaxiIe37nnOehpRVz5bdU4RtZ+0NKnxw
/CK7IreV4zrJF91tE/tuQW5Vol6rtCIfrdHGLvA4A55sxLa1KEjI3GYNqaOLpI5JDMZypC7yITbE
qgNXDn6OE91lbgem3GATBm05gbsnYVbN+ogusDVIIOm7H2FaTe5SkhFLHTx20huYROZ7TQAYqe0n
ciWFLm5EhAbRWKvnfnyuxkrciaokqqsIiF6r9RicGDbzsJdlB8DWpfPCldu5DQtpfmHNZAKTfArp
Iot/JD5M1tYCxEjYVWRcd31nKeAQYdMCP7Ob51G0BWFLlWkQv5pabD4Eyd0TNzRJYmQ7jBWW3z/U
Nfxmw0vte+078wUZP+q6zkzQy40vqfqSImbIJUXh/lh7bsNpWsWXvInuJqqpowJANwXh7KcvrZwm
+9q4NSn71ViMP4g1ixUh8g0Rsrk79bs0xxnDyRTUkpWAZiPTN1JU1Nvu0qVKdz3CYXvSnox2UcNF
neNIoOhSGGHyahSpdSQcOf0aqKh+8gj6/GK3tr0N3Fp7y06NzoUjSe8albaeRS+4TkpbbsMi8q9k
1tiKOWDri9D2aFuhuPiBL556ce4fZFRF7xlKALpTde/dxFPbPrSE0j+ak3zkjBrtDbq5J0J3lr3W
Am1eYgfTrWgH+8IrKnaUJvKGveVriN+RLZ+riaYGtFbimElRdU5pq0reBXnh3wTNKeSYWa34gIes
PCg9UBaPAjvnq0zic6Mx05f5NFV7ghRsyEpgN4tsisd17Fipg5PIMggX7rnVLFqjzon/jOQhFJO3
DqU9Fjt/MLkDuGH7jc8/fWoDm5DtVqBgAQTbpqfreaAfw060L/Gkw/RQJLUNtcyH8rvwjNYBJRzb
XrmB1MoSlLoI/AdoJvEujaRzYdvKm1ZdZ4YP7kClYxNaSXgp7Dz7UtgpG70LtlQvjanV3UrIkepq
WE42lMhEsClVeaEOrWW548LufTCE3eyjtRMkYzkT98UV48l/9LUPu63VNaM7yacaKqiuQQmmY3hM
dJh88zLX2c8NKdYc6XO1VBnnJkzdQXARJW1411PnPumYomNDV+tI4Hi2F2lpt6tBtq1cGoXyu11H
xHGxwMGeX3ku0Slp2NUvTj/TByAjxAB3SiggT8Se3sCMG49IaaBwkkpE1WMkRrWtxBulCxPPEpAN
e5k1hf1AM1y/FAMBtCvLiOovvhWlrw5hz0eGHTA4t/XmfdZK77KfGqrZc51TUORYLrLJf0XSJV/q
BD7mIirmeas4wu0cKowGOYvavy66Mb8HmjE/yoTis0fQytcxmLyvZIPoRzGDseE2XNJKLEe2MEp2
KajnXHFZ504inFVPQ3VnzIkl1h11roAeVBl/L8yu2UwW9OC2iKxhlWeWSaCcEvOTGOLuHQKGqFdO
nxF6qonG+GGkfrznqjCzJyfV14oyjl6WE3tIAQr0e+U105PDFHlKSOS6LuK6uzRgpD8R4jC++9Tr
N6rvyC7nwGpdeb7v0XydZnM7dHX03kWixXdGN+BZj/gYF22byTXRxMFD6eV6pxKzuAm6Nj8aeeU/
zX1SXA+V69yBqUmblUdD+M7vA0eQDyza51LScTsduPdtXZonNzDdXH9MvdNIBwXBV4U5n7cTJMcK
PEK+x0dekzInIiAenjmNx6AIJigR6awXU17DQCQZJNtWmV8/OIWeEBdGLKOZyh/SMfFgr0xt8hj6
M22YOgzL3WBM89EcADQshQhmB2DAqbqZx6fUNDC82liAp9DjJpY+QoShKcBoUmvQwPos2afEBhbV
kw6BCuxy7F94+vLGfVDBKHZz7FXvvhPAP+azoiLSwitYeFOlb1xopU+CnKPXIPSoPfkla0EN+Ybo
3+DEj7YmQi6tcHyI8XFe6klXbzPtzVsAreVlkFPkpf7eKXShfqqgGBTJhRhgKtAysAdvZZFXPKyU
E/S04kaKiKFd8/b5nLpyhY+Mp9ryKMEGZIV7Kdx+3iRVHB5QpJXfvY5ugGWWpjr6bTSB3GnZkVch
9dttKXiXi8JSNOTDjgDn0mjvCpfkTd6+PnFgghFM5FzZgD1pDLFHyOuSIjXXbE2aXEaEEYmf/VSj
pnaKL6i1zBecZ3Kns7wC0Zn5tOLVfOX7jTwAvrBuygSguzbgCWfFVFLwjJML10oBE1VUG4j9RlNY
B81xlIa4TsseXmZPsSJu6zpbsC8XS6pBxte8qQdyMCefHOLG67eW6IFBiJr0ukWRDtkFNUYSWiE6
UgnvqmKFK6JcJ65mMEro4QN25lXoOu4hDwS7CvDDh4AwzmmjkVUQrONNpDt1gjzQMJYMcVeFoPuI
f3Yfau4/4Qo9DCuiq2h3WRY7JdCdbH4WyelG6sQjWomZ0kVDh4SG3BiEgDkT8MH5TK+ujuAaLmur
Jojdr8urKjRQ2HBaQdiCMkIuK0ol1CpNI74tCLm65mElL3YbIbpw81Zf2b2Z+AtflMGetCv/a0E6
HRy53NdXMMcTuGIhoV/LPFTubdKSvGjO1vxFU1rYS7tOOCAJp1Ewc2X4EPlTeT+gsYvZufzkhHIt
H1RtlWtrMhTTrda3fTMkN6nhD4fJzenFWpGerjt8J49qKoKlEWnjOBZgkvs69F50wPK/IDLF2jbM
wI2Zh/SAfT4/kfsJ9XdU+iqEIEyOarQZG6wd7AANNE4AazUnfuQoUHVa2xk23dQkW0fmwVOXDfIO
oIe+C0QJX1KY4mtZO9nG1KLeugBuCSCnq+53DrHqgipoTDFohb1fUkXFO3Xryim+iibZLAEAWrvI
NTMALIHgiNIAeKtWKU3YBa8fXM8OeEHliiaCMqNJ+U8k+QMLx+XJUK9qxTVjpyAps7I7YlG9rH8A
Wt929xO0IDR4oTl71M6K9FvlRfYzAeHuvYGODZSBSdrmgt1VQqh3EGizIzOYV9h3LY8LSDcCxi6R
ffXBWOAMHVr1UnnSqO+80Uu2caeK14IuJrWVClzLkt3U0KsCmRNpgRIsFDqN3rjrIhOERxVRf3gw
6nn0d700A2CuE/ZYCgndWgNgWvtWKO+qOFbwffqOEjw0P4BpQbnpfVr3C1p/2MTnWXMyGgHBUjae
4qee4/ImFL2BPMTg7laMXIroR6y1Dwym9YS9M/OosBeJazs/Oi9C0sO72iUFvToaY84+Hdtx2c+B
BYbZ95ZxWRa31ZQMD4oVeOtpLS5tu/H8dWfK7GtuQ7+kw9k8hqqen4iiivdjZGUHx1PJPq8yKudp
aZ3kdhYZnOwtBzk2/UvT2PmXKPUeG7RLTyyRxZ7qprHMKzalyqnK526s5quyGaYN23Z437SReTDB
PR8HTXKnOSO/8hJ/RlijwbWEXS/2UonoAUVC8GCx0bFeTDYfqMo38UhG8HJyqB1Sqo/2ER/QeuoI
al25BOyQ54lm4UskE3Rf0JvmW8dnqUWsFc9Q5lnGyf5kRUjHqHoHV4PaZpw6KPR2Z1HddZ3h2Jl5
ts4aQTfXKxTyuCq0WC1iX7VkrtUhlw2VOOuqDeovk2p92BWO0RyUWcY7w4RwSmHRwEBalUlymKF0
HCZ4N1dNM4M6GXukWNwoSnuhfKffzn0+3vfBiZBWJ+Gx6IYgWmSR5d9W48AkcPp6hctofphjJ/tq
xKN5n9dWsKUH3JZLhxzC2zYx20NodvZFZajm0BlWT/vzRJ6ttTz4BhVUVusQKRpbwz4YVPuFngHR
VvmcvkVascfFg7FsE+pbvWEH+Pyb8nocJ4rw9IqLS0s6xpbi67jO+5D9ktUBPlfRBqhSpqC+csY8
3yShnLEPdYo0mRZlcdz69bWi/wOLwtXukWzEAUljVRuX2rDiW7e15dEmo/Qip0V3BHEhrqlw5auA
NbRSfr/3CSy7S5ykpHEb02hd4G8fbqK5N7dp2SGlkNx09oUX1+/xAIthrqf0zSjq7IkdG1wBgwdP
Et3nnRi4ggwi8g9+Go2PLfCV3RCIGID2kN6OXYf0uRQQ7ujKZQNMdCq/HqVMw6NHDoKOxk75bUgM
f2fkpcNZGUnAYtbuWFOhK2soWGlvAB2PRPBsj4Z7GXlzjR1q1LsyHE95fUNTmSQ2m9NW9WFyPyq7
2XSOsh+Va+Rbrv8geZEu7ighNS8TFjPOsnGN+p8BShO5LTAEz2AWrtlc+wv65cH3JjLsXYAyyTjQ
Zh8J7aXy8hZ78YlmCP784OVjdpGSk7P3xy55DbzE+B5EUEjpaVVLSd5gf+B8VWK6pz50OdSZQBOi
gp1n1wJ/DVcPX8TVQ8PBjp0F1RrCslquawPhia3ndMX+lewko+WZld56G43afktT7thzn8kl5aLI
I6qmCjcynKZ7OvvQdat4Iq5c0XYl+Js83bI1vDVVhWzPq6pLoTzzwGDw0c/5YG59VMS+oEfJmGr3
I65sejHI5aA7NMh8KQUDO8uD8aGxjOymoeC0SjK3uaRLjlWcftvG5rp96LhZHr3IZS5qGTx7Ymzr
Ve4WSbBwmxhJZpdSaTlFB5cEfbPRR1ygLeRuiT3AEhdxtPFFXV302Yz4u4gK5pCyeuK0x3gdc9q+
jbO53dRuEd2ERAQfc86Nl6rzhwsALM5+kEHyFYTNtKwyUDmzLdKlg1d6q+LYWuaGE0IrlOUSZQGk
c13PW0Gw5damjkx5d5gYmiWxdHuV0VVdtlaUIeg0hUYp4QX5KTh8AL2Suca+byJ0tO7AHbQ+JVKk
aU3gdzLeFgHCsHhE4xQBNt7a5eDvwNGNl5M3SJMuSZZs4UgFx07HMeV81+MbRxUfSQnkxuuG4Xaq
QufG6JJJUHFCdcMlL78qMWJ9AcZmHRoAT/syG5NTh1hcO06q3hwaoMUleHBxHUxuK6HSKfcx64r2
m7Qs8X1Qqd4MSVAeWb3ReUtrIEQ67mmSbghAmJOlYkl9LSZtglt1mvSYTaOzbVTS7DPJrjnaWnzL
3VOYWOQi0Lnxc4MH59Rieu8n3V9ZHRRh6vXMoDxwiEsjd8+/NTPOrLocg3JHiM1MCnvR33L7QAfi
ZNFIMnswb7hTDqirZ++gZGWsQ9LWDtIrhm/1bERfOO20mzkNjFU75PJyblX8lRhL6F7KgioAJihj
j43J7HTCAKRjmbyrrBUTpDdHXkmgaN2y65U8YpSonqTdlzu7pelHPrNA0gbRelGljqAdNNc31uCW
0zpRSlyV1sCm6Qnjoo+9Zuu6ZrdvOXVBOFJBe53b8XwtPNdaEXMzPiRFTRTq5BfBBY0q4pQNYJeZ
V/mILGrQOnNSZdeVATdsnfiuHSxagm9pgIyIZ2hrVWjmR7Ptu4VN23o5eHOJYs6unlgDzeuBCtpe
d6V/43CC+JZapBcpJMVf/KAngTwNvbtWJQAgrca3lxwN3IegSimyRoVL5HuTDWpFmoikzuyUVBmV
jVqhNtfZPDtf2GGcW53+lIPk0fQk6SR0q5nr3BKBYpoiTo4s2E2Uswe7gNdljOUxV2bxJekAV/kJ
OrEUHdcxH0uizFkkT00UFpE5t26RkUCcdarkLSoLeWyaZH7NUHUj2h5n5446eIh0GhxgWA7WIm6m
+ZXT5KlPEAxrehByLSm3rhLTCFeeW0Fu7HW9JeJPHvqYFiqdW0ECd9ZAPUY2ayoNtHRq7fkqw+vw
aLAOggPtqnSb2GO/MZTqrkmaGm9I9pnXKh2rAbZezbkrox7sxr2/NkxaZLyVLtlmHniiICvyK2W4
EYu8n92OhG9gsXFl+tj6I/XyuKVcT4ccBkIIbzNJ/eQ+KYrhCkekpjbVIx8tQWF/o4VMKaiM5nU8
ZoW/SyuKc7gQ8uw+iIzuVYyZugiRjMYrc2DEXlKuDzl1FoO3bGubUuEAyOC6CTl1Lwv2Deavl2xa
iyr+MOqYxcU1i6OXBp1/NGzhyVVdwXZa2pLFrFfA5uyODm7rWO5DnEUIQkExwelATrMOjXbY2GFp
7AqzHXZ6AJq26KjnXaSUPQ34tsH4CIWSFlleCevCUhBLqfGGdxyJrNtctDlGUM0ZKOgYk1ESwbQs
M40ksnaT7JlCY8x4VSnttsFNg60p2KdXNP1zi9IPyOvaUdOW4l9vHEk3Cbx1mbve9/HULUMoFkHx
UPYXnC5TcN0ahrmy+iHR93bvGsEmthITRZot7PaCBsxMjc+yhRvd9RhZXpJkHrfcoLl0ixE6y2U3
mn5Lce9ELjVcOcLsS6rogfwQt171meFQzc3C/hIdNRVCaZzyDZiaNBWJwUtAQbWB0+xH+gDHus9P
t3THwUQjEFEYyokhZGjXWZuRGfYXrhmSMx8pNk+uMIHwwmgvQ9QjUBGYqCvTMagNDWHCdMwaP8Um
YEWXjYP46Nayk+ohbKhrrDwVB/TzJuRKy7hKqTEGXdy8FanuzFUZq0nxAVFWODQjHZ2FDYmwWyO1
sPlyNYBXmGJ3MpZZXJCMZAfzkICXKMIH6n4Q/RqPE/nWNcdyONAjQTgSDUNhPFdQdHdKoOVnK+7f
EMZL71uZ0rBexEFtoMsvEifd2q6KB+B3fT3v+36w7hJOYqCAwzYbMERU+UxNQ7Efq7iTq2RW4nqO
wD4tKLkmJZWwXtwCc3NfhMPJgCbflFxL1+LBz1NAxFNZYlRJ0o3SDFpNB+4R+Ua2silyrryhmw4i
DLnb0Kja+OTigHHwDGrmozxhkmSa4jeSuah2hTTCtcdZDEOACyuzRs1Om3/Oso1Wc3RLxxrGm2Kg
HZDLRduRZvedqqd801lQntCCju1VA77S3VFMidCpI6xdF7Jvvmlvat8ptOqN0KEk2YrSYh/R8Vm2
BjRkbYgMXaZIQWNFCF1rw5lXqotyJM0uJbOrPBnHHw00xR1ansFkkpbJ1VxxCkrMmbxsLaJ4y+pG
EC9Rgts+neUzvCgcTDQon8s4w75th4G4TMO6e251m13bTM/b2E81hT+/eZ8zdBJVl8wbFC3JJrZT
4xuLYB0vifUa1kjTs0OsfCAvHm2ZZ5lWDQaStn4Xc0Tf4ARdbpA/NClVMttNxYVsjOndpsLjLG01
1g/oMONN34zYIRAs3ypJAdeLSv9A9aZ/ZTcYqI/ainWFh5QdesNtXvogi4+Z26KzGQq3EsBCreEr
2dwyZickgSatdIfmQk2U8bq4bN5r7oDzCTshEbmDhCT5kDqTVR8pKwQHNDJdsSkLZd61ZcdiBaG1
XzlhoiOKFTECgRmuKiIej9qwO99qYtgvJiyor07oRbzJggDzoTdaf9EkQh/KdgQtIVRNKSakeVYa
3THmBvpDcOyCz8qBKlcTJfE28v1uKf28ejV6JV7ctIoPNeD3F2Lss1eshnrXnHhgZhieWBT5yYX0
5w7nRwbKM6uxLkLFYcQV2zBOWankaCzNmW7S2Kbf7Lj7PlhtuP7zS/2+k+rYp7//xdVsi9lRuZZi
K2sCuxNIqIvWF590an/vnnTsM/ekNXQimGq/2bYKYJ97QqjmhcdRdjDatybqjdWff4mPPq+zdnDI
BRAxWKy2o0NxseGetSJrAbFTLna5QSV4sJCA/Pm1fn4y/7337PzM3v/lE8vkkM8im5utySFl3lVc
f+2Fqfp4HYAAOVW5Kok4sYicS1tyk+CCPBcI/+hA+dL0v+a+k33LTMP/wd2uWBZ+K266GGx40UzF
egLXcsDmT8JLkRP+mmG772T/TB57s2eiGj+mVAHPS1LB0XhW4yNsEKi5bg/rF0bhYyQceK5DMD/W
TO6tORVsHn/+1T96nGdW6dphVmHKUNSTWnctXOOHJZwvuWf9aHX0/OfX+GA8ijPzc6mcZI7jERxt
BSKLCgxS89BTyz//9J955795eOLM/kyRKPbhVVc0gbR7gHIqTwbV8iAKlV4UWZl9DRBDzgjU6uAJ
s1J4nfdUJI2onNcNyqZ7QoSRdkapQ+N/rBB6zKFDWU0WSbNLXZq3n73T0xz53Ts9M1HPQ47vZk6a
LZkh+wolPFL2XTCZxykyNunorIMkf6J5sSiog/aQzOZOfQ2aTyzcHz2G0xD4ZZC3SVoPcRtDC2V3
uM2jOT0GRHN+EqDzwXz9SeP45afHvqVboyCbB+vXuJnJ6L2JT/hktwmDL0ATvAd71OXTn5/5Ry92
tsJJ2yQIlfmwz4kxeQr1ANULdewyqXpzJUMoWuB91fbPL3Yapr97amcrnlklMWx6a96nmSGPdSDs
pYW26+Ak0SlIk6ZvG8bZpmzIi47pCX8yWn5a63/3umcrYNpplF29y48fKIXXWreXhQ6KOwHedhl5
jUMULD38dVH33onTif+znv1nB63kBQ32chumVrgC5FAeTM6VtznS67WJAu8b7E6w92rMD0WL03vm
zuOt6ZLlj2MSj48TJ5THE5qCDdNzquvSqOabcfaqNZaNcEsDPbuEIAbUblZhSLimO9A5weHl4i87
2EPnXKZ5GHyy4Zw2yN99DGcrVFpXBJi4JMu4szceiPa8hMhE5tiES+7PD/jDFeQsjaIycKvIvp/3
TQ9UMYyoLRWAIUncN2bHXMgCBamDaGddWwWd7KQT79LOEoxDFGVF6yF2oXPkbwPUG5wkcYqOJfZ/
oldN81tnte0ne+IHi/U5WCKGQUqUS08Y0MDlLk2FByxXts+1PGVWiMz55HU+WCnOyRIIFWn7p3zk
vpdYS9+y52UZTc4n8+mDB3qOlUCqwmlxzLs9ZoEWPW85P4X2nORAR6b0k9c4rf2/GTTW2Vo3iEwE
Vae7fWUZYsKMjaGwrRXUtgnxY17ZJ+cenf8ixnD4yVb6wTphnX7fX1ZAoAB2E5Vdt0+t0bj3qJJx
/yLggVzcAq92aolnxwIVvLSywbryjY7a758H8Efj4mw5DAuBgp19am9W1pd09B+wSW9qW65amuKf
vMZHn+jZKhgUBd7GKO725GdQhrZlSnffa6mNqCkjUMo2KnmPS4p2W5YivF7/+Vf7aCieLYIBRzPp
J+YprCP+2rM6rUxckZ/8Ttbpp/xumJxN/ACBqE0jASlmY6+nwM6OXTHRMqcLTxlCaZnvXJWoY9in
1OYGNIIOHsRtXpZc9vqmHT5bgT7Y0KyzRQ6zVxx3OZkkRdEaa8A/1m4KBAkdVCFv9Dgkm7GL1For
g8tWSnaB45vzrq9zb63MMdvYQ+lgZsmzlUZZ+SQE/xcMrvfJdPpgyp5DMGzy9wlMZ0uhDREtIhtb
amlMejGI/LPUoY9Ce84xGFyGqVKXSb/HHCSe/JAW0IoGExJ7y1D47YlzPgZKyjc/snGLtVYxPlIZ
s/J1GlSoS9KBa5tFyA7+W63Hz+4GPx/Bb8bIOT8jz9CqaeS/ez/p7aOrU4/yr2dZ6cJNvJymX1ms
MuQGy1IgV6Y/UaD5R7Zi/sPc1585Nr+sK7oP9UgXDOvCmHu7udXWFXqYYu+dih9/nmUfPd+zpSua
vdiF4mrtkKq1G98zmw0qflwwXdt/sqd89BJnaxRrAvE1lSJ/I+vGbaAT2ORk8m9UVPzDVGTzbIny
uw6T+yBz+sEVxnXGwKoPZvuTOfrBFDXPViI3dJqiT6Z861uIfhZ5iGYIMZadPFiO2xMd4Ch8Y51j
ffKBnYh4v1uczLPFKZaqpl3XEMA+p+5WZ733RuyAenTdcMQGRy5OZY71MiGQJl/wlWqfIwffuhQx
6LcHEfqg1E4/eTcfbDHm2QI1oxePHFcNW4O+FIaytY1PXcLDycTLn8fgBxONCu/f989BT8Uchzrf
mqZtbMJMTFxIg3SwkQhEKlk6OvAvHSIt7shVKEk04Tr1ihFh/gzTIk5j8b9PdS7Zf38H+USubVAi
85JR+y0S9W039QsuiPQi9m5PfxIpwMmM4NV6U1Y0f3u6uwmhH170g4VnaQtjXeH2n9lNEhNbjgtV
lVTOjhOhMZCW0WSfZMv9fjDK4PT3v6wJLIBR7lpVvu0Jvlqlg66Ooxn49Ozz8G0uu+nBDJC6/LN9
UgZnx6nEtHvgqIpH4+SDu8RxPKIiaaLwNSVm/9oItIHs2TKtN4NB+90aLCsk6WiyS4x/sltbvVaf
3DPt04j73UM6W6tyX8ZFaqIWkT5zbpGqGqcVqly17GAZ7noOIkfC0VdzAH3am3HyERRETRKqRWP0
X7nfv7WJjWKCXiAgRVdiriVeBAeZQhUto7TZsN/q3anljhwYkndBFDqtF7fYtgjVL5qgbh5bYwzv
hnh2ru06xX8tMpaDT+ba75dKPOd/f7h1FVVGVU/ddpTK2HnYG3ed/OlMJrTjz5Pt96c5eQ4taQwh
XdWa3bawy3AFarDaG/PkLM3eJLxljM2rDpjfrdlQB/7zK340t86Wz7x3zDIL426bRc6L7SFs1slg
P/yzH362VKYySUYbL8/WR89/YYpQLEc9zZ98WB89j7O1zzC0XbeuAeYqcbpF3XikY+WNaV5FmBNv
//wb/H59lecIk3yoyjEzwp+MNAVOuI8vEwct3cJraIU5yN3UJw/igwR+eU4y0SiaI92BVlS9rgT2
IUKpEBC2ZTIea666S38ibYeAxB3l14NfP8Vz889ulvKccRI6gRUGniq2ZjKae2du5dpMx3nzzz7E
s2UqlANUFBDX6K3GQ2LQeO7yByNGgdqW139+iQ/GwjnUoTScxEVZAeTHcxGHEVexwhQyL7qURJM/
v8RHQ+Fs+lepCYov5rDdcZTf2pOeNhLfEa6Pwbh1oumvyN7//W+q782/10z9k/L7yrKhiIZoz/74
n/dVwX//5/Q9//U1f/+O/9y+V1cvxbs+/6K/fQ8/96/XXb20L3/7w8mX1U5func13b5rTnu/cof/
p//4H+//E66xkDyu/yJcnt7JX993+gX+7/9adCpLypf/2Lzo6le28c9v+zfbWPxLmoQMcdLA9YF/
6lSz/jfb2HD+hZAQTHYgJXRjIqR4bn/BjS3nXyZWC/6VRdtDU8xy+xfcOOAHEgAeuMHJnuR4HE7/
/+//tycUvVd//flXODg9hL+v3ISt+Z7l2IEf8OaE7XtnJ4BU5L2RgWLvnOB1TIwOC4AjNoi4CIGo
/X5jK3IbyS7oV1FFqmOL89KyHvw2KBbajjHpIEUnqZB8cjRZO0Qtl4GbhHssycfBIoJFJ924EFK/
ySz57tjYeFKfa9jkkbUWGVEAir4niioYs6Onfv70Ax3Z7yIoPI7eOlt0WlhQhLonmQGRr6zGXdJU
wzCKjOJm7OMHu2yDhTJltPXt8m1KyUlxbG9XKPyNOip3vXDuajEfPa+1lmHaNAvSTQlPsZL7jMV+
YeWxi0h+xCwDeWbJ2XeT1WgKpmIKj/N0dGJjuqrvrToHgocAZZIDrrVwKHZ9G8ULnQcYW4LvI2ai
BW8FId7ojNtkRAFIYEYzD8HOnw69GT/J3hNr169e0jB/RGD8HcPDVZUQ4hDb+jrWp1AyevLg0+tL
hOK3KbaUkYSvKzItUMlkbr53s8caV7zVJ9ZDT5scXXqTLjUZoHSZ/WAxkUcQpjhP3RA2oMksXna5
fdUN43D0C3cxm5N7mZiIpLzpm7aabRR02Tarp01cjcEWEcYegwthe1QIgQioVRPZlyhl3Dc6+p0R
3sJXI37K9hJc55eJj92nGLJpOWNWt9zSw2qrN2439Mi9k+oi88r3oqjJJfNtn24oWZ5OXru7Ifrh
+pO5wVW1E2Z8X893RdlOhyjmw0ATGl8J5BrE1NA317uW7vGKbJ+1aAVRMq74HrjWZSuNfR11i6g5
hSgwHNAu4yVLc3eXpNivdXXB5b5eeZ59300mWny7/p4M5rRLUTPjQakMjMn9TUarbBW1uVyWigyT
JOzlgtNdvUmH4EdYC6K8qJMHtV7NJiNocjHWzWQFLctO4W9U4hsRHutSx/oQh/eTMEcsobW7QWkT
k3wYklCFu2VpyS776jYLX2nORxEqBScvHz1R7GgWV0k4Yhzq4y9VO1+OOepr5XuLjAVg4bbqq43Q
dlkX+be6CEtUrP4raUNAdKPxgZoPAqbaf8JzcYFWHV6ijPVCDt3SKcuXMtAYVmysu6VRr9Mqaa5j
THmYvOhq9xPzfvS2Qx6TVqixsRjeLb9qglud0y4JY6sCCd2mCsJ+GfgV75ubICFKPVMsXkk7vyWN
rF04lnVvWqdjrlLbekAd1YTpspvsdd415oFkYfQ0TvXNSUnUKQgVbcv4YU5hVcyj7SIB0eEqH/O7
sQ2nRRuaTxZMTlln7wB28HXN+iXUzISuPxjzkfJofHBVQ6yvbJ56o4yXNG7Mha7seuETGReVmdrh
MkOh7WkYdxWqx6DEDIQtOSjsbe38P47Oa7lxHIiiX8QqghF8ZVC0ZVuO4xfW2GMzZ4Lp6/doX1S1
s1MeWSKARve95/aPC7bw/bTEZoWL1GIpJf0us91ARxaDlrOFPpGT4Tk26gKpdj+gANhBs33HBHQu
+uqld2MaD3i6mSOf/n8BPaRFyoLLOXiQFV2QE9q4ha0Fj9RlcMKscjIi2Tnh6HoYwCZUEOaN32nN
ydNW2QCj0I3xoJVGwAF4cLv6pWPTDvsy3a2z+qviBjmh8t41nBKiSBE1DPpeL9HOiQyV2rI+qrHL
73B/DQevsC+DI+aTBcHXIIreqBTohXby///TMXbvMX92weJkT3m63imOoxOuFXlqcjmcKvOY44cL
t5mefWaN03lEcJ2P82kYXDyYYDN8cni605Sp7mQbY7KztOoDtSaGrrXmHfUDCNaiRumVtONJ8SW1
tg32klavL+b+3Vyd/LjgkFESmKQ1Fy7EBedRE4V67KWoQw96awj8LDSGRt+Tm5H6/Tj8U6J9aXE+
hX1joiY05q+5sZF/6rxBA3Txpv/dpP5Wu8ODPazdqbPa7pQ39r3uuEyWavmeZpKe7DwxJpXuN4au
mKYzj+tSKCvoTUfsEV9+cqxNkWqn7jb69Zho83g7Vf7D7DnZsbS2J11yiuB7QMfLBKupVoBbSPiT
WPenNv+tvar1R6tXpybLebHqcVfW8WvqJvmdsKsJO+54N+racTETMurdlza18b+aKM5cR3ePxmqf
irr/zRNF2utAv8BzG5TYHqJUYx6ptIf6x0FRfJ6n7YSdXu11B0fXnBw6gT20HdouynObLOOhCy2F
CBEotQi8YmYnpSuq5yg6YDJ+z72jH2zYnusGIbm0uPCvMvYCZDQbkAk/yYufgnE+Gm7jZNTrVZMF
JozuVG89vdzFKn24iYyaTc/a1/jltYl2WVLJd1OjxVoYh0z0Cw/BSW/7B7WyG4BKAcSWsFjTEl9i
lyd+v6GFld1IEtmYJ5Fj6oHc6nfAEthRHlYTq+EozccZX0NtRIV9A6oYy5Gu5uc6CNyrtRlR5rxA
UPtc6sgq0DyXzgag1ARg2eDzSWnQD42LXpGZOKaKOzqUR1OCmimsDcHW7QAv29MmI/OGgh1v3gRv
vaAk3zt8r8EtKMM31Fqdq3b83vT4ucRifHaSrEV9jpVnzju2fFrbCHTfvMXGRTb0nxme6dC5AfSc
raEzny7BUI5mpOXb47Sk28F2rHtqxM+u8ZrAgcCx8eR02uzrqfwzmijnJujhyLpglSChC4kJoWOI
9MlgrUcte6ada/jrun7bp1P6XXqt41uMAnZLxeWlP7lCgh9uPpYYiVnRrbttXGVUSIh7MzJLPNcR
RAGsqCwRgtmL+5Yu4R1Uqktra4gazX28xBVoa/VHq8UbstzNX2a0LaNAWhhb1qVyNIyizCr7ZtO4
m1d/eXL26SbvtsF9nF3Wq+pfZ305itTYZTNtb3LCx6jxAmSCz0gqP7YKPkEFP13vpBNM7dDgBxMX
rcKIbKDWQdBysrThcexnHq4Utpkz4nckLvgfySlnEkpwxLnPjRv/FRh1mLDcLfO+8GBgdtBxIXFh
IWuoF2xb81uB43xYr7Kr+kevYKtb+QTx0+Exss0OiHiR7q3sxSBFJoh1cWPdWgr2Rkf8gunAyOmH
m62tRNJJOdDPK0kYIya1BM5lsyDyhDIz4jRBjwNyfAwWox4iWGqwv5fvDtZEIGT1pcS8W5yuPm+0
ui56ycE/FIPHET5POzEBWrJr54I/bYnAIfLLaurBLvFtIlSJnL66Wl2T4NYewhnRHLVsgTfN7Kyo
M6hzh7JLLwR2FQfZ29/2GDd3UktwLiz5fQzTfMEF0nZHtA93TUOv5v+XjCrJNevpAOhSBMUaI8Pu
cZTC/uV0HM0Qu8/ZQLt90pa0uayNWV9EmdRHBcZRs14QHb6Z2SIe8+uY4nx3BbYMfNLRmv3RCnX7
wszHWHqvcCbEAYgEvF2ikiMRg7UWXrrcLxzmEBl25tZfzdIcL9wqzqmTScjI+NjZHPd9a9zZJB83
s3JC0zLdyAOVeOoTsAHz2ncPFE071DhcVplmN+wMYk7XEwZc8BxpKf0EAwKKfSBxq9JR0Rv4EWdN
DScXmyKsg2oMTDxw7vZkaMZ26NgHMFEZ0JiTMaybCosyWbRBg+7HJ+yZ8zVoVmNiB9jWnUd6Zah7
cWCapXq0PajqlRsyc3qdtEk8aJUXzm0S4XIB2HPAgv6PqAwK6TFrAYZiKexpwKZQCABm7WIPj3Dq
3E0qlvzBe7F2U1QbYPgxt4RgSI7iRiZvHflNwVFFrh33+7Sh8FsOnleeChRT/kKcTwCI5jOWQxll
vIme8pfpH/+R15+3iFM9VdSatTmFBJdHFnL8I3agG1e9PyBhz4C7AhFrLPyx1jJ/dMMa9jAcAXTl
/xzbAg+XhdbCpWNKqaLxx0bNYlwtSHH425ug8tY0qG028UIDArXo4NSS82SOGQqSjA/R5ZtBRpvi
dvab0X3G5Yu4pDTCxCUeomJ194Vl+Kr7583LftbAkveIinNqv92EgYfxXXrMteScacuxioU4QU/I
sKt2gtmGHW2Z/qpUku/WzT2aYNOC3HLPKZ9CqWvPDYzaMZ2e0C+T1b0lWTB1E7JrLHN5XX4VWewE
ZoGKuLCrB3HzJznVtXfbNNosIC2V/jmnJrTTxg0wPPsatertA6Nvjaw1XbbHbMrbHQphTLPdYWGd
ODZXHXDNS5hp3lM8JHdpbL/3S32Ea/aYb5Q6yJWXrLiwhaEi5PzwO7rPso8f7K0qSJNo3uEp4N0x
HBbE0AUUCaeJw47kIRTbQ4f+q/f2G2pHV9ZXHDoQPjQ4EjqxD1mfsrhdwy83dYVHeTIyAzMOoOFp
nD/hCT83K49VQk8gYGp9bm+Qg06wSjg7gY8eFNiYtV9fu7o8FEv8kc7Jj+fGwB7jsMvqyDNwe3A+
zOepf52m5UvL6RvoSaSNlBQ4j57Yo64adyMOri7YyunSty05tcqMKADuJnfCztVzJsB4xlT/A8li
L0RBNbJ+QcjDHx3ze24GHiSnbO71GB4TFIKr3Uke0eJNa/9Md+u63WeuODN57sJ1ar6gVlggrwrX
fHY8cIVNSblvfWgie7cStW/w6PgkKO76dafnnhFpNUErWD3ywFDphd3wedRvj+y6F63zV3EX9MSr
OXf/FFZqIM3Eyhd0/UVy2QhxiwCO2OGYlSc4xkGpL7Q/NuvVletnMif0NUjB8CYnUsJ6RtsOX8n6
XZfswlj+kI/md9rmr9ipMPQZAKxXm9lQDpZsSxoBI2h78LTNuNPLZ8f2/jlQwEggHFu/7ivm/Asw
TVWPvsbDXKnpuUWKaE+oY6yr2FIVVXOLmLr61K3mouXTafopl7wM1Fm3mGU4s5L+ujxO2vbJTs22
LcFnCDFGUO0Fs/QMFsxydhruo305XtOF03ysDksJJbIwNs3vevCqVX7Dbc1ZgOvsKWsyP7Gae3eu
tp23GuTvrlE+80ZzPt+S9nuQG9M1i5mBGejT3ekPW657mNP4DuUseLRsDUBLN6zL+BmsgYkrWG4R
G+/Zbh/qZjnRN/sWa3GfpR0099H49EZxtbDVeYk4lzhaA09IytVqPuqbeocdxPNU0tyBRwEZ99Ow
4CPE6oAs4XdJsleSAY6iZzB6u80DYCb7h3foICfYx10c6s4CeIyhvSljN8h78xyPfu8pbA1udVkY
358mnART8rzWenaAvPNXNOBC9c58WJfvfozNO+6Z/uL98kS35xG2t63+VO502oAVHgqJU3JyOCQE
LAxlcnwSO/GqvIlr3TLdN2ozfVCewp/muXy3VuDGGQRwAZ0AL6W+a27DqVLmH3PlNReGXKwVHbZ+
mWGut2BSGFCwLpREH3PrQaof88m3hCp3Zmo+WswvQ8Or+2MaQ6Jeh+x+W91HT2RPBIL5cu7ng2U8
Wc3kXNSNzpZMBE/MjXpA4r/4scZNfuObWsz+2gy5dtDYuTvDfSvqbww9Bzd196obTiWAp7jshG+t
OfEhAziUbsPm1LLpp3EME6K3grECCIVAP3QtaYbC/sF6gg4RLu1Mcbya5sWJ0wsC7HPvNkhKck2F
9DV8YScwOYAwwah4rIomGpbumSSVr3GD7UB58dsTAweR8gI0JuEczd43S+1yuV6JXnwcRf/QjMav
wb21AoEcGom37LVZa30zidxi/iaR6dXKp7NQtzVh3wwpN0lLuoKNwaZk6D/G2rw5CXG1MZYvRyRR
OzbPwqHanWzzKvWPpratXZt4oaF0lA2dHsZm3cEr6SmOyn6nZVwXLNLrDk45nExT9Id+JQbInria
Vu1anC3gYQ+6TqfKwi35pTdXjaeF7Xuoz7VWUB/kcFemwrMftywZTmLEXj4mnsEz058BRaSXdtJS
onj4JyWUmJeuAgbEjfRCsKkWCDX9c3O3PUKrnIKUs77VWpzNev0FKMZ3++WyioIvrh5o1SUM9ZVs
rsAq0iPUlW2vMkeGQ/pDg/EO3RW8xC8YV+GohixchXPNlftkOZd29H43tZw1Bi+pJPhBpd5j4+k7
Z67qiCgGejDPY9GG5JZld16ynsrWiBYu4DpDV6RNv2I2cXP0DaRQtYS2K/41QmCTZcwOcADw5FIX
vgeCBF9lpNzNg7V/Q7HE36pwPxemwj5K8ENzY3kkxvxUlkRatNpVOuDFxJc7QlTR9elQFFA86YTB
qHcl4jVnutabpwdaMYSiqlu47ePRNtUQWdzUCwFuscrpEDi6Lzf9qdYBhgyVCVazXP7gDdzg+E/w
yBXtQ2XAiOfxfCApI4Wod9LjO7wAEOCmaQe3oz84TXLkXQALmkBtNxOmHLx1B8jGU2isKw8Gedjj
7RwYPXBuaP7FsUxI+GjdUgZo9WHSr3S7bqxSCBDgrDzScNYkjQ+ocKlf6Fxt7bzA+Sneh1VlwbLR
c7cHuodMW9Xi3aIkkgei61kyKHwENic8NOM+7tXZhTe8594BC6maPV86aQ9nwIqxHAK8t/F0bvrR
SW0RNGnLiWhSxE+L7sIZnPgo5/Sxc1g6MX5hoHvFgfb3Lymwj45uc+jn80PhpAHdi4cuG6oPs5rT
vVlZy06T43APpv8o4nK/VPwYgUhZDW5IYi35QMm+Aq1tAB3cS2t+0GyGobkJsqtQ2dHNk+JAfE8Z
JrGLv+/WNdvW9pgQ1hxsOZD+zU4ieNekM83w0UulXdcxzvcaJNGzN8G7AMlI/dP1Hgva/NoQMmJk
Fg8CmxQfktrZM0R+1o+kY0Q8heE0L7Us/05WLh9kPbohYQviPpZmepblHPu2aX/TS7euJs0SnKCg
v6WZvC2t90dlrp8SX9C1V9dhedtphkA0LYHBenzQZQskr61a+4CnXSwd3fIvvabhrRVP0DLWJ3d0
j5NNBFCZfIwAp94859SZWgQFNfuUODfDuffiSy3lr9VjRi1XnmSpQ74C0xBazbBFhsmxVJU/TbmI
k7AsA6gcDRwl932ush9pqDMsn+KPwmYWstDaM93O0Oi753iDbSlTb9yN0mmPtOA2TJktWRw8Umpa
tXA1tidbx+sHNHHYc2Pkbl/bP1k96ycNWiZm5YG/XsfI1q3+IwfxcGqGrD7FVmPvY7vcg40Gltfg
lQvNjVLVXePmZBmVe4hp1DgG6AvXFA6JOZWgOMPMrBUAt7sbSA1Q+YAd1uijtUOggkCTDUSFBSOD
ILbwOsruGW5ov2stLotTwnwjCeXG/y15On26PFCXDHoAxQprUGmfidSf8jqBd+u0NK2YPrgAAaW9
MputHnK970KCXma+trIKiRY45P3wZnveGT9kKwomEY0ZlILSfdEB2CdkZVfK6GGaVFfHsf6lzvIx
QP3Db0xdmBIAjuObew1uldWc5yMWgxOiP2jgFfE7VhmZywL0jevYtdPVX2BU71nRwqyETmI4dBNS
d9EJ6UF7qOjCTjYnpFvEbrjq+oPUx/Zk7ynnRVhauAWZF7AJZHEVbSku37HSISVBGoLGKw6EiMhQ
4smG6FOSeEQ4CElR0OdMbIilxv6ZJU3/NEx/LLWtf7wBJxvdyGlrL3FqFoeOnbPvVP4wA/GfBMOn
0rbuhtH5zRks1oDdIWvXDfMS4DWGKwPh9u3REPJJ0NRjytcc+tYyg9q93TFhXRdGwfWbkAZavWrf
rSOHTFNc4Ph8pKyAg+XZr+h54/utmn88fIz7jMkU9H2cWwxKw0m2BGSlcj8b9b4jQyHc4uEP+Dl2
AO7YVeYE0sLz59i/I57Ew1Q0dE5vvW8Z61G2IjCy87EJUrO75yyqg6Iv4GDnfPSbZDzqeP3TbCo3
gl3IvC4bzrN3b2mudqSF8aQ2b9pBrWlOmb0WpNRYJgIqixs19c7tLNmXmWPtk9byt1x2J4LBv4BU
xDswlYHb5l5gpswPtyS52EneP5ljOgbbQlvKLEXoTu5Hzz4TKIyRSTqf1DT9Cqd6FniA4e8SrmJj
mkY7OoVqEK/JkNngXocLMIaY3gcG3GptRMCl8Rtz35NoczPcKtI/STkJY/DXQTla1a4Q0z6ZxFXl
9GFJtyEV2iRPuKMFsCxEgiU/uXW75HIiVOQRjeZo78aO5ui8TnuzEVS4M4O5wn4py6TlnXZeYHfx
DOl+9onGxF2dA4VLCipFG2K/ccO3pDep7WD9TIeRKRLZTR4DnOk7FsMdOIo6ZOT1nVvcNbnn/9h4
wVjIHuGEkNzCbNzMaNIrMJhm8ugIt7hnO70vpZ7C/uJYWmeaP7jFwdZU9Xc6GreTG/5gRrMKH7EZ
JZS2NMjTMJNasy9m9Y/qi0lCb0KwrLbTqHUeLQw84tqQh8QDmM/jxpGSy22gk6VeoRKJu2aLuY1v
xSXW+/tKE29N6hHVFZv/NpM35xSud5rp1Tg5fumyP8R4ysNp/OGzTRkbLsmuYqR1KCf9O+2rR1U6
HlDAoT8ihCPRa9yDFB2+lqpmw3Sn8YXp1kuLHgH1IqeBSuGdpUBOfMu0Qf6t9rOVSn7vikQCFyQJ
t4PCBxc6PMzZaW3TIejjZYKIWXCUaIJNFXig3+jA4JKVPjf6ftBnM3bgWBV3/e0pIJF2pntprXfD
7UV1WbyTXvxvsTsGCdRAVkdn0zT7L4ec9KJcseQmBtwXrlu2C/iUG0gDVHRX6vJgGq1+scr3UTwa
qzcDMBko7fQ+CctJuLthGGidr2KO2JvWYJg+s4JWIyUlL1yJz56iuhxdonemlDtlUQLqy9k6jKSY
g9ZxDrYrvcBNY4ickquVsmFp0H8MMHI+bS24hRlGt6+jVCIgo/UCHe3yTnhEYXV2fxrymZJuHEKG
ND8zSVCjCdhgrrXfllxbukmOEXRKharSNGYfu7bXi/1qTubRa3ToSoQ7APDW3yd3lddcB0yu1dN7
b5vZTrvBZSBSDkO152swhuJFNSt5CPaTtapfYKTgGEgVRYLOrHNhPSMTBmWQZPdztazX3u6bndYx
UTXnDKAZTR/zpk+UCxGY20QAVNF8Nzz5d2NTVfd0vf8YTEha1TLyBNtAAc3MzSWHwo/TiZBIadzP
IN6hkdPpnBMjxKlDX5i64FJw1iS6yYW+pvLMhH6M28Y45031Puq38E3Ouig144Qs0Av48jIq5+y7
b+vlNLEvaWQRnIBA7hyx1AeXeeM+XXCI6zbXdnzF4wk6q9Tyk+1p6aEz050g1gCmrgQJAD7OkO6x
7wVpd+NK0Uwt7lO7Kq5gRvFQe8VvnU7hsOnqaZTFe3IjWuWDZNq4GuMBhYQ+E8AKq5IaHFat7w23
FJjb+HyWOoGrLvNxA5mCul3QEeGTH5IVQODwFoUI5LNgG7bhnQkCT6f5p8/S4bAZeG7gDgC9qcYD
WSwN4g7A/aQVPKztOD00ELKCUefcqAeyylI4q6FtyC0Ay7vtPf1FuGKDYpQcYo/PBepaqDEKgis8
75zUoHehO98I29P7KYBqLe8sx/VI4rTfIXZrfmHSaLURvMBEvuUpoKgOZqFz0jGqjGB7wPuB2Tkm
dOGzu7Sb7FOeHW8V7EmV6DBwHHcRwJ0adLzzrKfarUnKQTFoAJDbkWdTVm2ko7LVKvdzs41lZ5X0
T+pOpbuWeD+3yJ//f+kJrr+BuB/tZLDCLc3v9Gq07ooZB4WeGzsiuf5Na0HPlM8ZPMAyPhml7exs
fe7p1woA5XPBOHK4FAVY4Txt9pPFxJZBm9iJ2WKuwZh3rHHsZl28V3l6S2u0PaTYXQmMqJsu3eCF
9oTiunHTY3ojKHS5Ne8r2y2Oo8UkzvtshRvvWilbBpZp9fT/i6YzpxP4DFP9LMkqWI0sjmxBDoYr
tLNRz+RUahnZlQoWa5kRCIAHkzZvNT02vWcSI2G3UZb2JK57675U6IJM23vwSD94zszqlnOS4BVJ
VBmw9bfXpNK5ck7VU+LML4XFlJB4QI2Ik754tib9Oi/cHU2CcL3CfBObQINz66aZeuFdnKy8k1Ri
zsip45aTekU4E8Ed+ZOtswT1Q4KOnNTJLSA9Ibq4ONVQ7xscGP7Is4Dn3IjydtN96I/2fmv/55VM
z7qZzQd9ZrRrjbLiEq0Q82jAozozeYKtVQQSGcbeEBPpGtndlGgZHSLvu9AyXLG6sGm+kA8pSU7h
nOT+RN4a8ivg+o+NIM2rVON3JmtCc1KtfbKEu7dz5RD410NalsO058HZrkwz3GAA673nUSJRhDDM
BUnMxtAhUDo/Wi47snHWiKxIMzKs5KvlDd0ptVn3QIeu08I4ibyH87ImZmhkwtrZ5niN4VqBMYey
0gITui79rIGWzWDHz4+LWJyHTlBYtToC8kRkvHWJDAhckd2RgzPnGC5y4g0pEzkfc48coWxxljBx
IpvPRikyVOjqe7XYDa7IoBU66616wC220nVqk+45xZwCc/Kxm/pT5ixyR0/4zyIGbA595oQZA+Wj
m5EbSjZRMBHqFK11AojHRgpeOETa5AnsSa+4WgOX/TUvnGjoTmMji3t2NqKbrSRolDMFzqS/tQ5T
lEYrCfVceeQTat9QZwusSFFOa3CZKAIQUalm2MXJPN5rDDXDgdsKUbyeP5VEoMkBwKTay5sgYe1j
hmztRDqtm9LA4rJSW2a3p6xAWTSLD7COf4HaraGVC4n/dZBn6WUVpHDzi4jOPiyNcr4wkvRnjzn5
sObvFT3dsNjMoNOtMpQWxKTa1V6UjrGBDaz34RN8jI4SOwxeG+OvQCe04BiX3GsdZT7D+EdCY38N
7vxGPI2MUsEwx3CXMbAMQkEAAPhA5DIgDu4vlv4/GWcrgPiYRBmL1nqhuUcY/yTmEvK9GXApZ7s+
m2me78jUqXyBzxgVRLqfau0qQFBj85Cs0rijE21PFKTbsSLE1irTB6uaVShqno+eW09jS/O+Arju
FroZVRszEFmm2k7kCPUwi93amLqk8BTVSW4/pjSGY9Y6/zv3cq4XkTDB3lXS8Gge0Uig+vNN0Aw7
O6de38YsKCD974yxfxzy3giKpfkQq+0RRLJLQNCeLScBcdvqCXEmbncWVLlwLItIaz2m4T0YiiVe
CN/QQeliG9oRrnyT/yzwhM5pW15EU8DJl5Zvx1D7MbV0VtUfNr4xytvyqNA63mfqmbQOM2h71Dwz
AG/fUjwkVpuBO7Sap6JuqAvTR9L9+MK2/F1gV7Sr5itzDFp39q4UlEyuGX+V3jocZsQVBxSr3N77
zjjoef6XEv7VWdblYU2m+7YWIYAj7reOS89EF2/MISB8kmvLReLF8t6qZBtDF6XTY1OXFFT1ZvlM
iRlY5MbBQvjCOMxB6lge04wIACel+d4mg8d4TdD54+OjdlSYW/6gGesiWa3TrjaYf863H7d68tjr
Q3UtWXQePzCvZTThW0KcqrZgQa4QuNWtbwsL5ZAV9Oli7kJRDTj+oeMU8cCB4aszw3mehwi2lw3N
0dqPwnjok6HBT8QBRNMJCQ+hmyTAXnBb0qwA53pI3J5/3Cb3AmRQbL0NvcWlrmGHTdmPqFuI7fCM
6lolK+xdmO+mcEd0lnPDeJo86DV3dnpC3hbAgruEsXTZTVfqQBMVTI4t2ku4qucjkcCT/Tfw5qI7
ysa48Be4ioFxwgLp0cIZP6oYGn0jS8UE94vcv4q2akZCmPsmM1LscpqhASGjC0e5/Zc6nCsMbO/C
GHYw4YjH8ghAymKWLBnNMlkC2ymccL6dnf1xbZjfGnIidBdY5d4g5MTTXukr/IXGO4Ve5fwsROgG
G28/RTRmUT7Bj84hHvLlI8XYLwJuLhQ3MU9N6JEbfmBRvUuYdHTfdZCWJmnGnrvuKaHOMp5e6pJ3
tizj38aUL00+OxSKZGdyoDLPR8nJ1jgjX0WrCx9WgPOMUGgqfxrtqEULfk695KmHBXcuDcroigTm
0CMANRSA3XzdfCsID5cePnRv7Ut4pKyfjss8C/ph1dziGSQWO/EfmS3MdRq4ilpefm5tRwJnSzM/
m9H9VkS7H4gIxD7uySUaxtoOeHYjScz690zuFUmAWaj3MSqvP2mXfAz5Rq5TA0i6yGvaRXnFw8q5
UlUZf9kGOVmV1RkBXQj8HeCyAVwXXNOBSEo3sLw5ibqE/PJGDPSxYscFqU8slkUtGKyLk0foZGqS
VCwjajbj2cO4a5JZdpBFFUMCJcGFC/OuzuR0SJTUAoqjmXOp2+kVGP1lsx6T3qpDxNxzVzP2FjDo
uIc7rxlUaZpa4aRAvqWuhfVq23b20CML5Xii40+nrqzqs9Zm0eIWYwCCE3Sj85KO9seotydMq0Y4
EhuMtLT+Kh2Gi6zMqQK83r4MxXLW054m/szm2AO12zklm7VimdDvb7fAkXAwUPyRvNuhHZNUf2W1
N2wX0BqxEw48jT4pDQ6VNHBuWDjgvwBet3Q6rNKnHXobB21h7HnP8cxUGmsIvjLSP8JZMhjYRklU
XNkRwG725xv0bgN8z3lLVllLN+dB9/iRav4eEspPJkUx8guNAyLrHi3Xe22JuHHKvL6jrqFd1RA9
JF6HFu1mnyI1MGukEkoSjqo0gp83VqrfcpErYQst1B+H0rxuLfnXBCb5tS0QOCcorBbp/Fhe6gJx
7PlJS0a8cK7Ti2yABcKq3I8J8vPmZjSVO2F2vW9PRhJWmGzZW6pkv7GeV7f6v4EbItK9RRLZRjDN
XQGgLL16Evyj12oTI0B4xHBWA9NJKd+nJt2NS6ueang81bgxlrbpADt2y6yK1Uqn5ddZk19a8lQG
qNtRHuZwkQjZbr8mI3dOVg9CvUnLiNFRg0IMPrOBETsRZqAN478CJKefVmGVEL6WNoMZNPX8YDG6
v2EdybTNY/Y0NNS2ohYH0XsPGaXf13/Bus5Bb+dW2DnlqZrJWNQkj2HHXNCnrGl2pPP+cTLx3To5
IMy5W0MD7RUdsjHq+vlY6/e3hDrRMpfnrlj1r8sEkcU030CFrjuQIhcSPtYDtV1IyI+7Jy4hyEoC
AByniAarZopoxqd1wd1Qwyg1XOb0MZMoBc6QfYC7MjxOxvlc/VZyHNfMJg++/DcuRefXudH54ong
GkU847Tt0SsHllpgB+a1xTWEKz5DWhqsWOazSp22nGBwCRYvn+HpdZUM65gzo79ZJUX7SVcZK34j
jl2mh9Kl8KaAkTelx7EZx2mn19YVMhUz6ixFC5U6JzSG11gngJvqnzyKB42iPSv+go95VyljVuFk
z7RethD4pvSn6XY6rvKM9YXwrG1CULg5bMLyHTLCdfPqZ73SDonZexR+6yMSstCBuOFrNqC5GAER
SQCIo4vXdS6WXUHV+XdGr5FaM4Fh7ORZw6E19wwiascJ60tiGI+1gKwVjyhOJ5c4ADZthRdEY216
2jmhlSLNmwLdrvcrG4FRVf/A9R2WiWE5d2sirctgcEoUveIvmjGcABWD6PLdadcTSXPBABZzXfQn
SuJ93ZuJb2v90ZOkU6Sp63s68bEZVdBAQAVs7RcYyPyDwBjp4tpTerI5AUyLWDJJDaaIt6FoU/mO
hOPfYjN+VoLnWtpKjHXg+8Mx/mGhlaSOsAts2fPWkDU+rmNQTGTEUCGnq/W9LtsTddQbuXx33KQI
Kkw+to2FLicyQ5vslyjwo3ToH7F1KERFXeNwzsRPiave+oXH5R7M1que/kfdmSxHqqTb+lWunTll
tA4MziT6CEVIqJdygkmpTPq+5+nPR9Yxu7kphcKuZndS2yp3bgjAcdz/f61vxbdYfONIPVK3v1OF
8W53IKCNcFxYUvEQlBRcaCwIL/owzZ7FHFV+jLunzC27RS6LJ4ip23qkWaiSs23QAgHdjcD7JqPf
1Eu2vxNNTknLtVdysM9UcQwgMfCse7bnv9gUR6sQeBYLcH+dEglflIL8b1bdy+jDb41byo6MEuZc
EVIT8Xxv5asJmdW+R2k6pu3cJD6Kalu5NnzxgpCUxo+tr5oC9Z4RBCDgpGOXQ3KgQOggfVDW5jD8
oln2AAbDOwLD3ZixgAQRBvdGB327kEq+6u2vNmK/UCqwKaRh7yqFo/HB3VhT3OEgVp6ttwDA1aui
7Ve2VT21KaXMlobmxuUgXQZcNhUDaUq8xTGkzNjX932iPQMKPhmad0fpZlKTqgfImnncOZpdDIvQ
oDpORAXwxGXK13xdUaQYCXfpiG4Lo8Bb6WkfX1moxeyS0j3NtZziJBSDETfKKui58ooOrmsSodun
prlMSBESSWHtDGjxV0OvuHuIHAsrVJ9F2RDnYFIcIBUF00iwjgIJGLKqmCAcY2ulow9zlKSi0EZY
fWIEW61W5U3q6deqS1uuHxTA9ibMYrdJ1JVEOmyhN9SZ6W8RcZIfhGFue8kZZc1+oM0XI0suP1xV
jhd56jsyqbQHNyrLG2KsOjZ6bKtqH9BhXaGoov5hdCRz1YH+XICOgjZvQHwMWlKpO/SAoUXyUFOz
BpSVjewrJTOHftf4+o+gNK9Sw7xnkVFDVkmIGH9QBnE9BarvUuWlo4C5Kg1MbZLeYXhrE5LXLEV+
BGeEjLRZmV4+blj8hRtTSk+oR28YSBs/ZuuYN/J934yURevXyBX1imNtu9Q6yVRIRTFYSyl0R0q/
xUm3KwQrKhTO16ow3ztaM6Us4k2pUZ2pyTXwM/wqbkufX4WsifT0NCh6svLK6hmPWEelQEuu/vwP
PidStcOIBLea3QzwcwaIR2h8PLCCeTa0aqcqrF/s/pCHxo+6B5baS/GDNcZQZXAOmW11KrPhOYq0
CK8a0lUabHSJWCTRbkaJrB0V0IU3esq2z20tjzIEvOYgYbM0yKew6H6UqYySzaAr5vu7CMf3AnrG
oSe/CPlt8+Fq/VaUgFL5BiU2FYaAMjNx1CQaZc0Vm10E9anxkdHBxx6wGKTgowsmdXVEd0ElbqRQ
1YPUEpouPDjCrZGie+o+ND2mFs2+hsn4I1PN17xLNnYwXrNu31CwoFNMN1xR4jubJkIZGm90xles
R+Cfo4EtlfsYt8fSq5J4yUb7EHf2MfBwXQyNew+DcYlDZ+rajTsCkSre34JhiejaZeOXSlPgrk17
K8FsZ6Nj28JuW6ZdzHZ/MtKpJe32PGLJHYzZhnSFN32ICUI2XSxPPCPJG9aeJY6WG58yH8N56W0G
YwS0DdSmMuNoKdxJy2lQcFWRO7qJ2FI2w43gvuK/ukafeKzRDlrCXPLGe2FzZ9X50QIQvvBy79kV
xYtkBU9se3NJ3lpqf6uN1UM9wiT024dO1ncllZWFTfIASGXY22yfcAuWgNbL9JjqEnxliHfgj1n0
lAeCRQJWpMajGbIHVd5bdOstypVlHvyUZfMHCanI8GJpx+5xqxGfilNRlVbakK/9Sr0u4xD28xBu
pKgj89WN2BqrGhVVOggGTD3SkJKfkuRXq2F8JnKegpA83gHu0qh7LlxZbdaeyn0nFe0YRVTBUbwz
AXqIhFCuIaXAkxCEKBQr+wQs1qOqEo+HEEhuNnHTm6R8qQlFXuVEacYEJaMYhJVblmxDohq/RCum
jktvrunIvzN+dqraPDYt6UCtFbGGlTbN2LoHWX8BD8L6jxSglpAWKcGNYFgD2gJzOMmmsoKGePRK
NvZtlKKFTm36b2gRdCW/DZA2x8lAecZK2gWdvifhX+n5cPQ9caWXpCeVjPNsVOhjpfjHUJq2bkl7
iC49H/5hX/loDMJ7O8te6rw4GZBxsfzRGsmzD0DQZIOLm2mou01INHPDnMp+/pnPo2tLb1aLeB1V
/KKxbYd4Lce31DeWNCc3J4dVVoKbgB9bhwRupmX9Etod/wl4ZgZDwccFaagUwAyOln5XIfOjjZ+6
kDmGlunLZS4iTIz+U/ReXGk3XquvvHHHjvNnL7pXNMd+gzK9L2xv5eYEAZWKxc6F6TRC6YAPjdZv
SYuqeE1p80Y22usqYO7Msg16Cceq1Hs/7B/h3R6oOlwnbrRU/KG7MdGueP1Vh02GQUHl0sup8K1y
gxlfk0J5oyfjk9Gx3/b6+zHQAvShU54emuyVp49raM9o5is2RkPvkk5T35l2yytdEr1H63ST5EQX
pRS7l4QwsY/gW1p517ocroVUqjuBr4KVzIcH0oqlAUvERAr3WuLdGqZ3Dc9+LYn2sc1RraV1+Qia
7pBW/dvk98wi7Ft5r5l0Ht+1uKqXJGO66JBgZdvD+DKxyxfBiPECzPtasAFc1YKEEJyEVTJ5hHuU
KuGvicW4zBFIICbZJridqiiPlszkxhrY+TrEUIK1M1kOELM7S+wYIQRq0C/I3Zp4eEIXRxYKrKzR
V93q2PUk1Z5yp5EsGUgug8n41dkW535WjIylYNi/umm5dlknCxZlE1DfhNe9i7Jol6TFfZrme7PA
iOWlRBAVvv8Wd9TPJIUKKrFKff3cCPrIZcErl9/panvIS8SabKb7jr8WrUN0wit9GGM+NdIbgZ+v
LlWxlSprr7hDd73R5EQOtcd41N4Uv/0h/ImpG/lvo+2d7BQrL1i0cGmREagHFUm+ffCQaGVytHSa
7K7Vbc0yfXIJwG6t38KWqB1b6Vaflu2+rN3UzXDUGhnrA0rCoXwK+2n/4T3VYtzl3bD0NBn+EzTD
Bblm1yl3cYoEqIz2vid6hoL8XvPb33IbjAs+nchu8eB3/s7sw2sjxgoWZu5VqoQIwHGHE30OwjzY
uUOwoNp4UmPlnvXYL1vKHhJ0sUZIQYYo0B0mB5Qn/Fa/IcO5lH4VXnQv1ToiK/XJkNvXriUNPsmL
rUkK2E72T2UkL/Ex0SAu25tCU1C8srELVerhkmHcmxSKaXIpwJ2Uqz/O0cArfvtS0qLxCO4oU0Ar
hjPQyoSNmT/xipCZ6DXhWlLzaDOyqg7USFk009BmffXh8WYAXpTJl8ZzPoZIk8wWzbdSYwge6BSR
7mNPxfrMBRzUW+my8ylv+8jglzDx+41bvmOPPUpmRddKU59NlvsL2QZMI0CVRP5atjv1WBvIOyp7
3AGq7JAyRNKio68VGUy3ciimdGsWOrH9Q6a5Vsk/WkJL2FtFB80bVkHVvHtR/FtXNfj8yJxxbC/d
bJX0/Xr0fhE7I17xqxDAKaQ7XuKTwVR1iGKFjbDhTiXVjg8KzZdaZUk3VK96iWoJbClmecTR9FiW
dcnOnoiDJb4rNt8YJ0RJhAQs7WdGPEEIzfAimeVOLaNfqh6+tZ6Kagt4uuUxH7WbipwRCg8trTJ1
AD3bLGg27XRjfNA98ovTD5ghV1H4HNY3bczztLr8nSnqEaXrs0Utr3Hbey/pfmcpy0js3iwfkNB6
nhlvBQFlV00ZO6NVvNp2szVzN9krevHqB4gtupyGd1qLARsyeagGtUzoPW9+/+yO0S+6TcFV3SYo
LdehVoxXGtFsXF8Khxe94poQiFWhvZnsakFHPcB0dzKpdZcFYfRHPlX2RlKLPRFxSzOL23VWsvfm
g4CAyFO4wzHVvazqVgEiN6JIEDOI4qmcxoxQEfqGAapr195pQ7ePYGz2xIErxSHK/JOZBHu5AvFQ
j+NObn6M/XAkNPrg+rDzmzxad130IVXmhjzXtTrZmBs7QSBDx2Gh23D6g5Bwb4reFd76ZGVh4FyG
rdAoNFIvykhqRjEA/0+Txt/tWGWrrO/VJSbwdBkSFLTWlTpfVgiRlVHtNqMx+leqnKChdllcY3Nt
QgREVp5DCMu5rydoftbeiMgRDQEj8OWzAxzZylIWFuvaztiueqGRb1tU9Ht9ssrMzDt2nX3TmMFN
QRika2e/2hA3kVmhXkgsHI70npZNNfRbPdKfaEdS5/dYUdu9+Fl3jO8Sr3AN4n6VJj3mZQ3odVog
eAP3QTCSTpk60my6rYihllTWcUi5A21R4mlHure6xbJWV0p3lRSoUgcqiGGcMZRDP9kNKr7WMI4X
cVmZVN1ahHqNv+tEE7F+k2J4aKhTS6v8mQjvVuX1xODiRwfqThtV6zY57VHWZnxlQv0gYRtaFFjF
se1rThnv9II50iWHPjKeJVej0/PbCEkHSp5yzMBkYClUeuyGAVBF/MQcdEiHAloQ8RgmscQ2rl56
dUCqdGq9CI0mvksxE03eDy+J3gqhok+z2u1gvAp3pHIohyWTNkdpBjYl8X1uFE9FGSlrtUgfq8xD
NWFa6LlNG28WezCtBMDQUnrXcNiUAjVaMjI7Z28N67RY40MF0AeBjXpHyIi9cVPpAG/irkvrdi0x
b3WZm5PPyle1862dSHlTmZu3SSOr647OAbiSUzNNgUkasnLVtZ9iIn5S+PrIknDHIjPaki6PGCSn
IhpjU9ho+WAuVFq0XOFrqXq0m4fI3mbh8FhT0NxXmnTdj9ZNXlc/C9t6GDMcYJHZ5Ms0w0fQjigG
m8Z4puerspUeH8mY7u6QODTpi+Um3kvsqjgxRn8L3WRNkZkoBn1RmErxmEX8EgRk2N9NqcDHoUTb
tkmLDfslvG6stEo3YQdVR/K+q7ucHDDvYLko+qzEJPWxR12kk3ZIEhiSeMLJyIegswhYL0g0escK
3bReatO1LIpn3UyprA7+T0R/a6sunv+Qgv4XWvQPFM/P7PuwpBM6pqzKftdzWtI/AEv/HyGVFA2m
2nmk0jWoZv//XGXlL2iP/2Y07T/++7/+/Ff/JiopmvwvYZsmg10YVG4mjOm/iUqKqv9LMVXLsk00
7qYq/i9QSdf+JfNnqm0j6dZlocJ1qrKm9v/7vzTzX0LWhMYByWvgX/y/4JQ+Qwlquj1j0nVtEOSd
13t30hB2uxoTybZz0Rz9dSc+gTV9yvHi6DMonSlcWcbFKt1mebkJNetIENU2qbGjDfEl4tmnODLO
MUPTEeFsTaUe7y6S80dT8BkFY5OgVw/ev76IT7F92n9w6TRK4xiKWve2yijICzdQWGERm/e9o8+A
m1pbxQb6c+/OUgP2/tZwCtxGXAC2nrk3c9acbYw6mrXYu2OP4a6bTsrekqZJ8Zr22u7r3z/Btv6D
RcndmR79XxhOpqFcGkdO0VYT2ZD95KJX9R19GHtDuu0tVt8LF3PuTNNF/nUmK6dE7YWWewvkaeur
+Y7E2RWhC++22jse/vzvwOe4ohl8roJ0PeJEtG/NNqMfCTDBC1G+g8WmLubLm6/v27lHMyFv/7qa
mrXSmArdoquQjyeuzLjvjaC+EUalPn19ijNvnzV7t2NL0/o6TqzbsGmuJ9NWHE/p4v597CL4+Poc
516O2Rtu2FqaovAyb2VP/JDilpJBafz7g/MPON/fqDflU/wvT2L2akdWmTfsedrbqpjWGQEfPZb1
7l6tn6zxMdb1ZVSElKGBHVQIx807HSn019c1Ta+fjWtzhuItaPrro6ja24ZFD/FSeym560IsWrjX
tfceDk8vsU1X9631YnaYQqApxEVB8O4xAZj6v/9AXzr9nQRhrsvWHfDITsp+k3914fZ/jgzXdHM2
fchY6pPeb9tbTfL3mvZeBD90ynYUla/KFJnoJHYAvYKRJfC0KQJ2qevwxbVgdeE+fcqi5QdMb+tf
4zi2sUlPwWu3MtagGstcx/2CQbFVBLdmpDO+76wXN791vQ3+YcpHoLxKVps6aeK5iywOl5fYk2xG
6ezCwzOnEf7JpGTOJqUELX/QII649dvuwzfSU9fLL1bBeNHY9dexjEwLoxNpxZsOn3BO2DMu5L51
iDOGa2bgywDZK1fWTROOtLbFjTpILDeDl77yHs1I+qE0YjMo/aGrVCgww5WlSCezAZ/T+9Vedpv7
3g5/IfqEwQvRLDCQIFgWcyMlCjBtLuXl8EDO6LWo+3uWBUSPIeFtzCvJJ61toGPOpuq6ahskPd1V
3fgHJvCrIC1OVLuebdz+mlrs7BZcRhDfBsJuFoVkbYwYvaVagObuozVt+wmcUWzUuD8YLVOLRvme
3ddOU9K7OM6ps4RI8evsaUAO9vV4+BxhzXiYzdJKR23GIEIKDIS47UciH6tiAIXo04qovcwgUUxN
TkyvKXJYdL1e65oXXoYzc5E5n7jZHZvGELrOUOabsklWaZFsv76sc7PBbLYOOzUgoFXNHb1LXvBH
PYMr2at5/vr14c/M1H/G8V8vkZ4lEW5CDUVsARciNvL9YOZbNavXXu1ffX2Oc5cwm6lbqUrC3KRN
o8jsWtmWSNptWcX6TVgIO7nwCM6dZDZja6k2mLo3VM5QT1mk+dUgSzeF8L/3GMRsUjbLSrFpCRaO
VGAZG+PsDlgK8MRB3X/rJonZdEpvHbeF5lUOEezdEpettED8JW8j3Bzr751iNmH2U5xuIZTSqaXB
GSV2sBo4rwI5wYVncOY1mPYSf8/IjS2MtPXG0kljpBzAG8INjatLj+Dc0acn/9dQ7a0eB4keV46O
vkJQ6BLC+/X1nZnuwCeztpi9v4ntDwEon9KxQ/e3q1LjdIfRcX3XaX3jA0vKhV3JuUuYvcymJcV1
i7LTiV0KCbx3SPzs9vnrizh38OmT9Nf9CYldy3S7Lpyot3+CS6QJlI0XponPudWk4c7e4ZheZ6hn
Qe3U8qYmoDYxN2Hd7t32lPrE+qouNdxsVYw0K4k0ff/eFf3HOz1URWRxUtXGKlKp47JzISh96+DG
7I32tEAZo9Lic1EgrsXEYi67lkDor48+HeWTEWXMXucEgYIByL52bAhoC4NecxtH90UUXqWyeJYl
FIyJNVwngHIuwLHPPH5j9nZXQgyjHHGzWJVej0p13+nAX76+mjNfCWP2YtsZzK9On6Tutv7RpGg6
SvOjbKBV6fqF3Zx6ZjlnzF7vWqXaHsDHYCVUhi8RQqafpColO5KkXPzHJbU7AqyvLTigLrYEN1tG
hnInu1J8rFs6vR4F0jWSvOJZJOm4z1VKVW3Ys/LqPA24bKzeihbv+vfuyPQU/nrZ6igx+16SawfN
+YbA1StStG6CPD3Bdr9wimmofDaEZpMF+hyXFPWE0c+yb+cZiglrWdo1mvkk6/iv3KJ/EyRHHr6+
onPjZzZ9jDWwm1Qqaqen76xgmmTBBj70ewefTR8mhKC0bKTKic0wWUHrg7OHqPbC0ach8tmdms0T
iiYVY9wMtWNYfrDKjCzknmFrZdsebL51AfpstmgwUFCBiErHU4H92O6AqNxS4wuP+swF6LPZwsUy
Wge9VTlmTSNL0VJE/hBZYvNSQOSZF1ifTQ5WLw1JEJR8eNqyPVilbr8PdiPvLAspSUWr/e7r23Tu
QmYTRWbGTaSJsnSKUXuI+3Jbl7Uzmunt9w4/myMyiXII7s7a0SLqO5K/hdfn0aNtPy4c/9x9ml6O
v17rzu01iIFB6YRZ3+yVAjB0qKG/CEBf7nQ91V5br4SOXdC0xvebrmsVYSQLBnSUGu0jEDBgbsnq
YRsH4KRuleQKoH22LFoRH5MAeGhn40hBZS0tJRdTg65VfAvIgd125IGu01wGKO4bD6QhJitl7DCh
YkLC1VGa16ns0uaMq2pl9522iWglbrwkkY9B7vI9JrRoEeWyccwJLUN3TrYzGe3RSVMGE326629g
K9nXWhHdFtjJcfplHlE/HZz1um4eS6QZ+1DHXtVGNbillj6OmpuwMdBnexde1TM3WJuN9KqTYryI
WeE0mXZMkwmIFSTvXWBCuEv2Xz/FM6s5bTbYBVxvvY3a3CnNKtzbiaWjLdSGXzk7KdxGZbT0JvjD
1yc7d0GzEW/rMS05/H2OpWvXY96/UI65LtFtmjyrr09x5qXSZqMeU09VqzFfRj137UPd0NDBLGRe
lTVrvG+dQp99a1pkV5Uni9xJLPjcNQWDBR81xClN9d1TqP98tdSGgDxhybkTKNW1T8ltAVPuobeM
x68v4cyD0GefmLpWKqvqdB4E3/qlb4NfNQssHyUUz63ozfHCQuXM09BnH5t+jJIcRVnlQIq+sV39
ugIMOwj3wuA9c3ht9qEBXcm6sOgKxygN94ffS5ET4r1aezHu5G/dqXlEeYNFH7Z6LRw1kO0jcr83
BP/MM6aVIAjWuwthUWceyDysvJFISyiRdDks2/aEC95NwFrcY49o2L55itmYGk1RBG3OKRJT2hL6
ABulPJHCdUoBi3x9s849j9mwioDIe4K+mQPlEZItTCy4XF8fevqofLJs0WYjyWSNC3YuEk4wtldh
Hf7yNNv5+tBnfvU89VvtsRKXlSwc1wytZSdhoWhy2vkd2SBfn+HMJDsP/i6BaLoD5HBHiktsG5nk
ADt4AJSykexoNyj+hWXpmVWwOpvMNWqjhREnwjE98t1wGLu4dV1fOdipQe1bUVeD7X7vxVBnc3nZ
F7XaVDnPGgz6abRNhGV2iR8hDizQPWhUv753557O9Od/rTJkzeLLhJSNVWpjIOfo3125VI4d8Kzt
984wDbm/ziDZNuh5HRhAl5PdJ1WnNLUQ+9i/vj78mZGrzj4XXsBPzcvBcKpBoUkV+ckabntx4TGc
uz3ztzoMcUsNDdDFxjrGhXHMivreIs/g6x9/rlCszl9p35YLLRCUqUDq6IWx8fR4M3Ybc8yWaWVt
C6z4VLJzcmq+PuOfI3/ypv/Z8/71OPBUWH5oWMLpQxwmj16Wr2R0aXG/UdMHykyrKj+lJYo697pP
fqnae6w9y9D1NbFnCYNX8VkuDsGIxM+9MHOe227P46x1v88GvLCmY02Wzr7Hcfx7tCdB26IuM1Jn
jvRG9OYGM/c+aq+haiISBM2jV8topAVVbMJi6p0UIr1wl5QzH4x58nUXhtkooBI7Vk8txn+QcjTz
3oB9cJ8K8HOjtyz017RAhO6+Un3YajJqSjDxeXLQ3UuB5NOH9pNnpcwmnFTH1cFuNXNEezsBqacA
bjOjvSbSjR962EtfjDzZfD0ytGlMf3a22ZTju5Ho5MBKnLoN3XVZ0SrDZYWquSr1l3wEiKMWxrDv
g/zdxyyN6Begr58PN2gay1VWtPRVjOy3GlcYz4Hx5zEWL4CI7lLIAhdxMj70CbRoI0+hGoRsufuo
Faui9T9EUReIVlH6yzaiYOC2BbQ1l79h4LPMobZcmO7OzBbKbLrr0TEYYAlSR5L936rqI6XG8HZh
1JwbNLOZbgR1VsiKkjjqgL1sMDSWsEUGgwf2rup1F1Zl584ym/B6NfdlduixA8Lr2m6aX6LYie5J
jNaFgXDuHk3j468ZYjQJ4iFXKXG8pN93unQM0f9fuEXquUE2m/CCmhBBf+TXNypRyn4/omdG90qa
OHCDPA48NklVDkZfQrgYDyP3MI9hLBtJedAn2oyfN/ki5Et/O1IsuBqqUt1Ygc9OFQrbVRvW2P+q
RmelkXViBey0v7DYPndbZkskL8ZC3aRt7LgK4BibbBJYBV+/emcOPY/VDsYREkrpRY7XKQQI1w9G
Hb98fegza5Z5mjZo2y7p4jpyYvCcYETwsfsLzcDGUOjHNjwRKPn6vTPNJiu56xVThhPJp7L88DM8
y+kwbPCTn4C8Lt04f/Gl6sJ389wNm01VSC9TX9e6wMmq2ISnScxBgLviwiD9s5v9ZCaUZ7MESVtG
Pip9wFp+g6cL5wEqcuM2bfai3pD0tJDM/uAF4PIVglXyfUTMmR/Difc7hMlPMIg3JHUuPBs7QYe/
SLmXQGqO/gNWWLS+z2Y9BUIhqlXvXUhbIRDajv9v1Jt/nwJA6PfmO3m6gX+9yx3V/ZBgldjpR/k9
AkJaTZrbrx/4uYcwm4gARimqG2SRQ17BVVf1G9T7F6agc+uiech2YEeegC0aMYM6iXyjK9VSdp0i
xHQ/OqEQW1fc5M2FGfXchczmJM3Dvh+NScy6Xp/CkoJt3usXWiFnFpDzvOwYB4I/GCJxDLH3qIkV
ezzd37n/2jwnm9CyVOlEz6bchuUzeSd2OaW5C4/g85tCwOQ/Rw7FujRh3xw5WlacyFp0sD3+/N4P
n80UaVYkUVLqiRP5cb7S1NZeiyEt1l8f/fMZT7Nnc4NvZBZMLpUZz0rgoFUlomHvqdH6kxlqx0hE
P/OwunCuczdpNlFAORSSAG7rmH72ELS2tAiwVH/z+U4n/evddccOBgBkYwc22bBu/TdLM7NvPt3Z
uxvpMuo+pYgcJbSrddvxUUhsV919/Qg+H/TaXE87UpXyBJl2jl7ocL3Sd92I176aZhfuDB8Q7sF/
ztDaXFPrenkUNSINHFmVtoXZHZkMDPHUqXvSQ/Yg9yFZ7Kt+z7+CMVOv/fpZcBPx5mBegJamywCE
pNthLJeKwM6lbUvkRl31oUUPHIRYMCT7xlHlQKJumdSbHeixhZ4M+7Z7HgivwUC3jKR8GZkrwVJW
w9lUY4goR4d5HrfNRjP2WbNv5c00tQMlg3YQbvmTEecD2v493xZYlmwnfrTCuHJN/VgkOuwkMiH2
KtRvUy1XbY5zAi/vQtdv2KQf+XBYbvMeKHemwJ5Rb0jaXFiQGYoQ/EHDCUF9+DqRMQ+FWd+TnIAO
dV8mhKCWbyHh9eadCZTXHeBAgCor8c5ySEhcK8lFoxee+DuWrK/5CTheULCZ032UC3cR2M9ySfRi
mK9y7B5FuhHudej+EvAVTOWJr14r5wc3Bp0AFiQxQbSU0Ojkje1ChzE307dwoICftPFNpjRXFDie
8cctm+gUKXdKDDGl4P8Z+MLhFniqeOY3eFCmLL9aNqW1UJWXkvaESI3XTOl22YRwLFK2FiT4eER0
1ifYEBU1DAxem6aKIZKSWjoCbiobsPAknkApZZ/YyBuCGGHBhxjCNoH2Y7pIuRtohpOLqtz1AwyH
JJv2VlYkTpQvwI/IKy7463fj3JQxW0aSshN1tmmEThWSM6S4xg+PyvDXx56muE/einl4eJT4ZFuk
bEDaiX9m2QO3PdZW2TBFvqaYd74+zZkZdh4cDrdQlIinQ8rnYqvhQ8pZDY8yAQLkWbZNvpFd5cJM
cuZuzbXbRVTkUdpUrDFAMwAhQyan9yCDvr6QM/PUXLadE4MgvGl/jUjw3veoOzfFLqqT09eHPyPd
1azZ56GgLW8YyEydlPfB7334gd2BF85vjDXvxLRmqqLbTt54gtgUTXaU+unrU0+f0s9GwuzbEfc1
uifWlU7R6OLVtav8IQdKyPTkFg8asvRrixjES9Px9NX47GzTn//1pSrtWIKMKALHMgIZ3Llh3MpK
SWLc2GRbMxPULsMCpYbb2OOCWBsbemcI5CkGR2oOCpzUzLYujJhzV67+87eYgs1BCRbMAVKdn3Ss
vteSN8r3Q6SbK12HvtmE8SWN7bkXbrZytCKJzPchTB3Nij5gaT5VVrGFzLeUM//CGD13PbP5gpzJ
kSTsKHQULyITlOlpIYeACaqukh21Y4+rKmp2oRT3ecFJm+u9zV4hIKuP2J3L9Tu29+vO7gEBtzel
jesjIusN4MYicbvvTYZz4bZlGsB64yF2oi57xRj+BiD2x9dvwJl3ey7J1vyykiy9iZ0ch7HdsPEV
7Q9L1BeG2Zk5cC6uHhopqiEKhRiXdVK/9ekDuq9j78YoKAaO5FalQ33p/Tqz2pnLibOwKmtItzHd
mV02HpJi7yPw5R/5cFK7n7Kgfltc3HudGXFzBTFk3gwKtB44oeSb98ZYiZ/gquXfUmol/ToNU7IJ
JGY1nC2qviT1HAC+x3SGoiAnwTZSjwRLUS5tyUZuu6xduZ1W18uq1oMLG7Y/7fNPJhxzPuFUA+FR
ue07+OxJ9OOD73m7NLLwcd6y9hlgT06rsPJN10nvYmkGzMoz0204FfLJacB7xce/Gp2cHWXI7j4O
sSKStqXc1yIhVzJZe9mzX5IQxPoi8wLWUMkiie4aQOtTh71uP+TmpW0ufCnODdbZpCUSU84N8g+n
zl5NeStcKtWFwaMTjfT59Pznz/8xPWdl54kqhOeRFCe1LqKVlVkDUBgAFZpk3uqis3aqiF4JD2ig
9dvlOlISGXBm7G3N1LgrZVMGLWBb2lYBir606p6cj0BCkCFn9j7kJQbl0MvJU6T6Nmbv1oOfmYXw
7BtWgpWSTOxvrMXh0G98ebAOutKSPVqQEBUaUUFON9mGtqL8zAYjutIU7PJFbtRka1bvfseaDTpN
eoDIqW7LkpS2gWXBstclcheUUbtuDcaaOlbALlPiNdBnHpDbSY961ce7kRBm5OS+sahH3EtmnFO1
H/2SNUXWbCXZJisnsOlz1PnaMiRtEbYlmCo59DaymrfLQSemMtJ86UoQ2ruK2gikvZpG3KOwfB9a
Ob7LZJ2AFaAk5Of6rXcrx2p4B17j2fPUZJkmQnsKE4k9kAKqqBvFuCFaTl1UfkwyV4m1XHdrBunY
3RIeABCchiapvNq+BqlDorR2a/gknUqNqy0NX29WctWZu8r20gMyRZNgBY/05jTTDlgKvG1UFG/U
tz8ioFx7NYjRRoaq8lBkPVDJrtaONm19cD0xGVRJCM0k1br2JpXjetvVfQNBQ7nvhUWKzOC6174E
W0hvJIE1eUyvQikPV/S1iyf2YCTX2xYxikTgKXDDzXYTJHaw1SHZAqvzAJHRR1nDJFRuwpoGfxfA
PECURXepJobV88Z13oUEohfvpkwsoxnhzaqgkE7AJTJp4eU08NolUrPrYQ9vZae25j3GFvLIwh9d
nyfrIWJS8jzAEX1c3JtaeGiKcAfcWywqtWV20IJnr21BTvLljwuYnxqVNztbF4AuRNx+VGa0zs1y
CfxsglfulMRcWwGgleEU4pe2a/euRRLltfa1O9RXSg//PvLHD9RfOmEOsjO6G097k2lUKCZWb53g
Wy3eDEyQnp4sWdm5nLrscJqkwyosrokD+B+OzmPJbSQLgF+EiEIV7JUE6JqmvbsguqURvPf19Zvc
y+6OdiQ1CaDwbOah7+9W7x5KJwgtUCEJ/yYoqD0oF5B0H8Adt9XyNYzUFAUH7dSFbpczR/U1ahdh
FYg3X8ClkNZFz/TGgFYRRz3Psr1a3MVO6xxaNTOfWUbsqU/Pkiq4gwglANe1HuOpyWEU0j/bkJue
owSARmqDHVvkgU/tmTiSQf2erJhV7/rHyoovyaPeNk6o+Z41E1129SqgRCcGcG2UWY7t/0xTuu2K
FDZNHdqsfPMnTfCt+3Q93P9Vbsh9Eett939cyq4nhImh/NEiQoIV8LbeNwSkkIkZ6F02ppkf2+wL
3uQR1A7YhP5C6WyeuscVo2xfyLBX6tDwuzUWc1IPf6TOQ4FtSYwA+exgcjUUANll1yC47KH1O71+
umtpk5eh//XBZC8sZfI5hvKj85IHUf63QHxjoS3Z2mrXyP/yONMosY5V7+8npz9XeCamYbWhvexg
FICaNcESJPmNqy+lG7brxUwYvON3Aw/Z9GC9wriMDqOBX48banGi25C2QHf5Aguo4Xfbo8Ok6P2K
OfLiGROleQuH19JwEfBnpvnGAnOjyxKM34DtAjha535PY3fuqlUcKIMHDdzhCBR/1iD1WFLvkljc
LXS26Ofik0A+mEIInp0CFJICEM3NBmEFQi0wjTG9LNCf8WMespzxt5FDFIpIlsJnr4t/Q56f+DkR
WF26qAkXkNnZAr9PHhOniPZgCyqmny91/+DLOVDt8MQ1yuvoRFYrtzywi/Tvv+Qa6BvQVGf2QUxN
8xylTVjV3dkUzf1+Kyjcp5gih7kf7xfMs2J8Y9mMYCf6R0U2mE12Q9XfdhnYgXAf/Lh7mFOOBW62
GNZ2mhrHpIzCZnpHQhuBmGqCYmjgoN1X/EiByTzE+gXdYG92YJNluk3zW5Ie7/fMvIAKYWUK6LB2
/3Osfi91zhsf30u8Iv027nfA3FlPzfA060e3AlZmzqcGTka/HqWT7hTfWOxmb3f6qijycI3wO8CY
YX4/safg/mRzb/U6DitWwKbqT9yOxxkUWkwViY4XmC/zLh0JqgV9YAmU//5aXb6W0n5YxPxW8SoZ
YIj1QK7vN3yr3yBKvEQ+ZSlO2EL85Y+39Ecu31j5CuqS/cJJXPn6W+6X++N2/1Huf0neEhwZQQWc
NPGNAz6wzeLajKbZh778UJ77OfCccIkH7fxaYOjGEnsyW4FO/tcRCKnIATL9ff/eq4mFxSZ7HovX
xNFPjAgfikoea899u18ib3C/DKV/pJmeY7tx8D7pFH2k/6Q4CrAkhakHgMTOJTj+YjmMTvZiAJnN
aUqlalhDK6k+q9kIZpHdXFndOoBITN680+qh9O8t20zmNCdX1QamNZysdToOleUxANcbz+3CLYqZ
C0/CzMlyB8sCy72YiC+NNRJ8aOJDz+wAuyXTe6W1v2XgHEhFbqN5KTloTbMtXu2YilDC/Se1j+gk
xsmQjihLEnMP4vRBF07gTd6DtMaXTiwfU90/a4Xlq8UrpwVpJo9vHieP87zwrKfkONYbBakv+PZv
PWSLgl8f1wnhe9+N5wb/91quVxhfu7Iyv9iTfE15lTHqUG5xnkDpE0VoLyDYmdJwr23FKe04RsqG
ZvNsN/07783qlYrrYUyH3QKpsKtSN0DQDVts5hUU3YM2oRasenPhE1Hl72atoDNF2X9IKh6IpuI/
fpx9gy3Gu52P726eR2ESo+HJqGs6aWfikO1P/CbUEg0k16hYgsijLVbzl6yL9ZKV0S1uplNmZw+F
1f12rEVvOgdUMRjzaqP64ZXl01tTwrPyU+tnziZOdPcT1uEJet+pTIavgpVwNqkjCzabQCPF0t4+
mf35pGonPWtjguLc1PZWr7EHWdembxyn8ZcXLX7AsYYeCK0j6CGY8qAlmQlZq4aB43zV8I+KVUj3
XDAZ+zgbd6yfbjUmsoj2bgyg2Db/rMgUZiaYk+Zf7jT21SsVEHWNEinpCZuQVd2b+4WIHhJ5d0qA
4/GDaTbks7nM1ucKmDU64hK0/vZGRNSG0sN6b60ie81qr72DZwbMS6ABoqBgqoILPLfLYwY02gL1
3BMvGUOkP7NsGcBF+Zb56OslgTY3pGa1peHA4+vEiwtrxpRDBZ1OGEHWLN0PHw0zfQqG/IPFYuur
mwwrHFfRIOCop2ljSGc8j0XawdavQVcXOWDjFhrs2XJ7JrzrarhEOM+Z9fbu0z4I3xM/N/Y+tPk9
lp6BO8cTAwKFlBxpmBFUVPP4JOg6BWopwVBZun5jhKR6iztGE3O3/s9bKmqyMLO3qfqBXJxsDCg0
f5akyo89vPMfrG3DOetHGbgG5/7qMKFu1Z4VRFHDjRdNDqqSwS3Hv3ZroKaQsXyGngmnSWmQjo64
Jw4j+z+lNLD0NKsMSgspezHO4hAnkHhgvhpAk0QZQE4Atnh3tDUJHwYOJfooK+sH52r2NRIy/uf3
MA/jxzzq+Vwy77czVKtuaZfm2Y4NLeNFSWn9lVYXX6wczFXZSaDtlkhivl8D/FtFKWhrFLwfDL8Y
NmbqmD8kSvJ7LOwIDNxinstYYKfqPC8cwcheHbezGUCG3Wo0QpyXhZ23zRrN8+/kVFDFVOYck26q
9mNey9PaKe/B6OKFg0atL2Uyts/s47BMLamVAl6Ga85OdhOsg6GuEVDIpwmcx7boZ1hJYzqKT9M1
QPth8jl6xdC/o3QUIHDr9BZn4ttMM5A5LmA2skA+bH8uaktvOGGJbMxx5t9kFUcjo9iWVgGso684
X33IzfZ9QNvpeWdAO6KP2vt3Q+tz5gGmJhyxZygFnn4VciZEqlhaSQwkCaX5GENG4hjh1SaXw+rn
F9+qgWkSUBdO9ZTZPkGjRNdN7tTL7iUbEfs4UQiS6tX3YRsV/d2U4bDTS5yx+IeeaF4gpsta/xmP
9aWr7jj4eH4iYvmusF2jo8CYmAh3L6XYJ2735FnIheyJAM+E297q6+T2+wwqagafPVpb7Cx+cq/z
0NfxhmyrRAfkwRT/IWr8doVR0xWZ10dpxNRKpo/iTgXLxfPkpTvLvZ8Xpc/q/BQN95voucTDU7Kd
wgFgezsxeHxqtfM9/91vC8LzPpzL1Gb3wQ0hkvrnYXD4Ck1GpKzswlF0M3Ry8dzqYWjy136ud7n0
eZdPtRmgkK6Q4w7uda1UvM8qZ7nVsfCOy9DSrLIi7AI4o9Re2iPhwRAZ5qlCZvyq6I+Uu1KPtwLr
0HH1m/nP5CnrOqqGdEDil0YC6NQJJmUS4ERmuzyZHyaqqfAvjYuzQLZah/SBkdIvT6V/qrxGcJ2a
d0hY+bcdbYTp6SXv7Z2TUs8HAb2p5YCMF4TTDEZzo93x0NzHDgdn62MLWHj5Dev4vvIHdtP4Z/Yn
F9mhi/O3pJYQ12W10WP5L5+AvxcVhoUmItavMvVvah1uovliC6D6TF6NQKGsMv0P8hq+0g7dgqiO
o0LIG7fu/n7dvQIvsOuCmeY96732PsqHTLtBnamJMWL3c+74fBjKrc3ku3vL8fbQFXaUuZ+zonJ3
UW3B+i/Sfz3DH7K+2wvYvfcd98fPvd39U1NLeCqr9Us79WkouX+TSnTPbHJlJ8ttnH+ukBlcxjJ7
bSb6cndyaDwa89FZvfuI5vAat+KMluZkDN0BRu7PUCDhxerlQDZYEz2F7UhaRxCf7oDLmcFoYX02
47/FiP4ZofEhqg0OBCPZ8Oz/eJJBhGFlcI8BBdgHU/4N+897QEFpQ4OFMtgjmepmdNNkMuDE7xHr
kj0YXC/6oEtLT7KON642z50AsBkP5ddUDsfcax+8RF8zNzmkk42LktUoqwKFZuPhiIsrn2nnIw4N
TfJg29HhNMR/4JqMG8ZJjA2zNt9FUj8AqF5DRyfWTkP73oweGj5T3es3FtPjeNAtLB2Iuw1neW1o
LuBV4Ydx97rqTwPskXYqHnJf/yDp3PcJUvQKwbo3kEbZvAw3buw+ee14dv3qXHTrVZnRzat7gkPu
Pksut1Kap9is7usUP4ufHkq90KyY/K+MxfWNV9AeHdE1DOX4QJQE26EunhA0hItjBlPnnafeepKx
fRKsXG0GwzsWhv/pan1rZnG24uUf4oXX2ZXk/vl4su4QCjZDzmUzv8GRO6vJvjAU1kDNoBZUuMUx
hc9sDf5e5O0/r6bWKeLhkQLNN8OG7DK4t74Yv2yf4JtvIl39V5hpB7u2jzlhJZA3qPxWGb8usQC+
W6Ikgs6cdoBtIczsGbi0uW0VSOG1pWbSvTidexuI2uEfmhecOb82NoUDNHMNdQ49TElt6kCDWWwZ
3yVQaFtQIMlpGIiElwh2pIOnhS2LCn0F0CXFxTTgYDiL/at4jku4jdxLVFd7rs7Wq6L43Neg+tLR
rs6yttptObTds+EvdmggkWZSaiV09Z2meZRjVr2knp2Eq5X9XfPpfVzS4gKUOecFIOUD5q0S/UbJ
vW4sSp7F6LPPNprITMa1uhZqUV/GUK+fs5kyQOmvxYnKnP/ezqY8wuotgt5pxm+3tLIV0KNN/LqO
TvI7dzOo55L7p7GK2d1Q08p3SxnZ1L2s6dT2vC4dlNOo581pfOSqtj8VYwH0ToS70qrPzHY3rFV+
s4kjn/M+jw5ZKQWdshhKillpOBGQfiFfpmE7OPdNOk8jpcENeR2g2zxFjgVItRyt+JOwYXrx1r6i
dDmuiMTw9ajU+yG8cJ9HGXefYtQAeWbPBBk8dzLKjvDdW0g+tgJvy5ZbAa46Jd0tXFzOwJh4bXbj
vLWwt++JNplda8c+eVCNI05ttzanZsi84/8nKwEj47RQ0gyrGXJk3E/5tS2xVZpTQ0M9Re5TZlpc
9djgqTcnseXlBWddl96fdBaPSaTXdVt7+KagufvYA+xhUkRnstv5nbAGIhYz2QN2nXwqvXfbOgPG
0iAjSDyB6d1EjxpXPgftMovQMN12V8fIIgiBJvcQo4R/69hi2TP+uG7aPjUOnc6W0MszBvr4xwCr
G82tljWUdpXmOTcXI7AGiPEqLQpQRey1fSR9bH45AM7P41zK90zNLRj7bMmfDBc4fZ2V7XXtll/V
LlSt+ATNGV1BHPQsO3xBV+gDY5rHfdlEPWjawT4s0rSuXReXV6as0W7mRfc+Tsp662rY7Euf+huk
QqjjrbHGOVymGy/hzSKGtgisHKI5aiouoGflVOdZWqNSyQHdRpRL3TvnUY7yHear3hSeI87V3Feh
F+d3mSQTKM7aJcDs6+JBsF5ym7uKoXn0gaHFIxxUHdE5BrvpkNsd+NHVFdQl3XHjORhrE79VNSz4
rPuPmSRYTyRZA64F0TshSHnv3ShsRgv7asVG0EWzvlllJJh66btcbmTSVcumS00fFL6qmz9ZjIzM
VJ2HVFB1wVqX7b7PY+jdBXXgQlhL6NZqCnuxSvRM85T/qJE9OlEZ9AE6xrg2quxwa0WrXb5UYH4+
hYMSj1eReesagwaU296bvQwy+zy8etq32v87R0kaliYWO5AIfuCYqg6jblq57+L6iUo7CeFgo6Qx
mybAQSEJJwakW5G6x0Zps5lGNybLWOqt75AD0CbpvlaJ9wJY8cLfNqfByve469PGY75Gy10XuTbX
NO4v7uTiLWOi/eoXVC8M4TmhMtLu1Lq2CxU086jZKefbnhd6iZnIQ9USKSq6No8NCpkQwMC6K/t5
BJeyQjJHTxZ1QdSnfEMmb3uPDYjdYGK4nCIkxklbVRvXaNyPQRrTdmxqyrFTzCdOkvG7XONlb8LR
vhUR2uNKEkBNHfo4Qb98I6hsJWvVYWRkSbUsnP+MMsNvsRqEolF0mfvmX4zIJK3KS1V2UNHNS99i
RXFy8Ks6f2qy5UQKdxnT8h+IzGFbtuaXyomki3yugraNCSMaK9vMOKwgTssmyOfWwqbFLhVfFy89
S7ySSL2shvHQJ0nKjkr+W3gtCz5J/6ojyWvDS0z43TVAeAYo/I7VGSStjjyIDIC/Wdh77p8/3Ty8
5tDrS3+9wbWlTIo6fOb1W8LdXhoL1UJPwOYxsNRlzYEe+BGdAAfLPSB309euYAnCz9N39lOAAmfj
pygwEqUTxhFwmOdI45e/t+nJ2noSp+K9bOI3Y7SucdG8F7b3b27V0UY+XMywDPLIwJfs0B7udNvy
Wlo+0NYV4MYRH41OfsEVezcH67vEb71j6quUTNF9mbDSBEJRWnWad22aV2h8v2s+f9fx8jmu+tjN
6jBoio/t6j6jDL2yMfYvXoxniV3Q6dNd09XOm3t/W5S9KqjKYcBszWrYqLTZaWJZio4hjAdCEEVv
yNp7mpjA88EwuIPxSb3kka7foYxamqe0cTpFWSFCf8jNxJ4G3wUtuvjIyH584SWNrL5H7Fm4HP70
UNPWnyjJEC30iXEVAld2Ps3ZJ3WTMshmr+LTV7dIkMugxHuGevzlmyteMYd6f9WVz91k3Zycomcl
xbXw6oYwbvirE8kWsna+tIjdI44Zpq7XYtjZSYRfw22wfzGuXea8gtJactxPJDcPS3bXmGTxu9Hp
99JasjBaYOklddtxXBNIFx4ja04+5FcrL53d4hrJrmwYAqRO64YJ2s+8db3QcB17y55hEep2Tf/M
dVYd6iQZrgA5HapvU79rBOo81FMg723/T6xm8N6peuMuxtuyzv0tNung15lBS2S5j5I7qQ7GONFv
g02ImeQKD4HV9q/SHP+yZ+qfI9eVm25K+5BRK3UaEc0EhWMzfspM3NUzqls9pzPCt0jZm7ij4OGQ
Su8TFU8goWufk6nDI+Hx5ZqDdCmE1na103nrBxxokORns3wV9op4r2v/A0LPYQ6sO55VdyLcW26c
++7fYe3hxJcG1cIugqYPlyoPOkTqD04LurrLjeLQs3obeoXbb2NJBUHQRDoSmkcoc9wGJ5Lx1c60
G8o4yV9TNuPDWriUSRp/BTYgx2/CuXjXL517oWhpgWdu/04Ly8FlH5fEr0lFaTvjBpZz8WWIZrma
o/kPEWVN866mFQo3GQFxg7Ehb6dQTkqQ/OcP60Rxa7K5pSh5s2XGE68G7HEq4Z1mE8Jnk9UdmIIg
+/cZqpwzJPc2LLztOJj2lnMAynBNZ5WSSBImieSEoE4JpL8sjd3gRAvWRDu/mLxenwXyrYAiqKTt
afEkLWoJOu0JDlGue44+MtkAwMSHCyJxP9vM+VjD8ln3DDc0Zuw/tcg5sEChnevoQ9HL10dFkHfw
ugmpiUv7i1e+SYMIE0Zk4ZEsCiuMshF9WaPqo4xNL6CA395S/oM2sn1iLGPZtlbFC3K9y0Tw17X3
9StmgsWJ7o5DQDvC/jY4oGHh4MKKGQKNVAW8D93Uc5vH9+iXQoDl2FlYQfAKGmu28Aea/9rOKBm7
lGqb4Z85apeQYtCCXqgvMEZUmMgi4zm2J+QuCmeMYCpguzjGNVMd/oPWZ4i1tDFtpo3YlXxGDnxM
KJ37k810za0xxe+9ykcvXtP92qcnldbvbTL/xBg7SN+TZlumDUmVj0eVdx01q6nX256saWui8d3D
h/8LSpgmTaVf1gGej1dNKky8DPWWA+5samjFdaVYbu5CYjZMXF5TzeZmVXwhq4HnMauihdRq7EPV
4Xrt47jk0tlx0LrLj0qFHboKbj/ot2g/9MYSWoV4y33PPtH+r4K4RA3Z9nyAKDeenFaSocK6qHd2
5iHWFO2ftII8DmVhJjCjWr76KWO+RAEBmfUXQdUnxQResQt26DSWf0yDQmgS30lDd6/8TPFqIxUn
IAas6jB07se0Duhb+/HMBEWGzzCHS1/zcQiQrWBVDOeaRv9QyTXbDF56Mer+xbA51rMG70adUN5A
Kxc0d/Uo0T62nUK85wVC3VmnWNAyKU5iNYojcW391JXKYRrHefZtIwvVkGE+scWtqUHOD4p3a7aK
7SDJjROHLn1kwRLV9VIGdT3x05v/55JnJuejX+ykTaIfQXO/SQF/wM3uZSaZqTDVBcKfEkcvQlpe
474i8W/W/zKbV1xSrB+Jj8CL4RQY98yOBqSwdVApu3mwooKSzGRKXg6GFdTWwlvDYF6aHHR5t63u
2yiF+VRHURyioi6fysmiRRvJ8WK6Sb93mDMMXMcZ9u2cMB43I/PMGSvYzYueXihmdrcUktve6Cv5
5lLeozjerYFjASAwYt//nDPHA2zIPPVIPezSAYgIkWCoY1PkZTjXjX5gAfY+zi1LKh3ZGsS14Emd
CRnienzB/l6ehrlC8pmLaCuXhLvYMnqMXQgR6iaGFV/qLnAbk0mIvrfO5BDLTdC0IGppoeoPfFuv
S+O0T9UshpOBmh4LtkQOGbntMY4G/1MOwCntvLeCIk4wxuspf9NDKXZ57OU7jJ3qKRKmE3bsmd38
Bm2Gb1B/MXAQ4tmboms58XNkw5D/Szr0znId2++JUvMuifvmBVcuNcypGZGj4lN8XNeCrqUaJWct
nqld2+LjM7gh9sQiFJsMw/sVPsb6ArH6a90DronmwQpooOBkkTL7caOMSab2Lguuqukxz8UDjfJr
lPiUQNzlqVU+7X1j4ivxIjLJtVr/xIPt39aSrmYdrf2xo+pGw3AsfmmUojJzkDd4H2tn5pxnLjW3
hsmz8VjVmf3Vxb7zQP1MTZhDV9rJonNUIGpHPcUDvC8zQ3Xu+AxHpUsdHx0C7dCsUyLqyWvbC2R/
4D3EXrRtI88lWJn9q7PIvzrm+bJNGLa+QWc4HxSr83UGUKrLqdGY6HsHwQtZdUwgFEZKfW+ZzeME
yg/4vzdtFlHhs1RdF3iS8QrXBAbaN4zrzcYyh25uebu1o469YP7kaMsr+6wnBEHOgNG38gcPRaXu
lksvGdPKRMJ6/aL7fRXnw3vW+fdSRqTGA05v/YqFojo3JAJ/TS3qV/yPzic7gN7TkOokHLrxvZi5
wrnMSyQBHSrnwtZnbir/A2kcae1qtfvF7RAh9rVz9JaW4QnMzuEq8noX9e34NKXAFXJ/pHpbJWPz
ktGVeS7REwRoXBiWGy0c4No296ZjqZ/VquSOebMkjM0lw81rkB9VELJ6mhM/tuAUm+i/BVlcJr9e
W/UHAnw7KFTSvNV+1oUzZRoAxtn0ki3pjD3RSL6EO2GtGkvnc0UTc639ema2oatJvxQ3SWkaIUJJ
+9EdJ/dJVbV4bfrE/bUwC/1E2nXPio7009wo62v1zfy2pg7zR6Wghl3G+A3rAV2MHeu7h60++J4k
wLCTYcdI0fTa3rW+dklnCcTS6gWL1CmSw747DIWFrH2s+8+axY9dN9qgmaOs35u2XbzPQvRHFVGP
Y89TXkv6fiEAtPE/qyr6o++Qn2OBKz9LTYNOjO0SiGlWz10+UExJ0Cc2arYY3KiRaFkJx2SOKZsW
es7Oy0iCjBPpM3PtiPNqVuaGbpJ9tfucyjUj5g8A8YaT5zp3l60/v87CrffYQWKe6dkQ726h9Jkd
bEL+xDHAg0hec7Fh1nBZ8Xmx6cJQTAZcd4dw3aMVOJhrmDdufnB69sbmoehOdl0bF3R/DUYYPueX
rDzWT6KKnF9m7fSnyrwRHVk3HaFAU+5XcGaOMM7aK/VqdoMIl9UHGKzkLOx6hgOkIAri9DZcpIb0
JBUOscd1VvoYWSZW5wkbxg7sR3+ZVKZvoolJBfLKuOg1+uTxnkgatebBx4l70FPKzFjD8P22Sp0G
8F8z/SPTpO5VrO34tgwLLjC79v/z1KqCmJ7zw+hQIiG7Z0IVuut0We0k2Q8pRemcIfCQBJ1HPDH8
kkN2MB+TwfLf7IggZ2uviNjZVfHYecmyuP+pSmasZsKbi9VW6TlpquYhimqXqKsfx7+IGONbK/PG
2mrK+fgI0S0+qERNH5mRi8fR53hFNedhaWTl3/Jm9Rsj4wgbFdsvVuZ6f7VCgGkPmXlCQgOh6/6c
mDHsPoooZbVNmqm9usAUSe/NaN97afFccCh9Vyv65tL21Mcyzv0lSazmsNICfhBN6kDNBS9cenr6
jieJyaBv7GbXKGfd+Vav36APVoEnYv3k+hzBHn2nB1PbAj9aaS7eJvMlWrMi8iuaN3kRONDTAz1S
c2jSfjkh6rbBMiZo5S0UXJZchxt1KBHYnU6Outb+LqdGcGsro9zbULQCeFc1g1pWsl8lL9R6UUwd
Nt5/g8OUR004fGmHxv9NCh9RjGbUlD78LVX1vDHQ3m/lONZXmm0CIx6RbVEaY8D3HcNHSGoyEsEs
B2awXRzRvu2RZ+09YN2M7XEf5H3/GxWu+u5bGqZAi5i8nhyXHXnUmrWd612GufiwkNyEcUbMVBvl
GvrT1NIhnZ2ntE7nJ6dX40i2yDrc0KSDPlZ6cl8y/KNb5AGIjNSy4OLT8m3wl4+WuYOth+Vnk1X8
JYw7EpiVU723uEJULGrGEgv3OdH1e4pB/tkQangwlKf2S5wkQVqTy49Ld8woqm7KgoIJSctfVZev
CYOv7PVntrH1K2qZFG7Am9SelN+Os6BeNnts54ZHnu5GkRmsk1nsReo7h8lw5yOJJLveY6VHppgY
p0PjSQRvemr6BbdJf3lNituylvJkYg45VRFn0sZTvXNioOSAz6OmCGGjuJbK3Zg+1AcybGLN1u/R
lBWqRFS/sL4GuvYJz/34H1+O/s482wktJH3bxoZH4hcIrbyWGQUKi9Mxt9pfiHS0TBZ7+pm1b7Mh
F32Mq/03qvQfn4tGSkJhw3Zy5xlZ5Inlr9e1Zu/bKf/5BDrbBIPpquUFtke2SSb6U3IuW0J3BWxl
dY1r2Vjec16aPTPTefEbI/pjr8629j6W3oEUBjWyIzTAP5jn27lFac/8s2C8EQYfz9wlHgBE2PdS
dP2LlmrfMLpstkigRjEW28YXh8GVR95sBhEwE70Elftozbay5ehP1HufoGc2zeU/DvFjl/UIlSv9
d9FtANhij6DqbLYjmyH3HU/mx5QbhSn/7Wa4DOmJAzI8TSJ6qeV4M3qnC6octVTXMpkXU6Fm8P2E
MFRtuwESradKFyxNwnBYLzhNfQbBjv7A5qhduBfWo+5HGf/XzBzNhN/K0vwmZyQv90n0Z9qrkxUl
oZ+hNiSBOpVlclODe2Pxfi8i600768U1E25w/2T15iFFJzo26TWv+DWtNrGkRV23yDq1U2xR8O0l
P/FSyFsOj7yq00NTdSiQwebbBiPO7a7MEGMxXSXvDS/NbqmuJZnU2F3pk+9mHjcdzTdziQLPZyxb
ZvifGDvh6WUtVBh+fPVW0rFaWQ8JvSrqBPMbIzms+8wX12HwfeJLR4YG5lVs4rVeN6qW695ds69W
yPeO46i4a759noUMkr+KJhrZ05pB5beIcTIy2ailj+eu7Rfm9WjvL8mDoxIuOaTvN0ajEG1G0TmJ
4pu2O7lRifekSnTSZul89AMmVWtslme8nzZ3ZHzqXZu5z1ajqyqf7TVGAN60Gwb6jIPI2exMh7Az
V7rFiGTVymAY7eCnKk5DbThvmd3TEmq/M7X+FDK5ybSvQ9HOzPEzlykJkzedGB6aWp9HVcRhbQ+h
5LzCllsEZi8CNVqBS/a2tab4xcmS96LiJ+kcsnf3rSzHkn5QPW4zY3owloy7uZTL1pPuCbb4R1xX
BhEk4rGtkws08IR74r3qEoywbsjWcsfXNGrEKuvZ9JjAdaTcammcVnhEtpf+rpl89qbpmxr5Ny/R
XWN2bwu8brL7quIkpY5fGhxwU7c0N4Wne9DNbmrTr9z4teCE8j1W2gvoQoYNITnzjxcTYZg2jUDG
yUdP3tlpSSUHz6leH5Vv0BXMedD+tdYXM2jBnHVMeq77nA3lfLapstn2z2zlf1C//EY51nWPwa9W
7ZD5Pc5Js1+4tEOmn1ddf6N/3Nj4nOd+/dcqWJ/w3PO6eHH4PZRjn8eYU1jTG03H5DzhFra1HXqD
TU4hnu3/cXYmy5EjWZb9lZJYF7IwK9BSmQubYDNpnMkNhO5OYlJMihlf3wee2d2VIZJdLb1hBGk0
cyNMofqGc+/Dtmsxk2xaZpKlytjNTX91oviU9v2wYr4XHYap+Cypa4D97EhUzqbQUfa762oWDF5U
H04uH5Z2juicdQVow1xHZtZ396UFFLIMJHXmL9EwstgeSZ9JUcfJ+tCYK2Z2a/P3IHcuqEgfUXon
Y8okS8gOzVgjddzlSX+0mfiVQnoARz3Mc/iogXRlaXzr+uRUS7XO3RGFp3lXjCZY/xNQHbOB6YnU
ybQJBWN0Wnlox3lDULdxjGVqm5PCAePvaoTjOYdqg44Z8+RF0g5NM39vxqiXU3VLhdgtH1UyTQG9
oJPHIBYVd4Ta80avKScpZjba/anNnEMuw0NOxTRxusPkRBxrhK5a+UF77TQjfV6Wg0z7reMhPcdE
JNHB2Kcxoh3mkcrk69yar3H8qLAXXATU9Mc3Fcup5E0vH49pNbe4iDZObLwiJo+Qafv8WuSUV8+h
PlfRleDzmq3pR98IGivzdrluUVMHZphf8V2OVrVbb1wmHA/LeOlB+1reYybdINKiYIrSrV6IZ8GW
ktlJiqPItFHxcK+7+dHKm1+oQk5m3wa+J/fLExvZU6WaXpbtlrLwjv1mzVTsDQ7hZ7oaq4lhlvQl
ggwXFN9N90Uz7XujW3d6te1seaRO/3MO7T1NAsbG2M6qLPV7XMzXkt04G8fASQlRUhNEixLWxCE9
6fGmHusTk2pyVtZytcuOmK3rD1VC9wd6uulDRsGGinevNgYtFRkpxn06t2oM72astizbotlXUUat
bqiCW+qCT7GwHyanfUZaobMrpLu+NV+GtN6PSTpTY1muUqmfgU6xprd1HIlEMAFIrYiJHYAv+RMY
hmm7CdKNSas3zqz5dMMa6GbdZFaXtaFWFjDfmEPG3w/+ZLPXl83aTdVmFvHNirx9moQvxGR3YUSH
kz/gB43ma5TKnWQUIilTrPZO6xvrAZYmqDKiArc88B4W/I4puEaTbBsmTG613HkoVH/K9Zb53dZL
ZTEcZxiqrZrMr0l2z8VccMXqs+yTZyuXp76ePmkBvqiqfDYiaa3CuXvBEH/PBn4uW1hyDWvw2Q6P
5CXfsRF+M6zlSdeG20juV9vtVZvbQKbuTkrzQj2SKp/q6xOipItpeAye1uZAF3ODZQ4itIHe/PK2
qU5DCvb21dVq0KyYQIPZ1ahKFDqGMSIjmwZQ4s5Qm9Ypn4AvHitnvmeMdLiuRoRbydgFaaJdXcvS
9kRWDDfklNUbh6nI2dye+rE8jJL6CjOV732snWrut1iph3rwOeWwWeBUXjdhCSdZcydqLp1JM8Iv
It6NEy0iT0L4h6aRQ7LxKl6z8wZ5zLrwjpryE2zgfuZ40yltoaCAd49qY6KBT9NP7xhzxuL0Ohpl
etYfXX18qI2OpiNlVzILTm+QyrrILP5CC0Bbv/awwOy+2ouPSFB28uhn6pk+DmYUJbCVwQZOTeix
1lXgNOZnjfCELckaVomMGVc8JJ+NptFp4YwyG8qLJI3nUHKfd5F+0ZX5YNkF5/Bg75JGfoWERBZ7
Tuw5Hby1mDZFOOurLht2GiYOXTTM6OFciyeoAtRHcXzMzXuYt/s8Nz/ouxjbWEeAsdyHJWOgmCi7
zyoIjFYwanvyo+cEIB/3znvLrr9zWkdhExGVEdnXxnAhCEPCYPTHoavxAWpvYZ69aJoEye9+pjzT
ccoTWvcNXl+Xvorx7hgm8iylbbWk/1YGPS839Q9G2rwsPbba0Vo4Yzqf5fBVxh7MmdJO+TAfzclY
gNovwNIgi6sFMA3M1t4XTnGj1LVHgrisO6No1oIDsUuGI73UR4dd3+ZEXa53zrAU3YN9YaJzpT26
2Zvfc9xFu7Lx1z7rgKtPsAle0w9ryUgiXCnOi0PFEk66OkfIFN783L6UnGVm2T0ZY7x1hL9x4I0g
J1AUiI2mqrXGlPoBEc64RLxHSwvfQlhEaCs734u+fdSdqz4weL3I32kgbye1GNG7l5LclCrrG0/t
tWKxOVkE3U2O1yviNEYXx2AMoZscF1gCXiVsKUvL8LEitUYUt/HDAzYfGaYbTHd9AZM/WF36gcx+
H8K+FHTfizY/F9RranELDQfN3o82vcQOE58KZJUNXb+xNjduE52yyV9jN+KiVVmGjQ6EUoSsOxxN
/MQKhGgvPLoss3JZ/Fx8ttx9TyUzrznw4XgeuvQcWQ0CAxSSw1g89RyRcV9e+N1INxFVLdzgmSI5
U6VZLwbFQO1Q9kwWtzRdrGD/8k2UeGttVC1Nzxa/QdZy1UB9RIFfVP1KhgWcV1GtbO4Ah6Ocl05F
/h6ZSMA4f+y428fddIkwdgDAffVj/T6yBx6jgDOIE/DXRrT10/JfW8+DnI0dlGAz0ohQafaNx/op
a4Cs+dPALLXTSG20ZRBz7+mn2rb37mRvGgHIXGqP0uTz5Abq3ddu4QYR5Szphfu0/GsOMVbRl8ca
emiRYpnKuia9dwwrpNpOqL9XRb6zOn9TFc4enUQwjznGsto+5hYShMwuOCYykEfJxjJ6ZNn4ttAX
aCLGLrN3KnEr7fe8v8IQwOIwxNV8NaPwomVhMLhQDf06LF7dlqIZWbYWHmrrItpveifMERYUJR5n
pF7UwdfQwpsi/sYZcuOX6tmlWcws8IY6tL9VLQlkWKwtMi/fqg9z0v42zXDb77a6Ww71oQo3RMYx
g3zXlFQZKcadOk1vJvZgxlwcGq89hZmB4JxdI65a0J7M31ZRxr61lOKsiR43HS8384wz1RPKxeKd
v3V0n5Z5GSiMmTgFJlXTa1juKJdPeOSmbdnGQkVg2zpWEEIobRDklOhKoDvpP4EMNuk6ZCSflAHf
mcKqt1IfvvuFeeVypLr9aLOsbB+lEXFDxJ1LHW+F3YyDryqEGJk/DRmCtfWkCWsb9lFgETxLENwQ
uFZy0+kWDdR2l0yQvSDfPoRioLKaWfNuqa/UxGYmcO9cJWJGz+4DGiTLuF09C5K0xJgUDzJSw5cm
d4FLYMmXrczHW5Y5A4EwXVQdTuBE6ctoWnd5Yd7xh4wEQm5c3S/WJbHMdkmnHZcNiJvLoX3ddMlO
p3fBKBPktYgqyGg6k/Tf7bpbpDtP2JZKxpx45i9JERji+xjR4c/YWpdVakQjhRadxUeejz/etEgj
huEhcnuKcdQJypKqo/rK7YXeJdyuaX4uG1545ZoalZjXrmrzxQZJWKrYhJkFcQSY7Ovtp5T5vDeH
lE0hFygi6s5E6BR9VAptUCS8ez+HltRfS4ktEH5VlymqeYkxedPZsRlIMQK4wUGlvcW0bNpUTuQ8
5DqSXVc8ZBbEga913yLLH8yFBE7012m2D7J4Vt6bY/7K+pzFkm17a9NYfXqwCdOoQ+v9U0/pd6vR
f3hKZtzmRGR2P72JSmSuzZBgU0XjeILOlK7bPIV1kQZqQLhrxu2LMcFUjTZDPxkf95OWlg081/YB
01jl51xX83MJNYgOu5qINyLqvu5of7izQH9gZO2nUUf1h2Y3Ho24TIc8ijomxDt+X9+79kAZoVId
XZeWSAVoqN7q09SdmLcwrKYlMmEBdrTaGFeQTjLaz7zzYMyqBCqz9tK7iN72vs3HkGzc6Ohyl2Rh
Dv6nIb1VGKLZRLU/2+8R5dE0aKLS+jlb/Sw3kIHUd1PBKL/ObM/wVc7TQnZwBk0gLUZEFDqLJl7b
UiGFs7zPPmHrVAzZw1cf6ApMMSpS5l90Hwxa/emFEeJ7RVy66roIn2C3Gr51kyl8qyp1rSDWGC9n
O0mxyoWPYIAVawV56aQH6UU0mq0O66SVGUVWvS78TDzWwjZOUpac4E6U7WHEoOziGpRxnjydfS0p
macxGYHn4Q9mghhgAN8718TrxjvOSQqPIlE3xlY7j/XYJ3SyCgJ2rDkPnq+cvZUx5nB5RrNhOkp0
4pF4Azkhd/YwUAwYQ+bYT5pTBh27VDTKN/KmfNWU4z3WIMeRYkVBzXztZAohoMmtUVHgm0+6Kl9s
Ozwt6qgxrE4FEfBMhcZURMICRtE37grPQB4I7LzqRXWjxEFZwfNexIhusZeH5f40CufNqpFuav0O
eVjAOK+No3vBYo2sEHLh29CcyMf3Q++cQzc6aa735il9i5YwcPCG1LLo3i1d8ILhENfmo3LFCwqN
vWUbV6uVe8vVDi4h29xrn8u6W0oEPsDryjQpxrt4KhTtnYwZ3RpHHwg2UJT4HGx+ynDIOiY6JW1c
NaPoOJQU5XrduZh9196Zg3llTMkRhF4GbQSzJtWJJe5TfKvf+0TbGeCOcxdR1Yv9A3A/MJGIyk0T
24/Si7FUMymOOujPmangSu2uNVJyUuMut/HFrmEdEp7bO7I96rjcHzgryUXs7lc64ZHRF0/MunnA
yxVrEvuWpdTyvfE09u1zLkfsrQlnoGevvY9OBscLVMoIHWVzA1QBXnRTUM80mL1+h3WKv64nR60Q
m21/R2CWdYkMzipY/ANOzfe/Swqc7HkLey8VXZnk5Bf5s69X730p+cC435OceSPpdOct58RYd7si
8R7CrLsugZDq7GntjC0knlFuR6F/Ln91VhvP1oS/mnTetVHudLt4Ec2y/cXtOQ+RW7dCwxLI0I9+
Xf4KGa041NFxSMU9RWGIFCkgxlgfk31XV3BkBmUFsn4iE1ytna+JKySFeo3pZpNu3lOnvvRtD6tt
7pFbwnTYGgR+8sbVKvAKMQMmvwXhYG7aOX1OOdGRp+9zFsfiLmdh95JDFZBf9Yj/rA8vmx5TTx66
NnkOk+IbCK9ku5cHiUvcRDYIvHbIBNm2kPdGCx+OZgHxoI+0gMzI9KufdT0aG6fh/cfpTE0nLdY0
RA9Y/K0Xw28RZ3CXTDZwDWAbnBqOgy4py5BJ+klzFuAanceJzInwo/I6OvDjopZBGLwyBnbNZnrr
J3HWImffdzjURcPW8rQ7vW1fDe7ViAyTeJx2kPZzKcG4GYYmGnxaWxzUxNCfNvQgurq3oY0e8hDN
OvjNrdIwV7Emj4Sns/aUhgCz6/KzAD/AriQ7pXY/HwuzvG8r1ItjZtDAzRjbmsf3Fj0yQ7RvkHaE
zXV54+LvAF3ircq87H7x9G1o1/CJa9WqmuNAHypn3SMZQWKXQBfGJOZz/NU63n0bU3yesftSRXFs
BuMVqjgoVX5fu5+EGMsizdYjJNk4JfRRxHEwtF8oqZ6XzxMl4YPG3gbb1u2VA9mTZ+Jmq/zqcem7
xW5u+aQZr+E8NKK8JGp8FYo0XHNj8+Zo3XNu4Q1ZuJtlH4oSBgFT5zFQaufKe4/jGcm1n+4NHUi6
VupmDtF7q7IrIM2TrMs3j51r+b7iMgGvnS38CReX96or6TsU43nRGyNAOIWzjUrUfiutBOOKpQJO
O37tVdpXVPqByFwSY6TteXXS6paFUBh3WH68g6jnW7+EhlWxOiYMbQ7nmNspb+1VVGgY42iNB7Lf
XcFa6f2preZPt9iagqpqzlU0rv25WWaAh9U6HI2fuu36CwaEj0MIiuwi+FoSl8nzPjFP+cgRcrVJ
d2hb7ygN56E0uKnBc5FLsPnbDfyb5s/3VPl3vlFkvP943/pcYHu2A9UmyBNtxLJExHS14VSdXabH
+Jzp+wrJwfKqblU8ULDdaRFll1yPYpwF7HMJ0I7XKJ1pw0RkaOOyOTQP+IrB7DrdXR3HX86g7gUm
lqLKNqMxrIs4PC9TbFoyjUK5gT6lhz6bf0VY2flLat9Zx7ocOHjG9IdBBJ4X3H5mTMjGkTX7/QHc
j14oDLBpFes0TPZeJighSzqesX8SU3uIKNfzwd2KOKVUITwCidL7trwC5FQV/dPchPAiTofaLjkI
s+t3bh1RSCuPxlTLdWMCFJbGeJfMw2qEVgm8ac6+PKM5m3W0Y5f7snJyna427yq8Slfw3jUEQxcM
/hyo0nqYey9d+wi6jgUK/8eiKcUNTpMWsJhurYG4JC8Wt/0i/JzbNFrnIiLOGULyy85AfEBk5Ijy
wU76H8t7wKskSDRxjg0oGzrWP2PUUkTeA+tITdEmYQzy3JhX02sQ8RsIqZt43ExRfHDd+alhv6Ct
XqP3gCUDXEFI4n8kjvYg8+GADc4qLwXdTusa8TNdGx9UTANROYTdcfEs0gTJFvnOlOPs0S7TI+jG
YO8Qxds6S+wtsKqgmmr+QrqwjZLk0qvu2CQ/KkBKFO+Lt0EaYH1yXXbUme3IArPI2LfF0O1aw8fg
HpCZkYM3aYYBKnOqUWb6bGvyPars56LP2VYRhxpqT0Z0B0h/1HOKTK56wyLiMiTtu5vTaFp81gNP
sq4Ge8TRuPioQ5DH1L2gP3zXZdhuk7i+7+rmOnQUONooPXqRZZEFSxGkTabvzIYCeerajJLLTrWA
QR96TtOwIyIJp+UcTfzH0IqeO+hiOsoDXqnzRVUWU7m8CuN4hT/VrO20YnqLp/hFi72TDPvNOPin
0q2esm5+HkyPwszMMWzZVb0Pi7CjCWauXezMViUzW7nFFl787BVYoOlU75QCpgXFKx61XtW7nsb7
pnfweOkcbQz6Ehelue0Zoq0q/J5Cv3R3kVYz8CWs5mOICnORGmC3BG+KplN3wp3Qc3xstJ7y1MR0
cldwbWiDS1SkHG8zOfUavRpiqH7+IRRljx7O4CGs2vk9an3wIdvBeXYcBAd26BwV2NtX6VjDp98V
ycZ21fCiyFRuSNmnvVtmzbFXAxU0kYp5KQweO+Yz7uNmdvZovqgHhnRBd66ThxsjrrOj6VAqcLIO
1rUPh2qf6NhTMaOj7TcIODCLmmhWFF2KgopMrX7PWqJAMmSbeLLBZuhYoRMhZ+xRdBtJsvWHSA+8
LtZPPuAB8UDeA+yo6FBRB3ujzfyrd/vmJOaqXZeJFp7SDHeR0qDoMRtR8tgW3XAeO7S6Vd7C3uU0
46kYw3UMwFTEIcM5YbM56gV1eNr578yb9q+kT+12FkK7oytpHSMvkpgUG8bBrdWTckamifhZ+w5U
UK3nElhQJ964Q6SGq77Sb5NV0XTu4AlrWiOrcsCxiXdO0hu65ZZlBmevu946NKiaxRFOKPVQpddB
Iv4gAZOvuualRNKt9aM0BIPRhdfEqP5Vsh2b9Fvnvl3RERufyIzwzI2p5Hk+Lu+6A0NQoi5YU4Vo
AGZiKqm5lyLm9LD0Wto75lBG687raE7r9OHGCnfpGCQLCJzKb1hZeJQYnvsJksetX6fDPsLrYT3O
YXJ0MIAI6mTIDsVST09mf/w2q5lqpc42SbARe5tpEd1UfsUtlXqosUqFoEZregCGJsVsJ4nnZg+s
3B9LJ5peianFWnPCN9RRatvXmXUIPa9Fszfi5GSktr+13frDoWC3AcpLt9ja5PHK9l2g9ikXAsEr
Fnip0mPoZLwazBiMMMWHKCgcDMwhapk+n5r5Xmbmg9479s1H17LSZrIBkVxt22dihBF94o/0RJKB
hDhyXpqJQgxAH4xK5aU7m28fpZY+ZZl87w3d3qdqGWnc1g+Yx3w6fd6xM6JMQmKG0VhUvVijmeJ9
oBcPmVkwcmFOdBxIiMy8ShQs9xFarHRsRs/Ztbf+d0VGqjV21d2blXGLZ2PjOQh9qOFQFdxHeXWR
CTKTOb6fkUXYIepeumbkzXEd4XSdrf+9spoKLzrErYZhXZbCUD06Xx3FV+XnHx6l1rnN6J0TlU5L
/ZUVgHRq2I45YqlOU/VdmwLnoV98yRY7Kku8WMheV62tmg06DLmJTOrnTlU9xxUa+6VW5DfXKc+x
pSuCIqmeHL/E0xFISco1LuBbuN/nrO0Wy6jNqEBLonSTAV8joW8/RExzENn+7f/uKvov/IjFn9xY
7UZ4XW30jArwk2edFV7G9X8zP+NfvPSfx7p3LmHjlGBYivXHxzjWMEASbe7/1/v+80h3QwwSpDyT
906Sl4vFJC4x6r9xqP0X5pXu4iP6X+wlGw2oNUt47TLJUfKFHjImpxbblLvv7yaW//Fz/B/RV3n/
d2vP5m//yfc/y4rGRBS3f/r2b0+gYmX+n8tz/vfv/PMz/hZ8lddPPLX+/Ev/9Bxe9x//7uaz/fyn
b4hRCIlv3ZeaHr6aTra/X593uPzm/+uD//b1+1UwG/366x8/y464h1eLMGH64x8PHX799Q8TK+H/
+K8v/4/Hlvf/1z+IUXHk+/zzE74+m/avf2iO+ItNndX3LdcxaUgLPpHh6/dDrv8X19YFd7bvC8w5
LbxAsVRrY57GQ4BDQjcNyzKEJwwea0DilsdM8y++btu6b+uAbb5luX/8rzf3T5/O//m0/q3ocj7Z
om3++ocLlvxPnqOubQJKWAYP8DZ94f15Nh/vIR71ztO3mM9tfRqndwh2AXYEMC2GVPhBYvcW39G8
ns4maM/vX/n95ffPf/8fBoH3Q5HXx9/fieVF/v5rYwmhagwc3svPfj/BjofqypxVGqbZCWy+fu4q
SzwkEjROM6rn318WMyWdg1rq5f3iEaFwgLhPx1QiY61vykN+LbX6wGhic237TomJmPph4YO1ky4l
tjwzNxyAlH2l1mwKOnjxGxpNXAM0T3zZFgc859bV7iyDaio2NmGNfjzN9MAqsWqypg+spwBDkyw6
NB1tqS6dJRmdTl7otefSH7B9MX3c/FL8h+hrtMhOuG4T/zyuUUOBxbbZbLXCSe9lpK895CUPpm4d
8Lg2til1mEDzsHxPY8TqEx7tmccQ3T6q0l0xqoxmzLhUGiHsC80sdmpwKfqpq5/F2iXSzPBSloVx
EeExZbtbSw/Lw76kF1qNj1S45k1h+1pARldRbt4SVHikhT4plZ75YCL6xUxI+zka9Q+pXyl3rNo6
GrEkTKv1oFoKhzHFAretUJoIy9xZpnuvYUkZuJa3QgZAj8aiWuhyi961SDt74UQBH8egYeeAaExs
p2ke18SHVx9R4CkX06vbmc7B8SuG6VAhwygJcCZkcoBipC9eNfaz3qNe7wreHHrZbEoqGi3dtsQH
dqM0/Fygiun1qWdkDoT3KQLcaIZOtJW/a52fVeftkVTTUWXrDNvpdciNmxbrzarAD6P1rJNr4ps1
e9VlNCjegYttmUEJ3EJ1nCEqYCBQCmF/Mb0lY4c6xr+qUOBmNdbzK0RIXoavRmaeLdRhWPyV2G+1
6ziPX1up0fPxaQn1X6plSJYcoovfxacIwBT3ApAeWm2WAUUUxzur9D+cKcRpftp5VJU1g4wmwT0w
fcut4qftxO56LrK32rygjPrKMnwX1eCcW4UTSNKQZA38Pf2qcZsrbPAx6XOi4soPRuYrbRlSEcKp
vLH8MP3pk8XxlFGwqZ3xU2BkbfFZ6dpp1xMmb+mwSDo0fNZd6nyakynPU+3rt7qtvzC41Y9t9sMb
Gw/0S5VrEBm4FwOvAJpeh8HB9qzSkoNhYOYgIsKYOq9fpq7zjplsop1XdcFE674xhiDMiwcvY623
pgU2h0eKFUHrAVJhokZ/IeoOlpYxfHr5EkemTxhRvno1LJGQ7nXqMvhLktutm6UINavPSWvHo+/0
OxBTFTSUnIo2TfCCVuJFJOZ7rgR6eATStFu7Acs1K0/OFgffqiDRpdbOv2rl+bFvQQZsqzuatgH+
LtbSsC3K+ZhnNmAcbOq/Bm4VVrqBjZvW74c0O0PIf0ZWfgKDeaQvTvQi/F/KLaaVqBoaF4IWeoPH
augYJz/FXsmasC1te3Xq8vjZgyjEcoL+hTcuvMy4d5PwnJOwrjyRZ3zGOKe0w7WMBvqhEuIwoQ0T
f7J9b/0Q8zmv4r5cGBg3BGYNC+BlJedbBxulI+EssKnbVHri0kHRmcrBJBMMbOWLQNS+OsXtwDau
lwDc1G+U5r2lDPQ7j762G6RbbkrcNraW9Ipju3QrM0h4M2xo06CFaTixVnM2Hpl6juALgrnMFLZu
M7iba3dHWdQ9QCb/F9JLm/Qx3+ZN/xiLNoSRRHGqhvBRj189Y6Jxas8PcdObG4NpTsXyzCic4NDI
7Y7Z5J45PBEUkRxkS4IZsaxzK2yP2fKlmrLDLK0hSCyzPmJL4EpwRezkghSTq02PlXSweCVYjyOV
40vdUsyRFB9yH5mRX+MmPc9rp8PuzKERolV+sS5AjyPPONYWkkbJ0KyNyoxT1hbRYfTHBm1X8gM7
52Zn2jFYnXqFUet31hxGO1d4u9wa0x3IUIsbRWSt+3fsUUBARUjJ1sAlkZxXxRN/p/+GEyUONdaD
5UYNCmwqT3LOn41Mu+voKpyyRc3qp9RBo1LBTvUPsspT3H+TNecD2lHP/1Icpk/FpaCuv58dMwnG
MSSO1umbY+oyDtlysbDxZCVcM4oRqkrbtVP7PiZY9b2QYYZItBWB5GpiLaPePXBt+vby6s/T3lH2
Lz9sf3Q60tcE6LHG6nwaXGr2vcIe2KkfE4Z7oQXKtrZfETQk9xASdEqpGwQDEmQ2PNx9rFnQGDLe
YCxfq7EnedJ1cAp9W9TybaTRiQcAYmV9uMcGI0hNx90Zmn9CtHqp9eINTbS/HZMjKH+5Qtp5dW0/
6CdrC1vgYUXGfrq8kG+nG7Td6V4boLpV28J74SNVNfjM+NJ+60tMzpXXPhdJ9JGb25h0Fk0aJHXx
oFCAb9B60VnXdE7ZKVr5R+yF562JczfkERljqI8XXDYXEwJ6+HW7n6RxJSLdG7K9uVEwGIwKsSlS
oNakI5Eb+BqS9nfFR2/jhqSlnDFmIk5SK+pnajk7lG9SM3EM8v1pbVIsG+QlG0aao367tnzRbVqQ
oLmMnowBvwEDNQFjj7C7MWR1dfXorusfE4Hf19A8Z6b3nTsfMmMcMAIrXyJ7naW3SoGyutxBwaLn
+N3W47UWzoRKXceLof90mS61MnP1hQHETnFHb8d+6hD7dk8I1tM1ihELGJ4ue26sqNp/UD97rpT7
KloYKNzMuzC9C83pAFZPEiRIdc0Kp05G425pzmeU+jxgiVZ+T9FpRk2K2NkCysOtHrhupBnlWFdl
+FQ0Ua25OsVt71uf0x8ZEwhW/VyerTh9s/uRCq50kiBz5pVjOc+ZkCej+KC2QqbqxGJvGjnsFokY
43fvFAgPQc3iQRSm7z0lsTS2caGbqngpTLJmiukay+KSOi1APePMcBM7j73v8cZZar6xS20OfPYQ
jHw49IdWPNstpnyaSURQ6TiPJ/EZs48HD9fiWfPOXm9sK0NzNnoCuZtwaTvMMPHscxz4dvNjdOdT
NmrXWAxwczPTLjFWWJ3sLvwkyW52XTOzrEtctr1TM3bNnW9rt9IkDLMbmuHCJFPLlY+UvdylT6ZJ
LbPAaaCkJ7V1bZzzcposval5u7QKn4bJpthev0+NdbU5m3xHv2A9dyMlp88UojfAwDLtRw7Qbh/K
+JlsZKI3zE/i+k63NHZwzo62wc+xC83LqMp6s7x9xFAg6W33ox1J8PX0gjD5Q/eTMxmKBsXlgLkg
Z5mbL+ERF2bTu2HZ637sb53YVELDOsdPmEq89JIYwmgO1W3GNwWXIIpju94YrwonXzBKd+9MvRaU
mjxZAECW7E69q3022Wk07mkOoe8qX5wGQaxvyQX4eRAamgdT2u5GQafnKae4fO3ZCZ0YctXSNwVN
8k2qb6pBv0RzlO6tObpTZvo9qpBT1AgiA8eJyZhgAKzwwHkcqK4+SNqENhh95d3saarWBu3CTZkQ
JGskpbkZdDONrMpsj2WfLqb2OxOzwbzEt7Ae98LOupXVuzuUZfkqQ1yL2hlow8yopA/SoJjsRtDQ
nX/oeve56sy3iuesE3d679rRonHQBV3J4kq8G0HaqVvYAEJLLxuMnVXoT2nnH5uwD7TJegxx6kD8
RM6Ua3heq8fOURhL6IgRsQnb43v4s3exz5K1BRDeh7saLgCiF9ETDDJCppte9NUmlMz7Qp7nTCnM
mnwoxrzfYlpDKKDVxTG3rHLvKnuTEDWsHSnRmhDYb3DqhcOOxdYSU7YPbYoIy+Tjxh2uYNQxcq6x
fpIJnocKyO2KuhFOlmcu7D2Y5iTki63jmoQ56iGxxxdsk/BIDDHs850G7sjpIf765Kc21AOTbs4W
87MO86iqo1Zh1CiFe2tM+OueBEcjoTq6zzayZLQCODJ3RVptq7z7ZnwhtVNjMWjOB5Q4pWbIDQD8
vOLsfKkT09u2ofXgWkO3LvP8gconKY2lnY1G4dKSVZJ6a1se++ULDRP8ahuqeWNPbzKWIfYtEZbL
ToctV+U+O45XHUc/3NZ9OYITpk90b0sMLsw74jyCH5m/yFmbAmWM/5Op81qOFNiy6BcRgTevRXkv
b14IqbtFQuIhcV8/C907MfNCyLSRqiDz5Dl7r71PpoEjC2wwmOjQz/XMi0Nm17ASo/L4e2EAWh17
OX1Z0JPoq35gtZSg/dpNmaTqmC8X1JI74iRApejzv7lX37PWjNgHJXI/9PujytRDwisc0Idzo/yZ
M9WWBIQX03UXdRXGogx53hL3MdusP0kdg2CM8iNAndAbbEVPV//02EbObW6cB6lTD4r6L49os9WD
CplI/oJNfJM4uEAl4to5CzZeJayro6HStAkvQeHs/RtbbYLcBgkPn/QQ9m35Go8DusMyxqS8qA31
lOpMjwYC/rwJzGuy80Avryhr7poepxfLtJ6UXsBc6Bqyrkc3NEQeh3pPH9FzEkRj87bp2uruKBbG
mjETc/4ou3/mQwlrZ+rOUV7RPp5w5CnYWbST4LPWzXAmKIHJHykJuBCxL+lMJqZMy+94rcijjsE2
TZjZ927uUra0F5sT60FCUGR4qoW1WUebTKVDOOomAs78E/U+/FYZBPsA2N5DAzjjUlbtIYo7NDtp
NiC0ZuiJwNymb4ARUXbyEum3lPPi2q6+e1HvVL74KOLauo94EO++j8AB/QyCryK449Tkv530i2JK
bLEqrfOeB0u2XbOu4wYFSep/lcxBYU0YDxipzIfAQq0yczIMabqv6wQqsEx0Ym3tDsa9cg5IQHoq
/WkLLQ4zaFULwnamfVRR+o2tI3dtkfQP/Bo4T+fZOxRuAu2QCMZ9hRrObsQJ9v2XQyRsF7lPbN/2
DnXXe6Zp2paQ0hfanAPmNX036XNMH2gej6bn/bQsiNh/Sm3Xuf9INr+YjUKqKap3szaqvemg/Emp
w1apQXCAhEVGsdlzRzfqwW7+kmEObhlospXHVxzm9a50xyaMtGDvl1N/SY3r4BSLdgTD2Rz5j6Ya
jYehZhEw8AKtKTKR8YM8W88HL21yWJ45KHrF+YnR47CMVaYCqefQshvP4lrHiTiyV1jHIR7jY0Rv
ZsyDEKprsJSNC3nZ0bEasIi21SEv34yJ7lqaGn+8Rs7Hxpumo1dw+sFvpkh67N+FSlvs0/1aZYKm
vxe/A4vultyCV+gGz4EVtNuBcLQ9vj/0IkFw/L2k/dAcjewzq+T47fY6bGRP22V26RxNiCXYmnFm
YW+b3oiCYdNvdh1H6/fYaze5nkNn8GnERIVnh5m0tSfCGmqrexGlX3yXOqZGJHHlg6xcHldHcCfW
1FEym25eMIFilpG/SR7r+ME1lf/oieHVcSeH6ZvCepiWp4pm/H0aeV6YeZmvKrEoKsZ9rpfpxrcz
h5HN/F0s/2bnxnBuFrBQR2TDStcvGVSi85jwKCitMr5pDhUSeDMovGwtzQHXeQvtfnYHnFRqHnEe
iW8VSOPcz57NMRM+Ad4DZz3P4y5jw3+U3Yg0TpTM3ro+CI02jUC1UnTV1wxAe5327t3knHjvIEHd
pVbss2QzNOi4QNIh3dHdBdmMsDCnUxiysdhb/BbUww7tIk2CXdZR+DRMCVZ9HV9KQgx2qvfVs2yo
0nLNv8Psurl0DJDmmB/CZPjU5aDHh3FnVuX3POGF7+bcgouqaI34AMGxIvXVNtMxRLtRam7mro6Y
K+V9f5lzp79UkQu3D6DIOu4WgaURlaGZp8MFqWqPgLcWYMeqVKyVlfSAm6J2OzeQ+RFgGmESGIyf
WU2YPQHKiqIAGW7uAa6eupQpD3RnhtbrqvOLaxfMjyVvCU4Crb0UpPb+56KkC7mh9c+ZnX0TUoTp
ua66y+9FsGRS6ZTPhVk/ED6T7UUVdJd0uQhgW+OqLgt1yXv/6eLaxbxvl0+tYlSAYrn8fvp7yePs
DsXm3PRQAerC++8f+M9HKfBrf4ivw4Qgz4a4H1ZRie9M5ufSTOabrO35low5jbE6VpsMx+8Noaxz
HatLI1P9ZoGWxm7Hz/f76UTS0y1f/pLVW0c5A12xTf8u5DjDteH3v3ruvnOziQ5LabLSxBggrN5n
jjlEj8lQg1MaoaJtURoloVYy0wXrazH9kjgbkXreaI+ssbO6h5Tn5uRHmjoVRQxrr4gRSw8IlDzD
dRYCJh+2RqcQ50GwKm0AZXXrdScypVDIgp2rT8bh9ytaZkWhltiYHtKKOD2y7U6/H/3fJfA4W2ot
0j5DAyOFdf1OPV/tKnuqTnoh8FHgtNfWJHf1q1i3iUmeY5e0k5xqB/MPqGMbLjrHSWIzMDWXpwy1
zamb4wqPGJ/+XqToppVtBOO+nqRcZo36ps+aA2GI5s1PH9JxnB4HyJjY6fWXWVn1cxpwunavaPaS
e1LL4FkR0ch09wWSePpsFV944DFSvdgeNshqRAKIP4ndP4sfe0q9F+GKJxvf8NVVInsZcn5wh5P6
0ej0pRuWHH1c+ujv82k94pcl8BaWYz4HzcVzOhNRFZo/YAufXpeJD1OvLq3NAJ8+Ga0vMEWIv4jr
TZtDZnl9OCPCPM01L1ZVx8FSyTWhXUUPjmdk73YtJOEeSJY1d/7UOlt/tMdWfxTdzbHuZqx2YPjq
axJH4lXl+iVBo3PuWvuYTW3waqdsLWPzhjXOvDYY64Foe2Gi/PSqTe8adyPwJuQ3uetvg77Innpe
vic9LjYtu/aboU3XvCiJAnOPZiaSXSB6yPS6fOyQNW6c0Qk7gc934I2UaPfw0MUHJaDzVI4Mtq3p
HqcSsp1wpj0W+eNst+0mbbDa+3m114o53nYWD9sAUaWM4Z00DWlR9F1XZUJp1BX5FCIApEDlOXRy
6m1igU6axy0UAJqhLh51sJHPta99zbK/eIlDQS/9tRAEAI8G4hDWzYWMyYI0O9Oxhobmu+o1dRDB
j8XM6bVxf2phvyhADSttYpF0LEwms0e3m6ZQbKT9xV/YVEG6ILNWdtH+8Pgb21AjJSaQ4N76gInW
3BvFogz+Ghz0SJ6HhHGRbFUlMB9Obtjn+9AesHXDZTRJEjNdK17pFpQ2E5EEz8eDdEy0dr64AHkq
IQJB9MoygrrtCIoueO0nwhFs1tXmDejNVXIoFqm28VSqdriy71PqAayetE8ZAEGSsQIM3KUbXKVb
TDjNIQKf4ZZVGbYzxLsO4tgmsCIUcwBXdllFwlbf16SRSBO9q7T+SJW9Jj3qE5JnWOc7QFCTgNaE
52MqteJMYMKb2Tinxjenp4rYHqlP0AJrj62LINo9kyUeCQgoTaT5rzYjoMpuwrjKtLvKu+fBmTiV
W1q8bwAW0TZeSHdCP+jtDFyXP900auFDeBP7gD2QvAMrvZhpLuaQtBVlHEef6NhnRfk5I9HhTmMq
+QftH35gzbpnjj6eZYXcINHACiFY2BRCXvuW46kCSnODn3zx/J7ao2jrU6a34hW6cYP7KGKPDPCs
/E4S/QFRm1FHaIf8qDzNcwpovdQs4vey9DAt48W4lrynQTrsnAIJgwWjEzGW6a1bCtxy8MuXcaB8
V4Vts+j15Ytp5wugkXLu97u2KR6r2kJUkgkL249ZvATl0FyYlP78foY9077BkwILEoBsDpJpb0Te
klYltB1yjG2vkumlEo14Kth6fz/DJoy3AkEoSwm5FE45vgDTi18o0H4/UZFBTcgSv6mcf/EYnRFx
5WGHIgg1lv0uHEtbuZ+NbASyy3IvdN+/OjjxiAzXCoNetpG8CjoT63wyKoSUzkvZQfILiNbBSp4C
/GChYUoBdGFCINMW9aMrPHfdU0wifu1fCkT6xWwcpEsQyMiIkskXdczMsBGvDj2OnLIECtEl8Ni3
ygClaPHAbSJQzo0tcz/E1GkwJQ+Or9INlIOIjCk+ZcJabbuahpPbSjIDs4rx2fKN3++Ojj0f0gWc
8ftp0PacsPvg2kX6fG4j9Fpi0TDNQZbeo/rOmR7WO/6GteGCeq5xH67bpOrvXTYg1gHjPCDWvTfw
Qu+mITemQYuEgQiBj8vXjbIC2ZMG1tF36Ti35lMfzFvhMGG1UwLRLBvtZuXeErBW26If97ZgbIdf
jkZVVJAdhD4bkBzKZ9G8K6zU8FasdT927MmGmM5B9Gnm+Ghscz6qgKVTrxYOBTLhhAjWWl61gI3U
y45a550TiIiwhoBhSIvMJmbIBE9sxmqOQkMznxVikdBznJP2BcfqceRhbX10ntIiI5umPIfIWknO
xPRem6A0CBVSqJEBvbeftCSC2++lQQ/vV7GxHSi8yGcoyOiaaIcyn05vZMADW2cpqgCilEmQ35qs
fpjAfYXMSGk7dvolsqpuZ6M129az69FfCSugVee6ZcIQAVw8lDnJGEk3PsUwZF86eTNa86Htij0x
X+mREppit5GvDr5m/o/i7Ec19nIIQbmJ+0exuIeOO9Qc9uaz3rYm1vMIygwLACgzI2zzwT2hFTxn
QBm23UjGToHRHwLCsfY3yBbSdWLbtyryCcerxA/Jyc8UL1jgRkbeWbUpqV7uwsTHbO0ZYm99I3rl
of+KJV8YOiafjZ/T4oVkrdGCJGtkNQEGp134giQBu18arb1M/jUURZn2NKTqkSiCK35h7ttxq7ix
OC7RHRmqXdeoHbVg6rYDE+180ze5j1mK9Iu0POOV8iCLts8cr68JpMnSM17dAVV3546vrjF9tQb2
P/5RCRkazTAMr+9GEwOvc3Uzvcn7k7f+A5vkQB3mx2vQPZ/ZyOPZZYy6tRxtaK5rh76ygCX5V5rM
GXO8+g8KE/s9LS0frb+W7FVqilApRqMDyJ6ktR99s/8INCZ/Pf8aakJ9QzX7bgnsXl5PQhvYG955
2qfVpDy8kKiOC5b1QKZyo5QGqXHW/+Rz+6fJnXajdMTzSYpIP3btjdRTUiQANvUOCjRhxudg7r9B
SeIZI7YbEQoJjM2AzapZxjHWo5/P7yAr0vWMPtTS1RYhxEdWunlYuyhyDcO92V2pbWAW/J1MZk0D
9u9+lG3YNeZ7AEAw7EmUWCXJMtQMgLJ2zG/j/IsoBYaA2D16xNAkrAgC+MxQYOBDcPnhN6xZ0Ydb
GXhgUnc/iOk3OW4VDC0pKzRAq9ahGWtS+7Z5RDubjlbjHAQRaZVV8fr0rISK0KhSWwljvNMiwrqW
RA+TcOBJCRQG8w3re77u0xm55/B3NngYI3Nm67LBgUaguP3Oe6MTtZfi0Df09Xp87Jc0tzfwkm8A
vp6Lst2OM0Yp0o1+qtjeomT9YwT2McHvv9LYYzOnXEyOko0I6ZfJwcV4mzsDekHW/eni/CGJ6ifw
qy58OGw3S/O3ymW8TTMfXL+BNacwHXy1tv+AuREra8ph3aoyHFlmEHEMtt7laEcQgv7o9HjX6KKe
mon5kGDQ1PkgdfK3Mq/fAKK+d9xSEf9YibNUEre3cv3xw0BvS/dXv/W9vUj+UQ8R89xrDxgvhuaP
ZQcZ9DR6VRFxcKdxYcg32plAt5tX6iBoy+adrE13zTQKcyRuF36AufJfOYHmLvCduCKVsa/bJz0r
rxZShZG+K8MpjtN0gF3Ix52TPKLzW5Bfzk4E+SNS7CKkNXR38pWx9zptO9bMaX354vZmw62Efrm3
fhqru9Yie+AxxHyM396RsGupKddZMzITkskhriAo04A4Bv2us7wHt5qhKBDqG0lSJXvKDiBnF49z
N7YvJE7iI2ilWPt1AhGnk5soDr7G7gkdqVgLcFpri826bwlPtiuqUeJFU1FkG99gDGG1L3XOqg42
BWO956IPIZbYVM5fXQ13cLJb9A0kUaBv4wRZ7CcbekBUZdzbrcnJJ+Zlji92wU3btg5BmxRts9dg
5Iq/mOObgKiRflCSDum/RUOjGF1tmwLnlE4LPYiybVUAbLI42dbvCSGrbut/QCUQDM43wRwgPSZS
njIWrGe+QDrG4QzCtXtJ6VF0w2nKqgWfEhQoQ8x/mVjHtNs44eJ86LSpDut4BiOgDAaeoT0VT3nq
odp2Kk5yJfBLzf5jx50VMqFjGXtAfYDloayTkyuSU8fsH/Owq218NBHCoBtqZATQAzWK1wqfjVeP
lBqIcjUEAJuW/Y4pBt4xXyfm10KVP1VTuhmoD1dooEGKx9GpzBRSLCE/HYcOEPot3DbGhXnql+6w
NLlqfDYlClofUvnKJghgXbg94ZjkDaQw5sM+d07ols3NqLFpZL4pT4I1YTeWhrOLmvSScl5iNfBZ
caQX74ngRptUG0ethOkhNJ+Mx7TfmuX01elOT320p+rPsPnmVFhiPmhG3Jztjv89oNW3qHi9YzO5
3pHga/AYBvO47CeCUnUGy1ctB3o3Kk56HUTHQk0HBu7kA5eQOVLclDEGWND19P7L4NHQ52gBfTJR
QvEIwntcLKsqvRVDph0luwCcOT76vbSTHx0VlE9mawbsRl1oMGNbpo/VcqGs1I6DQ+c87gDZOXCS
T7/f0OnqonXGSCS0c2qxMmX9Mgc0ma0HuXay/X+WZ7YwxTKxmSMrX83uQ5EFKY18B4CEInxb17T0
GKHMsuroiOjqvxcf/gvqaJYgLKoM7VmWSDPAFZr48Kshe1jtcdZUe/T9ptm3doCFFYWMvVxoy//3
I6218gNqeNAIcpvndb2umoDm7jIxGpbL70eEqZdHOCATW6H5ndaZe2Te4TDMkt+mruN2s0jN8e2N
SkxxapfL70dDO+f7iHHRKDRxMuMS96hrazutmg6R1sbHGMNLM1RrOmcPNA2JQQ2CdzHEhNHY8cyV
zAptATa/9SaA8C6j25j+fht7jHlyrAy8le0Xe1O559Sojf93Kd1ZOyX2yepY7GYWpW1QdePpPxdD
+9+Plq8lzdnlTTpyDqar9vsnfFa2E3m8cidL/+n3S7J0/KPoT7/fQgPz//+F36/pKPU3QdeRl5cg
LYvcebyphgoIPGV0ZLEm5TfC3GLUHXOvABxfmTcAm7IOqUYNNifVW+vbamdeMykfFKNfOmvs6poV
/xht+55lQnsfByBDzdy6jxXuA0pE4INDDfWvatK9743FYdBjA8nl4GzYMLTHnmI6rEiA/2Dk82rP
Lj+kWdlnxQxRq97d0XLXQ+Wh9lpGpr+X3wkqI3lxZOgvfer+vqmg70T4cwoEihdUCDMkM34bAqaD
9qKaaafMFkDm8t20cTmPZO6B6DLSHn7/BDggSINwp5luAYnx/fpTcxUc5ZHzkSguWCzw87cdpJuq
XcF704++2QBpQzbgBbArK2boF2GW8DniiDLf9dEk5OVayepbYO3gKI8RNcgSk182vUOoK9exu1jS
rHFr+8aL52MwTVFAwKHN9lIiTKhcihVyopBIDXVwiIfqtYbwhWCnRD6TCBdPq4NCCUn5irG2xtRu
HWvWLps7oK7GTLeeRKGkdTZGC3/J9O70gyxKhzgqARo4ZEs6VXyNjGRfudZPrHoKSWVoYVrHXz7t
USfSHqxUxqB7qfCYHx1kFlxgWtD3TvFdT8Rgzs74btr0Bws/OtFF3Cm6kWiz470vIIihbWH7aoaN
myqUNxX9DhvIJIiJI5DXVRDUzEmceQOr4E/ndpCFwG8jH+0u1FRTaMc02RsxA7R3sZz2FStzbra0
lavP0bBMstuYFYz2zxz1B0Q2Lyn5MKi9Im5XL33s5HzTc+Pk9psmRU1YWgHjmCg4s8c84mdKmuiF
js23RBZZdcVnUSo6QgLfbUoyLCu1+WOXxhYGxRp5FByYAicBbnURDweS2mr2IDTNzXjLjQh4rIb9
qTBDfQyB+QvoZ+nfIs9DY9FUR11WheOo33xPARMl/9zqKdztqifpKk//2qJJwhZLzZNXP0dmDtbV
gn6K97HMW/pDzGMNtkN6lx/LL8BP4ISJzmslY/OWp9zHAwy5DBXkHKnjENBq9uVudq0btwe/uS2f
80C/gRF9bAp2397LmEWR3ZwhY1s1Zv1WjjPeJpbszJCkKDowQCBJkAwCIwMJZ8eZGgUSlTlj+pMY
7Y2XzTDkkw9Ua5YXnyHUwpwJ5n9lTfZommfINA1MV01J4N/sQU2jd1abjnUsWfP01sCAB90p6v27
zUiPNRlPrlnfwMwA3fHW8EmJGCoYGZetf+GH25mDex3V1W4Mb1/F5rfmN8/saRcEzTD81nWhDpTe
xcbSzYuo038VvsKGGmWdEDSSwiyBGQtUALonFfShNpqHLKHDl4n6mnu1Wovc39cV00m3JSilPtgu
+IfaiJ9j+w8RpHVoeA1St+hf1eiYx7oR8MH0SDsTdxIuVtazrehd68jpOuOIoRTW//oGOeCcyZnG
ke5fmpIj3YDf1ys46/rUsgydwAUZOedYlV8tgfyD8rPm8OPGE4IdMNdmb7zMojtUpY/53kAcSlPO
7tCT5jWKS1Ii26E3Qn1IH+ko3jnWASCZhtUwNk6oPhKH6k/zs/sMFEMEvYd2feBg6W40QHrgSIaN
VtN6oC3F6Xk4xnGi/RXzH4K+PjIatQiavI9ytv76jBXHBJnKYJYHnX5ZnPJOx9Il/ftNSmcLiJa6
tWcEEKfJD4QZrByMO+aGXAzppXSRJMp/c36fwEATbPkiDVi1Ej20ZSCkBwT9jF4v22iT7e0TmmAq
jp8rp1vUlTBwWQ3CNtXHrV+ACBN9vJeTgbO8TXFH9fWRPTp7VsST5NTgjF7Kr6Rs7U2yt8ckXksV
P3fFSBOojSAYFcgd22jhIuv2V0VE42CVz1SiBLNN7XfnmB+Gk9zK+sISBq9j4HAVp6c+7m92457l
aNCvZOgCirVflZPxmeQET3T9Kzk5H8xKV33f0e6d8m3Kdo7EnJ5POzxiRbx1MRAL5y8LTrttyJoP
MV68NS0y2VQ78erg1GXr9Mj5W3d1yuSJhJdAla+CwwnORwIdWaDmJLEPDOM+oSBhK8c12bSMJd4G
k+Ze7up+SG38dwJ4jTOm3LlOceVQ37AEolAhjjucxieaNmul45AQ1Teicm2nbPfNNfyzHnWH0S84
UGNlo3lwak3oRiMYqQ606jzLj8j4JwsLGzqEPNbmYJe0FkXEolXzDnQpOZ8W7sRx06fWZPhf04RW
pGjZ4xGXPYfh1LmTbkhSnxFf4EugTZIICTCDPPqe84OdAhLqMILNT5Lqiq+A8dbYol9RjwhR/7Wj
aWwVGROdO5H6xZsq+uGrbx2TXqqBybzHODl3rJ4pG7BBC5euuH2piqcgGsl5cN51S+n7NvMePK29
12UOEjWn0C5N/PJ2+anpgMBFkdJcsMgHY8V6aejbsSeXZXhF/HEmm6JdmxVLsbFI10DZj86tz+mB
MlGdIhPRe2CcHDyZSFbnOIyU3S2dKxfClRetCjZhtj8fUXWldCDDrFtxL/Y17j8PTVKR9W/llDH4
HOu3yaMAX5zHnDoLnfK9LG3sixwNK8siMIaOEafmathm7YTNn5YE0Jp3lhz+DAA6P/kjIgvVCVOT
eiieFXcC8OKOgnn6QcdGRQ+SnAq2x3QfjWiu8XHmq9gXX4Gg4NaK9CbpHpp+9CSjjsI3Te7IToBY
xKYGNpVdR2/HiyxuqYP8J8LJrXc/etq9zVO5n8oK5mdFCWkELWXreRrV3lWw0qe2eEuZN5hF+lm7
CD206tW09X3eoDjKyh5ofQGtGSClot1BKY3KxMUxzC/ecN7V6Z4MKSgO6Y07WOLmruu3dnmuwM37
xTBunahpVkakX03g+6nvieeKPIQYLkzkyGsMHWwhWWWiKi+2+e7WkziO+Xzz9P6vY/nMk1oGx6Y3
sOWhgtca7zA2dRO6FuFWs+IEnuBlVRpsBwZze8qlkafN6nba1YqAvac+6e6u/A7IDGs4yhGCQsZo
Py/Ls37TEx7S2NW8vW30W93Jbvg0cI5zzzGcBaeIlttVcbM1WVllxvpBpADzmr70D3TvmSjPPXLn
6rPw84PuLSDO2JGHiFJ1VSIL5Z5TFoGh+S7WG/081PxcDU2byRlQdae0oAiP76YKWJL8p1xXnSpb
vMygD/dKy3SUdtqP692mqUaqMjd4xyS5bgj30ABSJA6W4AyfMNJryXeVzluObrwWJc6ylOgxryGE
E0Z40EHGMBaw8gQyr+/0/pQE0Mk0p/rWmIhsmh6ZqY4cM3I55YuRABgE5naYj26zm6pPhoAnJ2NK
qoEyscgm300Z5dRCx0cryVQvqvRHDWq4EctbWpaISkktCUoSNmPggUaR/pmX18J0NNhhot8Hb20d
QY5SXajREizIFdfN4c10DUYDpjq3QZdQxxVIdjXyeUq1EUAq4PBUfy2OpiQRjo+OMI9twKB0YnJD
RtgCimPE1LfijWVSu9TCf+pNOtVO9lOQ8hGSNaQFzmpU8oNT1pv0AXSX/jeK8puepsxhCQlmxp4/
17P9AzMsXQfaeGtxXLP+tucmmXIO0LCB4tpbG7jSERvFtx5Au4GMGJwPob0yqLxLpka61DD3IJLR
vyeXIk7av2ZDA3voluTCYX5qsHa5s/Q5yVHOJ/Ezsr6ebbo/K3XprA6xdEo+W2PaZ9Iaq63nebgH
Ca6H1bvSfUIaGWFu8wgYnNC4UwXLgkdENvZtqG1jeSsLD1iRy72BwGLlIWLsvBpKjV0bVDbzlhcN
K+Qknti48YRDrG3L5z6eENt6xTW2vCcF34IBePVV+dUj4xWk59XwQN8ZWX/gvDuE98q5ypj+x3jM
LR1ubRbNp4E+Z5JFIIAbn3NABxcf9BolLT2XsG7cPfyvmOMQ70g1DPQtO1B+dk4m7gAvMPBzKIJt
wWoDbtzOsT8g7F+nDWYfoxy+0kbaNOZTwpUI2+BIZzwZFGoYaj7B15Em0tEJorzvcKHRGSPyZGjR
yFbFJyUMhwKTHaCUiNZVXp2rwDsHcX1t+hJhXJR9FhVyyxYgINiRGSCfbi8BNcUYwPvxX/rI1U+J
R3WXpXLv5RdnaZPi6yFFOLG8Q7TE7bGbaLWCdC2c5Mys4k0MVIwNUWuHysF5rg8n1L3ZFf1hmIB8
oB0IhzEIxhm/3VyFUvnezuQYSIPtbwnYKzWbGdgXCmSFu1liTwwTyVCqJyxznStwc56mi6Pr8Z4i
zqSx47wUGEYqaK1u/K/DOQ4kyocH23Dz18GtsssHQk6BbaXZs94suEvscquch4oDKkjoFiCYaSAp
M1V3sHX87d6U3HrhnKx4KraD0nc5poFLwbOGD4n/Mkr1bWtwLpmd+ZjEVvztMR9QwViHTulvZt8l
qs627pAPJDqT/nsuaYJkHp3pUlOYrFTWhmjb6KajMHKiNkxN9sEgArEAZuCbKW+9JY0n7Cd9QNSv
76Qm/qYsodhZ5yczSAKO3Is+Gskr2+dEhE4O9xMPbQABBAlCfu/HwDyKkhDESSS3hIS9HbfeJSq0
n651592iMNJGVC5drPY+InNeSe6TdAAD6Kvvepx5FOca1hLzeyimzD00YWF3NNajpzFubLm1LBf0
Bu/8umnZtDtHPDsgKFYpQG3cmTNtFNixZp1v3XJJJffp4SFJg8qON0qLK7TVUbzvpPvZMcE6C4Fi
l8ofSZ2HWXC2c+1YZ/ZPodt3r5m/K0DoK0T+EAHRxdl0pELyAMk5DfRnbIHpJq4z9TQlw2vv1Ulo
sU2yUmQBNwrifbxy/EXCmUKXdvCA2oXMdwqLlu7DFJyKgV/RlebziCKSjDIzQWjU/fXzPF73Oj9T
YKhHXAX4o734NYrcYpWN9kdWCDt0HRgwhQ65H0QU4pfF4NfoH+7QZNt07h4Ae+21kX6KJvuNO9G0
F4b5abnyg/QlWt/VNuqsPwTgwICA6T45JqFV0UoMptyWY/EFA4q4MATY+JYWPlXE2d5f/eP77pb4
RXujS8/cSVhtKxw9mF4imshV3OwTPDMYpXQndNLgpDLX2gaTdbXG7kWSRPEHPdChn+of0IvUDhN9
UrKNDc5X0w69tI0rrP2uspb3aQg4QGCJOfl+iqGqqCAGBRrlD6InHHAJuNScOZrldubaTidxo0LE
CJvqKzk+N15qnTKo8EcofntfRc3OVdFii2FDD8bSPkUdcNgBQVamdQ816AtwbCUdeK3Azbzh5z3g
2SACwAeKMwzelTRSJgX2nG+TwmNWA+GCqhY6Nj1auRnx3dNP0U66iRi/04Jy59TfJg13aUmYPmQl
JfnA3mt4J5CI5ZZUaAIOOv+ndtx2F0DXmb0PjnA4j2O0m/AvjmXBmFOrm2SbYeJYF+A2txgc3mnG
4iEMGPtTam0VXZKN71KCDp4/bnwPrh5pNpz7nDhDgnghwT4Bntfurch4sFCTrUqvVzCSv5PAt4j1
oMdoMVAjiHSl19zckOIUKoGJ4N+5PmYgAFZMP8M0EC0oaZhlzGCT9YC4yAT5ggmIox+xo5hK2YDW
3CurWU9azslwxDrg95Jb5TWRVGbTQoHn1MMh1wR35xn70YqJ+i7MIWTct3dhY+4dm/NTl2VIZy2x
VfRVEYf8ybyuWyfxSPzjjI4kN3EpWT1d97Qh+sYkqqqeaXOrYX43O+fR1DOmcEV2jex6l9KqC7Me
fAiG1JbE8/QE35vDc4lTzlJjtXIdfW9rNoWny6RcuNp4bNMJqhLOLT+u97PyTXBNwgEdFtN11Zpg
PRAxhfqhnJhzZN/kecmTjdYZxSIVgR9f2hj7gQ+GfkuT1T821W4y1Dm1mVv+D0lntt2qsUXRL2IM
qKJ9VS9Zli259wvD9rHpoaDov/5Och+TnCS2BFW7WWuuKKuxLBlMDUE0He2pXgIGHUxVitOxbOfn
aCaPS/S00JlXvRcDrn2dEv6LQr3BQ3yw/RYNbuY90jeX66F/9hvHuzrgkwyHdX0yIjEcy/fWYFg+
ZHTU7B3BbqbK3KYjqIJUu3tzNE4EsGQ78ABrsxUYb9zkXAZIurqOHaeZyJ09w8s1eAzW3oyhZRpD
iERB+FOn06vbQ2rrIr5DMGKuDYYmjqZrblrdNlPEHLpGCIQsB2dGvDYsJB96cdZ/4IvfFSDGLWfY
1/2tyVWPQ4AlI4mPlMZtUrK8LRx8xfKbH/FDAjwdbHxIZn9F2fDp99FH6czmpnAPdLnSYFILMPAv
rGj8OP4QGiU2NKJsm0eG+wQpun02HcqjAFTp3jX8O79U90kliIRqTFJZQmbIZR+DXOdwGZ3wo1Em
34cVfVoLb2KErIIuabaYCnFFdh4q1jKlKPbhQtvMFvv+1R07ijkfsV8lCegDps3aEo9AbzOEjQvY
fAy56YNpxmu8iIonse8XkV2THgska6smqXYI2xmv1cxSywiGXxMgXohW0JdasIH4POKQlkPIQe5k
Eb7F3PZ8FUa1dev2ZtXsHIrFU44UnxvqOQiQZOJrGrdMoPNd4uxsJrZM87zXUTaHeswmHsvS3Bq9
c6D0HNemvZCq4SMQ4N5vZmwra9U6b50s8XhnXrHxSqCKcJSQdxE24Yc5VXskX41iTM/9JghC6xCE
Znkeyxo9df4+2LM6azLaJizCq9Tm1DZJZlvbwXvvkkaqMiy1g5kSLe228xo1Gkq4ujjqHB6uOVb3
ozpNigq51xJyO7np26GuBHvtAsI+WpYkT74R8WX4Veb5ONTus9P0b36RvzeFJvOqZPo4QjfceJjp
rRyUnC3UKV0GfOQkkK6iUTfB7S/vvbK7G9FvH3yWtndW5X9Gg03rzQJ6a3MwlxX4Gwu4PHvQZVJP
BaTQQJqhfk07H5jVgUeluTDlhvGhDxWESdx1EfK2+smlYDmwb2mYiFbijjUPEtgUM7dC27mCKRYf
Jz/90iGFKhZFVLUO1WzAuGLW6y6aDkM5vEeF+CuqpEItGlpb7fgEPJjMQ1rT6yF3mdnR7qBts0N/
63LLOPSKAXGcmeegV/s8dsttn3kQkGOKxiI1YUVUQY+VbkqfQNk+Fg1gRgwVz94gvkiSpa6z0R46
gtwzD/58tvh2cMf35vwnNSyyDMMckx91tYQfH8U6nUGNeDil4+DHiBFbCItj1ymnx2CixO2c5jNF
zn9GF2P33sM4mC5k4aM/kT+JQbp1i+wZ6U52Yydv7oUXP2ZxAlaiCJG2mFOOeJkTmmLgXo5TvKW9
D3eKEj00BW9XiiAH11HYCajXY/dfNMG3KwF3eF1lHnvTQTiGwjgWFFx2VeO0J0+UqJZbRp3ErJyn
arQ1EZ1S/gN68a8hahBkN/f1GAKmkGG3Ag5zDrRv7+faKFZSh9Sqtronoc9a9UmTIihIN3SxlE39
ePYfi3EuzrVBw1QMvbknR/crAbxqRoKEu752dhiDSCRSUbc24kQcOUpD7zi1rgadwCxkbN0O1X64
p7f0vXkxGTRk11uQC5pGvLo5E6qQBeuqrbuvyMRFkShnF7ffUY0HnQj6o2s3z0bZ5msRJ19RaRy9
DhbvIJPneRTPhf1ruu7J7sefvJPRTlFQUaMyUG8M9CcZEOw8Wze5j9YHsh+XRHhXzO4pLmzswdV3
GnovuoIEKKbnqvavY/8H9aFhnoGAtKgeQrpgTAtLbDunugP/a6K155EjqFQFa1J/sUHm43uXVpc2
RzpARhfbASVstliNty1cfW2xKg6aaTui4U8Gxc6y+U8JAMHwHmwzWomD6ii7+2C6A4j2FCV8uMRC
3oHTjHdmiLdhKGy+ig9ztPNDN7OmDaAcMERjqwBwFFs3Fbhi9jMU8TbUfKYW0Yz0yNZf1BbhCnN9
uPJEB4H3ZhVcTQilNZJuTZkSaDaEMCOTOTuibGFnNjEcKqI0u9gjI00mwq3tNIyoucY7m4O5BKqy
kt+hRuqUZEtQYpJ9A36VmyrnYOKrrcfyGpLdufJMOKAcZQbXIqlOvdee56pB1hwTysI78DNbxnMk
F/wuP3SWpNdwMgYkqwuu16NpA4OOYco9DZ6cUVY4D4ZtcXzE7Xno+xf+WA+A/Ux8j9rxwVfbgCfb
8SEjeprsSecnd6GMzunMJaZoWTB4560qNtIJyO6Y85GkHjZC2o8uaH//dBOdKTfpW4r5X0Z9uyKo
lAYmJWzJautbyg+3A/p7yrKBO61lQumYmrlYBpQoB9/K0vIVki1J45H6XLSYfIMAAEkoiczpy65y
RBblxOQi1MmqdLwPGSgMiv6AFrhI1nh1411O+MY+hdPSUFUiMBrAjE40uZlB/4CMEs1gE/2rxj7C
nUH0Yd/eApQPXc754hMwt+FkI+vMRDNt5RFvCivcq069t4yWcEVGEt6q9YiG51DVVryjLPCj+MfT
4m70q+9JdM2KFC5eTT6mgkxNHEO/Agkf2iIYvzndsk/nxIfyxFYIKAKBC7iTHJb+0PYq/MRx7P0O
THlHPtkhHcFnRuNv0iIetOj9HArY3TS4KH1aQP9tyX4kqhmyQykWdL/Qgad9Mkf+utL8vFU6P6LJ
OpF3tgZbhJFCCbbISYyWWKJid5l/ZKRbuzwwtmDjFzOugYIwg+n0neKraN4bp/gc+/hakXrCIxjp
TaDS7y4nJtAfWalMYab2gxFp/BQtFOb8nfQqVv5lYu/b/CnroZt7MLIOJaRXUBErIA7eGl5LieBW
fvjKR5jB/R9J/zcLu+ozcb2v1IF1RYRXcdeH86XxgbtkdXLQSr7ncUhwjeY9L0HZ5Az6pDCeEfC9
9vrVj/iM8Pr4mIwaRPwBGtfgJR2XGFVcFQC2u/u57v7pKINbLICvxAuS2Px02WoCtdLr2eAsoZ63
1yX78EImb+Af2CGwgSGeKODPQoNRzh1iddj9nvle9e/OiNsFgtFdU1v1WkMmHSzrlOGwjTgpEM8S
vwORhMz2yvvqyAet5/ErFsU5BZy6cgyGb7KPdsWQ2STPvQGjOZE6+q4MfDBtj4rQHlAjxbcUKFDR
sjj1vOyxUqVG3zA9ZnqQaBVDe9UXCS1+25KRno3o9dXW5jZEhkHW89xRYQblX1iH1XGuvVdNicbZ
tZ9k7J08xrlpkv20/bJGoKLbmmTh9KOJw/csFFTSWekLm31iCtvLWMpwk0XObl7EW14sWxzzuK9r
F0Unk0tsXvbOWgLOMmorqT7KPF0ePcbPPmMLRstv6LSf+LGOvm4eE/ZVeV8gUEPfDPtHb/rKvedN
+jbhU6Bw9Shc6CXt1jrl8fwR9ryV0k1tOAVxg8dA4T/sEzwo469u3mf2VhHfxkr6CTEIanp33Px5
0eqS4Ho/+npau0n+PeC7WdvFs0L6YMk0PDh+wSUj/bPLoUyMRnwovRQTL3ozlmV/ruBky0tWnwvf
o4uI+56RNUCvAhc/7oSf93dxwZQere7eZGKL/MImXhXUgzaD16Qzwod8fFFewbNMLyWKbFn8EVml
/b1t88hy5u/I7EiZbOmLb4T8p5pyF9edsbapJzZ9LV+7sEPc2UoKlxo130hSOC8hH/KUctSgiI+6
Eckk4w0nvncCp75kcDSQhnrr2MIhWxEze0Ap468U8r11btfhvvdwxbthS/KCPz+BKf/Co0LGY5Df
J4p/YuSUkWZ7wtxVMagb/0wLlrcCF7bNYnlMhoLAxYHOXoUpywHKgNHE7mG7yHaAlwWC7I00PMsp
8vZWHL/1FtSVCQveci5obtYR1Uf+jrjAYzpdUw/H4JYrnzm7W2ub7DaoDjCPabc8UDCt8M4ZL+am
YJrpBigzpLvVcFo3PuEGnN9IWWmOls+M4WvwFnTwlKcQNn/ZVezk47VKbXGqtXji6XsRebdhs6AY
kDXmHW8D/CPvy267aNVAR9zqh7ZrKJijnMmd/Jjglq2Ff6yyYLi5OrgQfkXs23+m5zb5E8X8587F
fKoaLvBQiIMj+qeKcytMxkUgSnEy9S45ed4yWfDQ6jk+LB2SlQL4aOvlVx3N1ueKSb97o7N3YzBt
DMMdVpWY9Daq5seZGcxmCPYRlR+0GTqZrspP/gDXFy6ObwBkUeFl8BFVV8ytIzRizEj9YD1K48Wu
PPRmrmK7SlgXIApS21BL8zRynVjiUjqoZTIfDnIq3GPJdiBCKyZxC2xtz2YFMtUPjmV8ehPrq7mm
G8WPZ64tYJR8ZYinUmDbOzQ+8i42F8xbwFWNUnfVM5Bd1bShEGjs44iGQMOeRmEWgx22Y0RpYsQj
O9V0gS6/oBQ94uOuBP0l4mgrSwhLFSranYFylngjd9unat4kMDYeEgBEPmwlY6FNwgYZNnmErrwB
j3AROvDRE9voFCoUHkPX+hu1TGMbREyVLX4mBYyv8M/OhF6rDil0/qtc8geroz3q4ENBLEGc5LAB
1V07b0u0qIcEkSaOBYN9YqYvoo6fOxUbxxTXbUdL21NqjhYxqswkj2OqAK9ImCpyRFHZqHeuBc5t
MkXN9JJZhBAVdvCqqu416HpCyOELYeA+5xWspjBNXkZVMqGe7APQcLvWD2BIiTFE1h4r8Wr7/pn5
RcERdF+SuIIF3Dx0Mbsmo8t4mpc84gHjGQuhneiNbbYIlxPD4ajVpGMJ9AMurUgRync7INBJlfI2
pg5oHCHOhuo+Oqf/CSMUdrBKzlkYv1R55gDrGF6rlJFK5vBmonT4ilPCuzXibbtT657HP+uKbJMZ
7EZ5VF8rCpUthoxXI87OER7PdZZX7+lirLTEibPqKgw2UpOw7rWry51bFE868je4FdKegLWm3Btw
E1fR2J99NtmMQeKf0pgerHDShxnrTN97t4rGdWu1/l3pFg9ZNXxrbOhdS1iZIgQ4yLS7ThTjXx6Q
FJFBe/ZnTg7kwA/GFwwPXhmJyMe0rfus+FqsftnQXy1lPsmqZXwkFctLaPxu6yYHpgiX2CG6rOqI
TmQC7brFvRiHI2v8hdjvjOdAZJdONycpDrZT/Q011CReJmg8rrjmSFSWVsUCAwOYMpv6vc9UbtXM
7SUsG3hAyZtt1sd0aC8m+Lfa+K28EcCKPft8lQeyFl4ECkeqvor+2Rpf3Mm4lw3GTCg6UvEboWaJ
2dOFmuncVNfrxI9+8W/Zu8iur5UhHpeFlltQj+fokqnoYNIMqBpmWCfbwjDviKWzsKn01zmt5pWy
ripw25WDkblrgueABgaEovs8+RS8BJyjIq2Dq1W1H1NBeLenmKD0U5iQL8f0ywSAieLaFa9qCc71
hvSYzgEL+JmMW0IbtrjPHhOd4QWTlf7UWcnuIh4X7uF8mnr/EjCQRUNRsVvOUtaslv/tJ3597CYr
uPamxiYmsg/dtCHD+Aw98vJHndrcWAI3UCG66GwyW1nh0I63SltQOA1XP9nNeOk7hjkI+w49oLQ7
E1P+U5BEp3Kc7PfQ717M0XmaRHJzhakPUZtgNhwjBTFCHmJg/M81MqhzUhCH6cr2NCjVobGCmjQZ
WXmxWte8eWnytGD7P7wOZlvYKrEutNNgRlblh299E2SK0xbP6cnFqb4ZrKUEK2nGE6tp71BK7fMi
dm+MOB+7QZYfajLQXIEv2bPYqz5oUjauHeoL2VXvdSziK4prhN6B9yKYXnGjCAolz8lRyyGxt9vi
I5kE4ZXKUndeFWRvJiOOafm/Wl1iH0RF+x/X6iwbJ7gJlk3sDvEMWxPDSQlniDHkV8TCXOhOUA44
3FWFP7/EoxesY7M6Nh6aMByY8Qu3T3Iwp1Jt/v+Xc+ucfBMJ1X9/mTdVcJ/J4KNluXEavaxYp15j
Pc62d8ozv8Fwakw3ydlg+xXWFACee7Ad7cbUb0kqYWDFOHUCXiPCAL2XIHfSJ5Wwk2jq8p7wtT+i
hja9gaHfWHTTGUO2YcnikGEIXTfDGL/s9yRMCXrHZrEFpBtAdaOn5Z7B1Iezb+sS9nWENKOimgAb
Z61MIz7ZRjdBjFwq3zD/KCgkAKCsdd+Ut9I6iLjxH6LmA4NkuIzPn+aMOMk8zsHmoRAfGCBWZoc8
zfup7QpnjosTsp62iJpROBTof4fA+hkRWouAEVownZghvYgWfWzn5r+uNX4aY3YJ455pM0pPMA90
ClbPFnzYtdBOV7WIgw3ahi+znlDteZJqQV5F4b7FddXvM7xJkKSwLXnR8nuY3607n32ixaPe+DGM
MdmVgjGL7N7MeP6rPPt1yNADWX39FprVX5aoQzeZL9aU9evMle8Skeh6ROTZGrbNJm0EkIYMPOgY
6qi+CVfAQY5KBP86o57WGPmG2k4WHkC9auzsy7CYEVIZx4lrrOSY1VtR10cEa++6G3/KINxRSK8s
R4PX991mayFWZgKg17k5lptSWqfOsVm19j5onBS2BjLkrkHpbWCebI393Jb/ApJYZ98mxi5A+18h
wRD8vKHwz02b/Ch2boZBEBdbRO6s8shUEH6bye5dutecpew6m1FHyzFhZg4wJ2FkgT7VAjFV2PMO
SPbVD1C8zOHPHLi0F7hh8vjaU8pmc+Ot02GA2AunKqofZPxp+Uy2TZ9l0EiBvfIG91BR2AiX2tjI
ik87IkSQPUgJzbrfeAV+0kqCGeyYzCODNo62DZ/VuFfLSHxRWVhQeQZNOBVN4DzMchXltUkvEPlY
8HG52nCU2/GLjRZZUVZwMg4CtTL8L0abVbnhg+eznYZjoZtzCbgwxbkDfqN71Lm1lhRAXfjIYuQW
MK8dFEnLDSnbbUVUhEcU+5wBkpuNX1P33B0k7HTVT+S7YPUQ87fZUUwt5dgiF59chkjNdQioKLFy
ERSEdY9u5SkQxide5sMIundglDKgugl8fgdLklqqo2s1pc91oR9sZhgQhp6T2LpP8FivSMHIadHt
5+WbtSUaXOnkz72JpNQkMR23AzNitA2wwdfa4aRjQPQ0+uLI/OyNcLiLE/gIW8qPHCHUukjMWxLX
R7cYsdEHF9spwe+kzzaQYVF7T4UGSa7dL8TpT6F3VTW3EcNccwcyakZJqT98f7qAqcI0aojNTLL1
DMmYu9C6g7y45kxYpz4p3CCV5pV0zC0ooDdoAf7M7yMuGGFR2IpZwQ0T/HYRWhfLNUnrwfYt1WuH
4c82hmJtziDR+AZXfpZGiIqsL9NLGKS6zlEQ2UG7sx1wE64y4rr1U55Vv0XfTWiMJIua/MGMJe+d
mO6D3F1FTvAiUwWEQuM4pK7xKdfWvuMGO3/qFIhHnudOX6n1/wotALZZ87TWBjt64aQXPWR3PP3A
S81fp4+X3cV4TLyHzsM/EDEkMLDXx8UkF+giR0u69jxk/bOIL5EWW1tARELgtB4BMmJLqYR8jGHA
0Nwnp9RJWVzB59FRiaRFHouYTBxjqvaWaH8yCEEoq5hBpbx8xGpew248VHHg3Qo/eW9GrnaXV2gF
rGqiIVJsFxAdpEa5byv34E0Btr+q/MRfp9mJd+dBQqJ1e1ZgSugrxW+zal+ERCjXejO5mHxnw3zn
WBh/ORRY64UwdsOU5dEcjrjG6hLRdIg4zadlASyOlRkrntzMmXHneRGsBjMAu+YzhokDC3LNETI4
E0xrSnaOZKdBaYYDNuteVK7KQwrExMzLmzVbELLKgQAUM3/FHH+XYir4FmBRhywm8tjjDZuN8jci
MmjnO2jQI83mTiYXnJD1xfPa5NZ7/oOu+gdiAjCtp9YPXXV56hFhbwNABzQDgC5x+jxGLP/HxN2r
EAsJ2UGEkJPQCalh4wXGHeJMSFZ+cl4IJCdV5OI0Td67mbBmNCpGa6bJsrjLo+JBx/nJHMZ8XU7J
ugyc7Caz6IyFhrW3w44KR9Y+tpOzE9TZxsicEIyiXR+Skh4choK6eigfErf4LysSYhyzNyY8KCct
L6P8SGb0G34UUsc6e1Maa5SBC0RF7rDzevclSS9zSHVT9fin4M3cw8g6jaNRXEzJbH0marmwxl8z
JOJsGOwt9Az8jDaiWLbSrT0jivXHL8/paU4ir2dBgqybQFYQIsA3aGlgX8W58wjOb8eA+HuUk95n
aD/vOwvJRwbeG2ohexFoWis8TCwk5ezza4T13ggvtemgq5g2c4Wf0uMuGCiVt6ENX5I+FR7T0FJQ
94Jdh/XkNCrYV7n3kDmARrj/t3Y1cMxHnBxL+IcnEKR5RRCtyGauLnWf/2MDSL5bnR4Nlab3RV6+
FZKLj/SrfyWd0NrFTLsJ2+Lbw6Sme05owrUEHzd+bfXYglVfm2gkNiLFppATWY7yC6nStMRF+1P+
Sy41Bp0Rghpuu3uP9/uu1T+FhdHaSgKO2JC2Gtjv2v22EU4gkNN/Ro0npvPzl1Rk3S3N1bkqYnJX
iga4cJAokv3Q/EnDfBgbwzzjzGoY0vhX0QzddTSQgBEjWh3GaW9qcmJbqE9Bof8ZA+zoyGv+/F4X
j603fgNRTR6N+rNv4N0bbPEX8Q1MRfLiTBLcbHsJDsBjtZ35W4OWf0luUtrWXo0qksM3Zy2LBuOV
M6zaoa35G3Oaddf8HmF2LHoxjivuu9Jbpf2Mt5PAu6gLDAazzcOYNk/l7HmnrlxAVgFJgxUnfj7P
IDsNFHoyYu4/WFsH3tDaMHrAEuyme2ygslZQ/ufwhiZ/S0QTb0RIjKb6JyyWwY1Qt8CD8FPjw8RX
cZtJaOFsq6wNb8RzwfaE8M502zArNBOc4IJtp27fkDWhjYtRRQRNSBKgjl7qdH4H64z4y+qWQnPx
OTmUedlwlNIR61xFL7J3oqvWG3Rr2HWYY21sw4VmyqK1JUNz54WWoBUTZFFOQ4XBDVGDPw7NkcT4
4R0pLJlRQ0LiT5JfptZ5hWq18TS01rKPzkVTZbfa89VjiAJMOa5iZMv+0IvN7CYclR/7duKhgJJ3
++/PEqNdsiygw2vzy39/21z+mYzULdXFfP7vX2xcNYBgmza48QnNlI63MxoNhGOS1qMqKA49pgoG
RajVmtQldv7YoaO/o2m8gBn56NMYJlFMOlTp+z+hayyRj6g/gHvKNcFJRGFXxZeXF5ygl8QsXcbo
Fmwxoce3eWDz1mA+tBieZoGI9tVIQFfmZPnOYQ7SueJkuhViMnLALQ6TU2OQtGpAHJtyuNtlz7In
DMxPgHVAmfr2dahyEzZeOu7Gynso89uA39szCBhL3G1VmQEHZLSxlfldjD+ieqy7Tm0qLwroReoH
3+9IyZRrGMrGNtItKop02TdNDNHJG1uD6g1+Cv+KsmSbp372nmiwBwMb6hGLKnEGJNxyf4VtfIpU
ZX3xr5vg5ZjCBLK7y0xXILgqjVMENc6Xw0ZDB2IoaVDBMHAuwSh1A1FTtI7eqbdZyrURKMnEAyU2
t+4NtHz52I2p+SqrfzV6oX0hBrzuVffWx5k6j2l7QLeM6kSZG7shNIWga3LfK/PcCEYR7DGYqBfZ
e1+k+q4trOkqpaf4hjnuFTpb36JWCiYCPjvBBsH1FGj/aj2bcDi4JL6naOBe9/+JgNI0yPDqV431
5eYpKzJuyix8a+MyA+bXRC+W9H9Eqd8UjPxtoz0+z+JLZhgZpFxwSMUmdDQtctljQE2Hd3diDx8o
sQIsBaZrlvfaLK5N8JT3WXG0BXbJ3CmaF6lsZv/8u+soPA0xlp9aJPCnCsTEFf6zlT1KyorUeRmQ
10Dqgu4J2nNHujHTU1l15z559xPnzxCzxMiHGopt+xamyNmDLgfHsMdQmeyRffA6aEJk54FPZln1
GZUxgtEjVMySeKqr8rEvk5gryntWweT9FtZi4ijyxwJlGVWI8Sh4z3YYWd5lFT/3VGioJwdOKFZp
21aya7Jc64SG6y6x3G8izPhPx4w4/T59hkXyniqWJBm+9RXbo2ibm1xWltJ3Q4kxxRDMrsl4iXkR
8DH8Ex1bGh4kJjhfyNPGi9WbXwk6kLMViPvWpVSfQXNxaALtcWbcz94QMXlN3kntqAnJQRCTsMwN
5nghgbHNt0E1rZuCDVozPyjKs40xe8ZWpv4ORAOfK+DRtSVKINxdsqv7eqA2sULcLUGzofXqqYa9
k5Wh8ymt+tPU0x8+QITkcbHLNN16B/6hFncmSS1nC88YM4U/m9EmxhfWpX5j3zIgQ7QqJd82U+GV
E3jf/c+MtP9o9xKwX6+2LSE9mPYitSfILl3Fvr6pWus3D0LMOLjP4ayf3LoPcPCY+woW/Ga2L1PU
98fGKeNH10SgHeFJBE9fBTunEQ+IpCrKSr5/8BHs7OB8lLiOXZrYBTrbea7DR0miqts9haylcEq2
/wzbDXel4eJEBT2Lce7Oy6mwzSb7RF3U7IXKz+ATKWVtzQlkudhCg392G+B1zuvuwHA8306SSoGI
Kn9ny9bhMQf6kyC13ymnIJYlYDufNv7VTptm6+oWYSOPZeoTduA1GBO6vnBBMeVQpNHe+to8CO++
tjBrV2SjoBt7GrRhb2czu4AefC0Shr/s4/07dxySfTTErxl2SwZeghYzxVGTjwqYUIEjFbMMoj8O
89T6BuJJnItS7j5BuMuSEit1RqfAnutXhLUDKcBlz1EhjkORBBHQll8FxqrRZRrUSvMZHMONbPHn
CIsl+hn/kCvvzclGpMg5U+NxBMrYgEfjDyMICl19b36+4rnNdyJMdmQw3FmMLg7CtnGrgMqo4/Yl
jMvj3BS72u2J1gQXSaQE2PEueoyi7Bz7HMvUEJY/3waCFgvmcHUkDnXt3jVWc4+5DmYxlruUNqnR
tJjFu29tUOkGKMz0qYVMs06T5i82UXH2S+8RxVcnyDe9HiEQlsgs3Bq4CWzEox3Khylmszg0G2dx
Uus0zlEZ6HHbN0hG2JGDjd7GFvrp2itJ6wifPUf/OJZVbyazfLdzXX9VU3icfZNIsBpoLXjHVqOm
K9Ph2YU2oNWSl/HYFIWDWCY6N6r6miQ2tAAnSajvGNq/+755YQl5DC0iG7rA+bB6CszG6e9IPLv5
oXfrQEs3Fk9OYDafTRc/e272FdrBjrt4O3TDV5Gm8kyNd4OSvQ2/ZOC8RtNiDxnGD0BJIFqm6Efq
aql7n8IKgNooIWJBxAs69VKo8jc0Wlwu+HAlj0M6Ii61IIwEmFvobeUXGkOGYAUhnaZjQCPmyauQ
JLQxYdnKtrdM8emIa73zfZ5t1TtyiYiAotfpU+amj4DLa3Zf4StG1OTMenY7MBS7MyfHP3hZi7eG
rKAlUHptRsmRZJ+rXOzsmodoUzvGQ8FQrAzGH0uP0OHeTO0geq9rpg25swXaa/P1XyS643WjYF+W
RQm2c+y/RNptF3oaGPTqt27ml5qSMo2qewtF7ioCbKHx+o5quLcm8OTx0aOP4XLEdNEWTxRwyWGs
clxFNLSpGQdbsm2ZsdKivNh5jOiUM0fhIoqajpoQE37mElovpI/EuUAV3DXIhy2ED1QJkWQxiNCg
WTVo+JKZIUinxkOeQzn8b0A2oRXkbGd/rW3UlmH02DXpzFJ1RLFGNJPXsdcLWBSySuT6iyRKdJSF
4jiTsLCNfS5rpih/tjufCr+p/+VLJBSbq7pw9FuVqPKY9RqXV8/CuynQKUd0BrYTfRWB0344YcwO
XQTGMyIIauNYqX2CdnPVL+YCypxw09j9OVzEBFRHxP3w6FBIMlwMsxgEgYdXp27Vk4PvfTuhFH2A
+fD435OjuGnhe/wF1fia59hd4K1g76CC6E0W4OgZ00eTIuUS9ahuYG5awr2SFMD8y1DeWYoK6ibU
5yTMnjMn1ru8LlhLUugwmWoZ20xs60MvATbn0wilM69t00YXlQegnSx9IE2SbDu5znlR1qx2ow0j
b+i92rnEwrROZnJjYtPBcSqrKxBBsZ+MLgFSU4FSRu29cT0S7IOZsWztmR8TpN1fk6zXoa0tMmvA
ZrIzlPs0svc2zvQlLI3pZ5vfdN5fI/vVKj3rbZjeeLPveqeHCtkYpPZGzl+Z+oAz5o22S3Runs+p
Ff5DWw40Mdgh4NmYwUMd9DeRlvZGiL4gMOcpqpjihjNq2wIWZj9J8DrG+JqySGZJhG+lBCPkpBST
1toHBVXVOHXjhSfZJrW9ZHBctJ4II9IZOkgLaXwzGqvB3iUKL4MWNhbAgLNMoXxmYMGqPmIUZdbA
JQw5RjuyBb/guRCG7b/ELdb+bqKvsTC2tlmJe8f3JbuJ5lq7TJ1Yij7ZXfJemaRA0f06h66f7/CZ
I6cL5+uQ1a+A6W4TUbzIw+7bEGyEM0DtD5JygkAGvEjK4L3YOR1Mh3ZKv5oKUZehX1gtswNPEKvz
lB1KlBVz/D5ZdX6PFBdXhABuYHivrXqcO+KKnWLirAO52WEa3XkprmXcz7mO2lNQpuYp63lzwqbF
weWZ9i5lxQrVyTrqrOWhilB6eens/4+681iSXLm27BeB5g6NaWiZWk9glaKglQNwiK/vhSLNeEla
s63tjd6k7GZl3soIBOB+/Jy91z5EwRghTeJiWjph+BeDHMnYI3oH3oZXEo4TGh9m0bgbig9zTez5
flnIpwhvhhc9cC4fTpVb32Hy1EXR04WOsRVN4qlAGp6ErAb4zW+qWn85o/vco5RbeVVXEDROrCDD
1DHAbKPF14Q1UFTypVRfIHpe8rqh62HZ29oNf0XTSEBewm/se3WrUC2NefYa5/uB46oVFefIQ9lE
khzSlkVklzo3aKTw0Nv9S8aUH8EOFm+LhjlDUXVswUs2jeWuRVtcQRJ/FE51jvoK0c/cEcmXOFhc
B5w2EpmWirubeNTMgJtLHToPDUmEthBo/9sEbl7EoBQaIaxblGdMJ2iJdX1858/mPlbEhsRJhBHs
gunkpFMfzLYZD8dAzfKU8oghDlfRyWrKauszSbrkrc0htB6bRwkDDu1tRsiDE+y9KMTibyF3wd+L
jQOlRlikGzzMmPBGweG1OMdqOiUd4RvMfOTeHCZ+DZ+HTINrIlMqpoxzTjljGvQLQZtYDRvmDqTi
1EyyYs7DSQVWNFfTpjKerGGEm1flK3emUrVAsW682dhOXjVtoLk2mI2KdREBgQ7TNKdNhrTC9Kgx
+pnrEXOBO/+O7O4LLlD3Rit5YAeM932bvA5ImsaxPiezwkbLAMtV+r2KkTtoy2dEH/B2CnXXaDbL
YfYvyAF4WLOZtNEhf5x9opFi/f6H0Y40eFgnvBvkfxdKThy3Olj1I/Gb/lwd3CL/xLGq4DZGrDyA
H11sNNeANrff9Io0nFDu2iQy1paJraOLI94qlCWeceMYhq1ae6r/8qMUjaAIENExHqeRSxb7aNXA
SOgskkfZnByelceWFPUNTab06nNVEHci6uES1171G0EvvTYZviZu/joW2NlQDuITnjk5zBKTrGLN
iWboGbpElhFFnCxJYBq40JtBZbAteiALnvusk14dcMpmZLszzrWj3nkNao24IhOfk7c0/IiSvm18
v75krUV7xZzFp3h1YyJUW2twNh1KxmOVxHDbg/FF1hckKOMrRDBIWF3c8QzxJVYm8kAdO9v9+dIZ
aTYA6i4uZujaxwFWPXcmKi+tfrndYFz/+Ucs3H98yTya9cFyx/0//+6fP+eOBdpcQVvOgQM4r/58
B7uUcW07PvJuev/zNw45CUc1JETuMa53M6RjbkRTysgbH0FAudxUoPlNYgn/8kdK4OBfvly+++fn
osxceCyA5dBKwO02QbM21n7W3cJxtJH3QrNZNyqbnuyREwHw/AEpvUTp2o70Ye3SO7NOh0eZYZPP
bGQ748JLH94UGUgLqtpauWbypKL8YcZaBAZH0vMflhNBHb21Vt8xBLF+z3MNwCltptM846JDIDWd
pmIJAvSGRevmF1e7zXBhDLQda6ZBtG5AqWAMoMaLOSoVNa4jFcMeIObAs26QlP7UTvyVQ9/jdFxu
DWXsp0VoN5VoNXx/gJ9Cm3kd6n6+xnGy7atF7Jw8sml4O5M8hq4Cgt0TlSHa/jpWNT3Rlaeekzrt
N7kRMR1rgl9hfVD01RnPJSZpA92PSMZHnpbHuKifhkY+FkPwKGbIRDUurXBI3nCcoPEgSC42KZ8t
0BfJ9FnUtOac+qeoAPLWULXq6j5xOWVO/BNh7zGODW9ERoFQQIBpAR0o1LHU1P6xk3KkjIBW1hmv
rj1eYRZzDBjGX10qd0ZqvaR+cIGE3R5633mSVr+ScYKnzSGJDv7z1o3JZs0Rh9guIowBBYzFFKir
3R+dAaEnAgHF4i4USXBeXonf5p90KFEl9Jw+VRp1WzzmKGXUBFQ4zh9EvPiDZHMoqK8A+p2wP7Az
6A8r5v6YUhNcQ+3CkcAcVTMWlHcSQo9F11aH4a82wSyeE2OwBcICVfhN5/MjU6pmVfgmABu35jqY
wSbr6/cGz/VEUbhpAv5lbS1ZODH2DkM5t8IY7zFRWNyZGB6MZKwvf/6g3rXyTRm7B8s3imM1u/Wl
Wf7wQdSd/mRj/yOl+1/yp7/+B+ng1+RLVW31u/v3ePB/SRT/X5QhbpNC/3/PEF//Kj6r738NEV/+
j7+HiEvh/c01PRI/hGvbjiUJ8P57hrgU5t8oA4PApRmKN8zlO/+IEJf231zf5Xs2E28LJQWR7+3f
E8Sl+BuDSeEFjiM5c0PD+P8JELeJIq//ngK/hKN7vi9txIkknFsElpNGvmTO/yVb3vTydE5HDdCQ
rLNNwlCJ0dPTCDPggm4DrS4DFzgAWmz8mIU66mmRI40y11pUrBQchg08gKvQHwqQl9VAaEGEiWks
7hw14izqAA+F4cg/NLcNI8Jc75Me+XdVzm/VmHXPyE1Q8kvCN+0xwCNLHEbJPsgP6G7VpG6zTiv3
SDc52dMC7OlTOLip27DYBnH32quKzdKRu798gP+4z/+aq+7wcf37ZWHjElbgm6hyA4fr/9fL0ms6
PUkTt4dOODfKZolLuJYbgZWa0p5cmNxg3N3atto0g+8gxONaVTQHzhIcLZPH5k3D94lEfevJ2Fgh
vMQ711WvCRyQts3VqU5GUN4ghkdKOeYQzOaFEyS7UMaC/Bl5H3OsuEY+YmiiJpM9OhxzXXWMpLFj
E1hTxyU7Hd01Riyfk4KfHg3Gmw6M/BIIfRkd4+g71jGyE2cTmGO266Kf2Uj2aUb2dWHFz6gOsws+
1O1/v3Tmcmn+7Y7yHFNyUwls56azBNb/5Y7iE2lEygDwYDMjPps9sV0CQVHe4QrhYyRIgdrC9bvq
OJUTYWb4fWosrJh+f1l5InD166v04F2oSD8HIclAPgbjFokqz5FYuS7vmawSsuCNknA8o/S30BPg
zUpbbjp6H5v//oaC/3g/DjMTy7Wl5dgCdva/vp9c9Kk5xuw23vKb3TGBmqXYRM0q2atCvhSMF4wC
uEGhtLz5779b+v/5yzmD+cSDeTzvUiwv7i8XszN71A4GvNF2QMQtxgWt3+WQwnkpf26caX7T0HTZ
AKAymklq3y2FBNjAqsGwCnCLD+CYmeOOADdNEtZEpCYAscP/43X+5zLCy7ToTwemJX3b/bfXGYIj
Iy6d18mFMtfDYMzHuDdAEiyRS3NIbrVP9DyyJvoMUM4lumI6Esn6v78Mi77Hf1wwmr7CdD3Tlx4z
RetfLxgKExsqJNl8Y4TgoSRXvMU4rzh19Jg0ttyFd6GLCn7sx5MrUaRjIv6BCjUBjXBuDKd7hICB
LMUF2ODO0j1kOoQjOXPjpeqt9I4ppzeCDT/iKgW22eDjHdSwKzxxrAz9ZgzWLVCTizawp6OKJa0d
npVrmkQEQVdSlKD4sp+ZujjnGjXMkUErsaOg1QnEXuSs0gOL0L66wNFouEWAwqP0mfG+2qVpN3DW
z6hXl/+qy9DH+07UgEOzl5ADvFVbslrrm0XxTYdgzZirQj3HGTv1XIz+PmxKq8isV5OMR5JoYtxW
tUcma5yj/iUBp7VM0AY53ewkajMslnZ0HhwBT2TCixLCRJyK9uxhiYYeP0QvFTiBjK1vN2HpR2Lo
X5lE/bZs89F24zu6Bu0xE/b95EZ3Vk+Dy+w5p6Wifi8Ujb8yGd8Y9Ds7YIixyghybpmGLhaPinsV
NwBBk5grkXEjxFklMbrCLqO7Gacu0zCSq7LabnYzFhPCUAF/jMBqita6+nF9nCeBCyLr4UzVhrPy
WgZ2aQym3G4LyIqO/1go87edWw1q0uhedd0HG1u6Hz10kAkje5tIOcRw1idt+5j83K1mVhdOzsiT
ZdwnvDvbe5zC4N4ITOJjp26fC7yzibaWEEeWchuhacfvN3Jp3UaYZMbS3FYaql4Qtq9TWoaHdFA/
AtNw6wUYi/L+SOAv7YmaY0mM4oI0wqUtL6ObSlSUhK79CnXCMqfgJo3qYuUFDXo0U90Yc82wqjAe
bUCLJf72CJsha618NmULYs25jHl9CLvP0HRonGJ/7GUNvDc2z2aoSao6qiK+LYiN0nBvoSNhyXR7
NJAzQhzbzc9TPCbXFBiNb43ePhTuh6FnVm8GPww35WzdyX66xoZ6nwNCsIWBEgImxbNTDz0Nxq1R
xpfaSXLIJbl3zNsPem9PELCZ2NYcucfMfuhAc6yHCKIhUH1mco0X78oZZpKeMaYSKX0GNLezU+ND
DDVAABMZWkiGxR0qAXtPz4uOk8U0OwiUhBA+fAwkk96mMZu0mxL36ZbiECVoJIJ2+pgSS++MqOIi
xYveEDpk00+Etn1r9lEQaMbMA+EtuZHgL5Ebr83FX9zLnO6PLYmcyiO8TRY+CL910BcPDNhib1Ma
jb/3Y3mD2a27iI4SvoFIOpsS6405vYwLBW40qmtY8LoC7Exg0Ez4VY33auuKGzMDJA9NEuSxc1cO
rr5xi+Asxjy6NmAsYhz7IczldR8oSCH9eKzK7hPpX7Nr05r2VMR0DopBHx2LCRcAjii2hFAdYIfg
PH4h9SLZ2br+IsTgp02j8VGyVOUx9noiDrFQVq92Ao87N7JhXbuO/jCObksWXxv2x3Jq0B+R9rJj
FPs+SgF9JUpfsiD/7cQ+E21bpBzI2oM70fgiqrXnRXGG9XPM2iHKmUyoN0bBOPzNZiOKwt37BKpC
1V1bsSi2iQ/mr0N3RIj9/D5yeDUxEX2Dvv+TbHXvlnT9Ui1LiJnIEupBro2ZASSkiCvOm3WG1O5A
9udFYd1Yd285wNBNggp6FyY0BVnP6QxKDR3BYJhkafCiyIc+kPUdShSa92Z+E0xSn5GibheQSjbf
o57Lt6Qwwa2ni70MWJge0jzZzTI8dN7SbytRs1ut/q5CDF4Fc2D8Qh9jcSxS662dCOqaAlExq/NX
bZcUcITvE6t8QOX17Mnkpk1+otzd0IpSe51YzjbClWJqSBqmUPcTJIgVgIX5jrCggr9TBACPCUNb
v4Au9VTl2tuaoHq33Zzvypw0dlF8UXriIamgGndEufRLJPFg3HclUTKm4QMNSeVBGRna+giQFJTJ
az4tx2GEZYzL6yN7pdpLkZ7bLIAkZNo8pUF/k3pQ0phBsg9C6koD+kxxutOktpA+5dioRaPXMaBp
mUTNW7QVWo2nCatDUu0NrZBW1fEB+UYGiButmEutIiKUZ9hYelSUnvfo1eEjcrxfjbpBaJseiFv/
yLzgGJRBfsfesG01+icZec2mU4Wz9gx7g+tMYUjv6+nbrxnS5Pgp8in51RIlRKsREGjveOYqi/1+
J8vgB0aovZXImekXkYRL8uNR4l/rrfxSjH5zuCua3roPfG42fXIGnHST6CFR2i+Gyc4TRPmt5QWk
idSQfHyje3JcojBROAL8CN8Q+6380qK10omz121nvB5NXjrw2hCTGEy9ZOM8dUaBhT+yR3o/5dHQ
3qNtTQOZy9VdNn11dP9BqRJ1KB2E4QljlpjJZTsn31aKjAdjHUnfYXxN3FHtfC9+qJpR3ZjI7Zmc
7hzCRDCP4afu07jfOTxhjGXxLKLWgDqD0LcOPuiUq71dimljuv6+k4M6qV1QWeYlQmE+jvH8rNsJ
yXX6Cm6HPdNx1REjfnGtgtHbBFR3pH8N3bGSAX1Xt9irEaBK2gQY+yN3WUT36CdRzRA7s9aSZtOc
RuAOEIc7ePkIGQelZRLhedYDqLl+Kj+Y4iSX2NXhJa/bfZ0Nxb6fjHCTIE4E/WfR55ZfQex89JWP
Oklwx5bI2s9BR9U0jAuWCnGmh/daZDQG5W8jnn3UZQwDlQ3OY8HYKBxEPhGnzJcacsRnWm0SEexG
9E6/rklabzKH+3FGDuKlCPgBvTNWni6Epn1YaY5tFU1OmAwNPAjM5rC97lFiVHB+Y3Jfc07I9fCb
/tadv1AAULgI5X1IEOJIj889dOa96ulMZha3LJqDPeRz51T6U/uCZ+FjGR5TcBkXkKzzXeXrfN8z
IgQ0t6vq9NENsl9BhKqcjliwstz4WWEkpCEpvmuensHBFTTXD0aEUA8v0wdu3m1QIHwImDPVI5oR
8UCW5QA3FueR40TvAenHgSKyVoRP5IJu8n5CH6t4JCGmAvYqfZLDZVGeGG/P8eRsEDcy9e7Nl4gj
AJKu+N6veI7t6S2lUCGwNOhqVJ/Wq3J7KE69dxEKg41nSdSa8q4RzW3smx/pELw3fvVUJd9Z0P9I
O3zvAgu/wwSjYhYJ8I1afM8ziEMkk7T/SQ5uYSuMRAO5glF1mPrrzASZpHT42yiYJfXdOy5oiOvL
HjHFRIdi8qDXj5FnSSUI3eks+xnb5zjcGFLa8Iv0tFY+xWoT3wZF/BPOt4Ycbknc+SwM0u0MIKVb
Cfdi5cDuZriHcMQqBgIB05cmOMe6fO5SQI52aYNezL8480++c09Yl8FBg3Z+lsdo0bixWto71GrB
uWLsLA1BfPi48jJnHwgMODjfyqOjmWyBAmjPzpzdigbb7FCpjVmpfVqrhw6uI2lE/SPBrdzS5vdM
7kzuDCfmnc/kQL7BaxTIq0nuKyUcQKiesIgLeKN+YOyzaLxz/Hkn0HRhcYXl3hvy3Fc266bfkmUa
3MFM+mM+ISoFCXUM2VSP3mVqps9QWNtkFI+5PXwKT570PEBmCMYTKi4OG65zkhyBV9WUkaUYQ2ZM
ppwSZxHKSSHwtvfUmX363hXjru+Di2f5V5lady5ifRqmbKM8A7+pSccVAJlr5tp3hpuBOzZw65TZ
pQ9w/5f5cBuRDbgpfO+dec7SbvXbrZk4HlAA+Fmd0a3EVPGrtPnc2022xaSEdi3qDIpx/VjTDgUo
yEzGtSku47Z8avOu2s4cVh96e7iSTAhVzG2bte7A0psEjTSd2ZKfZsWHYMgOMBG8gbGcn9mcGCZy
rYrO3kg7T/D+FEQsyZK8jeArjwbrUAJCT85aMaYSglyATHBMGtx9wbOzsn1drhptENUZ+0fH7M5N
3tLjRvCjyjHbWC6OPLa9NkXT505g44fIPFdg9FjE/FPH93bpBBNKI4yHQbqNxcaIa/Tske9vfQdN
sT1kiEog7fXc9zVGnV1he79zrzmHGhKuPebphmTCB1HX80FxPLAi0JkRqV51fJOyvq5s6d92XvkG
UojktmbnkxhkagojyAjfybxFH/PdhBjKlRNjeq0xmGVVt/fRJG2BnF6Zz7enwLH3VajzS754NuqE
JMEqPdm2fSIfFwZ4DticFGQ1M77IbHgO1Tx/AmP+pm+6nwbxiPiGbFg5nFkat+ir+LczBHIuBuRt
6fhXwNAQIkX20iUT6J0lgDb3sVaSy3SchmHaeWZ654/za+dLHxW5qDeDfhBZPd8VJ5cuWKBwV0Ze
VJ9K+CkYohao8LZqANxKDIArH6WcrbGy1SxfM4x1s8IWWPbjjdHgENUTVbztEs2WSCzfeZMMm6LM
z1ZTfKfhxDgev5ULMi3KhovhNM8O+SlZ8AjjsSbM4OqZC2Mq0kfWPL4R0zzV5VUogbSxZam1BhyH
6UPoYQ9OHGebm458tLBy45XDyqCX3kPSNuNDWZrjg016S0US1kyy8D4wAQM1vtMeAywiuy7HpOBV
kOoj1hUllNolhVufpYeGqQoUYnebvHRwn/XdiJEailB4sv3kvCQ6DfVA0BaMqk3ii41lOzDBhqWp
wPxrUzA992dm3GqqzW2ZjqfQK+YDrG1sWaLaATmMuKrZuFcEoKNp6mldsk1fepv9rbfca2hTHDd6
rA9+b30pcn34KIEh+YjnCtG1h7gvUNEVxR79lV4z1HgoFr2gGnyWcSRKaj55NBY4+ZoIV4V+wtFe
BXF4XxSQTZnpDKe5GPEXhzc0bsXGtSbiGeiEDkvOoo338MGS4iLgLRzaLt8nk3M1GWqu+yRCm+gN
SKs5/LOiANGhybFl+LWjUYMEZaAUrif5CqsSAD8bUE9rcG0l4Z0Z0uPuAuLNakiZFp63wkiORsFH
xmAt4uMPt+CjCYutYY3b6rsUcNGKTu2UZVwKoG3TOH55JfkABgQjHBD+5smdBAMqAJzshVW/800F
H2P+bZMQoZIWPp9VcHXZUhDPwTy3a7WNLCr2vETdIZp7OtIJuALwZUWLbzOYp3LNs/VkRqiNJpQJ
MaaaRVBCp4xZtvloFjrcJX1xrHt0oUVl0WVt6ufY9Mq9apiKhXXx6Bmg8LMo/FA0wwff9E9mwoi1
Td55IvHVhW6/sQazpEcG/UcY+hAnzjNqrmEzC1Sm9HmeOs89c5JhNe3olLUU3oQAI2+sBYQyz0CT
itwQ/giXmMWeMpZG8WqEcNOWXcdhLrO2BgfcQNv4xwMMlB2ckW3cM86IjeFxhvNI3sKViGV6Spry
iuMa24l1zEWWn8YYAQ2++CtMFZp9uWev7aG5LUtjq/1l70Xwug+rUEKXBmet0GObzoGUw5UZ8xJI
BbmPk7u0pXsTDZixw7n+ZX3ZgrsjT4fjHJSnMZla3q7F8otagiqiEHij3XfkBuoES/5DYxpCNEPI
t0dvJubQc6RUNdZ92YDtG6EQtZm/RcIMuZSY0kMcNejuY02qCpJwEswvGrnIvrOpO8sqOXlJQZoE
I0XwAHicPSgfpx6BI+QMugI5bBZP3AR9zkzGpOA11fyr7yIK06Kj8h3bI2sDcCXbQ+NjbLpI/0ry
ItsyOEBdbeUBj5vGtmOWv00DK0OjrfuCkxDeQpgkdRF8Nd0IrC9G0BX6Aud77e8m24V6+qCleots
AS9kmF5itPL8HWzmaaUN09lETXK0vQFlsjCfZWejqpjsr0LAKkI5szXD8jdKngroEoqh6wCne23L
KF1DA0QZOaOvoMojGDC4adzpsctdoDiGc7JEXW4qk04c+6+Y+mYrkNrhxIlOPL03sWy8S1eJT+yW
HAjADBkR78912KkCiozNBNgazD1MWg6CTefbN9lkHm0oQvRUYfLEsNdT3a+SQcZwqIovaEqEgRth
jTizs3fglIk4Ini4WEpY3Fi52x7GxrsamOjdpHuaS/qrZRWy/R3C2KfArtlGyiVQWU8K14quN6YD
nWEc9lNz3wG9oC3BPcgc/gmnwaPZ2LfjnP2ArWIpAD+7lg+h6HFrJ82EAw6toDeAp+m9J9vOaAcX
Hv7kmPDz9rOtnJ1rBm8egMCDMHdFy/m4S3Maw8MMQM0RDnF8BFZOOMjRtDzb6MfWEbouoIbmzQz7
eVUGRnCrp/RzwEDHsTAAXzASp+wN03sGMVloW9E+K+7zOb8fF1NA7OTnsUalIaDAdB7BobEB0IXf
WrL8IludaFtBRDXmFCEPeRqO5VCHTOmNX2jjECspuGIzXSkCiX3Soi036qkB+NwMTkpZwG8POm/i
OcFm5HfinXvHYcwZRkvCGEAy38ryA+qoGzNDUS9RYGBYZnMuU2xBEJOtbjq2qJCRdLPNGJnFKYmG
HS5BykAv9e5zb7hWxFzfzBPu4LbhdAmDYIm7B4wUR+WDHogK9pop3bUtRuQW61rpImmdh/xXFGNb
dbrwQheAqIPKfoCu+WxyaiPYeKKvHyO1KwOQEhEpkUs96pJkG03okszWo4QR0PUUwRVpEu5rA4MU
bQXSsJlVLZj1E4sjEAQMVq71M8nsxscvBOJuX2hOKR1pazP+ORKFHknJdNe9ZXG9m+xrik5DkZyd
Q0I85zSkxraL0xvXQYBCGPnakVPPibKtH3qTEA+O8rNN1UWWnrPtIYSvW4ragJeEmhRxGO0rsCRp
OTAHyYuOOMkZfL9pf7vYS6yu5XfijlknWtsbx9OXSVrPXpR8BZ7eFZl/CREc2z5RKMHClQ/oXAjO
OHkFOV+FfoHycA0+mKa3A48BslOQVz+kDTCbi2Gl+isXs4ffon+zYwnRSozmxjkFaXevUe+ua6TJ
WGSyje59GgNWua8LUbHp1pwPxT28J30c4dqsBh8EI/YZctbn+tj2qbF3FZZg7gHYNw8Gdn4IkRWZ
RRm2Z9Cfh2nQeyIHnA1GZqTzA0fxaThENsjw3j9XOIEi7kDUy+IMqIbI0unaC59PTjxXTlOhr1li
2wBleFFGx03JHETrY2TTVIImemgNrNE+CcE4jLqPmTnhlrV03IX2tkVVF+GbWJlkJmyyVB+Eq+4t
CMgr0yRv0iwfaNsyW8CStB25m7TvsUzhjcXzRnrW3FmEp6T9k1KkqSufUCG67BFlrgOwOE927pTe
w/h3Nipz72Xi/ajOvK38iHp0cN9TNW6tbtAHi3ivDu7cEg+y6jDWoQxuEaK5D6GdvIYuzanRBxCo
0/OoJo51ZItMbm0e/BFSZdTPTKQoriujvWmF3qZV0xLBIknxUHm1NUWh19T0vWqhpg2c23gyup0x
I7RjMr14C+lpeiVaR08jnUzBqbFGkF8LySCPmJGNSbBI8p9zotKD9NvJ/GAD167e5AEy3YlYGqZ2
Bch7wXvQQ0JaAPtzOE3hLoJBfjwwX/jQQTo9Omnn0f456DQft4oMhnWuzLObUZcoNb1gK7rlJie3
ULE2u+7i9cmZkBZ5vpIt2v2OBwefJ5lU2jOvbA9u7QUHYGTWymYVDGOsHbli9XdDgXfD22kZdut+
9CitbO7ggvTjElaYH5h3IvZ/qEImeAFZgGWwnJgNtnJj+GYPqpziV0Kd60YuOBw1FlZfr8s5b3hJ
6ZPFUWaTcFKwGoLavOKQMNLaZYO47RfZLqOXhHH4ukzlZg7T/gQra2M3Ng0XbgTPhXQ+fueyJE7J
iF/LrL+r++L3OCrx2pWDsx7D6GWuGtReS4oW98c+J/YTwowk2QLGf/kW2uMTuYdg01v31PsaECnd
b88mLywhUq2S6cbpmx9KYRvSwrYhCeYusRiAIYaqVvR96PL3OL6g85wwVaabyS7crTfFb94wn7LA
MA5iCRvoHJD9g9d0BzH7OQ218YhmDZxRAP0gxgNPBji0msR/VtYR7rBeD/GjP+b4EzJSf+wm349y
eETqQAphe9/StUwAxFHiOcgR6BLIubp3FeMGk5mf7BCmisIxN9M87pI4e4rhIVB80zfznGFHJgSd
V5+bWRp3ds2pWAm9b+cbZ1Q4VPrMuEQLjVaQx0PrBL11RbuzSO/wg4RbJfeW6MIXeknnlje+TiwX
yIYNd3ZgzmTA1zFTeNJyuk5V/uZa7avWLdUr/gcPpRtDUjeigRfpdZjjmDEqXnc29g3UjrJ6XSo6
M2THG3p1De+cmjcU/5GXls9DVsExKp6cuA/3TdI8DhEDIuZg2HQwbxV98ARFTZFB0Z3nhIyGMeFB
qYiYLjv33Fm4YAQ7iJR9th1GHCPMqz7wwjg8vfRsSkH/Vk/Vu4GDOi+ITg6ytzxLeW494BZ1X14D
cqj2yfIyagfR3mTmCJGM+A2v8BcadPp3ZHSCody5tXwBDTVs/ASrwfQ29PCHzEF9CyO6mCUcNqJa
AOgVekdtDVzBtBj8MANxSe9YTtbJQFlsEghY0IAHxwesyPBnFOYRVOgufCQP+TfNzvoUwEOT9JvL
2r6G1ryfI6B30iWey241ngVtXePiLTHyUzRNkDSIjtvjXD8TJfVpljhIEpM2B9Oehat7SPIAIWcZ
4RVNgyM7NWmqZvAO2P4TTMWmxVRu0yARZAzgONX7ChcAEY/jSzAZ66kWnEyRmOHaS85ga8wphL+t
1atdsIrl+lp1OPkjsyMRfAncQcmqD2NL283ouWf7maS2mSkz+GsDUz75VBMRZ7eTqy+RO1SksGVU
6tNt5bDJU98awK0OsgSBNHcPjRmcOk0yXxvb9MCc6sEO4et4VWbvoL2+Jb1Aih912SHoHrphyMAp
JANuGOOx8UiYnUAXO7L2SRCw1zHxb5upGJ1tMzEN6/V4K62i22JnDTJ8+y0JK/S1sEAoZb1nZuof
C2JPmNO2nC9TlBBxDe2E3BfoGtHeomESx8QIthR0vQkGkfDzmPEz0/+tzYQMW/Wgt2Hwqxg8Vva6
SLY2GFnMq5R3IZ5Vr20zmrQLNVRCRs0auAchiQeFl5zo2Xa7Wmprb3ejC4OWwLQxEj8xTZM1cSkd
DoQJPVnYvI/hjZrS93rwz8QRPXg+3WOzQXgyID3HybSmDMTO5eASrUh9cDh90S8j8dpKcL6kAV/O
+B+8sf81C36wonboo5j8y0CKLfQikiJILIzpj0pX59vYKVj4x3sXGf4JhyXTcWJVuQusteMNcLTy
aWNpjKVz77/6XH/estnm9xGdXo5s1iUCPGir+xILlYsguYNwArNtbRnFU+pXcBUJzat3ZKpvXHtZ
Ws0lbFMYbKHJcoydxXPBYH2NCHy4iPgmGCHNZ1O14yzenhdyEzFbv0Cb4Bq2iTfy3Omhj639GDr3
Y8K7GLfMQK52EL+kD5jFxgfodInfAn2bwA7lbL8rpzZBOPKgEa0WX4IKRoz0xpfOZMgO74kiIQt3
Q1rZZJrm1bot2k1cU+UJwQ1ZWfGvufxuc9aKoeOuT3wqYxx+iLJXECP5sQREXwTIe+0V1qVR5VOD
P3rrZrxdlcy7zjZh2VIhtK58L+k8bMcq9fecIeTBKBa8iKFfyhgHDnNDB2t3czMDnmN5t2+DMQmP
ueI04cNVbrEIHYHzbp1J7adg2f0aQeqbpOmOCTpJyWxMzRJStIauJUN5h1bwBxsaA4WCgV4SxDs9
yG/8zQxD8MqimjAIRCKpM5un6Fxa453hV/dZh0cDVzYk5MrEL1FCE0ZBU0EJoIP5mTkRT0rsvcyU
vKS99AdQOJBda6w0dW7pjUzEZyX6vSxS9+CX1QkRFAd6BBq16NIdJIz/w96ZLEWOrNv6Xc74apur
cUk+OBOiDwgISEgSJjKyKfV9r6c/n6hj90KAEVY1vtusdpVVZpaQ5PLm/9f61toRatjVDhUH2NBr
rMDTRUVM9gZb1zM5hAtT9O1VSkkvnzmXQAyitvktwMgsiwFQUDVBLQZYC1I/4nkSaeFHOdMwGAaO
KMkq14+1XeFwcbV8mQuxl68KJxzxi3R00SAQ36HL8jlFie9m7IxCSUpNk0+oSvKr1oTcZAwUaH2r
p+XAaIp9uicBwY9ZZh80u+ku4/h5BEqxr1oAqWXkiA2nhmXliFvNiq4SkiloHXQBhDc6u4hGOftU
K/Lc/5gkeq/rNlvptmmsfUfHsuO0dLzC+jijVEN2D2NrU77MkgN8Y0VwPPytuN+IgaqPidLl0kSH
NgzRbozNZqtcXfK2u2/KhiZa9qm4yqdry5wQ+PfZ0UZwtnJcYsVoKK1rU/2V0APuQv0Pn+HFNOKc
M30wSAVadwbuprNQVyIFePJdltAyTVZJ4n/POGXYAWZ1MRk8e04Hso2wyqB1R+fMQ3KgP0t4bD3j
14vjkZWMKIwcoHVPOLPm1r8Sxv3Gmlq0VLYfbCf5DZVCQn4yEJS0pHahUqLx9Gcyu/QNKxL2Njej
omL7zyZheSy7JpXAblW69JxrXT6JUfULN2jFyppI/Wom5d2a6D76ygf/SbYbhhr62oN6CG0ETAZB
AAXpWamtwV30cYzP0VKMvQfVjBmhz6UGJ65ih2w7NLXgQaFTxBXB2eJJr4Nnoj1+T15fb+vq1s2y
66pPm0VWE2GS1OaO/Ml7KAYEDsiKfVaQyl0cU5cc9L+ykfDrzEb8S7XV0VHZesGILrhqrIteTyG7
dVyHQNZFHYNq6TWF8KMhrcEV0JhbpZbOswYPgTQmgh1F19+zfT/QUDAvntjEAmTmbK4GmS20qLwb
Z9xH2W4U6VlLl4InAw5rgcbEm4VkVKU+Jgne26rWohuvzahU8MAWY6UpuqDooFriZlce+8TJ6fQN
MQoJub0a+Wy1YR4iQU8vZ1pwAgKj2ClttQZ47wARvigswNS1USya2nke+wLAJ5qYRWn9gidPfkMa
DIu43tHqfvHGId67k/9kYoVdSjqMYRZv2YtRDZ+y70WCPIBTwSoYIbIKe/jRU+RAE53+8hvOqETC
ErTWvzQOxnwOU5z9KEutUiScfr2LXK9jSwD0vkfbgh/Uf9kKaT2ZzpDsyKu8oQxNO7tryMDQqjWt
Gv9CWtGvPMyaDaN5KZAiQrtXkDlho6/jUAMbmLMDUqliQxnRdZDI71i0kUKkxH5OqIyqYqYu1nRA
gyx54ai5I1TJ22IVutTICUZFisjJhPtY0C2g2vMQ2H59O/TYdJSPMgx45Qx28r6pOJwzMKYlDVaI
+lzWwgfHTs49KPLO3chcT6O+Z/f+5EU5njnJmsI00u45KPorJEGi+yuxiMfLhLi1YXhRulRPtDyX
DmkF38xU7URc3YVVRcPHKR/ryU5WVPR2kJBZ+2EsW5jvmy60yGIblghQNroDXJBmV7Qa3fCQueQd
8XwOug+Ippk3NZYLps4DOw4agySwvkz/hN34olS+ow2ANNspsU8TQpYHm7DWoHDYwltGZvzDAdpM
4abC10s2NrimLv9W9d4LmpBDmpn1BiU0urxx+h4O3rgp9PAJkPUeGjE6pxQ1m6MZq8Ahe8bwOKqE
JMk6RfmCY29cEh77s8/D70QcJRvAy8MyN7UbrJpl1j8Z9nRpFeljO5ZX2EipBgQUakz5m74hevVi
Uzk63VzBaTOxA07+NQuta8vv7rauW3xxSQUFGAGWkX4nRBmQFgdRhpW+1w1gB3Qu1hVsgI2TUlLM
mQosnME4xPWtiz6NQKxm049oenIpf43AFShhDtuUKD7qjmG7slhz69H7WbqDsZkq9YPYAHFRqjT5
7mU7rx5ImQvBGgAmf1QdmwEOeh1IaHfRU+demMRakHWNpE/j11rzRdUhwrK8fNbDn4PFfBvEc7pu
uTcTqB/Aq5HnhA5M/kG7tiMqTV390GDsIBI8zdZOYm9wbfCtujGkd2JBG99hvMbTnUXrjrmUhkeA
9KvWvzfV1szqTRpgIxsMjrV29diHRrZqySSMcTis+YwjG1rB0MxTBMegDLtYhMfDL+h8hJITqNlH
6apsNpEpsCWWbb4NjGZj28WqLY0KLjg4CDCKRRg5ly3BH7KIjZ18MbD3okpiLu2H8GV0KOmShEdn
lRzHZkJW40mOkUVIgT4BsBd3s2A6wG8bSwwvg0Mkwwr5kLGMKpQfsIfKRIvAShQ3LX1DVwXBVSpG
9sVBeBnplbvwtGRLXha8CMgTeQrToSi8P+EUjiuB+lPJKlpPBdVe0cM3I4wPOazIXKamERIrxMep
YNG3FS07H9OY6XSA3gU709qmtZWhRciI5o61A0WU7lJPXIriWM3jkN4osq6J9YltHxJjihvZ3vCT
X0afEOJYE9HsA/eAWz2snEm84MBc2B1kVN/3n4RJEKnLT4tBNPS3CVZtFHmgnHuIrr7FQcPakvnM
MMqoYiuH+d6jGGiV4V0lgi1uNCaVCBRQ3toQQdrv6Pouzf4e1nV05coebaSF2N2OwMojGYDbj3Kj
slfIRfe1skjMaKOUqYJyU25hQxVj+ihQ0y9p9aUAr03inWgjSFOrrnib3GWVkNhe9MjEKAx6U9it
cg3DKsJLJifL/5aHlKM9FrnZEnxTkeg2zlgwICfswXqqNGi8vEua5X9BhPzbOKLK4WbAQnSTWOD1
NWRnK9r1/TLwYqhfeRNdVv42N4KNJqRx2xz8lOgkJ/wrmWR+3ZO5JjvjXstNeRkN7TwFtggCQiNE
TIjLmsxlwhvTQ2UW92VIIljWG+Wm8XMO13Ej79vKAH++5zU/yomFyXfRPhkkBbkBx882yA+vv/fV
4uLR0LzESE7mkEUfLeTLQLAEhDTOd3RFwIuyBiyRzC30dkBLEaAYaPqDUaMILwcA6J3y7wLG3pU7
tJu0drSdRrrbq0fJGlrK7njIL1UAUbRt7gTpOK92LAdpw6Kcgmhf+C4TUoA5Vx9/+5wk9rBOIf87
2aqCPYC/2XLWr36tIWAxAezySLTLQNdgID20pdiTxlS10CSzKce4fJX65bIt2cCzEiM8zw65f8+f
sjYBgkf2OBFZ0Wl2+BFjUrmGXZrRBSGVvGnCaJaEcds+5daBaJepiW5FEt5hyBw21DrnFBgAj3Ji
K1OnJIKhbcsWpMLNeCIX7CcR7RFF0mUctEe90R+UbT04UYqpfbg0h8E+jB4JJkMfVatar6aFYQG/
HzogjPTvSW/ufuh8OEfUlXJd99GvAd4/fIYAmOv0rHH+usQZsRNp9C3OcXakUSxvwxSzadkkxwKs
MQijptjHRK4QZieuMVCpfW4VFmnp/k6ZdbIrMUnT/LR2siysa2+YFq3WEpWLuFTjTLLKBJ6JV99b
RkZjzW8/ZIm7VA1ADFgD/g+BuogQlWXUMAcVBsnOGbdtw6LapS6hTzkk8KwFBORbKtoYiOsuM0Og
zs0VQRSEqOuINF4twqj70Q8BTAlGWmkJCZejR2eEh6eOY1q9DBT+e0XRj9jGbmDD04AD2VWT5Eut
myXrkXmtQz+WIblXAB9nvWLSrMVAPV0Hzzz0CUCmgDykFHEJXGcyS7QI+kEFwZ4UpMQng50jX96Y
f4hQBkKQ9flOzp6/UdJSawxrVw4tYhTNtFejGoqnSs45FAk9zpLps+5IGckIyQRzjGDck0To2umq
mR9oO//aKAtznYXd86unS83+RC3y9/XEChNZnn8Hj3KDxC7clWaEzQFvJjjytoCoc2S+RBSDc55x
VWMh0OWv1//wUFE8ye182OR6MawaLGxEHyqioMgJXjZ98iu22UoShEVMToEALJ16SOcjX0RoEa9n
mpB1MF5eBGOQ01K9UCXn8Vab7Ks89JZdSPdRp2pE2CX17cLuhpUs9H0u8+hgzfbIKSISJh2B3WQy
dXf+4K2oddx1pFpnZfiCdTG+kwYJirC3Nj5BQqu6rIYjIbpXLOVofi2g0nASl68WRo/WMoVIf1tV
zMduk66H2ZtJNhvj+yanpL8aB3AaOkzSrQaiXrAOL6RZdpepskqKcAp3oS+3OvrkKKVfprUR/zoc
Rog8/XqyQzqYSXxnaxYJh8EgZrHQSO58p19b1Edz32iv7Zb2fRhb15R6V3piO7eM470/V/HGDokV
IRn8TGX0e4odHS85o2tSZHsFJJgvNdLIdk6iXpqkP6aRCK993adIBvUD75C5fh2M5QDDtguM1W+N
QXcJrHRDiDMn50HdyZ6CjhOSsWEzQLQggNQ3Y4yS9ujU0riyKmLRMqQxGrA2hHq93Cd9eRlGtB8R
pdVEbDJCvFrrt1UUCI5Fw01oorJo3NRau+V4D6b2Zx5nnAC9p5iu9N+GuP9v2L4fiz///V+/8jZr
qvHuj0/aCobrrKFEPfua2W3/1xeO7f1L8fLx9//BF8AfleZ/yCI1HZzQ/+vTNoz/4I/Gam07JoZt
1/q/Pm1L/kcaMFgVuwHH/PsPMRc0wX//l2H9RyBdcxTOUaHzp41/4tM2TnyNmJEt3eHwgUPbwt0o
5l9/YwQFEpO7Aal29xOH4nAMt6b+i80JgPVwa7OHl/JKlrTjn/j/MLpvmgf+oWue8/SyoJI6BN8N
B4Aqh9I4PmOWPjH8zj+aaWORRkWpdOx+J15pvyqrJPCFeV8VKa1bYl+65A6pwJYl2baKizdv6hNr
tjn7h9/4i//3csrQHQ5eiLVPrKalKdICw6B5DyMB3Oskw8ss98NVzCZwL5syOhRtHe2gftPENQ1i
silyV4e4iacCfadhX419JvZ8yNqj2znaDTrT4ie3BftbteMaHVpLJprb7ESlmstc762NUWYKyjNZ
TyqBTkGIoraMcUpAPC9kf1dmibonBtOeM3O9S0Nvzb/JCwAR/D/5J3d96qqe75qnbOBJp7RnY219
//6rUflaXYzm/YQnGB6bcLqlprvaViY5Wb6NoXOIhPGbXcE/rqgaWOYR/5ezwVxirMTABFe0cXNp
NlHG0QgxfGpp4q9MKmHjHKcZQtxwvxnURCMuJiGnykIk2i2diqA0bGyoOcYKP0EW2xdeb5wxEM8m
6pOXKuEgSMPiHqV96rePhVF3Yafc+7F5jlJS7suMzOtt2oj0jJ37k9FKsRtnPxfRDbiC7x+km0E0
8n2uVA5PimRk6s7OVufgmZo3EC7lGUvyiYGb9yYxIjOpKHu+oH3y3fKuSjl0hnY/GCb9/xIzZcSH
cajrKwk5rDbPPMiT67nMT5aAJqEcirzK+PAgXXJyCKLPj5g53GhTFZh/508eubrvXX79KTLvvX1p
87VcZ57iLGG4tnU6JlvYFcXY19kxt+q9FTi7HvnQmc99fh1vBsbrNVwXW7kUADSEe/K1y8TqrCFt
0yPKs5VviFmLdOO2xeHrWzkZFa+XUQKdr6UM5fDX+1GRpnHY912cHQf/ZXiNLocsL17o3q784gwh
4bPHRoiXC3cDxTZa+vfXGmk1A4bksQ0dFtFmim8tc9j8i/t5c42T+3Hx/jnUGrNjAcaxq6PbKr9B
bO307nLwvZuvL3by8f798P7fxV7Xrjdrk1t1SRTIKjuGfrB3hHaMkvFbh0j2QvOcMxPhpw/PhIRh
OIbArXIyDya1k0PTVekxU/mPUC+vDdmcuYR+stb+fT/m66BWlmm8MlPe3E/rTUqv8OkdndDdmS3K
DFxiwdTukUzCXCr2QQHlUJHniLFtDXzs3wwQC8iLYNHnSz5ZUAmJMtC7uumx0o2disfbqRqbf/Fd
KZYU/CS6dM3TeamsER10rAVEfRk3JLnvTFMgc1Dfvx4an32+by8zL+ZvHqXRsfNHdcrRmcSqboTH
f0ic6sy9fDom3tzL/EO8uUgpOFCOUHaPplcsp3I9Otq/uYLUDUHQiimFezLqLOrtQaf52TFB1k8g
aA3b4usHZeqf3MU8y4EvNxjW+ukOD31PaaskYDbVRQNvzQd0lZFPBiMo4kwdHyDvVO5V3JTXMgTZ
RYwoEYXu9IPV+48x4cJHkCrXJLq6C7qV7UUHqhbz+XSV5X+lI+VtgmOJsHb9m7z/Phkx5bwsu8w0
8Jk+Bc2McmCrXw5wruk6FSSf0qjioF8SPxPWS+qndH9g4q1t2jybWJZ83t1IYdgie6IbtWAhjWsi
DNIHg9rtdgjiFyPsr/3RVpfsTosuAiJsxNim9ELQk0n9Dcro+tB2RrgCineB/Nq49/ReXDWpwMOy
pfadM/ATS2xKkNbGDbbYvEjvoHFMm07+yDz4DUETkObOOQpPoNOuixwMZFkuY/x4F85069BcIo2E
xMBs2eGkYCnExYB1duw4nseipMLYIktXNn1Fig8dOscxvATQRinY10mshGzQIq/BmzXVL5Z2AMda
dDiclm1G4ldit/ajNmj0Ke15gZd1sA/VMCyLlISUcarVxuAGqbfkZBZT80bSYYIBMnq1wvdD8HMl
ElRLaryQgmyXnClliRkjWGu2W14CcyFxJaJ+3UBtJFpEPo9oAq6IlUlXggI86TgeRQ18k/eqgn2g
mVa3gVNLbaVUOsEmJEnlrkAZMwsB2d6Ni7CKCO5UenovUgzhJX3KAwpHgHYyMFdiJB0NcImHGref
1norevrOeNnKYBhR2eU86LxpbvQWanbv1y605ba+miiLUBrLomWMUuZbM5rumhot3ZMm0S4KtCrk
4mKFSWZzmonVA41xZB1dOPhrm2PF2iZAkXqpm18n9qx1onu09OsSfnBeUyQeptR7mfdQyyGiy9G4
Y7UPYrNYGeMAHBvbwsJCg78qs4p6F3HRyyBQSAdgZyyawonWujID8FUpLY8U1gn4HhyWgyjXzFAl
56e4nB5LHAnLwdLw5oz2+KTQyFOvx4ZsZBiMVBW2iA/RiDWI4xYRZ4uVP5BwmJeuha0IOrKhoaIJ
YpwD6UiDNbKTcGk3Hm1MIl9nimeDkAcs4uj7BCYCSIJ1Yl65SH1XosqDb60shws/pN0eQuTbIA5p
93Wo/yRPy3rQyQq/csaChtdU4mPAebiskBlecFogx75F7aIVMtuECaZ8aJH1XdjD388NAJoktcud
O0bFIjGRXBeGP+eDVGBwuwEYV6INK2Owst+tLihMARPCJk/6C47fZOO7JJ9i+e1WhUm+Cg3j4kHk
uPYiA6iL3oKrsKQgtr5w8Rm0dXxoPTEDeAbshIoG2oQekHAXBkMHjgrcRaaWedX5AKB1sSwHghqS
ntJ/PzoBhisqh40DWLxsSTLhMDNsyNS2tr7uDQxMN4YbUaG56ikYYom3KOYl/p09WfUWC8WfoOaU
hhIIQ2oVIkVreBnoGa911RHzPsHFtSdi7SYxOpS3CXEu2Q2Sq2s3q7LsGBhmYtBxzdHgUyuHk/vq
zHSdrdmgxxZulS+MFAmsJBmTflpg3vwfNgwdwE6TxRTic/NXJu6/Xhw46bOEvdsGg5tlOHCKcOZt
gXtyjECorXsJBLZjYSGkSjvQBrJkopdmSwl3sJ6dFPEyZk6q7pJ6mjBotabT+DM3ZisFA/nS6PQj
ipmOUHnCNeFvwfgAl4iQhbnX1Fpoa3H+lExuuxQtGJt6MOa0ZwNTrIWRIhlhVhjxL38gixvRQrzW
EwdiL+JHekQ5kC/Mt34oqZsXs/17JkSHrkr29VjBzghytFNN+hBpGMzJ9CYXPS3RXUYDUtEgQ0Bg
l3QKC2yGPjcKHB2Rg9N740JWZkXvCzo+KVIEpFG3X05qlnBqTOvAUbKLBJDPAsjrj95G6aWC7jcV
2UuthwoTFPWA8arA88SVF52dvrgJWnxt4r/Qd/xTYLt79FIFghSgOzhowAhl6i6y+2M4ZD/6Mror
wsZedBJbm9VNxOR2f0YvTnZOwUZDM8ffdpc/oxQn0KRvfieZ/hTk+tbPqCgwcSqyYqsfnMpC2r50
DyXSY0wu4nEMcCM5rjzYun3p2niLipoScsT2D+YdoTGFq5EuPtjITKkUYy0sWfXEt4JjOFYINKiV
Sf7wNOTjBgzRsIyBw1AZyO5T2vtI8ed8HZ3evvIyYz8kPC1fN+fSMa+AcXFdVc5L1Ae3rRc9pImS
B7Y+I0BLOWd1R/ewPB/yDFRv0jv6Lsyqg5GG0TqeonJnVnDFyTaaKDGjii0HEA6hePBbe7pnVVKL
fgy/WXK8AiF6HRGRfidHUn5YAQ6q0O41wyBMFbxdhJ2srrFWMSvZD6wcT3qa1rfe4KdASGJO5TNp
VQ9UvE1799hF+B0GFzVFKEOC6NNfA0YYojJuw6qMVmFPtznsuQl6hDjtAxPFDw6gBXZ6/cwJS85b
13efpLSojUC54+9sjsXJnpAf3Q5chJJHg/yqxkgw+NCe7RVawDU28qt6JijrO/yKB9P5Lkf3gAGS
oQo3x27Whg8otF5X6aPu50udfDS2lSIoYMVc2W50NFiN2i3/LjG2bGld+MSuJK9Xu+U3aOZNgpIY
jevCHYjO8NIXy/me2w/Cz1dYb6C85osQd1CGvIH/Umxs7RjdWsLW6ZGtoJP8+nqCMj6UHaDTzfUp
pVu2jc/75GHYLun2sdalR51lL4gQkBlbn1pR1omNX15XBOuNTbWo2m0n1twY/65ut5GL3mH+G2Ic
98VovrOJJ2QCN0yNH0o3ZvslX7BcezUZqCXZXph+z/zkH7bd809uoYZhNeccZJ8cHvSys5Oyh1cZ
smV22ewK8jDnF9G0OkLpYe+bHhkJDRpk0oPaH9pg3DREzNg+uz1+a0+GCWvlxVBMKIgRF0+YV1vQ
7hgK+BPItM/8xOb8E70feO9/4vk4/ua4M/ijjoJCpMfAueNov7BrJAw8OMYdu1QEtjfeeAvFgq3x
oylvk+AHuQesuizTLXFLvAYs7xeNuG6UAXRgHmEBrypub+ugQpzMJpSBisvYl/gDGlxYP+X0UOFI
i4JvpWueuR99Hhsn92NQGAPYpywwTKcHHzA7eIncMT3WurWcArZcaYICedxG+Y+U85bbrM3wVi+H
RT6Hwli43+Tt16Pgk0dqUNoX2Ng5ftli/vU3jzQMUWpaIAGAX9iXZPzJtdJ7wuuhQC++vtInw41u
Aex4lJ66yV/vr9R5DY1ulVdHggz8nWjLYJsYqHK+vson92Mpi7WDtgP3dFojxyHi67mKKsgfHd68
0tdTss05Hm5k5MRnIJWfXEwKSpxyrsjTAzgpV8DNriun8YgHoBDEXmvEW0sq86FqmmD19X198vQk
WzGQubYCinlapos1wuNd8ABHrZXgnwVSM0/VyZm65sejOLstKTjmGw4QXjZe71+SbueuW/YF3Ckn
21rUhnsf64B7nwY/5ltM+LbS7jpBcF+SO8CJiqmWmtA/vlkaSo6Dt9aBqMnn8f6nSEE9dGjRy3nX
hhOFEiUKFXX8p0/UYsSDxlYUIulgnUzcZStkliHKPlJp/zPm+d1YxN++vsT8tN5/31yCmr7JGYHS
hjWPnzcfV2SFk5kjrjs2+P/nRdLXywVTpM0kb4TuRdX/lJykv76ofkrwBdZq6RaVY0E2sBDGyVV9
q7X9KiQ9k/WuQ1TJ31h03PDI4huru0m5HCKj5ddXfb2Xk3tlvHBZGn50bE6vCnkLrQa78KPpAOAM
HztEhAGYibmCWFHtHbHB0746shQXxR37gtrQ7+rWZT8wH3i280JZQVC15NXEXD6SiPm67sgrimeM
NuZqRp5e//EEgB4DJ8JTEu51eWtkSF+g6wbw9n348VpxbQ/VXO6Yn7R7n0QPlW6ucs5pX9/yx2rp
vA+yeLN0VIRBv/P96zXQGkcqEtTGyHde0T9CrjQbd6p5qdAtvAm+QLZsgitZ2F7tE2QEEhDZQ3nm
lc9v9P2zl28nB3MeEW/GmQ+Z0yM4oaFIF/EcWIdT2R410zlHBP5sFpLSkMCzWTWs0zk8dTwMPM5U
HQN42Zc2YZ7MAI18/PrBfqiqS/5nwzRmRXRtcMrvb8eKHb/yo6w6QpL/Nlt6U3+48ZoB3Gh3ZhL4
5GOR4MbZBbH/oVynn0zhranLqYkNcUzBga9cNwQ+i7qXqlVcLtk9gXSA2rANrHJ8KITlEQ9ATezr
+/3k9VH/nJG+VDQpR5z8DFrMwd2r3OloMF8xV5Q4BoemYw9MP+brS+kf9+6S7Z6jm7R7pKGfrvde
lVq5q3JxBKV16Y/EIIlfTqHhT21uyvobQdsXyXAHNHEzb/MsrTszVD+uMFLSNRMu0HADod7p3A7Q
rCfmQYgjfLsrUfyhzLeKR5N4J9g0xpZwAtS8Og2v7o40t01jjA/ufLbRzzY75s/z5KsBAUcbnY27
yUpzMk862lhWpajFMWZV0/J87bUPZD0QymcvEtxQgz3uddNYYMnHCJmUVBIhipx5H/NS9vGHmLff
NlwZ3sj7sR7V6I46m/dRD8TEp/uSVWJqqMgk9VWNwLx1KQO2/aJUz7bK/8XAg7PPtgzRh+OaJwMv
8BK7nELeRZUTsBWr0L2kNhlfE4Yozlzqk4E3r7SmTX3fMVnSTybLPnErJyxLxveU7Rq/fCIW6IVu
/G2XpVh8ASha2naMjU1X6t/Z48CG08+1Sz4ZfLY+b3SVAK0w08XfP22wdg7ufs0+akYPcnrtoHIa
qDgL/DcJ3oNwqFYBFidtLt9GuKBJpuOXgLide+8fBx/vm441mgZ2/4578uglxa4kaG37SC4x4dvd
VahmIxidtvi5Qa3a5OgH7wcivbQ4PLTqpRj/aeMXMQWxDAZ7PQm76vTlo5IunULvjaNNwT+JKM9H
B420Gqv90RNC//U4n2/n/TDnxc8fmcHHqzMFvX/wOcCmKU+r/ujkorwKZVFepsRkXiuUvRtMXNNt
ZYT57uuLflxHWENM2ufESKDTOb1DBcslF30yHJueJkNeR1cCPxGQIvVgdP0Z+cFnF7M517iGY1mW
c1oHAGyboLvRuzlmmx5Ps8k401WD2tRwdv/5fb291LxKv1nuh7JOqIWL7ki36Em446brvFu9sgie
spIz8/XHtYlzgC0sjqmCjuzpZ+sNQ5koMYPjMutn5M342Vgdo0L9/vqePu4suI4jHIPmM6/sdB0O
DbT0URhNRysiVA1z+aWgd/T1NT65F0ufR58LT5wC+/zrb55b4cSFGZBRfKTx9M2ytZ1uVM9OkJ85
RH3c9aMImUVL3JByAW68v0xYanWIBrI9VhZF1iIZ7cskK1s+ZPeht1ptbXfGLUpvf4nMOj63wH/y
pSGvIIfA5PRLJ/3k6imMaHA7YXuU3XidZt5aJRqcqHzV+tgYNFqGtlauc8u6IJz+yvGjq6igFdBX
G9l1oJ3AfYcK0bgXPX799D8WyjA9z/pCFHMsBKe9/SLqkauLtD0GDZQkV+h3NCxhpDrL0rJuANPe
wdVQZ4bvZ++CCBVEirwIRIknT8PpvLA0HGgcMqxvHKePwFvCjWFV18HBqEK9uH22pbp3Zn7/ZDaw
UHXNSg1kXdzy+zEQ0WQxsgy1bGVHz3aJB62tfldpsVaqvvv6uX7ywtkuIz/UFe8dDc/7S82N9bgf
y/aowrEhka9tqRGr7pdOSBsm4ea7MGPz3Lb547bFnneqJtP5/Gydk/m8dGtVC0drjjHxy8Tb7TT7
oRLDIWpfGrFGQrIvgKDORJHOFf/8nbrMR5yn+b+5lvT+hnWziKXbDyM75dp48TwtPlgTQAY/JJ2g
znV7KQqr2feehok0GKczl//keVPmJUSAQCOdQ9/J5Zn+4zYt5XRUiduANKiFu3HGLrjKYIldm4gU
l4kJLenrt/zJ3OVSnXNR25ItY50WZuLRiknxixHhD8WfoYh+hnCBKhA/X1/mkzPtHL/E2Y7XSmVf
nQxcSw+BqwwN87BXjps6boMfdhC4wNo0pIklfZsxsZp7JfxxCdGVvmBVy2+hTQvo65/ks8fMsZqf
gu2aYZwu3o5ZdEYw+dMRBwabNKscVqADyfDTultgC4e27KozN//JDEXelCVxvM2Cu9Ops00Q/U+R
Ph0ni5ZVFDTbSWeScO0/qoMpVnW/tL47c5v6JzMFxzHCY/jvSGbGk+FE29Br+b6mY9uUPMSkJRGA
2O58y9al+mUjmtxkgacINiUGp6Q4vIpzVW4T2tUXXudSmu7sAeB1Vu2AutKN94LqzObtk7WZH0xa
rwfUj5WySTbEImCQO5bYTLeQREF0SbP+598V6yULF51ePu7T9cEJ+qlxp3E62qGxbxLrUFTBo5/r
j1Xs3UHhjv7F9Zi8hHDYENABOdkNeL45Uu+e+I4DF6+qCbLvJ+RKc9nOQNLYratVJ4fojGJQ/+RD
ZhFkOaIoiJjvdPrAoFtqRumKY9v316lZ38m6/5O74zqqyZSsbeNn39NyqZOjEtpTX/o3taNvVTHe
GELh76VR//WH9skAVHOR0mKxmo/mJwMwLZIBuU/LzBI5f/VTPVyVJOcuHNAq2zor9DMP4NP7p+IC
g4VSISLQ97N32aSA+WjEH3sMskuzDcq1jVB46Zu9vfr6zj6ZQpRicRIG5R1WyJO5DH6O7DWr1o+c
CffgJ/d5FD34iVjZNSg52//+9eU+fbUs+oIVn4PdhyNuN7mlrslMHBssXZclI2pdYzn75el++UhR
HTVAYwZg8ZpJ2zhm7yz7MPKvNVTnq8GY7H0knOgKC4S4b/3Guv/6x/vsPSu+Lj5gqrPytBitizJP
yinhPSftTxlWd4Ub/fSIMO3a5s/Xl/r0wZPcRVOEEUWp8P07HtsKRF9ii+NQgeUrh1tV1NbFhEf6
YprUXRf3+T8exDwVRPQ0YixuzTx51WUMrXhW8BxLZ8TGTIvEh64Qe+OuksY/L7c67GTZT7rE8VHw
nm//zTmCTWWh6VNV3doyWmhIjkLxV95pZ1aG+Ud+f2R+f5V5tXpzFYXcqgWYSRpKEkCo2qFtukhI
vbWb4+B9i7LvnX7m4PJx/Xt/xZOHGEVtH6QGVyxwqacVEb9xf4FU6qKfjjWwpaC8+3qcmB9Xljnc
jfIT+lLOBqctaOl0wLEtM7uloQD5Kx+hceoIki6iaIRgKjElwpx2116BTTBWRbYJPGQ5dpYMG47x
/WHgpH2NMSR7IOm0Di80vIgP2MpC2nF1G15RUdWOZR4/9sB4Vl6KFieKPHlPLFL8M/UVYMFYz7d9
GXYXZZ2Pf0ZknwudpOmffo47nCNrsSVeNH/Ukh6k3Nf3//GTpAhF+2AuwXBbp3PhlOZhm8R1cRt2
cMyqFiMLrstj0hcvnPDPjKfPnrWDa4hqJ7t263R9LYG8N2QJFLdWJa1V5YDP6YHYL7++pdeD+smw
RVXtSjxjVHfF6X4mdhLETpGT3YZA5BG32PY6F025rewE62LaD8617gy4N6ciAdjf6xD6WqDDbocO
NMqRDk71CPRXq5ZWU3Woo6yfSFOtM4/+1EzlUozCDUPBnW6Gqeundeiy6/+HsvNYiiNbwvATVUR5
s6320EDjEZsKEKi89/X090tmFiNQiLizGCTRXeacPOnz/6uxcNLymlHfbmPrUCB0sBesIVd597Le
3gGdCUFRPjX7hHTijol69UrvAGlwI9s8t1sLcIYy9A7Q1acnew6dAxxq+ksd0CKXMRm/aqvYuSpi
xz1ks2meT24bXcJsCrKtAR5b0feOIMD1W8BoQEU03WU1tjqwKeBD7Kwxd74pVn8RNsIHUp8OuUYT
d/pzggogCYAHKRmekOaLqDAfIlM91My0a4N2/40QfClBci8HzkYx87okOX/XXZU+d3MM1sPJzWod
oHNqaMa6Bkh6k8yF8dDHg3pi1rp/Kb10em3mCKYukvGP3zzGlyiVwRliTIc6No4e6fXfHyP1oCMr
3NI5wbB1V7Qj4wzBagGsG/Sx+qluh3JTx8l+iqGOqLsn3Qi+ybF+LS99PAHJdewEnEKfhw0SFWSa
mWjwBC0o7o4yAWShMHhw3ZJj92k5DJ8nGp/9xnDS+4rf7julSvZ/Xwf7qz12wL1i7kYX+8845+/r
UFQWXYRuWF/3ZpqeTy3o63QVr6O5786byI73sOI1F3OhZOtktrPSz7xw3mcjtZcxjpKbkFnCrdKO
6XnHTPOBviFS5MUkoM70WCRVX96M+EMvNvCWTzUUWheM4Qw3uTbSDgcKKdgdlEAXF8R6L9Rg6k4U
um46lVbeMDPAJALlp4beQc5NtB/ncuBU0UYNqw3J957m9G6s34y26teR2qUPXhYX71HErOFQq8GV
OjB1nNqqcx8rgmZNc/emzC1nkzPhfeEyrL3VY9NYNboGMnBRm5eh1VgHANL0J3dM431mKBASwPVR
Xdegkq/MJDTPoiYkSU1//W3RVwYVITpMdTLj66Wn2/7vO/Rlg3g4ejoYIcVbJTX5yWGiX5Pm89Ix
Tq1V/IRZ562d4+qcqiDjh2OtbbSi+u6WX90LbuMS5ZL7h8fqs0x4gZmnjm5k1yDybAdleERHvZW2
ehEow021dFuyKedp7f34+5t+9TEo+zHGS7nVoIz8udZZN16Qjn2XX6tztoIneVu3+VafnpqyeixB
iJ08+zt37Q8hNve0eUkdl42U6Cfxb5VJnRR4NK6V+k6dqeEGJsxiA/xJem9H8GE9WrTaglRzvZCs
ssCPb0toxvadkb4MPcB50/hdyfeLMqbqRipUlxQScfXnsl/eh3UKfmuL5QfGKzFu6EYDJWBnefPP
vy/4F9GSyF2V1CCRCVBMn5y6iMxzlPf9cG0VjLKo3v2YKRv6KaT/xK31bwT5q5MhzoxEXAxt21/a
ryoPxik4Y91Tw0i376XQgqFy//5Gf7yH8ZFYJYb8UirQ0lbP3Vn79x6KkYIrOD///R5fy5VYMLpn
bMfSVNe2P7fmdZZaq3kAKdREoqMPY5AhAS9IaqDRAoGmgI37vI4eSxCVBvMRrNhv/JMvAiLWmnFW
mhJQCtTpflfZixtHTHbRDpAGHUjmhW7sAY0GXws2RfDZ0rG7/fsbf1lVuSHI/0gKM1je5wJMrbqL
2pipfaqrRl971eKsNadRvpEPeezfvENxDPC5CA4lgfrZHsqwNuA7tnmyq/IBo3CIS/VOWYJvBhm/
CD23oafrYw5Y6s2f9CnzuRnkVJlJ5D8AaFVjH0DCiTZL0IVrd4S6AgYB+xvX90/vRrsKC0iByeTM
/b5ltgJiXJijxMuemGnpzAeyZhVoHdXu71v1x7fDl6CuSfMK1dvfb1RD/DsqeQJhWaWUoHSknZ86
5c9hgYQycaELQ5F+cx7++G70OdHuxFgoU/i/37KC6DTPzcI66ZVxOVuAtJTnhvaNt/Snm7B0oqQp
+xAX/X4T3Q0W8B8HaRHI3yOluFKU8tLK3Lu/L98fjpYtA6Z0bFEu+ZIWCsc4H2bYBamQeeYhmlXA
PsN4+FG1XnNm17Hx/6ZPZXybViaHNkNpsf3kDAfzYmZZaZgnKYDvQRQGv7407W+C9z8snk0bh0Eg
qUoF+tNdyjry4tzkrZyWqmOjWu9ww+6hmj78ffXMP/j2iAGqCZ9WWpc/SZ81TMpAx7B5iqG0vIwV
hr9A/wNsu561mQGaWEv9PGngP4ZKwi9rFUgZZs9s46o3Y6aeJm/oe99Oc2NVViH94zAaWRuKG8Wl
UYwTYB7gQ5J+nTdj64CdTdz13vb4rG1Qts/M2ahHhQeb8J698daFc3lX6SlzN1YzruKw0x+GkaEJ
0BYr229m+N3M+JeaxMM1TXH5c63AyRozg3UKtNJ8+fvi/OFk0ndMjVnyyuSxPx2TAUQxyDUT++QO
4zEthPjGiy4aYgylGc7NIb/++/3kRHxSpyCzyCQ9+RFC+k/3m9wsdYDWsk9lYZ23AZSl3IcJOGM1
FtPZpHlwU9Qk+rxv1PgfjIVNL4dHgM/8x5eaYwCco54Rs5wWZcr3YVC153aXtt/ELX+MnuhKIklO
swwvKTL/nxQY6GpmbKule9LnKvGtsv2VaPORpq1HbdJvcq/62QCSGYT1pgjoEf772n7xVDm21Bml
XE3s9mWww2qTfIkhpT11ZXag0OKrwXFW3xk5WXvu6ANPtvn7DT+cvs+76VJ84n2x+u7nonFU4vSb
cDue4hr94Jsqo1D6wHizubhQlxJoKxtmiehWA+U5Oncmh7mSoocdxcqXQ6g2/dbOJmib2lplOrbM
buNycihgLYqvzV0O5cG0HIwMWgRa4sPuG2H8rIEI8/EzUXL0spFv/+zTtoM6F2M1z6dpqQ9Wbl4w
SQpmdlt9U0H4vDHch0wuPfB4RRQSnE+aznPqagijdjklHtj1g2HdVxU9VGrwY25d0sxOfaTr/7uO
rT+8nUZrCjKBioXC6dNdgbQDDkdRl1Pc6POR2Ka+Dh1ABOfOMb9R5Z9P9ccLupoJNyr5C6oyv4v9
zNCyRo55PnkzI3BAQZx6y4Q8Mf5pcrKhNr5W7OQ6GtpvBPDzqf58XzGc/zluYF1qc9r08wkkzjew
Tfe06n1XdfvDPThROC2MHaEqPy/jAK3XUHeOc0rgQlGoEfheZ3+X6vyDhBiAqvMf3gQ9RZ/2Khwj
utBwAU7VYN4nzk1qEN1HylXhOqt02ibRd9X5P73Vf2+o/75ygPX3FpRWNmMTlQd/V3OjFtH739XD
Z7eF3TG5Bx6mTljwpTrd2eWsFmlpnXJVubOUiypz7kCkM6tvfGcBDPvNqHy60YdW/o8YhIPlRk6N
r1fY6AloK2mUVNL3vGq2ZhFCs7T4gULyiqmxApbWuvLuU+thIDaa6u2kXFNYBfn4vp1Baq3DDdPC
FEm+a0D540PSbqdSy0KKPuvKKkvLJXBYjbbYKTQI9PpIuKmsAciCPaY48CgFvD2MdZk98AnLd31W
ny09i0R4SBEI60ty7WNU7T+LFKigjk9BMZ1mwz70DlyvmXJLTvwqAop3XYMP/ffd/4OEWUS70rnm
ET59fl+4EWBA7MbpRApPuyiDPj0xOvn/ltF4q4/pLBq0JTP0uZfIDsqwnxt3PNW9AoMGxY/VAEL6
elIqWAkG+xvP+A86FTccX1UaPJii/ORKajpIClE8jacevgs4hxtsufrs9qO2/vvq/eHsOMwSfCRA
bbbtk58U9EmwaGU1ncouPCuN9qjU+ZXelNvR/m469ovTwhoCskVVgXYOilafW6P60G4ys9bHE8Ce
EFzNHujzbqpOmyVMu/dpNI1dqvTafmgc95ZYqwEwsfwu58WAkSzef70JngOoYnw0k/I2xf1PSjAb
3DCFQms5DTQUHBgUAtVAmXrtp9KPIbh4cBVe9gBtrmGzJjMEUdybVwXVWdsXyoVa9tVqYSz/mDnM
QIx53t2ls62f18LmqC+Kfgk88k8Q1h9hBx0uvJhx5sacvQtDLQYOvAcdZUchT0unepcmJTeki3rd
VV3la20PC2HUNdNTADrveW9qzQYAVn0NJix8i2Vovrs1QNETCPSwubYxxG+l9qRWJGDgDNGs+4QB
lKMF9Mu+NOEHGVSAJrPImzfRpKtnAx/0DWe2N2QiAR5rk3gDEkO8rZicv3SMuLtX0zkDDm8adoGu
xdskS4tDb0/tjpGzXFBD4Qt1FHiI7CjckkTD06ihr98ZHJE1NLD6ZViRtpvajpF9j3hyC0VhvKla
64Vx3xrwTaM6JokKLQug2FcMJsUwCWTBeoFvY5MqOjPbdZ74UdhD5RtbGroyJu4ZEoA1E0g8ZqMb
r5QFjkdd2zQAER5nQes3Ihifqxl/z/Di5tB56Xkx9tbGHYMELlEPNNV2aQCygHdEBwf8OgwN88xp
a+0KX906a0Zr8A3GPDbDElSQ9FLq7SZ60K3Gtf3ISayLWB3zYxLUmh8WRgNlZArRYdjONzTvJAeK
LaBqx/W0b3Pd9p0AsORwnL21Z9SOX8CauQ/sBVxTF7yUYirKOzsZ5l1vFdYG/uE0Wys5/RPrBeTX
lzZRVmkE7EA1rhogpudj1RMqpUyPa1Vm3iZJh+3J+icNss0foK9MTGfMlGXB8F21S+tukyQfJmqG
QwSLGSAxPvWWJzr8A1zjWK13QUEzT6Ba2WtdWlRgmi6IqF04ht8ny3zVZ9W8DXQa06fBFDay2aLk
bDLLDhai+6z2inlvFQZg2XGYTsOt2ibhvk81k43kcG0MOPUAu+kD4yarDGg5rJG8fRKCMAExDKSC
Ycs2mBgjSiA7EMLtfTUgl21mmgns0CntTflSPS4qvbBhrTgkG2E2fMqBMaQkFprwIRSxekjGJd5N
ia6sAjovd8FQwbxqtnMJZRxZG18jjb7OVfDWWzB9cbq17KxsOLkU3tq1o4bZeQM7iVj0ilUIxvjY
Zz28rdDPqxOGm0H+slzllGxzkPOAPdqaTCYycV+4u2gGI7m7Zo4QT0AD2KJQtJVF/lh+MWmHod7b
YODRhJ6mr0b4wN+n+c0EXz4EFiQw521daMxVwPIdJBtlfuFKOqAsoiPqvcN+DjNAT+ogA88J4AGG
Waz4TTFcdtobo6eh8jPrN1YAO0W6lVFzJz4x8894tsAX4ugBb2KCEFBue+0+t+8tOLW14YdZO7T5
qpuqKja2N6/4PJgosCwnF17OXKH7c6KfMaRnnvvyTJ5xpUPu6sEAYl5r+X4BC8RiCmqJXgPcIPCc
KFo9dN7LmCa+B/NuXnAAWmPdGeQ3cs2Xf++1F2MAn4XygenR/JKtSgvgIJLUwTmlnNJvqnCd0anL
zN4qqFKow5Xd4gH0BOc23pMWHL0YmsN6HydA1LfZrmmnc4gJfeICX5vg/SzntaVpzBtrJPIhs6i3
lpts0kBnfeHQLmKAOO2zEdpUja/bkG/1KaTZIDYAM5JfBnqyQwj21sjUDSnfW03r1FOYxBdVWEAH
bc39Juhc3Q/QlL5nhRAZ9wBkJiF+FMdRV0yfdm3Vn4vmOKTVZU0msLXdXRZ4bypseU2QJesanlTf
8RTYICoqwFm1j/X+Aqu0L3lhTWnugcHYQIf1mE3ZMdYZ5QdC4oZujE3qwrtNHROyqOwSLvftoFm3
1DcLRimjS2UwyBHRXBzAdmn0R2ilwSqnNGnCoTU7P6n0bDWrX4Npdlmy87KEhqPcOWO+1o3wp1GZ
OzWZDyHoTLZdA/LRhVdNFx7dpbhUazShFp8KHoFz+xyk9m0K/9gI5c4MakVt6tu53no8rWW8pkV1
Hgzp/URnvQUYHghHEKUfmDtFoNSoPHbgPlnRuAG8gn9hT8GPWosAk8PYx5riA6HVeld5fcPX1Crc
JAZAXmO0RfoArOi1N6ZdDSAyoEVFhdoyPEylaJqvZpiioL1eU1be09zoo25W08whUJOD7b5Y03gJ
4yvcUdCepd22hGTaoWVXsw5NbK86mpfGDNJs2l4WV9sW9tvYP7QIlxGBMj877GUOrHa3BvpqFQ73
mnbBUWwYG847MJWgmLSYMoUiY5sD68FTibAyLSUymqSvDilpEX2h2nQGd9dXjMUycP0kiodGvytW
Y4JuTu7NwMe9puxMgGymPl45+bz1mG1xABmUyfJYu+mVcD3zK5ASnhVBZmjbFWoGBq8110kJJNEU
hv4DMwwK+D6BvYnpW99brtXxPVWbVUQvJ+8HoCZs1hfuIkgiLBKL0bmAcCylAPksK5ddbVJ0NTye
qzyAfGJ2HVoFcvnIuncAnRshcmRQWXRGLpRuybk6GhuZN6aCuG4bAxRi9XwqG8Ao4tUA4BSMAqsQ
imwl+oAqNrq3yg32iIJqwfBRJAMUhMEDitVFoQBN0asa+CZ1eWCfi8T74VSjSFPrROuhqPdthmmJ
9G0Tw5GHVoEXYl3kHVzN1ZG/6rC54lyeteyUyXCl9obR3OouTobSwfNBaCZXWTJoQ9HLc1I6fu5q
ga8F1Vb0pKrM3pFbV1wXaLlr9K5i6X6rdteq2tJsHOzswToncbaegSmhg2onoifSoMyv8tIxhm3u
rZtlcY5OAKZ4vc1dwQ6gFXBS90sX7um4XbE7Cj+wGH3XbpB32m5XAnrRjq/g2Z1Z5Icjlrnsn0gk
rIoobP1y/DgxhV6srUCapfq9dMXx5aJRPqbIxzBnGV4D0D6xZcSph9yCFVdOJPIkP2znNtDgficN
ILAn3Raeu/umtHcGYFyA0phAJzU8AqBEnRLQeRaJTMUxtE+AAhJiYp0uKxXH075v3ceKUf4sUEDw
eiu7wwREB1ZG2KLqZSeICUtwdBSIJJtgz/aMUHID/uZHAZRqcI3PK5Q3mDb8BQh7H6CFhhMZJdY1
l2hiiCyvTRU23ed0PCf9GOXDuZLg9Ljg8DMX3QpcFFxtOrzbYnsgdhaTje3hwxPIDZg4JM0zyrWq
a3sw62S9y/Eu48zU9kRrYX8l1gZiXagcoT79GJrnmVhS/gzcypovfCxJUTxFy1p0Hwl4saacQNBa
toZ1yKZiy0Jy/Ce4K1FOcDKM8W70QvDQrp36jRZK31weweOtSBhwbaV4GrQXHtID4C4PzbWrn5Gr
/LCL3B2aMiDqH9Qo3jcgtfA5pg/288I0VdN+6M8S+iQ3fRf/BGw+ppiAA2pB+3gMs0fXuJIH6+Ef
kySTyGMexmtZWUUtNgNVCp62BFIRWIRUe0ARHXRA+G0VHnVrPCi6s+PlHQ41B8FTku0QC6wddEUP
ohL5x8wEvGF4p2tmpZJXAj53MxjBXuSxeOD/xEsrL32nuIkIagcFwm/5vegJsjgCOINeD8HPmHEx
YJR6WmBnUuE/TuxrfIDIwZXfw8vgO6l1w7OEqXpBMHfJ+6awLELRQodwuZ8B68nrDl9s71jEmnL9
GQ5UmKRg0NHE6ygTGjxSWG6gJsPxYO0XOOmwR4bLrPWthtM3xXfi/xlZ88Mqo7NyPkTKtoDzKg9X
sMSvHS3cZEvEx4/Qfw1ze6WMQq2+l1cxAAISdYEOQDYCFsuuoT8oq10JDVOPQHJO5Nyllxwu/iAq
oq3dG5FXjV2FDANwzekckZBzXNbAy6qounSPIICM7Ys5jAEGC7Jlo8/GNWM3awbYC5/fL2l6woRG
ZvePIrC9dZS+Bem7rYia5/3RqMBGdPbrZKSbQHEgzoPlEUOHmmGNEWLxdbnUpL6btXHlFucL/aHl
Em74tfgJvOiHZ2tteU/wJuRZ+jy9Q4Y0XAncgEE31qY3iwvpwAvR0dNXWslhal77aRSrONXJqjB3
2vIgayqnlUtR8vDTJr2U44gSo5sJ+aUFikSBsxVHnBT4h0IUzxIOlGNMFjMJiMrcSfQW0F/8/+PI
G68VGEdcM0A9gWoeKJCH8i0yOVsGye+V8PbDp8K7Tgpxsqf+Yco0kWSU9mKb26W1Sjn9cpJIncHI
IQpKLQkW+WkH2YWsJbshf6uEhzXdWsryS9y+f9eJHx3hC+0fvryhhBf0dIojHOIb8FuALcUFaqYK
W9Far5VZ7hKz37TUALva2eqKcyvfZOMMOEaiObmz6bSyteBqoHjBHuEgYseDjwflYMguRF0/+NrQ
nUY3PZvd6Vwb2kfPuQ+id42zzN3F16lLioZLf8kvho7II26f7SnYEqmD+977GGWEl//LLtYRoAdR
C66dU+8op5yJ0vZw1ge8UVSz38Kpycd1p92JTkb2+CEizOmUM82qhgLXDRKZbIndnImrumTmO4tG
78CZ3ZcPRnzMwv4ysdObjICNswUgqIRDrP7cvCK/nBU+z7qFQ7dBKZC4Dupqy9k5qJb4eAMOft3F
ewFbQQJRmEau0pcSvzpWgxzl53N1M2bLGdcoFe8nP5xYf9Wn/Bh11o61gCHnDu0jwGgxY0dD2N/y
xyFwN8KIrcHF9a9FibP5RVBZ5H3m/L7q6huoiJmuq0SGeFJWQOwHGrILtTWCjtkQCdSG5dxr13Lu
yxMf0p1D3TzzMWyBTSoo9d60StQvnhd0ptg003lgcXk9LLQCVxvXT2LlmGg3RcAcjPpzzhYfyEs8
HldG+HWonMjuItEcdY5nUL7aKlS8olA49iJJuIDnKbC1sgBdvxPDAC6MmUBVY78m6B9+EagA0HGU
kc9iyz/PAA/RF8tf0JXiNvFvA1qdNwlm82nGsS0jE5/gENKGTjfwRvW0tRe9c620PxOTGRDmWAeU
2pxDKJ+Khzqg9DodQBxLjheXxG34J7IWUx7Mr5xNLiBiFc0bVBReK+hsK34Agrl20mder2zA8CH9
QSvpOMrHy/FHuYA4k+/5hts8u0u/Qp2JwQOw5yNu5FaiZHgX8dcde5FwlNvwbW6JaqX1UvbEYCOi
4T5vb8UB4u1Az9fdbDfMy0G8L3wc3hHk9lVGKmEObk3Nld2Ve8mq4euhBtRLGxedtNdISC5OnAdH
n2gPkVP2qBvHl36qmA+9ijVdygYfh8WCxWwreqOXZUKLmkAwsFRRSgMoqCsSAMV44p0xUd+OtiIu
Yr/ptomIjx14uG0xwGhGARtkPWqAh6yy2eGDIBGiQGcsXUHgnIzaZmAcWHxekT4WVd6Bp+cUz/od
yyPxGfw3a3k2FklcP6s6E4NXu6Hsn4gnWgmvrWBp7OQjYFrQf7K35HPEQHFoxlohA3VE07KeOt21
fXmhAvZmkGT4RyRk83t8CO4ees1aPI/OAjk5vYPNZERBKUO347lY6EqNtzVhuQgyBobnSllBG8wB
IOEJWsxVDiQXD8Dby47zFR5DLWEFto6wg4CLedPH8REyAWIHbdXPJHyXDeb+n41LcC+4KBBtJ1ae
nUlMfKsPayPuLN8mt7rjWBhgP3JgJnPXm9FKXpeaVArtL5LOFvMJCZIzy/Aj73WyyvNsuHGG4RBP
+s90uEwSyKp5st4iGq417cj+wG52TxPDTZ/cuNhJWgzXY00odz0HAFePYGMMuegDk9RTaCXP+DYc
AHF6BmJZWRXeWwZHJJa04GD0p75az4pzQZwDf2R8VGvC+WlrjdbGju1LXg9ZMZZHYgDdb+xHfDYc
dsu9G0G1ZMHESeSGk0VyLrpdAM5G4/xjeFXUP6vBIpVBLpTJdIwquNqdLwqKL2ngVCPPUaKL/+BU
lS8KTDxSVkKxcWIIf/g6F1Z6Yums8rkyZ9IcfkLMdinyhteEPgys4IzwcYdNG3kSVKsoJEUO7bSV
Ey7nRaZkJda10meGBmWZyMv7WmbRCeP+MommAg2OUYIPcRJY4my4FO1u8ym5RoTYcAjsqXgbBnub
lsbB0Z2bJDbIKl0jalwxDeGHsqvkQQQWxasPsPVi43Ud7jJGvVh+vJ1OnoZ75P2y7jrvqjFv1eAV
8uqNnNShMbZhU1+ExPaS2WCJ/hUxkoWwuZDBRLFLasN17iVGbaiS9N0RxTfQisn6VOTTyPDdKCTP
WAAJnIrY3piApf8reMaVSTyKsnNZYk4AOzlE6UEykvJlp498ORs9rgS3pzf4VZw0oC1TtItsIdYE
mW/I3iTdrfwYUx1K8tS+N5orKJnxIA+VHYofBZaDre49OMmWwgX0sl0F5SLZhXmsd5ZZyeERiWCb
5XUnI78hCiERBPXtO9sw6dO9WMIKVuY4DTc8SQZYREkKQgXRrKd9FpSJM2Dt+QtKISN958ubEGeV
zUukM4I+GHvJ44tsMVohzmG2NDusLPjhb55jrkrRgw6zNQHMXIQ5moO3Rw5yjiHqAyWNFJUVAF2a
DndxGDd+38WvlmL9ZOfBjF5L1IbUOQUsjx2MlehdvO5qIvHSDODL2/vA08m9vrWlcg7D+t2cEqzb
9/CCH9kFJ1i2dVltiwkK06o5lhALDnhlbTPfFfa93oGknpcPoHHICRjKCyI7tWw3kYDslsq7YgaH
yS3I73RnThG9iFde5AnIFgvlSfViSQEijV5la4NwOBHm7gsvvR4/PL1Th9rCGoq+CoqnChVShr9k
AaRsLLk4dDMvh07yko+sWzzEB7SArGSihNvRQIcrZS/HD2kWHUxEIueiAJw+UN2DrYKXwdr/E1LE
nivB0Wzh9qSG5ud05GhWsKHyIP6RC7pzi+3TcAqiJbpug9cufqTwRVMPvMljA0DN5NyoEFtzKy8a
j+IfzhPVdbJtxCYrL5lOua4AwDqkq74XhUNaTjE3gwlRTATbbEG+Nb6emXYI66ew0tdBuhzMzvRN
XLIBFaKQEXC5tJeTP13CC7Jeosx7HBLHvCyaZaPpxcWAk9PN47ZDTSw45pmUryxrIxYcBdAtwdrJ
zHVg6TsJ9NjKBVJDl/PTkrGrOwhTCZCdKk0gIhxXauZckQ8IifOL+ZAC/unLWSs6fZeTc/Uxhk7z
HGnebiSfim6OPEfWNCQZVqIQnSk6GEgpffWE3YC5ShYCoJGPpIKoMixYid3HU1q1urqq9G4z6MNO
G/TXj+ezlk0/h+vQccTFXvAEnDk9k5PjkeUZvFgcRldtLyQWzFJgZdtLUY2iK0SZtkEipYsBhq6V
0dECMbcvIxhdgET7YrDkbcEDvLBal2UgFM4VZT1Z4aarcpoT3jmXohDqkhMR/xRxFcU9jqdZxQaG
v0icopRB1z8rh2kLQe9OqbUz+SmvguxonBQUoJxossaWnu4zKnesqU6OstPuTaOS+ySu+i4KjUDf
7U7sFg7H3PZni6mKGook0fKRplCF6quwVxQxV2YWjavOis7blhAToKyVW3UYmg7AevDg6kOVtBcO
SPtWQKwxbeUqJs4MFb1zRId1CZx2bfZ3Y9leO8gVOweh78HV580SYQ7SRru3y+w8qK01Gb1tpJia
P4/9SVNM0YU2jIkEmhs314/8dcoSOWthEeNC/+RA5XDUL94JM5QjMV0AZgxed8Rh9cqSokYFys4D
n8NmJlZ5luIOoZ77jsbArG6AxHZ8vbKAdYAslOqgMmujLxqtCHtJGak9mRIEyPgln8ps6yyNzwZO
mGTAtTj4EVj2sSOdPtqlJauMMqG0RW632we5B0ek+8vAOBnYFyIhI9JWYKieCkPHhi7bkS6KtBsi
v/LaxW/rhZeZXMk6iFF0wpfcMHxHLwC5LD/StGIT6DR4SrGipWadpFwEuzUKD9Zzd9r1nMA2fqBS
JQfaTCMJw8oqgEYAY5Jcpc4MeB4NPA58TmN3FPcIEtQLrR3War3IG4jSgY7xfCKukV0PYDsbU4gS
BlJIYX0WDc4vnm6rG6/QLq+aIKSB/lgwmBXS+AYtx1pDp+gZGoIToFfR0UK/iMWC9JbK6xNqtVAf
mBbb1VF3iTK8oI6QoTVp37zSp+E02eGZMz6XMU2W/cXcKzuPx2tJt5nxUVTrxFxW3RpnYvY5AyQy
mOUk7rBWAPtgwTupyfGGadadsfcMNd1WkXFTRu6V4Ra+nrjHZXBWTVWtGCldiZPTm6bQYTNnHKMG
ICmH44FhFdhm5lVKnctIhivVa07N0F3DOXyWaJzTHO5o1/01FM+cBjjIfAV5i2t8TZVSk4ONDDMM
N7UR8UwYfMKBJz5Ga4c2dYCBzU9fK3W+Y+h+XVA5qJRxh7FL5va5jJ7kRNtoHGYwdpICM7vuLnAV
GDTrftM0IIKQuOzLa6PD7ofNWgmgKhhH+Ejanfg+BUwdrjrfa3F976gQUtOuf0jwBgumVTojpyKe
/SAVwMSPs6Wkeaqj+bWobfoEHuT7sg9AZ/kFKUIDnjh/npk518OduFxZUl8mjrnX1X5nA6Ltp0Z/
2Tp4WGnW0gemUaokAwyP8H6Ehbd2cWrEMs3upWFV4FrEa12B4TeKrxmVndbibcCvunehuevM7L6b
NRt42P602PVjheGGdg8nRoseEw+qDGNKXnvNWaehejC9YT3lxuWIm2VbA6mqcMMs168xsaHUsWGD
AZA0fXPrdKNW+XlcWJc1W5+1lAOaikxTuB4z6gqxt03H9Ao4s2OP6GpUNgpoXXyvDQ+dMaxrThqM
4fDsEvsWmXmxJAXV6Qk627qgFFBZy1nM8nr6DD13dpD7woixCW3lGDb6IaNXTuuUS8Ys90VvkTou
4YczvB8MrvvuvNy6FpVgwBj27dDdV3bzls4e/jSTv1IUSEzCOLgYlXRG9LyNNZUvtdE4a2DKixVl
7bul7WgOSaFypuw652fQuMmebRav4ebonyxfbhiNPYiTEyw2Jqin2GuEtM1X9VuYWLpvMsrl16Pm
T6PNwbOGMzsdyfbWPu1Na/jn1gbGdQF9wDWVtzQxX8QIZpamwCzkHRN3ftSb/mQZ5YXmhUx2Un3D
1+ksndJmtmY/PkTXVbtd6/Cl0Rzpz8E7ymP3stCT+zxoTyoo8eyutQIJk4tTuptcLzzPp+4ZIIvV
xBj0UoGSNqawXVgaDnSVI+5UUKUcXcPm6FrlTeKU93k/XHlttEqdlwI6a1+yjiE80GIlxq4kGEyX
tylrDxXOrYPa07CWi67CtWNhslXoL9HirvchRHI2aAzflbhClZ3PuI7h22T0d4YdAAoaAe0PGU01
wuvtRjvLlUah7rXNHwchqZ8IddDCVqrTyxSu3DRBzbjFQWsiejO05LWLxp3IdKe6jxYkUCaBFPTd
u9hVfzCPextN8WVOiUPNrB8g0T5VbnfMRQXgk6aaTU+Brd6J4CmdCUp9JJFbpqXBuhjiC3S0eIYg
RDgKXNrYCYcUdw7/tai4Hnc4NYlEtGrc9tFDkg0k+3FYiqFEScq6EEj1+E021Troj8/VZgFRWd0z
R7pbCtD5QDamas6x7+v+UuJOsQzebDDnvVCMnu9R+vAZ3Ymmt4nVedv3RJkeaEVCvAf6060Pl0iZ
IkJo/HLTQdMoy25sGBaHPGEHjPIh1qlLkZewQ2XYFCXda5Gals+5ObRnMQQoazMtjNVihN7JVNqL
lqB1isoXCeO0qvoVDt5T6hTrkCMogV7m0oEwh+cjHU76oq9NXD+FyYFZVXYjAYRX4KSNBOEo6hmD
GATWWZsXt6Ca3SVZc5FE5S7FXyrQ5XSu0JVU3tuZ9T/Ozqu3bWT/+6+IAHu5VZdcJDt24uSGSLI5
rEMOe3n1/w+9wPPYlCAhu3txcJBFRsNpv/ItdzG/HbkmqiDWBjVod6WwU/i1++kvZSlUAmen6r/b
inhAUmQ93axW3a0HtI3bMdR40/TjkINi5Q3wmpT2gHE3BU2J2SMphtu9nt35dXIwoZCv4X3li4IO
L4Fm/QzIjNMbByunqQk/sWzgtD6DV9CXdWYUVJ7sn16WfoUYdM+7eSAuWud0dAvD3Luj3KJlfJiu
ai33N0FMF8Hm8Pv4G1HEXcOLpKLetDipGV67RMZyMZT9Xa/75eT6jFqv1mS7VjbptjBrNpbeaADv
tQwth456d0lc0OBmsuCYsw2zyXy895WlY/bFA0dEHrRUcX43QjHuNMQWuLt6sIF2YWD0FQ79MrHs
5K2RWERXio7zTWVpW93LzZVjdi2tMjQaGqfrl4aW4KqWADNWw9ZcsMg0oO20Q4Gndlds1pKvgQOO
0joevdUppI6yXzImJWlso3gQoAqXujRfvSBT6dH5f2LV+zl2VfNdLcv0IbX65s4VYffkA43ZmZko
Dz1Axnuk3uKnuqYSZdtDslLiuF8hpETPFg/5ZZC0PrgLo94WtRned6PjLjrIm/wBPksxDI91Gwn8
1TrUrkFARWLZI1j6mEQVLhD9wGlsaihNBgQ/nBJ0fY9q1DeppmACuz6VWx3nd9yD2knsRCspHeRG
P96nIQc6ToLmaASxcyj6Lj6E8HX3ZVKVq6z3U86c6d6ZtU/kPAzC2nl1a/+02VU4AvkJkgih+a3s
i5KemxX5r242tM8qCMwn1w4S4qhMeY7y0GFFDHulC6u/x6AK32HYT6s0GsJXdoFcD/4QLyJNTKq+
aU1d31YQJ5PxeizJlzu99p9Cqyju3b7118DlnQlWrvbPjZtb/qZSQBEBU3Lls632DVU4I3y1wL/m
JEWIBGA8IB5LstN8b5sjdQnsfU+shVy1SY2zjubrG7UE7x+bQ3ZA9rN4jFISYy2KwIO4UluQ3Xkr
V1OC9aRkQk0QXIQvHHXdOU2DyqkO9KO3jCViRfrexH/nWfP9duWT177FbKglOCgaagrqH0Ou6fdV
5HhrJRy65TggcLtohu6rtJxuBxYvyMCHeT21kr7Hgz2oTOxG9ETH4ynxulNSBFyoeopQgtDjVQ2C
eYWM47iCkhE+UU+rTr4DuEc3m3EjC9HfB43rviI6aFKMEQjneqMUOLDovvanQ1H4Kc1yedIojd2l
oZmtlVh7i6q0eDKkb+Ec3X1NjBo8ohMqaw1LtHWgIfmVhdSgmha4YVm3BVtH0t5BImUjslqkSwT+
h++xFrekpAQGhhXSUfVy6juFXW5iJypXag85gIffejEGPXxMM+60lANyKmJdOwi87lcgntMvGqd3
2YnMIhQz5SqzHFz7Ml89GCDCqaRTUY6aCIjskJf3Qa0O96NXyDWd7PrBs5v4oQb8/AZGud/gzvwr
q8f+zpYE8bKRycpkBfGf6tVti6bDoVKL/k4deQNGNW+3FWp6FFsGPcLiMO/EQzR49bJwpblAczB4
6Ksi3SKYkS64f4BFKm24GsfAOFQh7TWZBRnQADd9c/2AcnVZNZtgtOg7hwgLpA7GaV1QQzx0pLUt
UaHe8LYrz72heMdI9QXGSEU4xfoe/51SrOPYxGBLtGRgRfpTmkazjyxM8UKnHRHjUB3y4ardIJ8d
b+t8LNY52P2V2wx/Gl3pVnlg6A++mTbPTRKwXwzQmdhSab99nvM/dC+CjfRKeVBxD1ngkJystDZ6
VUMoGwWn2BbZLosBqDth2jzIQcoNYuQ0YMyCc2e6w7L1wxbsK4zpiouV6DdIaBZntHOsTH94Jzv4
lVpuErvBCzPgG4w6EVodsMM7bo9FXQr3XrOadF1gk3dnpH5Nh7c2eXTaCZFuxhRZOq9bjUrk7QIo
rjvbZC+3AyVVq85N1EIGCsPscFq5hs255abA+7teuT5V7aBqOOm1Tf2hVVA2wM14CSUIE7vRmyBM
frbSiiL/n61SjBFplWE8CLhbzYQLQjYEKygEeu88gbTXhphTLZLVkFfuHXVhTIMyKyIdG4u7GoHA
TeiCfrZJH9ei4DJI3J7LONaCVSP6YB9UCu1/14s2aQoIPui0Gl07GT5bajaueyPFdJRq3jKwdIko
UA/+W7g5XWarwQstyIYXH7YqoQinNUAbo4vdr3lgo0zj2PErlxGwMjUEpmOF+rIrODS5YGOqXlvt
0kon0elxr3QzuhY8yz3uacDbcIPEtzHCxykBW0ZpENeuY4PLzNK3SfRbcPKHxioHGINOvQsdjAec
1K2Oos64OOQ47qRNug8e6yemg+0T5x5sdVp6L36aYhsnAvWLEZUl1o5xvx0G2a7ikTcoQszxW8RV
+30kBgMGagYrOQGaO68F5VKE5SmIFPUpjHHtI25JiyWulgQYZf6nLcps5abtF+yRvE2sUa/wawvc
SlJ6C7XOo7WWgxrLk6hdpw3+jFbZK8shFWmA16RRfsudGIS8qSfrkjb+UrFR/PUar9lneYCQQ5h0
AHRkCEvApCUpopqa+AAY3bcKbTsWbfUS99SqksKwn6RALhA3NmfZytR7DrSMXCZl7TLiyEMb2ilw
oeZgKOn/FMRowQro+aPjxHKVF465z4O2WfU+EXfTGeWm0atm24GIuvfHEcxInzXPdWyra13w4tSp
nt+rQdd/CS393YKAdqWipyTMhBmB7oWvblwkh0JtwV53Vv09bPJ4pVY1UJwwQ9CplPZeacZ0mQnN
PNXoI23qpKkOxjjSUB1DZReF7QCyqDeQwDej4QiAnEJ+M+S4X7XpTm00mnVFFNEjRR4Gt2kgitIi
weuAM/ZSHRfwVSzc7NL2wRrb5MvfcnUgB+KEYWoe9qfYYnzm0hFUWYJ+qn8qUWJzySqmmjcuOmCh
bihinXOqGAmuPOmlpUKTmbGCBlnmjuw97zSk3q6EI6Llr9fncs7kZAQXlrxHMo24xkSA+sASc1uw
2rhVeScJVtUHTDMSZBhBsqfz6RkUBzc+m+n6mOdcJ8bkw1Ez0iAAzRV22MuRZdeZj2887NjsB0A7
JaJdSP3z+kDnFDjdNm1YWxDPTd0xps/7YXIkVbLMBI0GzaqcHex/arw8qztzEBjY+pRTwiy0N9cH
ffeI/0xrQs3TUV0T/ii6OcbE/fwwqkRBPSvCNnhK/oVvpv8CTWi4Tegjr/A2EyxtAlVb93j+bvCP
xugYoGnw1XTalRt7RzrA13/UO2v1/EeZOqZLEE/ZTJ9/1GhFo1pafTBxJKjygCKh5fhvs2jqBIsd
e3fCx1DG5P9MVWTamSr9nEb17lmgqbYPMg+3w+g04XzKH5TsqUZPxauQtuhIOjSVjjz+jqlqq5FU
Tn8fpf+pwtdSfqroUvIXvLMtRbq9PsFzoh6PPaxTsgzIu/z7eX4qTLAgxBT5qOXZcx74+7YlxklF
u/v7ccCPIpzAC81QsxMpY1EmdpKNRyMezFXSd2uiRcq1QEmuD3R+SGxELFD3oYSF8d5cakTFYzjM
fDLvxMLUYKGH7ntdU3GaBZLu6b2duOPX60POjwtGwAjRWAyLzZBpzVWoiI/KYQQd/lhQDYqa76kf
/G7ptY6R+xI5wY0t+S5C+nFL/jsc/lTqZPSDps9syawyyKs8VR+NwMIHuJDh0hjU303dvyIk/xy5
FVCbEpto68XMB+DZVHQXLSyyjaQ8pwmYPZgxZ2ghLwo4dK3nisVoU5IwlYU+oOA/9ZNr0v0FDLmj
qw0/nDQ+YMr8D4pjYpHaQ7/A/7lbj8nwS47IN5ta9lbGYO3jghDDtVeZf8vh4fy+RTlag6SPyJeG
BsFs/+RaqWPbYhlHGab+wjFSlwaIcHSgNHqzty3COLgpGuDXNiRBDfQbL8o58Zz31CaF4c6fhEBm
H31wnMBtkJ05tmmgLFFp0I7I2qW0xUiNwV6KZd24Nrj2trVu3MYXLkZop5PoFqpA7LP5azbSmS3i
ptSOMcSvnRvLat/oTnuUTVtOPEia5THagM+jBqxatma0r9Uk2AbtZNarZ+XaaPRyOxJXxOCk63yL
Fnr2NAaOexd6ofbr+mk4P4A8TYjiIIQNn92ci+JodWXXNiWWIzkZ/Rc/Ja5rfAcDXz3aRWajra+P
d74zkMbRKRlDN8bt0p5FFYlFzRggVndEakS/A8IZGEuzBQVAeSBdtxmVlDSK5NGsCtzHAz28Jeh1
foXyHvMiqw63gIOZyufzaKqNUabwGY8B1djdgHAh3W/V3YlCu6XXfr4LCWq4sClDOqaBItXnoUKi
Zxxp1fro5sgfLbpICnIBYXb/xKlrvLVulCQUU91xX+d9fWsfTnv848XDQ2Eiv4WcLcuLSszsLdT0
Qo2qgY0nVPiyutaKu7ISzabszAhYH87NT9yCNJsoMi6sH71dyDc9CvytbCsBbSg17RuKBmeSRfwk
G7Ex10HWDIMZc/aT3NyW1aCF+tH1En1de0G5lSjw5SSZtAruWqsr93aElhbC/wj+O2NNWVdUy3Cs
NXBTqtnFyIYW4WS+HI6/Syt1INKm5kHzNcy0ldpy150eveIGLp4CoAAojOfWptcqdClru3keOuCk
Ra2IPdJW2l0CNYKg2qpKe5EnLr0rvwAWAgO63KotR7jvMzQefFEfAk+MmxGgPIh1GXjZSldjd2ql
RH/9IqKzY2OR4uBmyP/Ork690QvLyjz7aEpTeVSkO/6wuQFeqlRkD11jVDdETi6cB484jr1iTAI7
cxFtLxltyZI4x47suUNBahkZI21dNbsRD1vnRx/BGPS6objjnXEmq5PodVW6gWMey2Gg/yWzMP0F
VVh+CYsi3WN00+3wMwF7IPZCpdEvSsV4Ngwj+F+pKOEa15jmziLhfRRqKR+scMBDsw7tfRjkwxua
S80/yI/H6w4PtRVnIgGYE5f9lhyJfgmpwTffSo2dkneGuiqcKDwGFgY7QWtjT0+tc53Dyl+lshFf
fNtIHj0jhAgfdM3LMJj5T6fQOuiqqQ+Ql/4dj2aRb+Kiw0myrDv3u84rtmj7fryzh5Y2v+7WPzrH
+6VSgYHg3sXUqYdB31NFSr53VvpAhZLSRKMNW6Igi7J73Lr/VJpJQ7hz6xvCC/MUa4rlJpEoG7G1
STFsdvL4nLKWTlXBlofmO4YuQIzWuhXsnF94kxqQbiKG964eN7vw0gItror69jHKNHmIsjz/Vg60
tQNbSx5qry23XTgdNZnc8hc60xZFWfjdp9IjhyTTm2vxGWGj17VSZMdKxpq6yD0bYmxP3Q9w12iu
QwQn3iglexBaR+vglYnjbtvES3dsDwFMS4V0T9sCHKks91ozWHu/18Kn64/f/LH9dxUcnj+0FydF
yc8Pgkx6U8qhqB6rWmtWVWf9SAN8JfTcXbqRq984cJdGQ2CP9caACs3A2WrQTRZtUg3VY1ugjtlp
ztYtxpVXGusivBXwnX3/aWrvspUAsQxPc2fPKjqCfeZ2bfXoIlYAWBZMqO+BlBjruNtrXgf91ftT
aAWbr3atVQhR6SGRYwnSSkRoGveYtpeqQfs/UxaYJ8Vv1z+9fn4CTAJBkic02iZJollIKJuk1rBj
Uh8V1BlOmZVUp8FCrS1HCpc6K+ZtQ04PyEKlXvltZU25iCuK1oms23IRAYp6Kewg/1I7iDcEPUIz
gUJfpVKDsVopZj88QC4blwPyzoshmKBFhhquNcSob5zk81UlfVG5SR0NXVJi6897KLZiA2/KUX2U
WfetK8a1OhrOxnDGx1iExfr6V5s/Du/JC18N0zlcCjF2+DwY+cgYO12iPppCFwvbTF7LqD/5QXCr
hjG/OaaB7Mn9cMoFCUhn2ycQHLZQUcbHyookr7tDapZHd/HYP1AbBz8H5hGQgHVr3Au7YpocYTrx
KFfI7EQOKX7JQgXcoAyN8aNIS3UpWNev1z+jNv38j7EYlQidWXE0EATwMJz8/B1TYTddOyjh0aIu
Eo/al2qC1sS2/8sV8h6AIHFgF79mkuAjStsldizyRjx4vpT8BHSSHA+FQk2bB94hNWOlarTwiAbE
TkmHL42Ds0Si3XJcm7/y01RRXUPya1LQZi0/T3V0UyWkIRQeywDwYe8YyQP5JdXwovN3PuYQS0Oq
gHAUraxfqgGRl+vf+l1rcf6tsQWZsk4VAby5/OtYyaFJEX8ioBnGtzQogZ9HpHmEAeODF9LzHRyZ
riOvDrZun7r/kLo3d12p1Xc2CudGU64GUUb3FA/UFUi4moK4agLa62occssOXInYgRJUgA8YctMV
vfHbduHSoSNDoTSSxsoJankPWsZZayO3wJA0gGQLz1u23igevE75kvuVcS/BMWyT0NA3LS4pO1iH
/SHpPZ+og/J8U5ow4wrFWMZSNMhK+B79EL/Yha010PCKnY03JMp+kJ29r8pcWVWlODiyBgk7Anr4
5Qe9vRqdPFuSeqOSpygZFgpW8b2tTWjuTqCiQ6RbK02Bf4fHCHXD2reHpRQCu3CvH94GNvm6cnP5
VYUVvFCQnNjrUlXXJl5/myxU6J40SItEhpSvlTneUpg+37NIGJImICCMQYg+f9SlQKU+LJPhsYEQ
QLZCnYQirrWhOxDf0LydDvrHXWOgMsk/GoqPGvHwPFfr6tKsaPNZpy4Zfwd5i4wFqH+eKQP0YPWn
7MobA57dCdOIjkZbw0XTUj9zRe3VGPsUP7dPGg5FP5KoMA+jqjdL10koCTVI5FBJjLRW3uFyFJzs
BOaJ5+N0c/28nHvxTvqaeNqh9GtazH929fZEnFXbavap62slXXSi/pV6LqIqrktbVK1CBN3KMFy5
ea7tUVtr77WijJ90osl96Xg0LsNIgaAcWzdO8pmC1/SFiFt4FjSW5lx7W0naqkWT9ASw+AiG6oiK
Rr6w2xiwdLYLVW+bqsa9kH6zbArz9fp3mb+z/w5O8ITiKWrL82tEKGNplcK3sVjPi+de5MFT3kfl
U1/h2mKJ/q/dFJksdQLcIVDkphMye4kUoaWq1+ssg48sqJeX/6glRO8IZK9XZGvfcmH12+HSVP7a
fXoa2cQHfOof0OyZ3dixoypOUqjOqUSi5amDTP1YdhEATNr3fytsx1d18Nfmo1qTQOn8dQB22ndN
bOsn0RQ+mhLgfCsJfSBMFdg+KbC666t46ZQ5HGgKMGSeVGNmu9vx6bU3Smyc3ET8sH3UgBX46H78
P98J/hhQMpJC3HeA8xaxA5NQczbXf8A8wJgmTAldoxQ5OS7PQ/7YjzSX8p5xMvTUuAut0HjQSle/
cZnML8r3UQweOx69qUMwiy9o/lRWFSjGiQD4p5VoP+nI/jRk9Of6ZDT9/JYke/HQ66ZTR6o3+5ql
p1RhlhnGiVujWupWtW1TmKhRfqDs+QLf7bc6Vr/Koj9hSAJ6rvtSxZlxY00vThbPOtIahGcpM3+O
MAAp5H2sMVmE6/4EZd7jyqVuXF3+c32280jm/aOCvZ2E+0gq55XC2rGlmnileWpkt5WgTJZW09UL
JPg2A/ZWqOKkO6pVe9LK/fWRL83QmEJG6nfGuedmVYlJUxKlcp1K05PRGOkqQunlzQxUff0fhpok
xKc1pWA//ZQPbbwhNRItDJhkksQHf8w30g93WR/u/n4Yiss0KQ0sQOj2fh6GHlMv24xW66hXm9oo
D9WAtFumv1wf5tJp+zjMlGZ8mE1v58I1S9s4NVWGhVRcoZKj1s2N03YhVpgq5f9vMrPEOhSRH2A0
ZZ6CHl+RBbluvvelBCwU5/bSKdFGaS1N/Idtb+KISoBi0x+YF08lyCFosGx71zfkD63u428y7OlJ
Km5xIyZ4D6xm0RAD4I/JXTJVImdHrG9i4VSpqp0MvLieAjOr/hdpMdzOAphVFVXjui0G0MAEZy+N
BT7c0zJzUwRQDTrLg2cwhqBrdKm8OX0wvCL20x0ixKhA0/c2HMa01u+GzFO+jU7fbmBNGUd0J7PD
kOs9SErNpmc1DP03FeYA/Fnd3VPjE6d4kPWqjfziLTHr/hh3Qb6se614AnJmb5whHbayr5CsSHNv
I5sR1G6bK82T22kNILPRiTfVqEXbshuSbWS12bFALHvfKaF3J7FSeO1TI1qhCfl1GBPvfgj9bqnF
CMdc36WX9g95IOZvJISTgfHnXWqnImxlLPWT15W7wk73KiZDWQd4VgQPYT5srw93IZKhKMZVwiuE
UO/8Cep8pMuLcNROQ6zB4wxeYxEArzYlQB9qIjf2zlklaLo2Laq7Drq8OKaczS5qa6nrFcOZqvJk
Zh4UOuR7H4u8Fxsr1tNnF2LcSkvt7AUg+ZPA0Omu1KJfgWkD0gzrYR2NofgqxhwCmq3fciO7dEfY
VEEpB01neO7gzOthwnTt9JOftyqCWaO670TQ3bjwLj0eJMAGZj+YQJxdeLQnCz1JeuNU2sUj7G9Q
8ym23DlYmoi4H5S/8r1I6GS4zri6vt6XXg/CHfwF6fqggTu70vXM85QoaI2Tp3Q/qSr/A0IEIOWt
8uKlXYwrDyUFNOYp6U9//uGuzeDz+2bVGScT0olaGpBjbRtfL9P5GXV9jzhtcKNVcWkjU7oG7IJJ
Ls/y7N5NGjdtcMTST9ig/GysAkhSWH2rTJXmdlc3N+7bi6NRybYJeEiO5slnh+wBnpe5foo69GBF
sJdj8kvFRCbs/dfrK3bWGJvOjEt50tYcgmLPnn7Lh2+p2TqPhhZaJ6+0nDdLqP3OKfrh3rJzc91r
aJkjH2ot3QJCkiU6qqhUOACv9AMU9cDLw60yGMm7sdo+b4G6E0kTzYIAWNJbobniVd4a4dRoryB1
v8lrRJiSBsZBbhnjb8+Muju9KKqtpZW0ZwIaH7E6eDTIe5gbwPf9lVGrzn1CT1UubDwR12bqaGsq
LIhs2Fn2mrFFQN0Cn4ay2v6HdQeHRlOdSiT/zqJOWjdp1XeudVI1BPzoy3y3K2+nSPUN3Jz298vu
YqWB7c0ESDn3F4hrcOJ+TtSX0iABYGlH7OcCJXN/etMiqBvXF/9SAv5p8WdBi97RmXNkwOJX+bEO
nAPiL88VzBU7j75ZJpplQrqrDkQ8KtKwFhP9WGfeswbNTMH6/cb8z/AL7EWX+9jg1oL9BkLm815M
nTrvfLczT2Qb0UPhBNYTHBexkTpkv051ApjqagRUVQb3chwyXmAFMaauzO/6RG5K+B+jyc0q/CTd
jkTwP1QEm1ci6bLyxm+dvswsTHFV9LmQZEMCm+v880/NGjVN6EbgYqXi26qPwlpCHhv3Y6R5K1sr
7a1eGd7CsIPwxqJdeEQ+jTz9+YcDm3StXzeVYp7KvF3K8llYX6/viukrn02N8pAJXBFbzvmjXVlI
qeSBsE4AhlFAShIdZiCVSC1Jb1XZLlx0pOKTlYY3tebnC+54Ms+6sDFPYrQAfFU7EWN1Vpj5Lo6R
pbs+r0u7nSWhA2MASeDlmAU/CnDCZnIuAhZZtI9FM0S/9Hygwi+QdgAyY4JezyDPNXCtK10jzRqQ
cKxFlK6VCGBdP9hEfr5f3ng15ytKjRHJbJV4RZ/6ZfN6D7xMYOyhPR5NqzchewHrJXT5fX328w37
7yAEfh6p3VT5+7xthgBSa5T64PesakP7a5tEwU7U0doey4c0bo6xXt5wDJuv7nzI2dNSmIVQEL1W
jwPco8yX320NYt4Qbdo4+uf67OYRAUO9g2vJT5jaWYPfdVGUS9pxPGYCmcPKzHwcucEqjx48u8qo
o4Xp1sWN6PasSkgv1TDJKQ0PD8fzDDbHAqJ2jVIe2SInC+ZslbirBiWHCfFpHTp1XIXQpfo8v5EG
nu2YaWDQLCYlCFxV5/3VvPSaOK8yeSwNLG0bGeRMF/rX9Y96YZSpyoEeHQhJbuPZedEgLOMnGeVH
3xbBi+rn3bfWa7Ob53K6Kz9eOHzGCZgBcM1y8GKbR41dGuKRW8bpUQ/kXgz+ZlSdBRKQAWLPGETn
ytG22xfZ4QFg1TsHCt/1eZ5tnmn891IrlUGP4Orz0SiSOA6F5iRHpezddSW5eSq4mrvQJPKyLZDM
Rlc+Xx9zfsmaU/xKsmKBtWHvzqsSbqOqfqPV0TH3XVD8aX2kEeEtNIv2y/WRzleRkfhn6sZfcNjI
PXQV+tQPj94QfW2j+oka4A3M44UhCMPfQ/6pPzzfjlVgRS3M/ehowqkoUeKgZn99EudLNCEFwXxT
I9ZxF51txQS4e5UCnjvWha6vDeAMWy9IC+QUoSXB0BYHC3biLdDY2b6kb0q5hc1PcRyThc/7okuE
q3Mzpqegw+/JCrAZ5b8sbkztrLLJVqA9S7wH7JBo4mwr9Brnoq7SU2LHMLQ05LH77t4w0m9J2yMn
BbfEA5JLTDxVHvOqgqz8t6ac02+wgK7gmcntyXifp2o6oH55AFMyjmE16fJW1aZsbiSmZ0/QbJDp
zz9ELjkUmw7bw3QScDFR/AyiP5qGIH9PPdfdKQqd9+u75sIh+zSrWdbWKg4yn5menho01huUH5Gu
/HV9iEsb88OHsyerxA9zwlu8LZHJ4vq37iP6kR3q5wyFdvqy9cLN9cHmmf2/q0R2QANDt4AOfx4s
Eo7045ENiarLvWq4JGCCbr1iRhs41E9hqD+YRvyIGNaNl8C+dMIp5IDRs0wsqOZPAU0ZlKVCplkg
Wboa0ZqAqaWnR6OS6pSqteBpgXYGCVoxnpfaR9m2zkLLrP/R+YG305EsShL1L3iK9FTuDWtNOyG/
F3XhPWdhD5V8UrlB+Cf9FkV+c1/mkbXRhta8G7NB32hBA3sRRe30q9c1Iaid0l4Nw2iv4gDZb7/V
5HcnFIQZYgiPndNjM1473UKYNNlTsz2FGRjnqu1RNlZbb61GTYsFS+2t+hELJdMc5M7QZYHypZc9
9DntWiRsfbTbu1Bdic5DVgtBii14bhvCXi1Xhhe8wvJttrpvmytTITt3ndxeObFZYPqRB7tOlsFq
7Axlm0Og+nZ9K1zYdxR4uNipRmDaO/dNyhWlKjyDs6SFdvjUxdlwB/gg3oQpKvEwjAsk+6tbD+WF
XUD5l7YA/Sz6ovNdAPIiy6GqJ6fRV9ARnyy1BPXWG5ZQZ2U8tjkUGgICGlcAOuYJiBunY5IVcXLS
6wK0Pm5US7v1UWO0lXzv1DrybxPJThvD+meYefoenmF/hw7dsM9FhyYXtdqfLjwgEJZx/V1Tm+6G
99iFr69b3nsV3rpgJlUaousSSySnWnTJIs/EncjMO8t0t54pX4iwb7wRZ5E0N+eUik0kNezs5oVN
SxVx1AuYQQ65EawbqViPpd0Mez7guE8s7VZMdmGlGZDsH4CSQQlqdnOGptpIUw/ikwuvW031FxA7
f67vYO3C7WxwXGgd0nQ29Hl/tPcTv2s7OPscj+9OU5B0QTLYB0Za3OEQi45lYOObYQ/xfe4m2p+x
z0W4VH3HuS80TDKiJjFR6XPKTRU3+o1NeOHHWSb7HLgSDlpnNCQ7YtJOMEYn1KWR9AxX1Iv3hoj/
PsTgvZ2ojtysgIZm33k0fOQ8pJGfWvIb/IQkvFrFv+WFfWE1Kb7TZoN9gAbxvKdSVsCGG+RSTzUW
datKFnLb535+Iwq88MmADwCyn5p5Ous6e53SCK5/ECUnGog7tx7fKrv6MaAScn3fXDgLBoHSBBoh
8aIZ9nmYXJhKr7mpODkgJKpO7n14LJ1F0hxB+bkRQVx4cQ1uWa4hqqMTdPbzYK4CYsCd3j3kM7+4
Y/pElsmra1cvSdR9RbflyTXlFyW9hX68kFrC4KEcO31OxD3nV62V2xz3zif2NBOY5qV8M+3EPtgY
nuLo0mSLATzDJg68Y45gWEhj/8YV904W+pyV8Qs4/IBrsZY7i37p1DhITApxMgb3AT/ZU+A4a+Ra
dmnpvti28cM2msMAkNt0lQ0qHms0TDDJ7Tau5T846Bc0oltpN82nLy0/0T7dHRJF/p2dGEmaYbi6
SE9+XKGcEw4tqnSJPOZ1365jUNdP17fbGYxjeo0mJBimizbFkzk8C7UHRTpoYHBExVcAz3ta5GtP
xMilxke/TJ5zLUdpDtl53d6CirsR813cCQ7bwOTqp1c+Jw1mgT6Ymh+mJ1MvdmJQdwleDwIaQI/k
khmM8OI7D43F4j9+bPo4nDMuD/xSZ9u/sdGpV6c9kEsHuK89+CsbPsNK0VAelwFSJP/hY7t8a32i
SIHMna2uKYBUpdAxT3qibcA8rV20Uuow2/WjudXLDsHodvze9NETwFo4jf1/yTSnpotJTccFzTKf
clWHkBS9QJyCqrs30+KZgmEPqxl8idf+kuktK+P3t3t2zigiU8ihpGMDyJtijQ8ZRBxXXtdFXnhC
Lqm8ww3EOeWuKB/wjNe/5NIotvykYVWbdPOMMVAOjSqwk/Rd9VdiYn3qMo9be/7CVU71lyXnh9me
p8+WwXGSxFbMNDoFODglmfUraFDsnFhyYXyUyLOixQFAtX3t3219JjF1FcA6zT7Fq17GOrmxLy7E
WyYXvgkIgZjwLD3t8SLwbT2MTpOuMUK1rvXNEvkXQ/lq9Tddvy9NXp/Im3RKqcrOgWLoGzZuFinh
qa2wMMmSh76dZLbzl+t7/cKjzHS42m3IMcxrdraA4o4ZqMf4ZFiIbKh+iPhIGq+vD3LpwxE2Utzi
ImdO0236YXNlWt4lveDl1/VhIycnF5wCM79BLOt2fn9xRh8Gm+X3ZowBcIj+I0pFAcaCOvqGDHN9
QtMPnp8W3kWS36m5fQZdxTmvzn1jiE4lTgANzkBjnBx7t9mnZXijyHrp5ifEBx9rqyTcZ2AJt3Z9
J6yL6OSTXy2GER2OhhSQqzcJcQjg6csiZ4daMOowxdJobwH4LgQfn8afvveHxVOR4E6UvsLosB8f
ksxdCwTUeKpWsuaiUMU+jRo0HNX0RlB6eVwbiipHn/h3VmwbnATXGL2JToMb3QEFXvM8oT3QHioU
d3ob6VKvsO7srr2xWS/Uh0zDIp+dWB9QdWe3TtWIAD0ZEZ066awdSLhV4x6qyJ/USzZ27Rzt0bkR
5l+c6v8f0piVb1CZKtsmR3wWRuCKAif0TjuHhup8zR39IFT7LiOxixzl/zg7ryW3kSZKPxEi4M0t
TbN9ky2ppdENQqMZwbuCx9PvVz27+7NBBBHSxYwuFKFkFaqy0pw859v1Y7yy1DnDiQ4LcqL5LBVt
gE9FVJ+mqIZ1EV0JUDFUNm8jx91dN7m0VIvqLFkGY0jq/KvapeJMhLrhcXCRjWqzu7aOn+UpcnL3
xiZ+k5oYdZz9uG526cLaDGXRS2TA5iKQNdKRKWG3DI9aCWllCHZrG/eVeuhzO9M3ClCDtYL3pf8m
TpMNC14uOfE5SxD8tG48I9GjI82910mqwibjp0gz764vbNkMJXyidDAh89St14YgreEFB2/KGF9g
hOFG8cKnHN7G3zXEFILkcwFKRS9mXg7Roi5Ls5b3qLLt52nUv4Pivs+ISFZynaVIE0OevIJ0Ii+K
7E3bC54IXtl+aH/4QfUYDgggpkL7ZBT5PQXot0JUL62jHaU2w58s8n+2Z77OE23BjFuAr+2CO8vI
fvW5/ndPhPsHZmi46NRiSB7mZ6MqTc8eAN0dEX15MqfiVY0qSoj1Siq8dL1pa1MlZIKEMYGZJ0tD
4fFXEWejFvfCmI4R7EAbv8y/jiN04zABFVP9u9PblGaJWUjaCCdhVZjZBBaQBlBqRUet02+GJr9v
A/2QwHeTFOray6gvvMJntubuqxYqMs4GX0sVDY1PbRchSWjAdtoISMilpkw7vrpJ/cN21Hs/D7dC
VCsedPF1Pv8N8jeevY59PphRY7DHwDqf9EJ7AB3NzJHTbyukiDcelGACoTnG/vdurX0tW8i0rh+m
pc7N+ZbP6Y8GI5xsRyQR8AVXUvyk4TfYf/h/oMPEaBRS+SkV9mPpJ9sSSqIV8/JxmsdCEpQkgQM8
l/NUWOva3GYXOMwyJ4M/DfFpZ4KsJeutjRHV5Q6j+W402wqB5pEBiwhJhes/4tILAohTZdtIgkUu
AFK5l2l+PfAVJJdq6kX0bAuxS3raO9cNLb0jQAuZF5KTfaz54+fWswDCVY2UJFXye4aYDwiGs9zk
NMRrKP/Fo3Vua3a00jwZQy/JCbyEuwMW95R7/oMMOPOifhZB/atvuxt1SG/bfHjgxV7xHgtLtSnX
SXQjuJCLwZGotRW7t8MSbNFgbuGnsL64Zq/SvOp1uBpb68v1rV34hjI3IEuA+YRUQf792U2i41FG
ghrycQBR+jRRD/qnNzP/M72QNTzdQj5CNimhRUBQ8JCzZFcXZu9A7RscEw2mIAKCKtcjVDtgJ0/K
z6SzK05xyR5Xg8EmkORMZs5C2bJLtcAIpuAI78A3GB/uPYId39XvhgLpt9Bf+XLylZrdSPIfWrmw
gNF/m8MFtcHNItxgeGybNnnsjRCa4ECsTQ4vRHKMFWk6/TjGei66AV0T56EKPOJoZtGt26Ex1EZv
8NZ2UCy7PyIPce4Ele5Iz16vH5Sl3Tw3PDsoXqQyRyENw27W9cHWLKODXd4j3rQBHnXdlr5mTN6S
s1OZN+NQ9rUeHA27DJuNU0ywcE4IEuhEIht9AK6fa5G6V1LU6kUex3uvxP3QH1D2BpS320TXamRC
3fpbqfbttkkA0+ZtZty2mZM/wOBUv6RRXO29YoKoXSDckA9K8pg6U7upndpCGKo3Nq1q1SuubKHz
wdwbd4CgjuYKPJsfl1aYUegIqw6PiG5HWQX/BiWN5mbyyp0a9ShtSWk5tDxkQpDRSR7R/rN8VPLC
tT7Ppas5/yU48o+/ZAIZ6VRqwy9xxaubmo9C9V9oZr4YFBuvf9DL7wm6k64hyR2zByCOP5pCXzYP
/TpG5wOquolxV7BHzznjrklT31hosq7s8uwucg/JICmwwPaDr9HenfzZ+aH5r8eQcaY8ELCU6S9l
Ve9/a0X/WaBAQNYEOOpiwM6mUWmXgZueSh1KPN9EhEyLP+eh3u2Hcnwdxmgl5ZgDZP+zSMsD34Ib
9eZdX4uKAK+Blp6cujsC6bst/REiSSigAxt9rGYf9d22EE2zEWPwKymHu7q1PvvD8FiK8GSLDAK3
li53bqAiZoc/r+/HzC/99+ssIIYOE51EoTP3AP0RsjHQvcN/5Gpo5MGwbWR5tKlz/5dZWk8JWFgv
Vn94dry2MfLwnDleadqAUIueLJ0HvsjsRiVDA/surLcMyobIIMDYgA7KXTzGiPrwwFiW321833hy
SK0D27vx/DV/tbD481/wjrM/O256YqWxVYbZCQWIqYEoCLEo/QWkS1inG6dTd5b+6fp2z/M13gCa
pnKvyWdMYI/yxp2Z7IpclPJFP1rGPy7UuCY0/PFzS9ArZz2M9u++UfadsQZTn4dHF3Znmw3RiDuh
2K0d49jatlqJcNRBqoHxhzMqt6pSbG1QAhsI2jciWYu6LzaaVZO8AezhdnO1Z6vWAEWBkW+0o1Ik
PRiTymueQj22bnJ1SFC+6NqHtmyNby4MA0fD78I16PfcsZC5wbBHLk6bguBsHlOoKdrkwRRGn+Im
HQ6GaNqXDljO4frXnVmhyq0S6tLsB7oHG+M8lIjsuPX1oXOP0PoXTB4UTx2kvNdtzL3/uw3wwMzb
2dQx5t0WxVBQC5U2cjb6EWAyDyki2dtxUsYnrxnWirfzJ+A/e/IZ8AwJe5w9AbWllbCPOO7RKaxf
Q1SClkAiyS/bX3Wl/mxgz1p5c5YWSBxN3Cd7OZQ1Pt4QvTdU2sWqe8yM6Zm28Y9U78jMEmMLrO7L
9c1c+mCEmZSJmS0nbp8tjsLMJCB1Q56sRH56yF47G89z3cbs7L8finMb+sf1oKcwaHEWe8esDg+2
ACWYOw8VC9t2VvkWDjCuK43/7CFqct3wwkbSbiXRpBrMkZ+flK7IcrUcJv/ot764RUsBDSMqNAdf
DCA+eQxurtuTLuTMn8uFyhE+UkoYKihmzDazr1AMnLzIJ/gz3+o2/6SDNSr68Wulo/mUK9Cee85K
VUM+Txc2JToCPh75A+bPV6O3jAeXPiJUaLorlH5T/1Q79mr4N8/b3xd3Zkhu9pnfTnOvp26EoZap
SOh0mc1Lf+b22G4ouu3TKVf3WeMcUFg4tK23cueXdlZSKpHFgTkBvP7RuJbbgYnmkDymjvHZsBL7
LyjzBBFYmjyYajfcoqAU7kJ7FMfr3/SiXCLXLccemX6U5cw5iinwLL9hWNc/wqsefUk7tXqwU/sf
rWPWNckQEVLCOH2kka8gYjrVzZF2JwwJcdrfi3FwV+7S0uemJg1jKrViPMTMN7RNSfHGBzdhWojN
KUP1FmraS1u4/6wse+lzs2ICRMoWFKZnO45ag6uNZu8epYKhmOBeukU8Ebmm0C62WYIgo5Jsc32N
2nzBV/B6/M/s7JRlTt8Xbti6R0NN//FF9gqX433cZkcwBBUY1eYJBCaYSjVauUdLvgKWaNi5KX4C
uJg90AioeblIYvfI0T5EXnVwwTeljGNs48rZX9/c96rm/NLqeFyqrJAqXwAGNLfhziC7ezSqRDwj
7VOS6uvNG7J44c+xMbVnxCyGu8KOrX09WinyCZUwHimb9U8tMNGd2jjhPfXscS/0QmwHJNXor7nK
fW+X5W1aCBTBqWruut6KnyLfV3ZKrmeHCcEr9G0bf8tELxW+ckS0MINkPc0tbcUZXp5UOEso/dtk
TxKKM3OGRlYnrL/xjmo72TDp+RrsvDkkFwWyqNf3c8k7UJ9hyhWIJ+gHeajOXFNsN0HaUJY6FvYQ
biU/dWEOz13b/AX9P+RHzqHQ85UxocvlwU/tAYBXJb/4RbtRVRkxMyCCOXZR7dzDyfetC7xpDytN
ubKRSyeTAQWDcIr+McY+ro7LEIGYCt0jqp33pap9rVOG8z1FvUuRxLq+k4u2CA+5BJqkkJrZinOl
0Y3IdY5hpzebJldf0eC7DelAbBRRrwUGS3sIUpYaF+MKjPHO7tzUFXGhFFwDJ7EQP69Cfd8FFYwQ
GsjY6wtbiHMwgwcHGcHzMT8iqV55kwPuHfIo5U5U4ddOGCuJ5OLe8ZkI3eRbPPcgRVVT2oZwHgRG
/prkwVuiI3miBHCUd6ZYpSteCEuJR0EcQU7HrNPcQfeZpRdemuKgQz1ND9pYVSdPoqzcStckS6T9
d6l4/b+lodYPYdbVDxGstU8AWPHdMVJBpfCn58hqht3QGeRhGbzAQ9yMK9XFefr/HhWBSKFkAypP
9nI/nl8XnFDklcI7NoOBZK/VjC+FmanbfizHn1ZnNLedYo3PoZ7bmynOvF96jzAzjKPZXqgVnAtj
bp4iRYneSj1RmFCl+6sGihZsKyNt/uAZ4IgAHARELEuwH39s39tw9gSS8HKcvIfUso1Hrbe9f0vX
Cr+3Y+2ttPIvaDZleAFCiPIIIwVykOyjwTRwtTpXCI7hX3fv/CjOKIOigiJKy0SjsK53kcaMngrI
7Iuqjupdl0JKCkGNvR3DNHxMShHf6HXS7bKqCG8tOpJ3XZOgMYM44V7XobSDn9HYDwwTI2SLGlY/
wnLfudrh+g2bJ9j/fWewhlCX8t8Fp5KqRmBpjJ6VdN1DG1WI2U3l/Wh0cFSGz5WXfGJerdzidvYh
OnWVulYWXHInoGv+/w+QPuDsGWibzA2qTvWO3ciTTdcI1Qwn8Q9h1ZZ/4CchgOajUcXgCs785Gjp
meL6KLB4AjX6XI2iHd/B+Zor07CHPtZbiUIvfQvpC5g4gl+XMoIr//5saT3cGKqLYtgp1NzH1Jje
pKhGH5bMbSp/r3zHS1tyqut/a5vZsrw0H6si8Y+UDALCBa1VbhUtdF+7PvxlIgm4KQpveBK2SO+t
QoOZPkz7TzB2oKiu9iPiPnVxbxsMGWyyMPIfijrJvl3/jUu+j22geCnZB7k5H7fDo/dtjUGA1E6k
Vo8dcxW3GsDqgsl10TxQmK61TT/U5srWLJp9B/CSU4L/mH31wuy1ROK7jnoX+DdtkcXPyG+lqJqJ
9DExxA8fcsuVgH/p4aLHBcJSZ2wViNHHpQIYbCOj9qh2VP7AjKnOoLCHaNXvbyg9EmYHpBti1Pqj
lcnRfRyzjpWh2rbNTxuNlmigGnpKEei9bmteAXx3FOfGZvdUKRoFwhXTPbYF1LjZQ8dL5Ti7tL3P
tLes/9yMsN1k40pTbck7QNpIcYp5lEuAZGh34LNrxT0m44SIZvDSD+pboqGUd315S4cEdhKwKMx8
ErLNDglvSlkL6dBbs3yMWv+5dT1Uy1sTAeSwhQ3faVbekEXPe25ydmMZ1tJSB06mYxqExqbpsweX
GqeCHqoVN3eT4p00r/zhFfnnbvRORoYA+fU1LwXg1OJkJ10O684lPDIntnLRh8px9MuvU+HfNVbz
XJQ3hNDjpgu9H8xG7K+bXPJSco4cjwid1QWVRWpqetnEk3L0pptKq/cB6tZOHt9NvXv4A0s6kClQ
prSC5hC0cORetqOiyEy4gcTLUp5QaVIbsbKipQNKIY7iMFVNTujspjOD6em9EwSnqLGdLWKY/d6x
u2ITKpO1ct2XTTEjb9FtAt82M2VH1Fh6tDaOdpxHJzD07r0jsvSuz031T0zhLg0NAkTpyGaeJW66
vqw8/4hmZ/japkZ8MIwE7a2o11c+lAyV5lk1aDPYtGSudFGoFWFad66SKccEwsMBgQpP2TdpDOVZ
kRV3iYm2H4u0vtKjnm47NVkrfi/tqgS2UEmFbAkg9selBoE31kSNwYl61HgjymiUibmFQIO6Vs1f
Ov1nphxZvTmLBzpzdNKh9QPahB1DBd2zkVn/KKic11F8+/vHn4NCmUJOuzFF+9GUFaB4UwotOKXo
eJe186T1ykFlqkcJ7RVTS28ddEoAZZhgl77ko6k28HVFlEoA/xydr9wKvpe2uvv95dA8YBxZ1moJ
4D7acB1kUSfDCk46Skd3w1QjAWrp4hXlyJ91jh72dXOLvpniNwUQCsLAH2ZXDfrWqvILh0Nhhhra
Gs0/tUvZhmkzcow6Z07RKIxt2fk/k1ZtbydGtbauYpVrr+6Si+Yb8vqxbAqZs3UnbYqAoxWHp05r
H0e3+OrZ/d9V2XwvUYoXwn4TzRqTytJ9AGUKYIbGF991dh+G3ovMzAwRlzNie6dOWfEK1r+Du9Za
O6SXV1/Gx+9iHUwmEoJ9/KqOGPVeQFt7anr7firUbZHnfyXTeF8xWByZ6l9Rq6EUb6whMxd3FS8K
BBSGSWMeiHbGgKy4y9ughfkpcapqM/bDF4+cthDZv7rRv9XEbr/92mpgQO13si1GvC4+ZWf3TpOO
wQm/8s0NXVRlkZZPnOlzD0MZk+c3duusXM3Lb/nRptyIM4dTMFer5kYDp3M65NtejfTbJpvCrQ8/
0v76lbn0ApiSwC56XzAsebMbk+RJEEUFbrQdqvHTGIn8JW4QnvkDK5KJhmiFou8cU9v31WhXmghO
2tShpdso6t6IzX5lLQvnkgYkjMXU7yQMUG7r2bbJfigQdjQtDeqTm8Ed75oouNGnfp/pwc8gVX5V
CEiJIT5dX93S5yKSBxqDbXrtM7tKU7i0vkL/GNYeLPWtMG790jURkgZJ9gem6JCYsobHAMTMaQe5
0+RpVSDb6drZHmDXt6Zy3QeqGeLu9y3BLcjT6qhMIM1fokzzBCFN5x/h5Is2dtl7O1EnX/sKoNV1
S0tHkPySQiHFXfNiyqkJFd/Ui1I5Qmbn3jjQ+N9O+erOSZf7MV7RcMUmE/lywuDiZdWmNEGEtyAP
cq0bL9QPzOndOUzIbsLBOOixMFeWtXQq+Eao/XC1wGjObpbjhNZQWNSsW61tN9IiI5o+aqf5P9f3
7zI8AW0Aow7cPaSThjFzx4RmVp5ZIjqFliV2Tpk95yP+Qjg3tfbluqmFNfHCMGhKbkcgO39fo8FA
JS2qopOhDoANmnuI0V9rs/79s4cZqpc84xib1wWRDerHLmijUxFOyaYeAMaXY/hqO9lKofryRZGE
NuSPMEsRLc+zjYhKbWOWVX5S3PZYRdNfuZLtoEBLIJ6xVCYWx89TWzsr3nDBT2EVHiDSN1KCOTzF
jdQwhDgvP8mhqSoP73QXMQWtzPqtjureBr73rWcHTOCsdXYXLgGWSa1orXooYM6OSstT1dVNlp98
1Oh2aY/yR+c67cHPUgMUc6HuzC5aoypdaOpK6JXG60lERAY0i4bSClYmyxTscmqgsFuJDWHuEVzh
nkmqre63t1AJPmvwOQL7OqRF8QM9nZU9XwgN5Y+gVaDBJ+Gq5sxzZoi2msngZKc8aZ1Hg24OlC55
eleUqXqIy6J8rM10vKNvou4HH3axIS71LfKoazHx4teHz9BCNAKUy7wG3flG0nkQRZ2icNt1G9Pa
BKg5OQg6bdBogwTn+pW9GB5+B2Ow9bhYKKoARX18Fd1qcIwobYD2g4gv6vihRUMm8dRPo45JQ0lu
EkXfC8gxoaB+hm5gbyc+OuXKSlCzdPbI1qjgwuUIpejsAwjbbCLfLJOThiCea3TZpqw90F9u+lIl
wbORr8kRL/jFd22W/2dQvjtn4YCqovEDkXVySosg3CAZ+lSr8WtQNDd1ZqzMQy45kvOS8WyT87Y0
krqmZDx64q6f+u86I59xU72Yg/FJz8QpqdHZvv5llw7SWRhuzdJSvwwSy839+FQX2UuWAOmehPmz
7JR/kqp7rFsV3fXpxVmlVl7cV2bM5MP2zkr2cV+tyuypMsWUx/vhSQ2CNyvvHsZSewgnZW1Qb9EW
w2rEpyqN7bnrqII47iAYSE6KI8KNaMOXRhn8zeDUh9Q37q5vqDwQsxCBAEGGITiISwTTEI7FCBNe
csrNxPjcJb14TF2hvl23svTZqIlSeWIQi+nZ2VGx9b5XoXtMTlVdhhszH7+hMP/oT8YWrCaVteQh
06aDKbI/ABWBETizLDf77EKkeqBVTp6zvgLdbFvoD10NSZKN5GDL5ErdA5w30p+oM5sbZj1u/mDd
7C9LJm69KNUCNvFVFVayE/xQVrihH9jsjElvttFoI6da6Vmz1drxK07C+iaFiVdao0tfF4gE48Pk
cswsy+9ytnrKjWbWugp+F5kgpMm18m70zN+lYZLelu6Bhogs790lUWRtMHnuAnAO6/wB2h6YY6uD
01kPzboOwsJxhfhFZZqEFupFOhwBkwrTSGSnKIVFFGS+JCoLtmlerkRJS5dQVonQTOMBIYH7uHPp
mLVRZMXZqa+L9tXVCwjc4Lv8SnVV2YVDvnbpF14KWf6l2wcm4pLj2QucvLFGtzoh9SzulSTwDpxc
c4vuk78xmsS7dTTfX3meFt9JALtyHkDiaef1sACStiSJwIebMV1FK38e2mrLiAn8ItEu0Zj9FmOx
IWt9en8zp/R+cpqnyFjjY1g6p+8yg1BxgoCdl4tLNLjzrIRHSK3Ht0YLn7IpWFnr0ge1AQlRS6fC
fkFfMdZtWxnaIKcSUJl3VBjcFXBJcSy+FLq90gpaMyb//uzeISonBHR96Skuoy95ARenVHe3Gu+g
hvW36z5m6RkmXSXrYtyQsZmZb3UGPVIj8OSnRK/cu752p70+uClT+krxt2NG5TZmWvPvWOuTlbdD
/suzt4Nkj7cD3yaVrWfZXt5nvhtGZnGy++ax6GlTRtZjHg9v1xe4gO+QHLj0jCF54U7OTwe5qhfo
vZqf+hSYkN4z2OEx1fBkFUW5VWojeGbSUtzGNsJRSa3qN1MdaTetAr1xlQ39LgrGeNelqr5VAsJN
24+SOwhlYYxKxLQSFC2cZJARFPhJNsiB53URESsWA+NTfrJ0KPBcGJgiN1pBhi34Coe0XqKAmOQ3
5hmp6vRG6oVhcWqdaq8b46tvaK+tzbh9okJNN64B7d5L1vMPDQ8b9POIp9N2mIWxZdYJi+5GcaKr
pD4YcaxuTd9udl4Sjwf6nsOtL/qv6E/AlKBY0zYphmLfpoz2tjXCq7xwzjYpRzBl5jhuDA+tGfgY
4931c7K0LYDleH8Am9MrnLnsxhj0xBtQuI3TJt9CD5lvu6oJtrmTl7tRq/LXgRBo5Z1YugNnRr1Z
QDqKopXTcnyLvJw2ijExkqcnt4EY9n+wOt5ZhprlVOr8oxcGU1ujb6Dfmwr89ARGKWGmeBOknXlT
lk39HUnMbG2YenF5kudFhg+XM7CNqMa4ott10sdQ/ZLETvuKwnr5oLhhtgKMWro5ZFo4FJSvvIvm
ltCzWnVKTMH79K8Zwk8u1lzlwgkhFaZ4L4nbLtmlRZ4qSV+52cnX6z1187vY/MWI/r+2+5m2/fXv
tQBCkC0Zrg1jaaCV5kV0Myy02hr8/OR53Ss0roeozb7nnnYwvL+Qtn2gXrErTPs+NrKb66YXXh/A
gZT+iFsYJ5kXTOENd/JOKNUpzcN8X3tN+K0qi2pbtbVxI2xnjWJhaVsRKgT2CISdspz8+7PXzoWn
Fu2iWJzc7ostxJMf/muN05ahenes/r2+toUDyRAdKBKIOKCImmfUilMbCgx84tQ72oayxsGvQ4AI
a/3rhUeVLhb/Pop6HBl15vF0iu3MK1flyTW/pXJSTpm2QfWsB9F9Yd+aysrZX/hixGASFktpjBKg
XPXZDsaop6rCb8tT0Kdbz0EJK6Io7G+RQTpc37+lhdEokCAKALgXGkEIyyJsEg8hZ0N80SeAMEGX
f+1V8eon41aP3Pswa9eUjheNks7KDi9FmXmL3nSpQ1epHp5oSlovk5dvvKl4pmjV7fQgLZ/V2kxu
pq7KV7Z14bBQaST3Ys6VxH3+GFdJFWoGGqE0sEW5xXFFAGWV4aCH1lostOC94ALk9NOKpNIzbx2M
A3Spqux+Qhiu3kSiio/gt/8ApUcUxFdzAGvR8ZydE5f5pjH18vAUN6DumW1kt8VmGN37zEm/Xj8p
iyuSmED6IcgAzKMutM6ridZxeBJhF93Ew2CeOjMYPl+3suQmJbBekxGkjCVnr7Y3aX4UDpyN2BqC
YVP6ilduCooqiGbtsyHmITdKmMWc8tnLUQv1ItGuwJuWbh+y75Bn0qYjj51ddtENYd4gwEGFP3qF
afGvOJyeA9t+tGP99vpylzaV7UTLCPwIjFOzkHnQ8hIolUeVv63UnR/1CPWVcDlet7K4IAI12RRk
X+cOmTE0t2r9LjqVratuR9/aqoGk87bib6UWrSxp0ZjMrBA3k+NTM+9fNm2r+uzcqWMIbuMbXv4w
FN4m05v6LolBE/7B2s7MSV9z5iqHtO9FWRjRqWqDL8Ju7kM3uwtT72vg2t+um1r8WNBtczboBXre
7LZVlvCLWDcjCnE2A9PGQ5VNa8C2JRfFPy1lNgCUXfRFAqYTeq3oUG9O9RdK8A8NEkaqFq7ZWbxn
YG4hWMAP8cLMDjn9aVFWLWCs0k0e/SE8xEiOG6I9Ropz57vBcyWUFzcBXhuO1q/rG7nUiABJK2Wj
ybzhEJ0Zh3+569BDDE6owQQPfol2mwIc7VCVlc+UctnuiU1cyHt7SPSaIT/oStc8pK66BnaV3mSW
ySAv8q4/TPHoQhDHUiMr85ooPA1BfVs0xb6BOh9R0mzjGAOC8WXwMqX951Ixfztno68nQRxwhxMo
zX1MZzad0pYUkA2keX0bDgBb8z/pbb8flOCzgB90xQfIe/BxpR8NysN9dk/SIZ36rg2TUzv1/ucu
nbxtw8wGCGa9UnalGuobUQn9VbTetBL6Xt4baRqaOUBypGHzqqOr2L7PzAEcROlwG8BHFDDxfv1E
XV4bRq85TiD+5LT/PGAKdZ0yTk6fg4ZVta/9yNqOusLYu6n1u+umLv0bpgCJ8M7Aqw2g6+NGVpXo
lR6BiZPZKx6aP0myzXKILctR9/ep5fun6/YWWocYpGFkk+kBQ5g/8qmTBDUYquRUUw/ckJX9Yiwj
2VZKcD/SA1DK8k4zKygZK/1GH8rbYIi+xI214meXdliKOBHVEJRevCF2haK6klK6nrzk3rXS5zqN
P6tue3N9tYtmQMrxKJK1X0ihNlNNL3SAr0pX0mDj1rJRVX6nsPC2YkdfuA/EGSrOj1jmoiGbtWGr
u4WAI0T47gvjWvlWFwkfc8D5/eTrx9skQbOuNyx40+kLvyEbXO4p6tsbtyX879TQ/mbXhbH3gw5G
zKyv/RuhO1G1idNEvVONqtkV3dTs0sJpg00Fh97edJBqsgen+TfseuNhKEW2HUhzH5weop3NhCbJ
z7ruo2ZTpF526AKVTnFbZaROvRVtFd5uqHbS9pPtVzVMEsmw6fqBmeARjbitzUjWfZLb3aYd1e5A
FXCg5IGiRwBEe6N5vThUqAXcWY2CXmRWOwc6NM19E9lrEOaFzwhETbJxk1hbPJmzS4KSZdwADjuV
DEoecnRWN8iCuje9lq0JAy3cRw4l3RTG0vDg8wFlt3QZXNJs2mOR/TX19Vu78tit7kBCvRICz03B
cQ6rB97l/zJKzWKNOG7CtEugyUpHbQsH5YNoSzj90j3x4u318zl319LU+7gujRRAVXOHVoWVXypN
F1C+s/3HRqTR1gh94xCpVrsLUrfYomiiPWWOo/y8bnnurd8twy1Lh4oyK0XLj58utIxc6dMsOKql
btxOlds8+ja1s+tWlrYSeIsEMXLN0XX4aAXy+1gEqhUcoeYuRn+bwrsXV8PnIlvjYVlaD4gg8j3G
xOiiziyhCZqZeeIqL2YkajR+i2gHR8NaICGj2vPnVe7auRX5K86eVyh57VZOmbxIlq/UGXa+n+8t
bw+1YWF/ub53F7GbDOVlCQ5uApB20Lh+NFZomcgqVw+PdR1u6h65L+SFsqrfucp4qxdf+iw+QZh+
U5XZyg1YMz1vuNO2CGrS8/CIxPk2ds1DGn/pxvvc1b8Prn0L0eRLa1cPVrQ2MDT3KHLNVCnoBkH/
DuPy7DMKXvcwDyADq+3gXoiGVk1oH9rOWQnMluzYFAVBiVDpuWheBujyEj6I8IiO7DPsh4+6l0db
W1hriPoFQ5R3bBiJ6AxcJrpUPQYdbxIcA3j0ZRHc38eO1XyJY81bw2LPw1w2T5aSpCQWGK8Lfj8D
5beyMbnTPFUKIfVQmvsyqxFG4BRtGjpgdzXD/Td64EyosDftb3ZB3u1L2kReR+YV5nifSgnNPnEM
5aUuHO0pqtzkLkVt7+76vbi8g0CUaQoRTTM3cxE7FPRBvKDolBffrH45Trnv2+EW2Y/IN9AMXSkS
LHw+HTiGLKzS27mAkRk6rEZdWLKkBsHdUo9A2oJNR3tRW4uJLn2lHFVnPeRK5IXziby4Kf0wIrg9
6omm3qBxBHGoW+3A9Tz3wl4JNxeMUbQC9QpSWTafZ75F74OujSaIqAcVG4XJrIDbxQj7KO126BSx
8g5cRLccDQRj3kd4eW7YzI++bIwHncqmER7tLN0UWQc5xbQz63CPDB38iXn7zXJ/ZFq0SwX61as6
KQufEdctN5bXCEXl2XKhvk1Us8OVKqV6r7fqY5XUuzw13n77aAK7xQRcI9AOzznIypbkoIS35Qgb
2YNAEQIZt72V6d8a9nY/jurf1+29f6aP7xHPApcApU5JeTavwmiNLiw6jfFxrLV8k+vdsA/LZEJp
QI83DLGm2xihiBt30GHFiyt/5ztmviMgrt960692vldP+yrOO7jBrPJeZPB2u1FgPiWw9O79CkpN
vxqDXZOXLmOGlr1xkrg4DLrWP6NVXDxDJozbbHjelQhB81xzqpWm+gVaQR4dinTQp3gadfk5kjMQ
LrIDgxcdbcaBJ7Xc+h0kkWH1l5Ym3qaznOdQy2+jykYc1dy4enyg//fijvpKz2/Bu/I7QIJDRUbM
Ni/iedaY9rXjR0eKbDfw3R7TBi287r6vgh1zkr8cMwOCBu/h9W98GdjI5f/PrMxwzkIOtEX8JFQV
OIXjzL9TyzR/BAnzuwMFbDJgIQmqpuHnMlbz0YoZBUlnkBIda97EwhjznenFTBaM6R0Zys1gNYcu
Ji8tV7GLC+tDUogPq6MzI6XOP1pWoAwPK6sKjyMv0kb1kicTBcnd9U3UFj4eVmQSSHUUZO5sfbaV
5J6bqOExiIYjWp40HbfyDzQcxh9qqj4a9pOR3TpDxHOyj5T6Rle+pwha8IfWvJXD9z95Ws5/0nzW
rqUlWcFzFR7jFkBDEo6HKLUe1SwYV07QRR1OftyzxTuzWkacFCiYey2Ld8xd0Ff7tvb/dY36Qdea
f+WnDWQqmiXV1gnVf4SZr+DRFgQz4dABpMJEAl6RZPzjN55IPXsTT3S0KgeZyzGOttmQhDAzut2t
ZUzmvhvzlAxYD56Ia4a7agq7vZlVzl1XdxNNMQO/VGTOptbddDu0ahfTnNOdG10Xmb5NwHfviiyw
D5Xr5c+JnbaHNO2jJwW0O1JotVpuSq0E91t642OtVepGrzJzEwdJsTUipdzbrTo8A2kQBzvQxk96
HqnQTMTFzuvcEVdegh7iqYy3eS1nQPHGxrfaKqqfftP06kZNJxT61DbY6kOdHYSY/J3r5pQQpo2t
40/1PlJuKRE2B6VN9Cfg6cYXoY/PjdaeEpTNDu96R71VPk79uLdEQdMqNJts73R9zW/KnNfrN2Lp
2uFMoQqVwCsixo+fxCgpEySC05dGFupZnRVsJ4bZDtetLMRqZOWStQOwoKzAfLSipGFpBJS1j12s
P6dp+gRw9jHwgqfQDUGI2P+Hs/PqbRsL1/UvIsBebkmqWbIl24nt+IZI4gzJxd7Lrz8Pcy52LAkW
9gZmEmQyySIXV/nKW8T/lmGzLPV/Bzw7LeO2UuR+sSuq22ofFf0jkc0tdMS1s4Ry+pI6U+a8EF93
atMm9UPv38oK8ZiUKMbUSHVgWOhQ9ESR07fUafSCagTN0ITljbPsSuiG3JDC+CDaHBpXn+dUD0SY
yd0I5KeYjsOQ79TF9JFsrNad/8MiWbAntBwp1V00qHWlaIwmwZRyUrLWNQa7cM0+vxFiXz2eDLqA
cK/4gfT68wtlUlcEja2Ik6SHJfrnOpjZpCvtTavU431T00yqg8iz2sT2onpI/KX25Zt9ad2IUq+t
VgoxS7eEaAqvz88PopiDFrRmLU5hV3iy8m0am/ukMDZYGIdxc6P0c20DGsSkBKWKitjS2WBxYOec
KgIbSlOyQUzlghVTPH+9/64FT4B0/2eU5Sn+iR7yaLICNSNAVC1EtAOJFxm39dj4c+JslPS1xigv
OITyfuy/OaK5Q5XwxhFwJfTmCVActdG4B9Z+9p6SmWCvM5biZA5OZ8L6iMpnR+nFqany8kZWf8Us
d0mxKdvyEbFtMc6ueScUTmj2CS6qZRl6mTltZzV+krLar6J6S93onkbyegrtTdibdxVhaxtYvTvp
0gO19ydJQEJtuuTGjr1yYNBi5mhCkQmPj/NTcCjCWu6zakS/syr2ptKMd5PaZb/SpI19J0KBBzyX
GewtS1CJjnpx4/69Us6hxkEbCtNGqDEgrT6vAurJitKrTnAcmw5BrOyHFEuvfARfnZLV3Gm7Upf2
bO9X0xy+3ViBly9PTovAzGJWD//sHAVSiiJCjdCYT30Q7YYOWvxIcvvcV4gKJP814HlM9UeCGoxS
/zK0Nbmbn1TfrAU7aG7JLtzY1um63MCIXElIeaxF6IxaIWn3eWVSMlAFiPNKPrE+IfYFqIOnSSb5
jgnb2Y/zRXWzqB+6rv1PxFN0l8xqdXScoP5frw2oSuhKkPBzpUDq/fxp1GxKdCyZh1PTTz/qWR3c
qBq3RTV5iug3U2062ymWDjP3gff1l7ncmNScKZQiywM3j1Dg88h1qPdd19fjSU8ad/kA5bQV2i1S
1uVthXCivMiQoS6KufFy5v5zANHEy1Onj4eTFmp/TCVcN3bael1YG25coM739TtdHY2pAHeHCjot
38+jTVTHoB+Fwym2wGaSnGEOjfd8bdxF7a3D5sr8UQ9C5YQ2Plnp+VhZYWXDlJj9qYnkYa8i0kdG
YWruDAz2xiLReezPaT7QH4r0AFyRikXd8/Nr5bjdTmGqdafMCmaUfux3Bef4G2nClY3KGQ0YBv4R
BbbzXkShVNqUTHJ3Iiy037FhLnYSBh7f8qFKjtlIC0vDUcMd+3z4kc15dKN4eOXTLVcEL0d31yYR
/fyOXLkqrTXe0Uicb1IhbbskeUo06bcc3nJsuvLlbER9uR5o8nAsna0SOc3MgaCpx6wMp7d2KKM7
oWTDnSzSW7f8taEQIUJMgQnlvc6DtTzM7VGv2lPRRwr6tr20DZgCdJtCcWPtX1kk4H7I3ymNwo8+
n0BLdPTOc7U56cj6j7rlpSDhv95ey8ScrcNPQyyP8M9mTlR7NtOSIcCGL9ZGbhvaiPVuc73ze+fW
grwSGP5dEYvdO32Xi+JrJpWhLqVxe6oc8UuRk11ixZmrlvIhSjTSutm6ryT7bkjqD6VGntDWbhVf
LvtzbG+sX7m4mNOLmztsI4XkVTRotNvqg5rp+oOYSnuh5uSuityJn85a7JZpUW6+nuor24HOKuBQ
1gwmIRet1bTMu0gOq1OuDZ5WNcQm2YOSaS99dsun54oDC6clrFl4JMQn6A5+/qwVxh2yIprmFGTP
+Ny6vbwOs9Eb7De1ER5CAn0ie10yHUL9OGrTfe0cO3nd42z29TtfrmDCFKJEppurGUTl5+cYzGAy
m6YJjpWBt0tl2Hzw4VaGeDmxS7+HYiJnHNoIF4kvVpadXRTBMQWv48pKbKFI12ygPb30cFtvvNLl
/mc0m0kFDL7cFmevpJDCZ2M7Bse4kx+cWrqDZr0dtfjG4XlrmLO011KocKQZwwTJQxaK7zjmTHX1
+vXnuToItwMNf9jGF9VtC8G5BD+X4JhNA1AERII7Vf4ll9bu63GuLQMgN9Sz8TimSXE2Z2K0Z60q
4uCo5vpp6ercni+SLNbS56OMhhx8AEofbOwLZNYEA16Bq8Ug2Lfi1tcNG8AViyOME7lKkRCWjtR2
J3kfhtNHHJXpXSO3ws2k9k8mmp+laEfX7PI3UQbfTEg/TmP0m34YXpPQuK9pL8RcZ26qlBvbqh/T
zlk3ur5tR8unDeRFENDloPuuEICrc+HVDZlvNbemy9+7VxKZWlwjnprePIou2qap9hyJvnHzyNj1
mlg3Y+TjHvO7VxrHrfnFGAzHvo1ftNB8DQM0zQGietaAMKA8GX8ssz9kRXXsFeOtlpp966ivyCRj
2SZtUah6gnqyGfmg0mCVbmeXuds0JjlieZCLeXJx8rK9ZprWvTrsDMwiALqurNihnZg89coM5Es6
YCKGnmf4IOb+afFpcsL4V51haNpM2dEO8pcZK8ZJaU/aKMhBk1z309LxzcDx8fn+vgxvT+G61LXn
hi7pbEiAEsP0UFHx7nVEOOxM8zSjLP20Sns3gRzm0UjeD5axSY1kJRzrvZi6U5Srd1Ns+jr2L9Nc
v+eztctqZTtP9VFDuzyL8esK0z3TWbumqBUXz4jVEEcreU5NV5aM/2wju2uL+mcnGTgQNEdbi8D4
GM8ISMe+FnX3qQk6qtU3REpAfkTlSUEd7lS13LXqrLlqbnhWUj0t76aG7c4R7cpxinWL+aNctKsc
Wjneuprp1rpVu/mI8Hau4C2cqgLHGD10+y7ZmVL42uGAlbXdrz5uFXdSewXF9nISbqlP0sqQ1dyf
lTb0m5p0SusrsRrq3N6MttDXeU3aG6TK5Hey2blhxqlDfKm6aSO9IQPYrErTkDw7kIIf2bAUK+sU
NnQxqSc96OU/KcYnhWtlmuYB54l9AUbbr8d5blw7leJdjiqdK/WTTiJnJx3QnyaWDxiaRLSLBtDc
y99ZITHiRbY1w12q3+fYsR/iKYgyF6k0HYW0FqwG3XlfcjL1EMZ9OPlTlTb3kDPtJ7mZMxzNsNdQ
OVy/aYbQ1hJCQDnOsqo+75toeDETa5ei5tZP8gam1CaM5hfDLLdBnh7xV7gf1AiLs2ijlpI31cp+
jK214HiM6+EYYLpSiPGuTFrLDZzwTR0lL50Vf1kMUWOe6ko9WFrzpwrH+6i1j7HWfh8z6xiTSofT
cB+CT0im6g6tid/Lt207xQ+Jvnq1ecnz/mdUJCcYEJvKKQrC9vkj4baZbBmNhswpcABYzpBQL9yq
iku3KSSxQohoo9jJUUzm3h7GxG11FdpzhuwnZSJr1NOVXpOlmWbrZU70M0SZfpCdPwkv52pyuCuN
/hQPLfwA2znMpXJnK9JKKMp7Ls8vU9CxqbB8MmKYSbG6h/x+J0LFX47aIZL91pK/RZqyaTG0Mybt
OOnJd6xoHpwuYVnrYiU3Vu62zfRDqebUrcPyvlOjFzO1H4ZQznmC7IDlxb1t2P+hT0rjKNlSeurd
sVXvdEu8BdF80IMWN4IJPj4NYIwiTgg8pGzFYjWq5iK0c1KhkQdmvlGs2PbMPjpkWZkiTAxvpVKo
/yvvRalth1TeOmH9PuB3NBfFSssAN0uWSDykXs1vdDwIYPDeqvpfkR3KYAzRgAfP1VXmu1F1vhVl
latVw/cIpmgyLTLZ5UajRDGU9W9Agusubr5FivIoJ91rlCs70eJ8mZhULYaHNHBeQjV86JiLLBjv
wzx7KrMx9tQ8QBpSBorXUUzTU/t+lLK7IDIHzwzmnRX0+yxW//6Zrhx2kWZ+Q6Nli3DyExUyOiON
dQw0a6fyFb2617dTEw5eH+GLoUMTX7HwVpqewpyR9qk+Y1AXbcISeZese+yoG8hmsM37NOSgCl9t
ijzLtNWDhc3FNO8wiEiRMy638K3feinPmXe2eZ93gisseuwaHYne1pA9CSS1F9DpdXOZJFrLFyvi
5FbN9UqQD5EYSuuCQaNOeJ7bZlWIr6ERWkdZDpWVWdkwd5MED/Au7nwUDqdNp7XDvQADtE7T5Ls2
mZwU6B+uvo46/tr0nkUEMJoxQSFgA7N+3iIskjoQfdEx+Syjj4okcY2AurGfS930+jGnW6g38baP
imiNaF2P4Xwy7gwsBn4kBR7eSpubntLVXHJ1Iadu1IXzh6oFxXMaNMlHRkliPwkz38omkl9R2Bb3
bZxKm26Kin2JMp2Psni8VSY1OYXIJnu1kgTbHiecTZmX1Y2I8Tz+oeWqYaBBoQQ2MazIs7qTkWXZ
rGYoHSDB+VGhFpOi/P31jJ7Hi2dDnJNk8Rw0+1lJskctLQA0V4k794L1Xj//X8YhviZ7Abt8Du6I
U8JRZcqyRzOWHzoau+N0BIp7I/o9zxt4G1A51AqBEmMjd94hD1Ndb6s6LqFDlfcGjdroV4qaUBrc
mrbzOswyEM0ysMqQxy6zMXbc1EZGkT9O1OXk4JARIVRT5g1h4lrl7CmjtMrK6sbHOs90/45KjXbh
fFkopS4f85/UHpiplIeWyB9V9YfalUfV2lV5exxJ8s2ma90yMW5sOHNJSv7dcMuQix4jRTm0zy6q
0pMUDIUqhVBloRnJriMjDY+t2wMOAzRex7StjHs1TqSPOjbaN6eQqnfawu23WVr6hnE8FRt7EOjV
p3A4LBt8tzPOg5/mbb7SZcKUMrP7TTEITjDRzccU9EbgOlUUyu6MCEvtqma1laRgM3Lj0gCv2nw9
TXESu3Kh9A9VI8/1Oop7KXCbIND9skfaVWTlW4oL3bRKIj3DaLpSthJ2niEyWggW+oOBpIU7jCMF
HkvOMI+K9HjdAFx57COhPVJp5lyd5mjwM6UztjREoLTmobQ39aF80iRdnGLQRcc4i6y1JJuw8KZi
8LVgcjya0eYjQXb/X9gBsR6mULqRsF5ZfeCs7UUpGs32CwpsYVXdVGKq8KjHzeA2OqBzi6Cs1myu
2OnHZBm7ALjkWGU3cD5XTguYa9StAAuTKZ8n/6pUBE5NCPoYy8GECkkQ+J3Gt4Eodcuq9KIfwsr7
NNZZuqyVlh2qTZXyRRZSvbMvjOKusolfGln5JSnBi+Kku8yJD2K+ZTN4ceExOGAMBGbo4i7/LkW2
f3aaarZCdATnMCyVeY14Rue4M9yoBR06VC6tosLrrCxwqV+Pq7GRi3ttHNp1hK/KrfqWfn4N0E5B
a4qSMncBtMHz+sRg0ulgwPo+y4ZDnpR3xdz/R9N3lReCzBAQRq5/04e29NKwp01VqooXY0/2UMmo
YlEp9rQgKHBVDzeWCN70SIt+itJ+6aTkGWWIjwnsg+IEm6ySV6nINBTgID+2aqn4lsQGHm0NFFpf
PTq1HK9LI/mZGJY/xsZ7HI8edJ/QbcjOijLw6rhpYTVqsxukEfhZHJ6bUvkpUiu7cRaq52c9s0KZ
A282pJWh/5yT+DNj1HKtsrt7LXxprcDNJ44EdXjg2zAHU3Rvk9Zmyeyxyjy5KXaLs+mAMkbZ7x2n
Xev2eAdXdxdbmFrEm1I89JPtK0bpq0GMuKi2lYvqu2JH669vwr9dq3+P1P//4CZ8VtDGLLOz0kna
6rljRk53rwfjrlT+hILCxCB5tflTK96tunaL0PGKcNosDA1DD9fduKAX1ggOLS/ROfUjVU03t6R1
3WNi6hgcxAB14k2yZLpBfoJF7uWwULSE3JEvMgwbs1OWn+S83sZSvDby/Ldd23guae5g/JTn2cun
xxaxQ83gKEb+6+u3vnJyLBoxNJkWrdiLMvECc5xD5DEem7hR99IU93vKLd19DkrY/3qo8+2yXFnc
WQSIf9Hp5yJtzQAXucFx9VGX2nKDeY+6DZtqevl6lCsvRMceEB7NCYAI56hOKSBNLsxBoAqF6LNc
H21JPcmZc2u1XN6/wC4guNHvASx+3npEnXGgYsApuFi30oylLaHmtzpyV2YMNCy9b5QbdDDhZ6fd
PNENGyUIZb0W/Rc2du/GN5Vqrt5ZgJhpWqESeNH5qOamsSOJAykriw/gm2+EV6vZjjaFNvpFbb9p
ffnDCBGh+fo7XaIrQGaCn0YsAmwMOuxn281uWy2uzai9p0BWu5Qt3UDHbt4YTrYk+1NncfkHlQvc
9uesSns7RFLbkfeSZNxYl8r5NFOPRXYI1jItbSro5ydWPhdOH9oR5cxe22G55S4WyBPZZIveajEn
G7JZlJJ80/65WPzAVxHtMbFvNYjU8zByeQ72IW1EutpAMM4+d98GSkEI4xxTilsUo5Pu0cKmJBf6
MmZd5qsM7kpC9XAcDl0TbWuzJBhbS9qxzl75v5esO/jNUYSyb5ysnb//fe7zpaRdFt02Vp6+/ojq
otXz6cxcHpmAHsYX4ikX3Y84Duewk2TnOEHKG3c8JkhUTy+QDk3WjRge7IxeWqp4PGZXV2t+GlJ7
s/zUvVjpb+DrwyR5mn4DtXGZkC4PxkclGCIq5/k+Bwo9ukUTGITg2CAGlyfyRhOhT+bBgIIvR32H
SVK8CVn6vpWJIZ33dpGNC19mKPlUXb2UoiRTKYZgHVffAvmQO40X9RQDqUPxy4Q1kKxD9DoL86OU
8Mcuwhsrc/ngF7Orq8jRwsCmD6p9fgm9HNu2zZXgqJjhPp4dxau1RNlxLIT+0l52gR99/UHPT4O/
S/CfEZet8k98BRJWqypzCI5mQDF7Cue1GtVIHUtukDfHNMVLdh5/JmG++z+Mi1XA4ubCYXe+BbF9
oJHc9IBs2mhvSvMhqbjuuha3zLz6ZvTTVmqmY26KWx7gF9EK62TRtoM+DFaPA/DzCyt9GoVFmcPj
N9Dxs2Okjs3QxL26tNMNYLrpRuJ2dccsUmTgtdGZuFBmSyfbIvsapGOmBMnG1vLJ583/wCB4KXXa
wGE6t79RKgru2oCyiW4T0Zok5CUVEjQ4Q41WSGE+6206/Gqsrl/VYdev40gxH9KspQad2/UNtN2V
RUFsgEKLDIYCdtJy5f6zKEatUKJC7qQjYdNjHkj3lWK7cV30btEV70pnfidv84XZ3cAZXRsXaA0N
bOAGLI3l9/8Zt4SIW2ZmLB3j2nJOup0ZKyPQxUZF0Qg6kSz7FYatWFfEtNSClPbE14vy2sVAJLHk
O8ayPM7hV7meKjEcZniRQfWudvOvfqwO4xTsls3Qc46hC/SRFqrfc7TRlVp1rVhlTe+LKLpxoF25
o5agxlyAYHyFcyjQaNpNIw9ycNQH8SOzpYMUaTdCmmtLE6A5nHJCDoNr+ew7i2GcBuTAg2NCvXVV
xKritxMlRQUp1A1titLHP6BYl6hveCZOVusgB4wu5Yrz286icNs5oeGW+Na4sUUbvFZ7nA07ujLq
GHRuUfbOCrv7W9YUV3bw30uTR4f5CA728ypp2j4vZs0O2MGSO1DI19Ha4zKM9PRG2e/KcayDwAdZ
8HfzqmfHcRcT+8P54RsY2gbX3rU0AcJT061jS2upu+X7epHschgzHqcE2lMEaOdlxjGtg2yc+B5y
Wfu0TnwzDH5SknzN22I9w3RWHbGa8/7ZKOy7CvePr5f/MnFntw/BGWcV9ToAaOfNfjmpcyCRdGsW
AfBEH95HiVoRmgY31t21aeUFl38WmsM5dkpknaqESReeeqPdqa39im3hfS2136TO/ANBYPX1a10d
jtotcQtsswsyvGa3tSzIx09F7jyXeU9qbZ7o0e56yfmjqeWN0szftOZ8GrlgNGQw/vI3zk6xrppV
BbYCxFITpZqiMNZF3obZjhb3tLKGWt7SJZlcK0iFn45jum0MGugUj8J91OfmHZoEHRUGJAtpNKc/
Q2r+nsAM41jpZb4tczN/Sdo5PjXDrO6yPKqRkBt0GlVDumqnePADe6Z8JsXKSk5twzPC0UT9d7T9
VMtLd6y1ej81JiauiS02LcW9O0wt1c2UJdmekn7qRUNITCqEuXL0uftNjQtJ0FHXg5WcoVUpK6l9
nGPsvHIO63coC8mhNDrLk0vJuqPqka4x/FJ9aWwSv7PpueMbP23qxgxck6hmhdqK5oFes/2hndXN
UOrVNxxMptfCEtO+k6wBE0LKxVpDP1bLK3xxE6PwDCcpd9moB25bcPDEYylBS1S7Van36LKlGZn5
0Im1k2rNx9dr6MppDEoMrM0SrzucmZ/PHAW1lt4uZfuoV4W8LWQ6O1QYxe7rUa6s1AWLBsIVFw28
sc5Otqwz5nEG634sZUfQ66w1L1bSFFU9NOiycAw2gf6/B90RgjEgHBxyTsCgZ4MiLlI4StrZx0hq
V5VVvhNHb+Z4vhFoXjm1Pw2z/P4/d3uXKkntRAPvZgTVpugdeTXQp/eqSGLhSPihfD2XVw4zPhcn
9yKWrCIB+3k8rYq1xEYG48gKtj9URC2f2jrW0N+9qXNwUSHl3GbqlkaABV0OrvXnsUQjMhXvDuOo
Rnm1Q8Wocq0JBb9mUG2vkoFBl5Ys/Igob5cvFFHSOzRYv37hq0sUNgaiuuCjUaP5/BBWESGdNLdk
ZszGLyke6nUe6caNJbocXmeHGx1ImmB0/xb2x9kowzA06QiL9ghPghu+W5tlvCE5Is0iJbXjLSnS
1+917Vb8NORZ/Tlu9FwObY4c2LSnIaiFh87DOltYh4H9sKQLMhXEcTTuE6Xyx1y/EQVcrFwcbRY9
ftVg71OKXnbtPysXGSF8J1VSpLSKDmrVHGyT8l9dEu/YN77hxaJdWroQkyEAUJa4EFpo2wL8vqht
Ep92ryX5uyV1Kzm/Zfdy5Y3Y7wgXIROKhJJ1dkOxFmHL0ew82rrhFVJ5iEx5p+f2Vha3OmUXR9ry
RigwI3xH+ezCsieM9XlsyTWOauPSF8vcqHbBRGg3iktXJ+5/hjnvnipR2ad5Y/8dptJcM3cT68YQ
F/uLNyEwg57H7roUDNQkSploaJlHUiO3B7DgJDdC/msvARBfRvsFVg5gvs8LjcK+AiMeRQhgtNoW
xF24iUo4nz2MTe/rTXVlKJq/i+MVPUxK9mdrWhEyLiG9JR0tK6WkbabvTSXtnJu2B1fQsjaXirJA
uoEsXLwTHvPAAgi/TrGI2+MUxu0dItrZWq718p3gvoYkbZaeQxl+MxRms7HobXnqJI2/bESLKMEV
3bpOlGYfWXJ7I1S7Ogv/83DnpGIrtqpkrNIQukXmAghR51c1uxFUX9kA/07AOZ04U0gpgZuGp9I2
TzF6fprWzF6hx6dF7mCM1Zevv+zlcUnoLsOBhzxG5n6BVdDCxgii0lhEOKrxrnOm2e1mpfdKW9Lf
4q6Utpad9+s2S9uDPeuLZ3pUrcpeTW+ssWtvToS6NK25KWgNfV7OUxjZclVGqMZU0VuJKLoi2oMo
dT/SyWTy4cb+vPri1JcRdsBsj7V2tn3qMYMr2zKemBRkw1TdS8CTxmG8tUycBWQwT/ViuRakE0h4
FWkEdfh5Y/Ivrkcm/59nOJcCQlVxDCMpi04lKrRuH6SeZonXrA4+qOxhuqsapVeLynGTvuf5xFy6
OZg1NyyQei9NMulIDIavNWbr1lqWe3GvWnt0CKp1Ucs3lv/liQasm0opcEByI9s5m7BMIruuqoFQ
v9S67Ui3Zj2OxY047LKmskzJUv0CYAni5PyoMZ14lLU2CE+WNswPvTUa+6JsssLLHUTZERpZ5UFg
uWWsJ0/oB+jGgBibs6ijllZw58wa0DM7z79//aX+khs/BTI8FlqFkLoWK7kLUVEuVaWuieuPWkGB
ver7wIujNr3D9kzZSWHQev1gTr6ZR13qJvasQjOj3ssdkLppNQAqzWzzIc8GHUGAyvbU4kczfDMT
4entrO9bcpK11Rm9Z04aqiEJNgquUTsYvxR5DDy3abC4Euqugobi53m+wGM73ZvApm8GNda3kiye
SXgUZDOoUdpDIw6YtN3Xhh38juz8dxFINUW5Sj6kInBW1VzRDMh6T5deJHonnt2NwNskAyarPA3r
WOvFypgqxys1C9y7RSEtlXXA1JZT/4jCCkmBEMcCz27Lwk/KtvVvzPh55EhRb/G+IayhhWadQ4Li
AVBQOSOgGgz6syjCDRyfR8iWNy5R+hDGlYVNjx7tkUVtj7D87OQBHQ76nhrisYHe5hdBJnttlU+b
WW7DTZnogV+LsPLnWdLuh0ylyq8LGpQTQFSQPabfSBqABkDDbin3+mbs6pcypxMvF9JDFcXHqrPX
Wmi9WuYMXFc/FGaNU3JK1GE19p/Bqn21LTtf6O1/NZiGO2Nu8tWgJe1ai+po2wZ9s6un8jmH2bvC
wbly54EfmjCE8jvH6w6Oi5fho+gDMKhcLHQd15HoQiGP9zSF5U+0jrCHExWyNTJNSDg3pP7l/H2s
w5/Lw3WD8RQqAdlxa98rSfsMsjRxERzF97ebt1oR3+mh+qMQ5n3bT7getfkMKrvr3Ro1KtcgJXS7
iBw77fHDa0SbHLiMd4XU/krrZksZQXbraMH+m+i61MwBkKLwuQ30p8pqVVeoDuI55sbsu9fRjH42
lQUUsF+XWf0Ud2ARhq5/nPPuOOQgq1tnclZhmxzjqbsLJZ5iVMV3IzHfA26OpjHWRhP4HBW7Mk58
OCKekvQPel0ey9jZpDLN+V5xvk+DYXlKa8C0GAZ697L+q8ucI1RBD2jMsz4DVero7IyxeOtkBZ+/
tngtAcO7Ovrna5St9qA+hAs2daXqw+xrY2uv5Er8jEVifURK5ellewxa8QM3p/dInndIRm+sPl8n
sQ16dxoBf+bISwY2Q81tISOW1iRPMKu7lUiUu6mud7msBF5bIlY6pfSrbXMfIUzkmdno6ma5G7vp
DQhR4fJXeyIuXji+fiai/xigElE2oZOm7/s6opAFObqed4mTbvIIv+rCGSzPJJ122fi1mwzOc9sn
2zzKvAwV1lpBFESyDoUCg6DXd1UZHuJW94RTe+kQrYsyO9Zl8q3uadrJxa5XXwE8eV2uraSi3oW9
8MHZrBXJ8jM1ek3F/DDMycpRyr1cxvtEzvbhojvgcMBI6a4Cq26GKOkCjRbFr9oYfZRhlFqslsHI
Tt0aAxK511ZaPuzQoHfjblcYFiUrymD6dKrARCSduQsFmoGD9GBRjZ5iDYiNdm9W5W9hFD/CpF3V
RbSNokzHMJNSMO6mwq/V/+bYWDn4t7aJ7s+jskIO+4AykDtY5pNS5zoN/DR3Z7PeK1mwsjLzvdCl
70IzPM2m5qmaee2mYtiCMX4yVOD6UVFUbi81T9UQv8VhlqFNrCheAId+ZdsdT2/unGgeXWOqPyKH
wEvvfkxS+mYmtSvpwcuYFs81y6YbNcgqQHv0YwS9oNJsH54IVYJwcIcFcSeEN48W5wAW5EO3DlPL
b6MyglYwfaTR2wByfq6UJ7vpXogQGLAef8UCGccpAAIJeWJnRqEEUrv606SWV5jGTljNM5W2u4WA
SMTrjxogFdakE6iuXhmPoVQ9trbpR6l87OBnTJxgcmb6otICN6mbO7nr/Laa16B2ezeoY9BtuZdk
7VZ1cH9Q9oUQByWoHkQo6R5KgRunb9aWVu1qOTlOlF89cKIhx8IMEiY9amJc2yTS4xi9CtZgYKmv
iGZ4rNfUVbsXOcEQ15AgPgBlSn0nNXYGl5mBUJ7bi/sx+D2EEAKG/QBGvShhpTb2rtbbfZ8gNscL
Ou0Hrql+oIPbp2Qui9aTbIdJrlnn+AFx/uUhwrWN/WYOI/OtPFMvSdwkoN9oTcZBdPbWhNxXKMYT
GE+Ub9wpGg7JyPlj/65Fd2el8apsuD7HEcSOaropiEMqPK3bNNkB12dEarhwu7e5oXwbgxyXXpa/
xmiAjjucgJW5TWzWArNkDfG3VGm9kXagPL+CClheE1H15VTQtIw+QOXCLMRSzevQ+mllsS3D/LvR
aSu7S325wDe7e5n446mSrrFqvevzySuEcdCE/Csop00/x/BuBtstC9l2ZdprsP3gBYEjUyB+IOx+
Z/JkZvvBptjmQPw7zIt0xs6Zz7ZKF9Lvj7HuYEjU+zbqf2lcSmqqPweZ8ZGbQEcksPKtmd0HVXyI
0HqxrXwfC2dT9RneBHiDsFtFZXk2YhOlDCFDlu8ROHfjsHQdo98jDvxYImg3EyZmxkx+Xb7k4XNJ
7d6d02AvtdTVgmxYh8NTptKsDn5XerUNuBhnMd4rzWjDlxe1K/cLtsTA+NIQheaW1vxkOP+PpPNY
jlSJgugXEYE3W6Bpp25JLa8NITODN4WHr3+n5q00Gkk0FFXX5s0EAlAO72vWViHdh7u4d8ACmKiW
MH002s6rXmlnMITgQJAXMeG57BvtvRgMv9vafeX0R7Vy3xoDKINaR6Wn7x1oMDbR0QIcDkBn7+WR
AP66N3vqgCUbeJmr+6nJbnQa9yZjVEZmPBpQOCM5WoR43SWkYk1fteqiJb2q2tfKOZHbsuvB8oty
p+KzdR7eyh6T5i1vipMdG19FNh3hDd4D09ln23pGiMGfPO19yr0oWXIZiKwPncZ42Zrjx4pHnNpL
OYuoGPtdXGXflaLui87xU20JxQqVRVnuO7XdrT3J+MLYUeob1IGyuNs3tgJIXz1NhbGv6yqwVjuQ
mzZjP0tjMmPxJ8EUCjwCvtkPg59s/cmoxMPo1teKQWfCWcvXU/ifnXo/Ksotb4BngHPZ8l3tIRXQ
kA+w0+XdL2Zx59Xj2Whx6Lm7t+GB52/Ize1l+em19t4blItLe0FXhnO8bgCG0jNw4sPMO5P3nKtg
MJv13qumDwS1GAei95C1keJqh5UtxMzUnvmJo+KN9/mifndTPOwm9mDVJftaAEdyuiJAGWj1qyw9
ChZfH75qNT67xGQR6OWAgbi32G6Ws4P4YUi3/rS14pKLOlKsdv53vDXupFqhy0/7S1+KnaKnhP2x
FnpgdWM1C7bec4A6utq+XbYx6OvttLpTkGtMMDWL/tlqxUgZ2d0ji5vCJASZrYE/UupoMNr+kJbL
CVmM5a6cjPaO/MXzc1Ap8GHNO53BwMHQQ5vnaMZH+YUhqUdHKYNuSK5xpQQqHk9V/qT04ALAbC+N
8N5Jzd+WtHiuLfGBodqgQc3SIvcXJivMKf0QVht5C04Wd6Vsw1MhTETNxvfFqm7oWr4aqR1tZnzZ
DD2YWXRjbCLgM/cinh4ctWYJLGzpRuZk7tE42MVOSTl8upOx1qw2kVnbxECtinBkYbf3hjY+aziJ
Si9eUvohi1OiBtBxE7nHAbdmZ/BzZf3tRwBk9EhLwvdClyr0QHVooRY7Vi8YbD1/ztLkZBrc+gwM
NZj0yUVzfSzuCUsPiy3h5A6zqwaws+1ZjbU7fUh/vNm4d0p19ZPR8Au9ZcoQZxxnX8DmfxdVfQOL
w7pgnPtOyXYG+kqoxWf7uW9DuuFZEFej+UhZ+Zr12ZUGxbmM15NeZnek3IHG9h4puYDOvdYNFIgo
3Qt/wX1qNbAKp66aFCcr8hcnlc04+u5AZA9Nlu6XDHq3Rr2HJ51PRD3En1bZeHf6wF2HvZ5pA+xI
dt4iGE4giOkCQsrwj1fEzzhDX/UgpqDq8IUK2quA9RxptjvVm5/M2NgN4xL1S79zc/CsQ2nZEQzw
d9UEQWZThx4cJOyMCmRQ5uS46r+KKmCYYiPDy7PWpLxefczMif1F02589/BiqdD8USsfTAs5Mclh
Rp4imDirBuOu097sdgjiwQxHiOWwCVaP2lddHhBOuzD9faxW4+Rs4lU6e6HZGCdxLNQfBPg+U5ql
sKy/UV5+TuMpUhSz2CsV0cnGkYiZJFXigmBK1+D0hIhx835NWz8BWj8YMSjp1PQnJKt0e/xyk/Gu
cxT44KuoA6HjcFz6kXwjYe5xSU+bap/wxnL5qsJi0nUhThrDakiO8i3KjaZXxgRjqLVrIJhOxPAz
5TDSeHoo3Q6t20cNslhrEtctR2pPafaoQkYLXKDqtuzBOAWJ1YdqCqtsAfO3tzEGW4BYc5iOyzi/
pf7kEEp7ix3SiKIaip2K3T50eyDh+Ay5ovLq8tMsrX4RiX5yLGEFQpKIj6DFlaOhva1FF7Ter6GR
8Gy13w7eUXqcXq0Zl4jDwrUihXeGHI4vPKkVHa6eHSgeoafdnlcxN36bDkWgTeslVRkgtFmteEPJ
SSwsZz4+zWhoD95nUSQvK16j663HtCu7PdbnmaXn2WvzaHtzCCbyYBTNNVHjW4XHs2o7CVFAr/1c
pN+LsGnTrQeK8S92xnwvfE+LnxcWb6DaDo0bX/GHkm1Brie69bvCXa/FliXBksQnKiE5TzGdc9XE
K463FT7XId5CoXchxIo0tXlblb0rGpPS3HzQy85Pqc5WdR9Vkx0wX3qSX52enBnDNRQGo5nJwcmh
7Te2yDDztyyV42ouwRNcTOzqlVOarbItbt6kI03M9LpBcjNbj2ViHaVbKTk6Gg8yOd1+NdrvOpsi
5iFZMYIxFw7R2dvHs3PrOits5yV02XErztjNnzuGajwGhNV1CJ22OM7a8pA21dus4V1sOKB4/jbW
okZhpr0sbzpDNVXR3y+sT4p+g5vU92NqU2ss9lpj/eU8JnbxkqfrLR0IeShPTEAS3LwhbX2NNX1H
ChC5HPm4ftNQL6VmTedGO0BeFUr3MpU31V2PzJfd0V0O+9g+8iuhpRhvuVLf6oVhLFrY0jyM8fBl
js6Xp/aBSBiMIaqpJyNKKDh37RrhsY75ON8x6RNmrv7YDRd2qeZm12LRg9oWpy3Vo2QyvwvIK7W4
P0zuEJQWQ+L29hErkPAqsToGTLLCL7KemFUhe+aVlKMdKXV80sbl6NTZvteSo5EVN5UaGMeBjv4d
2m77XPQP9VYlgamjSjZVQ3oaKkE8TzLaK+lVUFNL4F6S6ygXafAY124t/Zj0HJzV42Bm6cPsjEda
y3/LOKedDTQn9YYnLYUgGiqROGhjYwghMPO3IneDZVlv0qDRNXtbrDiD1IuoPV/pobrtXktqI8jj
NsI7AQcsw7bSkJUs7AgWpZNMCZgDCVkmr66Q4Mp3kzJThuqPa1mETdsdOC3AGeN+Jy9Ssr1CppnR
RSmizhKvk7l+5p4CW8j4nfbewesYcaUluCu1+MWtBdHfSCQvyvTkdtlnuiyfnbDBeaXFw7gljyVW
OevbSK8bbJX562XqTr5nDv7aFt8qbACzk79ITpSK14w5DTDOASIfx0Y3kNJLQTWu521eDhoTzRbP
w3ZUShGteR01KsiQcgTKXO2tnpaUtoXIMh3N2SX97y/02klhv1utJun0An0Zo3YTD42bn6ZY3Jy1
+fagzOqMi9NsIXqql7VKdi2kRdO4fntFE+IZcdZ9wtFMmEeow0pyxtivWi4RvUPEEIY80BqKI4Fu
FAfPmYDH1xjBhaH/LPflK+E8M5k6HjcKqO5WHJd/NT+m3Ajts5lyI9Ghb3T93ZC6O9NOHq0xPbaF
CzfG+mIRuaeduZPRKs25QCEMnhVqLLAnFmZ3dGdOllOQTkBbILMnBdjO6k0nddFO0lWxAPAa3LIt
D6UFnPmRxuihmnACp+kD44gK1z7OStDhzXW2i11hJEw2p+8xoziOubzIB1WzEZzxApvZfJ0LN6yZ
r+ZPXRLmpO/2oyZ8pjvCzFgebUnxWAyjrxWSTkG4H+bSrqE70sXCuimbEvQZCcvogeghoyxzHkQ8
aLHeBd7oPjJxcuhBlhgNxJQO/JtaONnpsTKWHZ2+AFoC31TBj1Ma6/TmvdBVv8zek6TaG2u6KxL7
lDn7dBXBqACTHRZ4X5fDYA4PNMBA72fuXwvgUxD38SmbSMfM5Hnri9e17Z4yRWVGsnxbjeoTHqkv
M7FWH1GYv1s7Husys+F6qP5qQwWtXk58yZHREA0yqoFhIAU7Wg7aXdraT9M4MShbnzXohQalvOg8
ZGVuB1uJTcqm5mUy889x1InVx5v0ntJBsU/e7dq7Wu78bdTqa+UpaZgjjxJQ2X3gjFzNbf5aa+dY
LMtrXxr7cVs+8hVY/WxcO640J+5ZwOgdrHlq+ezVu8TQb9SxDunWHrJlvCjz+tlsVSgNlIBfoR6c
1y1ff7UUyomyoNKoZ+3FgBGqWZcHYoKKiSUyzGmjKNjeb+C4TEvcJ0bBWhg5lQpLh0RJHHsNWAWz
8/KITrZyrcl+C5Hd7LbV/QL2R99yek41VzUnHJWpEogYghDXHT0XT5Ifq0ns8246dIrBPvRGv8jA
b3hNebfCvKGwfwQ/0ZyO9KHtHpcp6x8qwgfEGYhxNKLIvmtgPt7Enl9yyCL7k106r+jA75p5+NSV
9iGb6vc+YwqSufF8Mz50qc0+F+fRyx/KRbtstvr4f4ikfLUtofaUEuVV/XEbgREvtFL9UWmhkRn3
VrUelY7sYRZ1mIr6Be2ce8ubrrM2PHnJ+FFb8YHe1E1U8aUcyp+RHYsUQETKt09R2POZ0H8dTOVO
xzs2YILC1MpKHzQcYf6UXCrRX10z/aRsHza2eqiy+WKrK1Qr1ejrlKJ6N9N84Ha/ozctvlLoX+M6
vLGR36e4tf005WpTPv9BJYPbtjbamXH/bXVOTHXHucngsRLjATrep22mgLaZKIpu5TWDsM4vevPg
xvFe2uhc6/4u7vRcY3AFMaxQiHZqVY3sxHsbMj1aYnogxnAT27LbyuFBhn12Wx0M9I5pYhkU6PUP
z6qvSutZhO/qZVuXU7+ZpwTCL+qL6FO2wId9NYfbw5iIQkDsUZa3K3wFVJVdWu+7Iv5bmSJ0+uTJ
ys13a2nuNDwFlFSBygID48jganHT3azl2Iryr1aUNG5xIulsG+EQ23u1gFdkMe5Tj4wNFSp/arRD
mXZB40yPkDFU+Jf4ufTAfY2DfoQZ/mSK7lRm3VNiNX1gJOqzmsTPayleJopWvsNgIHq59tmxsp/M
cSOYUn91VElsnNRomymWNn4W1J1GMV+61XvSxYK+lJI+5TloKKEXoalNUZKkR7dkCLJatygnCfVh
ZHtq0vHcwjxRmiRus7FbmjLC2Oz7ngdV+p08aX1j7kibD7BNezC39RdJ7ydfTC+LAkv3VNJD9xk9
DhPXwVePoDfXHgJMwmKrf4Eb7GxWVRp5W0m5aYAiWIMWU8+dw7Z4+60iNGtFfeqEYvujs2q+Jco3
wEIO2Jyu9ZVFP3LKqDnWxaeMfxRteG4MyE8aQmeH4X72KpLQfWKSt24RMhSsbW8mO2VkXsoR67pD
gbUOPLNUfWeq3gReS6+gbygtKIc21Scb3+dktLHmBA6Q8xkFDzNbb1Zdvsxjc79o3t61x10yTQdH
xeUN7gNTc+9m4XykhnZtvC5qi+ZMBfyyrKQzRm2/tJoZZvb44rXtQ2MOZAL0izp1bklTnDqcRy2S
cUaT5U+qSul2s6jHIJ8xsh8gBOIF5JmLaXAvSi+epty8DGN9Ie8gZOlh+nD67CLy6jKuxrHvDbgy
WWgdjnIfxC9tOAy+DqOM3+K1KFlCEGN4p7gyiCt2jlUbvoKBnJoy3BzxgZzqvhGDFfZT65tjcixs
BCcVcoetX0VYQ92ez00cxMV8mNQs8dPW8xgItb5jN5dD0L1Lh5FaakYEL1+S8Nqdi22iIH+XJ3bQ
o6++xuVBOEYeKBnjPU0xfUzmNAeJXv/JTe3TLsbTJrVBKYK6NJ6LbHjUeypXkCFNi4Ll8O4WHSE/
Qy5fKyJNBXk3uu9LUn/mbX7gADEm1dxPff85DnC5V+VTnQ+vmEKQZdDzU2p2g1zhbQFleuxknrCU
9+mknzp1PWhV+yt3JL25Q+UlHyTYlA/sry22LojyPMP+c9bK5COZ1FelQ48clqp2HV/amQYSJ/pu
sFVoe/JHbduugASHIDe3E4MjV1sZOhx5SSbYd8899iyrlMvY1Q9OT6jUjMluIw+Y8+auHxdGHmzd
h0grC1q9OQ6r8RepRJgKujMUSTii+o+rdzsjIUvLe8pylIItGhJLGrmF+KuIuGcumNp/XVSHSYFA
uSz2TH5Dsz+dBfDITdEPqi5ujep9NXWeHlzTeunjcqanZO6WWn/CxZ8RnYYEqt2+gZge4n9vLB+/
CUCpPo90HtVVkuQT8QirjgyH9vQS06ZIXkrh/Fn0AoJ875iY83GuZ7xDVf8WKAX624JUGYoy/rCM
j3EG34fV/JGB4+CQp5Wzdm4dAA1IPw3hBHtiQIT74xVbmLvTcXK0x3qkaK5wCgSk13021v5qO/dt
P1CQiqMUT5J544O2zSihZGdrnR8UpdrZinJXDeUFipbrRkSNgGQk96VGoaOqjYM24uGSKqagpHAE
qqQMGUa6yeRodJAkWNpf9uBDm2sXsZR/20k954LJeGKbNug3TJ3dyfJz/Zav6Vkuhd4WpwoZFiqF
IiJXg6OMYH6DQKJNaUnVoa6Peaj0VQQM/bvo4JlK7O5pcGj9tTkQ0jpaYDWmKPpQ8H2iuudaQ6oA
oIrqTBcVnjQd9QE3r856KZsZ9cs2pQfNQPmOXLlrcxiXmtexH36qKX0GdXNYRPfS58k5b7eHFIRE
AN/215y0CAcZ6llVvL9tpt3N7dL52IElXJP43lI0xVf05qmFAabq2r+VyAk95+9B5W0ODvUz3Pyq
4xnhgfD1NWMG3TJkqc9+SjPrb+fZP+lQfbVVS8mhVSJhJvDF9cynu0N9rjbzmZFbeFWHJHIdevlj
rgfKEPNk/W/hte9D3l/gQX/cChrpYnD2DKA+qZm6H3PtJXbt762vZvQvTJpMuv7uVFn5r+JcqMVN
nlP0YUUw5VY4eO2zSRUd2ruFLrz4XWLZzhqzH3kjonDPib7JGn8ejOiIBDL4IvP8zRIdzIL2ZM9k
0vB55LC5BdY8UIZdrQfTfk0FkAt++7eKVd+o2qeBhlfb9E9xId4TUtJBzI+jSUF9okbSKN0J+M5p
TadTpZiPnJHPNm7aO+l0zWwBFuG0ERFLqLVaE/ZFUQWu0fzOU/e9LeaVEemzOyxBkq+g8ZvW72Zc
TT7+eCppfxlLqv0Y8Wh8e5gOySnBJMuoObXUGW7BtApFbrFBxpgYa4y/C6WEf2v9A7ncT5/kSGLU
BDzrlh3crjtVwIIsK7uhnvE44WoUvEljac/ZUD3nbhxRj6LY1//RZnTL8jx5YzTI2uld/jqDA2Cu
8hHt3Gf4WLavop4umtvR+O5/5X2j9l759AMfOrB4VlaczLw5Dbl1n5btTpbACWSo3lsTkSPyJwyO
7et2WndmIgP9qXqwbfFpwHuA+sjBcKt9rULtpFpdUKdIbCZJd8zd+aHQqh95t2pjnxVzCcy1uJsU
/SRNbje1F3WY/6IyDO1aW5avQ811vfiNcJy7FxH3s3Nb49etVRqIFY18KNEGg3gi8ejL5yqtzqy/
aoTLc54aRwbwdnWWoznq+pJ8lUKp5nuleoMX75Rp07mBYDIf6n01TTVsZ8rV7qdPXcx7sJKfhV7e
HHejPqBRSHcHn0n/g0IopGKWfWkmoZ0NkxpOCn2hB4a+9926wfVI6aFRs12tQC5HBbSn9+P+Cst7
QCmMkmfxNFN5yOC9yMjz+7oJcCMUYA0sNu3oqflK2o1CpJM/laX6UJS0ejaPED82ImlJOoPjZnq/
ZWJXoZsQpGXC/HAnj7/BtBGL7DY9ptnZ7Znb2umpEpUqAB4yC2Ud311q1AYVlaBGHzRg2v2nnli8
HtkXZdbvxo0jyL5ifOhBqVwmANszqtSgYPPcd5MqDx3LuBeKYPY8ixjd/xw1+Famov8iMThkHQXc
TP0o50ZGskQ0oH4oohSOu58xmTA14Hh/9RHuRG1XAvZEP6ji9sBvhjIfGcubXGe5J2X5VaWjRZGI
miUFhGqf2ZS6QUst4lkWzaQJpwTv0nconeRQwB5KkMROGF8c70OL4Z3U1n3a93vmin3d/aIbh2D9
I3HaPR/UzBO8HsBaZiNsxgFKx/yqpt6HmKgdEJGtMM1uzf2QdedaUpgl4552mIHtSGFHB6hykdUV
WXgr9YMCQYgBGaiGA6D1ksXZoawAiBSxEL41RJqthGgpHssSawZowWu9u669Qdp5kk+VmONrsvQU
D9MgiedT3F4roZyZ+rvIrYZgFbtgnIKpp5doX9jq0Ay7uuvPOkVqRUS6gSSZJssp4UJXik908bXx
QJYMOQCrxHKE5qLDl3QbO+fIJDQtiPcOr2GVurymDByKlFEm+nKVqR86bbvq23SnZdQXiptXF8+0
Jm9JMzX+4pgMHN4x1BHLJsMQea3pj7PNImv0Z8cAAMg2ODRmaba3Do0L8CHcy6x2YUkDlTzH0C9D
3YVI19Vjjc9UHu08PW7GRoRJnpDHhy4ZWtp5FfwLYIIqkJbug5GZn7DKhCrBdW0Ahh0PslaF23Yc
IGRfojrB9zaQQo04CKw1ajItpH811Y2MYhcC0PzEhNxsTsWtzl4kYkAZvaByIifVQnOIEpt8nO/m
at+zUUBvYsJucqGczFwh+Fd3bWbtK7c+rGwJVk63qgN/obLh5H1xp7X1RwJX+Ci5sRyS87VynuZy
uALFC3KqBWM/71213M+dnh9rowgdBNlkUCm3/jCjtdwagDcdv1R/IAev1OLCOXJQSzUpRgw0Y/p6
DjvxnegOahv/VqHp/8IWOaWuL0+Hp8hj9brSG5A1+IE6v2GPB+6JW2bHEq6zVPYwPNTt8uuo5Y4f
0Xp/4Utq3uuKVgBAqEhdNrYebsBwTzyabDkX7ZvclTkbl1PAp4/UCWMMul7fy+PP/3jm/P9fKp+0
Dgq2k6SV4xjoYJGearsMBD7WFl2EiY/gsQxkgiEXAO4I+UrRMA1KuS5WHokZ3CA1oWQ71YryLH17
U8ObWsfnAuRInVehR+mZj5U+cShvEyAV7qXxfhJIM6rY3mE2WEZZQmZn0bDk/EPqkNW5n29Pslsj
8Q1O/6etLL+nosIZlvZdfmv367mqjoqoj4bxl024MmGuuM9Gn0cz0LPJTfakxVTN3tLtW4a1ZW8/
UvfmflweMFne+XRWVa6kTPUySSDB5mQ1zeynVr7Q/AzsXA9TfuARSkgJao8OlGwPbdiYGBSo3jq7
Db1Mdjgvr1BE6FXa1W6huCpvdXsU6/yYZD+CATrXbv9O/Tkb3kCH7pgrugC7DXl8zogANin/998S
L7eOQ0nv68gRxrE8wGVzYO5CdnQFjHkT4LZWSV6badxVWEXTYXFY5PqNX+AfjbSndcSOPMgKd75R
ZBdRL8CGsiN52lX5pOXLN1xfGk5jNRENLw88ue1aO7Q6d+xBbtRhs9b01iznBcLx0JuzMyeqX5N/
9fWOr/9vWk62vD9tsfcubh0LZufFuWjgEdz22fhSy5a7eW+O7wqMKQJFM/n1n1EmvzanDxk1WvZy
GXnHbv3ErfGmJ/cPrkG2nVVt3+latPaox6cpDfYveiBhp8w4G/OQLvAcsy5gSmBLXoNtfS1hHcZo
rHQJuIS84cpp3rw2OUgzPFHBtfpO2h7zVdb1CyjuFJseDuuBUp53hANizzcVIQmraViPNUVgPRsB
YK6B47wq4EK09P8j3GODZPvMwprCixMVTiTqcScMeZxZrslmfNi5ye1RRBDAUu2MIKb2be+DM6Fl
j8X4Iveg/CNpqDiV0veqUK1WEBasc87XjKLDuwR5SUM09yBBMZsi/5V/IM2B3OLKZ0r4xNpJmy6f
Eysg+ezLG/1PHzX6Q+39GPmFs5JML7g5DMb/7497hWBypxlo9nBU1232dZ4o7qFf4QW1BOqrFlog
3puYF8p6l+1b4457+VsuZ4jeM68C/CpXSmbzeYo5vSPbUpKcAZDi9kQT74yJImB6TaHNkk1t1jrn
WsgVFdQ7FMCeuOn/TVdsiL3M4JTcAx/IFLOE6hMnUUVPYBwpk5O9AMwob3yg4gEC5yXowBl52yy0
NQ6hXE5dUr8SqD8MG4gYlfQKk8ICYfU4FZyBOYdLtzpDFbyrKM2tGFShmac1UY9ptkf7xwegrytQ
tLKfcMglXayCLcCpZXvk2KlBpeLAZu5t48JxWhLxKfP9mS4fazus93L//X/SrMcCnFE+fmmE4qay
z9NvzOe4KFFRiZ1omTGo6RgDEU8B4DHb1ND/V155npz8rVjUUz7VILOvWdHvZF9Urm6+UhTgN8ZT
gXwYqxHj8ytkWgbduPQLyXv7Ia2+3LGQJ2BFb3NcXfsVVkqC0n5wj1Xy5SVRgpXrScvkSeLO180D
ucNOTdxQTBs8rePOUl6leg/BwVIte6v7sgx6Wu2f/1fj/6cc2uHqEfphA+THFfN5yC+cfWAOkGKU
YW95e2lzZJgnk67CLmR0xCXIE0mTOhnywrK+Hpz4StkyhW7dGn5Z7X8HNL7m+faCcZDX0FFuVTH3
hX0DONGLD8uCV+yurc3g30eg5CHDpoztvOVTiGaejIBqzE+SeKE8s4X9m+v2HfM/Mj7gfHqyWLe+
tsuNWE/mFVuF6RrMcyI3KkQOuqB2rbhPA5PxvEoXtIY8anJzsT8LXKNs/csDzOZU1fzMvN1esV+U
9tqysvYWEa5dRqAc8eAC1ofekzanNzmXrX6Udz3qjD+xeg1nX35ovdz0Qd/FpkcgiNkwp+3DTVia
9Gwk+h5DXWIKTCSI2H7aWNAVVv+FK9pmg+KO3zX9PR+bnQVgVF7TMOonoxeQ+6sPBu+vrU5Qcp5h
hEQbwDuXFDhqJblThP1NEwsg5rJgKKfKxbErr+jhPhXKM8QIvpyu7Gb7hY1aLbjm7FWlWat7abRS
RWRPSj/JKA+vCZYs3MNA/dyUyT+ZIztMRhpCvcqgSFoWwhBp23gIGyGApRdMZDPnNCoML4yHIR39
stHeaE3dZv2ybLE/Ebeh+R0Z9T3vPaZg1FfaD1ujByuklpU8m8Mhx6ObW0zPmWS7Gq+Yl3/3ohJx
nOGZ+KDaQAm9eGPQH5YQuiBOvRsFqH81WvU3Y2KKiEpx793/O0GcYbG+ZbUBktE89E51kqavFwvm
W1oezgZnGnkR9gacq0GamPtqXoGSoi/ovDrD5gQtayGPb2x5fycnu4fIhbuWKM1WXwL0ViKRUw5p
CybQWoBj86OMgR1K1YlhHdRB7s7BMq+iAAQr8r10Ji6bibBSG8WdvNawflrjuzQBamLt8+mzWZ+k
Q7Fwph3c+9ysPpDRE0bzVzLykK6jHL88upDwVmA4v/X5onb1FVjba039hLRm54n4OEo4g5Y+rqrx
xRqx/7gjfJaQgEGiwwEeBBwT744bScx+H7fPAIZk1M2n4kp5w7l369XIATJjEFP+K3+PB2kyp3l5
3JrT4r63Y3qPn8+aN2uERJ6Lc8WSgn8m9DPXUp1mH1vJhVvoJ9hNNUZ/CH8W4moLzT/0HXftkt7N
1USLyHSoG8uPp8p7QcDBl4n92rh3BeLx3I+M8rEwyBQcpYnm8nz3z4SwOf4ZRF6rtwWCaZYM9jdp
Oobx115UH882uh2JsKZixHof3pmiWu/SEjUrVaFuocsI18iGH7kiuQzLV+KTmM7nQruIz6FdR5U0
oac3hHKPMSvwRBNdLpiCwgBfcNglWRUkd19sWvnuJLX2V2yzSwfi0P+XQZrbpW8OaVK/C8QPWXeJ
hMGmYqmrponkg7D9QeITXCfmvcy+CmfYo7URU2TIpaXN8fyKToRIl6Ito2J4jNMf3KXMU9jbKtko
Zo5kgLCoKb7Z6AnrQVQ9QsjXQm2ny9deL5+09R7mqj3wvHAH04Ncm1eCobr45o3FLYW5rnrPeIKe
uLE6KKb+MphV0AJPdHFXcWsdGgY0eNicX5L3xR4DQPjbt+tL5TYXqDh3GmjjZWSDe1f5qAwIhln/
ibDcDvhgvXS7xcM4YWA2SvSjWtyt5OWsBmK8spYAPcsqfR3Fkh9pkVncf8EcnN6CWva/GzVRUNQj
Dw/P25SfCRfLYVGJ7MlfZbBU5RBdAbSV8XVGpVCaNfodKS1ilRwJpGzGyJMMPP6tv3qtJYF6/WSO
j6NN9Ue3j60+/QEsnlDVFbtim0fQg6IBhDw+uHr+rVbg+MvqtFFgsVYAqwNzMSlZXiu0D5TCTx7j
sUxoBIa1Aa9SV9OHvR8sp8QKACYQGWU2lRKunLe65oODC9fN5NDbHZ0GdXzSFec6LdazadQKuaD1
kJvMSmwtSPQWUFMKtGpFN6XhFDMgPbKChCgAEK1K/a5r8dLVNODVxqUvY1ERIpBhEq3HLrSAcjIz
3QEsPoAohH+1DYe1uTMGzl3q5NUhq9clhJ2mPa6iO25F+sccG2UHcMw89ypNbikSzuCD953O1cOW
LSAGB0Z5nNR9zFr6cSXQb+CdCDZNMZXTNFY/lZgtKah37waQJ0/Mp/yp3Ubi2DxnhzLf9KBTIAxA
/qChmfV/oNzu/YYHe2pLyusWZRzUW1Y/X2gKwkkX+4kbr2cYYeOgmDYKR4AWkDfRCW+qyWGoxDqM
W/y4Ze5vZ873ghkIkDH/8XQey5EjQRL9IphBi2tpTRZlsy8wstkNJLRWX78vOLt7GfZQVKGAzMgI
D3eP/MNpl+m0QOAecAYLC6W23mL9K+rQ3+VFhIyznGn5I/9yJrJh3Z0TyGba3QxRjgBxnyDcGYDA
5rmfi1OgQjRVffjbmXPIwnY/rRPU6mu30Z2tPS+/y9CgtM6adV9H8Pt1FDLaXFS8kstnH5P5Mprz
s/KmN72eKGiS+BQ7Fuy4sERdVzYfZQhKP1nOiUHUiAsY0DXMdX/Ow6hCCUNnDwvczntM4+LkqyjZ
T5D3YcUtqCgMVxEBE4RS+uRTEfiEn5KxP7NZVWtdC99zH7lTVEX/3IzgZY2zv5JWWG3TzUuVQ081
GPd9k94UNrubaklv/qi/dXxupwoeTXuAZ1GX/sPcRvcCZOSm2cULEPKxn5vjCHdz5/Tjyca92aYl
svEd+2jU001Hs3YDTjXxWqr7NRrhnd0RS4AVvA044WPduZLNj9EzCsHltMzGfGkcID2jZNhL0/eM
UWFroupEOtCqZjVPpUUh2sFHnyMsl2IPs09zKM4mCskNTY8IkKWuz3ob0CVr8XWZPcPY5dEQrFVf
f2qq+kMPgs1req/KHoBQUgK3FZTfxsLZv2JIQsTg2iH8O6MF2ejKS7uVwZyJz9TOyl9carUbrIG0
dGzydj80RXSecxpISCHteMdUvnxvxj6dXc+1bkGZ6EfF8ziGrmft2Ki2oNzJYWKG+LPWEUWgYtJy
MzZ1CDuvdy9ZkLvM9VisYxe0h7qzT6EXHHRQ3TLPbnNBYgUN6KSbcBdp0+ysvu+YNK5/MQ/1vYY0
6DKVRU84bJwpaVl0gMC0TtK76cCp9e3GAZb1d5M19xvIKIiovIF97BA2kiK4pBZ96IS2Q5fqpG7Q
M7YMgEpeTOi0u9rIX7J0gIJcFAdfRzuWRb/LumXQWZo+Y4mVr8OeeJ+as7Vv2XWNk38MVSsjWFLo
mW2xtkMK/wrZbe7Pj/3ggfRAvo5r6LyLQ4rs9IyETh5dzXZWCZhmWoYAzZT+YTxcstj9pxBX2jQF
bLLyefKeF1fb+l19ZSIE3FMIIlAyHYDAsr8BoSQ05+vCQm7YICGE8wWXD/BoQ2/+qVbuWxJ1j44a
Nk5LuDLHC1AqqQZYZWsf/TzZppWzS0qfbZrqV3c2xKR7uubTBLsAbwQaZvNRrqShIeIN4c2GWs9i
WTejeittHTJrMt1FdBuZ9MxG58DN+sUoCDhARE99KrW1F9SfPTIAE98Co8wfTLVoSHp02MhRxAzn
9jFNmeIe2Ok2KgH1LOWjZAurdGsL474Ijs0SH4bSPAO5PqCC2PpL9pi49j8H4ygUY4yoX4rs0dTH
cFOmiQvRLMFDAEMTTcc/wSxNiPpM7/WMXU8fq6JEBEyJkNg6H1Djb+ZYIm7O43eV+M9NHSP2BYc5
kP9eU9+rN5bn7cMp2zH4bGtw/+yieZr9/F4a6tQm3jMjwDV+IaB/b5Zfmo6HcGviatKxkvTCotCl
pWMY4Y7Daud4FYxKQFroBANUK3N077kyPphs4W28zONMj51g11mwPRBiTdsmSPOVb+X/giC4m3q9
V82go/hzAeU1dx1p1YcqjI9Bd78yxm8wFWz529JgqMaWsT3LR11pD11qvFsNqKZfdAcIJVBje0qq
0rtlYwcEBUMzABrLugj9Lx5qFl1xS2OHzsbXkHYcSSE8gty9JG63dZ3g3UymrWtl74tW0MTToudw
mM9ePURS0NMUcCfqkZoGtdVZtzmcLrRV3zg4vmqP8Tr6nCJ0coY/ULR34RizmrTXEWvBKSSLGGKr
RmJbx6Ss0G3V4r4Y03gxLOTYbtg9GbGBM3p9tez0GjJ5ZjXgbrxewBiG1n/yCv99wGxuNUWsaidr
hwNjCrINk2S2hqP2mfI+kslaaMohAXJTvVn1k/3bKtuDgwMZbEY8JPP0Ja3ooXdNoR/aSbiDSRBv
e8qEXhWfbmjklIvTxsrbx4E574A3dg+BfTpkc/g8MQhjZZatu8o1hgPb5oh6jx59C09UC2RiVPRk
+uGjZ85vHNYvdeqdi47i1naWB0fHWbVuklc6WNGa+yx6I25AzpYnzSkmJgG0gXntF3tvYCbRGmDQ
yDkzBtH4MYY6kiCmUYCYtysBKlr32SwCnCyWT3jt6bqaMJvwKsqQIdZPfpzddQJME2c7uLDXKVku
te//wcU/oiqfDpGhHeHEtJdmjI9dNaVbQ4te+258m0sj3yaMiYb+NbIwdXtVD8mJHuwunLUDJANF
o9TaeDOccm+qoIbUpPDpVibcZeiLVohHL5Pj3eu8gLOwjOOa0R6YQhHGsZ07lGa/I28/NhDHNWzI
+7Hajh2FSo+2uxkWGlxGu1tc77seyUANHX2R0amnvK4uSrcALgvtWlpI0mv90TfoqnQJHBtvTpa1
Y9YbJ/HecpDLoauPNY5euA8ohIxkcgPvhLHpU0qryMahH8VOtc5BRtA4hrDsiHKN9WTyRls0rjxr
L9zODpS+ePBekWbvg2KS2XGoEtBfIQbOn2CnXCq3eSNuHJCMbGF1PtrAxx5TpmIjOeWTydjstKF0
K08h1gxYRdCa0KtNia4oTttb4QRfhTd9BXUFmV6MDp3htqT+axMnACVgAZm7ryoP0l+BAsV/1Upz
vXT1E6PZbbgU+Mwh5SgMyFWadcDt6CkbEIw7CTlrxahB2zhrTrnvoGCj23+KZ+AdiecF+ptWElLZ
ox4re85I/dxZf/fT+ZvZX09xNTKc03h0zGpfU6BGjfNmFPEx9YenMhsv4TK9YDN/TNPgYgcDy3sc
y024NFc1Ncx1xGjKLjz6i2o6i50aC/NPzljCIhlvjWeetGx4ruEWYVK6qUeT9IsUeJfMjIiIwoKO
TL6Ldf9UFOoLvIIJIKzdQY9obRNZyNz7lCxVaUIYgiADxS+FWw8bdQOj7Ejz8488EBPqom8qk4kV
CcriKYMwPv72rfbBsYYdO/4SmFkIicM/L5pOJ6HbOkYNRSM6040lh6cnoywPQpH/YKGYJJWmYWGc
rThlvpu/j5PwNoBu60b1x+una0ECPhXMs1Op9tEZ3gnfRSwEYC4sQ3hqx/hsjB4QUXCUHw69x7w7
L95XgBaozXaLE+08iPRNlEATQthQVjw66ySLzki8xzqed0zKuea++dtASjG384vcLAZ0ATOzA+vY
hS9VTEdrZO6cPW2zFFgD4MHswmPufosTfloOH0ka/GKqJd3biWKiXyXOuEGEtvLT9NFV4R5QJ1mM
k0nO4dXOCYTgFVz/qjnJg+O+jahW9KraplpxEkODuWZKI91sOQETiLSodxDe0RUeBO0HLvQLKFbY
sVpZvhsIcZ2b7USLXhBtB4gQYLVN2u/i1qV1iLKWUsbwK1ij8M9JU3CC2Zrdm1fZe2Xm9zkrH/P4
lziYL4b48PivEoFkNFMZFr8HNMoMRsN8Jj2ANjA2FOHefJATydfbTRjCPdJxyyFD7nnvNK9uE6lO
AUen1RyCM9GE1MGsOAOV+4w4YqBWn76VF5wGz21307AcemScUxOTIKenTG+fMlhawVCKsB8swshv
eFWg0NOIZp/O8ho547qZodA0RJDsSTNDamsWcd32ZyXi2fmLinkj12MYUpPH5zBqn2YvQLQ4bQwe
UU3Zhtl96qq11Vv72q1pP7H/ERCf40AdzD5+7uooRM9G19YKjxwUJy/0j1nE00qjS0rVu7KJKUwf
GGADBTtxyR8MrNnc4goD95pg4JAF3xX4cis82zinxPWZwWqjoZmKaOfwQEQ8P7MAPCQtHs0TqyBH
pt9Bu6uHV9ldhx6ZCDwTebASzWo2e2/RWAZeGov7tDh7r12QMdMQ1sJ1MeFfC5a49BrvqkgUELHF
SIEAUBkAxO+ON4SE8A7enIVno4/FTR5xqA/7ht+XhTKpZttW0IIAjj3GAdpgCBne6rJ+ZU+PAzmh
2e+9HsZtF6xsJjgls05Lh46z6SPdDkzygmi8tJWPrqugGPAAdEzev4XZm5JYM+wFGNJ3UfMj7O26
N5w6HBsxskTmzlpuLkFfLshrpHubHXHxuSxl/KZ4wyDJXn0S9iVjFBaVD1NI1qxoWff0VMxevdU1
x6XPwM6kcyykMfhgALSTfFKkrSGEUjmmExYQrJKOwUfryXR2VcKsbb9qaLqNM0cZa3DojO+WrbRY
w/fU4OnObb7ZWODLef5KV2sr962AoC+PI4uXB0qkU2xjSrzE5Tc8Vrlci6OP2PRmASzgub2SjxWV
YOoQ2WV1eDNEXUqvuNffKwhTig6C7kln24Iil0QHSvT3bOGWcu6MTJ3xHeevlhsrvW/OmRPqBOlk
LxuY9sq9ibRoPfMAXEYqYqBBSG9AnAKcIDyaEvPDwjgJSKQHVN0DdjXlLmYWYY87xoLYgoesbxE6
rSX+yaAHD719MjTXusQHLwsexuRqpeGl5VlHCIUDE8aTgScHThYOsieXZ+0Yl4j9YEj7k1+rHRfs
go9jM2dmqFPqLBx4gh5QP7vqLTklOzqI7wPq0DErLw7dN4wFW2rhEOMZP2G2aIOl743ny1NGrGH6
DT730BJo++AZZ+0xIT3RoB8sKfSgXhCHu4mn7Tq7NjaOvtX/nnx1TlAbi4GGv9xd+Ded/Td055M3
Zl9WRxN3nt3TZHfvXbacYDWW8P7cVzkkyqlDdmPAzJkuZsoESTzYHHIev3bOCQmgruqNHKJT9VH2
xi8sz1buqJBuQVJtem8rEwrj+FmfzJNDbegTC6HcPHbUcL3AoIx0ippTxzzPHrq43ajn0c0fUzjv
bg7NCNqHRCyyPYa9gig8ThXK1bK/urzY6L4HxOSqp4FH+i7PUuaFYms7lBMdp/nUMLWjZfqGN1Qn
AVFb6kz5Ss337JnqoDLzsVMu3Zab1X2X+FCrKthVgdrGENOXJH0oFBdulUfD/JAkCi2/ZO3o16vX
SekXPK3WlBM0VT4VshrLvQ7zQweLlmfWclu8cdjKoymTkfZ3v+n75peEfwwJNlH7W4K//Djtw32L
adjI8SxpDA71So9+WXPzL+reOUOpG9YpuKIhilvSW/B8mmmmiW3WaJ97Qq/jTM9dpj7ZfPDd/Gcr
Tp5Vnh/kTss4mgawuUajjR4GGtOw5UMkJJYyU3uCGiubMiYGyVjUiZAB93Y/JQlMIYZR0QtatOVO
nKKhn0Ke6dz3mIGthrrJYT7p+REt2K526teqsT4sH1kJtkF6PW9x49jkLfy5KNrMI+4rvrG1NWhL
127KznZvHcKpOtj01yMIcGGf34emfVzY3ck87PAqO8+kMg21ZaTK58Dj/3NvQ1NwNyX2yV1eR+MT
bHPNl8Du4Orn26yaDzR6Wh4LoT7jLCnM8C1g5Jo/BtM6CBFsmnkgXgRnl/gdZsuB7vVp1gcKPPB1
j8x4muOT4YcXv8yLn3TEaIKTHfQD7dh3RdiMWwO6irQlUoJp9J7WCAPKZr8QZVus+6ow3crOL5R1
tRBdytOvPHyb5geGam11n3oDgbQG9TItwh155jEl4bY4aFwORHnYtjED83y3tIcxdyeYnDPAH5n/
Y5F9xdhoRCB/0yI77E8yJzdDTXQghq1l3zvbgx9bYghY7yKyIZkp7MR37gtnEmkBoxmx7JAeGNa0
clLCZDrIydxyjbNYCtAOYe0pH+ekoX0xiIeKRctalNQvbON72POJIX8M2HZZbCjCowqmvVxqHI5b
lJGyToYFbliPpM2x/W2GUyBrO+gCSskayNBbS2C3+BNL3eulYSKPtpe4G/DiP6OB4vjKQHmQb1RD
wJl8vFUefMtzkzO98OYnw/BhDDo7+cgBE4VGbOh48JIDBkBzMeknZh0IFMhJ+k9+Io+PL6mfHsbw
/hOr+dA6Xg+9/ZekA5Vi9jLwDN3FguWmYTFHR8VEEm2rrSIByxNE1+ZBHsyYNXyUa8vOIpvD7MYj
BTgOSbgR8FXOgJ5gXgf417p/K6b6cdqc6rlb+bUNyvs6B95Pkwr5F8GuWtR6nqe1T/2ZdPggU2pA
S6VAqejvZOOfDNJh9K8bKJXzd5lJVFH4yBaHyDMZn1KNtoM6Luy8nJDRWIyW47O5lf0Asy226cTE
EdzmamPSrAmxvJBtEgODTiRbQRDf7NmEsQRNURhVLA8WoGSf8WhT/3zZE1QRXlALULdxhxiusZaV
YjuXmE6mpE4t5MYCTD90UvxZ1FruOweUx5T2QURPyzujskpwXYBaRP72hoONj+4vovEW2cVHWIJX
8Mw10DJATWN+xLgb9bJ98lP7YDPsj9yyB2wlVez9P21Z/uRoNofn4P/hhMMmlaAdbm2g4B/XqHK+
G2myyTFgM8nyRvLuufkCgdvJ5CfLsHejRXeLBFhjGgHEZ6ZdC5zqY17SXeV2WzQWeLu2pywcgv0w
n1jHlu3vrQzGgdPtNTZKPht7KWdor6yMYDi2BFOmKRL9lewvpnvjXhVTwbJCYXtw5CzV8DfDH0MW
aFFDLK8PssL7aYacwcSpRF9PiUCs39mgPSyyLzUXoBOLSPCwkWxV7zRkCt2ev4w547mZQaoYQDIn
tKwxz6nmZ01LPiWRbbBCt8ripEjEPI1mVGSdUrIjWACbBvMrqbx0jg+WZYRMBUuONaG6wOswKgZs
KMyzRCa8j3naBbADZfa2WhjozqKXJH5ZHBK37q1jLEcJkCBPtfAOdHy7bMaT+bWasMfKdZRO47pT
9CsaROzavm6iu486NVLJ0ZhDMUIjTjHV4pftdnvH/5SKK5fTk7Hk5Hq4ENM0p2clFU7l5s264wCU
0tBe3GtJyeshJY7x4xkxEUcu8RM9LLgOeOz/mrzqgMD1OWvGo1x1R07ge6T49XKoSSUcbNRVFByo
q5mOmb8zQM10m0urQUKorW1cVGf5M3liLiYgTCtGFfDASHb008AD3BfXXvZ0jmX6lwTZjJSpgSgp
fyHlZRGRIBbM3CaUOhd/bNdmPG4d8nE5Lyj6b/Sae4KqFJIz4uifiO1PD5x2sitDeI4BeXNSu38b
GtZyEDjpfOnDnSwswkDhfqMyXSdpStuQ4tiZ78rHvYHMwQryB3nmvV2uK5L+AodFw74rPNSkWC5F
C4vM8TEOmn6t0dWVFYnV0Kod0z84Nf1Mqyyq/NiW0z42Mdkg1ZVkn62SUwxIiNQjetGsMXmfZjpy
OKUu44/yEzG+5UYslbGJ0IKU7qtFOquqlIQGElH3LZAM+3ci0ZdQjZ1jaSRHl2JRoggrL+Kh0tM3
ojeOsJXDcxjcrxj4iUv7eT9ylIq8SyLnQiqPzHjdG5+kTZKx00hZsZxMB9EblkuFTGqTm8KYL3l3
7gOSz62kmAXDp1VvPwZYj8lxIW/Phi/7P5Jg5wjDaYr8LB87NTbygSfaj27dbwIgPru/CYIRlW+I
dElsbxXwhJx9WoR4Q+4+EV2eKmn9EGqbLi33BBfOJL7BgjJB5MgooUkOnCn/d/xJJKbM9TNMEPjg
FX5qCo2Qa447RuZJFDTHvw0rODWeQsoVSel4PamaB/LKEp4WJxUXVULKnsE45CiQc1YuW3YL5ypn
uCypctH3HDUFgpSU8XhMssII730gLBK75WCV5cnGsBbkVkQdqdLlYNQh+MjG9DFvlKg58/0ph/zI
7ghbPF0qPGSg/YF9ByRZefolRwzxRoCIFsaE7Ky4pGNnPOVF8MqQcwgfVBfGpxy2khRJJgwOtbXj
D3knWRs83YVswiPV5PKwb1kTeTzqIsmRyWFYdpKjsKL4eIYbb2C08FkFmTApT+RNIp7xSEUlGA/3
zLfnnavbVyT974OHMH/ojy2m9xNGG4b3i7LSW7GEqEuYmhgtxnZKl1sxaC/hiFgcchFUxpUGTItr
JXy2r6jOINYs2xLaQmuSjafIc1lPHC6jnJ6Bvm64Xa0JpzfqvkFcg3VQ66+e058D7hszF7aKw9vB
RxG9HG4ByDiWguceYFdaYPrNLDzqCMpwOAjj1uP+B6TdOCwwE5hwPA0Qna0vy+NNqHcMGr8zWbvv
Yu5Oz9QbhgchLRtBui8GfSubJWPJJ2b2Ln73kqxNwkhL7/jFPvZ6CfE2186SFcpUxEFdozbiyJ8O
TuOdEgvZOw9WdqCkM17IgQAhIsCkXyPnoMCG2OceTY5yu3ggo6ZJTXrTPZeVe5YNwhYt6v6nepDi
xsDn36nrLcHI6tN9R6TySJFYFpaKmaYcAVSHe8FDmCa+HmgAAGohHKVX7HxDzpQCSEKCyr8LE42C
6e0nnnophNh8Bo2iY/Quu7pVyd6zyo2/OM8sItmzLClEOHs8Nq5SaNjdXnfuTQONiJ6fHqNEYs4l
QjkM5xy9Pg9ltaZ5Sd4/k1Nx6LK38UalZ0M+XBTmQwxDdvQaLMKtC+5JD01KEQfh07WfdOb9oX44
oNvufA+sg1ZN424n0DWYOPtZw6AawFwxYHvVWtNa93oKcfuHobq8Zhw9vuM+tZwRUeg9AB0JZ4/L
6fyrpPhmKLLu7LFu1YOkfZLIj2ADDV6gOVKJkTGBFZa/Y1B9TGbz1MwaGLR6oED6iNk6fmuc3Vp7
dbkuqZXlhnlWx46DizLbmPA4xR9ZfngwrIwadwXBQgpLO+lAt3JQ0EBmf7n2qZtAn+z8W2udJwU7
XYtPOX1XyX2s2H5uPUz5AUWd2YRm+tZCpfVZV/XkH4NW/5eGITSCYZc2/Tkp3JskqHXf/0bw/l4U
Us4vr+2Mw0IYfMFJvafMf3GQpzekxvPi7jzQW0MI1XKISHIhUEzN4VDU+cWL6tPQDi+jRsbLzfXp
utl1tunG8hDW0Z766xh35kanLjWK8lWejhdCXzQQgirHvqjc24P3HkobHxPOkh9cTUfW1rMRXcJS
Ncf7heZqldH96dmOI44H0jXXE+e2ZNoxgepUGLQTdHyJWheF43IXIIqmOeSVjumiwTlxLBA0GgmB
cSD5Dxf70TaDM8DSg+yYbkHq52FKoAf7rjeIDIDmIfKbwvnqZxNbDcRLK0uPTsPEseN1v3Lg0x8E
oLviFoPsEuIUi6HI3Y9lro9aHPyyJdzn7aanjWKb8X6sxzdBQ5u8/gXJCD+d6tFW6XsKHhfkGS5C
IZ0FPFx8YlwCWU3OTW5zZ4fnjCZLUBQQuI2N3IMhcEFKjGvi0GgBn5B8L6IukQOqtO2tbJdibC+E
vhOJQ7oYPEL9ntBckqv2ORkb5PFeqk5kVXlPR5sNJ1cq8USa+gG9Iwl+JuZWKko3Edx1G+w4SxTz
cWvABO2C6ZwI3PGtAG5U40nHxl8gISmmlDL2Uk1IBUksllJA8i0GI8KFaLeOnMts3lgpUZluCsib
SUEeqvzHgcnfthY99HPwwtjkvUcrGUfGNyaKbAQmaufl2JfBnzYjhbJn/ITDxFy5g4PFsY8HQ1jo
MuMhPArUJktJjm+JRkjZNnnonSxKF7NQGx2UQjaaYOHyO8bgnCQllZimSVml0cil6m6BmTXil0OF
JHmflECcj5xHLnE7A476AV2XGiIUglTOXtqtCG2J486XhtuTfMounv8ZmfkSxfpHMtRn2UGuALpS
F8fLVkrozghO2I3YP3WR3F2cT4iudyNQe3bdDi+MwxS2m7p2yMjnnTcTzAnzBaQDSbl7CCY+6K09
tbRwyYdQd2J9xjuQDsH1hJ/K45bngFYB27jNSJKCCOEhMIs9iVAOfbPnZJwsHwUHlqyIg0gZ+GJK
MsvAA4b80dx70ea7PHTJrFojeC7p/3EIwa8VPAO7K1Hy+OqRpVeC7PCecnsl6+c6BMmWPBKzkj00
VS6QNrzU80y7Y50cRoFbKuNEAsurwMIDZgOOgRssL8JFeBpNdx3SQH8fUb0B2lN+ELiH9KkFVOMt
iuRbw81UY8eouN3wopKqSDnAK5bMn5Z0MqVo5hFStP0IxOTieJqaF236kjuWoq8nMhe0tCTJ4zME
dXEBghVY7acA5DhH4XQ1F0YKsHxD7qfwaQdoJjGaX3qgTgfTW3vjI0pzECbyb6iLazCkkeAWEvKr
KMTosF13dfgnLH2chiBx7Ueo2vxeqV7LjsHJ2NWPF3la0m4gKQ2WX5J1kxGFbfPOfef15QPJo6aG
rpJvFBlylyHwZrIySOzKaZTzRHjBKjx3S0pCOr1IoiOPQn6Zv5aHxxLRI/gImKWIbxyQSmXAS/rO
ghu2thD75g2o00ZuPL+gwHlGyCK9yLsoogzjhTtEpiEoWlfeWTkN7y6ZOK9Pdin/JZIMoNkCUuX9
J6/CN5krY3v9SYBUVgJPScprwUxGkkjJD22ujUwPLw2UGJCNua1Q7PBAlbIwJgOTY9QBGTUoHCVl
NmHd8aNavf60IAmwEkAbaSulu5SGCY2BR0bnnSAVu+TGfHfA9xplwOxu5biyrei36V4VAAGQz9EI
+zNCwA8y/YxMf5wdclZuCKeKrZ/Jc4VcJSleQ0QsZZ+AO9gY2OMAtOGwWXeFc5Ob2fsL2rFQ7m+L
TY7hmNvRyV80T6fhj6FcunPBZpKm3kuM4p6h6oJKjNFM+SrUDxWCqHAmNBXLXW0n03+ACX2XOCL7
MWG1K8KCKqrn5L8Z61LySV6HQoi170SMyiuPzcQQBUz5DAH5+OR2Uaw0DeJAcf8piwj749l1l2Ob
0i2k8M2y6Rox12SFXc47txVZ6SnrX/8LqjTL3OBXNgTH3DfQQkoDhqVEX95gII3MUSe9bK1HLi71
M1EQs06o3Plv7g5XlE5N7ImMjz/lOlkDEg9R9/Gbwv8yGT5nk5NiB4R6xUWN3KL19QHqdy6g1DT6
z5Ju5BBmVJa9twmIjEMOyuKWLqo7+Q8SubkLksZWcXGRe5VCqyuW6k4JufWYncTTV1aztaNchFMu
GZ8z1hdl45xI+gLiOKq98uAIOcz9jP21XAHrwWTJyT3WEL8lkPSMXug0r1DozSZ6clFx6z2W3v6D
a9+q9IkXKjijMeHajeGfnn457rhblwAXueathKwRD9plghmPxSQkjmAj3AC5JW64S7zuoxxpahDM
clWdsOX6Je/rwn8RRrZ2pem8QeWAbwF6a9r4PFABeYMWGJT+GHuCXSrlrmubz5OHGVXbVDjyzAw3
SemTsgnq8Qg2vKpsaovlXQYSZq694ZlrBuGEzVVT4zYG0dV76nBOxg7hmbArrXanCa5Lgxc2RKiB
dEpVX1w5k3/M8lXQcq9nWg8flTKTZ2+ZWCRpiqiGxTi1J0/YWN47+p4YeAm4gcXUWkBBEmpihULO
F5OjiyJOkKoWgEgQftYNdgsHaQpJLG8hY8kr8jhFm8bm1sIa/+iOlhGV6rlNnlLqcDxN5FiA67Qf
jKP8QSu9QLpM/KEEi2EElrPv1OdgqPaKzyGrejSlhMjQbXaa95Pc+KF9U6GEy6vyXqN2Pkl5P1Fg
uYH2bwijs5SagTX8pM2e+YfGfaKCk55bXzh9bUhdaCNpaEDVpkePxcsLybcB+LYnDArwyBTahuQ+
M1i5isOj8LrSQJ2qxD1ZqKcHUG2GPGDN5+5sDxpfWq+kRJcWo7QOJTAJKF9PiDfxP5uSgF7R3WK2
bGd+oqTbAJ0LmSwIrB8AImK6hizvUSzPzVuCZ/1ivCz2fcCNXwKEmzj/cqQBU9dsfMISAAdIMK5/
zrOdMIcJhUyZKqrO14itgVIAszbIxJQPxguCBKQeDxDZN7KViP/YCVKLC4BCZiWRytIAbWQ9ETn7
UKRiXm9v5JwfjVeGoxGTxx9gRXqm/L5kxQLfMSjThVJB3q1CJPPcMn74X7gh1MmnkZa3YHUsWKlY
OKUErxIAWfb8f+kOV8SK61jp/IsYw+/K4i3Gi+AUQ1OT58LTIi9hUcj5IrCI3GMyj5g2Slp+AXdw
MFYNFiNwodmt5BqINH8wSoHFCARcFhdHPT0aRyyR9gKy8X7QTYirbfRPmvGlFx0NoCd+q52O9YDx
f/KkI+1p9FDCZly+yT5Sd0CgHjEdvULa5HLlbPSEVQIoS227kr3JuczPhCXHO4cQcRro28xP1jnY
OY1g7UgLBmyNQycesE6FB8PTENSJ2hKRFZVD1Zx9/Rc4OXFCyCwNWqqJhJ3rjsZ8U5WkHgZYC04y
4XMZ4a7J7ZaCIFo4V+SuCnokiE4y+Lg8JGf+UnLhLKrkbtg4W/ND2W/S+OH3//cLR5SBznU2sr0Z
MhCERcW956aCfnPHBH2TzTJkJzTKlkM7odyClUh44EUAzlvD2i7z939rQTfeR8BijiPpz8tOExWZ
c/+JJiwjiZg6W4lXZc/LdnZZ43bYrQmyXHG3mLKPttx+a5Rv1ONXFZR4Lb1ZFTARP+abss6FqekC
VQ9ow4ETuRZ+QF40+u6hLtubbDq+w/cD9cijbMvHAOjABEjCGH9dpj+P1UtTSpIvLh65dlB+GYBF
khoL8QGchpSSBC0GQ+eecBcxAKEyAjXTMG55rmlsMWwdvG7ZklX/tMfpK8733Pq30MgDtMLS33if
QnlEXEM+JXIWSqkomT62vCZLMKWkgxG8Ey5kzxbglUlcoGaC2kewuVkm/DmJ2YRxuEDmyom3ssQk
vaz7dDOaL1yoQJwNNAPZRYshd6MH3+Cok1qRjSZ5IVtVkkVenS+ksaTCzfgVYndGeDeMq0+6u4AF
OgqZorpbUO2E6yVXpsZwJ0kjLIVR6h8eZOSYVNLuUwIIHIGoSjAFSZMPisA7eiNGZdrXQP0WG2rP
BcnRKVseRg/LvPK9q8/4GukSTD4DdvhzSZCj6ku+ldPLlvovoZds0BDq4vbUuz9dVV5K6HDclQQ5
gSTs+iWG1yaPGR4PHwzJFJU5aS43Q66HOn4mlMC33suikUyTu8JDbTEWha5LeMvpB8lSY2eyaFjB
E7NOIDyuJQrnxt98oN1PEkfoW9q7i+5H8Fw0FzsuGPXbuuqjdU+7ihfmvrKquEzhKQjdSdIvEumF
sTnud5Y6G2N6EDocewpkljeTYC47UiI5NfDQKJhHjZwebMVRcDPuHV4JaYIoiy5fxioL3iF4CDzR
08P3yGWkb88WxT4ciQz/unQERCdtjoI0EIUlPW68+gfFtZ0B8um8TkmIpRkkqV0OQSSCcAZvUj5q
MqX/+JcA3pwTeYbDaf9Gq0HifufAOclTRs1xGlO/E3ZNw0ZZQXVQvBmmIMv9T93GmrexyzGxaSJ5
c0BO4W/I0pXVJMggj2DpgSUBGZlRdMjQTzJffpNDSIgTXqf8Eh5UCtrFZN5NClehcT/l/KtvPHrC
SJh/Bp4leDvBBm9xAFT3IACEHCQLeKUsfUk8eg7PlENJwrjeCX+R6RXdziQZ4o9/jivITT/rgv1R
034pPPUUDdjZUL+wZvgiZSnd/O3EMyHw233xIUkCcKZ8POozoX1AjcndBUdEUqQF22CwCvaZ5CFk
+ysXAmhY6nv5lNy3OX7TqhE/VMyA6N3KsedkMR277DjFb7KpWEjCg2aK46YA8mQLxWCUsgvoPwv7
NO3oawNLlwzMSSqq+HYjmY4OvsFdkhZ9TbUhRzoHKdOKGOP3g0rpSX6jNq4UW2LxIOU1jz/9VySi
0i2RQqwc+7MAWGwqwaTYHRo0TQTv+AKuIsSefvZHcDDJ+7mJ0jshBsiN4jbQl5XMSipldiGtpKX4
qR0azgx5I6nR0fxJG0P+l2fJ2ueolc9D2Jb9SeooR8n/57f/sTRk74wTWW0uyAsJrRAPpaz2sj8e
vSjZ+/aCuETRHSY8FTTdE0zfvPIv/R7eR/YmnAyfgZ30JQnIUo7JX006nQl4MYKu8XtEQfgYJAQ+
JQ+5AED8TP73PzSdV3PbTLOEfxGqkBbhVmIUSZGism5QkmUj54xff57h954rl22JRNidnenp6SYr
y7A76ftnOWfkG1hHwkOR/YsIE9h3TUAX/e9uhTjxLqofpVCS0/O/7OiWepLZ1ZAqyBJYNTcGFWuC
7eUIyEnoJurfqBhpfeWKJVcitEpgyggsRRveaCk8bOLXROUsLaM4w5kToSSQAl5WFtdbgohD30JW
oWDhGODu3P6jwT2FdrOsfN6NNZtyVkppwukuWREpi3y15qodBwbuNowkCFVvqSqYjzkgKGyqEN2R
wfH3mq3tnSnZxEhmBkEBdatFALNRGzc+CemIb+DUZZqHudj+m20qHEz+0D1/g69aoDMx2G+XsbhA
XTqbaXkxXYP6TTu5UL1THD/vdCO7hg0Staz3JcOG1oDpxxBEBc4elcOfCFnYZDDp0qr2054p5P0l
xFFGu2R2c26mhNmZYBugVX9LkVo4nQkgVtVXV4BajDMIEAyfnBiheBYaiTz+KLcOsRcwRB5v0jb8
QzMHzWIGa9qm3oAg5QDy8dmJ3Ieiqc/z0OwwKznVlXNq2mYjpL6sDaisQbdpur+FUXsVSkdXTIex
Z5Kd7x9d6026Z12GilzQvsDx/JYKBAu9Q5p3B8+fj6EoeKB01DREgUDJTEFvMWLdd/uyyx+Txjyy
2PEoNbGQG+huCEHZ9LXvBLG+u6TXn4Ygku701m263a2TEyNnmnKUKT0id46AH7w+pGtrpg9SF3aD
/83pT/WerwV0sYFmC7Az6W552UJ/OjPW0O0wr0I9Ds8k6YIIayeo69eUtCGyY4YcKIJjrd76RkjV
yCbxHY8purp8wq1jZ9Ep4FwU9rrlaOQmIEs0WAzyikrd+6xS014OBTw1v3/HxOwZS4W1NjJ/ynOW
YziKzUM/2Efm3y7SfUlrem6Lbf6T2BdZHlwzWlqwLttO7fW03CuMDprMxxq02o9jcpjc/uhAVbqr
YQIDgTxkS/vaG+qubn+FFDxQPN4agdB1Wngrvei+CWpmJPbFos08OO+S46I1gdsLzp6ELRyBkXn+
mW18iUIL89PiCUrGG2q55ypEYzjj/Gpb8xyPDmTl7EGjtZBHE84pnvEQwbmXzAbr5XUEG8sBd0iW
RZrHDK6hN8I5LnCvsAEMEUd1nV8GiZNttJRMjpf7G5d+JOexFaJwWFURfhyegsHg9eI1VCAAdsnS
fbeaThGkty9Fl0crEMo3aeHbKb4N5JEVI9RtPd1itIKp66vlR5E3SWWZLtPmdmyTxbmJuwbJkBpD
uu8kJ9eOAlQGYgb7L52b52ypOizEJrFsfPcDe820+H5aMmgsw9sQo1wPFqtP2r1gjRyGhu+t8+ma
wsCZzRe3vTQEUVaJxEZhTcVOueUckRhMkJOkqMcWXLr2HnNIAqnIoExkc2hW5Io05SnCBJcVtJ5L
i2nCWqQGnKwmRTo+W/DVXVoSDdQTuIj4AZE1E2uF/yf4ISWZlQzXG1uuIwn4kYNRyjblvAVxtW3h
vkmsNMrwUsbpB+mDl6dSWHfteG/T5km4mLCgrcEitMZnMioOcAIi1y/tG/gS5H/CZeDy+G2OFjet
jwKvENglOZjpK7AX5z7+x+dI1hk17V5CNSy/qI1eCOFNWO6IrBwkUJwQRpFDWpDjEmhKN7sfSf18
jLUYWUYsi6k/18ZcFoUFprrv6R8/NogcuWBis/8k90rXgjMFQEUKCI5YagyKB/6Va+WNz8V3ox/F
rw0cgacl6jfOQB9emzcNTWFPDDF4pnLeCX0LVdB+L7UKdx+z4SayAjkPA8mveaBkR7eXVF2zmDQz
f4PB3GDw7JhoowTBg977j4IkKR+dEAyG6VbwDfX4gi6HhkSVQOzsPF6fRCnhyd3csspPIx33NtSS
PGWkoH8aRDGX/h7dtAKGBG8h5ewXUIyzkk81SYw46UjRkFOVjIS0MNsP/vSHqeA7nf/t4vLKegRC
nWX19gWmpNlReYgv0T9TdPwtZikLQDVhWGhb3qiLBLPU1XKBIPYjimoyjcflSH0JIQSlkYboKNzB
DJE1xgAvU54/9PqPUXt3IVLmAtHXQA2MO791kDRYGYIiSRoYRBE8KGQHgkdJEG1R5mMug3fGSkiL
DwGShEohvRUDqIFYAh8q9F4omjLeJnfNSmSaShYUVFTWX1Vd4cvpTiDsOSlFZMXI0wFHvGUvLapk
aOAbAYjKt6S0oDINtFGyI7uKDs30JT0VioGdEKrlNOW3pX/FVfGRcqp4rO+ZiXOyjcZL9zx+vlXA
J4FQZSsucJkUGDSvlqRMumRcJthB75IvEeBlr5vcD6uPWqWKX/+3pTwyHTm64eU3MWqMwNI9cP5I
aktlTN8LFjpMfnDu3rrEbo/U8j8+Ag+0pNCxsfqBZrN20motDRxRNeM/O8ZWF7SldciYkLSKswlQ
5qMsSyEitQQ4U0sWVzHvL+U9uLZENQo3riozb+FEKlg05OS0YOkI9SWDPyBZPUWEXpbr0H0F1fc4
9SjHeUcB4YzRTrBP6aLwntiLbVedwGSEeSJYOE4KB9Nkvi+GSwgRg39iXobCW0pdKN5yLZTosvSB
W60ZhVEgf34a1Zt7aXELxICtyZ2LjB9QrcSgjgI2YQ1KX8GmKcDb4p3J+xcymVy+BHoWNVfEOC8b
/MHSX2pQCzYA5CTJomRDs9blRd6ogqiF1bddKk1DPrAAv3Qb6MTVVXYpMau2xytpPxfM04CvTV0n
eAcKRYKvCS3Mtb0Hhs8i1KCE0S+LSGcKBqqvMy83Mn/8VCI0WEzHaEBeF85My6HeQJMlYzYnYzcS
7HQvpV8BIWdGazDJ/7s76WaMitEU553LHqGyV+rv0hob3iC3mbCR+YPL5M20rKkmG0FL2bbdSndQ
w9HGk7SVDIhEfT7cS6amovxLz6pVaxl7wXk6dBhwvPJuhLsAwhOzSOGLQgO2wUkGhW1ojNM195Ey
yl2YYkz4jW667+nZLk3zLB8tT3b0+8euBhbso+5QG/pn43rn0GQUqUPCrUcLTVodPvDrmNFz6l39
t1Ewm1twFOmRtYjiTfOvntZ49zZFvMkX9We203k1luUphlnaNeM19HQqBRsNWLem3WuG+DQ0Ld5N
ccHnpSH2xy09ZBNJ5wYPuuLsV/NHkdMct105UUi37cJDhG3YC4hTlsNBgOHQs576NkQXEAVEzI4Z
dTiZbv8mkG8V+MAcYR1sQ/j9hgnAGozW55LawI+wmdH/nT+ROnrq3eXX1sqXcnHQ8tW1nUTgAcsT
QXxgoG2sgMnfwkhC4MkIKUcL5odTHs0K04Y6OA9O9mvYJoOHcPHmZTVa7R/UelA7WlIogwQm9r69
HWL33PZIHeEp/1nZKYlnopgagrOSN8YanqNUkIKX6C4uFN2TNcxbRMCwBpZKt4J6EblXs/5Rap8T
jVC/Lcs/RO2BDjV/CKZ947wJBqj3Z684EODkNAS32IQ0cxryCmHKdd2rREJiljQ7hHoqQVECSACf
nPCsS69RgN92rPYF1IqYYM//IeSDwYfLMfwTwCmgHJ9ZOPIBRC25DKmhBU6k083ylm0tOZIgtRXD
/ovm/z9rXrApnODRxpX2owDPeOBSxBCFYBDL85BYzIVwkSMVXhmbD7cMKf2SrE4I7Oxsnhc3fou9
7kbeGpdBfBSu14zKpcDnFbQpgeDSElU3qzmUjM3IDmJXTlH9KZGr2vsS0kII2glc+uGaMMjE0TeC
RtgmSm7LDiam5BJ4vJD5fE4aOxAMBX5nk79BOXnmWmomNghrXMzM70mPQ0prDZJjjCWPL20Y0gt5
JIvWP5BVMDlNJwt1y185z/sPmv0BOofyGp3qQc7ddkofBKeTD/NbBrSmFQeMVj0CyHGn0qngCRHe
ZnjFdgwbCI9GGLH8o9Xa0GU/uEuBKWQ+IzIjhpwh7w/xgbGDk5CmqOJ5fkE94ZleGa+2ybA4kYl5
YSCz5oIPyyMFPEmFDLJwoRPndgZXS8IwX4sj2LrzyCKBd50KdYGapqSJbtLg4h3MgWAyxDm7xY7k
lNUzwhqUb1VgVbNRMSvWblBpfGjItIM2fesI3BOChJjZrs3mN1Ows7uw+xf2fK0sBU4KSYsl93FA
JVAOQ0tsSEyRV8ECyr6XTyLAJlG4zqjJG+S26IEdRC+CS+DtgFzFVVKtefyJj+5UDg+Uailk+sDG
OJI0IJBJvgT6kgJ68KhftBAfgMCNUf12Mjxl/F1OlQ6PB12TVGOG+FXUXIjR9Gukq1N43U4oHFQq
qxZwldImxku2Mq3fjvJDxqDlRmRqewi7nes5e+EVJDX9B017lhrBpkaVrudUVStJX0jppO0iICBV
PtezFWKGRCZEye7ly/Q4+FR98VsuGZMRBZID/ZfqmNMELbN0RCJKXLzA9UgsamqGIPP2wk+onW9O
Mk4huRJpKLmk3jiF3gPW8Ii0DiUvxqxwvoV+3o7juz0jKdRmu0gqU8IdxobbuOMRcqO+BZjjaSki
3uAI0ODzGa2Axn5cprcR1SfJ7iA486iJHN2bjjEojud3YMBraSFhQ3AnlUTmzGvpkkuJIggccYS+
WAmRiE3GcB9CcUetqWWvkShyY9L2jXcpjHEekGQUUvOgnahtBeSjk8kSlzaUytQfmjnyPSxq6eMb
GXKhFDU+qZkD9aOHMQPCrUhJ+YO/SYwhHpbEj2To907EPA3tGkoWwQVFpkeIUE3K2UjKE7nFM7Py
DEQw7e9yUo3+cvCHHh1NjfTTuehu+8Gf8qm+6mA5ARO53kqlX2ZgM+zyQ318l7i/LevD94kUSZQ8
BBhO4EhOWZbkFJezeZGuPsK0E7VgR5Ux43bdQCSd4gMvS2IFlF7K1YuBLlsKe5cgc0vBhGvN7p6T
Jy7yPkVyQYs8Zj4YSoPMDR2DcHoD0eczD7cs3+1p+pBOYwpWzLLts1trZ2C03MUtACT4lATaulVM
xQLEcVcjCM6IbbACJvUW4gSNBCHoys6WuIAsFQO9ieCwCRpOFCBh8WxOv9LHBM5xbbqyE1R48j4T
8y12faakxALVU8hspngIMSBJznOY3fI00n93BvQhKc/+23yMjmz44djAvUCNDyPTlQY6at2vNNiz
7sz/maRvRYt7ax1DoYKPS8TmhbKEquaiPLRE5TkIJy2mSToMw5t8u+gkVw8OEIgW1TGPH0TsP86e
zDIpz0M61tkVLOaEWpTonEeVNMwqdqTAqHwLGhSoxr2KPmSBCwbxPkY8o8YATHhHAq6Gyw8nPQiQ
HKluH247vFYhIZiUTanPnQMlwBCQZ9FaItC8aabpW0j40qNK2TloP8fx36RD7S68kVykNZWU2VaK
hSKPzkKcItek80AfAWC5AfIkttYYY97NwZe7bMYoeyPhL8RmhPkK5puuBt0MGX+TIJXZ4UnL9jH9
CqEk4usDnZY+iKI+m1aC4rAQuNsG17sI9S0pMwU8k9NQ7oHji+SCZ1qUjEaxUYlu9IAUtplhcODf
e1EIcJAyaDe3qJcXwHuI878ZPGg5gQPmyhL3tYHTiYxsBQNG+sMD28GliYvTO+9X3/A7UqxVFIJg
QBafolXWltes0vToNBzDE2QpZl3QCJaTVA460vik30+F8YYvIfoT1NgCRzBB7F7lPBjoFcvJY+jw
HsUOtTxDKKLR/S3HE9iLle1F6EpYqYoxi7z/A5dm5ARsDST2e5J4pR7QYDhCjLpMLXY5KSNHWXZN
bOcQmD/p/CWSpDKaIIeEichh6xb6ejQsot1TE6rX1ikpNAD5WWNmk9JXJoIJvDJ3wC+diNgzlKPg
GM3VLGAoOqQugVB+hc3Mm2VVwrh/lERjKqwzvbFuQirUeRVmbzFHlAQgBAR9Hkk3zWvZJMKOE6mX
WkVAbaKRxIYntQuK9oHXv0FP55qQ5vENEgCEzsn7keeqIX3rYTPjMinvlvWB1y08Q7nQkZnYfOnO
HjPYNqcUkWxvttpbMww/cewd5FMcCo8aZQNZRs5s7XLSD1kWcpPdaO61Dkc59IXlBCvaCblEFImJ
2fIIocw/td3yuFDEKBOtNt08wrp5lM/ppnYl/y6BQeK/AF1y8AGKReNwDiZ15cgGT9BuYqseqWRL
2wrKk8wmSfZLn2KCO41ZGc9hKbrHChiyRjMjHo+o34PlkIyYqPpy0ogeew9JX079sIEikoxg5x8l
pxUrPm7IQAyqiQEimZEE332sHxbM+UhXslx7AEZmms+4cQUnnwYaXEeXpR8a+Wu99HjtyYxvSvIs
8V3ea4iKkc2O0hBfjNPoICVmkoz/nLZcDbT8RWB+YdU677IkqDEojmT2WoAw0q4Hl6duwuuOaY4o
NLyifsS6LMLZC64rEa1BMb2v1IvCAygCPh0U2lNt6N56gjIfyMq8lyNZSACmNpxNBnp6e5JsV5JH
CiMaPx6jOy0cPgtThR63uha5EvuuMv7kZg2oBLCJrMB+oWKkm9ffC4MbvKPDmZwc5IfctpNSWFMH
oYrST+shIXja/FhztyIj4Q20EdW29jMcg9HioH9gs90GppFqw9sLXwkMRnq0toOWoRCwygyLIpbd
pOtHdE0/B205G8QOoS0MQxLufSv8S3IgoJ9AQrVm79Iqwni0C9sdrd0/MpAotEfeqwZVm8l2uD/u
q11SN8VZqiHzYzOKAreE/uNK+m6gRdIqU/5nqBEliBBCsRL4Ee7ou1VEn1FeXPpZ3FOZ6GIXFrm1
QvUdvIEjkpvGseQuH+wngQzIduwx+Jk5f3FGGw8927HvaVB7f6KKeMXsP6e77GtJFdRcn7xhubEZ
ZHFK5zCn1iJyeSUde04uWesQClLm/TMzeGaOay/IomaYKKXip4f6m1nmoFkM2/Yacw/lrVGSAlnI
VMFAnJSTT3LjCbsoC1Vnk0IlQmRjsoPHuGmZ3QM9Ho8Spry42ZTZvO/cDnJaeWrxqPdK/TcfDWbV
6VEIZ1c+s0K8JE2gUsMcIX+QvrJN+0R+RGB7h3r3dvXqqEf48UGGoZa2CeIUCLepOnAQ7navu6Nw
gNBgfHNcoD8+mhGOlQkxTqpeyHHZrblP6sjilSd+C0UU2ZXuv08cgRUnuGcOx5AqUtq9Usk6OrGX
kwDhWQG8asbDOKKYNIv6feMZB5dTRJappdRFQh+eR4+ZKmVkXkOe0kSPXb5KBHg5vTwU/Z0Yhm1G
z0160BUsA45OCdKC1rlAfIAreGUz6kYxkQbYS8LwTzp6XnwCxScLzk309ZAVSECY9I8YZGz7B3EF
swN/BaAuB3Sf+ifBoOXuI/b6VNSQ/F77AKXXMtqN2fxiZi2ASnY0Rut0m3lAvqEJ9CdU8wBuKmOd
V9GjMo1L6zfPTuk9daXxmPQzAUdLLBQuwjfTY65KoHqT8aR0afeZm5P4EzqnpNqCLiVIZGrjVmvi
1wKbuA1uPHhRBOrJCvJTVZo/SdaoNbU1EHQTkhDZmX9IVZF/JSS5uWmt+yCHMjpPWz2qP2YHc4m7
2CugiEfeG3saISW/+TM60084k+khFALpU0duuS8qaz+nVb9GFm+VmzjhhtyYFqUvdmd/uqn5opg0
x1i1Z1Xb7s6J/AS9/MVfTc08bq3A9sCgNeyrdTwLjPxmaFYgkKNjFoptQ1OTE7taY9Jq5SUWDeJm
NQ3flMeODmY731uapjPaweKpSlJgHIwBjHOSezizJxq1CWw352h7A4VIOJJYTWgsIvl9rk3O7n4y
wYABD+K0vHaoaaMVqe8Soz9olRn9FHYvGXJPBweAlAKjfV4KSEFVE+B23FbvjZ8hz5UljORQmgI2
9uNJ64rPjHTWKOJiZSzDY2Xlp2bsPvoy2yfT/IdK/ncOEnxa4Q8wAlaefCbmvdwBy8rqpwm1vDul
OTWrMYWhgRZgMirj0UvN6VtHehDrFfVkkCQ6ev5CW05UM8hNWVIPpTvna8vNIXPozXosph+HhC21
BuPeiTLUs6vge1rIfjudUsAeS6T2VIDnNeqJxIDP3sLlXKaeNdIu5n+jjPRDvZaqY5OO2h6x8H9Z
kNDzqN3+lQZIRK5m/NUDGF4hsicMmb5iVX7ucj05Kid/wiE9OyubeaY24vW0VmSiXK2oi93+pEuy
qlB0VJFuibrf28JYW+3D3m7DVd4o1Htx1yDetRxl1Z9WnxiFgHkeZxYlWd7stA4WNlvM8xwoMWn+
bvFW6aplf+u6+lqK5WgawQ98d2Z3WzTv+vEJoelPBLrXQ1fCKliuSR4CNCLg2eb5Vputd4VzdWE7
X0zGvVgV670areCo6uqxAx2pnfRYMjqjBruBqaeyde5ZG8T94/vc6D/DjALRENxeNKHtsv4Z6onO
gD89G0UKKxgfvtGb3hH9snE7sd9Uid8xYkcYh0VbGw43svBoULULxIIebn6WPUVp6ewDa7Bf08Hf
L2VwTGlw9Bzs5YgJi5XF5t4XRCl0B2tdtl0Oq7uD59Cs9NYv93WDSlJvjvsGq1nkyZBW9dsvD86Y
lpAJ5WVIhSx4rdPn+8lgOi+08QYepahbOmtV6ygEaE6MW5CWvMnpFMfS80+/R+WfUt25Nr57USwm
GLAvBg5YDYRtLYDsZAzpLummn9QQpibdR9yc75O+OBSBi3NNc3F46eEEY8e1gDhJKSO46Xcms225
rT+HlA1oTgZncoPrBG9AC5ixlR+bW1Arm4HjxKc0UA7wRKF5d1M9h+vJYwRznCBpGDmnQpaGELIM
8igrGGBBkFlCtWDXAAPRwIX2vDg13Gc8bxgMGLBYRfz6WIRDdFi6EjxcfhXmAL012zbvC/jtLT6l
grq4HbwW/M3yPno3sKFsanq5IENbPPnuFVeXlx58Ecv5tIfM/3RHG53KJUKcaFavcRluE8tCGWOJ
5tVshekXhqEHTn7wrkRfMHycgeWdgvXspJi/VgE6fDQGSmRYZ+I3qoTGpVHwHqP6EsxEzdR88JLl
UeVUEY2F23TseMljt8wnvVLo8CfwojxjMu9L35wh8+Vnp13Oc6zX96bdupSU0asBS9KK+hmajQZs
DHvWjyOoHQO7MY+4pMKgTqmKYoSlha5ZOy4aFAA7fEzG7jq6JjMH2bF2snW/ADkgoXzIpQjuQ2og
5NZXegAdFcUnCvFVXWFJHYxO/0DLg/GDHANB13DKlVsmXEcFoF7PCn8EDZVUx0VePISdpTOJafB6
OwAZUwuwGYpoZhvZXs/Jthr3n8EpDxSMyRhdDruNmCAoH0FGRHst5ghpjYwRZvdQ0y8zdH8n7xTG
oN3TOwCBIlcmXehBKSu6JR7RAzAkxDZqoU+cOe2T76eHhEaYIHGUYXeC9+gDRHKAM85ZBjr7bTUu
pyKBwjLpCMLhjjZOkbqLyCpqoENZT3FlbsKge09z+2siuxSYtZMGWFLZKwqznaaTFUfVpcp6xJEa
ZgRnEHeWVgD7YeH7jOCmm2Oy9AR+MdBbNiz004qzboS7shnOxpSKccpNLFY3I2YDk1uRCFa2S8MY
5aM/tRjEa2/S8ggZhtYQl+JRSXnX5+pTCGMd9fJEYkxNLU/WDWipNOauLzQEt7ONxW6V/qTENpPh
FRAN24zhfLJiQmW/ToCALQVsbmC2zfvLEBLLtBR/l5Hs0KPh0mPEEZ1TGjADPqxVh0pl6rwoBeRR
5j1mI/VFeAEpib50Vilg3kpjggxevtUKEAk4RUr4KWRyFKDWJUWTB53yRTVmWbWb7/ugu9G1TeZD
SN9KPcJluz/F1vxMoikw51SjZK741dCqHwwkfHMgW3nSDuAkmGJKcmIGTKOzFluhUnHSuLQjuAst
b1YLnZh+8dey3GKwem9hPnOK12E87Zyi2mbRdMmIOirskUmu9hgXiK6ORy9JZe6qMOr3dK6htHaw
4ZcuXLc2xHGPU5wRNr0+3uYCunIdU6xOFSd0EW1NULk7CZ83GIfcOcyjPf2RvkO0QquOfZYghE1t
GbkbPMV/VVJyeEEia5HlaymLR8hgLSOMJEw39RKuKWNMy+B7GlKCiIKWHFsQ3XJYDjJNppOdy3ro
pr0/WAfpEhTfxohmtXA/KoBn4armtkNTnqUzxqAgBOGxZBmnwNDm2pzSe+Tjcdf2n2V2y0bpLusX
JLW6x7xM9imQTuNFg3SwBXMwXXcFjwmI+BSR8PZ58tRi/J2lNC4J5dWkPwU5lIt0+TYsmQ4b19Jl
lftWvbWODSwCkF5PED42swz1/PAovx9XpLV28cg7yEnv24GBd7YAbc6tcj4ShkgCiJda028y+hs9
VbBD966sww+sLDaZOx2KuP+Vjj1PyJ99deeSFs96BJsFthVk6l3c49MIJztFh8hZyr909uheUm1k
DnAFpW5voyWK7EJNU2IkyZGRwpLX6OJTLLC22O0KcC1rDPW6cIWSEUQBMzmCQqRWu28ksWaIWfuy
QWwUtwJtK3O9S1eDiRqVPtOIIV1r3PI3ybofQb9h3T77mXaS+AaEsrfK9IO87NEyow3J3r40NUaW
oPVrWooMLI8xguiC1C01P9eCDajkB0+k5h/0OTo7OpcU2ENqo5Ls3nqfixuLpiNWFKAdh1n3/7ZT
hDtY2qBRHV3asfwS3a4gWj7+x3BgkHKJNzWLJyqNr0aHolQXF/mT9VUAylMu35m1Okp3BiWWp5Cy
IJ5MoYrLbcAEo9dB9fgQz8VWYkxR+qw3WzqAZS26RWwmgceFFYPq85U2+W5AVUfoEcLJ6SydAMYP
SXIR1IksbAQw0TuIz0KUGblzwyag2eA6CBSslAJccOdtgAGYk2NKrr2XdbMLCVkViEfkTrQF8K8M
AaF5kwaLWHesVzp4sDra+1mlu3xJV1NnmWBHY3+bYYns39SIXyNveICE/qDiJ6OJf/1x1u5cDzla
1/2EFu8QowQrkKCVuuotBkEqOHuFBSv9AlfAf9AkqFN1pd9bnA436sjw5xZObLgG9rTtUHin9/RT
ewXTu/HF1Po3HxUq5PTvag4c1lTfdSB9T9K6IgjFY4KbmHNwkviV+lhCII+f3S9RomT+VmZFZAwv
G7zV4sPCDWoi3U8KFlkLv6s7C8WbfpMP/cLIl4MDF0vXX2WrKKoqs28efE1f6ZZ+7ursMYjz/ewG
N75j0JKN4n5Nz1zDJg7fsdKb5Q5djTBofkaZ/W9utbPVYimY/RHxE7n6IRJp2HwLji8taHQeTvjJ
YeiYrqzeJHxvhqHF2ZqhJkyXF4vuR6Hdib9mVL8gevntjUO6kkab0+QnCSlxGD5PaffYAF5LaAwI
bs1i/XQBqvl6fFTT9Elb4cYi4+oYTMKEAWC8eJbwoKtpY2XhKSZB8GYG+4zqRvphcBVYXCiDHL3C
6ON5U+ndd4ZLF7zU3p0Om5eKHAGJH6BIwetqHnkRB2eVdFtP155KBzwXBKLyHYilbY46AybKAbrp
wg2crb8jpE8ZOIn0YKPpGO6iE+lE9crN8xk6e3ZvxwiEUUct5a0fywvjMpY8XsPjfkslL5jGUzpo
6ySa9qK96HtqJYQ7CflIJTDYlbJXGbCkcaO3/ZtoJie9cWaUeOZNMHI1GuER7yt52uywWBu+nehT
goGuJVujzRjk910Sa69+VnG/hYbDoJN7sjrrOthhdlcOCHSr/oo0y6+s8b5EcwZ9EUU30XdQ4W6y
c11GqJ0bnw6QLqULdOrpPKnqYUkZxlcJ1VgQv/ddea00bycNVYGUygkkzCrgqtSKYblmr8c+sZkn
OYGPmNPBaoytNYWrZXyQI6YhWAm4RuoIVAq9EVEHb/lk15jQX2XNyyN2EYgOkoTg/u4iKMcDvklW
Bvolcj89t3tULQPmmA05aH1ZVfjEUsbr/dQyPCqnkYTHqcGStogeelfRfHWLv2k+IDXOmqVpK189
BbeNHRXDTg7vOY3ORA4BOiyt2IaY/g0MYbTiGgprsxtfIDV9JH5+McdTGyKxpP1AIdmltc1h+Fak
9r9FJ4PnKeodIykZE65ytyrKkGew0L3EpJOs+yg57KR531gxP7e289GyFyEC0O3n9YvXmKw76X86
TkJrXmrulGkTnUlX7jZU1mG0cAjqxok8XbQSc6Ygluo1Msyt60XHJm7XcVJew65Zh1iUQ2xGdNy7
SWVYeUQhVBp7usKW5617nfkda2tihdKGMdTc9KD7T5ZjHEYdvk9iInOU/NizqOIGGHdlH/qkxPYS
3LOsji2GZtoI2qmXPAc/5PxjgIrB6s2ss4kcL30mVsQw2kUuXK8MaNWUBHZ2MKb+Pg0Z/hkpnZT+
axOAQlCj1sEKJA4wNJ4MD4n55pOXv+TQFZzxQo95UoxGOWn9NLeIGxL9NIPsQvceWQFhUG7ktclp
l2NjOjLozrRe8ounDKLFJdezbFsdx3hgobhFcz7W8HNvXqQpzptyxvAYzYl+zS13jSUOVEQLmb/R
PXgJ+gqpU3VPbgLlqptMFNmynsWVLCcr7F+yGQJ8lec/ncZcSIVeh51chyb9rIvxsLhghakeJC5y
qtk/exjejdm4Jp11hM70jpbba9HTuos0B8+BgdWpAgSOJT8NgVxp3zAVR1O+eSHMg++zdlsHVcSE
srhwvOd+QLJkwQM089tg46R9u8XR9mjG9XLonOAb+vS1Tc0TJaz8dsAYa5Nd9JF1n2Ha4DfhZajq
D6PzccILk7/yrXMnMjV+sC2q5dXpvevUeQwnZe/+7NabtPK/2wX9AM9/r6L+XEQ+pJbJhFFgIcil
NeWPBayVkABNKHjJB+Zd+aaamhI4Ue9OW/zNo4bTW2/Rba7qp2Ee/zg5KkeLUQJiaIzYp3ASxjr+
yN0K3b5FUC34fpKpTI26junwZukMWZW4fzDbPX+2brdjIg6HkcLxIZk4rFM/tOE5Zc+h7e4bvd8G
GtlwkH5lKF1LDFnw/i7iZqs342msyAGmgXHm9O9QmMgb+FccFPZRPdG7yaZD1XnPYxl/Jxr2YGMb
ILjlPbnNsBtCivSsDXdNR6tUUn3mcrjrDLkuzftyDe1iWA4HcvxcTHECHm9ymBblpcR8IyBwjr76
dvGnWsnvxpXz3rfJDy5cTxgIPOnZyGHGf2gejCNh+pTxFsMhCJVYiwwzFJBlRhGpqbAighUWl85B
gyd8U3iYO3evN9U7SpjI/VXjMWr/xcmXVSe4SnxyVLmNzNSbFwOqctarXWrTGYIYTXosj1wnHolw
SSkIjUwitICsmLbSeZOfanrILCGpBD8SutNm5IC1ansvtrEuqg6SnfeJVP/6Kiq+b+NxsDgqEyhe
n2khLtYpMnGmoPMpxxmb3WipY5oB/1x4A/TWqLZbvbtvVbefkBqQm9dc674Q+j9D0JJlxXwCtFvJ
lk1uw/ShkcjRytkUIUoSERNIqOwEE5iI6TN+k+rldhLlC4eydydH4sj8pcdwqG79pXlj4XQnOS3N
0RLEsoXNEC/hgzRZFs1dWRxlekjbFZZvwhXZ/D32L4qa7FbaHWYqhLZF4o55gYFUW3ikCkTGb2im
sA0lPglj0IRBJhVxVPlrJlhpzaTHEeU5kzQro+07UlqSNcIcpce2HLBcvGZD+Cy1la+ilRx4SU2O
3EzHtGa8qSc97SinZ5fJDmJuWXifg8+LTMbhghHBVYHfODXuTIYLh7EenssUGSB5XPJsfHRCIMHL
ViAbC3r3Ett1TbqQkzeh2GCNr9LvoiSdvewxpAWWOM7fG53Pm49qiP5IMkZyK5VGS1I76sVGFE1g
uX5zjJ3tzvjKGW9CQAUp/oIiPtUaUGY0YBNjrSIcjJA6YEJHGOxTwGwIuE0S29eelCbmTBGa7Rxr
K2VingHCCCfHyf5ipnPfUb0mxEa6qzvFeIwY8iEXJtnD7QLJCwN3+Id6x0muyCSYef5EqoyMLr+W
9svWo4CU/5ubAJ4cc9n83Z5+5fx1k+QKxWotVbm8PI2gsHSfvO2asSXZOd0wbFvlrm3n1A6AZdz9
gFJpyHBEyAAYuYWd9kcIVINPzwuhl/gngLMlvyY0Fkur70ebKYvkFJiKbhN+PM532TJFSL89g3hI
8XJsQdbcoMdGdKv+j7Iz643jyLb1X2n0803cyMj54J7zQNbAYpGs4iBS1ktCsuSc5zl//f2CfQCL
yUIVbMDttiwxMqYde1h7LUd8qefxqWYgWhS2DKAZ9Og1sIc7LbKAiEDhvM80DPGvTaXfFAaeoE89
aHKO8Agk7bH3R/oFevosAO4YMKw4NhBci2QDNV9PPAWImVPxUrgVtRZzkhw0nUTnHDzZI3WL6AfK
SatUAp3pwPZEuqSKDty0Hq5KEjlw1XRYKOOa2ELXp1+jM9LuFQkHoj51TjgkrZeuB5GI3VA4UDuK
5KDChZmPt41mUzPdtvHu/SBGGta4G3PFToGzpb3QREjzKZ5J+k7RZSKsRvm8ncRL46f0q7R73jK0
S1q5DVXahFA4JPLDH2krcz04WKjWyAn5aprv6szfzK28w93GLymM27iBhUatirDLh5g/N6TRpudy
odkHhOnPjkkilwESe63wOmYfX09tubfT8nEOvG95e+hVD0VovVpgf668yLXWMVZGYSfiGsEr7mUT
OX8hWXaXeRMcFfK519tvpbRes2JWguK10d6axngX2Bo9ydY9FllE7qPWmnfKCpsa8GWv/xJ61QH8
102ERJ7Coppxf6tNKMOX1r514DE0UTXsc6HTH5S8EI+twzC8cYt5H/LIZrp3qLDrCK/J95D6G4ia
kluDmiaoH0nv3uhC7M+JwRQqZ0u1/5b4vD1pTOwzNfyM1FBVvEV2T26wvJNB9eaS65nH6C33eIXL
uX12Y4McOiHOgEuuon23nF5pvabkQhlde+10mxIV+h3N+KuxR4ikHpHQhV6BNrc5e+3GcWsYBf3p
9yR+SPQP1nCTaEmxsWFMGwaYSC1/VbVobzUIl0h7HSfBJmzk2pDtzZybgE+YSpZa1PdNVLSKcFM2
0a/a6n+pnI1hNTAn6S9E8COgCLa6d32yDe1W1ioDm5OSIZnP44vgqeDOas7Ot2T+orm0oWeIzZJV
BcEixUsJsgwKK4iHEFSKxK4U5s7urD/q1MVxJGGQ9z+spO9RXNKoobp3yvxbff+sNbDn1Gb2CJB/
Fav8UYt4VKAfGit4NLEOtRnfVnNwnUhr7+rDLpDtPgM0N1IvGIvuLfDHG2XFHDQ8dLhm5gyJFjN7
QbjwHgUJjjqwlTJwv/la+73A1QGODh0kCa4rJPSec40k9Nibuxar1Xf6c05XYBiKB2WOFAGFq7C+
en9XKRqfsj9WsXE7VdG4lXEQrqogrbed7zebmG4AqF33aVzFYNHSdRq/9ys8YMQIk7321QxoK2iR
daDrgDIhTUHxXwBWQI52Orlk/U6k9tGR9Co6gFwn7ymwxVs4IdoWNejcdMkM3QOVUjyNFtdYWZgs
8W6IO+/NwmuvQnyHPC34nSK+Ccm4VCT81LbGtbDoAw42GTluZ7KBrVYAgvpIAO1p7os8OA4tiVRE
WPa1Azttg4Ojl8UtfeKrsNL2UgcqzR8E0hv+ibzMXZpSrBnTm9aY7rOm37ehPFIk/iGHcBsk1AmD
EeIDVlYZH5/nNYP9WHpyjT4wPc9jdIMs7io2cjIDOdDzHiLhuJU3dqJvR1Ix0vDv6U1W7aLuXa1o
QzFEOgD3atb2QQExVjPdtIELJ6B+lyKU2hXVfS97mL4jhG2bZidxZeiCgTfL12B8dxMC9vQlsyvw
wll7Y8z+0dDp3+lnBw6QME2v5z5rKE9QYwogp10FKbESfU+wuiNMSgsCCfa+/wulGhTfcu3JrqK7
ChaONq8B7VYlPbGDCznu2D9DbkmMGyElLcxyXxl0uQdd9mdcTF9h1MbRm5P+pihg36NLGML3zK9X
rcFxcXQIWj2vQh/G+1Z72Zco8vk7vSJ8mSgge7/A901EFRB5jbR+aVC4XdXB+IQks70O3H5HTTqE
hMo4DHVKp173Ms9lsM5zEE7xaKEl29R/YQnd685qiBsriVoePZKUzRXHcZ7B4512kDkTqW5lNPw0
AwP17hA+p26CqHLuyYCG0UOp9TcqcRXMexWzQ6pOCqMg/qBsT55m5VFO5r+rTB7ijt96s3nsnPB7
xG6N2vCg/tn71netoZc3/BqWaaaeqDDfT033tbfmO8WL31UhHSw0SbGcGVFIy7HGtb4N+hI0cXMs
O4D7JLsZSPW8pEPzULXDOg2w7O2obWx04wK0T2kXM3hkQemQSehtcuJOtkER9hrfQWWscZVoSazi
n8rj1ngxZ3TTITtI5q0y+6RTAOvgLpPlt3EHVJ+FAlAPVXCrshtk2Aywf6o41Wf2tdIcJ7FD9oQs
D2cI14RcPTJRqvaHQKhKxKgnAWj7KgeNPULhqf0YVcaL6jLqlFcQwqjAnPJeljc3UANfoUsFI0t7
XbmIgZB3Zi5dR2Pek4L28i+zlu2KLLl5f6XIgFusSk2Nt1TNEqQOXEBOqDBB10jcGd/zkvO/vEnX
DX7dxC92IL3UD6bZkXXgC+kvtCPA1+KlpxDZ89SopC6OKHF5zYpWnO7JDLa8oIa1c8I/SqRg9bgi
9fmdn5AOyCIh30eOhp4nCPuU/qRjPRaALtRvgmKMOFRDwWrsicshxONXBJ0Z3wStTvw6tTKdCEtd
c6BKin/I1Np314lNoxhSYihUfkCZOg1C7yv+DJ23W3XowIBiabES26YH7Dcmij4qs586HOugyb9X
bHOEEy3qeK3CL1UNqOiil40iyGLm72izPLhTojv8QBXGtWL4atYA0rjxDhX4ugX2nbCghyKpdqFJ
PXIDAErtDG3W9G3oAodkLldjRNj4nZY12mVgL4erS2HB6E9skCWlR0OFW+oAMoUOP5g8lArRWKAs
/UvzwxXck9d+Cbezn4N5/kJ2J62/KZMftBD+h7d8MQohlti3YK7xy1XoqipBGY6LCHkhaCPt/7Si
ctP2L6yyCsfUmSMFAFBbNRVzbivgSKqjVKUJcdu4Arr2DQrRKwcZX5AHyn9TP59hVL02elRxCTyu
qpok/1DlhZioLSTzrRXfBNVQ/H26KpTnjSPOVzHvcO6AlaV4BV9ZU5UOzOAKKBiZR1tzyWJPDs6Q
eS9yuVdVCY8H2Oj0P6fGX7MeQwLix8xWjWIJglCdY6S+IonuEwhzdMQ51U3naLjRzXvMDnEJgiVl
1FynJoxgNJQNP6T4QqdD1hlw/pprpNboa2L1iDqUDlMFqSHo1DU5TjU5MEu46kKagFGoaVN6UwE+
qXdFssoc2OuYI9cg4cuSKKAli6GshLou+GwFgHqgoQGMfSlijfmsCJZoTr/Kqte+hPfIoSPlmHLk
yIJlBIegrNQfV/PI7G4dVPPTEBq3JSFK17mYFa61ukwWDOKclwFGLlXoLQjFlI+qQjCiWUZ+9yu5
e4NO+z7tm9QiB66xyhymNEHawbDL3k86RujB9oZrZmOL92iNjAI3jAvTm89WkF2pX271ABpe9ylC
IoDfiY+BwA5SVRFtpRuj+MLRAXZEy+oDbAxrdS3Z0gyMc01hJMu/0mp/O6DDArRKcQU/4Tw6DV0Y
UE1F5U5vcYeyNw4yMQ4FH34mx4WD3sTjLekFDm1funtyUPAQ4z5lAZwGbgf7A/0Xfl6PANQLSBHQ
f9R8FLkkUm7EduYB2M4V4Dte6LdAvnfEq9BGnVa9tqCZLBrMx0a5UQzh69EKxuyI3Hzys8CYqeM3
2tEvqQ4a4Y8RyRVIKwB8MDGwYQrAKpQ0LPk39iXT3JW6d0bn4f1BRktPqZ57920WrNUX65hvdWbT
Lr+pyK0ICk0GDhHNqJoT0sAQ7rgnDoU7iRIAcdq1ihFUtoh67726i238DnvNjb9orSDrQYcY5Xu6
zjxvi0VXg3NrWcOpg8rLjW7tUImBvOikPG3geG1tQTMFtVY67gZSzUqHUk2SbkJ1fll2DaxGgLqm
qYfvzILqffQeY41EmEJdVOZL3A+PRSSAtkePk9UcQk9/1SPrtnfBxzgm7pSLgrGoxaGwHboo89t0
CGg+C5sf1tCm145mRqspQZRmao9oX87fYRR/C21nG7gOhtwiBkZap87oIy7gmPNoZazmt3gqSfSS
JSI6bSha10FKBn+w7ZcpDKCqLmezPwxJDQW2Ffb1Fg/Hv+tN1ODCHhHSWHqzAumjUfjvf/3f//l/
f47/FfxSecgJlO+/8i6DCiRvm//+t/PvfwEMVb+6+8m/uSY4I8eydd0iu07+0uO///n9KcoDfrP+
f9o6S/MAiNjRp0ZIgWhVtPox7kxoEuI/hpnNOT+edWo8T5iOJQzXkbrxcbxg8AOrmOzoOCW6eNAT
KmtBYwDYmW331/mhzBNDuYZrgUR1pEnt4+NQetLlfZin4dHU6U/RZ5tXK3W25wc5MR9DWLotPMGM
KGt/HITSv26GaREdI8sD6jlhGw3boOFw+Hp+IPvzbFxXpxasoxrueOZio3qnCO3E7+URYWyDfHiH
XlbVA9xXYuq+/Xx+NPfzaB6TchxhGVI33cXa9c4IyU8WimOdT19nqCzcxvkZE5JnQj4bg33rhcX1
+SFPbJcHA5NuGNISuqWrlf7tJBZh7kksgDhmbfnddEooK/Xx7fwYn0674zqGY6M6Zwrb/XQkBocG
6Nm3qZt33qaQ+q2NUB9qI2Jl59qjPmXtpUnJ5UIyoiM8KsPkzISwFudj6FDtSPLKOoB8AKeaGdQS
6S2+Ms2OChTc7asINCVtQhKeS6HqM71oxn2Y+vnOsUkv9k2hwwppJFu+Wf/mcOLBhogBqhQxQJvj
RTzwevsrNnO8aFjH1mAS4tUMIHht+9P80HhAdPH+oVudQmTCk0h1ASYOdXGpA5kSJLzdFsbjGjp4
eH7mjR050zoI7PmvpKAJNo2iGLRMGb3QhRRt6j6udv94WzxD13UTTKPtWeZi6ymimY6nZfoh9Ctv
06VDfj9N3X4O8IjdaNtVIGjOj6h/Om2O6xl0ywjPxPTJpd2ras3L5nrSD6OCPVr5nVkDQ/e95Jsw
wjfa835GiQUnk7MBm3otymQ36+0dpEYrAOzr8x+jru4HG+x4uqdjhDHHljTdxdWOnSKKB1H6hzwA
v6+RIbbRBgAJHIHphkz+3Zs4P+Tn+40psTweR1PoavCPl02fExdUiZiPAtZAPK7Ueu1A3wI6CVsH
dM2FGX5abWW5bIMLZ2D4pbew+q3fd3HcTvOxKINVHb452ffz8/l0sRcDqA/4zXhYSZoXes4A/QDs
v3Tyv4KAkprj4GTlhvxSj0m8PT/kyTk5QhoYLOkIfXGzuy6SfqoxJC85qkV22+xLq6r350f5dDaY
mCUcXjDpcECMxSgWNfnaByx+rGp03TKomPsOT7Z4JC2/ovB7ROscCufu9fywpyZn6Y7nCvrAbdda
bFjZ1WVD8+p8DHOS5f1DIS9ZxlMn8PcRFjtWe57WQcE+H7tKp56MOG6mw10KoXxFNnUufkTj5vyc
1Jn+cM3UUvKY6awjfU5icc0GqwIMa1jz0Yb3z0+IEIF8Irl7fpTP7zSj4HV4tjCFI5bvdFuLGsLE
cT5OtQI8ZJC0hCtHIHpR66vzQ53aJPJprsE4tuF+OoGmbZZlx1BORora736EE62i58c4tU0OZtKW
uPImh/3jxeonq4/TxB+PqPvemLWxmYNumwBGD+lPmqdDU9yfH/CzZWabaPFyXOD0GCZvceJ9mWWy
QB/36NKck+YIDZteka3q1IN8EY2lvWfK9hAPcF0PHuA9H/FMwlKCs4IoatuW9AbPYTLfnf+uUxfR
NUz4QR1PoFe18IhCk56hpo6mY5fp34TXcvGMlW6ShMlCgIBhQCegHvgkpUX84/zQp/aAMaV6HHQ2
YWGsM80cJmkZrAggs5s26ZHk9de8z0chUpPQJP4yhfmv84Oeui2e5agIwXQd/t/HjYfnP81zoJhH
vR/ewpB0Ha1gV3EpugsnTBcn7uXvI6np/2a7bWgi4zQaJzKis7Py6E99HH3wqq20yr1XSbGlGV+u
YtIclLqvZQl51fm5vkcdH0wDOQADLlCdM+7w92KFHSPtdHea3AOQHHIb7TasqEb0pJEbl2ZWDRh6
Nj8PoIVNMRxaF9GMMn8ey+jCoqtFXX4HTok0hEswYS7Pfh+E9WhCU3GIpDiO0gHD0Q8vrosea3Bt
9rq4sPafNpl58yZL18IXQCZkMW8zGIoa9K1Nrh2wYTj7X8UAXJ/o+/wCnxwHv053GIq+ocXlcYYg
6CCFdoi26fUiZ4T5uDCVT8ZQTcUlNlKvJdZjMZUpixtfDoZzqEsqfzT77+h4uWSb5In9sT1pQCfu
OS6m4ONRLT1tSozccg45IrOZ9WJ62Ve7QZbX6A4mhCjAah0K4vq9EmKMA+slyI0LS3lynr99wvK2
JHGfx5Z0DtkM6tClRTk2L0zz1G7h2EBdgV9qIBTycZYJrXmNNSXuP9gtXe348qQ7LKN0XZPY2Vs8
xk0egJaEX/eQCo12am0TQQ6HHwOzePXS+dU+J/tkC+PJgmXJtuaX8wfy3b//ND7BtHAdXRAELOZY
z+0wECY6B/guuhbaZzuIyz3NKsCh6RukO3SIriPdh/6zNhEWNGtL9UOKx9RM4I7OoJGz/c77QWPu
9LUyvX6N7B/lcdogR1jywYm5iVPcwoDmPMBaA6VFmwEYrmx6y6Zccx56oxe7oiyhUAsKkxbCILjg
w72//8s5uh5pCW6eKe13w/ubYU0L1AfTsPEOBqqGoJz1q8Lyb32H5Obs3tS6c++BPaDs3dEFcyX1
GWSFFx4qD7uDmuy8tfKLxv7UvnsGjN80gqhkxuIG0T8SRAAvIScUOk2AcvUf+rcnxdkN+YeiWPer
d9JGyhHn9/yTZ4aF4Dg7WFacQGN5rFNNlhOZQ8KsEHiyK3ctyXMtyu49jT7J82OdukK/j6Vu8W9L
D8QH9GPJWL2LkGWN4sadEZlwH9givmAQTk4Li2eZnsE9Wqa57DH0KT8BjOckK767AU5R4vgLE5Kn
niZiNzJplqUWcLFxWqF3XZFkDlSkoweXUxxuaKXvqP22AwK0TVrvfF/SXzU603XgR/GT5k5Azcgi
AfCZ6k3TIkxWevA1lpHhw4+QwgjmjNSRctfeTh25dC3LtLWMSljnWsqxRualr3VDGWaI7e9DhGgA
AYIoL0ztswOisnd46q5NZCCMZQ5vLOzZdw0fWwTHPa69/k7LmFMYFUF4h7v5QpAFNRm6IvWUXZ8/
KZ/8yvfBXVNKy8MYLV0Pr6M2bHWBdygCqfiXYWJF+1UxHrfvHLQGWN7zI35yJ9WIpFqwCWRbiIY+
ns2CMhbVW807hGZ1nDtQYplsbpxa+5rV5pMHFbTyo8+PqZ94OeGv1cnsuQKffpnjmNvZMv1J9w8w
N87PyCWvjP6PyjbjQwFH07a24xRCPB3ngMjwoeKiXpX0g143je1fuDCn9puknCt1aZiGK5avuBFU
teGAcDrMkT1Ska33Hn0LpZfe26n7UrjOdzPMbgMDEoG07S+Mfuq6/j744v2OvYQeqd6xDyl8uHpt
gJ9B0gLmEWsqns4v+omj5RJG2aZLYto2ly68K4SUURE7eHfVjTkNR6dPAMS1bQAIZXqsRPzmWMYf
kSpqnR/5lPljYQFH88ASNC2OmGiTiawJztiQloBdOzlRY+zdKzLNw6WTpV7qT6+ctA0VKjoqQvp4
nKHp8zsXe3VoPCdcI9tHwTcy6LMU7k9Zm9GtNzjZayGGekdVpFyllew3kZK4LZF4udcq2tTOz16Z
wk9f9Pe7u0w0AFeYYAPqPECz0I/ANblXCvFK/1Oa0YuRJA/nxzux2h4bjM9L3MCOL3ypbAz4z1Bj
/QN/7cIQnorhfnvPxgRsflu22sG3E0A0VGcfDL916TLVgwsJlFNDUYuiMGUQZotlxgHkk2Nyot3D
CAMNGLC3EaqnYkibC4b3xC7xYP49zuKJTuZYoPdHnbPtS7nmDX1Bq1iSnfdvZvySsDYvTMw8ZQPJ
1VBlI7aDLmjhc5o+fEpuM7sH17fSR3uCYtByC+066+McFVjqvO40B1u3VropkKVcBRWwfE9DUKD2
RH4f9yWceAIii5oa+r3pkv0YsWYr3yv0TTnJbofWMHRBBEI3BRobq94CpIC+Z3WblCX9tVVg7oOk
C26sPLQ2mlnLxxqxtR9+lZdrTVLz9oFprbx4oM0q8saNV9XVqowTMJpTgV4mye9N0ZhgchJAF17a
F7fnz/KpwIBt+XuRFtsCvw+3xtbdAy7A2jDrV9h3th1w4r6rDxkUApadb92ofbZEsEt6Z3dh/FOR
gWewQQIfkdLA8kEeIG+JKMa4B1g+5M7Rs+42o3kdgEqOAEFmtV/CmH4WN/H6B/gTAYs6urut+s5R
IQBkk1M+X8d0Kq/yQHeueeDt/VxM+j3VLQIJL/apLpdImvsjrRlB3P8VKoVDatCo7aVGDBYh6bKr
wvHjLzIAVmYbSb/2KnU2rdrbKt2PHpX4AdzPaFKwNmKQTHpkbmQKYMpJRXDTpjAtcoeC6zqcIf8T
EmWI2gJzHc/9lVljiqe2maBOnN07f9KSrXSHaJfTukObW5RfV5SndmDYTcjYrBluMUJ7Ru2M26g1
00dJvgBKN60ElNZp3lUwiHpjZzCLVhkU4yHAszXhlXgNWq5T7FghMMiiv+0nGAK0wQclB4PrPmsT
6EtDu771OxPACcDvfSmD6FhGaOWCa51BhjQaAKihuTe5omD0w/QGdM9L5UWgX4VmbNLMSW70xtLX
dBAC7ZlmsPMY2Wuji+YVsovVHSoqoPQChJaaFHanOBXpqvAR0kvaqVwbY0x/biDRjHUH1IWFb6ya
xOvudTfQbjrdADwnIAqd2UqUA6dmW3Wec42IgrtLWnteiQpOFGDtQPELywPTU2p3gWvB55XZ9FwB
coF0JtGuogwSpCCUDpr087zNaATZ2kYz23S+xT3A/9S4joySHtIgGS/eqxOOh+dRPHYNVY+0lna1
S2j97OfBOnijXj4GM9O3SZOAp4Rr0TTp9dGt4iXsgE9pWZ++AoKcWggAWnmcYgsUR9sHYO/oKt+5
AUwdsd8gbhbMSLOLDniSL7yfoqURpylb2nuwF1Aq9vE+DEZEhYQIQQZlT0XnTivZg6IqHA0B0jCj
GyGl19Qs6SwFzJNDfVU2X+2JdnqbZhManCb3e1dgMV0vzB7LDNmy1nBneDdaGuipZG71virvnaKG
C2yqQe2GVUurMJvihCPguEnqT+Az+80wl50JyIj2FztszRuS2/m11cBdV3g9UDiRGQ9xoGW3pd30
yKtX/rd2QKoAtj1E5y3vW9NWM/Ct5GeSVs197Wkg+kCcij3OhmKTbeLnaHYGNDypKObAqK+LPINr
W8bTrkuGYSd1N0bOpHqFhzECVdPGdyySf9NrCb6uaRuPo2OVX2YDCZIC9/VadBOPwSyhHNHQ5/Hg
T/+hxU4JwrNpH0pYs1f1CIBbt30Iu8hJP9YyYCoRNGGJhU5coJfQyFjuuJ2iKtpDX8p+236YPIOC
tRHeoTSBudcQb+8g1fKo9+QErlvX6qbnwDZoBIksjVw/P+xL3/ri0sH8lP4lciWVZhHCUm/y5MJ/
w6+JKni1k6Nt22i4WM5dHEEOGt7CEtLP5ta0xmc5oIvUdOUFF0C9JR8cNRU0Wy4oHWnZtlyiHJoq
SwphVMnRDdtbXdLARN/gBVf4RG6ZBBO21pX4wSSXF97Z4ISOkQBuPtBztq5b+jJQnICDNENU0SDl
ksBJGIHSAz2GllyBtzgAPzz/qr0ncj/MFEec6NLQuf0WDfXKGfrNf6vyCPHDbrSVViYyoxFsGcSa
GgYyEPXOg8SW9JQSEiAteKuU9cCq7mokP+vsDdVeQJadE62Q2IU4lzwDv1ELpq3eBc81aMPzH/tp
V/hWQkXMlErH89EfvzXwY710wCEfUrer13GsozVZC3dzfpTP5pCireRMkaZRFbvFipC5HcK4zoF5
zUlzR49guadvrwI9Dc1/OEfm8fx4p6JOz5UeWVVIrlyANR+nFSYCYu3Gsg4+mFnWsHzXvMlR51Kt
aXBDAxeFzIFI9PzAJ6LAD+MuAk64u9qpELYFKnE7lM7aLavtXEJPnN0IWESnPlNAi0sHTm3SxwMn
yKcICzYb4KVkWD/OtoTfJ5rH1DpkyLh64bhPh/LG9P6Ao+hKETbTu1V17S2SKkplSfT9A8JTNu3/
AokCpUGDEF9U0jFMG1L/J7o/ctbvIuv1/Np8OgQOuRAT/8wiG0LuZ7EnTqrprtaLEMopz9pyd6Ev
aHRArY07bYe4EW/nxzsV23iSUqpOvIo1Xxy6rJ8L4TShfRgN+R0BWXstQkRce9NILxxv9ZOW6+85
JDlJcnjAqRYj2RpoITf17UMxRcW2Lhx57Wu4YcIJq7XLKQN3OieH89NbZnmU3/x+tvGd8TScZSat
sp05NGJbf070aC1ifRvAuFR4864EYTw6w70vzHVgAiymmbyDkSko+gvfsDju75+ARZeGxWsCtGWx
pYHZaIgNpPozNmoI8L8z+OtMa6tGHCTaB5tSv2SxljZeDapSo4I3EKtC4PDxtKM0mQ6FVQ3P0xAh
bt4IYOHUCaDQy/p1mr7rzlJPKCBy3RbaFBzrOKreWgTHbjzHH1Yw60TzpYdnEW6qj3IsQDwcNckD
t3x4ZhmYIdSp5XM711dFt7OsO03+lPAkZ/qzBv9hpGvQUpAB01HohY/w/GFYnPXl8MYiZQC3X95r
TVU+u5L+Qss4mBXNVPF0wX84NQxQC4MyDoyq9rKEmZjCn0xDL58n6I2EHR4cGd34c3kheF9YivfZ
UIHHppFhAWS3OFZhjwsz+kb57KOB5XrRS0NdOi3rDe2JF9I5J4fipbZchjEte2E6WzlBMJU35TOd
eW+FkPvZ1TduTdauT+XL+U1avLX/mZaC/ZJuwbwtDZI5xK2VSVE+0/nY3k8j/CBW2edP50c5dT8o
yvKUC5aOevPCx4tF7lndbDNMOO1o+0BcQ9ulZrgWBqRWTg1bWw9PHv/s6NgxGnj6zHVd5z/Of8fp
2f79GerG/OYFzaE/6GPlls+xQKVNaVu5VXXhPC4M7/+u6N9jLExB39malYRe+VwGzVMA8JzWWiD2
iMFB2OZLfX1+SqeXllMCjFuhBpzFNYsau8rcQpbPdhLtqQ3vtU4c4C6O4CiGVU/X7YOI87cSkH9W
063k+9ssnmG1sf4hZuw/M//tSxabrCdACVLNLJ87p3+2jfo298TNhdkuggU1BmAU27ZAayjgwmIM
v7DLKuqcAvbvoF1NY/gg/KOy9Cgzxu701iDOVEtL6TtcGPnE2cGFZ33Bk0vilMWt7KMI22BhZ/oM
EQs0D/yftv9AmyUF1Mcw2+npGoKtem1nDz2Ha6rCC37cCUMH4EB34fZlEShlfjy8me4iRBz7mIU4
/WYV7a3ViVUwkSA6P1N5ao09Ev+SQNiyzWV9KJuGIYNNtqJjMWlQkJ+pgfmpse+USHhguM3KCcZY
9cDW17Zm63RvOeUuGOl0mLKmReQWRU0tcoK1P8IxS4UiuRKdBalDPCFdCohs5dLKe+HeLapanAyg
fXg8mDJqTNYyanDq0Owh4K6fZV1MdEij0negnhRvybOqXuKp2PWEHZsgTS7tzKmhbaqi4Fo8TPay
2uFQ9yyGoEYPeQALkpbw2Ntpk9wHnuv/EfV58BDGaF7JCoaGC5t14lRS8sXrUK8fMP3FfUhHa3JI
prbPvh3YkIMX2zyQ8sIgnx8kiQ9vMDnPQqpuCWmMoJF06WVvMGlyk3jFD1nANO8m8WNVJv98G7H5
/GUbCg2+9KRE1cEHPcYthw9yS1+r6lWc0PzV2ckIbYKD1kVoh/emDOfV+XN/wpLSzKy7poIp400s
oQm6X3c0lOfts4jgcHFpYcyUwFk+Wis9QJfdpN0defpupxU/XP21D7ULN3wJ2FBnWGBAQaNzjGFg
XDgZdZ6AAR6L9rno5FM3Bo9zVO1Gma+nzNpCSI2qCJ5arq2TqvhOCnGvhRBxtMl1nJg3SnmryFGQ
0P8hpPU/n4XRofWEgjGQ4I+Wp847IOoun0Vuy72KJLwUdoF8iavt00JcMLSfT7SC6JrU4sGJO86y
nFc0mhtXZY34X65YbHphvXjQXb2d3+zPxpQ2EIPwH9ykZ9pLa27SMtr1lUifdYuka6UH8U3qtsmN
k8lLu/r59jAU1lR1ZnB3xCISQ5oi6bphSJ+lvp2b8NaP85ucSkDVRU/nJ/XZ9VAjAJ71QBIQiiyO
zwRnfEBzGRxz5bwdS0nb77e5EauhoC0avMv50T5bPTUazS0qeiZ/tniP5jSDJcNu4OhyMnT87Kdi
bI+OpxqsA/oZ+5WfaPLCDfk8Q9MSAIOxtRQ8P+Ww58JBNKrU/Kcp9R5N8thwzz50aZtdea2772r3
wnjLahRH/+OA6rT+5jG2CaoUmgy1JwKQbkNX5oSYudbx+if3Gi1Q5HlWXRy9YcwIcOMo3hQ5aK7z
K/35BJlkjTC/ukLLmd7i/pnl2Goa8JEnhHkUI+Z3HJ6uVTRp9PafH+rzvWAoMFJsq8D+fIoHSNn0
Vjj4T3GQ/QiJCekg+QUF3oVhlskwta7q6oHCdwHK8+5+XFds1+DZjes/aUYN8/OL4i5CxfcuGKON
EdKTpVeKnxKcvvhnOO7/HZkuIxt4OdnQxbG1U70cS3WEbCNfQZ3oZuY17Is7RIzoQ/3eh/FdqEUX
khInl5VEE1IP+JCfcLYI3uJYthwjr4ccJ6Z5Hq2LRyfqL/kD6ut/S/vQ0iRJYxHym9QvQWotTECZ
VbYdTrP9VDlvEAshflKB2m6zaV3U8xUV71uY+4DWNP0lgNinKTIyJXtebJuki7VE1w1lI/IxTe0n
o2qews4zn/WgnlbwkF8KxT8fHvoQaF0yJf6IYX86PE45wK8xdMaTTrEi0VO1jSY8R6jqYA5K3fql
NKZlWV2wBp8sninp8mR+OHqcXGexuNbQiFpzcsR30vKL4RYrdKyOsku/Vrn5ZcqzNzjwf5y/j++N
WL9vqGlyScA18yCq7sGllQ0cjcQ+eKxHdCDt1oTUGQoOl5qZiUwQ/fERhFIl/CYwr2XJD5XQJc0z
1D/K6RJWfPkwqy9xFXCTmZsApxaz743Q9QsKs4/SIEGezVu/tp4vzFZd++VsyXpIYjx6nezl42+7
VaRnqZs/Bv0XNGF77TGKkXZI4XPceMLYkj66QpRLJa0ujCxPjszkDFcVSZcGKUHVCcQm64xgEYMh
L291XxXDnpffz5a8RojmxiJ1JmNI/PtLsNgTa4tl51njLxfWxsXaenaa2bIN6sfeR7okMh+bsno9
P0PQbeYysmMLlWdg6wQrOD/L6Hmw5zSeGui4IIVf0Sv1Lo9VoEDnOcFd7oW7JJs2GVTijtPu0d1e
SR2pwnL4Wc/mgbbtH1Gd3eV6AsH8z4J/dAZcsTAyzAYhTtb8ZclyWyIjnbXxqxmFu0aiXF/UEDH5
OeQ99Z2eRcemMuAr9MajqZW/QBtCZ+ddoZazSeoBigk0u9LijqbYtTHl6/cPIkej4A2+273NUXc9
5SHaLZ79xIV/CRDG9HJib/ZnilHLbhNozzL+CMrUfwT/n6bzWm6TXaPwFTFDR5yqy3K34zg5YVJB
gOj96vezlH+fxI5twVfe3lZT/S7ril6d6S1Iio9sscFXAn+xWY3Zg8mo5YN/g6Ic67c5vh4md35r
gdsYkhUj8aMv7kI17WXZg4S0vbbuqQC0dmX3DAHoQFuIji3zxo26fKWB5WdejTsvSfIN4C0P5TB+
H+zma24BUABTgo39lDA+vb0CjEnsCy3xeMGiWIqaUcF5+RRkVybmgny6Yrb81dW81+rxkgt1JIuf
cRfOoTm9VdH1vSijc2OD2cafPzll8Hoh5nFLlDINwR+br45qzN2Lx7h7JsAb1PEz03fvVeFjbtAc
GbjTzvOZMexel2+dnd13Y/kWMDqZ3wBv63f0E0fB49yMTIFiVhdjlkkDnyp//DJaAPkFLTlvtzlc
Lx3j34fv6cqemf66Wh1aJsvYdMuunPlxWoYd4yk+snR21hduOPaI1YDPOgJ8uPQV5BB+zRjKtW2X
4aUNmf8cJuCSep9mYt3ZPoAMFKa3q/LBGBgUx2wUr5y+AlBzZiBcyqAOl7qblua6bF+0/XmVzb/b
inl7ecZQSlDU0v4BHXJ2r+3zVDDKw6RxuSCbCIRWVnkAxs4vVgWwI5fG9F6QfILzkPRnCNsF6C4o
GUma5DNh0Tza9JokDObhxFi5srS3sWZWTSvwGILuG/iyDwEYggGQXCisZr0qvIieMGc/ri5P49wD
d1/9xn3+7gfFto7sz6m+/gUc6ZiMwW9KcZ9mYkvrKSxOaUddTsPk2sF2H6p82ntJsG3T6D30pueM
8ViWM33pm04lqhtNn6csGVKoGYATHxowNsqSVpR29VlznGXHYIBhbL5kfbSbLlGz6UFJ7HHYVwsD
n2dDQ0bykzFywo3/HDKPdeu5wRF0sG9MsQ3yNeve+ylY6u4Koe+udoN1vS9r//3qLo/DJWV8BvVi
lXNI/XzYjkE67hh41nlrw4ittzJlGp11SY5OGX5HnGu4TDcsjA8J5/QtqIC3yIx6TU/6szGbw5H5
4wzsG5lr109MDuq/mXb5oE02YPzFlb3J+B3uuA3MkgZGgmA3GhNwo4y+N2YGqTMZZZ/UjzUoyUHO
ggOQITJv59XhtkxWtI8xRCvviM/R6IRhyQyskwYoTqREEfVJPG9I2p0d70VQd9BBtWJEf/VnXlab
bohemoB6PDt6qPMfjDk9RNmjY1yZyL965FvJUgc2t4eF8ibqPKd6NzEWqYrasxYbB8OW3t61539Q
ULe3AFrvoFZRROfHZ8AdW8vd+kGqqVYlVVein6x/IVJyYCkmUk+DaM2Z6caUOFEVWBnVL2qo7rsV
yDNMQQ+69N0swKEISN6bdI+V1uWhBifq6gevmQO8WFTt89bdJ9Gn0VufTVIcyQDPgFFn5fySUfne
C7C3P9J+wWjc7KGrpj1A64VnPSzz7yW/3K08kAId4J7HYW1xDeTSdKo2+Ir5qSA0wzSZdUA5Qz5H
G2dJt/kAYnVK6NuwtuBYamCjjpM9Zh5TYdt651tA/cAvcc8M/p7pXwG4nAw8Bv1T82q5ZHHpYAwH
kwk1PVG0wIm/dEX3cPWjc5s0m65PCHL/TBk01Ue0WjTJfuIdTfzXop1uHbFX5dc5RX1hvPJ5zpF5
NpXmwkmPkUA+s8yMYHgti/QA2urJuwQyprRck2KZpPtK8QR1h+OJAg2Vz0QTwaHoui+YONfY2Vvq
EhEh8sdnuq8tCezbhH0OxEgZgRgwv8cNhGo+MkstDl5dwzxyaLpVjZRl3wYFNuHs7zgZLE8m4rZb
MzZePCN6lAyvB6RXuGz5EJp4FyfGPvYwj+aAcQGJdag666Azag1fBKyxXk77R3g+jumsc5vxFigy
8OY7HubF5TbKf+UwHwNY730qBUUzdGu8Cm+bD2g75pSt54Din6JoHtDt26BuPmIr2oJCbVwYSzRn
7q+xLZgWnE3bth2f06QGcSs76iEDU6QB0xY27PIzBaKwmZ1zNQVnTa+lz2FhIlxr5Bsyj5xLxQTx
fEs4ARRh1HlHbYAz2vd+XX8F42Mr7gx6KgOy1Z0gCLL8eloBpGMz22kJUHVgvRvDS24Yd5brMGKU
ITaAbMYL7TbMkwRNd3/jTQkO44MF3SQ8W5Za6jU2bqbEi9+aUgj2bfRWb30BXo9RT8zWw+pjM0Lj
zfrhvWawogNKX9H3AkuPYVbuXZzMGBvwoQJmkSdnUStFcxv4+FyBL1hjKDBoZz1P13ejZvxnbzF9
rdpaUbcRGDH5CocpdGmZvmRDfhOWjOUBaxkZyqqCJdXKSN7TPZO9hsmvkVFjftFs+Km42wr6TbIk
lOpS1dftW2BfBZxVNzb1U/eSeR1921QM70HIYshS/IuVMDjqKRxJUPc/NM5PaxEes8V6dCRO5vwi
lX0n6XkNf1+t8pCt8lPu/w58xtTyeH+qj0zB31EouAWJZ2NZMWY6E8pZDXN+GC5JjCKvflmcBtGG
G8IUdWo76wIkxvxEVNWHqW7lL7N/74x/2pSKSIOZDXXln6189cLiu7o5aeL2EP+YXSoK+hdXFLww
D8lPwTzKKrILDPwG+Za+iqfODzHXlrXP3HTmiJkQiDmiHoWMtjJwSimo5aUL+g9WGbtmc5lBiGJ2
Sjef7LTZL2nB/MQiOc1X5+RcADGUiautNm3wOVhf6sLf2kl9b8FptXmwmvgJ0OufgMNoPbn1KgJ1
mGQ2VjsmIF4wOfT2KsifNStVMs4ZmAplMr6RoRE6HBh9U9vG8cpV6jh8K31oAN+jNhv86p6yVfdG
22JaQYvlYNpdC/+d4zHq+LQk6X62QcmgKpbh2ozq8sJ3kAL3bpnsYtMgTHax1mBL/DGXrwgWjpxZ
ND7zbslUuasfYo8LGkDnBkFZOJU+UthdQKZH7AQe5k1cEWnmGhmjhT+mYHNmM0Bz/KL9eB2Gi1P8
1V9Wq/mvZyVnQZVkzfWz7+t7EM2OtcsLsvwwzdczCUj2fN3FffhQM8j4wugX5qcu1+TsOdGzB7r9
lmGTz3bifmXsO4BZbfQwh/20jUrvkaLiv9VA4Xw9xJ9VOX6VHje68SspZiijdN/ER5eoppCfCJnD
tVccKsbq3mS88Aas60cmJRwGcG2usXWmkOVg4dQafsAc9vLoNH26RcFdUc7zDgTox8a4PlHnTFkl
0eKhBD5LUYCo/3EJgcKrW9AD7Dp5pJ3yiQLvDwbBP5ehsxuu9Z3evgK0d7GL41hdQEBZdiV+ihMm
murJtLZpuO4w7EGN0JjddIp/M6HoMTDn1zpJbtdpLpgVVoM6Ho86Mukev2few+R9i8v5bqz4YB/G
70U4P3UmEAkBLtNiMrLa6489hSmbMhhezCZhhK3Rvtdl/gIJvoIve+rM5Us71sNu8KdnP3COEnTA
AOEjOPvIAcIyzc9xNT00Q/R1DMCHDJffXeQeSmsMNpFwcJfrsh7N+RuTynaoiWMbxkwPr+bzXIPM
F3cnRsMdivZ6FEeUIGF2Rf62GqufNObc9fCrQIGjqAYQx3lJU7SVk3y2yCu6DMnsElnlEPeGE5wy
O/w1ltFTjLM5X5JXspcn+kkPYGZ+z0aSIaGVnWuKGCjxZZojJIUZBBJ2nT/Z4/CWeNOfPL6+lI51
oCOwZOnNxkryN0YayU7FHOiGD6taAaBp24/XMQPvBFwXw/1Wpu6bH9ev5Ggeb6czXxgazjDBzPgw
vOFsL44B0I7z6HTpvnDLz6z0dvQvH7rAPVBiPIIu6N+HjnKp1N85/r5clkez8e4szJ/QrN9us49X
4d86rs+Et7ahkVLJ3L2mLlq+seYnvG0A+tL4m0gJPORdAqlMcXkH/gZ1vS+03a57c966TMpckLYt
IaC6tTcCnVuVq514wM2+Aw+2kYk7cCGVT43v8oJopRrRTqwtwycZDF7X/RruZoqrhISmffug8Jmj
t5PAcbBnnfnQLy6fz8HAY15LsY+7r3nuMR3Kui9xokGSbgyGWlLrgfIEtxUE5+u6mOk9ZjkSlNhS
JkFevxD2mOSwVG8HBvxqLV1C9/BBM6hBB/6ROtY+4GbNwX+IrsaZfMpj2AeHdJx2HRYUIHSMoI7X
kT9sQeWB2MGj5W9mPMDb4E80M1aElCNhtBCCikysXLqDmO4M4hJU3S/WyaySA1NpjmYdbpAxa12h
TskLPiSUjS591NesuxxpVdYC9fCMm2AH0eXZx32Kkl/WhI8/MmydMZ8mE5Ij++dYr94x3GlN+JSs
lVUpLZ2/MutQ9GCU6Rvbxz2QQVPH04NBsIUdcQtU4u5kEi02IAa5DQJbS0H5ccaHDioDAQ3w2r0O
FJQd26q2ksdNbG9luHlMzKXBlBJxYBwx2rsP8uI/VwMTxNA6nHZMOaY3tRsftr1evrCouC7O0qcC
M8JaszFSPMyHhbmgwp/DVOGwmcya9j+y5NOC/DBsDWegqeV3RRHGtd2Qn8J7X5EnBWmGG0cJUvkp
zQtc7c1PYq865Mgdb+rOiS93RvM9cf+KRqvoe9sKb4Y4R96go44OU7mYMj3OgDlj2nc6nSLIQLaD
1awzyNQHFqehrxxpDymRXKWuHzrFJ7ySGLeRHzKHTaw8nC0NV/XzbE8+ZT3hE7IDVrRY0Z4T6qLl
vp4KSPhVbGJxg2TvNjo/ELX2CgKaeXhQpCoIcMdp4Bd8nKaytX+a6lWcmcY0yXX7ZvbvcvANa3d6
gUX6tNvG3uVk0FRKEeQThv/MLGx3VezCyNwzRvrSDYcLSpjJ32mOX5vQBaN74NhkNovV3P5TIjJf
ufuOgW3aWWPWD8xV3FmiW/CO+EsuUnxKIc1+Ik2lxQ+cy3zxGZZpoHuHNa9ji9AOs7xpboC/5/EO
Y8DFoJJMGop7o3pkT/zb4gs6UAE49aeVT88u9hjzrTdG/4Xb4Ox8DFTxfATm6RyNC2hg0Rb7CqKv
SgbN19NGcke+XUaDmWt8UPMPdBeoN9gdhvMEQ4k45HO1fb5z4tVRz9Jw7KH5WYPLIaax2aE8SOF0
cHo3VzENjjojCXv9PwRhRVtPF8CD+ofZcY7DhTfiFWBg6yHiSQlbSEavqwpKM1pAutKHuo42qY9L
Q+MUA5BlpWBr7kRq3GaXmMfR887ISD3CG8EaJLiQMXy0u3zYgpNckgfhnsgXxs8joPzF98aD7p2D
EFeJvhv2hwu/vyzlKeqnO2dMn6PiA//nAWucZDShLSmt4bJBwe9ZJtidR73qRkveeR7c7XxNHhz8
VA3Jl7AxOjAWEsb7pwyZx473X2mkW6fYixXCHKCsfkWw9dGZmjX9lSAgMYxdUpPTL7OZ0fq0q7Hq
0U/u9LsWt6i5jD8kbFh6lAGmFlqHNLpfCAvr+h3cKrq0X4ZwtRaC+grDDB4mAYNpja8GS/Ly/DLv
oR/xBF9S7khypa+zs439IQmpv9It66tYtK6Y0x+e7JFwF1Xq7F56LDentYwa02RAWFhqTb5f7SE+
jFGInd31pKCbmPnTzW9JtRL/rADIe/S/QtRyc8I+3CAth9J65KmOOe1L1Bc/oTxyE0EyAwCVY4K0
kMzzP6C7is64qP+ClNbBsQPehte9FosxonIHRPMO5RmPr/BAmn5JglxM46PDkJ0uFhXeMGxApGwz
xchNtIrkoFF8rMxP02gfe5emTcIIrFo86JvtifSDwiM2xSZ6fuJ4R4b/3wCTfGb0exMhTPvIaxA/
Dah1WhOiv/2T4Xpwirr4aiwkHUXuUlkSIH3l0B39o+K26wpbm7g8OpF1OyQ6+BhHaoTN04WIToJH
JKUCFdoMspH815MuHchOYfApOYMbzQdsogUZTY59mJ9v7wJhwgw+WYtznQ8AEm4SzFNSKk4wPEhL
2yiz6/TKR3kxr9CbYDx36A5xnR1mDEetV3SLnCamAUxYvlegpr7gueCt8KMWeefgFSO+KtPeyeln
/jx1QQrVmKn9ViHfpeynAmxDlHiW+ccwD84RINOX9m/v018URm+DkTymKPNmZLTuRHtsMMFAX5JL
ziztBBXWnXQnRhIAqUxDI7Y/LWfHC+3IHKIkHAGZ2QZvN/mUyBnd8XBxw42DxbLCFMpfNSsyIoVt
mHQdkkwyiml3wTuc/VhmUeP09w4CRowsu7HqPCIG3b2G3Qd9/1gagBWUV+PR9uc7k5YEl/xLymZK
t3rukh50j+S6rkzvxlk6OK6lD9Nv4jf9nhqi7Uz5neezne7BspYnxeWQDjQn7JcMcO5iz/XU5mXH
XlgSPWg3RSqnOG6/N0SivPYPHKbD9ztikEx97+anqsjvbf8mCDn0JfY2Q5vcy+S7RvFB8D4gNmyF
VpoR9mC29slOuucc36IACISG14ew6m6akOvnpGoaBGbZtfZxXH3aBLTDyzNj3DZONZxb5nH7V7ZD
fxQazHHMu2J65dRlIxNx3qAUZfNJUki1GQJKhzTNZjmu6FGtegDuFmIRWEmSbIa3rGu0XoqsvjG/
1Z1H5JgdfUp9MOLnJO4jQHeXYbXSzrqtieqxUlGVLv86v1FMvR4i/2RAIjk2xjRYJ41V97C/7Ca8
i11MQF6MYQh7ikg7+mNXl2eTtjuA9LaUJG5bzheTsaqCfTVAH87flZgmm+908hc3e0G2EMvzQQzk
7MIMHx892vg//klyjLj8VVuQVpXZLp3VYvHleK7cqCycoo82y6U4IGLqkrnnrBHhYXTPML5k/hUo
1LwAFGGeGS3+6RFVytwVkLr3jRdsedW1541Gvr40q632UOJUiDWnS3PiSdSLPhBXmNz+hU5Q2Wuo
9xj6kVhvmOp+AQ1eN+XZucDSA0VmIBR/qd6BnQDk2NrRG3Uyu48Wu1XoExnAg72DUsAWClP6QsE2
InwQjsUx4ggYLIRPRyJcR2/8jIziy0IX3+Qle4l1g4NlCWFdn7HHDGLZkIqTtZt2Gg96DtYoP7FX
P3RPETEnYK7kISH0K0JIMvvm6rIv/OtWJoVFTgOde5A5BhD2boXvIBHPXhS5JyjtWP4r0ojSpZ02
2bl0nY6gW3S7ksCngpY0fPHKOK9h8PZBEWcdPavk/tLks8BIknFa4PlgWbNfTJ1t6k4StOjtArqD
O6l6pI3c2NMPcRNwOF1QD4Y//+LlH1CDi2/sPIv0mf+TD1AJcB3/mp117FZwMSQOXcsekYuVR9Hb
zQyPZ7zB1RofMLteD2662stHkpFTUdSKRW8y+l266yZiUOKRN+56nHcWJ4Lr5kmxv6OsBfHZHHcZ
xuq8b+0fMh04bwWgZRSsuuQ1gCUzK9y7hJ5d/8PzHxbSdqIY2ezYdUmNxPXABmfXNd2scz+p0Iuw
p5hrcV+wt64pF2P95BI5BNmCsKOsK9m0WLA251quGND+A++jLS8y/jgd136oMe4U4Y7ouMP3bXp8
6J/a/gIGu2BcgEPe0yi91qJkcZmMC1Vc1MgwmulP5n4qUHmaFIOTY+KFYv8GExnUR4wRcFZQX4q5
ptYHTIdIu2DHDQBqovrkeLGRm7ePedIB9iM6W3IA6Dq6XBPcVDI4FdjWsJhixHMP0B32D+oS6QEI
2jGN1G+Nd4U7r/fBfSKXNv7b9Kuzlbr3ciKku/BnGhID0JODd9/ezKVYeQ1sUXnK0K8cSb8C/SEB
HCYGKeDy4dIHXdDirkWGM4PsvXtZoTwT5h6SYSeRAclhgKQjUTKuHw1hG7Qrj+7DZFSAGV22Unq9
O8o90PB/QrpIpu+DQwkpJKT4r99v4+Hdz+01Ii5sVzsumRtre//eZyxcefkicr0ZA2A4cO4gKqeo
k2ygOqBM3lvHex5pEV61wKSzLAsPppZ1jYUYI7S9yDgUxl95g9ql0+WHNgseZU7IfM2pdljccT9M
wY7yvo1IWe4gyDnYbOQKWJUBDBAzEvdGXd3RyUtGwZOxWcnQgZCsIFVeJUuyh7L6dnXKO4/uzjQK
D1Vt7vwFk7kCowadw1+pEEBnVQ42wXa8rKuDXG0ek9xSDIQjlpItYm/XO9YJAzKvvublX38ONyWC
eyH8I3EE03m4W/QMnhfIJBuAZ0Da37wC7AohjopxYDr9OFjqk257IRJDJKLCSTDAx1IqUfxBEHrp
GSgyOhB5v7o3r8UTjTmgS6XbiWKCyffudV6V8UtSxSgIj+TEY832N9czk+NUFAxJI1+eL0wwAaTz
A/UMRaDC4T6r8Y5yPrMRx5MEaDyS5qEfceLm+mq195fiY2DDhREfesJWmLNYriw3cf+KurVyvDkT
n9TxGa/f/jH9dFO0xAtRZVaG/cR9/0e6DuFGSOtKHzfnyRr0e5lB6OCoe2ZdfLNCGSnIzVMhzmJ+
ExgY38EmF+ujS5/aiVDjUfqLn6LiWBDf9EOwEehXPEx4H8muLoFSI7WIyQIFecTqKowK8VE0OnsZ
drcokvVKDeSWpcjYJY4Cvu/WCMqjrHCzz3aZh0GcPolCeRR/x7iFE0vhPzV5A+kJqXEYQ//VY6WQ
4Gx+EsjWx4uSw85HZKmzcBST4lo8qmzfeOOQMEEmHSFsAvvKDvXrzkoPff5qdKDL2cMrn+2ofwE5
Ta9Nqa7Arv1v81VWnD3mPwewpBGzOSKgGClXMl1jozbmnBhMN6I/gNqLqndunQUg6tBr/KugCc+E
nbhZqUxEeJ8BtsL3ugQRDedjYfLJtM2YaKCDx+3SJSLpjeHVLfy9yRnI6NGRo8xuMRn208P3MCSG
ix7P7xgHssOBlHlm+vKPZe0giRuMQ5SCzO8kbID5e2Lp+N0+qZj+h4fkw7rAFuaA5GQoI80aViC0
XMZzjR0BZcfUpNQI+qB+zzijEDzRtPqqkEz/o3fDJwf8owG0GILuN4qB+iU1+b9SFDcfCvcK0wvL
/k6GgwubQZDu8O1KXYDiGEv8yCI4lKpoD3H5tUOPCfuJnFz5S10JI1JKBxSweeiSYJC+DEuk65IZ
LcPTie/j2N0InlekwZ4gC1GlHUxHpOztvfa7QHqrMTnygIsTHnvMWcn8qbcpyvWPVMlrRMzm2vQ7
GXCC9uWsOzu6JzyivKa02UrBitQ4sg8pPiSZRH045w+sXTYFcRYzpx2NoAHY6shwJkxul5BGJkbF
kOFHR+GET1AywkmqmU+wosgBie9S3HFThkB9wZFmy9xysXrGsIiX7ysEu8wTBTST/kVesj0+iGEk
GRTuQJ7UobkOYpf5PcpYQXTS4/OoAzGX6cChjT4jT3rj5j5gSfAnUijiuXKoN8X4l76v7UAfe2vH
rGEvXRETd/HJiSmkUXJtRv+CdG0I0F2is6xoOJEvnAksAHdBeRYP1AHxP90LNMxv+fl/BCdqV+KU
/0KVAQznWq3MP/7evTn3ckplIeWBey/5zD2yVtevtuC5/nuQlsODlcjjvZ6RiShkyGFca3EiATdy
9n5E+JsmATDblGL3g4+RKrI+e61xFlIKBqBcGk+OYhqTbH5FiAIqhld4D4ixTEb88B3//h+Ls4oQ
0w/krzahYNA8mm5xCMlbphQfL6RR/7PhncZhJDr2SvdBF9VOVKyQm4iWZUqJZI+UDMJPs7VsRipJ
KiiFcxVDcliyBHR0HIoCXQhz2WXSMpjMREJgSzlVC1qJ52FaIuFqyhMs9J9dFEqhy7gi3CgqR03o
Fm/ChrjbYL9DiTxTMpVdJtS3DfNdOl1OWUCu2TDWVvUHBcZTvAqfHjKqmVn/nwwjhfM4+F8dUnP4
xYRIIMU/2YD1EJP+L/YskYXK5qL0lYZ8xCX8w0R/oA17MOFHxUXkGkaEDtJ4vpP/DmASdg6Dl37C
DzXZM3Egux984kJoE3jtYvdy4mP0N3M/IR4doC8pPtirrXSn+PKmV2T366kN2QQjdEgZ+u03Tl3O
RY5Fl1gfNQ7rgsBQQACmU2zT5+zZkd93W11ysjIPSinIN5cICjvuFN1GORYa1v8iqaZbkRrEECgn
prhQWASyC5GBfs/rYvJU+ULACQ9uKa/3C00TCfaxudc9BdG7WT2UuCeoN9TjWu4hugYhzkxynSSG
J/8ih0zrpwk0L29X6Fj2PM6qTW2GpBttWxu8H97HUcQhd5msdmCYPru2caJeiZ8iIPQsqE9lMsb1
Teqap0EDchhlXLCg9Dpuxm7BlO6PV/uyEX4dFLC63vOFC4gws1mP5GPU42RwyATilO3G3MZehn05
fsoWdOz8IZ/iRkIbuD4OW48q252Uvz4SksGC9RRNUqgTOySfChy1639qXYbdLS5uiAyn/FlMcjNC
iwugaDU5qxks0tUGw24tIoPmGgrZiCIEyLR/1MsWocabOOIQ4KfIeVoYa6WCFTmhbN4Hs0+pG6ms
bmJEMbF+UG5ZmsgOI7CqT7mwstOb4yNZqd8r9Nx0/pkNc52SQIxErqx0Y5ndxst9udESfMgRdnGW
PI+sYuNnJdMBIgaOgUJ/25lkAQalgpEB6kU5najEiDEfkb89CQEOHOFfECvQMtEyBN0U5YJMQCW9
WeFsM5iJOMDx9b9kEXyEq8SyEA0FdYO8xSxcqhNu4osvetaIZFH90OR39zxCpMmXsbiHuLnu0foi
L6QHp2ePKapQo4j1PxX/b+PyHmWfuJg6fjYeFXlmX8gdPqQThoYWJz3o7/6Rg+egUnJ7f/P/x2wr
TQOVaMGY8wTidMLSEFRLwFUV9RsX85d8OgUX5KPJHZyI6bInhcDQPVNy1YXjpAkb9EI1UH/kAvUE
j+FUEew/K0hJqUpxWXYt6kG7YUEcs2pj0oeEqcw8kF3JDCgSd8vGZYXCN/IKCDJwlazyv7NTLkWx
owokzCL9lMcS0mtuwfESs7IeZXLwaZbAx/iX1ylmwxa58I1kFUYgX0iB9X6xlQZJeJOsX1U+fsx5
cmMc1oQO8oz6FpmEZRHePEvyfQ7e08be8AOoHznBB3UvKNvK21hG+BKnVFj6HysyyGANS2J13oNJ
VYggncXzhbEcQEMWryoyRhRkhhGm9B9DcDC8j4FxG3zlFbCRTlwd+tCSZJbZCC3wJ4SJM0um4H8+
gjR3AFuxE12m+O6WlkOwQ3X/Vi+e1PtZseIHTou5Kr8Qqh7ccmNg57hDdaRO5hapk1bE9EOPAd/e
lb8RaDpO/4G98o24h77kOyRQ5EcbcE3JPzfeSWSjC4MDYATi7gB7oBUxOlTkQ+yKj4vxE45J8KoY
4ExvkD3F2nkYJliqQiWYalzs9dVN9/RznHvbQfIenLZ+UsWVeVmeb+mMoHsqOnNdUKMXO8NXqbCu
v6iK6J+A1DKlWcRQOHLkHVVkNGflEc0vcaNgFIfgElRWFgyCVARpRiFjH9+kajdSsurRbz4e+EzX
m6AmJnvSEDyMCRd7amKQin/kPWdBtb5UX2W4wtPy1vvJ+cDEDvP0jrdwMAgo/jXxpYnHxt30Dtf4
SBLEgNhGREI4FPRQ7Dms6uyxn584bl0FDA3zyObXgrGECRsjsWTYwij8EffMbxDHymjV9km2HC8b
bPPJRQbwrRIAIfvj29icTjLfndWEGTs8yk9i9wqpydZlPRLzEnuINWxEWWtQA985Xrt1MB85gjBN
7vuI8kP7qFoJ3m56+QHcjwcAk+8mqsEk9RRg4I233Jp3/qezPOojUKE1wa4hJLqHolNgv0nLPVHX
ZehOBYpJIfHkihWHUggpK10OS1Q+A2F8WJZwTbPLSbaF2F/xY5lTNjYSZs1O/MRVEKPVLSsi671Q
c4LXxYEjpdP+JCooQZ2BIt06RwJ5ey2BX5JYwyFiLPk6SQaS3U+KDXjYwktDyIjsEPRVDBVNCUfE
X2Z1t+DK/x1Ipx/vvP8qMbg3ZCKHKfUv/14sz2nJcvyPfRnu+VqTZ4DexLP87QphBVqo0sO1s6JB
/HpT2JQd62L7Ij+HK+Cac4Cdy3i9ELDoAmCzETV4dzfiu9AK3H8ZneYcFzRS97+WNNryWt4hKpMH
Q4ABXpPjK7ftP7N2RdFHfyGXhzHMTM2npcru+8L707gAEdhUrEz5Xes7B3kInKBIMgzm7zYyKmus
vcJFHhUHPvWSSqa4hPuT4LecAwkqyAPcJ+RC+6h6In16NRt/otQ8i+dxXVfLhUKbLy25gdJMbkZH
y7Asgg/RUeHRmwW9l6OjbbIhLlPSRGa1v+ydtL6lILgegClvKdquOl0v5CGS8QleCcjrVt4fSRyP
yKB0mpBHXQcTwL6sw9U7vqeuhwSJAhuZ8ZP/kctoke6G38my40oTM3lkguIWLZOazDw1qYymsI3F
yyiADQNKLvDsuUs+IOGsA0XGoeFm9JZC7ArB3R5GBhm2luaO6Z5hKTvOCXbRR27BTOskS4c/5sGo
MjwYCfXa6X+LCfRBVFeCqS5zR0qHPy3T3wV1cTAyy0WAvoUYs6q5YjkkIvj8zUHi6z+5LnpELfPH
WZdSaybn84exLCdO3MHXcYBipSpEmLK3lyPIiHulWBPSN9RtRxWx5tsBS7j883TZh5ZUj+/KgGNn
Q5OSTmy7AbMXmzm+/OJnCmfa9XinSg7FMJEQUs1UIGEgIx+gExbGlMGt6iLkICjRL1ccClbQlPu2
sOZvcsZ0t30bbkK/25F5AQfko5spRnN+OVRpiCCNzN6jrsboDfVN7gsxfqtm01mgDOQJSda09XYk
66bwnkhE0YU6yI8tkSxxiU8a1aKEvWLU/fQLZA4F9TCpJ+sLRW4m7MbTjfDmUcUWjq67KKwmUc/5
uF56r0IhFn6T51w1P+UJ9A/QlXOL+yH4pVOYKbQZ6YLgBJWGBB9+01Gly9MVqRNVyJcglM/TM/OW
FwD5vCxjiud+sQGlPng2f3jpihNeJm+RIaNXk5+WV6icJGdud8E9PDLZX+0VMZbxUxabAu2KoMzd
s66T4WPyNGmatMaD4WE7DTSc0elW3clG5ylmcDIbUJcDp75Z5Ly7olTJ6UA4D74AdbVT3FXyMSQr
pnvW4Yki/9mPQki/3v2XwBL9y+PgkwpPMZ1F/ujtEOmVUiZXOdQIXArx+xICY3zzRtkti+5ucTIF
05qooWfG2KBaeFQ2/VSRBZQfr4Y3l6SaYm86Smg5uDxjYKGm+bS4ufH7fRQ+yiroqPVR2hITU1qz
MAh1w31w8ugewq44wAfQ99BRGENMw1z8raQtQpdP8Di5rb0dfVeNVusQDsYOL1Ql0QSF4oz1Yh3x
k4052Ur3RsMriSV+jb2tj2RBd0hRADoJbRmuJ1nOkfMnJQGwqWT8I43YRM8ItEAzUkgK++kDnIuc
Ue1IqrE2HyVkOUzVFjY/gqyQymcRt/YGpDNPD3NjMzjuPdetzFs6fb9eDqvk92SEB0XMgYcjO/3G
63nOlW4/2XhSk5iUPCwgsMoXOkbXTBnYrvyfwH49A/e+GOHWzYp7FBrixYZ+9Qho8r8l6TH/HqGc
bRp4O3HeCvcV2VVy6rZCb8XNYLKBzbLZOOfBmEuKUEBui41HjoxnEqpFvLTEAkAA3SJoESN6h/j8
JmjMx5JiFpm8IiucQRo6SNOAW42pQCOE9bSqrJd56t4c2gTWtgnny2mz/eUzuHb3TRM+Rm70s8hi
cofUK676/JnM//MSWOxqNojp0QQ3dP73rIVznSp9sy/RV/qTSU1P+8kdH6Q4Syc8MVz6k2KnvURe
GltkSOjDLOnW88LxsKSXE3ipPJepcNH45mbzU13P47oixqXqgHoyX/DXbQxJ763DpV1drY2OzHXb
07iAutO5PoOp6X8L+0PVrn7mQfa1zvLPino3YwCTwpq+RVb0bhuAC15z1KFjtk9OsRzNwXwcsjlc
Tx6pzJ4yV6oCaDBoyguVH0u9G0ukY7ZKdlQbnbBZFahSzowraLvrC8xkNb8nc7h35y6ny8o7t/Xl
gFMwzYi1bu73+XQ1McCdXUWF2jB8RBdJrvQnxMyno9R+kjqUM5xPr51vUYm6QpDgtBFAgmtpITtM
TCJYqnIrJ8fICsDzyDXx55KTuvWVSR+qGQOiZbrPA9AxN2WNC6xoouI/aYTDRuhn+YrwMBHuy5Ua
L4DZSvtvbTCBCvdwNdI1B6zG+mKsXkmDjd74sqrmb6GL6WFStjYxUbZoPhn6+rOxhzfyprq3joQ2
Ds5I3xkj4H8Q2F+N3restAlj0jJB9GboKV2Y6YRE+nBuDFQPDtJLSBmldusc24DNGihUWHYByzZO
k/c4oYcS3h7m5k77VFbwMlrfxCHtaGA7/pUDfyXGFGc/Wnrarq0qsdHvSF6u6w5LwWubu8Embdqe
FcOlIP/duYSYXXSH4hXGtAGXzpfrMpzhP5WJUSAFLSwvNRjCsthlSyg2JclVTx74AG6lmJs5Dgpz
AJi4V35zaC6vV/KiJWYJOPO5JiosVnBv2+lfxoUzD7/6ocLkBWgBooTZLqWbtsbyWl3/x9J5LMeR
7FD0iyqivNm2N2x6I2mTIVFieV9Z7uvfAedtpociuzsrDRK4uLiABxX4n7EwCxsWH36t0oXximXK
WeQxSd6M1IfXZtzEykkaaMiCCxR4Cc3FUPqFQ88fozmUsAaFp6EbGFkMrmyWG0OtlvGcV5RagMTx
o5DaBDMTkF5YFzx4RnDjhuC0zT4xsoRCxHITmuM2ZTNE4ElyW+L3yJrl5E2kZE2IMhKOcjUzUsm5
ywGU8hDZzRMZkWlekAYu7odmwovxGJb7krfzowm2KhCeuHUSw67kReUuMSgJwTBxQ+b2chrgBLRT
tBdcBmMrByGA0UJWzpyab8IDe04ysmLsSMcPwKHRilQ+Vxu2XZYm8a5DAauDO9nHI5769sNENFQQ
pmAt/9rWDDW5qP6EvhqFfgOv4xJzK/8/lVK70V7SgdxCOMMWh0nWi/RJEHTvhfTL1WQIDuOoNtn4
3EDu4ao9dDG0j/WDVMQICS2xhmd/nXaSr1WDv1O+VdGjAgLDUvkp54HNgGQCfgGc5BYikcBW6aoE
xnTTrRqbnTCrZBMuUhtLjT5TxIiGsfkUCEsmTl5lUdGgeJB7eHJTtimI3FD/hpN56rvkSqDHjj11
+XdKhchOeArhYPqboEoHOWb0injzg/CiqXVkMlTY7t2+fmUizTx/DAf9Zdh/NHL9uG3jAcqXYPBa
ccp19Mysr/S4hpxZFcQQtALBnO54TYLhTP5Y5oDv8GBqCJjVlxdBseU7Qkt9WHV1F3bqn9uWu6BE
dx1q9VkcFtmUyGVQbqBOE1ss8U9CNuCThL/Li/wk32KuZ17kJ5npvNTPqzNLTpi9KdMhlzAeCO+Q
1efF7CxzV1ne8ftrSnu/TK+xx05ioESaRdRRdNLoi5u5W201aOAdTGgHHuwZPlLqQZ1+OvcKqW9q
VaG2XfvMPdTeBakAwa2boXpMlT4rB14NR1aFy1XeYZjUqk/+SGnmX6y/O/hH2apqvcVB/11vKe8C
CzpKLUJWwp5LF3lEiYfyxoRBVb8L+UimZpyS7uLEvSxSovyTAxKCibVVs/vPdZKH88Cv5ffmQK1q
CZDDVLimUNeTWz5RDkp0AbGGWmWfVn7yVTJFOsUrSfQnO+H/M+5bdGJoPmROHS645h4/QlwPYWfI
mvr5n6UrAb6gXdMLO/USOgWtwwuW/SCGniWAU7qTWnkhqmRN/9y3TbIJvOlxgqojwSM8HQYuWPxE
pqas19t3SM+ZYNTWGDx5fXOj9Owm2UvZQcXc7N28PxhTeuSCsQmmfL1vPP/DCAH5m/EcKxtcusuv
aqz2kmBJmcu+Pw/YdDSz5B6XJJKcQjSpJPyR5JPcZ+EPhiMXj0m2XVxH7lt6T3C3jx+ePx8hMdID
g2/ro33s6QcJVlQDfA/cHM4GrLZqp/3kIIvA8NlBg+edfWqB+XTIn7InCSdZZokkGRamVFgvAvTx
06hz2dO8DevMrAgdEceXtOBWs8+/mdn4QWNbftOyXKV3PThVaGUv4qVPhKDfRsK8r/ovXHfsatgG
v8QF+28ZiWYcwxA8ETrXipEDh4P2xuglQUu/sf3A97DeDNesM5rMy4FSeYt20PN/uQTLdE0C+XPE
+gfrwc3hHI8U1uuJ9EG8z2lCtjERJSfBwhbL/X7fNyRVOGdMiPyrrCGOPrPR+/V33evUtoGExAxF
Hj33v2ONNFv3EcnwtG4OTJrpq0+uLUaUdsuzVExafXROm3Lezn0Pq6+iXhBiMZCoZ4m/PjFL9VQf
NVu746ZYOxLUWXgmVvi/TfG8+OdsfvBczIZrkoDofrMKUg4BjN42n3RIB7lymFjrqW8VJPD5SDBd
Ndm+0+CHmCfezBrKyZQ0NmtGGPaf5wIYrAjggP0yv/ztcmQkkyrzK6a9kkph0Lp80IjMlmKmIMrS
UGaX5j8g4rPxpqYGvlv7S2tR+y3IXEN5ClmKPn+ZcZjkEKwNkZINBzArgie4ynmQvNOWpL9Elb5y
bdB1R55KSjYlnBTirNDB0xI6RpQy6xFls00Twy6P4l0+Oc9N3DxyAdPF5QfS4BQrNISGY/VqNTbU
oimHSA2BKk3/NohTwPGaiAiNdE8JJYP1OgmWEG0J6oY7cYobYh2jwBvk1qtdj8qCJXg2KfYEL0Ea
o3Hcg0TvLgbBaA3jVAxGslXoesg5HXMAv9KVzQwH6ykpgjPr/u5j3eRImCicDCyyQLXWFN1JxsAt
AV26sT7Hbn/RQUQernYusU3ZRmp9xiXPtirEVZzHfgiiTTp4AHVxRComC61LNXm3EHh9SZb6tXJa
+G/p9EcOc+fNUMfoQHSTIYvUjkeISVEdFdVszGpx0DuKiSpLteBL2S0dINz1hkgOZUjIYVMP77y1
NW0dY2cCaoHsPpj6yUrTvbtY+jbFyb8MjdnfwJHeyVVQgWuHziwJ3hiO1aUjU+T11i+fW0ICZ7rV
0QNj1sPWmoFu1na+odT5IKDWVNCvPUu5QWM/mrZRRxMlop6kxTeZV/WyjtmX1sEhbYsDhnhvUX4w
z8ZfHdXBJsBUyzvoCn9cY4RZVpucWGkiXFR5757dPy9mie4ARUxbK5qvZkHjujKE4GwWrw5dfgjF
IPoAUWVJfhkAXXfKjKmkmqKvzG7uvnFyTlU454e8smGlj7De29NE+SoS/dU2NsKIyCm5mGt1NFKF
okOV0ewreYobmpo0yfgS0UB8U3n2gWD+SNdBuN70cQEuX250joDGYeVviGgfF688uDDustHlLOIo
36gtPQ9dRuugNKCPBDlXYHtsMhXyAkz0LahLAEiF9Ss5t20+RuDjEN/JAqNOgeMKcbtFpQd/wKSI
CWT7G00Tx37hsgaEFmfOHxHIm6Lgrh1ISOeuFAukfEzj2x/YL+FPyTu6Ztyl43IIRvtesnukDLWK
DysUFLESJmX3Qh8X3lmAYy6gvrva9KY4CDCm/fjgR2c0kHeiIaLd9qPLkAOCFmPgr/OVWU+PiMHH
no8Uu2F7cqp+qQwSa+oO61XCHZtW6SQVOlXfrcLYaL/BdGEfr/5BU8UBEmZ10aZfrUNSj9+OX+V5
R0lsmjP9Z0pNa3vSeVBI+yn69loFH5d8upegDWtRHMgSQL7GO67uNHEqPhBRDBPxDfX5qJvjm3HG
5AXHxG1+dvA183kBHoJqTzAJ5Ll1G3p1mYcZdr4krXgGpXAlEE2E787chv0Dz6zW5JiNtrUpG++p
z641vxK2bFS9u721hyLXQCXscQQYAja38qC79D2ZRG/Hp7vRfN+xaIJL9emflLBGkFG8wwwebdrE
v9IYF51av/B3wz3GnGHyJa4WUEqioJUCS+c/ZwxBpAM46yEG6QW75du+0WyYODrb161zy0TuJIMF
9B/3SJjCJBmV0HySJ7wTRahDzyEEZKyd8HhlDxE+EPN+CYVH7lTZtZSmpp9gQ0lRXXExIzAIn2cV
GCXwx78JhA7LNXmuWxCM/3CfrhI0ymVfkcnyuQB8NR/lUuLCENCa1ly7NS9F1ZeOB0QXEqRyWohv
jbh8zI36kiwdLeaxIrn+VC7bhOoVxiKmkj+EtMQPzHBjIQeRGMT1FGNg58n6tvX0MsL/7b/Eu5QQ
WEJcOWWC7zGCIpu+MQDiNsnnLut6W30ID8uybxL3gX/Ko+qUFBq1Jb8F1cVz0YtxjeJYqnE/PCLC
3LN3Uef8MoquOYRaX5fSfu9cffS4M0sfuQEzfs3M+A9m+V1wiKHXu2XS3XayuxgwxIkPHlX8Owf7
NprtR2ovvzzOTA9zkXaWnH7zi/sM0rz/vXd6AW8ny34ZMNRrOr2pYbjoOL3VJTXcMm6jL97SfHqy
Agp1raq6j3Wnn4c+uMIAe+fsoEfUlz+DYkQp1TkEOv0rft6YohSrSiqNlH2civRgKAB9O36Mvf4r
mWvE20a0K1MMRh+k5mby2rPn0L+LLkuPQgDrS8qkfZvd1CADYdfoAYagIjb14niutzlUP4rFKjdp
O6N67xwMG5mWxrIPs2PB4Q6qYYCrYj5gz8O3XA4k0dZS9+yB0M+PI4DJc+zY75mBthm9k8xN4qpg
P0gKIVyfCTfR84HGG+bWv6BH9KuOPVitjHcxMndTTe1dUAXlrsrZBkOYgxsYXD8OWiQhnKTVvhe7
u2Tjrgm9y6Apc+raF5QrPr4hQU8dnNWnKKOEmL4srwHaz5vAMNqdXm0Mvui8ZZgw525q62PiZQeE
S9xN4i0zojDufFFTaV4mDC+AKvRWMuCunZ1HSta2jhcc6iZmpDVsb1NxukNKk6qYyouw3odgE7VD
ZnvQMaJK0dHvjYud23dhVN/qvvhhEx63gU/hs5duRss7A3Nt13x67PIQELmcYbz2t0S7Z3mt6gF4
kkg3VHdhPV+doYq29kRfcTEb4wzZ1VaXmfbpVuqcc45xV6Ft4RPp4rGOqKw0eLk+rcDk1lhBPXTh
038jPAVLS45cj2/LsADXhCcPwIm67VsYxh/+aCKc07Xl3snaowqSv+RY7ztLnftquFuC9URvAZJe
dHcfuktCr0Y3jM8OzpsB7IyD8kBzmVOf2CN8EQM2WofRDZJN7izX0kenyLNe4tC+Boi/JfSQ2PcJ
ojXuqLdz6OIcYalkIZMIXrkZrzvszgKKYPypyVy5HbRO7c7npF8PMxi9wbGySFY4YXVT6M0NhBAl
5dHkyyhTAYaudXVxaAoaUGbfu8iCj+qtKe7gcfYluEFAuOh0zyDKN/o2kgcYz2lRk4tC/mWjBn3x
bO+ZcNuK6SHi2sjPtLeahLNlslfHqb3GktpdEv2rT1r0jSnoxa1ykRVFTavZ1kqdrexhlICkVacu
nrdrPPyAcVgjR4pOzwJfcyy6DSDTJUqMkzEV956ffXGxk1WlJFYSM1ZhHkvK3Mx6uVPWWmyqofrX
TTE6osxUQGtEoAH1pl273dkuVa1O0m9VG6G0NOp/eTk+ytZs5vwpavz4l7CgJVE1k2Pd5mn7YjUp
RgfW5WB/op91yVR2RMaPUk4fR5XwSzZRMafWiaaMlILFpssFb/3TpfnWcvk7unhdSXAOdfjaYzhT
haLGQIUqJVt504DL2GV+Ncz5NabDsACJEoNZDmwc6KbimmWoexXcaGpJEWx3dpUeyJlbuGmW3ldG
A5UNj6cwnH7XxNYPAf51KX2ZEn/c2k7xdzJpAyXfXY4WXfgcX54sT/Y2j6ZSyPUTtII6KOxtr+Px
o+momnWGEnmJsj+NgXdn+TX8xMClF2c931ClOcQtKFaE8wWkjD7b6uhjkjf9XvveVcxrvvqPkmv6
XlzyMyh9bYupg3lCUOWp4jLn3bLvUpUcIjAHWnBeNMp1e4dQfzPbKPksw2l1A+86j8iOBIv6lFgi
nAtrr3pbH2p7fIvd4s2AKbGZOgPAcGJB6snl3gEySBZnO0/xeSQydVckX+bpM9XhY13Due3yCtyW
lu9buVJqM7zJsnemR9G9+kjz9U9Aw4LNOC6nNMzhAGl/2qajRTVYaw8QTNT6V3UOApSgodou3+TU
T0H1SOyE8sMYPtBwI9pHjv7KlrpFOMSeApL6RrxPkU38J76cb4fzuXQg/U9mdvXS9hAO43mkW84w
DixgvpNqkrnnqE0gm9/Ahx2Q6EvfGrPGWwEH3NvFACTVd9FsbiMDsetTGIwWipKd20oiEqFjujG1
8UOwoqFScCGZnX8miw7GweweOqM/0AYCImpozaCag73Ls/Jt6MJyR4AlW+GQGnzIGur0j2c7xk9w
SLPbly5imeEYUryD+WqtEGoFOFzXKiRi6Ayr3JFKCb6TbXesME4mjzxB0gyWJNy4CxcvwlKwUdr0
dU4iAHcU35LUuS+68ckajf3aNY/U/LwZat3NsUOL4fG91Q60VWefeJWxMRDi2sZj9i/OgMglHV5S
iPej7r/gjqMBfhhgIJHPXsjSYgQ2FuXKaZ//9gMEhPBeaZ8KBZVqACNPJZvE7qyk9qQPMqQFoJ7Z
HPqsd76shlsal6wukY/QyQuUGHmYIn0rMkABXdG8ZAYLmSRKcvVBe6ShKhpm9PY5LdubETe7NHEu
ZLce6I+5j5FlojQxqWEf0bfeiT6mqb73jAFCOsQYzzmtYX3JOrjyhr9VHO1aATvg2ddsUPKyT15k
cO6RLmQYDu5w05kXbUoTLHWtdJs8DIbrvFW9Ayc7nQ9t4VCIi6Rn1NUmdfiHvtMHXtaJvIzMdU7i
savqbYlMMlr0oab034r36Le+diX5zz6CT9+DdvQhWVKjWdB9mOi1lDnJnn56qiuIX/CSOvfco/pZ
OC+5k2NFSRq2hP4FEmHz9MJftCu7ktfCqB5n64e/6k/GUdPGjEO0dVP94DOVVPGUD5YFEGXmyJw4
2zBS+6ahn6EPPbwlaI+dz8B5rBOL3rbNY9lHxwo+NOtZ2TnxJqZxtIs7zyDyITax+8eiWWiLSwxa
/Rj5Jm/96Bdkr3j2FoGKrA9uK6qifjfiANHjxbVO1WQD1RiyA461tumwgJKVgeBghkzjWm6b7nkt
s1Mg8cdyayM86QCNscPUfMrD8zJ791FmPgwjbpOxUqWG5grQ1EDMWXrvkTmdMo+WX0ZF7UFJx1nP
BCtf3H9Liw9ZIxmFTVym+uqM817Xwbaz3mYsVe91d0u0YNySQ+yPe4N61tiw0LlBaNder6mzHppk
2FbzQsutwUeLGRlY1AWdU56e57G75LRykAH2UeruTaPek858jHr/iHH+nhpG2EF3Ep3Q1sJSF3B4
jbeGS91LH1U5vWT+aahvXufuB1xBKzdOaSzVUstGA6AnE+4RuA23IIwsfxc1FjsgPU+huxAOBm/m
aJDeyP5qOHujWT01VnvQSPRtCud5UbMBAhb8pQMINB/8ORNJN1z8oGsevMTYK57XpAaL23bTqni7
tKjR2XsXi26TjpZ9MqzLkUVpxoziOVILEeIAdJhuBv2RQr5t7Axp2VNsauJ3fwsKiM9Pw9QyR+wV
OrKZx2jNdtanPUpg86sMcVqiEggncY/N2L3hdP8i6qEqb6Vjyn0aqdcqC9A1rH7HYwzkKmKR3ZY9
aUTjYVUFZ56kSobMMoi3UaMXgbbeHGBrX0JAzKrlmqJ2iMQG09rmyXEYwHF856Fo5oqN1DcnlZHB
H6wnMhK/5mUq9vRi/jGImxZU3jUxKKxbFZXQ8dOcJxR5B2Dj3Fl2fXYT96nM8p91EOxzBP08Z7qU
ut73lfu4TtWx0RU9vBfUXqPLpPJXu/L3S5duc3qJmMxoF+Bg1OZLMpjHuOnPhSW0yPHoaX3Lzfg5
7/E7c4gYm25M40MeOmxyEaVoiURhKM5cMT0oW4/akmFa5ISWnZ1lOZw5+BpBd17N8FqGFlJnFLmR
1mPbUiBOHL+dk+pMw+c7R9HFO+5XSoWnjzAJDy3bycthJ4mqjhUFxqkD/w0JYzszAcZp+2tMlcoQ
hd6xsfyPZkHoZiAaiEbzNpC228dT+0lTg/pgVSFMy/x+im3i7PzYpzGsUl2TKAWOtEvod9m4RpsA
HFyzSpR87Ry/+zEDmKG6/Xuhk1DnmzsUOj/itnzqY2vaeiNVsLS+7ob2lPneJ8LOv12eitT8PrPa
S6RpY8m+MHrrNwrZv2goQZP3+GBydjZLaNxKr97To3QbkW136eDr5uV9nwUoMoJDRTR/NPKYjFC6
Xa2anh32UxgOCI5W1Baz9Omcv5WG9a/z/Esqsuitbz0CHXOo1LFT2b3RY968YvkRt3a2VT4irqVT
bOqCytEy+eqC34llUqITLPa5hRHrVtOdHcZ3q+JSnIeEkom+S7sdIp3tIwSSGmwLMCqAx6gqfDE7
mjFoxRi/acOidt8LjaM9o7BguVBcibYgjGQ7ew5f3R7GyWD21w4iQuAKWMIKunYJoXX0qeKkmc6H
lecTsTD6wD9DvXrPwM7ZZfDMFupC9DS01b2TdOGxcOx721l/r7QQVnmyY5OkuUt6/8Q9tEYDwCoF
0v1DaRg/UD2HN/m+jgal2p/k4Q78tTxEkv+xSWiE1rOFlZF/WWcfTaPhT87CzQXuR/6HY2oZosfH
tu4svF7IzDComs8seB4C8Hpuisx55s/kzTEBjQEvDqNTSHlbsF9NILsDaQ6orqQkUKdZ8t+yoblO
ozmXS9pAa8jpreOAXgZl2ecRwUA+j3tn0sVhcPNTyW3C28q5FaokkqI3k7yWaqgErLlEGYKvybQh
3uM8j60Njnsuzfe4g0aM85bNB8wP97VGLzMKwbOCN4MmwZqmPql/EpPbAHFTD8Is4uOlEBBJWyCn
Qy7Yu2eg/41m5Lb1iSGZYmrat9Y3wHRhKvj1hK8ywVRWGYm+8GzODI9vKWc2P+xzddeS2PPJFtLd
Z2zVYzpX3FCkjlZnvzBxfETRB9u1zQC74uwtUO7fipggMszz7BfHIWx+am1eFtU9udwNVmq9dF71
0NnOGeD43S9NPl8tvyxShLPPcSFlciff4sfm09qstzrvnyK3fAvolmtzTVkE1Justx+6kXnscUCM
NvskYUuf9tYAADR1dU5W5igeV6okiuGdNnC0V26TU1JBCLMM6BWoZg5GbWwCa36tVOpRQzY3u9bJ
qHQ0cJbCat4tKYujJkqEmHs50TzAnVL9r3YteVqVHtcOSQJjJE1cTlJqkH8ZVhlem8ZpyCmprxJh
NarGOBl5bb56DuLJVpE+UEaAyera53lN8bTmbZYYl0ilP61Z7vo4fQ2m4rF3/N9kpw+EoqyfCUVI
JISMGlqB95TVxOpR3SMf75AN6nVyLyaOVm2/0766G+GO+sRozqr/FRlCEiojwQxrGbB/HWayWisk
w+agE3V1Gnsn9768P01dVNLQ1Z5Wtael766YSFmkkAuSQb2hjPLULc0+8tyLbXYnUIV9vQaI0FMk
6ZfHsoNNE0UQW+dll7YWLE/jS6yvAnYYXP8+IIuDbOaxXecLc7hDX/LXOpUO9dFQX1qyEAt4uhvf
KcPfV5lo6QavZax2SHae4xKwzG8DBC/1z7DRT3WTXEcysgQroJal/dx26lG2DFqlF5q2IXVGJ3O4
t3IMUxUem8DDJWQjz+kujo2ti99WlLCc7Oz9v7msqpOd9vDdFlxYmNaxeRev3bEY679irgJIVquZ
bBeCCBNfAtjuNdQTfRDdPDtkE6UYTv9kFV64SQz9Q63pbz/RP4MaMtbgk7Cf7gatNuwP1BhaAgv7
kBUTIm0x/NrYOvQMljCqIKvWPmWN/9RopEaceTlVa0oy2Cmxxg2BCd7TmiIj4QwoBftwLj3lHP2s
+Zm7DdJUtUIHYr4ErfUW1ubeMTHIEUS1xb4aDU6JaTxNJY05mPbnIeufAk6z36OSquovOE871ZT0
4E4vSzSAd+s7xQGocUxkoTsYi85qbJueD3A06CoLBdepJ30ExStVyCKNe1XVL3hbsBwINRb36mF/
7BxWsWPcjXn/vE7GPh3VOW+oVB3tv7Gpnk0qRqhkLe9JwN+gLkFxWn4seX80Ov9ixM5jCuKQJI1g
fgIJUDDtlXcWl3TTcEBthdoStDl7iZFQCm8Fl0HnGk9qMP4ZdvukneI1sZxf8imaGwyjcO8gY7Cg
+rqBwy+KA6Lv1CfI9o0n0OBTtkRECOEbjHvoBOS7N7I7lop06Rr8SAoENfz2qVkwNnLNGc1wKRZ9
hrUKSZ06vmqu9x7eeG2RJUmH11F371FGwasDkGbS55wFapbQAwQbjl1S/17qoNms2fg0q+kWVdYv
lQxEXOtlVN5msmiBEdHxI0y2BkgUHtrJmKlJnVfKMcMPhaPaVyE7uD1pOmRkecUtmU7JPi+WZ5OA
twj0paz0s9d1wdbK2qfcBAnH2C4KLVSbDOXQoRUAH90PTnFp/PPiCYcm+ExJ1G4t22S31evle7Jc
4gfZ1IHngtLabzYNO6zJextKcJmadiFtKypCZEGpegh/jTSZiHCR6mU+6s6UjhfrUea6NI03pyim
XVS1P324mU0Kb3xOcW9hdXEhe8YN/yAjM6Gh/NE1JsayLIRfnUukEFKcxd4yrR8TURmhhgcjnyhu
JzeWxwi6dd5xyxXm+7w8RNbzutSXGE8Opy3e88F8IPq8Ev2YBayV9CzOCl+bk85JKBHY0HQKuyoK
tid45TdaLcAoUfs1JpR+aAm8CVlXNiAeQcTOr8dnen8fUpVdojVGGpDGmRr9M/NLTpGOHhgq6QAY
LCEsmlcu+Z54l5YfBV6Ca6R/TAgp88yB65A74AKi/8s4vHDRyhka6EUxDc49D1oWasM1PzpYCNwh
P513BKEbY7W2ch7k7eY7/02Jf/I/uFC8h+fyIzA1dBorYuCBeLDN/QP3PJ8/YHh4SP6sqasHXvgB
HGjLzWwI6wrlKpyGta9uM3LgWr8z9hY/pif8EEc3IBoCp3CeCe9Pdf41ug+993NeH/mcsPQf1rnc
MQA9WLQ0Kc/kyf4y3R4Yn8yivBV5O1BVD3PewbfA+YlcazfQFmGxzj6Brkv8IUNJR3+XNQh0E+Hl
zjXHFV/wafkIBpi0w95BMiJc/iQQFAbrLdMoOIbw0UZrP9r6DDq3xbkrkfXuBjgt80FZvwvrQReg
B+tfwnjZFM1nldOow2lf2pSL0PyaS3hKjJ8C/fSDZ2dXyaM3+VcLNZnfUHG5Sxt70zMpgk7oOCff
+MIfMJkjWVRefFxIVmQkiNJY+8ZwfhJmbOmwtU0GdAlLKiFe0QrAjCEvYfwqHQi6mgNBRr47qpmv
ZcFLoIpRv7NobOoRYza5/9zxI6/eyVZtNQvpAwTlbbCvhid8X/6QRZi50nxp4PKKzNwuHJCT8k+L
esHSiwuJZf1e/mrbdz/xSMkQ0SCgh9FCUUX82QMe43aa6g5y7znN2l9GZIsjyocXLd1IawiA7gu8
ha3swe9HNm8rhbAGBDScTgtiSKuFljscgxwBJOuNJMIlDmokim/Z4l+Tdno2Zoj1jKNxvVeAEVKA
009j/Mxx82UKJ9SCuuf/Nidr4GkOqG9deuOrDI/4woNN9Wp4ZYXcJEELJ6IVUnriL2f3k//mDqXO
cma5qyR66KFqNr7adcheZ3LI0m9ILArn964glU2knXLbRkTkTeWd+lrdRcJHYaf28zakjkTLZZv8
YLvQkP6g+vWDXcn4xFFyKYrzJli2xAKtra9iiyL0XFCDh/3o7uzV3ulWBEVpc8vr90pykhr/L+tG
d4w6Qow0cK5KR1A+KDLJTcCyfrtO3bkdTLF34vWLQQWZkbfzFJrbJYrOS31jrfoxuC9mQvA+2pVl
88RCJ2Z15cU1C2Qhbyzg956lTZIRtZ9tHj2FisSTqX6PhLnGvNyFxrT3VX6SB7Qde2fo8mlimHJ0
CbUYBGlFWE84ks5aApMQEbhRf61i8w3xY7f/vSokRR/ZxDMqYRGyxC7M9cgG/iBuEYvBFgqroyBH
0DU5H/J/3QKlV7/zuxmfi43ErqixbB2Vl2Ig+Rfx7vhUGYzYPLGk34AmFMj5QCHw7ttwJV/wosgy
f8ebBrDeQETLqOUs8ukSK1Hk6FGdI38u2z2iVLEvP1bEyzmVflOf+Vg5UvzE1AU5+RKfwiAL4k58
a4f8pquc8oYOxz5YA02a0NWOCfg4kW8l1xP41NO2DYBlfl0RbzdURLGUjUscVz+LKVke8rp8pUE1
hXjBfYRzDZP4q4nzxxTZpyMy8nfygE1ZsXvKDvPgTTfDzzrSRyhP5W00HGdjbs+Jz+T2rk0JE+IL
eJiPkxM9jTEihIAIm6pDX9uGUhAm88G2DP4uLtK7taO6pvD5cNtMP/1lkr6uNSWYowCICOpHDk3T
yuxnNwwPpFJ2CMFI5R31+qi8ZrP5hCNyysfqiCr30XCXQzYs+9imnmSI19tCSXYJP6ut252qIB63
ikz9dO0cPMQ5BtZMLjQ34w57ZKeQnbo0s/GuCpso9E5j7xZYaHUyw1eCIqPumqI/tr3xe3CA9mnN
ffSKdKfZFqw6HapPnc+9YqmLQVHhxGZ0TDqhrdFBQt8OGMBNQkC/u5kCUYdsP5Il7f06hEAj3V2T
U8MDwJeDS3DzeUDYk/nPhPZac3jjl1mT38O4Dxh5GBa7Rjdk6j1Edj8rC4a/SzrQ/bLqaGeo+Gb1
49EK3q1EvilZf4fkc90xPPNT4WT7CrrQkPnHgSPrERwRbR9Blfcu+7GKsjuD4puuce4tH9p+S6QM
DrTEdBFgY0J+25d840CvHXZnD7TBPViBrMLs3xWRSXyGM6nuGH4x3ieLf5Rz4q4fGteTmAjTAxfm
exq8NL8FlBDhLuDNcDRWPPyCvqHoV1BIpi9A9+Tg74IlxZ+e2GH201DDOgICSPALuiCCIEhlfith
HKQAdfaydFtHHzNOFQ/Le/v6UYbbI1ntBPadXovDGgqCjPJAREVI/egQIFT5V8IVim2+sBs8aj7S
oiFsCI6Lof8AuKFNYMOBiYg4U2hicB+i8jRGEMrKEIC2kIuHGP9kkEiojIvH0tTlfJwpEym5Qwpc
cq5JNBgoOCAJj9swYTaj5U+fouydfJpMdV2Qp4w+Yppo0emqxaoEJB3m76uH7Scrxbe4rG00IEu+
3Hg8mUzmNpzu0prLvYj1dNRD1EMhjl1URhSirtpaHuk61mwTx82PFRjtKbUTugs3+TGb793K3OVN
9QyBat8ttxlPs+ibXZD/wtWwlnA75rBtAUGXEzBR6ziwP8c/Ubt8JX60ZwPyzOItxR1kUZ3c8GSf
OKLwBwDNDFJ4xjSd6WSGF55AtayXANIu+yWI+788j+xZy32l58XGd1v0tqzJ2STNhGZxcZPPk6um
7xyyhdEJV1du/Aas3M/mvTE7F2f1di56YabbHOVQse/41CDg8ohjNDzs56gPXiBfXoS32f2PpPPa
jhTXwvATsRZBgLh15exytm9Y7XabnIOApz+f5tyMp20XrgJpa4c/FMhMyY1fZmdbS2v6/YY8pIOO
z15W8MwallzZTYxHs4wZin+uXPHB2b+AyzO1wmH2GVEUiCE7dmwBOxyPEExI9OQq5zwC0+K/6NjR
Uy4Vjrmeq1ceExcYFuANctlh9rVKXGYZDGXjtj3nZNsgWI/LDC9vAv/Px7Udurs8Fv1kE3NdEKAd
GFv6mq1CNc9BXhgHH73uEkzEHUC5wtdRqwWuU8B7SXp5LgLx0kWL3BSq/mBB8TS5dSZbjFrA56BM
neSF0z6guWcEp4WlqnPNvopOvg9CguKTIwh2GQC7yjGA6od/JtIFxjb7oX4dayTWuC/WB2f5SB6v
8waX90k70J6ZwZBxOAj3gLg8jE5/tWfccExHBx/03F20skv+roM4nvqNW50A+fgYmL9D2O76ud7H
yZGx8nnpk3PODuoh8FncEopbhOLFW9U36ICOOjfUh4pPiAIkum3xeANw+mnD10ybp5ySwxLHztIZ
QevpJCmmCKjH8T3J1cEu/grngx9NMJd1HNXRREd0P+0P+inyXPSzwDyQ/0V4haSaNIGPzRIjTMss
PDL6mhO2auEfRuiBuVlsTLDVdatu/Da3Wo4DwqD4sVT+S9XTNHHxlrHwSurwzHLmNQzC/7Qs+NF/
F3b/a2noYGByOJCEIOc3nYmcR11A2blEZNE7iOpdv7N4OrEpe4TZ/lPiNK7jzGnWBRh90i6Qmndd
XdJquCaJB1Bk/Mo96qGmURDQ3PDDLvzvgSw9x7ooM48xocdr1TcjysTuT0Od1qsiQHeG/gjQN2Br
Za+zqphxQdWFZ9H3O1adkhSgDFWFgAnKXYvZhgGTywmaZGA5R2yLN0u8XAM1084FBW2aO7r5d5ie
a14eN95Of5Ye9IGQLxl0EsEA3SQw+P073mcCtFQLLL2pDnMDzsiRNIGyQr7PY/PSDfKeNuna4Y/L
cNnKxd8RN8FBhRg1N8XFSxxoZH8dGz5yhyaQ+WyQjtNU36kGgl0NlpGBoGDAp7OYCIekKB3O+HA9
6LACN2DV05o1IVuHU8aR4j1GY0Zr+dkCG5p0f+UCcpM5GZXQQGrGzOLg+tlW3wjSvNSOr9l4rT05
rShXgVRZj1TIJiNVLxLRBqLf2o/anWy/9PZmF02ttdJxyWbxccJGGQIC7rWPsSnI/N+qHr9aCuis
TEFDLdOpZGsGVD4MJFmU+dw+CXpIUf/cAJ8fp39APkDHjxhrMJprv3QZwu85JNaENCIriQlVV7Lg
Llh3Ox31TGkfU41wjMNnkgpBhqoLFpA31B3e9JkNR6/0ANWGICYzvBhxvQRp8ixCABOULvqgWmjg
trwoo12Ql28JVY4iYtUt2AnDNHkw3l3AiNERXCj/t2u9bdu0P+xImIS63IvDYGPGwWVIwOC35pkj
JZ+6nWLyyE8tO1rHJa4X8TPuoivdilDhuC+rdCFbLjf68c4YG+jqv4jHC4WNzz4s58PYoRispmLn
aIAdD02nB0H1RiWEZr69V0uysxjAJP7/88AahimQI/CU5eD/NRio6mpgdO1XjtP9QorIwah3Kam5
NacvnvFPWT9BLt4T58lnxEyE0vOlmeegM229qSOzh8dFFMfkDboUKYcNbSzPC/rVmGg0T6axcxmX
Eg9axzh6Pfn4k+O7NyMPYGm0IHUq0NjZoax+l9pY+Xa0o4vLbJ/1RxXPpzVEd/Iz3FixCKHU4AHU
YHr4EjD3QQhQEepDhDut4q8+YtxYbRzng1yRpM1AMnks0Y7lQ+vq1xj7Tz6FTqri4oMx6abyo3Xn
fevgD19yQE/Yq3WrEL0uPjSnB0/Lm6w9CQ6cKsbs7VNHZDYEemHFsGHzFAYlIQsRb6sHk7NNb4hI
flhBtiqMFH6r++KRy4UQIVzKfPYZn2YHEm/DU2WX2CaYQhD2UHZvnTnd5uUMi+E5oD+jwxDbyerc
qz506cgERrSNOpvu/7IbELDzovfQEJgYJ7uIps5EJzVjyK83ICuARE0vYd3XwabFMOetPqPxmL10
cIkUZoD4J5ArkuYS6I3J2+lV3BR+tBH1v8QwPkekcPLc/hkt59VZymNvL8+NU7w2FPHcCq68gH0r
+howER1iQO9MAgfUQIzoedGaGSGd2STTBDfYSTbOmMyHi/Gpj7zlwVa4UdDrK5zlM1m+gNVuBq4/
WON1SF4cvdXH5Q+Y0vpBEWwduleyQLcmIrolrYniJJNFZz6kEEV0sh269gPCpi8qVe/m5P4LwV0S
wJ55l37xp6+G5yhKkB+o2ned8C5uctMJyZwNL3r1q9zaAfx8BozQbYxg2rAodAo71sgDDbgOIJSv
kyuzsl90GB6iG6c8YpervIHjwPFJ18A1xFUpOkychx2neokDQMBN1WmV7dqPflXdaUkOmI8yG6PL
3KqB0WLdE6Trf2OCT+LyWCXlIcTPU3L0+MPHMlRfoIRQ6sd+x4dm1Y1IYVfAwWXgHGVQ0l8C/xMx
o1vKVSUFjBHoIMqeiCeFdzLn5EpeUOyW3gSeNx2aYjialVbJcr8DAZU2Hg8+3QTSEeBelNcVAg/r
BTx3z/ZsyuocR2CPmohtnSx3M1DvZAq4luF17Mz+sJFlQR1QEOMwmX3QCZWOzn2cTmsfze5jxfHF
jL7OMWpl4LaxLDZZmzB+g7xBfgMwn0bjzMSHm+Em1NFWYV1tc/kwzIQ/PIM/VzSjVau+2gw1FuUy
aE37ZqXLU5GBe+o7FkMSQLmihEakPNwyD0FlGh+GoB13YULvJlQmOtyFptnDcZVZQw7nzRuzyqk2
2wgUXF/8qhkTcnIWe4KSoaattQzWOq6Ll5Ds30qnb+XVr7qQqvEWGgPg+044QCqlQ0+qqHaMM1CW
QpjBBQbXpOJk18tr5dtgwMFs50iFRBiKY81YrcGTxRcjWaYHneXr+UM7unudPqpeAHUd774LjmIS
HH6i+7LK6RtzxL+VXT1GbbhOKm5iliGmMUZg251jFo60QV2kHfOBylBAN9c1YUeHn6kS2g1OBRZr
npOjalIt0pwjakEw7dsAkzuXbTQ1xmdjqOe2bWkFBCV5qNtdMZNGyNZYwp1oJfsbkAqa6pCd5H9k
HijUzG8RJco2FXBo5ZTVw5yACIvz9tEPpm3v109Dhk1IOy3DyTGSddNNSDaUz4swU5B6cfAYNlqT
Y4H4W1qdWM0FkglG37x2jGtp0tmbxIkvZpSeWGIXp0V3a4nPczL+tub8FSTzSS9X8DjbQYWAvmIO
EJVIKEhTcLOm8DcOoRBGtu8/5MJZe9MIRAdLe2Zh6GvgFG6Cpe5THFaGFIVtgHNbN6mWBxRYGQJ5
NiCKufxsR48J3iw36DGAS1rMr8Yjw1fG8scxc4AUAkhRrly59iQj7KaMb74M/9Q5Pumm8eRykNjk
NFWAOULtB5e54Lj1cZ8PZvyKfXCJcAV3ioNhDLlcLwWkV2bRpemcMNFZS7aiaarzkMAeiugFW2IJ
NpbBPD2SVb2vXIAWMZkPk/gPHX78pX2uaJJExshztRG9BKj5kLvAuiqLW+rdIqSqgbqjyabYaZ7q
cRQEahV5j7q7INv2YHfZ2UqNs8dpqPdUVvmAlqhhI5m+uuZ8cwuUWZxoSk5Z5XUnYNr+I0LWqKVR
2S6pHd0Dz4XCDoI8UjO06KYDT5Bq7GauEzEwhTTsGJQCkh1RF3CH2aIXCSitjcZVPdJNGpmQDQu2
nIsMn6gMzpBb1ssyYLpuPUUavdjLLX2ZD9PHg65OXqI5eXdE/lsRaR/yuqt/FqMM0Gb3H6dQWJva
5yPru1ImhDoSKOcIdvQMkxsIUL4OBFMvEgswRy9Cn6h5+hEo9gwe1Wih9S/G2GUApjsGv8Rgo/eQ
Mel+GMYdrXT5zgz1NqEWsJ8jE6msDMmAqgKNAiYsj5qjrw0zPIZdPfVflw4auZKvTUWSrtX+TR4I
5/Mi6lPOMjYwBazq/j2YvLfco+D2EsbscZ5vmGbduxIMp8wQmO/9t9RBf1zf0CJr2NXGsQxDTBVy
62wOwzv+Xd7VnEsw8xZ0f6P+mIzxy03d91A2T6HC+yao/gSkNYIkqh1LNp6J/pxqrWvTjb+xsCVc
n7H8L+qm2fjBgTOTsxF6PTfEt6Kd6q1Lt3LlB/NfI+vynW7+SEDHFoaTjqwhBLTbzsMJpnC6fRzU
Z08u2K83O4cSpSrVDQLKDiGh2xyY54HOwmSRJOrZT+4eMIH6nGgVBGl0hF1wBqWybhk+mjmYjNqx
OXJ62sqFefJshJ3kcKkC++j3eMv19afrYxUkbXXU0aKULmZiQL4bmvS+BOs/NK8G8ggPA5cIlv67
Sxd/VWBygaZB8cBUBbs5RUKjBjRi4fbprjrglQKw4xIlm07KFw/D502JjAO4vgk9tgoOkyAOJnhc
N9ZIRY46UVcEeiYBChLddROosNvT60lwB1qSFsXFOUOXVI9WghHVXxMimGw5jqIkfc8zvAcW0iST
KvJhaTg12w4qS+ts7MFYWWDyGBI9exKeF9RUeh73CamtPAr3UVQ+lpnjX0M6zd/elJ6UsO6jki0U
73I8gFCNVzYoI4yvP1JS4axJX+ZxTvfwCu0TntXdMfchLHWTf9O5wmxCQ8pH8PSzM4MbH+uXLmUq
IUsAdLVTnWbHPBl9dByA55+GdLpwbm57hknRtDCHCE8wnZk35pu8KzZiKYlE43bOrR7OAR1KatFc
hGcwnyTZ+co22ZBAnWkxo6EbKftsTS2jAdv6VLCF0fYHgEDiGZ0dd34u4Ss+eDGajk0QJ7u+c3Wx
3Ybq1owCXIoNs6BUEFKbWI+gpkzeB90IW6bpahekr1M8du+d07W7eJC/bpV/loVDq0CinYD8Yfwq
rQ7kjGUChRnYmGsXjg3gZsjFv3MdYRY+jNNudrzq4o2iewX+TBufg3fup5YrBNEWmEmKIaa5/DPA
sOxiPyquyRwmt9aSLVmmmKx+4+fzcg0TKA3w1gjPErJUaS8ontXGvLYaNe/HUCII32PMENjpy+Qn
6WruBVj5OEKaLXSizaDiYV/n0j8VPNGjT0MMJFNW34MKvpSogY2LIvlJnNT+S7Sttl4KP39qO3Tf
G8d4dKLS3hp9KdcRVubgVfP8GJXXpBHtQwJcfB2PzKktyDyuPdDki2BmlxCdVtUUgc0PEDkUgBry
mLlqlTl4rDXuw9jYz0OgKmLX/IqZ46uCiQfwwfoqMnahL5uD6tID4w3vwavKj6Hq30l39z7CHwzf
uy3gqI/STdFeAAOEw7jwTkbA6ikg2h4BsTylIiCzTdd1gI1PSyodtvUpHr27T/d7iusNwL6XPgG6
YUH5ROZq3+YN4Ap6/B7dMDN7rgd//V9ZGEP/1oFH9y6NMcWOh42cz929KBeUOGtDt4v6l8l1vljF
JxciDaJb0rZfWrsdvpWaDtWE8UcbO+tmSKuSWey0k+CXzM5A2rEG2t752UvgMKC3dG8gS6+VNypE
g/FFqfwr6nzoIvpp2e/9Qmy7KT9ZhTEGK6OF8zIiSzpw6KCf3h09f4ihNQaU31CXraZaB6F/9vlj
MwFi8M0BuCqC2SQBSdQBR4QVswUFbDy6wUIg9gSIOuC4Oz8YsnKjCkBuVkrB5KcW6Nk4C7eqjmKm
rQoVoKKL/rHwIDiMcjkWduVfrALOtBnSFZxikcJ2rove/1vEPsOCOs1NNLDqOoNy4yfuRckpBm2F
6ZdnpjHQrXZmr2Ya4uEo1zhl3Zhw86cgZDX25n5KUGNdRuL0ILci7cDCw3+TVNaWRHimTTejn4CM
z78FUUrGpIApUmGZC1G8naAaoh7eMXYhYQDMzzX0P8Ya0vKk3HUZMFUeELlKx5ijpV3PjMb+0jpQ
TOWNQtH4mHZ9pa3MjXM25V8p2HIHTYy4Su6+6dxdxAhC1Z6SxuhujtEk+xhadLUYm8nFHjiAXemk
VFl2UVzL2TIftO9DlEXHMTBPqu4/fYjNPV1nkhrazkUVIqrfeGvhgNU2/eouM58Uoadu94vkLYMF
F3DoNjK4NGH6bxHtc2gK4G3kEqbrPai8gf/dpPF+6ePvMbJeFGEI3TUXEzCvOxR0VwXye4aP+D4U
Nmd0gR8W3W4w+0fUC26qD96SOnyKKoxk1LIbkTWax/Z97hefLL8JaDUXV/hHH+kEg6Qe+1WSz8B8
IRqF6U+vnBUfYp2jm2I05ZuJuAxAWKC0gYMjcgTERyXhH6WiR8sAsFnBvUlV+7fp3dvgTlcpCgR6
iovriHcaLgScwhqPqZ2/OhLVy2H6U6FtVqdaCzh79ujUmXQiY2MX9gXSL/xR7gY5+C4PrY3+WozY
XJWz+erZQKQkjmSzE1yAlOL76CiSSjsLmQdS2fbmCO8aPcZFPJgN5LI+Kh9EXD0XkdihD7OJh3oX
KOtv56TlzsOd+wTFdm8sxKYqgX/ryb2RhfC1s4NQqYMk5wxyJQ9okxRMlhlsYm7KTInnOiWwY3Dh
zJCpRvPtoaJ4RHkqZVgxyWW1UBLa7rCOWW1LsqzGtt63drcGUg7ODHHMziSzHx/CDgkMjiirS//k
KQY5QR8+SDi1kUdRO7j3lnI5UdEGEPvOxociEfZB+NmT1cyb2Py10CYoc1A/8wQpi1KEp40cM349
c0cjHYq9bz62i8ed5c1Y6swg86ko848ip4ya4QWhT9hHcInQwZrTZlMkGIEFzCja/GLY03fuglfO
nRHGS76QmUzLJq8AIirD3EzNAlfa3dJFf7Hxiq4A0THapw3TXmXD4QLwWftCroh42zAVDNDE8DUa
1lVNyVMbzQeaQad87PZeMZMahCMM7ZAZrr5oEdAe1LsxrU6pmVnQzpKPuWQUNUXhg83QSUYpzISc
ZkVjPbtmiqZ2Q0VqmBdGvy91Un/UMgb8IY8R69vtkFyO3R3Vw1Y/AVFaj63pAuEXF2HaTw4nW7Zk
n3G87JdJ3lpUgA057YfA2+R5esD6EYdMxAFsenSV9XfBxxGE58zwK3M4vJMWwjnyCXlCU2qeHmWH
j5I/diuwrtt8ZImM/bJVY3wVYfyjnJBUkMHO2nSmz7xN136iEEMxT3HkrZNI7ZmRoO1SqTfa9qfJ
XIrNsiBq3CJouCL80Awsms1I0/HuYQdyiF3j7FgQvAf3Gi7541INZ4zO0FTqSKySMd8J20YZRdDW
aHBLr11meeW6B3xu1movCMFzUqEzYiX4i3Tgc7sBEjQszpvboedjBcQFr3RejZijwxR9vhlMSOf9
kP8R83S3HPc9ku7aNKPXxvf/zq65C5DTO9L7eIpq58koM7mNksPsalWeg0OliHygAQS8JBkK30vJ
1AaRXu0qYFLUWG9u6qxtwMLAInciwcM1mTdu66wzZ/nXzfGycsUNR3lrVTX1yk7FYaqGQxYHh2JA
xsx2/0TBk9vFSLmY+b3tBeMw0MnlJzoKP1VvnHgXy4i1eeOh/cPy5d8F0PHJQl+GMdIyDWvDUogM
Y+dZm3t7AqtMMZel9G/iDDeR/96h3mQygnAs1UtdPUpS86ZpV24hNgba1Y5bYmv8E6WU0yhe/Kfc
NhecbPZjbxRwW8cCkYBhQ9ZEoipRbJEdcJOo/l18jMgNvT+brW0Yp2bqDyKznzOU+Gb5NvcYrqfv
fUpr3C5/6sU6VWBzEE5pcvx27J1pgPgb53LN50oqxXTBAyHbniRq6BG6rzRFrRSe6jC2Gz7L4Ka4
P6SddkLdRTj9IsC2LWYBIh5FVawBA0ut7P7fwCqu63LTFBT3LvPobHZQgTNjCGrQbfXNTBzATGmD
VE/7zhczpTYK+12epfDei6ul6PmpsGfJR80qSunoJskME19zV9l66NK1+mpMcZfWA7ZXwQRBL9yN
sYd3sDH5KY3vNmQQp0JU+03ngOZQRThNukPiRTuZ1v3aiZvmInrYfcnyL1n6U4TAp37K/eI8V73/
FBeNOMXpfEkZq/lVmK4KlpFMqle3pa/Xl81jlks6NlPKIClLaV27tcBUcXxOKudbgEMsOw9D9wJv
xFpN/l1gtMzQGBCD3QiE3ZY1CkzrEd1Bu+l2TGbXSkQ/nQES1AH5Qp441vSJG0zuwgVCu78WqTxH
Vsoxac1YOo9FsE5QBXAZ5osxoInUm0D086MsrSejjploMiJs+u5eT+66VfFrnrRvUSp+GmMkC7Vs
7EnASptT+Ni55m0Mg5znLc7jqDu6w59FAjSgEwFBDuqCzxFMgTAVLoOPcaLelZeUzn0c+oc+BC/V
uca+j+ApGxXNC/Gc+z48eYe0QATj9DApSIquqNhNKHolDu0Jz4DoFwjIes6rbOprU5RrjuuCe11t
vIIXFYANKQzJyTwDylQDH871SYBSI4Fi3zubNga+O+IhtoCcrAfKiZyBV2KIs52VdxsX3qY1gafj
kW0I1E9kvpk7JP6KMtu6SIj2+FnD/betd9rK8UuUtdVbGDS/g9G/VFYOeNLjbaSEjM5zL3HUyS2q
hZe2Gy2mS4ojuS+PCvVgECwfcHVOMlo+AbuhD5yoHwqOQ7XM97yL1Moc0neRLv8qn/scxPKxHSqt
Sm+lL1mRmGBtrab7NIQM35AFeXEnfHbr/Nkx8kdpJwDD2l2GIM05pfaya3dTmQyAY7kD0nPzhoUa
ZOkQimeYFyAUwqDHX4Z763cDIN+O9tPksR3qbgFIKHcDsCrG4FCY3KX/TYCwNMinoEaUixjSeIfn
RBVsurT5DdvB2bnkEHmI8KfRGmuncVcZWQkPe5ebPuQOJeGkLOJUZOnRdKN7T5G+CO+v7Iu1EwLo
NJHbVeE68sHOyWliptDmWxAf0KAZracN93lOnQ2E1VeLyg1F5xlzFnstrPY0BsU9c4qtCwJdZ30u
nM1UZrsgMy8aV+ME0+q/w9MBkzTG75aBqI8DO3ZZUKpS6a1cmnfbBtI2Oz35WYiEPGZWc87yYPrG
PBlY7Hs5dEc3Dh8FCj1dUCEqnfW/jRz2cuoeKxdctKRnseJ8bViV+T6W9qc2+6D448BT5DxNegCw
0fjPtHuJyiutlhQ3d0zPG5t6csrWGurBWNr+AfRC5HPdM79dGN/SelvQ7SLS2V61iW2t5YU+SRYR
ZRmDje6Gc/rGK/T1paKiyTCZ+ilmqH3FoSgAoCGFEXsO1RfC//NBzXJtcjiY3nniO0ALZ+JLvPib
xDIQY0E87dqYV333etfnJn3XLobhGJw6/121ye46GIICUN1F/4gPEbmP/LcYDnrbSEsrL//qN5Gd
RKORKl3FmGLUPny8Jy6lrHsBua0E8PFje/IUVt9WgXYmAtXOO9/ObDQeXdRM3bOnovUEc03xBDE/
GVxotfUt4e5mssbnE48i5tRcljfAuIm6F82x5lB5r074g6kW1d0zWC++xY01OKgygXHbfPAY1HDg
ZPEvUvo8Cj3EpL+gHR+mjTt88MbDKNv0xocXXhOvOvYThtzltppQ4Mm2vQ3CsaeRi3w4Vsj0MFKN
f9P7jl/6/1+bc5Cs3O2ab+rH0osLIm/Ncvnvr1xGhbmoqt/0IJf3D1QG2PKuIuvQjQDeEscDE159
y/Sj451yWX0m8AUhq4ecH5fd+OpmNBur/0P2+GBTjnS93/zDPO5RH9jBOH/3MsTyd8Jq95UX6xfy
Rdsf6vWjl2SWrIrwVgULA64fg45QD/xjRJ18AtfPU6B5dGrKACq3edTLkYyjIbHW+9pzI6aV2ziB
XAuiZ9YPgqsLeFssDj6q6ki+7CMX1rLOKZ08nSMlDfUdCVAa0VpE0pqXxPyz8f/vKamvU37oO6Bf
ZIygYaZ/I4e2u5BfIiEe43GUch0WXR00R70x+FsL1Rl/X0ch/cVN7qCQa7T6CioPVrwl7oqBJmuk
iSRrGCJ7thX8dloRA8hp9L0xZloGoE349sBcJV40cPNnzGfAWsPKCh/1PeQtRymbK5T6hvAdrTar
PyMPmn8BkNBrQVuzG+LRl1/FgLhzj7yME2rRroBsMNuWw0FzF3LOORIybhnPGmYyp1Tx3/UUp0E7
tysy3qtD8OElBVsjw/wjJLfiyXGfxPCRp2+j4QDop3FqYS4SuLTYkrUf0DPX4ydCvF4KGW8/bVPa
IO6xdtULLy4G98QXGMf3Kjbhm2IWwlsfdDiBg6k3BO+lw+iwD/9Uhf3UGR//f8AxNnR1TMrNyyM+
ksZP6eXBywfxYdrzqZ1HRkVvk5Vhk048r+seuhMPgwXVzjDEWgxM6haYElCPKH7xS4mUd6uQX2Qb
zjpQMJNy0FCzLmoAzs/HdzitveBPkzyO4T2TTG9m+68pSHcss3rsiQ6RepoAI9W5855CXTUrAOye
MR/mesBThMc7gsoqUb9EM7BAuHPlWOckQEXSHhnojuqzDy2QSgQL+0c/5Wb8gYHxLREmLOyYJFf5
N8se5EPWA/3OvQrsC8x9Ou82eswlxXQ7VYz0439NVT3T4aL/Wcy3pmaiWjavqmMcPsV2tWuq/L2e
nK+eBLCLh5vvpacRJyyGB8ju1O3Bne1VURf4HEaHWbYH/Qlna4aQE1gfTUMP2rPHk03K4RmAOIuy
fcw85C0SRIT0MDyT3QVNhbVUalcV/qvedoMTXmyRIdpbowsbTfspNQ+JEn+H0P3q6Xfqef06HZuz
VgbviRlJbKpVV6u3qIiezCn9atr8IGG8kVgm+JrluY6p7sosHbobE6jzzFGnOLCuiWkfSbafA9t7
yRbjph+3RSNikC1+I0Z4pBt90BVMGY43neTW4bimzbvWES1KzWPfSDSMuhPDiOfBSJ9EjSgEv4fY
0RNKZ5cobPadqg9+nL5Emv9U2CgN2m5814oui6levdp86RRzrbxUFyQcjjopliHRrizeai+5UWv3
jKK7fRFE7yX4fuAxXrdKhviJxqUNfowCTTrtdy/iHxHTK6Oip4nLBuox6qjkJQvm1yZCgb8YX0L6
UlaOHh0j0T9qsshneTN9NZ6NTmwU45YyavD8cW6uMN4te/lOkxxIBYQAl4MOjbNAa9DdYOag9tPy
1Oynuc4eY4JkL5NLziQMiSMo+Y35x3KX38BtrsqT4A5Vd585/rJO7G32yDxnH4jFrVxk2II2Ort+
vZF+e1z8ZSWRxKtKStLZuZSdeNPRNZwAPNV0YdoRQkSW0AJmenQcUvUc1+LQImQExwlIdSK+HUsd
vWg+A4X5Zw35mxlaQPaxaR4afOnEOWooh6aYJma8mDeb3o9ZlufBq48eJhzwu8W+jtj5ZojEI2le
0h8AYn2UsXkPSxOlsBaJi+lImUGO5+zyOnsPl/rvUA+3sDOgTiuiqN2AA0IVeAQ7zF3qBcqOLq0/
qTRw4UlhI4HS/6nJ8b9M642+J2aDtfqSX1zlvCsb27fG2FdTeAxGMjHO8jFa3hcj2DlBeM9FczPS
/tTN+Igha1X0pIR5i/aJtZPheJo4n9vZwJOPm7g4AWyQIKKaiUPGDPFu4U+JevgIkgbmb7Jgnx7R
MRw2+jngZ0XzYUVcXE/+hJl1h3ArX83GAYig3d+Wved16LdkEZ0pdpS+RZZr/GGuM2BBCLDX7ZOv
elGHqR7eezNAytQv/zAEO8/mfNApZ11YRw8UVcLWxDRjh4zdRpAd46VBreovG1W6hz6g7d2BcYjG
+h0Z/hdLxNvErb6D2djq3KCN823l0UscuS3Cep+JFlHAdEIHUjOpoJtlF01YVMN88hDmRNXPWDNe
PsqseynE9Cxd96kV9ls9BUf4XOidYVlZNxjBGdWlEwL7K25N4o3U7kO2nwz4kqYvjlPkr+rKwW9q
ccDNsqyDpj8gU4u0klG+umigTGl88Mzs0VfJKxCpPSH6lxkqrB805/yFkr5MtvFYnugH7IK4Mx6c
eOanlPGeO+3MLL4BE0ZeQJ/5UHfWhu2gZlV4h8jhMRH3kGZB5wQc6W+UoRCQtTjK00R31LDVC8q3
kqO25y46ec09gdIDkxruYMjfg8/DznMRGAnhoQYhkSMFUirqsxraWzCIX6DVOzHmFyGnkxP12yDg
8dfxpqbhq59e1dJPm4Lo7lUMKVxXC+LggMON7uOAajSadpmWT88N81swg0Rqzzh5k4MjfW1fzSDZ
NSIhnMcgtW3AkW2rjlRvHzpt0SlpxlG7cofus1uWG5KUoPfr9i7rYJu35a1Dj93xh50czH07TXhP
58mkF8019QUMRjajW/YbLwNGE6IAqAg+yN0eGjrJqVsc06Z7ruSyheblP0g3f0MiYQ+D4luaIVyz
1kIFbTAhsfNOUj+mTV4WH6Xhf08x/fjasQgrzRcCVgfbkkdLpZvUBotPuk0+tvEcH72oBOE5DRSc
qQ3mKf1TARnjfdx8E70vi74vB2fYmnrmtu0DHD3IG5OK+V6cofOhTw+rmhh61wBzJrSELOsQoEIG
mRwAbIqSOq8Fhg4S1Oy/+zT5MtgW3RTuwrHYWrL/AVx3cGra5yTO8L+B/8evQo4wVbBgi8MPFaLV
6EMtz4Fl+P7wryT7acSIbqHqv2FxU1/iMKQPAl/Y/6PpvLYiV5I1/ERaS97cUt5AUXTh+kYLGpD3
Kfv08wX7nJvp6d5QJaWJjIz4Da3TdCc/2Vb5S8hRUNYsfUAPj2GPIbAFdqxpqXBw/YLeZIcflFnA
M+m3DCV4WTESXBbOVfHAi220O6g5UsDaAbd57Fq1wYzyqTaJHm2WHfsIgZAUHHcRXYYxPoMLephH
LlBZfRdwavg+qF4bRayMwpiR4I0ThX/LdsJ4PD2oLNtLjNbs/lRq/TaiIBCT2dc9aXWh0hffSa+1
WTx6WvfR+JaoiiJXZK0rY/zwIvVjDBaa8c7nEGONB0sz9tU6Lch8g65AX2bx9mmW7/CzwuZ9+C6z
8DT4hCCRZCIUAIXCBCzcaJ7+mQfLNulhbCZYh1aQEtOy2yxEwK7RjhrV67jw3ocgfgNUiLdtiU32
/NQyiZFtP86e4ZKjJn/QUzvUYf1GL/KZWd1M47yZuvq4EPBh+y3rGaMsiobXeIZzOw1krHXw6i1+
QuuSjCAhFR0nBEgT7Z4MYEubIoDFO2x81pBmoEJQeocOPcyaC447pwePaDYtrLZkMf7VLsB9snWI
qO3n4iGM6La7JooPWFZux1QdPQGPNU71ZEug0CiFsSmQ2fwjK5Llsm1r6oK6d1FafXCz+VwJpy1D
Iws55JYPCjj3+9E+hJXCiUWnzoGZy10ZjJSYi70cEr8zlNbvywQiy02WXZQ23MoHamu1QVpdMMsp
GU2dJwc/cT+0Htm7XH1jH0Cha0EWy3ip+167C/sC5BsVvG7ZUJL/V2pGhbTdgDE1AoxWF3IrdLyn
Mpb7KIzfdEYqw4i7F7SIT7pfgBg0sFIpjT9GM52W1MepbMEaCUF5fxpfXJuqtG9gBd56ESXtDoQS
vajYa/7lmvNo4l3B4Lz6KRJQ9ZihKIJmRe7b29nUt73UlAq3YrvSi5CR1SwubFmpvQGzObph+ccR
Wx8NxmI4ZidMYPcBUUTTyfDducDBUC8pI4Dun5xX2CRP+pj/mObwpVkaltvq005FQqOQJYpBAL/e
DMbJtuy/2ZRtOhTGWgeB41SMhdiRNfcDDJ6aCLV175tqzUtVpyfd03ZJpVZ9R0o9dsWT7JJl9J+W
Lv9JguklHLsbt1SAffO1bMyjPqOQSH3NpYBlhc5FHlJ2lQHL1KL825X1loI1xSkSZm4EwO/XBoHC
j3g+Pf2nN8HHgM0nyQM23PY6sp3NyIVyJiORjJnjg8XbwsYaIfSy1QMcZGecFViJtl/Wd3lRPlQh
zoqL8TS3DaYuLmVsGPNZuZ/1jJpbeCmpTskOmM386Go9Krwup0v81Hj2xgMC7JSgljUL/FsLSTo9
dV32OugTnaTu9hu5cYOUoDDlPUd+cQns7H1sZnDxaA6GFNl1Qbp7qoXFyf0xhwJuRA9c/rkS5juT
TWnFyVNKI7dHGtwju6m4a/hN+acGSIjS5M4xpoPm1veTMVwy1icSDN6uaMa1XM2yvPwqIndFlKCs
3p3k/bMRwRtuOyZ388Zy7lVgsY2jvdcpvEmWGJdI3FYL/zwtw3thW++DjYIHBOswGe4Hr/mqU3jV
ud696S3KRVbQl3vb1F5sstiway60RL6AJT5zy9x1EY0zlNEfaJgs6ziINyyiG1p8X8gn3WRmYhSF
Sy99bnpqKMQJgjMcx3lne/VLy5Gg981rh5kY7GrIt6Q5VM+uszZ+Ifd8T1K9DTLj1LA8qsS6Hzod
1xH3tbJ4HY1kusphmiOp7o/HsutO4RTfu6zgzEz3em/v5nh8GNHUjTLYci1YUIYHiTPaw8CgY1P7
Qmm+ImVXF6jTu6BtdnY1bp1xOcVWeQBHfC16462dOPEakk1POWgHFdMpp00H4BpAEGsVVYaNiqDm
hdrZ8MpdZmSbIJjPXCIPZdke5YvRZtkMjIZoRNf4gaZUlZSsW8M+24DwYfCR0kX6QdZfhSibXJXl
VilvJCfmFPoPiZE4d1FeY8jm3FRnbvPF33I03/fE+Mky7q0JvTsXSnWuxULMdf5lOKmlCOzIGkgR
7gWX7l2sKG+xtww/ltn7Wcb4UNLwTSL3ZxAGRx3gqYRHCmnPTW5DS2Y91jEaT4OJrFQS3lO47Kkb
yXk+2/NaLE4HhQZ5PiY/w5hUG4motTZtArP9glR5kxq4nMMxmxbllbtG+zMD9iukwMY5ObgsVLeW
OxengAnpv1bTrgtF0S2Cj53QiKcHoODbzwcxGxnIwk2g953FeYQziVrwYTAp83461JPicrxWifaa
etNFwsnSxSiPe3tbhfC+u7NaYOixLuROL9vGH4Xr2G4NTgflgL8qvi0kv6lyLzwkPnN7J6u+arI0
3wTK2wDGp6Qt5daZgCUT6lrVMcsz3DH69wzB01oZ97OtrsDf8RqEg0q1mAHcaYX+N9eXC7RFrkot
FFNY7TN10jL+vXfVDTwZU+M6nG3oYq7aLiBZT7d0aiDHG0gxesje3n5vOR58O55Er1OQXDg34xJT
LNmdGb30AFwkrAokihIx/LHHRIgbEnMGymDauRnQERfqgnmQr6sp0JnqRZ5y8bhEsVzkFMji5KGY
0p07jqjoXjH18jOFuU2ztlHZqrJlNXF2Ncx1P+rPUqyVbT1VYCnpoJH0HFHgIqZQp0EKCptEBKOp
juYTdf94pSf6PZXCaazvrIx9RMy2KLBU/Xfhf7nwV1CpBg2c3tWTsYrCb62+ZtMNtN0a5UXAuwvt
1x7iHDRfJ3xgVOREkAFzKJ8OlonBzT95Exs5BKLBCpDXvZQDTBJjaofi8fAbBvMY6StqRWD6xgyI
JoM2tyavgo0VCyOKtW3RTjeLnEh+rm3ee9WcXC7Ec42WfzQf6UjeyQliRiGu1ZRcwM4zBfxkZ2JI
w0FOKrTq4HoovGTzHE2T7CDFz7EAiG2XaywwV93S/iZmThTgOYZYDpZXuf0uu0b353VFZb0Ny1OP
dLesEszBw6g7lWl7sAPkS0hNqE7K3tJyfpdm0fIHQdKXbPkYButSpNbK69UB6R/wuogPBjCXh+Sk
xmiFnh116m9ZKXXxXtfdWhZQm86bisqY9PnBbN3J0LH7RKw6MwzeFTU7nk2kkVU372VUDZYkutBu
BF8Nsxc6EiwqGTPZ1kSsO1RIvuXolSRHeiABsi/2jNBThS4EnSUSXNVhORJ+ybfVZf2Pd5KcjZqo
GQ37hkGWL4/qTwkbiGNtTPZ3UI6H2jYJziE6BEjw1949v1jM7cbAF7cit5rS+9D8KlsDp7h4Tc9i
jIz90Guo047kiJN6kEw1D4qD4qJqhoC8KYME6qZYuUmufhPZUN1kK/Qcln0+AWfAJboMD/1CBshy
5A1Y98SCGOWOdmdS6QbcbRl03PsWZl6L6R63V0eVt0j96dsK4tWIg9UfmbWK4QDmuJU+C0VQhF8B
6wPok2VBPOrZ4UU6bHOt4+++Jq2flUyTFA1ljXCmLlyGPLyYE0X5E2lbNrdEQ4s+G/dBWQHW8BHb
6t5vjUsHLNrB2iUsNiyY2EZZGMBAI+m5R3OwA5ZXFE8xCG713oYT+Yi1yXSkUJW2Bu77ICHHV96K
mZH1lBnWQXaPhBBaVjUzWUPBwQp3JYGp9wYAEx8yhy0X4BGwK3TjeyIKRIhbV3zLfI8kZF7JSRV+
0HLkf32frjwaEP4b6yii1ih7FP6MvE6EAVTD2MzVh5jVNC4thvQ+aIFLLohAJJCQyHFk8eqEEDlo
dKoG9G5C8lNmQTYoDZI5UfSw6WOzQekpeNxA7KSDsPwF5ewudSYAkNwrCT95pN0ZwS3VIsCwLiAB
Opz0SGQMsuTo24iUiuEDt1i5KMmm50BqMH7KrQ+02U7yhdwR1hbLAjcaWfIV92QJWstoSSSUQ0R2
hRuhO6fr3pG4TTXqhhMXbCDqO7y2Q4FBtpmqLyNnT60v+3EODkQIWAqcwB27jZeMo2gnUcICL6Hn
40NT2Wd6Rb/hu6I/xsVPVmOezqQ93T0rN6lYAXoCbgBgXEiFmVCVLf6jXBVYfzLdaacgZUGU5vCV
Y1+GwDDeCB1RCRiflyjQJh1jMI3ouFofCYPfFDgnSPxiK7HrKm44ckjF/czup9joIV840M6VyE/J
fiuWcF3jw9Ldsl8nSHESO6T5x8ypm0Qb2WPxAKWbdcq/SjxY5NqLT5/6I9HG5LNiGAp8RkMuy/IB
YHcMOLqK6XMQ9XWcwh24CsSGgTUrCyXnAM7BsEQl5DGtom2YYbH4BjPpkpFc28PVLvhp5lBZ9sGn
Eyc4kv9bNRL/2AcutXSZP8NByDF8kGASgmNu4/jiDLApQR75lBqkpOD67R2U3rNOOAaIcHQ76z0L
AVAsH20v28LIuxdiVjF7Z54/tADCLvDOyktY+A/+WH39nihGDQfuTXPdVeCgkelAfoPI7sfm/W9I
cM5gPPf2f8HVUrFILkzrDB86JIVXVHkoLbHd/Okhyy6SzHH2GtFLAGQLnamTbPV4Hl9VmJ4M9ULw
58EQPNm4KGvncb/Do/L3i2V3yzHOf5YRkv04VNmeVbVY9c4DaYugwW8cIO9EKtZAwx2pbw24IT8j
i5E/MmhtkhoEegwqHlwU5WgvTR9p3hLI+Og4gEqIZcLc5ZcWu3mXscQi8CjbLKWoVl9li0qj3ozP
BBt+hQ0EawThXrwTiUgw7rA+tqgGfQ/4B7jAnyXfnK/8roQVCcnsEpZqnpRXuwTcwEouCZyw9Tda
gfxhVO+DgBIS3+8wh+HgHuS2Jg/gLNWK7UBVA0I4U0fFaRiqHf8kg8IbmsZbyLvWxEQxYZaA5tk/
AbAVUvRucR/lDJgIHsRlWWFO8GbDlOOzfle1ehGz3rlTJ4nq0dQ+9BzeFce1Q0gh4nF/DDYShFs2
gRZ8a8OTnnc3G08WKJgPPktEviHUtRWno8QhOU/lm+QVNfa8Tt0tT7xdo83bMHidHSR5WgMQ1S0F
UeRwNWWZi69N4mPxRQR25vHXKC3BAmoG8h/N0cM8I4LoIOo50XYUQTB2I0FzGcivcN72gu2sD3KF
KDR6p7MWPaSyhdn4BIjZaY9iLiTfjhQfa84343/oy9GpypCl57NS/R+fk9kMlEQYSULkN2xlnDs7
vgCdxGYlKFGRwQiW2hRXb2GXbkCdbiaWtA9Bp51GEI8EKhadAfuiVt3amu3njiRAcdoyYbIOHZr5
fVc8SBjVStQrqy857D2Ha1C87Cru8rLuk8i7FCE6vqx/UFzknf0EZrDsyIsjmuT6wcqys5cixMl+
kFCa9M6RU0N2rZ1HwCnIZPxACSzjTmJk4GA2jWUZHyqhDoSUnG6wBn+TmbG1L3LA6EW1VYTzmHxY
IkpqxKQvQg27l6UicbAmnZCzVcIFMUm+UGIO8/ObvNoZLWXgrJLFEhVpWu6lGxVTNcx7ajVlum0Q
2LDcdi0bqcbEZKLGKatBonE6gDlv18qGG505B1lpGs04PzFPSw+pNip+EyN0kVcRuzfgwMj0WwMd
xCfvAHlDvinZq8TWAsBRxX+RaWHPSwCTr0VHA645GgQ8uYRcVoQUViZw8AyQ3i633Km2gW5vmwZF
Xxad1FYJ/UPNvgn0o5fWWKAF4HwashSErUp7Vfd0zqr2UiQa+OUKdQCSm3T624UAiEKEN9kmWbi8
csPj7FsCUPXFt5zYcv4sdbGtycYND68TTk3JLQgZv2sx/J6oLwiyqaSeijGrk7153pM8LUCUc+X5
jynZGZ2+o6QpPsW5GOsKz/LWjXeVxWqTYDYLVoyFBjFCXRsNDR5WR2wUz3yewDcl9dYwYpHEJiLE
yYICJ7aVYWJjd9xOJCpIymhxuMsaZE1LWurRAFFzdZUl0BDCPKvYSZ4jpx4dyjVGVBIauCxe/5uz
4c9Sw78gTeP4bnyQw1COPfUssZgdLC+pRy+/DzNO9GhhjRJdovhT9dbh91vM/l5Slz5yDqQ4eZW9
F+SD7kDbnZX6/7FJck4ntneG8vYSjCZu7IoF1+PhJdMdajjET+Eabi5OGJZI4qNu5zyjvc6NbVAn
XWMEZagaJDdj53fYKm/eTnoNEDkkA+RwlHMgKJe1fENLNsqXtkJSLb5/AyGFZ84CSeiWxn4OowqR
SBz2UHXByWAKnyVHCYLkmC3BPjKJ2a1DFhK9tJZ2kIBuqhQf7PnEVRQ4wxOUk4NkzrKwo4lqCuct
WrfsIt3chOl4zTolgphXmi+CTXz0sjfT6jYSVwvdP0l2mTevoaf9+L6O2K827Du+ahYlVT86Sfol
paCpVewW1LOAHkNXpC0omld/kpY40uo49eQJ4jV+pd0WzaGrWPSXPoheULW6QAMpVgtQkRWChFA2
IkierRPVQCXUOezUP5TGiCEz53sfjs5dj1EQXIiMD4eLr5fnJskXZPdmhLjDTHsNDOZprGdEWQPl
PvTtAoS+rMmrPXDLuYvCdlSi5rZYRsHF2v+k/KRzU/WJYTPErjIqMhLJ+nU02msRR+fcsSjqh8jj
ivFPgasCMmJxgfFn+lHjsody5NI+JG3RnWMHSlTq16fEn2AwlAhxzTsHLh7txTLhO3WN2cOpMAjM
fV0tziGXDVNOKGJ2XsD1weuW6yw4sKVz2pWemmjkj0RpEy197ldi2CuuMvXfotByAPTV1vZ/OM33
tMQL61QQf0YTavgQHVX4D7KYWpFm6ODrmvdKK08TAacCaaWhZ7Cq0+Wp1lDSHiuA681Pi7k0AC1S
+JpKIAIJCkVZlwvQ7Faflg0xx9NmwJx27Lo7p8t3gKoxW2o0PivN5qe8ZW7BpT8GIcDf3gG/lzfX
JgKWIxlr72HPiW7fCwbeQCNN96U1QLs3I+dE5Zo/zggFpW7x0muKwN25xjRug0X7SGtUmrWxUwjK
oqFqQwkBlHxefLZcPH+OirLSlEzYZbgp2Lak2rk+MAg6UxEaDeiB+DTCmxy42aIv017TkdkZNUJ6
p25F3T73Qfm84KaxRnTxPIZMstPqXMRV8BQJNSmjoo4unPMGnedmZO5HUVXv5RgWa6ctPVRXqZVW
865S8SuSRHjQZpNBtSy1dj70M+hcz0lfHDIr/Ttb/kciwq95QHXETdLhmCATx10SqW/8CG9Rj7JW
ZGiPvYkKapYUajtziMFIpXpogti3EY5ZG3X93izZC8o3f2lZPODwR0VFrz80v3jRp8iE7zNdsyZ/
rDKaF0X3EczIERo6RU0nSJ7HHI2OWE+4RZtmfI21gjZ0yUxmg63uFIj3CLAqKpjTfVbo13zg1EiM
mqNxRH4dNRl7CnLW2YQqWIuCVqc/DQtpQl3lf8I6OGOEhayMXjzpCie7uK3ro2ka19ZOI3JEsDxD
X7VH5eBtWDTdJR+MP1UCyTczMy5EiGwvvbVafDsj1fPvQ8N8LLQiPi0WmLVUIQCLOu2ikDJ3KdS3
scLTEMz9KzoTxks4UaEdM2p7FI4+S989mVGHp9eECoFW2z/Ib3DbMoceHo2ilxk6xjEp6YdljQMS
xUdoK/XXmK3Rt1wsi2CKPkHM/HmxHt6VCyioAW15iuJPrUYl29Om22T5I1necq365XUuNErH8P/u
nJI7QKewxGyiejsE81cReKdkLqGkBCC8YyAYvr+cg94xIFDplAUHFNyC+DPK1NUc3WvTL6BBxeOs
shrAcwmg+8XAGHqKU5B7ZR5ROCj0Y1m79Mr6Piguo40zm1dB4ilszml8eyijjUgw102APRHM5T9T
XOlEct879nNx0YDuoBY7cy0BrvWIMXm7mtBrACliOGtIJ/hn14mzixcIAWUR5tscKBiAbtZtFujw
1Bzvq25xV9BMnEyCeQb9CbJy3TdhstVrbxKNC/dk9cgHMayIryFuRib3nTX0bFt0/lTkPBia/oYf
YobUlQYefvwyy+gZvvoxtmL0eWm8N7HOHV3Hs72zggPyMgHa5eWxqTrMSDzrvoumklI6l3rEFpDP
6c2/rYsOSArZ+w7+C540OdAGLaYsu+QLtXS83nSE89Zt0yFqHxgZIPwlPc61Y0sZYYFAY/T0wtFa
gq0R3FnG3O+LVHv0JjTfgCfmRsVinnTcO3XOUU4TrbpDZQVyeuycBE5a2Lg/TlXIYQ9b3vXI1At9
pDZpLR5H6VBYFszjQL21HjZGZjLggK4orwUpkidxb8/Xgi471FRLfWrQkNddn3E1rCrN2EbeML60
S9CTceko0CXjzWysZOfZBDyuFMh0j0gE7ObOLUsCRk9GiVWWfp7hWdDphU4z+JNw76r4oGlTRjPJ
s+bVnFjZpegq7Cfs0A0RY4GLDXLe4mjFem66Lbj+IOk6oKlmILtjL00PKQNAAmB+nwHXUgAMXYt7
cmIlR6dMp73rOAEg1QSgDCp8eAOsAj+iNW3PXUHFrknTc4BkN5oEcD/WtW38zVoTUeYucHYtWrwU
9fqFop+mH+0+mWjPmfFN6ZU6JLpu7Yy4WlC9SZ11XuK/mlAaPSy1pOqpFpzN3hzDldOV7IWgIJOi
otWevTGta5AQY3yKwwxz9Kao9jQiaa7lZom2q1uFt9gzUs613ITYgB/Dsc2sBjhIo38WXu0+1U4X
vQ22u3wGlu6ulxw5q9J0uBVmQ7I35wFsUV26+mfiZtFHjSTN3oX6iMOAVpqfCG0jMZTOCEW7OfSg
CbMaVJgsHacisL1WZypkFW08mMIFtNW2gV1NrhQF2WPhzMhijIOQ85y8HvEMnC0goGVRRSGupz4d
9qgwfyoT0bEiLZpH2xmZtSnELadhSd/DdGqeBmVD9rCDdLoO4EFBKCXuy9Rr3dtMtfhSmQkV/16z
PtTA0dpYENP9CcyIESE5PrqgtMiEhm1gdsXVn/vlX6UiJLDCLnTJSp3ogHUfmWU/9xwBNi1BBgyY
Htof8d4y0BVyp/KrmQxaHLOF2lEOItieLfTX2yF9Mjo4/RoKOKskBjc+jMsDjjPdD45XGWLbjhb1
KzVqcMyUC9/aif3R3EyJ6eE8ms1kfI7BYsfvCsnbsdL3ZWH0G3rFYF3cgXu/C/4Z/fJmBoPd9MSt
rNGwSQtDiOZq6LPLPJnfJoaVK0wBk6ehdqGHTKX1jXnoRN+tpyQ9Ffna9E1vY47JXxsNG9EJQ8ol
Ey0U8BJk1ToWCX6uPOpJQ09+UINspIEbDnhE43+Tx7vew3KSQavvvCw115NdaSiJBvPD2L2Prftq
qB8mBa7gUz8CnelG0ZF0YMhxLJ+a7nvOEUcc4yevb6OLyb0LP1sulBiGU4OdJszLBVMEJxC/Qry5
APPfp6lzRUxrPbWFujM1GtnkeLWRvRpuj+jpFFBde+N7oYe/dgYVtMB+LDnYN4atHxQ9EzSyU2Sv
WIJfhfOngV+/n2N3zU19GgjyPCfL5c7nyE/N+aDl2tYGOmYgncKnUiVAvfU5aku0+uajTW+6deqD
rrBXG7xzPX9bwCg6qhUBQokDm50S5ZvXLi9RP298G58HRGyL8mUgb6R7MYhcChY1DaPnOFj2dniY
IBAQoX1AefduSOCfVRjsLJlgy+9wffjV6UJqteJymL6YSHD7IfAgGzlib6XZlGErmkYeJMD3BFYl
IqlTgjENl+4ePd7MshCxpHbsNpsZrUdy+GhbpCLtXnnPaXYxovmFSfLQGgJE6W91c9iYtn6cPNyM
WWq4du3kyQwr+RNjmWBHzyICwzP4Gr5iduZdK/QAHQ1LlAqpAUv9mCXtqdr7EIIPl9KX0pg3mKCf
Fzfhsh2u+AgQCPQfhs0QuW+u2z5hUYSeqHUGGrcSrUojV4DXE7Ssxi+ebqJcyB+tic+SQ+TCBQXF
rLsljjedm25kBOXvv/BruAion7b81aJYpMef8pkhShIlPCoHCeiWLrY2vHb9su1DCpzIqfRAybjs
ctxamyKy3ko0LFNGblDPkwVJ0kIFIpi3GgQUO0HXghR95JFilICMAuLQokMdCK5a1qzxGF7bEb2O
Arqc/pLn0SmIUTR2bOyOQWrOR0Re6cgi5shFxbrZHJD5OGNLQz5aN/t5TG5m5RwKx78V+nDzwIqW
efA2R5RDkfDGy9lvEQbuGgSooz+piaiHHdTUJW22bzs2xyhGf6uZ/pnV8kwSkG+TNg1WKM7sPCPc
BqhP5OkRPRpsBBBe6weAdhAo+ouGpscw+GdYJ/fIl1D9pVKK6p3dv5TYwVeKHY2YIWf/C1zdPbKa
n3bcP6hlxqBhaHAGQTOiD8N1wfTITyfZZSQmEqVPGPNubMx1MrDhUxxturH50v0UdasJLPQC5d8E
zaIYuWeymFVMJjy4/j/l3rAafvT6/Jo6/c3EfoehNnt7YzjZramKLy68q85YrqTaaEUb6JyhLyxT
Yla7IJEGSPNZJTVojhnQI7qDEO+K9Fja9RPGnzvHhfCj++Cayt3k0y5yD1Nr/ZMpStlMJmXJEFT6
qHv73gIbunAHUlcqCpz/3RtgxxU5x72Ng4uZvbU18o9ZjTOHSROJDHGsMBDFDZdxEeVYUYJkpY6e
emRl1Fi/sDoXKmWDlEwT65n3q1CNM9AHj5rPwkHtgDyM28qdUyNloinafghX8sztYO0dVk7AcMjf
xeG1xtxoRK4A41zYKijHsE2DHv3MJmM6FEgAUM7qU7fqd7hxypofkNt/07IZnR4Yf+EhMro3jgh2
WoZNwkSnWW2Ryz0xXhIB3ArxbygHv/upKs9Z/EQBfasMaxOpbMfDu8CZ+YO1SYXwyG20e7AH415e
hH+eVbvhD6/1MAVcWKmoMtZgixUe4tofJ2kpq3cRGhkjKK7WekYUGW3Z9oJsEZIraGQhNLnxegRb
Ajt/tcJ3eWnL4hrg9YkY5mATMY0YRvIlGknhlT9Hpcl3dqGDliqVXy+l2M0/2EA+XstQfyutBvK+
SfPJKJAvPQHgri8uFIDvImr/pbiCePmPvUw7Vmabdjl8s+cMUVZ+ZfaKl1y/CcEU4MdTkC7HMdP2
qVd/8F/hLR34r0KuyhFytRSgIXO4stfuKSQjSk5mqhdnfkSotjZOfmWLWpvzmFvOuuNolG2SdNPR
hRqms/RR4OZ3SgfnuyxYZc78N475TMqui5HM52HqNt2MiAUmRUCy+WPgpr2qBrq0aTmdEVX1s2nl
Ic8kbsHyWSp9d7imsoCWjSrUweTshaZNLza8d+vPGC6v7d2zVlq9AMvYPXrI0a7DanyEFfSQDD0+
SM12jIJnx65RBMbfUbXmBECsFfMEPZTQzb30aE7jczxnx5Y2BLXvV/AxQcgPZhrW20IHll09g3No
0/eh+BZLNkRkVz7/2s4oMXXPY0bcLMZnvX1LGG8GRCzNJkNH+gVNI0QoRVuWtes2t6SB3AgmgXw9
dfRNa2HpwA8z6y0rRC+4DvbfPrwRxRnBRsxm2HahvkdU224xgB04ivMfAqJMyqDXMtepaa78/IeD
RR4zp/QHwXmDsRLngLHJImJ9epTYEvZA7ymVLRwbZlDDgv228s8ARbeQw8FJu5U8TzdT7kShlWfq
o3Q7AB8p1XvvesJaNTtvHfOSdlNginGuDISEKMRqxdXtvhFk44BE2MXGFND2H7xp/BugJ0d8oXf6
yABOPNDoZ4cMRdzQ6tYy472hsISFPsAbM2AI4NwF3ls8MIQ46gDLaEaagh1gYsInq9RpkXNxvt3o
eWxcrDZAS9HYMH74Xx20ktiTRJmGYOZRfjIwFzTHkLMlXZgKY4PsNnxSc3n1EN2mmSLT9TvDTJfs
WYZqMq5yzJv5Jw/gBd92imtQ82/MxAE92/ATJL98iGw1mV58lLji/xp/OMxKp7NXr5wvAwd44T77
kb73jSfTpM1cbn3euEUEyLHU/eJij8B4ke5BYECR+03eOKwfod8fc4ouHrpoGcK8piy1pNOQoAKD
MC97YOZ3pg6pzTZoS2P3BS0ao86tBPs+HVayDuXRGKchxsEgi7Y8QoIfFaPECxQomuRIk8oby9AO
rGoXYdElpuONNGfikCSExt5Ivn/XFMPBGU/HmaowS5fHtJaFLhOg/R4PwEityfAMTNHZWowMQ7CE
oD6DHX+U7rNytDWrni8OJNOH8iS/4gYUuAdQPEHTbQxWUUwmCzSCR2RS/puonEo/p9eE3itMsE2f
0jaOBQyLAKIXPhTWK6D2GL/RCp6ppfwjm97BozjUo8PSACT1gV1y6uu3ggjb57fKcNiT6FOY4r4O
T9w2411s+Gc7GzYg3l4ITvLKlkbkVNeC7LzLkpsD+BZ26QlgPtrOyaOOBv9oWaBP6dqSO0h4Cs0C
mzmqs417nyzIbBBRGECONYM+Y2BXv8GgHnXIccw6QU/CwKgWCtMdMkxSdsWOZMkeowbryLmC386J
2sPRT5f7lHCrp6G2nUkFoB/2NDFhMGGLiNNKvG6s9tRp7b01oLqGmZoIXnQsb5XQwkrDR5FnZ1RZ
anrmQLL9w83pIjPBfchhKwBRQ/eYe4WvZIWzoWMPUGjmnUMq+xKRfWVdh3rkqNrWTQFvMgSRoPNL
2xHA8TKnj7Era+KTntUJOYwVVbsdWz8gsg8MbGCE1SookK6xbOSKx7+Ek8Fd9kHoWhIpuzB6beeZ
8XIwwq3nS90nwVovtdVgeMcyhq2HuNxLOGA2WY9x9aLqJnno56n6WFAewybc6+ipoRhBMT18HSke
QZneRUt8CqzkKbSHLwkIA+QQ7mzPlOKBj81bOFfvQeRRbmxNCveFwplqVPj8xkc3iwkjNq2UeDhj
Z8/JMSE419n1vZl133ZgtRtfr3CypHlF3c2kvOP4G79SYBI85OSKgUnXtBmRmQb8pE0aoaLsZAAX
z90Uuc7Oo6Pg4V0BcPPO9IcDfesX5DM/KPdwSQLCRnUypTQhxqrFqweiWZsTxIVRy1jZeJd/kcPR
HPe4LPkUPHMkgrTyTCn2VRI+UBWvlmYdSprH8vtTClW+gtaHSDtFrH1LAf4wWWTyRtR/mkZwNFzr
Xo/NxypQONaj64VAq0FulLXxBUe4cJWnAY7IOox73TLupq7wkfqwDhiuYwBMgAXC6dMAcy5m+NUH
ENBc72mepSpHQwvcG4K/61JKA9DYLB+VJAO1qcLFYxZBEGw//PJmVMk6r+Irn6Dz1UnQM0npWsbJ
wFJ3QPhKjafR1196PBqYF8BS+dYnC4TOgLAH2uPmBJsvWg/tDJM1ESIGt++E0tZTUyDPlWvaM7o6
/5rCAHfQlSdqOdBLi4Se/rSnhrXLe1wg8rq59W786jYpKgTBibb937xsEA7qD3E99Ej7F89Bzv+h
zvBeehSQjKG9Dz1ks7ruEQ+v58ZaHlPIKPVgXMoeZQak5j2u8IjYQOPG+MPvLxR7Hl3KWUFlxwsL
KivWjWldvClft72NbY1jIcO5uNzTsGg/zKD47yTAYyOEI5ON8RECHf9j6TyWG0e2IPpFiIAtFLai
J0VSlJc2CJlueFMo+K9/Bz1v1TEjRwCFMvdmnvQzCngtOqIKVW9SeesafVHek6M0Ctq8jHpQCd3v
6Lc1M37x0XfBzWxjhDEAFhelLVjibvAeIV7GmBrTzAV3F9XhX0xW4T24/BcHgMnQCvosAVl84Q3j
3zEz2/PQ1hsP+5x0JsAF3SGAkCZ9LzyZtve8dHHqkOm9ivZ1mCIar93HiruVdn2F7UZfg4YBhfqd
kmdMnGHlUGr1v0o/fJei+JrM4oFS33bBnSY1NjREZ0x2Zvg2dtNjqxcZTNZdwoqtUKUCcqGF3SJf
J7jGxpevLHHrTWox0dwiTXE1Z359NUZ8tZllRKyPMTs5IFRtebDK+iY4KVpawbgpeUXL/NTFw3gK
jeQxV/5fkfW7IlhgA+FIpRUav5mEL7PXHZLc36WETNESC452br5EzkgOuP85BcUb+Pl7vy3AfSDx
N+L9oHHI9q7JuTcu+GyGJD8HLVFjWNCccXN1xZFG10Y08hIQ0cTylA931uyeJe7smVZ/V4Eao5PA
qeU1RKRGA2nrNcl++brVy1NUES9j+BYCejRNeV+mwKing2V2Jx3b35j4/0jHa26cEQ+FjcI0aLo3
t3DPwuIWVyYOoRFph4JxbEIc5iF3vrXD1nRNhHdMeIWTGj7cBI2hyJxr0moODOTYXEYqHhev8Wt2
IbLHX4zsyTGtFxf2/93oDAbCNbaZphY/OiN2xJf2TyCLhy7yyarpLWr2Tfcao8aCM6l3vudefAds
tacT84ZCZTihEfCpLlk3gDJfeqofQrL6DMkQ9QhWyX16TFVwpsh1dvzpVVbR1FIxp/QVO/Jv4brZ
uKFIaXyOTuQTBR5m8i2GZ2TY8yoU4qTgTyXUTVI2TQSyUC3iFct6xhb1OJH4zJ7ocMZ4NzCWCQe4
+u6SJ8OL7FWvUxts3H5eD52yEX8S77MwAUt3jdN9F3A3CxO4cRkTk2Ohwau7Qypn5KpstlsbaqPy
bD5dGzxRfn2xXIdgkS54d8TCYuQhL0CGSFUPs22fKaFvK3xNrkvEW27D8pNsO06wsAhA0IsaeezJ
wm6Vxjyko5eSBhB0ju4yqrAlQjbIcpBe8W/mlBwtJuQH9JtMmWzHqbUBqocAIWG9Jwg5G4IDozhA
CjuxqSWKxHLQEHGiK03qk66SqPo5YzncD1pD/R0uQU8ie9YYWFjXvlvHpMYyLhkOZmmhoEYutgoM
h4jemu4I8QbwKmAlIk2IhvZQTj7Ow7CedrLqQ7FSc2Suellk2S5v6Oo/R1pNyGnrj8boQGJ7KP86
YxrZFKT9TLh4YdQ0inwf94YWUtzCPDfPGKzm8UykPBxkY0blqnoOBR6KkBgzqslW0Ug8pTZBnZoW
Z32YFwXG6npbu91YbMMsbRHUNno/dKWz86HXvKEgr7+spWWzTtyZXVM7WRsKGJuAVRCpgQXcAej+
i7AkFhztuCiqyTjgbcOdiIahq6cfinf+fWyHw1Yjfz3ATJvvojYWZzvWf3TufXcuDTU94YzpDegx
kOKWVhSbzKFC4Cms8dUpGnGuA4RA9A/69QBfD2aorBi0cUbE4QbHU7M2QVseQhkNaAbmxP4OusDS
4D1FsEU9I6++dBCwmhapSbIPMfL5Sb8uGvJ3eKOJZesb9mjoomGyMTvGMsOkmGEtCwMZAl0T8X3K
wW3jDlWxFgA/1ybq0NvUpwACsojGCRnMr9PU8YZVqf1Q0iplwY//gNYnw3SYFAzYqEB9E5ebBmQ1
PAT2Y5RgodcOiK5HuvRGFHrrWQUkFcdrq8AT1np2TM2G2CJfkgkzJUm79gwHlekQuVflw/lOQgoI
loyo+KWJ/JhGgWbAMdJ7FDPowoMuZFHrl7RdtNlhQlAtZxM29TIxGHsqstdAXNVdX8d/iKam6+JK
rJYDcJxmKK1fuy/qp2oR14zUaE9GZOA4QbfkYF8kPzgXLXOlT4CfSHg12kAEq9qLnT/unAeIe1gD
IaLTlTeD5hApifwOuMWqLGHes2Z1JIvklvvKx59ZX5jxqzktHuqQ+CJSOeQzGWhyPSjHBl014DAz
2uRSuX5KGaeMFRoXGzazbwefKlP9EyMam+uc6n0nc5/BVPmEufmzprTpFL9OAAWqIf34jsonIk+6
TH68nRE6LM2mXiGud1sgjXHfvNvotR5yt7E7MOvt/ORM1rgp+8ts3ujfUcbx3QxEQkv+0DTITwPY
mQ1GEoCNQ1J7zvXtHLPATlxU9kNaC/ogFagc6gDiTYYR74436pAeQ6NoG/QJK5KFMOAui36R83D2
U0hACI/DuoS0Vq197urd5ObpkzdP46cNQf0nyGPe15hAPS/sWnx8BuGedjZiLBqt5KD7Kj+kSTLu
leeWGysZ0IQbof7KFAXKxkFylA0c65MmSa6RpiPYsMTBj/Ha+3mKMzSiVTq5T5aIWgioI0zpYSm6
mCpNnkzDak8VAxsKxDyf6yQXbJahLSmpf2wYPv5Y1GSq9XE1YGkTi2+IOip7Qvux8eipj54f9Jcg
ieN+l6eiLldRrWE9j41JM4Rr/mtUVhKuQ1+SfjSCnNzCEw0eDauRfyqdFi/m1O5De6Z8PsdU6O12
ExY5bPjYSKu1qXoT9IVKO+A3JoUHjvVnPSLZYs+0AAfJK8FN2zXBS4f3w0bVqG3K0UPXEWzBIv1j
9MP02bVdCLraskHbZYQW0mHZVEVfIybEwulFlrdj2hqvpHI5F0v7tENIZuJU0VHKcWfoDKL5bOJw
2E/ObOFZq2lJJl50yi3LpI5kjWT+YPBa5Xrs7+O4RHswBcuy0E9uuCkVMmWA9v6eBjj07lrybIuM
7v2UYlMXkW9yFkyRUQw+Z/dYoIVvQN94czCeYjpO13Ho8P00ZbtugR3sPJ/mnNupGocABtiuG71r
Cflh25cj3iPPIrfVI/6qyrrmh0wP2s1VjhK5IPknIeOKostCu++Dcje0NjUbTmbrYRAuu2Pxi1a2
xajeuNg8lIuBpfi3BZS33Mjo9WSUHCzTHeiURELhP63r07+/QTw8Cu0aCrAwgvJUpUXCMSF3qHxr
mBdo7LZGzN8gqCK5Oe6U/qY8F7jZZV+/K6/o92aT9Ec/WOZPsngv5pB8ta5f0ScUeOnnuLoazCTU
zuyE86YfTwd6BMmlbmf/nFh6ekwbm/rPzNF2M1O9gCpQa+sV6RwNxqKEo9N5wwuI6fQEi3U6gmuM
gUuPBs1TBOzC6eerHXgxdZeC/VXg0Dy1yCqlc+daZ38G42O0jthl6SQfgspIz3alrZ1Nm39t836t
iEbCzDujkowSNjvCjNCUSmLGgw5haOTamqRflHpskEL6p0VuHLLcweet8J32BtKicYY2948cRHx2
Rb1qke2aqHsY31BkXFbkTNUtOS45/dl//KBlq+Q7nP97NxdbK3GLrShqwNFJ7BdwX2nSBwA+aGjQ
T7OEh5okgyQYW1FCLhtpeYEZyX1DmCH9vWk+6Y6ImkojwKJY0K3bgWIBwj0IRBp+fMoRbx97Hlxi
l5V1dl3iLMhRQCDkQcwYnRhCu9XstWmRthOKL0LRqfbVEBFkCtVW2pDj2AGBfs77glQ1VA0qyPqt
cqiKNzz806D88ayzyKIiKKdHNr7F1pd9tCVAHX378oVwkUzNwqzeUTt6e69vcBLxIq0Gb7bfeWXF
2rSD5GCo0bxUQ6K3MWnO68F2JQmWSM6cqqJT4ZMihxSjR8ozpXnzHWc6e87sPvoINSltXoTdWaax
w5RhBae4SdSr8JA3GqkN4Y2SHeAY29hnOH9XAa1fDMITyfXGUtJieI5PZu/3p9ZvJDYjJqu9ZU3w
vKgA0v7vsmTT+a4BXVpW5RMCK1RCZcWOtc77XdKJjwUHjPRkF9EkTUgkdmp5EX77PrGNvZthwFRu
g5feBb80Vreg9Pdi0fI5xlffCGpmCQtNNbrJJUi7eBOn7ocZZp+VAjNjdeW7tIDoIVh7NmboS1lL
sT/NoaiY99TzH3Mve2uV/wnH/Kjd8txayZUU9NeSc3LDv4Ng/faydm3ZwxNPlR+qSIEhSahLipPv
IBIM++yhtMWeSz1yfqcpG9O2SvRu7k0iCYJ6N7rRQ5GycktXYV3vXnSQcmKbwA3FcfiSTURWNBDi
02h8dav4W+Ty2Zrb7wUjbc3xru0dxJg+rrLugITmKobysaQNDKAJmmP2MpvR/VIoCSN46KjNUDPc
wjl4z/Vwhsp9P6uQwTzeiU5dFrN45ZaLyL3bIkYiC7eP3rKoOS5JAQ3sC8y6RCBAYRNN81Sm6hKF
1b3U8n4KQ4ywGnc/OS5BBbsK3fGd7bO58EgKbuPDZCNq59egyVq3Fo0OsjbDPt4nEa46dBir1KQq
bExPyqv/ZF71zGYCg1Iw3hulc7Obmr5+eF7u0hgVDxbzBV7lDvJEexKkTkxanWlD7sOu+dWSxLM+
q49JaMOsxn0DR7Mgvbij4D2mHtrPujvzWl4RLn2NTERxbbKmxI9MWhHt3vg77atTV0veKZcFJJj3
C/w+T+3HXBsHq3UPnj2jyCM1wE2foPzsxoHg1E4MiHy6JxMMQetiQ1/AlqS/go6EoT2BedCoEY0u
uBa1fyQI5RZOFGPgNuFz58WOKWxZNuZr0shBBY03M41+PHuxSar3to4OQdrurRZEdyWx55XA/hre
36TmdOqJ+KElMdFrw6v2xMpQKWoYuW1UfBwry4T2C8Mi8V7iygGr3b/B1iHTuj8HizywE9fKsZ9Q
TcNApEbOjJNRuM9vkkyWJaXEK9l9og5dmsAOJgyAo+bKJ5SK3vODE6evbTl8pktAWBXdxiL+HNr2
6gj/A6vQsWkwGFbWS5t1W8P2jqAs2SzWzykBtzWB46x6hEZ2m+VimFR2HfEHCAC/0chvoibdyQg/
tmmcW1T5QzTc5srZOFWzk6gRR6fbh611aRqPs0NPdbEA5beabPExqvyRofeWsVGC38erSaaGLXYz
x6Wo8c5Dku/kNB3iPriaIa3jaHgIxfQwVECm+H7XLkinQX0B391AKeKOXCVhdRCIWcS1+0fa6fMU
kGs8xM5DjiyalRSZQMmHSEmvcydITUuKmqncvSoNGvMozZebwPSSr1UVP1loTEFTOpslIdcyge3F
xa+Jv8nHRSSqT9XH7Pe7j6ay/iLT+Ouqlrs8XckbQqxWUVMqACxDsnSeZM2xslxCDFOTlpSx72zC
40iSLRuGrVJvNO6ubVKz9rgbuxy+8dZsWUr0HbdzeEp5xw+qKL9nbmiVmbuk8f99qt4qCIYnxUww
5PFzIf7KfHz/1IP9yvjsDCx3pIn2hOvQrd/GYtq3PgdhqyRpx7JfGt/CmgGiu5y/E7SGd7hvN5M0
cQP7LYuEdaGziv4v+8MIHJBLLyAMh4QSP38ylzhKrXZCDMQb8jD4XG45gsUXu8JuiPDABlJ15Es4
ri/hJsAKbk18Lii46kPfQN8SCGUIupB0Yxgc61lPr2GaWDerGSR+RuoPC/Y6r6/S8XdTPfYvYV69
Jbb1apcmrirsCA1yRavmVQIGIabkli0CBqlQqctc3rclDbpQU5gdiu5dotvTvl06e6cqql9XTP5t
ligQOBDaBBJb6hZrUz/bBgWnjRuGYkR0kQx/CkK4tvzJAv0M2o3YCbBeC846ZRMNzxXdF7jHKeTP
Rtnivmj9ajNUDrwJZc4b4iNrwoQma+/LyT74JDFRBqGjGDToPBNXqr1KHLWr3NreiSaC2qM9/0At
JdqTFR3tJxQIuyj0BbpBj36vmaUHwrGKbSrEstoPGVrDiiYQOuzXSOph1yZs98dOFRBhRrLQtS02
Pi3gp7gJ9CoIsmzpShVbO2nD3ZS5SG5S1SzJ3j9S0CZwMw8/FLCW3VIRfHIDo9+kXZsyFye/7EOx
08V9+mx5ZBncKdwBQMAcNNcNO7RPs6GYZXiqW/u+w+5b0DFOfCLhONv2RHq4snDWNAwiNOtlZL9p
kUOGYp3Y2f5y4yaelupxzWVWb8CNMKZVvKjddE56YVQP/hEjOgmIkc1BZiyM5tQWcAVWWRMCrg+D
OPf2iSHd/ZTjaW5tqY9jhpthCGd720l7oS0b7XFys/wZXlKDCr9B4eQPjfXqQKkicByjHb06n3Jr
nb2kXJ6J/SgOxzuzeyOu2GY91a5a0q07J8M3ua9rd1VO+5S+J++Lms5J2FEGDKCUU6auf1BizORY
0S3FMVDOEtODsQ/a8J/oDYyVTj+6AfFGSp9JHUKRHZEdIvwnPE+AXG0em/gtNeYLNiqGyOckx51H
/CobzVU9nRH63y2lwsKnlEybPnoS5bg2MP00HUnaKEViwG2GveID81++g5523LTVw9jiuSfmHo5O
4b1apGyPVMXb4s1NiLU8kVuYhhzoXDIFiS1OB/BpRDMXP3p6mt2fgWsXpLwR3LCC67Ax8WkOGCYN
slP5M6nYF8Q6KD4Cn5FIow56aUv8IHepE99BfFMWYT9njuu4zVn3ieEm1ddQvyJBJPPvf3jzW8Pt
Udxee07REr1xl3PzlaI1oUzHQL07Kqaw9LNc9zQj/6L2z+2aLEhy/1LSFT9eFk9LfdhNHuhsL7+P
C2tsaze27t1yEWWSXxSVb2kH2ybKQEp4W24ivxYBxHKFdFZF+2Dp4IAP+kDYOvKc18L8y00L6hpI
/COqu7sKw2Sl7/lJAHWrZBBbrlESN8gFL2PBhMyP6kEYZy6iMFAf9tHa6pZL4pbzbBoOPqrql0GR
JAe+TzhX7gr3ki8GizYRFwHk9wk5BpeNZTSi0GoSeDQ9LU+a4cWt88CBGRbF2W43Koog1jtjbhG2
MDIXrUKcfXPGWPNtBRt9/jHJIFq6IW7drBhCDAhQejwbCPsrHpse/0wxhga078uv4NYm2XfKFqTL
2Suzq6Fgw5xCLlaKHPFqzHzGjleH7xP75cOwbbPmj5kgUVOSzgLwyHpBSeESFklGs0mAKUGD9oBe
yQz2POLlkTFB75YnWGAZE4hZA+aIGQ4qP5BGvHIh/PcZbDfnnpi9Bmfmpg4w1/BLSIb6746KeHpf
HrM7wRn2QSqYf7nPZTyhDPTYjlxCyfRszCMjE3oijqOEV5whwufmKpmsluLz+r/Ba/s/IZMXX+Jp
MsIYQsvd5dksf5SLZXTxnbxbDI3MEjwGrKRiBKUCEISfwsXRd6+zjQxiyy4TISEis+7VGIt73rb/
/zqsDHeNHVBFvmG+OC7jnlfFav6mYXZzwOHq6tpmBfUU9nLUlqZ0s8wrXecel9vRgGL1atYYtatl
f15mJcnmh2BE/k86Zi/QqXe9y/Fu+uaTRz2lHn5MN3Iv+jcagBzPHr3Q2f036pZbu7wfXDSXX9qf
fJMZys1y4ZFlITjENkSEIFmpVq82y/ifzVNm+AsTeeuW9m/U7KeyUTeDWujeZV6cegJVDSNcT1aI
FpvDIel53Xc3z7hlvPYvHc1DqYNdblSHZeYwa5xPS4Iigh2LhiDUkOa49IeWbzTT9ouT8hZT7IYv
bvwkQL8xQ5Dt7vMEb7RSD10e8y7TZe0qeujlfd12b2HEzpoJLWgNMn6QkkgCHNNI71RtfPpJe5vq
4DXw9akJ243bBi+zq05laFwMonPTefg7MgbmssC7VgWPUjPATafdN9zuuevWmrwTpMrUq3R/0e1I
XHP31SHuod1PLm9Tf4Wl/e4ZdGT76hV7z48OAiJanXa9DHNrHih4TgTkZHsCFDeN5qzPFVteiwWt
uI+E/dA79cXACEGU2dnhsDbU80PjBg+Zsje6dyF5m9dR17eQ8+kd+Y8nIjs3KJTxgtFM/jcCSAZw
neG43D+bgOGKmCDVdC+VS7MSjMAOCoe/FF4xxYTVOkmEuIv6uaDVTxePlBta4KA2DJLoFLl31Cq+
ZOJco9j/TqT+xLy2qZk/8Mudowj9sQta5U4X+P2o0T3GbkxFtj46dN6sPEUPU9zbeU4kiN6aOD54
O+k7zKHjopnmSQ1Aiz0tdiSs7rw03pmxs6BckMpp/9lvI9KbGCxWVd/T37r2qTzqxtuQe0wnDWeU
U+lTpyrKIAF9Zp5+MQRbrJKYn0Hs1nLnFNhbAWdlJAxQyH4NtHMoJO2fNojIXoYdE9rPYYCQSmUc
RlBpsXjED3Xm0HGsm+ewAQLp5hBHfZFXhLt63MjpKdDGnxSz0pqIbeZrtRQtY5Kh2UMm6Xiqx2Y3
peiVS1d+hTmprcNQ/Bj4hpZvm0jaYA+2SQxFkbnYas5/LeiRaLAvkHX2rUTwN+XmLWWvQWnBWDeT
cQ+knrgn562EYKIM9znV6KYHGmq0IU18bmiTDlaP0seb3n3Clf9duejXaW0+INTetcv7qaL7iLRR
LLj9evnzoQWYHPyVytMXP0ESOulnK04h/TI6EkGzN02vIeLgThm/hFmRv4C2tXPenT7cVp0+gD3D
8EZMqdkIbEK4PhQLHEBeDdHR8YrnSRpvYVFsYrl8jOA4YdsCWhTvvFDtRs2GIOR1Wy4os42r26YX
y492CN8uPl1OL4Dx6ZcPc1rtMUqdHelfZm88eBAeZSfvOT891LJagDSfOjaOJjxfn0TQmKN3HXkb
k3bOHNf7ri73uXC+3Nx4QWXwq0xvTWNuOcse6dLtRdadXfE6w7uLsAiUgm4btA2vF9sxT7b1mBfY
0bqV7YDuruZD7Td/2e5uajaLTYs4VQPOrpdACcZ62LJPk+V56cys/j3weADzkKh9RSMcPJj3PQTl
0e5JR6opPXtt8jHYyI1hFlJxNNcG++xcsob3Gn80ZfxvYTBdoCC0Uvh+AfZFKM2u2dM5G+ydZ5oX
UDEU60LzNBaCDhKE77ivT3bAcdJfks2QBy6fXbIvDAdj1ZWScwgRbEAN78F9UifpEUZZ1wrFwJ2p
57XrTjcvQE0WqQFhiJ/CVVD1c2FQeStcspEJe6RoOBndQ+nG+7oJLnZWM7lQOlPo2iGd9NgZMRTE
AbVGbwyulLD2I4XJgJwQQnzq90oAEMWFt8vcFrkCRNSYYm5fRBvfcB4qA/EOI8dLEN9pvaN2Cr5v
vHhT+lGX+XNiUa7U2dXLK0IgnJz0Ven88503q86s9nky04XnPnVEHE3ojesc/ew5L1s0/upzTOmH
zB46Qi/4wBZGFRIzWV88Rt2tCSwqUjDJ0wmof+EepKsPOc7Jslerpn7UKVRN/rzTvReGvc51fZDy
mRRgnFx3mtmzmh6mBhMomjthqksdp2hi690yShrTo82RnkDITewkdPC5PIwQupgy9f0yXAyiaVpe
HwNMq8QJlFbibS54Eg72eBFvTImPzO/uCdXG1keiAK9b39J7GAJEyX91alzzanjSEyFf4sUP6+1y
GyvCLbqZU4Pb4oXOsHR6HuGa0SbHe17NOZ12gojQm/fCvKas1LUVHV1xLqruUhPsoCgJOS21koXz
E9AQyBvSEPiIZtq8oc7bdJUJxQBsjoXiPYzzdSmo/vTtmWr4vV8Pp7C+4B49hTQ/nWa4X9Le2M9O
iGMom0vOU56hN2ZMf60988JdJGjN3E82xgjygMkqmWF2kQx1Z9o0sVgsoqC9SKa4WsHTiNBd11Su
kC80+WMRS4AxxWddIu5dqJrh/LRAMBPmWFtX95ZVHGmGf9j9/CDn4TFCRzPWC63H+i7YJIWTd6Sr
dWJdW2Vph16mg5cRkJCToZc7L9nYk5mfidi9j7R9iW18s7RQktpgkWIVWhoYhIC5JKbV6iltx3ew
nG99a75TBELFgDbEeJ0iktEntDUQ5zwmVAOc14Cuygnah74tLuHyOtAD2lR5divHRy+jFajVnVOT
gpR6cB/kHTEjVLExuRTxBi87ipE/aceZFsvU3MnbNGKlUctw7gv5onsKTxgtY1SvKGApBwVYrBT9
1ZSsMy8MNxHyVneqEuTw0DSQLS43vmF/QoEa4o9NrYXRloUpHfevNgZI7cTAXt1L0JcbQVJ2P4CR
McwnEnR3ul7CsWd23nhKw+HYxO5rBV906l3owI++bYOcq7Zd/ujAAQwgpthU6gtYuKQvPkPbfUhw
lgW2sa2Ccovyg0o4SaWJDwFjOZXglufxhHgn4Hg+9Y5N1S3hGP3FqDuUbRPfLa9NDOJgTKdLVsPI
YtEMy9fRfoNBxrHjMLfkiE3zjjSp5641tuaIfrCwSE9EUch1LzsNg31Xx+rZEAQw/mvL+l8IkO7C
0dlpmrgus0AR0Kgrzqyp67b5lqRvQIoDpIWvno8Yz991gWOG16hka5DbwX65EtML74bpNcq8nUL2
gyyQfQr8P1HtbYdSS+jsWUf+kfvISn/0xvmY9gU6b+vYA6JmTz6cFzHWcp8H9jJWm216hl2AoOiO
7jUhUwWaHDxMib/NuXwsbtQ6+Y2VTZGSfoVCWIGDdGR3yngsuWZGL+jkw7+b28e7GtRJhcTe47iB
SdFcR/N3oYJPMBMSVRiNeByqlfuc+NY2Lar3GiVAh9THZrZDH0JsGckaNfzWGbms/JoyxT4x1ujG
2jdGtGYdpiZ9XNZjm/wMO7bWy2STM+dmizV3YlNvQ5ORlFetCg+WMDM2mRCOUWZZTJbxGN0clB1s
IYYXOoeLw/dueToOSan2cI5S904AFa/QaCVKPogQIwep2bkYl2g7Ag0yTLHI/BE/F3T9cb1ARTFR
kOez+eOXYottQQJ1ov1XGoKYimExP+ZLNEa542RD6q1DV9oI2ckSIPRi02SgNLuPDeMVGvivHsu/
qVsm5H8IvQN+vpnmnFeLYnsa8OoGkO3kYQCflTv5n64FbSnzAnb38OC44g95ehwpTYmGQm2MEvQq
57RE9t88pccohhTUFxxuIxdn25hTIbMsTRXKqQ7ICs/4kTcSqx+cFQM5HFCm2EaANYyaoiJOjiD6
jUokEwl3CazDITeKb1fAqpBeuPc1XW/O69MOpBCC9fAaEG60toPqW8141F3CKqBemJST28c8GK4h
pPiNWlpOynskaXzv58MpS0kZ94wkJDIcFVEeccDR/h5X85sXpfcZ/iBQhBQqvaneUX3/gP33OpiN
y7RlKhaT6Tfrh5sx+Mh99DPp7CByQFHT+PL3uB3XlTZfVIiIsenz02BkhF8kZ+Gaz8t0Smfho+yi
jaXcLVpLbkZ/crLoDVPXsSYp2I+KczsAhGnpNFsJ+dFV8+E0+oNO/S5Js722OrHKaS3WoiWogg0y
e43wtHDSfI5BbsOWtipvtQpXtrIhVtIBrzSHqL51LjgioQzNFuSi4DQnTP74sZAvQ/QL93WmDlS6
6WlY7CuSrbAywszlvpfRxS7FR7+4fCqksHcKLvTa9KweSwZskdwmEGBR6QXOppcZDDsOmHbYSaRc
zQznwQOwGpUXgfWiD3t4XnIQq4aTUayAU3U8D9eDiMh+0ijsjyQxkZSLgHa5Fk8zlOvMapk2LJLm
A6+7V7GEqRMASXRW+eQ/27irrUH+LQlwbYOObEbvp+7mgzHZFw8VUmpF756dP2Z5UIIhcX7yGHJO
Y6qzE8YbjzOdO8g1MPfXWGm2KGPpQmfLf2EZ6Hsrm79lyDE7awK0gKkiV9cvT+yBV3ZQvHrSIGgV
0l2eEfuIdJhDNoWvxPxrmrgi0YdwEdEfkxykIejUCqzEY03/Sicw08EEBIIhSOrMG0mvH7PnjPu4
JKMuGbxvxxy3cURdkzp5v1Y1AHrFxpi+gF5bTSbvBu0+SgQj63n06etFJ8YoCDb7RjcHyHJSn8xW
MYtQG78vTaBAfd3+JLaSu5gD7uxThm/pxPlwvyiZq9HYgobZBKPqT7Mw1ksJgX7/aliYL3brXYJS
H4diPnfN9OQys3uBusoa3UPPAQmJ4ipu0OAGEC0Gs3oaIrksi9rDxJURoe4ln13QfcKf3bsATQwW
V1hB8Gn77NK59smDzUWFkfy8RH96GRbHjvwHQqA6IlOlbn/tlhA2jlg5a31g+bs2SPcRBs8kKQA3
gYtuI0euHQscwQxPSRovLR4FlBBxtWsXMflI7MOdLhvgCVLfl+yeO8zIQSUuJnVVVLbHLExOKfNd
JYk8DcLhLSRhNe/aU9MUfysPE25KmZ0tsnUdKpqX7KbrtH4pGt6qAbd7TU9tqqp9SKV5Q95jSp7m
CISFl2tKJmKdkuahzD3M4piDRfyV1fkt4aFS8OYIZuFA8oaWvpY5vrk+KN+Il5QFli0XkefCjaD+
EMM2N/H9QA/ivrJp6Tnxr8EGNs2zsz3i1ucwauasb8iJjrQyyRWuO7aqrgZcbGnyFETroDkZn8SY
30LMim6mkT3YcJzdGS06gYrL3e3L/Ld1oz+xI14TtkzsGBSrlFEw69dG7HOCoSlXtlerb5+xJwOV
6zDETc92ll+TSpwjgVOSja8qPWKc3OeFgTqm/utyBR6lbAuMmKNwpkPcWzCwaLkokbs7EjtOAvIX
B/01HgP2e+Ep8ZqvZQsTifxYA88sUA84hUAHl+2XzSV/GqfzDm/HpujCTVzbq+VwvLwX4VLdQRcY
V2JP3MfGBahsJd1qxBzI58lP5Jmd+lieXUTWi+4X854B2rzvC0AkyC/0SIixSXZqRgdKtrG1ymzm
0InXXJRwY5kI4o7zEmeGGUcDbqlHI7Zhu9Mv1vH7skV2DBfbtGCpm1Ci50gXMD1BP14+hz0AgGs9
tHpkaNbkBgY035Y9vk4vjvFaRcTt4R/cFyCtFkeFLIuzgp50GirxaKq85HCsgFeOV3Yv/6PpLJYr
V7Yt+kWKEEPXmxnM7iiM4hSk+OvfyDr3dcple1uYsGCCPwzUjkCxm9ZPSmwBxegJcagjcaMTlatw
sNaouy9MpKedwt4KyjkmSeyc1cNPQBY+oJY1Dewvfp1su5jgv2pXevMTdzXqXx195WAbJsHOsIc1
4hS5D3xusCAau6QbldTJP+1FbVT7yUeSvH1VES7BO9pcKqqK0c/LbsYQvbuhtbb4uUD/0grbxUyC
NujkrLRJXA29KZFGrGTwPlQ+GOX+yk77nTD1lRjq98CEaEam0gbTpezQ9uDojSMI28FIzz3oHGth
BNWPnaBqp/KoxicuU3WIhGA1h2XAcI9+Rj+5tcGHijFNwrMaggF1d+QoXiEa8QnuhNxqJEOlE3v3
4M9EDbjesj7iZf/H77AKMBlsfV0hmmwhgqKzcuQuik0hcixMYCSniL3MNllVpbMsOJE6IovMfmJF
7ykJpDqdPoOspWDV6aviLPWAcdVfAOEUi0SCLlHKGaEZ0swehQfbw34JcDp70JSGqj8jFloS3vka
zN8Key3gepVlr8VsbFtNHqdoWGYRJHmyM3KVZDuPFV1jRTT2493YJifqnE9wiNA7lP+ycpWyQQI/
T6RLUcVeXqX89WydHb0/YiuyRAviTLn/w03hBZArNsbrjO6F5yG1amRrNa6L8W4ytJvSB3+j7+Q0
Ut9xbkYWXjtURqhr6Ua1dGNjk5pj9oAe0llCn/D6/uz0SCPEoGBj6kQDyG41oujJP+gIXSJiQWCs
s5ATnHTYTRnIEBQBfQD6CAUBTCe+nNQ6Vr7z4ozJBqLZLje9G3VRguLEvadtdkJ67xlxoJVTFy8t
woRFLHcSATG1jvRhvkUH76co5U3PxCNziU09xAZs0NapXn+j7/XlmswLbgt9lwUb7ZLfLQBbrAQA
cwRuATr+Dom1ktLZp2AdyHu9FhJNyw1hqCIJLjr8ezCF3jMlKO63AIQim4I03HC1qvQAdNed88+n
tLvPPjOrYWSlunWBOkoxjgmoKjKzWW1aVobI1Y5lbF+oqxAJyK1dDO9t278PSXdkU31TFRqNJyht
ucoJbm032FvecAB/8BfnjHxDyw7CQRMESdr1LFMXo89s0czQ5rn3zoefWnjObzJW4Byb4js26YE7
MY7n4dwhTGqbyYr+MOy4+hb6Ggk9MqJ1kvx0HRW0QGeJwvAFjBPeAqyKJRFLzpucWXz1HM9IVPgw
Y11JwdBBNOvLIy6CXAz/E0P7zl42RvkLRY05ifhuL5OjbxVH4Ekp4SAtOLId8rJwRPbDk7+pTThj
K3wlknPQmKKuX3aOS/EJiVrxGukV3FxaH5SNe96SJ/Gw8fxgIaQi1fQu6CFiitjr1wYZr89G56TJ
JiyCXcNdGawKrmgOnoHQj+0jzBwikMXoGSSqicJqTnmSfscuxHyvN38gkWwilkazo/44RF/gBrZD
Zp0Iyhe8AposWEmwdGt19SZlB9gRGgeRdz72FLjDtWu3awryO/XYAlDGDyI01rph//YiICBwbKyX
4Eba/ZXm2kWVudS2l5F8ClbeRIarMAcd4NKYSmD06Fy9eg76AJmudfC5sQGyVq7SWMnXQT3dg7g8
5JUDqZtaadRunCy4GopD6ieox1rdMbYkQsOTS9goToPeoaenbWKrB1VjLwqjDJcAUUk+03lRCbpJ
Q485Ayq/CDSGuvOq2c2nqtJniUeuayzMYjz5cZ6zi6TfTZ1AyUOBiIWyDJsvtyiesIf3HuYW6Xlz
WE2G/5ZRELRCIG8eOF1aDOhrce291i/aOv1Wu6zWOe+M+yUwi4dZwItknqr2gdXbm67zAKT0CA21
wOCCWl9YaoMZ54Pea28p1mBenB2JHxH1RO7XiF2Kz6gGDjXCXRgcbpQPh6gAURI96pTtctKa0Qj3
9ggigO3VUHkA1XW4Nh78AfTdvlDQprpM0VK25tabXEoEPWJ1rTlAOCfgToSDEDatgtrPVlZX/3kA
ZNgl77B6Vury7HACLqWB7UIYelGXYtdNyY9Wgttim5R19tlbVMOMkadiNvqbJt1z5M+HvKmo/QEj
zfxzzeynCkHD1zLtTQUFQlU4HKobOQYGD3Iw3nUy/pRCEECeAx5vtHzFbYwBrcC8WMYjcrpVjKCY
RJzaxDt3XfqwsYy0xjBoXMt0eIQ09q6KiVZlamoPaG19r2v6NRLeumxqwgxwO1JV64ZsOeTBJrCG
uwG3Pm2nT79Nv4Oy/1T9NhQ1bu407H2vf0RWbZfC5S6DfAPza0Tgo9qCvVbQdIQwAogW/qqcUUWL
2U6D7mCl2UEO+RqmT4LmIbxbf9fozSvgsS0GdxA1TZx/rEa7CdFe08a5q8UnYFthRhx6K1jlrY9S
uY7NUU6emNnjHxnpk1eYqMbRSGTFVHPSZXHxIv1iDxW0f4G0Rm66yVKbp33dfs4WwnrjfcAUl4dL
fO2az4PP6pR+phHCDvFAP1KrA0iXwDVYAQ1XxRoDcsU6aqgoFU/VzfCUlckQA7ewRjCLcGPggR1q
zbypJ2C27W6Q46MaBbUC31VQWwj3necsuHtetEtZTtLyT/buEw6XK6ThaIIH4WomXHDDdCeb4moH
+WutC2/Z+sF9mvt921aXCQdIUqqBaup0GpNmN/amQRYSLK2Q2BUfpOkBD+hzI8s3w/j25XyKh/x9
pqYhkJXK6IibPpLnxls1Q4Nwo70oyYxC7x1WMVLSghDMtWzQHwaurB3amKoDTawSQhd283ELgYTe
sDgh/v/cZ/126sDt0Q4I6+k2VP4xrPobKIEZ4wI5D7uuD5wl8mIPTUf45BVgjYzynE7ZKY4QgW2+
TDaLurmHkQucrtdPJRYboZ+s8to4uF34ODXOZnRDEia56kNnM+jDlUxix8OEJNJdLXN8rZts01f1
MjLzbQX53nGGd9+ZV7BSr6Y+/lmTfrMhUVcz8YttRX9YwQngEDgx2sF5HOi2NSE+m8EySr0DVzNg
mg3aYWKwA43wE2rngGZka2966D8RK2Egxk/dqAV49vK9pq3Y6sOr1LXfbGRx6/P42ALfqSAvPEzU
s4DTn4XJakNV7FlPi2PayouDLALEEHTikKzwLWOv89BEBWCsT865V5/CuVw3uX+fYusJsB0wiuln
KvNbFKGQGNa7Jg2I6uxfOPboLNikTrYwVtg6Et461iloyz240lvkTM+pBfeMeDHoULWyqpfJRluO
ZB8ski3TEXuBJF4pwFUD9gjrJoq/vAQLQE6maXth9kenCKgGyOg+dZny6pDFRWauuc87fBIkCLWG
wNIpmycJlroIcR33vH/WH6c6xHwQFEhnZy9+qqFQNk9LT4uLRemPB2/CB24uwO+qA7CyHkq3UEoD
9ZGS7sRf1dtqAhjsOwDn9ok+bOsmwbkhD1ep1qH6CWxAjhc/bFGKaYHHIcNZm+gyQlseoNqPybJs
LMVRD54dc/zMou5pnrqz1yQvXSevheVfEYsOHip7OoqhOY+KzRGjOx7nmyGu0UikXiwy1BqH+AOu
rUl9JWR1SV79ZLxXrf9bVd0ylqp8nMGqNiObqihvdVlmwO9H3AaqVtDSS9lh8tT/EOO0jnMQsohY
yyI52PlMFRI+WzVf0hDrLmX57nsfNjpSll2tidY25YzEuKlryipBbLHp2Iy0bBd6MZ8ZXNiNAN4C
HDQy3FLSJaEKxq4NvjDaaqM4GNq8N3IqCFon132UWqt8CkrMabsNycfaG50Vg2d4KHXrKAczOrK6
vXmGgNo+kqtpwyVC1FiLmgPk56VR6/sGbFmqqYQ8zAhHiuhszMwo9eCgxC/U7IItoATFXqRvHYsY
PicHH2zQ1b18bNzgyRfyakl7HyXeM7lYdLWLdEaYsFo7oftowCiEpX7ou+h7atrveXBcgBb+ozCg
2JnWlz3iW+FqP/RGDykCszye5DTH4aEYHORJEWFRS2oLwuFch6jFJgbccAdXNojm9Xs7z3tryrrl
3ErMznx5RhlmberGDvmGajMLd2uwMXUzqPEe8aQcwZ2KZb6zjj64mblMknXdTK/5mD4Pdobn5jTv
7VBbhEiHPxVU/RZzS7UfwU8DLWZ7E1kyoPGB2BGqwj8jETJ7HXEVIMDYmj8m4f2mOUrKsa3/NEhe
OJV3CTT70rKyBRmqi2H6DrL7XhZgUioAZ0gRQEXo8e2lFwa2JXyRszwFZrJPcwurzaG6FjUmyrXW
vqRJt2/AJqmJ2jnOIcmcv7ZCgz5yYqQs0w4ygbOXE0B/CO+wg1EgLxhkdq+yduy4goSAS4Guok6B
GW10pvxG27rAekTjHCY32JgSYEqjdwujtLYCER9jYNVBwGCbtjPhNtTsBZy3fUf5SUT5iyfwM7QN
2kOAzlq3Pba9p7y7uqcqLV9yq0Std3pMrf6WBvkRBZcWlGUWQMIz9N2E2DPUXdjUGli/PH/LPXfd
SfkUpgBY3O4xaqdiqwAfo5kfJcPyoXPd3yGav8O2uJa+sXWM9mlgIXBDdC6lvoI4+uJ3w8ENtCdZ
ePijDUfpOJjNWJ9+moGVgHTcICAQeRvpttgouM86LE+lPHbELBqPIjozLQj4qHoZde9FMzzEkouf
KBbbHh6n3Y8rFpeFZOpMKDxSCXb/RoZN3cZ7I8OLENGXZVH1ExhbFxVGGw1yYF3OoqwT8EhgnoqY
1q6JlBKomEgh0AV5ycByPcb6X+dGS6E5OEGb6HmUGtIriYZqQl19WV3noMpqXOnvonOS2wt7MGwi
CftJeKQbQYV1G3S+wk4MVHWtZ+EGqyyj8gJFBgyQiRqPuCWlTQOIFSrGN86dkLqPDXmddN9eBKa1
gVe4myZFzg11EknEcvAAPYrYe6X3gL9KCuPIal/q1t3WEYXZMC5Bo/pX2QwmuFJnPckG7eChokXh
PvZTQE1d9ghEdihyiyP80XllUYppuhE4jrEeDR3s5Pg69fnTbAbBQw8aXJrYj6jBYNTaTjPTG0Hj
bxvk+7FKPzwDAWY9gMpmXPIiOfaCypg/XWRI52qub4XmrfxmOI6m8468866p6pvlkr10DsIG2ecQ
ah1Vf+sRNAODwe2/zNL9i/zgDLgUz/ksPfhGvrRgS2+oLd+qQJw7DEfZQsS1UTD63KRoA6eCeYKG
Q56ckhGSKNETcfm09gYwzJWMwCtXPXJkvr+OoQ5TUPgu4ET4lnWXQ+8tURdfMzjuTT1uvAzMAzZ1
UWZ8oKpxQNxXIokqdl5Q3DJ/eDXA/bl9urMy4HAQsxComfZGUK8rp0ZZvY7vSTVyWwmIOZNGTWUS
xlf7wYR/pJAcZfukZYBjJ3KU3qWLmQbk2J6UZyQRjnGQ35yi3KddvksSsVf3ox59CZ4HWOcPLLGz
kUWPYdM+Y8lOwQ1fRK4ONNw2HvwfsDUGcIDyBD/gzyPUSjRxwQD4Sx2Aqs3eqIr92MkfOIDYGVDs
QlSLaNrKxS0LzM1UiIuCq9JifwYH+1TjaUFTGK9Zbrtua9J6TPPozReVj6KLUM/fpJgjUU6Y9JbH
zXnU86wrD/+aka5Z5+YBakNsReO0tYFi1ll+7LGYQHTimqXFHuLZITHcp5k0ySzcnR9UVyfP3qKR
0pth+cYSJAFSBmNno3jbKMjUXptpjlGCZw6Ec7jBsGNbQIUB/ztShEs8GAVo8glqaIX8mNEHorj6
xXxYddCe8cEl7BmzTZzOx8qxDur/bJu/k9thu1qtslwuIIf9gFi7BIBC+6A5Z6n1F+WYuFi6lzzX
opcblrU76nXTso2M1wrFwXfDrxxM35x+GWX92xwkitFxwdsENqwXShyoATUi2uaH2r4AtpDxerNB
ngbCKWjx9k+OjY8qfiRJtfUyLJjh3FpasRkrouWw2WQxFzDpp6wnX5ZoaenZwUxQ6Db7ky2Kq2nl
UOfLDQdeB+0MJTze+H191XRjqyuxNfiNy9aDyYpwPyKoI+j0JDv0gja8E5lvBDV/GD6gDoHSa+1e
kHfApWCEYgA2lWrF9GVJgnhWo09TUCfDl8UCCpBdNMN/B/H4Z1dsuhEdnEIbFyYjFZjrcRz8TRHH
H7OmbQ3KimEa7f0sP41peYigYdIzWquzpsDWDcdZdRKQuy92aTSd/dE7pcP41aJrgDZsulIHKLzs
WhkD3Y7822T4W3WCkmiBybAwb3RlFTGU7q1ewAsSz2PHXAtFA5oBaNJDj3vMA1T0B6cJ1mOX3Cbp
H3L2g8TulLIvxTS/+8sGR74Lo7tqnblrqaRChUYqzgQQiUYHTY/c/zYyAUdz2mt5zdCLkXyz3fSe
DXOwVi+vgI7S4YPWZxlbfmw+WhQWihjt6nrcI4KSbAZX/FYpoiqIw3ZGfmunWd+6Y/o1Ms0oHC+Y
/+s5s9dd0iUnzZUOBmXVJyEspmQtggaNR/PJLBEQTD/GCCkeL213YEd2OuRldpsyvU+gOHiDxRIW
/zL1HISo2AoA5d2DxPmcI/J9wzN+ymbeRmD06LFQHJwru4ADiwiXoLHgwwBEXAKpCUCKg0BRrKUG
8CAA6elRsDVzFBG6SNtHtNkB1A/H0iqfyACNTV6m+C+r+1fHqeClL2gaXikEco5IPgWxdxxpiGPl
HDSroUZ1R1Z4mjfz2YWMjOn5L2pe4UaL6QlRI07XNmqqi7zAXcbUy+98tNBxbppTk+DFlzmLdqaM
myG0Ql0P+FqTeCFwn77GPgItslCDLDyrbnERwO8ilgf1i2oH5ElAmlUxyX0psBvLiZ3YUJt4DcAO
raqMOnTS9PSz9T5t8DaMEOFvCsKZuk3xz57Mr9DD7wFFoO6xC20c2UuX3J4AUb4mWa3k31N6lA3o
76WvmyNmRGytwOpkVdzA9eYrI7DeoPKSSHqz9S4dnZqJqSNFp0/NVVLF2vhWNsAHT4MVlk5sZ2E6
oohRJ4+4lTQHMQt2MScI1naE9pjXdkDR+wg3MjKVTa9DZ+x0PTqQ7g9HMWsh8KmS2o8D/bMcqDqj
q5Ju+0FYhxgJQYKj0lyHsU3bShCfUZHObPteDF5RYGo71E+t6bWL0EB7OjOij7LVzFVTUnkJ6uzs
Q0a4u0VMIVs4bgaTH5jV4IxXb9S6jT40yMUbXr4mm0M0YooAXgwIMs70lrB1miQu6bqzcrMeMQge
LvAHP10yILD4pul5aSKTSUdAB/QXmBxOFYgFCD87ubUbLoQylab0Zy2TCF3mec66bYI10jKPA2Td
dagGQWzRWaVccJNC4JNoGCQB6ZDe3Tz20B4cyz2ybQmqBMWwne0WQqsR2o9NS9c6K5L6jtOehdIK
KAl9hjHbhjT0rXnor20m/AVlhWox6Yg8sO3Q7DbNap2ObXj1rK5Zp8ZUPLZGH9wdrfhD+uU3NHkM
hQh4vpGscKMGaBChTbTuSrOAj9giHmEmId1BDKxQxYVC0BYDrYS+7bdmkdgHs+qi7Rxk7kH2Znoc
Cj2A5eSmi6gTxrLAVHLdjkNyTHxIheUk4pcWOu+2ER50AbcDaV3BN7MngtyxT7tvar7TMbUdc0cI
SxRpDcjKGTbdIXtMV8gmoGHrJ8PWA934kE9Tcypk/+aE1D3AAIodbSny9ErANBT4iOjsLUtLrwEI
Q5LdYZaTbuohahH7lfBvK/xJWqvW0eqIchhzUj84XWg+Bs6cvZC1Qd2gy4dAhd7TERHA+g0JfaUs
AVEHUIjRhWyQFe5iB2D9jMxAS6d51DTtUEaSOFCM6aWFY/oQlXiO64hVv6RhbT3npV6noCSDFIU+
llPWDbFHHYuUpIMce6sH3HgWFgDHN6nHckEW9CCdGcw9YGryihqzs1FIue3HaQ+T8BKXJRh/HJ8y
G0HGtl7bACLzIgWvYLKTZjZKydRjXk1jvOZFDTc7pXRszJsJU1itojXT6845Qr0MdUzv2y28jRYB
9sKZNSPg6e0Gc0RBII0Nso098ZCkW7aJW1sHb3Obv9c9qg5zSR2h9UDfgLRANLAR30Fb/SXuDNQR
A+TMH6FAgN+ifEWPg21X83GkqvV3Kw+5FQdz35kCgKz6E5ZGG5uaMdnaPe2mdw8SqstqGkTN3TfK
lenk+76G9u/wIDsvXLdgoPwYMihWk37V/bVJfEub7KgP2TMCXW9t6L0h8AdzxQs3yPVCW7JvhsSS
eLALHBKnFRJdR7OabmhHPdsO1aw8WzdBvR9192ka261bRK8xiH/PrJel0b3UI7LfA5VAT+j3mGYX
jznWVqWhmj7IcvaOeRPSI3Mf2RIFlcQHyKf45NVw8JK0fk8mYh0dZGPQaavCqQFYoHDyi7YeYP4c
Zq/hG5gqZTDHoi4GqIGOsylBHTk0LsJau7e1+xhU5YufB4dawJfU9f5jquHSDNFHb9CatOm3j7C6
MevESlQ4hzkKaSvmQAwbdIMexsEhBm/rhVk2iHIrvH3wmtT93Y+0Z5kaz1PZ44iYnqy2ubotgmpd
RakTfSzIh3iMTgY0Ceih+EsENHLAgzQDan9YwGDTqa/8+dPK5p3bzOxs5mMem2uETMDvsN0UMVWu
rDjhroXlJzBDJ7CeudFvArbnWTXjYg1unF9dXZ4YfSTjSdA4WqHKlKOtG+5nDRpCowo48JJxY8qx
C+aCSFkTc0Wxm4Kh+5xT6XU9PDJ0SSJsfZH9mNuyNZ7CzpGsO+mTyFD4HiEjL+1xXE5CpEvqLUhr
VNalonOblBN1PopLdOXg6fbmXUCBQbkrbLA/QTV3pEqjoXiE1dhfMxVrPyS9NgoT8Bwnz8tEf5A1
ksAqBTczn1oC9S1JWFGP41GpKChFj03ngkkugKxWMSzK+LnMWHeUGyP71aL2sD83BSyX8jlOyiuy
ntmD6Rnvrs1ehLIFzPkmspZK7byqaPdlI6NN1NW19YvnPkZYOXeh4WQl2pWh50CXcD8NXWDAUEMY
0KGFKbkVD7gBkNFVYoB9psJBceM8ehrJJSTQ0NwNXrBgAL6pwng82WdnsImGxvhgArdoE3C4+Tj3
kL3Q9NGsuNpkjgbIPWIFEzrGZIjrjz63YtkwYwvzc5afXToNB32w5WtGRmk5w0apnanSK1HVedBH
cKjFfM+jLFlM8PRWMUth4kI0blE8TUwX5qmGmllr5ktyPYOyWOKuilF2qOOaJG/Z8O76EkZZBr5v
cNuPWaIkm9kwi3tlDZZRK2tk91izkoO4JOWzOVp497uIWCFsIOixRpkAqICnfxhaYIMhozEHg+5s
xhNNJd8pVgU4kzkd0VAEewASG1E/Jmi083ofXpka7vYQvlObILJvryAP9wWFi12UoX2snrBtTAuL
zoXQmwPaS5datJgcZ2vZTqvRsI5e3r2DRmPxGGC8hI2LDNJPjJSLTDCLsoavLO7oNhYHXs2r1CLk
0wmLTODmrY9soixUn6B7D5PpD+O4mN3Uv7BaXp1J32J2/FdnCNy0cHDxnPkRwItFpyHR3I0zfStw
YinpS60Fr5EWfU1xtYx18zFrJnxRtAt9i0dvaPepOXVU/5NhWdkIiFBzXNqFtQgowZZ1/mTHw516
Jdi/8iVUZI0yP08yOji++4Ws39IEbAb8r35zc/2Qov/iFxMVJLSeZv8RjYGTpGfgZcEGkeB7JzEE
pyaxVHtDD3/NzBvKGl7RbOuWQDFsjPfOge9N/L4jLgOcA9ts5SngUTzr56hqCpyR+XSTbqu4kkv1
jgjNX0BY3zVrWhrG/KLR7B87dMhGy7kkCkftGPIYheIpmut74MVvXW89OWN3EF5xLCiz+XPG0g6t
hvVCYHYKPXRLbHyNHf9gttpizmYoD2yHNVwkZvUqbENuVm3ebXBV849FD0AGm+QUv9HSuTeRo9SL
gxuopFfbwnOZwi4aZfq67UFLtf0V8tZv3W0zV/uq2XYiR9BYZWoINHE+kfbnd/gu+agqt6CduMb/
vrQBokzlCxzJezlP96miazqHTbcQbgokgOTv4IA0UPONI5QFFtRkywLkseV/14jm5TrGtTSgJiBG
DVOpM2glsnujBhM/qh8maXXotduYY63OneHAOzZfmGB4MNsx40ycc4u8YfarHEs4hY9aK1+QyFDf
WUN7VCNtBKbdgnbjqiGRrjPoUX3zFRXdUsnY2CI62CJ4KCbQ1Xcj+Ey0bBVMN+5chOx4/uf/Ds5z
cKjqkJhQXgS5/PW/h0F3HuwAIWN25xg4EmjiBWae0s5GIXqt5mbcvpqqd5hRIrg1RDccNaP+z5cR
1cNU/PArGwExWaWr3Bgeub8ZmQFoFg21Oj7ms67zhYIyA2RNjF9NYLy7LZ/itVhgJ5jNKS+Mn6kj
CwrNhUDc8IvLJhallMt1h3lw4jLLanqnVI/C43kOrlaGJ5G5bf0S1OJWPdwRIfJQP/KdLoNfLwTC
VWkIQ1w9G7UXboT3oFkXdirai7dh+qnL8v/HBT9wEQHiWoUVLcPmI/JbEmwkNXzIbm+cyCUO+99V
ckheigwuWJxmxotXYQ/rE6IjMfHfC4U2ULg/fFp9/9+r58HH3rRRXxjnnG6EksSIKab6YRJ3nuc8
IF+aPqn3wvkbSITGS+ekb+q58MGR1diibcGd0vNYOf0zb8mjLsiTsrg5teUrApNQT2UsoaGylfTT
Rf05Lziq1Zj770mpucAb+O8bxqlWnfl/59YH9dYNCCGN/9g65oafahTore7T7XoFm95m7cWZn9Vp
HTfdc6YhvA1IifBJDs+tchlquKlJqH7WPnNuzsWD5V/uvnNf+cgE1IE3r4Hy5FMDtaTOGx/5BN2v
jD5kU1JZz9buOD5yQ3EUbIx0ULeeoENfon7PT8Xs7tTNcQC1+yfUdPlrGsXqxtDw2qjTsmyokzTS
JNVdZ7m57ttbheJrgD0CVCA1b9Vj45e9lSxdDGF5qQx8L7WRbObFC+iPAMDy75pVmRFU1MMrb59z
MNZaYO62duJqqu5HogbiI1tyspKjGSjZStyIB/x+eNO80YTDYJm2kKwcjnP0srMY6RNzAXN5Qex4
mc0hIvfO5t+FRP01gipSJh8yTfYGK2gyPEY1wuGEh1A/w+9pWFvei4cFHQ+XQcDDpbbNuZHUhyOF
X4/3YlKvzKQaFMncrHoldeg9J6wz6g3yOLkL/pLxzP1TBN2r/QtcHINF7aD8WeBnW4sB4TkECyw7
6vRqfeEPuQH+5WkNTBNrYMtv18LJdnnw048nrXvmmOo1cBSj+O/ddLTUEOLg6TcfpfvZTsG2B6fr
vcS0VtSwUe8zJl9OjXsEOBsCEwbeCYqM/Fzdktb0O9Ug/d8VaOHCEhlobDwBsYFypkUZojUiHkGH
jxE6icaLCyJFHZHfA3JaBlNyUB9XKxJqSiOhM9sdYxTNWjV6wb1kAiz8natuB2vX6cz8mWov5Llu
sC4eeCCrnrHvQnBrLWwa7CWRow9zLjuTVw1p+W/B7l4oYTywWZPLIvHBELTAFbv+E57ZD1iMJ1wr
pHNA9aAglLgMjQxmAK+ky7GsLxk5zSExaf8bxRLzvKVMt3APUZ1NqZd/tfo5LW1MoKnGM/15QeqL
KbZZWGzcsXlgzHCpam50xb+3FdAZkqP8N+n/mzRq1+HNs7rxqWgacKfz12rZUwtHgaO6TzjCXM0S
GqvIo/A61VxGvamuUJOmzpN3mHuhsRjXKuQeN9lwVE+Sl6OGvW9dmCEqEApJ3PkvA5RjOHLPyI3z
YGHrBz2lHzw9TqThXARzQQ0pFg2MAdSsYZrwPbtaTmDW44hZWaDIrAs3G/Av2RvcTXXr2kwTuj4n
NiqZjGpbXkcF0KrPXA8/GCbrNUdGUicXQkl74yuvRZktHPHpOL9ZBeECQQDWPj6r9u8RJAfbMxan
y8m11W2b9s3znuXw1aDQyQn1Gsi+/s3VMVC8GZ6hWLM3SVpX/EzwOj0SV5a4PqdzAnCUqdcDNlTn
cf5bixKUDkFBy/acGHff6775HVbOD6EF8DyRGDOv9WEmeEK/GRhJZGxJSbcthBqLH9l6i4Tvo7pN
rmOmhsUThgHDXxVsRFr5VdaAXzLAEhTGMKwGGX8ajR2oRyrqDXwTgtiiWeVmtA+0TdEa26B7+u8Y
iVGjtK5f0f07BkrxlHhLjfGAEaN2CLN9UZPRKONspW7R1rAk6x7Voasu/Qxq96nmlCxo8bBqbHpz
gzDPjDV1ORp6QSwH3Cy7hxGCc8TRSebk9diL1j31GCo7FpqGQ92+JIq0nSI0qJmYRLg7nlQqWvXc
eD2jz0IS/zpmSavIxtDFf0YAYSkGfKFZ4oYwO6foI869PFe9Rz0YD9+4mQ7/XiczBm9MVh9ugAHW
DYQisIDotkzDildoW18MTAIasF5ry8zRsHntclRcg8uUnsANrlQY6UgYioXYdkGLzdDax5EolzgN
EGll3Q3d+APHUWsCxx7p3HWSQIjBx7ecg8lleBKxW/pjvNa8hkAhf/ndxBCBes2l2UQ5XJTUt1Ww
D7V36b8SWbD6BKUJ6+YZF5R/63JLAYIlTgVwagBn4QfmWw9sTdysckQpsi+1ohk/XGVQ0yPbRTlT
FI4c8bo7o6bMNsF0A+6txmjrqo0aJtJDVH0FDmuD+anyRJnH9MQfWbH5NTQDSCagG90vVYf432PF
K2TbN0rbF4UfQpzgopY8B6IK1aKPuVTbAn/R5O0mJw5B7w3NGwp9/wgnM9TBdM99mWYy7D3KFwnO
TQP6OZ51S0YagA5rxkAJBfegnvnGO+AM6tSobAUXx8V/kFnAsOiZMDwnNX2aKYFl193UJiUs0PEA
xxweD8+/QqOPgae2NbXk8ajVa+25gEpHnXcTaXg+YAOD7FXQoxHWpIjojCc1XCYBZRScyUMJaG2U
85WnOxQAJrstXFUV9ukodNo821gvVonZrDMXzfyqaT96fc1F/h9n57EcN5Om61vp6HUjBi6RwIkz
s2D5KrKKRS9tEBIlwXuPqz9Pss9CKjHI6In4N78oCkDaz7xm5seefIQAvoLOAr7TQimdljdAFXVc
4LLwMNvdrjCK09yBe1UJyBDssQdTydS/ozkAk9glNIswQBtMPgkyAh7MFxFhMp0WnKqgfR5HgBUg
JBgqi0jCdehbpNFGLWswyNikXKsxqEF3EGQyBobrXk0tpQ6+oyV0UsNsTRCpW0Iy8igWFP++EgdQ
N2IEgaR+OwCRZDVQu3e76oZVrOKP6DxwR1WIuxFTkGFUtHpG18BdIKGY3N6jaKuOLFYTw8ZL2CPO
Az2Q1zJpDi3m7KwW9dEqAEDUF7U9ClCgavmdEWUK9ccEsP7YXLEm+btSyw8YVsNYPrDUWPIqxbGA
CbNE6tBcSShGIPgipBa4k3W0yPh1fo/pYAWxuxp6nS4SD2+VNc46NROG+SWI7BWbWhUIFG0GDRla
V8iJWztGmVAllHdqb6iYTJwDtCOMsYF4java26msnqCd63Z81CGGSrIiPpc/VJswIvZRb0eY9DZn
LFTGmZ9bwZMSJOWYxAUApwy5MiBiNOOupCGll0qQgyss+dpgVTV3T6b5xWpVRqbiRzXqLBQVR5PB
iH/nLvyzKlQgun2bpRaU4LzNwdLwJpzObKg9j8V1fCvGdm1EUHAI+arxbXJMEhWAVIQGqbPzjQJq
a3VAI/t7O7XLyWoO44DYmLpEIxPpFyt0X5u5hP7tKjYeVbwqnnDIRB+KykBcVfu2TxB6Slva97WH
jkg8bFuvOOiV/TTE8UPZWr/ceXgOWlipalZKPCpUEZ2M7zpBuOjt5gxdhKTZjB71XvDFeNPL7lfQ
WNd0mRsmj5vMNXRarJDQ0TUlAjMP9pSvWj8kvBoeqEZD+pPQwBOrPJAzplcmJ1BbT5sSmis4/kqZ
nuBGG0JYSpQ/7FLTkwejN7dpad9TVT7lPZ1/v/9CG2dXd1q7eMugIJ4WYf04lAVp47jGGOsWwWXK
5mjpopf9jIgrYUu9s9L6kGm8BQigndoeanXoUt92sX9w7JG6MmVidWUWw8NEQN/Z9yowJN8GhCVv
O4tukZZk0BMsrMzb7FGVYrIeGBf5TQ2kmGbs1tE1ehi4BxgxCQdgzbtenxWld4Um+ykXZb/whuoF
ndlzid+fpzLmmpQ7CxgeQ96qCQDcTXWzMZdOEe4bVsngNdcaLTeo9LByMHV1Jv9KWvE11/aVnsZf
Wxt12HzYNTnC62BDOApNrCzijDOIJd03g6RDHS1UQIPe3N0oHbRYnFtDNWnglGV+8KVW1rLIGSs6
S0Qi0ANAR1ZymtIfuBrhVlO+oEEK61OWT4PmvNYFzA1aKue5cR+80dmotaZe38jh779dyVPwGhF/
TjrIdu6fX4hIwL5zlj43c14jhQNGxwOyL7rgGfz1o4pfiwpcICS+uKobNHudQ4dtA/jfa1uD1Sjc
GOEclGfG/DGajYfCm25b1brwPPgTCmjWQwsK+u4W8y16Do0Npt5HwKN0Idg2tO/CqefaHyEJpisd
HRu8g7C06q3rmZr0VZXiKqH34Q22duMtPY1uUzniXqWks7JUthKaxtlcKU/ZNdIMSKgkpNXZSVjB
badIdJybgnO0Td1NiaoF2VTwgEkJOYrFJnWqeSPGsFyUFDOGUDxLL3qV1HVXhDML1603OUUyI2m/
+1qQUZw0rzrYRBHO45ZlcJbOwXKc2HEUXUGFccY0xA5a7D9CafmaNaggJZOxfsvb0HXM+3EtzX6t
bq+hHQ4ZgbVnI92rl/1tgWPe1p91ZBrzcOvKeTtb2VfbD5l9cwCkNrRQvWjCbPKsc5eVRY9TNhQU
0tpHu9j60gM/Bhi1HWcECuLW3k81Ni/B+C0wPNjFnoZEdlThG2uVZ0T5f4i+/VKwh/s+OQC03RJL
UQHiRKq6EwotYFiwo3aC9GjG3xDZ2bfcI40jbtWt6OoNNYTgQTXKDY2qa9nvczT8rkbdu/Z8wkt4
mU2AIgOo50g5d6LPdRXIgEs4WzWUokrOPr9tDuoskJzTNUIlqnpQgXyMTe3R7ZJfBkQqBzEOrOVO
ISpsQ0ZPxy13oZQrnBrWoav/iihXZoaHzlG69wM0K3T5NbGmu1RrvvrxRFlf/w4ohaocBj/liEWo
f2hBDAEP+KVWSJI0D5bentLcPls5BMpyvKaPf9IbpP1NKi8AKxMtOziQA10z2oZJQDLibnRpPpnc
KqkSeRWo6kKJRlDhlrto1qvNQNfMwtI7BPq6oNl7tOv85yhgDBgwqypkpXCuW2lvuWi3Hxt3VxI/
q+Wqw1XBMPMweHIrWZ9jkb/dl8BgT8Mcn7uGnpuDED7BR17D4a5YWRLc10x80eYxYsjtVv2DcRm8
Nj2WXGFwEysgrVcq8BnaK5oaQ7Tiy2HyF9Og030znvWOiCaFFmOx/Bt2mJv111k0r0kFd2ptm7F5
HaXiLnblQ86f09K6URWoipPMKUOOjfA1j6qX0S03oYjWNKg2KlgkpdIWk02Vj+KLZ8xINtfc89rd
CJlCCtq9JSrRXoYS+wiUoNmoRSxTLBYd6zYYimugJocU8P0VlXFwR5Y8A2IEyU36GbmQTINKP6lp
aWJvqQl9LQJr04MKGNDOm/Xi2USEy7aQ3W0pv9f+GhcAyEagTNNqZfnjW7cyzOZNWDc7NWdqcY/c
7KkzPPZDsJDsxcIGCd7nB8mJF4PkVVG4y+zgIbjq2PxNpyni11VWD7sRx6wwN/dvA2MnGxVgGJX7
iq7JUovDr+psMcFOZ4mxgua1NJx5l4Ti2sMPMmZVuIm1pzr/JeToBobiUMgR67ZNb6MkRPSxuzGl
OOQOHDAR3gwQxyYtQxMZMWBWAdG46wwP2DtRd87XJvCuDn6oj2IPW2AnLZrvolxKrkD1MxX5drN1
tEjIdLfhPFZEsHqPhxp7NPF/qg/Vh+CAysPNINt7J4iuiwZ/S3Jc7lC5LKPpQVUyPUxH+6DYOKF9
PTWY8KpPESXlHBFT7Mj3Tjl/z33vGAXhLp2CWxwsr3rP3JUht9/cPlmJhyeuv1U7vp7IOXSkhwGH
0DClB+zs+5BwZUwQAFHlZRQGgisCiANGSXsL0kai20gc8T9xkK09a+TiNJfqHfSook+KEZSRoCzV
b2rEIECEfKkRjI/zamMACR476xvmCI9Zg+fgHPxMe+0UTEDeGjt8xnFgi4LEfYsqp+m4GSlTf0r7
4CUB7NLXyQP683vOi23s2tBsMBrDa2Cc8wd42DeGFLuCxpA6PUs//Z5Z0YvIxHVZTvsYcsrABalq
VY6S8YrISqu5pkOITkXJCilUF7I70GwHg+otAeTedjPGX7W5Sa28xL1KruwSORG1RtX1ZAbdrTGC
yuAw92I6vBxZEVDNMCtvHCWLXWKS1PBDySIvrOh1wNAC4c0lsvioT1cHNLUgetCpx2NLVlDF0VtE
UAaoUv1T9UJCQvcxGjdzpuAX4/XQDSqhD4HBuylqms2wT7mQG187qWMU7QFqoLV4amv/Vs1CR7Wt
7r1NgC3K20Ra7EQbxhpgnjsp6IIU0tz3g7fPEHeoW7TiUPmLOKVzLO/VyV9KHzwNhajUCq+bVH+N
mawilBvToHeM2kPmWo9FGL7EFA4DW/YETeEest/WEsOrk8s73eix3x4PqVsfLI5am/sn4ruCzDo0
CAGZNjAdzvZRmHcQ0sUqTP1dgsEArTL/qGqhYWvC28/3IcdXYDcndTuIHFd52+Dn3xDYfHRkuPlX
Mw2Z7Lgx76PS43Sed1CtUdeYFv8K49RMIMzM99VU0lf9EdL//+c//ut//u/r+H+Cn8VtwSYp8n/k
HbSHKG+b//6nof/zH4SF6o93P/77n4jx25Zn6J7jSEtwb+iCn79+u4vyQP3tfwH0goM3J+U5dMEe
9/65S8qHSAxLO8zYj0g2RJTCGkSVav/0ybPtT57t/Pls4XF8dx6moulEFcv3CCiQm1dBkI3A+dRm
u4alPGM6x6rkiqAvLYJ8EXeutkijEiRdA6zSMnFc//jN1Ef/MShCd4UHylE3JUh81/vzxbJeK5t0
yiEJNn291rHvujbdKLqZgiRef/wow/rrWQYkTlfoumc4ruWpn/82AaC4OznALzx3lRt+TbwJFuTo
FSBycqndo309+JSTteQ02qgbNYEFLK73qvx5xnrrsY9a5GaTqOtuPn6vy7kRhmUajmPqji6F1HXj
z9dyRpHFZeKVZ6cPXwLJkRFaq48foUbx91FWjzBt13FYhAyzdfHlqA12hofNzjmwYvs7wHTMJSOs
fctYA7Ofy/k1qDDbMkSHGbLZDouPH69W1++Pt4UhpOEaNh8nbMO8WPmItEp/Hjt59kPQnym8D7Am
mvuqha44JkLYu4+f99eicgCBGqbNZLuM6+WiCkTUhV3X07UJBPbhVlXsRDJiJVXm3ieTJy8+TRgm
cgcWVUDd9FzpXEwetVeXzuDYnGNwXmlIe68Ll3aEVZxenqk6y09OkctPU88TDKTpGYZtOPbF8zy/
hLmFAwzYtuTgYkUyCjhTUXH8eAT/XpPqMdJ22J4us3axYGY4cuB3+KxktGvUpYMIaoyTfvtfPMUR
grvOBGzuXKyLIe4bMMV8TCPd5DTNAW00o3e3Hz/lr33PmAHlZXJ04NO2ffkxThyldTrI+lzXYpNb
NqIHwrhrh/peCTTSst9ZJV1YXSFt5pUQUBkqXJbnWR4+eZN3Zk+y/B3LtNkQhq1W028nUOxac23M
oj67ugvG5WZuj5CZFmgyYxBAabS3F9R26CUoOagoesTgHtBT9MkaMsy/Fi3HgTANXbBN2CAXi0jI
uqucoS3PAzVyYW00ql7Jvo7rVUYKMXqYInoYLuBsGSEsIcdPDuJ3TyNpMuemY7OELxaX42V2neVc
Ri0CF4tyFhHOXONGn01ITv1X8Pd0v0ib80j/5LZ598tt0/J02+AuYEH8OQFa4LiY6g7ludHr5qax
E1DwlREcJmokW81FwiEzAdKZltmB6ofoVmtyWnV1bi0rHfTIx+vh7+XAQrDUUaVzMcnLt8H4qrQc
lHjPWluchsS+LUb3WxM22icTbl0ewJz/fK3BRuNZBLnun59d1qjmJLYoODWA+aUVgaNcDrSu2vTb
XJZLIU8j9SGQorR0y9UQtcg6fPdqjcgYtDKRd4mhGkph1kZJYHThKWm3ufulHXcN6TbEk6nG7os6
IjAdD+WItFvAcbgS5r3nxCht2kgtOp981TvL6I+PUj//bTNNrq3LGAL2OQMe2JqUmZD2MZG9rrFX
/amH3xvzszDqMoS7GMfL095PStzrAhcXvq7d0YHMxQvYgzz/6fT3/K+N6i1p78eLxFCT8/vtqR7q
cIQJgwjB8y4v75HagomqQHnWwzA5+IlNJ28CIFBY7bBLTL1djIEpb6oks+8zR/jLzmyMbSQDZIRt
fd6XObYEAat53ziTiTw0NIwKjZa9q+kYc378tn8vadsjvHINy6A6KZ2LSTGB/kmhd+I2c0P9kNmB
+2BGUHjjypk/uaOMv+9eQRGKhxFNu4BuL44xF5l9UJlOei7ykNpPP+/GIUVWIu5uKcZuo7nZ4i2+
VAZx9A9Wiro42QgyzM6T7gxAoXo01jvoZ+PTx4Pw9+3Ji5n8xz0NUVG/GARfzK0gWcrOvVEsi9o+
B6N5/vgR7t8D/ccz3rKN31d/FIxU27KMqBH2dD8U94YTmZT4RA1Z2civDCQgrjpqi8gEgW+dW2MJ
V+bQdc616eTH2nbA2Jnxia7CRkP6Gv2b6kffRgXobQ1nU9GQJxT5glz6lLZlsQoRR6S/lwxXWiFP
CN996YyRlmCX3eWN2Fii/4l6zqSUr79kVK5lLp/UHEymtmilf81WpXQ+Pzlpdt/J6knXUAJzwgBy
sbNEZR4wjKa99BW0lrx4kFOrYynRQldN210dAHkUifZiOdrBhgJA1+BR79qjD8snbS2wAnJEYyC7
0YbiBp/BR1xZt2hUnoUNWyf0mwcH1Sk7JF3P9QOJCFgfJ92Tq2FCWAbBIpUUKYL0nGJhg77AY9jq
4PWan21S3kxSOxij/Uk08NcMmpawSX4IH23X/Ct0LInkIgMczy3+x8VymEZjXfp6ux6gi+0+Xi0X
5z8pjzAFDFVPWh6g7MudIgo9mDwzjFDGcG7nEkB24HkPVescHE18sjIv79j//zBuWY4th0V6cb3j
OEcnW5fhqbVJyodiQmO3rj0MD31wx7RmjphSw1zQRexeMwF0swnQriEOekdrKLpPzs+LzcjreOBZ
EdFzHYsz1FVj89tG6cY4joRbmDdjTUNk1lCoL1Mtfv14hC+vWPXVli2ELm1mVaIh+udjRFzKSE8i
/2h3UZktcLelDT6HHiFEiBhsTpKLThauIvAr7fbFjELnLh9xIqKi2y/dkkgMxan+NsRGdV1Fobdq
OJ632O14O89kIZuaEkZFQgUZORdnj6EMs9MsuGJl3ec3fkCzuszSXwjJsqTmytxaBpwZK4jg+9SO
Xz4F0rafWzE70LPKAaBbV4kbKoTj/cdjcXEuMxSOQ5ppG8LwHPKIiwUQ59J32yafKL5AumHb+QEC
9BB/bGE/925//fHjLgsrb88jwySe9VBJcN6Oyt9meJyaprVrbcT2NHo0wgKvdGEh7jXeGtgJx6gL
0dPBuFEah2jS7j5++sUuVvPuoNtrGdhASJ3s4s9576PRC7iznaM/nBTSsT6F9Sd36mUE8O9nkDF4
ZLOSLXwxoAY0PGdAIe841T2NpnZyfXzJHK9BYzTNYNKkszEg8znmW8yPhglFJDMgO6yi65h+Gd7H
ZBUA0koEV0Hp1oIIsGv1/OvsobzkVT6max+PysWm80zXc01bmmTFljQoL/05KhVypGltd+VDKdMf
vo5bkTl9MvDvPYJ6GoJkKrVjnf35CNua86a2S3BECH2Ck5wCKBTt4uPvMNT0/RZ8qaGX7GeiGYPU
8a+inRnnXe/71OQxVyy33th7t2iQ6w9EQGJnUGw61Hh0bmw79dedYeKrFSKDUeq+8evjN/n7CHcs
iicukY5HoUhenC++qASIhKw7WmlaPtInyjfNDGKEtVGhwZDk4SdT+N4DHY9NYVqOimUuFrbbOWMS
R3kFZs7Yxnm0RWQbe4lk6Qi6fP/5x7nsfoHCCYnh5YkRjt009W5ZHXu5SZDekd3jGBuoW5Iafvyk
i1Wjzgrr9yepn/92VjiOFhk4HFXHaaQINYJQwbHP/OQhFxH7vx/CilT1XscWlwfSLOSASLKJEY2L
Q8JsVnfwpA8u/hud6tEFCvqEWfnHX/bOKcGnecTCjuux5y7zBGvupY3MLwjUzhx+dLiIvTb1VKwN
KtuABVsT3IRvfxPcQYu8EARUCQWTnXIYXUOJz7+02Dm9xPMMg8WYkfNJ3Qx2HKEDmuCjiD471v4+
ORkgrB2IfriVncv3FSTEGYcInIACVYHAap+dYfrWz8L+ZDrefxBeVQRAJtXfi8MIN+Rqzmu3Os7A
dxcjyklRj3CnByb0kym4yA/fJt6jLiddSY2O+sqfq8sPW8cu+6A+EmVjHBLSFfbr/h6sHyCRhlNQ
dtajW2BSGJB8ISYXbD5+g3c27dthZes2r8BC+PMFHK2esCecmqNRVPIuDBx6RlUxHaBSxkc9qetP
yp/vbCfbswyyLI+zQr+cw7aM5tatq+YIJLjfmzGK9I326dJ+ZwIF4SSng2qeMLx/fpXZDWHbBUFz
tNQDBIcFnHjo1v4onU+Syk9iF/tiAHU5cI2O2XScbRrp/uuAizaqEkXcrA3nsx3wzu3yZ6Sk1tNv
p1HpxWkwO0RKqYMykbABL7vRjfR1CKaGKGZ8yiPjqawKcUI6sCaVko64GnoU7D5eN+/Mo+MJDkZ1
bhC4XUQYDuplMPTz8RjEwXU36V9mS/ukDPvOI6SKBmh+WVxl9sXeaCz2G6K449GbENrv8CizPjsB
33sEAZLH8fcWeFysk4wgXJs8qzkmeIXcVr1Vr+YQTb/BQ4CkyivsVZ24Rn1kMjZVVVqLMjX6JdzF
FO3GcUZ5I/JAaLr56uPRfec+kKZHPV3tEtu8vErjuKw0HSDDMcZ6zLNdZSVZt0B7CziNmAW3Vt2t
3TH/JDB+Z9tICr1qiRGiGpfVqrENfRfN2BYdzAk4r9bQnu+wJwnEJwP/zqnDgzwKbByxyElfjLvw
7DoCwtIeOeN8PqtStmXNz7kguTZo5X48mu9+lgX+gpIPfcPL6nUZ26FZVEF7bIP63AXtqdHu7Ky/
+/gp760lS1jCdYVJkfoy3mKLydHsIEZYTWHAakOYpfD9/Mt//hSbwBI5WJIlcTlFtZikCcMa+oWG
jQXy9yuS8+STAXvvU1T+r7osDvfCxeY2PYKOYay7IzpKW4zC6mWUT9Hy4y95b1YYLk4Rw1I78GIN
dBHAMoCp3TG06md1x9IAezJd+ckp8s75TJOUEgalbFu3LpfagCYN7n51g3dzET+6TZ0+yEjDu61C
2MyAf72QnZl9sr7fGUDXMFhs0ONNQbnxz2PadwCO5YPVH7P8KZ3mqyT4ZBm8M3g8wKNU6Hg6M3Ux
eKAea8xqzP5om/2V3n+fIqD3hAsfT9E725S6LCeB6xicRZepalYiJK2FXnfs5zJbec5rKtDwGLRK
cWI+ftS7H8Q8Ef7q9Lrciw+qjdB048zsjnHvhQBeI3FrpH5zLjL5+vGT1IX8Z4LGSnj7LNXOcS8/
CqUFw21kMxxNmTwDLg/6DOVCNGL7WjHZajp62IB//Mz3BvL3Z5p/roci1duWQHs4atybV6m/Bzcf
6DgGfDqO7xTTKF3RuGHGPFddIX8+itp3Aa8+HI9aGI9bFG7GVRhLV41m+FgPqISzEeTanDcpHLlz
hcjNokuDaTtEVfbJffLONQZ0gASUZcqIXwYJeg47JNUshLF1rEgapG/HOt+NkePBxynvklFJbFiT
8b9YthRQuNjp2nnyEj1QBYMu6tEdjq0o/H2IJq/mXXVRi3wuljK3//nUqhtakktxk10+zApzR0Mk
YjjixAHKtsWdiU9KtnWtY/gA1+zjx/19svxZnFT76LcAEJ/FgiyoMm/Mni6blc+PTeyW//nRzCXm
Oh4oDFaTeRHTWoWJnUWLy30FQJiGXpo/fXqCAT94ZyOy0anIADZhJ158St1OgR77Wns0fOM+RUEi
ijEyxHFtgNFETQqYwdHDWyjWYQkIGLyaXaDV4b9EHYFJE57qmVABszAwrsbJ6Hokuo1b4f6ygGKX
hvmtbpSQSmleF3lDx9gMN0ZOab99VkWJUCSbppBf5saAx17f2JkHurk/RrOPXflTA6w8LaaTOXSP
YVi/2nR1nR4Ol1usBwyZNcQsAaHfTSK7z+F2NLq/skqx1f3rxhlu4y7KEadR1qHXIniswQw5FQH7
FK/jIDkDrj30/vfWj5FXb7dGHiwivj1xUF4BBe0k4hybWOSMvI8xLnrthzdGG6iLwNpR981Qa0Tg
/BWe79IuAzzbrK10M/yhaI9j+bZB1wt9EwT5QCTzy858Bsm/kG24q317maHM4XZIOzZP5hDtBDZt
nm08k8i8wF+41qA9RK7BMSXOPWIZfqRtuccQc95qdX0QmljNMCDF9MrqUfa/5Kz0eR0Hi43ui6yb
FR3pBb6ZxgD1F8gszcMMuSbYIy42RtG0ZlAxc3VWFYOs0IpwU35CH7jz5nbfZca6L6IVomLbSlMO
v1iBVk8llBAf9mBIbtUyZHqvbVXFx7DLVT17yFNXS0qpg2VtW2PcTHKGS9gD7Y+N57b9iRLsDmLf
pk3ztbB+lGiw4JN0rY30gerpOfe/DlWD9U6mXeVh81DLCs83uXTxYFOTErEM0e3Eri5ZBQ297rRe
eh7aV57vHCI7U6bUcsG/0oUOUkRIRXPIYlNUr30rRDo5RzHAhC+re+esK/dB5t8EKXLWUCfy7MTA
LzpUP83iq1dJXOj0R7NIQUYX8hfGWgin5V+qslnPlcBCl2q1Jczj2GS3xhyTgzj2j3B01jrgcbcb
cRJApH8qjL1tScDSCHu5/QI1oQ2FGaif46l1+4cZILQ1DrvBF+jmi8cwxfXNQ6jYne+0ljynB8gs
p2WSdI+itk9D5b/QJ3+x7Xypw0wKuTQTrJ2mMYeZRbkHVTShwTD32r0bVfeGLxejGa5UdVs9dqiX
vSiPepStY+pKTlEeim5aanV+JFP+ZZdvv4E93jqITWQfirVItZ2XAG92GQl9BP9fm/JrVweQNHMY
+FhC+tJHyknDf8IKyeCoqIdpvpRz8gVkw0IP4y3c7hlN0RTssD2N4kpWMIRM/Ydt+KfaxCNowldP
6NfOSLMz9W0NxDmKUCXiEzPm1MZpdINtb1UnJCUffEPiZx4eSwO6ODh8qYewqlFK0bAerRt3oTKX
CR/PGSE04s5zMmQry24eSneGJxWumig+Ffyia4CoxOe+q6NFW/VXnVstHMgVfmvAugzUoC5hsDqa
3LmlvO6SAPoZip4sq6Tq2YThPpLNqkqxRrNT7Oj0MzTIo4muHUZR5ova9TrpuCRXDTrjauq+CpMy
iHMz4N0jCsvZ2L3uLlrMMmo/3mKbus5c56nFcMqqqseO3ADVzAxVOndeYJuiL/Xa/OJAio/LaVWE
/qKMcA721NmmucuuE/iJVWWx80o6DEDo0OFJunYZOA5KtOQp1Pu/QzhdQ9tA393adwDMRyhFmZks
JeYIMxGBqcnrIK3llZNaPj34+Oggta+OP6eNumWS4rHaxhBce9+49dGsFfkMAspEmxSWop5ix561
2NLYDeZgOJP8oN2BO4Uoyr0+VS+h1EGrck7B69kqMcsUuDRxC3442Mu4+o4eX76IwKS0Zb1rQIuv
rAyMtshwCEPAYbYQqRws6IWtV33DoY/9nWg/8Sv5FtXVSzMW36O5uK07zE5L59Sa05ZueImuJXr8
sYbmAuaDLRKp8/QQwAS+6sVE1tsaOhZzIjl4+qxBl2zN/SiHYcaYMSsOPVC4jYnPTHs1OllzFU2I
wLUOm7cVtvWgx5ZY6kUec1qy9Dl02nJdSVqGmtcBVnLvETLE609z55fYqIn0KHZQTMCgBN/1HrGx
XwVaT0qyIXpAwLFZdwI5Gr0pg8WQyhKvUF0gQ8/CoDDi9fEj91q3apVUf4zP7SHRG+zpQ0TEaF3X
16JGKwLCtF8vmlEfUa9u9erJTqv4RmravJyRGd5DhG0fnaQZfhRVaRtXkUiSfZOgJ+GaGbKvc46J
cY/teDgViqYn5u4bbbxxq8ECWVt9Nx1Cv+02hhigHo4ACpw2hHTcmy26HMGIzP1UPMKA4uhu7AiH
DO2XPkrzpk4NDdJhoJpLJQpwd6i3A/CILA9Ony5RTAwmbIsFqOaoq8pDOHJowoREoTE2y7sCFp2v
b+IeMRdsXLNXuovRapQG3tQIM0QC6c7kEBs2WLwMNeRquidIBftURCQY3oDOenkcTe92wLWILbYv
K/PQG9BPdW6aCRuiVlCI8pqfmkSV2NUn+MqG+at0uydCZ3mVm/ABccfb1479faaOetUYxTOB7q8c
Goq6c5M83ugYKjoGdY4ROFVqIFtXOQta3Uox6xtFkk3kefdaEGBuimWFZpo4y2Q9fn/IY9DS2pl1
i2hbepeWuPNqMvpOrQl7hLj7Yo9UG6PMgV0wzCfgsmgTdd5dFIXYMSX1VxA+K10vTgXIXqUEGiwJ
0KHcUb67KjoXZc1oM8+zdqV38VPiOfuUuxJrHZICtDtCPCBIWw4DQsi1qSwtwuA278tbvnY7UB7Q
zOY2mP1HQ86ol2oezhtztDWCAuR/5D/UndvtojZF8zPTtaVRusRpKE44+WrKS5xSsRVVWO5rTysX
LajxKjLP4YTaBIcLdwLGAjZdbgJQdc+Pmb3IZ+QSKiCO4CwypdVeFXJjZDYqXvS3ygozD23TDHjE
WVO6LDECCqcBcBDfgnFE7ltXbVFhw148WjMMH+76IGC7TtgQDN6zFyBPS9oZDbxsI1epjQmo+hdx
PX+pdec66f2NbpurAkeFETN5bDXW6s+pCKjQJZv6XR+0CwLzEpZnndgQrb1vNpzcxIb26sPBLMDa
NGh048hs+/1XlD3XanoLFzhHhRqpi6dh/zMw9cMk8M2JHlQw1nAbaR3NwnbcIAe80LCphiZDRTtC
zQKdQntAVV9HBjlGIUSDS1cQ6wxu/TxLAdnxZ1aG2ybr9vSmp6vaG17Srv7lD6ghpfFPmRuPmdXf
8n4qrh9MbSlKeRW0zxp/I/MQlwkAzXPNIcwJg3ZYeta5r3woldMy737qHl6g+BbnjrHwSu7UED8G
gw66rlffSRD2pfTOfe+vMQslJFhSw12Zwn4yJ+47o/hlFyMUyOBWBUWRNh9owlsu0Lzha2dDTB+x
OEV+/0pwPjYkrRYxlMWvpsr5w0IxKDPapcSuPAwSzD4y/1DZFVKAzq88Fys5I93Ov1CSNqEEDnG4
ecK1AymSYN05kKwK70ZNQtK0DwCMQRU136up/tIE+bbJTeTdH9IWce688eDO9IcUGTqvtsiErlWY
X2rx90Sn9WXJSV4hDIiQG2kCN7S9qbiUG6idc4NjjrRW3iC2Y9ndix6rUf/a97KdMIbNKOZ7U9Qn
zcv3Fh7katBHzKIshI0Ryls1zRn391WFRZcKHYVeLGti3UxBsXqE/VRNeJ64wbrgJ/q70yKeTevK
MyXU3+TkVCVwT50VZy/GISSYgPWJK1fawS0VeBAsk9JcDS5kwmFeRpqAf4k329wumsFYCGxcVEhE
22gzJd8M39lIjaUZ37ilv4QDs9Z8eafX1VbTEJZEULhw+l+4o6wLzcfSsVtKdyTua/NzGnxxi3gD
FHdJ6f+g00RQqV9AFAXkCwGMEikZVhG4a5R/vvbzcCy4ilSW2VIfRkp7T/N6nSaUhap2r7LQSOs3
Y1X5uECcvCJBOa5YlGwJm3O4IPnAaGod+NGxzdMt4qkorY/nsCsb9IbH04Rhzsd1AOPvMhbkSoWa
dKlmka1f5OgdlTQji5L5SMV7X5cPqCE4za/Ur7cG65Wk3daeVCNK1MlCZ0spuRT+tGp3SkIJy2/Y
deWyHsQnAIj/R9mZ7ciJRFv7iZCYA25zIjMrs+b5BrnKNvMUQDA8/f/h8+vIrrJcp6WW3N0um4QE
Ysfea63vcyMPYRr9ECwOdKfRn/7ZoCgxTM36OMyXog3YGHg8Q1+1pz+3lehFMhDiH7KkGZT8eYis
wRPPW3C6jBD7USj/z8lOlRdEVM9Sz79oY33u3i3Hww2DOZX6R//QqKhnO25bC4dP711aDiGhr1xs
Zzj++xv924X7/SjLp/its+PmnkWk+zxdlryezeG8tHSX5/C/H8UxdfQvi5qe3u6fRxnCwiwxYY7A
mQr7MOfdYgnMgppC9PDvI/3qNP7ZaEV0gk1rGWQx4P446s2MjPrEjcbLAeWEtKlujbs4KvZ2rW2W
7bEl5ar2L5eHzF6EnewDquJKxDe2wAhOf6WS6ovG1ufuGc4RiweGR4eMGO/D2SvTxF1fzurS9xNo
Jp0TVj8MRdzIv0/9L18lOxpr0Xih5nXEh3avVZha2YRo41WkgIeKqD4uBoNtbCKU/feh/vIs/P4a
+KXx+O2uCQWPYu7k8yX4sDxAsWw/is4or1CmxodQd8Kz3miKtyB54f/1yMiKaDHbDg+H9cmLE6cZ
DRViPKir/fSmnWR8jh0reaw6qU5qls7SSKoA/M3l47+P/Hmkw0ubcR4Xlu7hp5ar2SQj2QKaOosp
/ibIhI707kfH3bLyhxxhwdT+5+/T5w1gIFjwOOdPcrrMyWlTmk5/9sYVkj0EzV9K9pZ31p8PC4fw
UE0xVMeA9vG1KTSFrbeP1f8/RMjGkz4PaXByhVJPNV+8Bv52CQXiUwQo1iK4/DAlEIiWkb63w7kX
1Q3/clP27Z0d9qfc8gKXmu3f39jn545Lt3gpXRq+nvioR8y81Bkr11PnekBoNJn3BBmPX3xJf1F1
chDe0DY+DjQtH50EduhH5Pllwznv4SgYkVMcph5PKvHghC8aoASMsgzp6uTjxWhKMnabttr9+0Q/
P/nLPYJVip0Uy+DH8axm+pozeeNwnqM4u/KdrH5FfjCfcfyNX7xf/3IozxCLiHSxaeofvXC19EtN
5dpEaOVK0Rn6P9yUf/naeMoYYAoWC6baHxbajixP2g7deLb7t7C4XXw9/75cn1fW5TH+3wM4H+Qs
0pXkrSfLAfIlcTOKyfPefPlsfX5HchRWPOvXO9mzltP87R2ZtOWc5GY4nI12ei269GQn5Ik1FkwL
gsF+tDEuriT3Xv99bn95ov846vL9/XZUx4/0JBL+cIaL6DFhW3X6SVTuesItqLQ2cGf/ZbDyL56C
vzzYfxz1w4NdYZAXnacNZw1pQN7jjhf5rQbRUheXhV5++/c5up/1a1xan1UOVS1KnY/lRDgb/SCi
bDybBZDdKbTwPUyoa4HdadeTlNYacrN7mMBsQR4wxz6o8j66HDzPOhopYUSM5aYg9LUli4X01sMA
tBcTtSS0oXWhvqwLVVu309CTYel1d6LU2MeTxZYRiBpq91pZE3nSqfGd+PHw2Sq78i1PCb8ISw6E
tlZo9/DDZmjweX/ZGKjkM0f6m7iGUZJ01McG8h1cHRgpobcrtpA1MlJ7yNmw06AWY4b0rtA8eCcl
PHZzYFxkKl9djVbcPDjd3GKSsuwrS8McNIX0t+O+7HZh17WXyvfUXhmLCzxO7QFChRtBAGya+39/
C5T8n1cPjMsGUnZXRxPwUSql4+zJYy1V58ISL0NusrtBxb6Ssv0WheZuydJncggEodq2vThoXsf2
enyqRXMQ4HrTRp3CivagHtV02DI2rppFn6ZoNkMCvUt69d6W9VnOgLuIPFC9QXHvuKC4x71HQbUa
Kmtb9cbziMGDHoDaeU71ve2ybwSd3EqV3sapS9SuDfo9J4O6uqjAYs4jsceEha+TfL7QhP7dyLHS
NOTSuHCYHIZEid0/zYn1OkygFRuP7P8cUxGpyfWT3/tH4HmMaCIP5F176xtMA/rFFYus5R1U9b5P
vJvOi4mYiu/6kdx0O6d1h104darLOY53y6LX+TWuWkLW5rDI1yJqX83BxbbU2recIT9PegvvwOM0
gWHXDP1Zl+mTNbQJcbHubTy0OS3iaBcZ4f1kzxt8YkDk2uSugPlC6PfTLGFlKc16bDP8sa7r0e8N
Ezj2GmSFMUm/z3QknE6/diMwVHSsc5tsySo/gNJ4B2b+rDLxpJV5vJ3nLkhAYE25fTHr6b5t6CEi
cyRiUDsMZEmQrt+7K8BP7nq0sq1nZy+ItckmLdQ2mUeA95YoCTAEACq05MKV+sXMDo62sW1sbGVv
qtYOKrTVK1+ZwHStGpYrO9jlL7NKcupVw1Y9S4pT5SSkPGvDbdeudWImNyNr3ir07GDuUns79ojV
SprZkJf1K5Tya009m1fK0JptVyTR2qRUCBLLCIlW68KNk3Q9cW5pc9u0vce80KmwmjllvE1SUxws
8Mg7BrBeoFW6JIGyJCmIXgOByINr/vCSfLwSWodCMJLpuMq5gsdhLI9hQ2QYCXkzyc2xHswqJ+Gx
IgE4S38SJXOGKgFvzUv72yqHI/nvh/KXneC3ig5HA3JaZBjkG+Hg/iTEEJpjuuQHWHdTV+vMq6rk
zTdahgihidtpRceFsCWdMVDUwEebmuE6m51iHzr2eKXVFjHLvtmCnu+z9iSdIQsK7tCYVkyEu62x
klOORves3ERepZCAdm7SxWSkcO87ok+4l+zKuMkKWCX/PrEPazbnhUIdE7hN9YjE6aN+Jrbtghu+
1u9FOzSHydC+eQ5zXNftVbxWllm1X1zJv1QhaJx8dlOUqovg6c+FtHHqObeJKDvL1vDuUlLQ9owL
zC8Wzg+nRSHsswcTiJ2Q1S0u0T+PUpmaUUXQtuBWkC0oY3LBmzIqvucGWVA+wtsf/76Mfz0rB/8P
qmtuEPFhoVZmbFUFnffznDBciahGto2y/7v6zUf5ZqFGxJOifwq28Ksonrpy6s6DwZRIRp4bTLKP
H8bZ85+HNKMX2XTRF6f2uRKnR4KvYFF2Iuz7VJqWhsyJcyrcs6rjKxURHZSQH5nWJdPWSvgbf2zu
y4kxnTLZUSVWM37hlPzce1g+gf/L/+QK9IXWn99miz9Qh/DlnIXFMsLkG9KCozFZIEXgPavTkSzd
gmBkMTNXCWkIev4aCcG4TkdH27RhmF9zZ4traaX6dpjs9lDbSf3FruizVou7mX2KjvZ/8b79Oovf
SsTEr6a06hLnrLQYaUkU/Rx4xysHYXxl7AYTgJFrjAxxC3zbfqFtOo1kz3ogK/nfNyP7ho8VxPJR
Fl0ccm4McR/FOCP6zApZvnP26Y4zvTOCWhU/CNheg2e8NaV/Y/SETI6VGVhJ+wBx77srB4UaWe5V
0m71Nt2IxNM2KZuVtavUc0oFTB6g7DeFUEddTPLCRVEIyArqvFpiQkE5r+hgnvNav6rs8Vafim4b
ja2/yu32tTBZcAVz6g3u3kDFM8WiTsHm5wuWMUq0dezUF/VIvia4IVaSvNkYQ/azzMm/MJvp1Vez
sZOZNQLKI98qHtwisC0tXZuSTXzdiWjbjDoLrltvdYYeoUvmvKZuBmhpBLdZgD8b0O5e1AlS9Qw6
LP1ZDhByDOeYC+fNCnPjYE8mGVe+TVglgYswWKN7obLvWk5uobJvLW8+TuG4CRNn6wj5EJHHfOha
pdYtMK21GHruSUpMaKJXMmtfy0Qipsize4YP1BE6+g7Gpek67VL4w7MftEl1qEv30qtNgsoIfHdQ
atd8amkOSyovmXZzOwdS8w+jnV/orvaNXLOboSvfBVOUpLHPbBu/5ROT8sHyzmRUhCAjKqb53hVG
sWuvEZdKm5/1hdw5FNmdCMfrphPBOAmwJBb5sPZGJc19CHzA8fLbypmBBpUn3cmDnkNGXrSM3cir
19OtU7Iwed69AnppDcmdE03vfugc5sQ78GZckxr3kGozycWGnwRelM0rlpBdhhs/hXjtuSNapmhb
KPe+zl2KCl3GGz0ltzSsT52WvQyCMSc3GGqQ1CNfVMHwrftuhkExkRnIcC0zkAnVPr7+wq7OPahB
K4GQ+8UDZP75/LAqsnRYtu7SU0Wd/atd/9ujnJHCqtdCTfc5qd2CMQXwNuCju4aQVcav+joh8C6b
1rXbEvcbZk8+rLB/f4YPDYHlI9B8MHF0eHQd/Y+9h8jyigFhcPyAEd3RB7zz2VUzR/kX74oPCyWH
QVZqL2LHpX1EKfDnq9UbW31yMUPc02HZgMAGJBfehgTQr1u7/+KUPuxrfh1LeJSutKspVT8uysQe
JhjCiH4fARdk3Sbsmz1BlZuueLXSXF/5X8krDfFp226ip8Z1wXpp4FT6aL1wG8b1UZGnV3j8MQwp
51ZOjv5oGy3zIQIJ3wkQSPeDHU8HgIfdxpBh9c3JXeNZi9S0TRzb3s8htu6Rwnjt6tB6htYJAxdH
6i7MZL2dsFpfFZHLfnHSInwm0yDWKgGgHlGEP4WhjtCugLU5F1P6kE+xeoHOmc8bNfrkqKiFA05c
/ij30aypy7RvxrvQMrJ17fD+7fQBCAtOzLPKyCT1BxbBErkbQJgq3rEQRhetDPWdIav44IJcZ3jv
IQCKh8SNV2Y/e1uzCmuSUbIk50Gch+1QsSytMmlFpJLr9ncrJfOBhn5JlGQfH5CP4+GwZmavjlFe
pIIZk6EKAukrHXyWncxBX/g1ppohvc6lszBcGito8lFCanHLCyMN6xtC0ZGxqHZ4ZDPGO7pB1NeP
9gyIgqjflOFkt2p0swxQePxYYtAJ8VsZ+nhlmBicMUChArAIUEzn6xkEWdBVdhlYrWkf3Hnisljs
f1lwo00T9STmpqK4qdTQ3OXF4D1Vnjs/W7UHOqZMyIdJrPYcGXwFuduLn0NkprcdQW8ILYtkFzWi
3VBKpcds1gR7n24srwclgaK0OVs8UjMZdSNlqVMglxOvb6QfuY8WjtW0cdrkwquiX3oawktNQ+1r
PR9Y97rxKpqhbVQI91ZzrnI0a6m5YwBMbLk5xR1ix3m6AZEGv9IwRvqXXXIx5VXEgFR4h64oyWaP
yWauMGxvgceRiBQZ49Hx7PiiRsuImE5kwdRkIJhxva9J0Iba0TQtcPoMRJGsSfkrlU6yuzKPrs1O
142z8Q0KR3ZVDoXagOgsSE619K0vZBIkVM20CBR7FekWG7iz/a4G7Rk09mhuWnaIECU856D3fKqu
KpGOVDReIGcgrQjnaT36xRQMeYf2RKuSQHNng6mu84VG+/MzTUXPa2spgXn+Pr5GhmQwrba0QKIJ
ehWJ1725VsNXOs7IzeJK4m/R83xHkGS76fGob/79YjY+vDKZzjqWaWFY5R1Gtf/x+Mp3xpx2YHSF
jbS/biKV7sflAkV0sgHHCDRn9NfQqQxOAHIUeFPP+Ius0gqwd5tsMz3NyNcG7lTn+rjzJqAKX3zE
D4uHR9mHI8uz6B/pCPU/7uoct6A5lpn2ZRmV56Vp4ttkE/jRccpYtNVSnEJNbDd5Fx1bgbC2Z8Pf
ugbZdQZh7V32xQf68JWhGMCajKjeEewz6W5/2B7RRrIIWhyy+2SCUo9+QnXTtdKPfdvf2PoYFOZP
5X1Rj38+JslaTNSXf3w2mx9WNi0i9kbLO+9OF+Fal+9exZdQIah1ANuOu7rhSxm0ryKiPlx5zvTP
oy6Vxe+VQ+2WeocW766hiO0w+PX1VVHt6/JxIc2J8LJBihv/VKTQ2fSinPbWSMz7Zhi/uOIfd22f
PsiHPRN8tSHOQiBq2YDuPUJ0dbQkcBf71lHtsSuPGjz4uH/595336fTxcjNVY+jFF40L88NFn5Oo
SclRnZClsBitCvDXR+Vl0Y/MNob7fx/r0xfMkRg/4WjgK1vSpv681E0+x3yUWEIoufW8+kjYv4P7
ZBDzzosu7TIhn3n/70Pan+pCDsn+nlYQ8RYMS/88JCVnH85tI+/N+DuRRDAssv/o0qJI4m/2TKaw
yFWYOi9n/dsNZJMMo+utr9+ZkaXvyWUAowrkd1e6vHS9mn3Tv0+JeJrlS/mzt8XzSZWEo86g7P24
W9QJn7cHUgvvpGwOszAu/W68yHI8VfS3Ck1mmwYx40o36ie3z58supXgyI9+S+miOSkRxT3q2eZY
h3zCiMFM1pP7IxAwht+dauEs+CT2RoEeIY+u5+Gg1SLoDOOk1e6FX1RHYySMu3JWZMsfwRQDhnWJ
mR7jFzJYr5bfIH1pzXuFlczZhhih0Kde+k7yE2PJL4117Ma7ujUIetLK58lLTigjDt2CO5gXO9ji
y0gB2k/rUntziSVJaNXC6Ry35GhAMJbz2a6J8a+s+4JtyKqb0hsS1zaF8aIX71OGsmlQJz2tD0mi
g9VyxCYW31GPQwepT5Vm7RKulqDP7fCnF9v/PPq3bu8GxLzvwzqhVOQiegsQ0dq0Atqz9drm8zm2
um0668e8+LaIXULaRvX4YrChdTNEcE1OTrw6JiRPo+g+6MZPB3r6BLLO6OYD9NzjoNt3FS82bHCw
WuSjWcAFqL8VDFN6w953alpPnthBsrkno/qiyww0NkVxVQ30bvkcYn6IMu3B9KKzUUPLyotdGwPa
iR4B3K9KIm/WWXpMSEjfdL3CA6Jf1t3dnLVr/D6bLoIarlEv8jqRsTxLs9rMrdmc9JLvi09v9Ox/
JSHViMX49D7h5dRkXnjhyKM1ayhM3Xik7qM+7e8j8ukdgyBx/CKeP88kFdr+ernY+OqUj47PnxDO
Lv+jnOwLUBFb3qetqHcEmmGX8bW1iawrTNRVmiiQSpLwA4r2nFgYdITHQU3AVOR5HrsLH21qu/DP
R/dV6P7RMt77jvHUwLTKENtYFruE6kev0IkScG6b7XZotMua+mzdpTozLvofGVVV2z10owS4MUJt
KRDYpyXzhsEzJa6KMGh4JAZH35S+vw6rPsCMsOsQl60MU/HltuqaYJzlKokiWvel/zT29K+M95we
eQkzwE7yaZW16rkz6m3p2TuEPiY54AQuUiPXevKTXUy8IRIg2U9NLa5F37Q3RWT3GBGEJ8+isJ4G
Xlnk03NpsWRsh8zfE9d/NGGze9ZgX6tcNify+n2m7FXNx23eOqc0D6NeZse+x3TntI56ijt7PEna
/Gs1hPqjivwiBPKlU1JYeiMvqtkLbzXN9jYDqW5PtqppkqR9GnTtZG17N5S7nm1yMGG9WdmJrj1n
eRKCUzDVtkosaxsPcrouaAnUKxvD9W0+9uNGxbSLNDdCeo3nW5z1iU5lgPqgJNSemyfeOKNQ924L
KBl6Fke3Afo9l0q0HTyosWadLYsHl2j+VZfoXIPamv2D7oCyTWxpnchh50uv8lCnI8Uicxey33iQ
romBKKlJ2Z0y4jDd2t436KOhmYZ3FiD7uVYkdNHnkzrIvELSxALmi5nJ7tZNb8ij9NM7k4oriqPL
pmnybS3Sd2HW1T519e/0eZ5srQjKOjua9bxt4BBpPZLqyOywGTl29ctDMkpx2xvZS0U22mwVzjrp
zCdvdNmrVRk3oA7Oe66qjahMUE4gp8JTNqqdGxLgHVL8WfhxoDqSQtP29y69fAljxCnw2ZCysvwB
YwlMBGg3ut+EAYkrPJWM7fklJ40CoPhOZybELN/hN3PCzxvVnkgEjobbEiB1n6jnek6v8BxhefqR
9VbAb+p2edWxvZdmtymjBa8d4ScBVJlsGoaudvQolbPS/GGDR4lpEbDU8cWSRzq0VxohtIt0oLaP
+mjQ4N3FU//eV+MPk4D8jRtCEWxc7brJUUHFzF/xlcXoSaPIXE+gW2PvARNw5YzfFZfNcTvu7vs8
b3g4yFyR1305vqu0NpnGCHxIxqarr5ZTpK8bcFKFhnhWMKmb5JrytBq7a615zxpxzXlxNXr9OLCn
K90HuiR+UQbLsWdDBmY0+hsEEMlypqFcWmUtW7/z3Ni3kkrEGUL2Jk6Rre0phkZZNGhTyyOfiros
meqHyGv3Aote2ZrpriU3M+CKFLWpjnUkeM0fDeOdoDOS5Lpm48061aNY9SrfGBb8m3zeO9xz/BHP
StWKH3cyqnp+XRxIy99E/SmPc1FGdNBeRJEf+E+YFsktPxMKPVtHxbRjh48t0mfm6mAEyQX/s6fh
R7tA8vrMxZ4/VGb5qYRPUIgu4K8ybXmH6jrTSNLk6rBvDviFDPHdQC6lMd0uP5tzF3AcGsaP/GbU
1Af+q2+LV9NCittB/RsvuMB9Gd+nXrxZjoyhc12mr1VDagc/jGpz+aRxol/xS8QefsNn0cf0pQG/
zqaCX6w2xNvKVpSYtFWv10uex+INeNRSZ8smfau18qhFHjRufyVrjMSIkBsLMLnTLMeAF3TiF03J
N7rOB3tO9esaK3uzMpI6vFZSepjUyoMDU6Vgr544M93s0byoQ/UYFcY3p7e9lekUp76qXhha5FRF
6t6giDL6FqL0bNqrtJ7X/RB9yxu/25BgajFDRx6GahPaFHFXKZmA1Ehgd5Owe0eUDy9Sb4EF6Ws3
m18UKzHhjbxBDQdNuzffMTgJz27jTIvGe26DsWiuCHNnJKnaft0sE7LVmMK7pw4aze3MjnjVsI4z
HI+PvZ2ZtOAnrkPjULBpeRYoU7oQDbtMu4hctzza2qToFHVkga1zj40u31YHUMypCJHwQmbcyWST
alXIcK3G8JImorwdE82+d2dGRKRfWiv6fhKaQHuTeMgRUju/tJ32rUgSFAUsOSbJQesRfQGYiRdi
McVqqCfeW0Wor9LIfMhLvd8M43DFpKN8TfzsyZu0EUEyjiwykxvqFZpudWZWQVzCBHaVXq+JsMnW
veb2h0kkRlD6FhYbxVvdcMpwlyUT2qQC6CsrrBNuEVXcGbHjgC6VWbqOsmG+b+T44iX2PRV7ionI
ADFKzRTdZSMveTtuXmlPfNfs8m0wEniHoJ88v+48xCRWMW2N2fMiOimaSQvZY/memIFvLBNCFUKv
J6BM3qZ0Z1A1lYRKVij5XLX+S9vm3nMfhpB69YiK0sV/GEzM/DySlHUcG4fKwY62zufWug5Hs7sw
Ej092jJ+xGeNKl6rH5hEwlBkTTkNre/jglwcRTpzaTudxYscInGhwFJoQZ3F1hWO8+GCVke+Kg2d
WUmkW4fJ0vpHQ69P2IqGZwYi/rfG6enTuanjHjy6qnuiAMAImuY5NvHftGbIa8JyiKccEQgCendS
lJspsU3obPSsWsPhEM82WhOAqRK5ri3o36xsGsAR9ig2N6NwsEBEBr0b8jZo8HfgvUoFmWel9Qai
uC5K/B4WoYhJyu4gTlZmOL7mZPfIQ8QqHZR6RGprO47nKMpd5jSmIU/prN0LNLVYHDMVP/poaXDw
QZJKOrSskZD1U+1JdUYO4Wxkozc/+iKdR7LQrTyk1OrLjMUUQRAzKSq+zGMmcE6stH9Ce8FYx/Rl
8g48Ot9rqkkv4jn+NgzxT6PxvlcmZks8Vs1TOBce+omWO8DEOvE9yVsKRsttoEeT2XwmmBI2ZzzX
r/oQjkFetOKNz1NsS0WH1cwWsZKZQ+QaUfLYRYchvMz0JMhngaeniGE1i06/SeIWVnqUdtCyW1Gs
AC6wDqUOufoJaxMJLe8qSvCqsbO0TeyN4HycMMLJ1YgOf5k/LWIRm+TfzlqFXXMr8EheeIvHyph2
HqFlG7Oxl4zfCAGYJ8kwyzRmSXJXmDjQMa1hKQ4qHbBPpZd0eDWGjvYatUcwdBViLYojs1hNzkQ5
gCiFrPetBVGYIf7astpdOPaXJJFfkPFyoSq5LuS8i5lpr2vIXYr0w7iz4h9+g3umn1kBbFJlM1Z9
7SZ2FNWFC20rdzBnmjF6p7In1BioQFYWF4Mlb/LQ8Pkh49Wt0rfQWqZx7rCpJ/aE0YBVXV0Ojb/v
qvyIpCgQXgk5rqc3JS7NBE0NNWlQamiNvPitGTHDdE16N/qMTWXnv7W6C8GoeO2ZqfL3k3zq2vPa
blTNy0ariYZUln2KPeOZpF5slRSuuCAxtG5Txzho83xfV85T6oeHiP+2mTHVU40CY34sRb5FXX/B
oBB2ksZEkw5y7h3KJS5MpXSwnYesx6Upq1qnzYcSCUoyk3Cp1mY+YGyhI1Kp9q2WlrcyOvCVzfSS
wlZcLedJNR8kbfaeqP7U19Ghhwa0tiDpBcJq1YmvA1edg66rG/xL14rDlTZ2ENLqtR9X3wi5szF4
VRB3RV9Pz5Wnfrp+g7+ToPJvBWvmSkh9unBra1fDWFkh1ZNUpNwEE4vlLNc6AfSSHnwZVcyeGda2
+K0yPWeokh0nFyCuWSg0bMKawEbHNfhCwInW4Nh32pQ8Oa66nfEtryKrqxicYhV946SHbRF6QTUX
98owyDIcT570tn5aHOir72OEx2u91R6igt2iahThvKHCwy98Z4Zk6KxV+mPq/CcyeMFA6V2tnK2m
ignZ5xyEHdWwa5sdWjGsSlJdNgOPT9rUu9wbjfcUaODK7+mRZ+33xU5qsfqJbNrrAMsJqj2GeXSp
9SpwSa4n8vNBn4egwjUPHuKGhK37xMcSHDf3qm23ccha24qfoarPDqZ3O5y2tQ9ldJa/EgyuLHe+
tp2Ggi7aZ2l0hWP4lMUVhWJ/rnOsaXV9WerFQ2LJ77MDmDKvZ7IoplMWDod4Lg52JY6SUYof92zK
dfyCuK+2TedhQVT7Vvlk6lebMPZ2oZm8Iu8YNxOP2loj/nK9ACZ2esPLbZzqoPasb1YECzapZv1q
notwlzcyPphpgnd6xprWpDBSZnjbxjDmm0jHlx6WDCrmAf+00SVPfVT87LthCBgoCBLvSgh8PYIP
v6l5C5UR6PHY0w5pke2yNFsyC4Y9VuIru7Cncxv6Ka8GfWc1BOHnA+A512TvHkt3W/CJsiVCxEkY
S0+ZvWtl/4yh774sPCIxO3BlUQ28uy7tXS0ZeHjDbVggJYGVgQRNazf2WD8lYKVuk6o3H+ImFqt0
Dg1GatgSTaCKWafkicwTug6yrPeunqPATHg7eguwk2LXzgEqcBdAY9gqKnc6tDsxePedybIzk49R
pHAyWYp7iVu6b9iENV2D2Ta7HAp85KmloQatAcjV0ZK/Y+xj17yhPxqR0ZmdosW9GxnNQQfwwGiU
8R0GxqZPN1A3Li3gbqxe6BoaeLmqFNWOLNRpGWt2u3Humq101HVrqGNaLttlvNWL320d4utXU/Oe
SP3Fx2EQd8vq6dmnRIx3PeJGmYQtqN/2JIoEmieMcw+GUdmWQZ64R7t2L5N4+k4Q87PQ8P5bwwUc
rMu6jZ8rCbm0M4ddszwzA0PJ9dw7d3bn7MY2f9TC+sLrTG8V9t67KRnG2wlXj5z5S19ZW9WFV1VZ
PHVp9DDE9c8+LcKHsGwAWw28AKeelzRvQWPVNBpjl+Kh9pDguRgrEUpuRTfuhpoVyQr3lsheJ5yU
mWFvywUJGnbDsckkxUpqBT55VmQHemeAOUeKzpPvJs260m6KAQeCoq7MMgyw/WUiwzfZxifUvc+T
xAo1kkimIifw+fxCRBc+zaS+i1YVtE1KgHMTL1OBllweI6SySW60udohiL1frrmXjKtUuLuQeAhH
MERQzmOlfJJeNGITyoPVl9uCh3mKNVZPDPJJejcXTYAO8W0uofXSFQTzUfCXzJtBn1ah7fyAXLpa
/kCEsmTtdndNYj3ObrifhaI7Oe6KHqj7JGF1w9Dkk5sOWqYFXk4pd8FueYyGV3MY2b12p0x/RCJM
ZOJTVhtPs0B3wiZfR2AKWYZ+a0K0RJycmuocIcAbI1qKBDQijzHPhuouYqOGDx8TVDBZ4tj79n1v
lbfjpB1oU19iYoNioa88W16QyXaPrBgoF8XHcgs2SwXE+kqizeUIE1OznMMSzWaG/RoV9275bsFu
7z3eWhBWgL/PKdkoRflkyH5r8g4NyTsp8jlI4uoqqqzrRlf7HixrVQBPzvUboH3byaLdt3wTy7fC
59v7k3eRRslbn4x3JWCECYFmoLjfwzp+Hu03MNg8lXNabYcZBsM0JHt3wvBuaq92rx3nSoLJ1LCs
ms16ioybWRtwEED0HRqe82Ld0Rgx4ifRCyAE2bfYNHG4sncpZ8rqcdbXTALEVouJq+ibfCfH7Drh
O+tL8y41m3cilhcSsvymS6pLhhNbt6wvrajO1/3oXeP4J2KjOjfR/9xbU1VCezOGreYJziDchmI+
EKtAxnM73DslSQF+hC7BQphqU+tVWYpFmFjgwCvA1xsVm1Jjyrfz0JNKkW16epgV5T4GfqZsyHQm
AOKKn+nNo1DGuU/0Gw14BHuD0MOQXROeLd6TrtQwKXkrz7+RI+pCf5wC10lPXTHsTZVtpy7btQBP
0lRfU7zfV4TnpCF+4Mx7641iD0URAGDEvTSVXr3C9R6yww3XhcXo1YDwy2MFCzVozOym4p4wfJrR
488uImLKb4JZmrTjjHdLU/jVjdKFIx+mN1gvHrso3IVeE7i8tQcEe4i8TyHXSng57xSy2FoO4zTm
NtL+H2fntds4Eq3rJyLAUEy3kqjsIMmxb4i2PWbOxfj052PvczEtD2zsDUzqRo9LpCqs+tcfxkep
mbfmpL3WNP0apTjA9PCi+bNMKvRdQswNQEDfGV5L5WQyPSPCBJeOtENCET5gjh3SjBO0iwLCT4s6
2yUwKVcgq+a+0jplaVtK49U69kX46LwyQ1/wHpiWLMFaVKuJSRRpyqmM0mUiXWAov+E5LPXBLXmg
3ikfBBM/I1G04XjsQVpmabefm7e+A7Q65JDlACp1e1PW/bamfs4wiVyMnbVSUICIyf80FWNZWeOq
l7+qub4mzoFjwoszvo6ovuVGthj17Ei69yFynH2KYa+Wyn2rZHda6h7DbtgAmb1Frgaezs0yVX8n
NGIWqqIcp2EgPjJamxVqZ1ZgX0acIWLTtMwlmwYOVr9yaYMzr63kI3Qxe1ILi9Mg2ZvoOfALSHIm
RhmCeqerIct3CaZBMwylV/ZrFs93CTN9m8J2a5ndNqgzChAFB2EyFIDrCLcuqFloLiX/QPy5+G3y
y+Azulax8yO2l8DZZWmyN9yWRKP+4GusGnMcyKaFQ18MwdoXrLj5E8ciW5mkAInIJCoyPdBtXSu1
vcqQ4eVGe+vgeCK5p1u4gtTYTfRmuAVAWja5DwvGAZBwo95Z2wKinD2UpPMORKarHYQZkiwwERkC
L9LdecfdzlIBtuU7gP5NX7f63GcZyBQ36RepTxrnDVG5NL1ocLR4bjSquQb5eZonIupAdh6fRll/
k/jxruz9m7bOPC2OPnGdeEj9cQdhZ9WCrC+sulg1pXU2q2oDU21dlNU2U7NjGXTrqAmxyrIXItE2
rT7tYLWs3NTexwbbcZMZN1FCr2kaZ7ea6ZLkTwXtmFACRqr4qqhm+SQourARUDAXyvYFLkddlZ0D
4qeH0HwtfewukirzujSi3rDQp9LLbpKboib4ORbKh2HFK6fTt05v3BjTaWzkJU6svSvdNeT6zzaZ
Xkxyptm+YZ3l6jqX04Ei8zgAE8zTLE+U30Wvvc8PAt8L5n3/nlGGTU191Dmd1fA5cgZa5ewDNq26
uNkNcb4dlGrPHWcVa+WJ2gPsg+SssAImiEkkB6ndZgomDkmCE0K7hBPwOpn1hjOyWMyIfchmZlbK
eurkE45i2Gth0RawfVtl8Qt22qatknaX1PlnWQ+fdQUupLzaEfyFtDJuh65ch5bLMRvcQzpe4qKy
Dg0OmiB5UFtuDKJs7pxGuQw9Sat6tVXH/KzWNqTFWu09YclfswxklBo+ciqbJvfOfzq8jGzMu3Gt
50prp/3C4bMMvfGodcBU1Uxm8OVBslXNe4hPV7ctexA6JfYqrMxhXOMLAQM4c7Onpuw57HG283u+
QF7epa3ibUZbq2+qAqS6B2iN7unJzmE04slXao5kfd+akpVmPvQcqpoavdcOWiGosj2v0H+eVNqC
ZKU67DTaH8+HunP2cr68yDhfzrs9sQW/g1rb9VM1wfYFTJIi2XYACKskLi5VYMwMHO3ZZQVzeuQ0
0WBMdRUx0m25L9IAO7RJfcLJfTnZ0SnoEqBSBzGR29aLlmfPRnGqCqjLkpsNXFlxVMPk1Pi2N+9T
825q9yEYa+Kc8pDzXMj4vkznTLt6qJHy+LjpTSHBc3GRkKuaBnd+RidNb8Ru6PI5Qh54WumAd2O+
YTPFL8yOWu6aUiprXjzFjUhpj3c9xGuXO35hyX1ml4+hWkTLca4oEqokHY34SiZutIpkVa3MpnmZ
d70gxGKp6QKvg3kIPGJyq2G+YEUNOIgBgwKGQamB10Pm42OFNxTwsSmpDUmq2wQ5oemi5TkVuy2o
ndKjXSeHrIDz7Havsd8EXl3gj9dWxnYmvOBdvgmV8pCJ8B+zizIcmUhG1+uUCg6dJkfVrybPKWfT
6tDo7PWjQR5jEXHcm6VxUuziUZWu6hFssAtz/w6GJb0sPTrYFpukRtR1yx2zcBz+ltaTTg7zviJT
d+gpcdLZu8Plek9yXZkfuiFEW1YbNUc3dABFUVKop/lrD5uxLquTm2F31rdgDarTW1TfqRe505ko
atpe2WdWmJeEkGKuzbQBk+Y90unEcoXfCcTBoeLchKXCdo+75ujfKoF/CxR7sHo4DWIiNa/iWjnh
BWdkxf18IORl1ntalfPSdTFl3JkyrX0Yy6B6qGwDex/sfMZyr3PkNJm5t0ZaBX26chWx07vheUCT
sY6o+KDA9SH+gFbjP5C49GqU45mzuV9WGlUmlmMUA+nk3iixmtNZ7Ae+oejBrQcTt8Lo3i+qHWkU
+yRvoSKN6YbE841A0HIbJpDT0UEOLMVYkN2UdmedSGch2g0AHaZ2tGdz8Srj3iPgahtzpZZ6M1FC
lwMaSf+A899Np7fviRp6eL29aHH2gs7qxi+B5lA5dSvNHoTXhZG+sIP4QaBR2gzEUnATtIpwUbgp
UqSpcciHCJo3Q5Xmue2wGsNMhCN/kK+plV8MY+pXNAR+V1bEPG+3FXTIR9Ra7T5Mpn2OvyqSsbZY
Y0L1pOg+2+UMwtNdPqnWn9kCE4FtqfZom9zimYlWNc+81MeOrU0haqW+z8rTknirGISsT2kIw5eA
J1ACHHUITj4XVuE8lxFqRXVKozs0VzgOwdHkkQwoboDj/m6+iN7QW05vy04jrVq0I8gu2DxwqkFz
4SjyksPDH9hW9eZ+8HHiNDT6Rj72Oo3XTU02i/Is5KAY40WbOpXDaqIp9OIGZnvX6Ul24sZlraFj
is3QOnS4LJRB/8ho6qyFZWOYnUchdbNmsEJn+uAqMq14rQitfOXNF4dEs8Y9yCb9sBrjvXgxcN0+
6HCGPMNN0nMFgogHX1BdJpuuBOlWEB6dpn5t1ahZKT6wjl/X/qNlKPUmDhRuFX6GbbHqFusi7FVM
itPh5Kq58QtgZ2Ykdqx4hP6rKGybRd76b10AXaVWoD/Fo9x1gyKoROsC91QEjAt36DVStbroIWYy
5LS0wKbZqRBALiY9pUFcCS6GejTdUSP1h8YmQdzpjHunzMRK1e3pXOhNecy1+MMweQt5GKUnJP2q
R7g8pwqFLzhn91T3CgB0aq1AYD7jQknY5KcYDGe0dxORqqugUeMHvwwUFpA7X2OzKGW7aw14uEXU
oyAVKcZb+vhRxNLaGmVaigUu8JEDqbwfTlD+yZxXjWC4oO2W8haA1vDXOQZ5WHJrlNUxeFTLAbuy
EPdyHhef9COymyLQpotD6xaPzKHlEjY052YK7c80rSX+qnbz1k9tKDC6nEp0lpN7F2WcyPAamr7F
iELFVkNfYrEuU29Qh+wwDpg+dU6IhlSt+1XhD8MHsXWqtoZhp4SrxA2MXWUNLrJNd3xuDVRU+8iZ
5GHS9Qw4J+ASZUAlXodM0oBiDM1Q19kvo5FbC1/R25vB6EHpZpc37Ioq+hJ2kD8OqervTNFX+Ar5
rXKSchoWLuUhgIe0up2Zx9j/Ma/HB9+GBEajQj5mVSA8QZ/nbAb0LmN0wv0yzyPLc5LmkrK5Wsu4
noZ9BIvqlClFuzRlaWIYZdrREmm0eckzqb9NTpnvkIy3q4YnuxhklIXAgjgupYeqN8dD13avZgF3
CduGoF0qSKOoSMeiSi4RGC46XAMGjz2bWQJKKgvoVnL0kkHR34pJa96SGBYxVvF0NipbzR8T8hE1
OxQwwCOTeiSxVq10cQQKIwlluUb2/jIN9fsk0FKLrKQJ5ksLa0pgelXpaaZm06KMA3eZFZQkHfxe
uHkAGH1vZ9uE2No7RcyuCF0wPKITpqs2wPY+VPi1TYtUzayt9H2zWPIq7ftCpQPctWyjpZTRCnAz
JEcRjHqt+WZ3ipNEKKuI4KsQeMrAZf2eiaZsm1EgIRN1efbDSYyHHlDCXZVZhoQgMfziU+nz7p67
GgAGRYZGPYjYYenkolw2UWe8BJBfEkplPgfGHfREyMDz0Achpi6TJN6ZQBRebBTDu1qhRcG++cns
YLJ6cojqhuaRwvXCQUyNp6iLcs1sO7LMQzgvmYRajRHItGsrJVsXFQZEoVrhJyxcyfci1Z0ok+wt
xy/P2uhqZHi2Vg+Aj03iFbZf7mh+U5oRYr4iEs0+NQQlvY5Nb7yhzHJHCv4YhVuiSfrcHBCN2IxW
5vjLEXdcFPPoDgUYNpTX4kFxmuYpIET4OZNTerDarDqJigtsJqzsSaHzCyEh9MOLqpNMWQmr80YN
CLH3dUgYMcflmdu0ya6SI6EKnOSV1cl1PptwZzOr2eiCC0cvXWVBm/F3jgkrm6AGzzcR5yZIW29w
avx4G7dcaqXxRpQgFWo+VCpgSNtQZCgUs5YjsvfB10t6Jw4H/1DGKYJxaHBVPB4jC0/mtJQWHSOs
kdN4gjnoxzGQQP8B3eA1cd1P5J80QJOYHxbkxU2STOJI7Mq76kh0UdYs3xbxCZT/n0xEwYYQ+HBZ
D1zvFLZizHwnf8vm7t/Bd5jpHpGxUko1OajK5B6wzYMyEw7I+SA20O8E4bR11F+RU2erqA4hYfmN
+0vQHzyTvIScDG7riqPAX/cxrg25o9VI48n7pCsPrM5GBZORCrsQUwdbyKGjK0codT1tz16hXxlE
Mvag7ZtwCRSE84VCYEs830ANgWfEhFERChhIjiLAOXeYINXHkieNy+qzTf3HgVnklOFak/pliKC6
WYqn6HC0YHqZcXJjAcHUQqM52hxwpXgyG3JIUWCfaOiWdCrqLTPUPsQ53geaihYlSlYgRs8gYasK
rSG1UPQ2tPGd5kOYNYfd2E0XeFVzP8O5tdWhoqpR6cxa8THJwKbQRh7RR51tDAJN2T7R+X+IdaMA
deUCnlsHVcYvFhdoWjDqCu+H+76Mvfk3sJe9LVT9PeyNY5g7ntmZB7uHyJfNXpCAeiEuDzJOb43a
eOodllAlX1o5bFmV9MjFrutoeQoMDrSqerBrqwVJ0+Uej/tmYVO/zFqmPx+hbSEDTFG/l0q5Jh4d
m7T0GGjlOW4iSKmjhcF42NF0hBVK7MEfUn3VGHdDphwz65G64k0WnMCubX4qbUPJG2Wxl7DUew3m
hDAvQY4b/FjFOpVElHuwh2jP0S2buTiBLM7WaL7D+FwMOJ0ao4vle7Q1KSYyqE6gtfdMml+xDwip
66gkZo6nAignRwxK1KcJAbtUplOoyse06k9RldOU1jwt6n63ov5oI+U5aAYCGtzUcyaiQetqT4GT
o85SP9hkttGQnbNS2VbxBMfQRpWA6/TM1Q/NaK1ghtjTiouG4TAPg/amwdLaX5V0iwYD/8/5AyUT
qHAbvFDl/EPkEVFSvdi2g/1r/lPOpK5aI0pXHT5mC8cITxh305YFr0jyzsO1f9nlyglvd89tgF4z
9zYx83U8AUxV/lqk3YMiBvjXWrPMSpogbbXn+FA43FAnVvI4uPWtNRbcNBv/mfyzfY63Jiq0LSZ8
Cw14v8DUAzzyOcvlDeL2TZ5xvjrur6Hl5ufYb3hfACDVlCJOT2eiLPa6MxJcPTzNaF7UcyUruV9V
Y5Nv81pdsyEsm4ak4oIbHh0HYfoohnvjhHr8oNXymdSFmyikYEwEJGcjtFdaOu2mRN7VNTI6jjV9
Y9fD/TRjH2hA70gv8vSheq3dbE4REUXIVbgsn2KzL2k0JC9NpG4Tq7g124Dlrd0FRr6v5s+EPNd1
6YxA8q1ca+0mNPlnKneTen9g+sJad2QwaVmGT0fhP6uqdoEB8OJqrUJytwHEFrLTl76VrsEN3Bsp
4Gt0aXvukaF6Xe48B9iI4nEjn+wRD3JXKHhxC+UOg4lqMSnTW2hEb7aOgrAf672U3S6N6hU5XDjS
O3d907FFp3G3g8r7K2x7DMVD/RjrFlxPi3jolpVu1vZnUFJQy8x/0Y0xgJhNzHhhryq/4H6qlvoC
CfVHCh1qq4X9lmbvtoj8J8LQqTO6kfYmG/mN6MJsM4gy3SZC5nh/WneFtG4L0z1C/HP7qF5Wtd7O
jEQnVA55FbHzlBuVXoblP6eZsZqA3AM2KM101vxJz4RX6EIVzfOaYHNshwRG2vPisJthpRMMgCUm
u6WDSS4cR4Hdas+mG8TGW9HOB7lOGyDacZ57kMQ3Q4yve3LBBZTlMq1HFdpsaOzn6a3QzI0y8zjk
FZdjwNFeemPSrBok3LlterH2itPLKi40DFzRIQvjMLE948Y627CP4Jtx1mPAO3FTxGwcdqYDP9VC
yIld0gU41k1DDqxzAQcF6vucwgGyOPKNKY65nN+EXgU3DbrUXDUeXJoe8FOTHfK7g6a4x7zDRRY6
ZW/eDUnwXOM3a7rpioJyM0XuhuiD82CALUIW4cIGUD88m7G/Vgy5Gcy7Qjfu7N58a3kYIQvaKjqG
BP5z70BWVyMK+1pHcSiXASA92pGFSZ9W9s0ud+V6Npy1U0BY9hoeLWsqTqingAIjcHLk608zmRj/
pJXalRtTPg3OSx3hUK21W5k5a0PrFv5o4tNSvPmp33PJqtYj8JYBD3n+gTxVAnffaWs6dBCkxjC/
V3Vjr0Vo0wsn3IdOtuO25rlYKbS2csEkdgXOdUCjPieK74Ywv5h6fMzUO86SJQzcCBZpI175bLK4
mT+86EgqT2pPI6BsfndjNO268k7HKboIi0PVaVgdwAOfCVm18qoMIa3reF0J95fR6I8yK3+PjXkL
c5OLLd8cE4PXykjzDJvp0hwlxlRpFAqlsnYgpm/TiOmB1gJrTNVH6RGeJ/rcszUu8H+KdLJ/VQv/
01bVdUM3MwU9XM6vJM3alL5mU6+cTMcYerhUyvTaZsbJGLNNz1UeJgMwcN3eEQi7K1RrWgnMZZZN
p9yMPWQD61FprVURj5vEcY61UnpiYs1OrboNOaFSPd7YMAVw9fZ32mSdVc49f7RHGB09yDG8YpZJ
r2RbhRax05he5UJuNRBoV2WAGX28cpPmFdHyrkLM00aJJzv3xm+oPHjjuIUUnjHm6xkT6MxsOQ6c
9nld/Eb6nSzoeu8yFs8wOGsVBIkj+cRd99ziP0tbPAJTK42DPkNXfJIu6rZD555i1UG3Nq3giONc
TDAD/6cZgseFK40+VJU/ZVxPNGPa932+z2nIoD/3FCtZ+1W21sTJdxOCC8rqmLouhGQbtBbb36FT
CXXxnWjnVBzN8yoOkK/0uEnFrbLmcrdhAqUVFE59sA+zHqohhrvkVkwxeOBmcttRvbSNjgbAWUvD
2KZ1etPzc5KKCAjGnj/X/HtDoP0qsJgGzKbBbMDYbO+MPN75vF8jROU7TqCR8YrfNn3Xoy0Pnqyu
5teu8zLdKKDtghH1UJ4D1b638mryVPQbi/k7SERyl7LfQYC4ifV4R7ozhFVlrajpOXBoTCXs5DE/
ideaQfKeSm2OTD6ExvRiKdkNxhzoPrLlFH6UJGbN72F+066S7jVxBpXGJnPq72CVIY6igQu7l+1u
BK2PzpZRbRRAWItPquliP7ahB2cOj6Tkn9ZtNzkkhCQxn2xeMLc3GtCU8CHe/G60myUIc+U1jz3/
XJtulVrhSo7CiEZivUSOuqRcO2aoErIMHpwODgDgQbmbZB/GUPxOowFy97SllCc9BAZX+Ekgw+yp
7qf5PpE9LtSc8U5xmwxrpQ9/J324Q6YCMeKlsh1v/sOzaa3kTwWI1uH3U4EGdylbkpUHc1ZOhLdI
z9fLhd7zWVkalzIZSo+893tXm2h/QeJD2IUYCA6GYO+NFiZc7iAtwcnB326rFFK/zt6e2VmyKOsM
8jlfiehDohTCA1fFvZ3IjHwdtm0R7RWfit9vQpw1yocywpS8LJRDPenPxHR4Nhu7KsctpESgQvWY
5lHH6yOXhIdhmadHSBpiwbLGQbyCmjO1PdIP8gjaKXxMjPS+i+DpKmA1vandKzxCPyafLbM9joM9
ouCR21Iy7mIczguACy8GLVmOmXEsBvNCIwivAs6rMc5vW7N4rIjGWNRD/4qFil+yDzqnCgJahluJ
VdanqvMhVdJFDHjFNk9H+Aa+7J3Yxa1K074UGyMllxzzs5MxoS6rI89AGxbX3YaKkZwMGmpdnr34
diXwsuvPSZefzD64NXn7IGMJKTZ58+za7aItKbtcvfd8ZDtL1YxoqFHLbbuiecJI4CVDCtI2BC9l
hn7T9cVrRThBycWw1KfnKMgxknRo3lhNMb6acXMpbZiKaF5BHWV96OwS60FlIwf9kcuzZ/jjgdqF
Xkv9EToB5vcRcjYaJXeZ2R90qhTYUR9ukGwtUb2ISNxS59/Xkkt1FSLpSILHYEpWsWLcubncxbHc
UHB6ggwbbGu2Vp7QYBpQtTt+Rbq9swwIci9rusAwsLlG2U2zBqmr72r0GvTeP7oxffLz9Ebq0R1W
V2vNCh5Spd31EdSbzCdsSFH0mzmCZs5gECUnRM+u7bQI/VutWttuDVwoWAK4vmpHlcVES2c3g4gK
Py4b2/t4bMedlH2Oli4tV9LqN3MyVJ+wW8eEBZH7gQlFDc6zSJSmWsQpniV9DwWHNJYXM+coF8CQ
EvVjDw2ps2Be58ED4VAXPe8h6ybkcrWazDfch6rllGlEswjnGJUgP3mlXlK0f07fstKtArglbWde
ib8s3GQXmvYz6spDILNPdRhP5cBlEze+ctHS/Qfs1RyoNnBtelnf2dNwlBGmeIqE4OrCJtClxT7n
1xV2MxLbQsGBNOrukr6aF9X5Tamq28a0uZNpN9x/1qmKJ978TgxBLBYd62Ob6fel0t2X2P+rkwua
aWyz2FzptksiZoc7kVasRajulGEOBwLQSh2PbvpG6YpZddXpNgkZMxAdZycJnVqz8pvR5thx2T3n
qRbZ6TYnfoPdtCXPhQ+dlF6phZ/2pC4q69Ftiuek0ai+un0mkyeR1I8FaSa0k9ZDktyE0XAoyaYp
FAx0OY1yvnKYsPC5SnfFBeeJJu5xbNFP1JSBmtB3Pd9Q7tKPm/FPm6t5QSJV5jab1irhMGfsU0wD
mPYL1c0vfWx94Iy5UtQ+WgLU70I441aZbPLY3LqWUqxDnRwegVxFD+AUN/oxiqGFfy9q/ioNhzYL
UmfYKtiXrV+J37Wgt6oudMdLHCIjXMvqPcBwg9lwmZ8q9GEB1uX/YUxLtWdp+B9XiCvhdkWXJUTn
0l8GiGtjxqQPEPbHr21kHbKQvQHxz9T+oN6+Nh1DLo7nswOX3MF5DpbUlSJ96LuZez21lyzeu9q5
Ml94XiBtqFvic6jDNb8kFbZctT5Y8tP3r/nKCeP/D05XTmCDYX5JhHTM3k2DzGgvgxlcBEqTOLnr
c/OhjUfv+5G+Cu8x11MR3guTYHjiCJCw/0sVj4OYE5qubC+UIPKeG8J0aGTzg3nD11mDsQhOAiSI
WKrpGFfvskl6MzCBLy/I8rScqhrB4Czna1i7U0kOSAVLuP/hyb6aImHWoQrL0jFfcjTzalA/TOjm
4zdzyZVIWRkF7HgKlaDPNvjRnKHtmpQ0xg+uT9r8vv6W/JsmtuRzGrCNi7y48mmQSthmtu3/eVTT
apEmto+jvxVY/1o7nlkqxOWpgv1nV3ZiUZfjDxN3fqzvPsA8tf71hcbww7smjFiQ6IqQoJWXxEou
veQX38+c//hS/3rSK5cIA2bEgDSrnhcIBMbNFBP+pynIeyDdtjcqBqcFFen3g35133B4v7TI8GPX
yds1ruZrVutYPEllzqClLGtNaJ3IKJQw8xpbPY7VPkegLfntBAnx92P/5wMLAgg0MjWwgbl6YFsl
zcp0eODQ3cBXA8jo72WZHLPiCFPkduCXJtT7/8OgpsrKnLciPL7+/jrdNkI1UvzPoDGmeH6b/sph
LeodJBgDtln0S8ubHzI2vm4/bLWapvJ6XXO2vPl70Bww1y7TanrQSTh9Gw0Nbaba97uuIMUVuz+7
+OHV/seAhi7wEROkolhYpv09oOVOaRzqnflQ0WgI5PBE7BAWHlzG/afv3+fX/Q73j3+NdLU85qCN
prJ68yHsimobV9mtEms/Bfp+XYMEPjBFYUs4NhvQvDX9aw3KsRNqhVXQQ0n2/GTFYt2JFEGLbl/+
t0/DQAY7q6saKuYwV1+UbeKdnicM1MdhysqLUpgJ/cf3g3yZ91ijYj6DkxD+KZgAXG1pVluUMEGi
9NHsL8x3yluafUDrNQs+dJ5Bk/h3kDx8P+qXd+giFSLzXBXEtxNhczUlKtnA3nLy+tGtmo0yEd4T
T88gYN+P8mXiuawtF+sWh5QXQ1zHElvalGpd22vw85SLIvZA1evCshaT+UMMiPZl4l2NdDUnSnTj
g96N2kNllTRGdvoAQ3ISlM2wFdptLpV9BC9GK6B0Vgs/OGcoVfsm+vz+gb+ciq7Jo+rI3AyN8u2P
wem/pmYubN9oRUnyn/OMD/2lq5eYJq91OMDw9oBwvx/uP97vX8Ppf6+E2LCCqSvJdivQhIVodD1c
Qw1Pn1IAa9WJf9hHvk5Vng7+ncO+xarQriaNP1gB9KiwfCzxWY3G5jaA6N9Jw8NsoJweOyy9EwKp
vn/Gr6Ui75Q7i8EUsiyuhVcLJG9IzbNlnT+K2ZTEfo78zwCPXFtLHzGqWCiY7SvlgIfOZ2c/B7RV
vh/f/rpUTMI0LEHOFY8t7KszoiDNd9RqO3+s0gZlIqJz5KlAfhIQ3fC0WcCiKeHST6NzqfrcVj6k
EhVLYXc4UggHuB6SexmUPVUJ8ZKE4a11F+l82NCcIMZRs4YPBVUH4cLZoumtaRdlPUYHUiAsDECY
cpjtVpnS9Ovsj0T9UPqnGj77rBcb1PHY6/1GxwAC8gIIUEiSYme9aHQVbcgvSy0IQKQLNLz5AZnd
fHOixpd68Nno44W1+Y6yIhHWdlZDzJYvMxl17mTEKbgWUIaSNnvfMV47H/FeimgowGjXp+sG4I3O
Xfraa1K1cO8bI91ANvuFtgRkq3yvSv804haQJ/4Pq/0/FjsHp0ZoB5WCwXHz97SvdT9WAh1MKEwC
eXTtnORKcht+CNz6r1FwwucvhoEQcDXvogIqjimd+LHs4vzGHxXEwEn+w4YxHyF/1ZP8XCG4DOl/
DNqdqyNm8k3IHoWsHiPbeK6BEY2aEFqM7TKxN+vi9fu5/OdovBruTywMh6Y6p8Vfvbleq2pXxabh
cf6Gc5MQAhzl4rdy4M4/Uytce1UmUDEKti10QPQJQsA/9a7DvMKE9oLbBHil69u3uEEvBiKG6RDB
6lpA4gQvZHvnFOMe8P3H/roCLR3AmHgPm1XI1vP3910Zg4uwsSkeRzsRu3o05/ZNnGzSEfOf74f6
uqOSH4K1rKPTaKQ0u/rSc31Crlhb7kUtAyRN8pfa23BYQUVTmrj/+7GoLyxV1XVH44z8+7Hggyh5
5I44jPrmoszCuyaejgaSj8Gsfjgovp5LOBhiOIehoKXNGNjfQ+lCq1GNCvfSYwqAtgcnJjxq6tkz
B5cwBbev//WjcUmjuMDGm4LzeoUStxyAz0v/ErXdrQzNBTQbbzLblSWSt++H0udD7u85zUBzEYNl
7mw/d/VsRTKFJqW9eSmqx8wVM0t6yTc2u02h+7MxcutopvMr8vI67dTEr718nP9b36EhX869BXyo
UcR0ZJuvR6zZvv+A/3GAOdwwgHWcOajAta4OEBd/IXusdOOSuN0xM5ylmuzQL6OagA1geqVNPG1/
sIJnV1cvcNJ/ukpq8xu4fkO2ZgshcABkVl+9IU1PaiUpTePC/NhnUHz57staWaHoPQS4hrhKg9OC
/IDYhPLjp0vl19WLgegMtYAwcXf/sqSCzsjz3HAuFtJNMsSBl5UaqQ+Upumns/rqQQ2gM6YdDaZ5
4n15UMLXcq61vsWKGjd4IMxzXIJ1UgklQvxQmFw/15/BuIcARFARcRL9vabSZrQw1WSwaUremUyp
2hy7Pth8P3v+axSqntma37YMhLp/j9LUtp2VeYi/l+LTtFPu/MJZ1poR/TBL/3McviAyGnDA/AIi
DQJbuGxK7IvVpOhiao4ASH6kGs8iiu8f6frMm18cmB97ucAI07yeEDj04DNj80jVSIhLXsDL8h+a
Jv7MLPs4hpARvx/vek//M56D6a7N6jOs6wJOqdO20sb50eSajvh72j8ZA46OQ/b+/UBf4BNGsubQ
NdPGh+tr2CQ59F1Sd9K61GgtwKXs/Aax8xqZieWT6Vyt607cadHp+2G/vk8NtJgJSKUCEHcNMqJ3
CdwmbOhwYUcRDOONMI80bzw8ORSh/PDlfdnNQIcMk9s335wFrHntTwsXOytoEOuXCG/ISJa7Qd9V
+boLH/in0Z1YCYnyZna/3fGH57wuyP5nZFzlqfvU2QD+76WQ+xb+7MWgX3IJDF9o6NTUSL35/mV+
uUlyzyAa3OKgnMNevixrTAtTi9zw+lwJwrMi9bEYjK3jByvW5j+tof+WWvzLLfX71EeAFTvG7YQb
SDH4m7HwL99/GP0qEIODmufUqXiwQjAQqVw9shgaXBlGvzyHSOyKlrZpuRpJ38AjiopeJXQersc7
IvUcuyhLX+RVvTCZbirCHdU0yQJGHNjiySTXrvgp32Qe/N/HCh+Oaa4Rr8rRi9Di6lixg6KQjq4V
5zyXL3QtFrTMH3vrmd4tBIpoa/T+eYDC+P07+bJREXCA1SzoGQWs/WU1l2Cifmxo2Rn1OEoy0tuN
Nj1paf/DbDOu6wqSfgRrWQdU597pXL97s7RCwR0mO+uK2z1ja1tvyng03g10qptxUpH4T7q19DsY
RVMZ1ZcBHi3u4/iTTW2H4H6KMTsFX1r3VN2P7OS+h9qPAHbXrc9dauerYfx/nJ3XchxXlkV/pUPv
2ZPeTIz6oXzBV4GwLxkgCKb3Pr9+1oV6WiwTyJEoiSGgzM3rj9ln77BfB2YeXvdOGm0NKfcvMxe0
ak3YHaI+3aSmBAZVFKW1eVPZ0SV0j2jVSGlC9CLzhr+YSRBdxp0SW5uz8oRRt/PiUIksk5rLCsAl
HGUzGPAqYAjAHHH8prQiThcQxi/OlRBwMBz1OPpqlTJ0g6ke70e9X9Rl8pY5tzi1defe1GCzQQlx
pPzl1YMsBpNpagZryDnyt3JY0n3Fd+N9K6/MpqGMEjA67PtTXTvJVHB02Mj7GkSWce1M46ihhuIT
ggmgUPwhmpcytePpt8p/StUPHTRh57aLAA513H8LZjkpgumEYuWv+3ps9GuKQfJKML1j9MCacnR4
ZBKDoKVBfK/JLUUXZddeo83hACsntd1akrKuRyCBXeZPGROnlwT3EKFtg0MUORCiN4dHtWMOTa8G
NkVu5hazbzYEwNbMJbjjYhCeB6o+trMdlWJtaN5Et0+uCQUXR8b30BWyCM7xddjmTuWWluTdA9O9
szw0E0t7gsr/9AwSTaDuasIvd6r9ndW9lI3U9dyHzlofq8eo2AaWNSHdeWpNiI5Q0MRVZIg05dES
Gsms6Zkeunt0cmITVKqPbI6eAnmC9hox655zFrEIVGWIgtffQjnb/9UFRKIC10kmx4fxfuzFldQa
1zhW/v2QfFABz1zCCrAoh20QISZvT8RbnNMDFwob1LKISFOBB6D6cNHUFKSVHXCJfZQHyhV8FDpQ
MiDYkNTBJyR72a1RefK6UGL9p+eXUrAN4MEW6C8ze5HwQFYedRE3Y2MF791oobin96AZVlFsdSsp
FYJEpjw4a6c3AzxSSy/BiALrdmDpoyZ4jBcpxZNzwx6oohwhqVC0BDJSnQptvQk6SMQMaKmTInvS
ILWILgnbRNayrkM4H4G0m+s8L1tCcqZxa8Sgy9pMTdaKGUJC4FE5BuJHj96yQtJ/FA4qVo1bDM/0
Ay/Iy5xVrD5YA4om+KqATMb5GMYtlXu+Bi9k6iVzOPLMe/S8qYbwK25536/vVSqJF0YyUDYuN9Vy
UAd1B+6m+mFFoX8hwf/5FEdNt4p9p5/rnlLeM58UzSmwMUleAxI+BecZWHawhC+BOvdCNa+ktLNC
qjoaddFClf6QD3V2nzgQJsNVJkmrwXLqrZnCOpZ3oupGCTXnW+l6xm4ET7IdJQrSSiNsV4rtUNPh
J9HExhDr4MDuULn8AS9xtOgWOe+jddKXDTQxiifvJGiMAumjy+ET9hriqyEcXz1sXV9vg5PdLtpj
RWLRkz3jej9clzKyVchOdfKOuFxozWCCnLwJz3TJIoSBJihd0vFUDpvo84rlrjF7UeE/d535Uajq
lQ00SPONWzWYclRObwbLYD9g3ejwrHJUHjanx/4gV1lZ7VnHcyPbWe2zW35XIh1UW/kgpU9fD+BJ
7zjGiKXhDWNZY1ocDWCilEGTlX63hyL1u6LB0tA5t65EWV0MbtjSJiy3kwsAFQdyLyKoammIAh85
5oFBgj6hhHhXK/ILUjTXnj2lVHLiUtKEDaLDRKmO8NZx+sxqKXtwC5YE/tFVJVFEbYDBQvsqgXvY
/P718J2YSaosRCmIAWhEo0+S8kKgD9BvyXovCw+Ie73M1Pot85XHDJyq7pVXQwjPS6Ins68bPrPw
DZxm/pDtwZo5mrfOtDpllMxhZ0fwmNeZcdWQ+pppufHj64ZOFgjuA0E8SrqYMx1MzuF6HIy8JP5Z
KjvggxQS2PlFjbpVGVxozZtpf/u6sdO5U1mC6MvIGHt4VkeLX9EyOcjhSd8pIOcXVfCEPSJzQhIO
mzA2TydOtMQCIXeMW35s33pdVQ31YFS7jBtChtmNeEDRbAwHbhsX8B6kvcNE4PXUfVVpE49FyKVj
XR8HlcvCcqQksKudrVXGI6ylw6U0xjYEAy7BzUgtF3xuvC1aDXAd9chLLYDuzNEL4HSNqd4ao+zC
zpZ3U3712WH/5cHErv0lNWrbMTdyx7BLkPTuBad105mPvdYtZSlZDjml7JnPBSVn6PRGV8VI0ajB
89kmSsQuRQZq2V7BxD9hdZxaWZ8DxjTJloq3fZyjzqTRQxMxr3coSCl40+W2lEecD7m5EhWHrdan
KABCnR83D1L//PVaPF34Yrb+bFwM2i+D4sRdo/Z+XO9MGV/Edy91CbClunEhc/d6d8K9Oz0YD1sT
T/NLa2Mk1wg0JPVOUJyoUOHCEfZ1f05PDFqwidCYIhQPmuGoBU/2TWrma3FVKsaOqzIpJ4zSTzjb
4fUvotgim0FwRpzCh23oeSQ7g57WO72OnqArkZ3oJm3HPTpqP5w0ucJntM1kVfcCC4qIG39tGwov
qyhxFoIhvy+/u1K8QRbZmGkYd1AAvEFXc1v32X3YplCYvtWBe6VRthO4zIVBoRkUcWms38mVfTN4
2m2qWqsAro+5Fdf54usxVM/sFEukakgXyMS6jvFBZlTYqWH21U6+CNvk0fUV4ikBgmiU57zkRfBC
igqm+NKv4WEzVpAofE9GJ5m3rnsHESxyGb71Slrkpz5KUOSoJUw8mklpqbzWEkDYTQitBaQoRWHc
gKu9sQbYVSf6cBK4UlUiCCLmipyrRfrucJJIGNdFBb3qzqu8Z6suPox00/o/jQeDSlYJjlAHMfVl
X5ekQHxRz0y4VEWmJl7E4JICco2K5ZpzowERGrux/0Opcm0iknRmO4jUlPBs8DqIYh0+I1SbQxUN
WrUbSg9OucBO5qWpT4gAnzYCSokhUAmqE8s7dmri3PTCAoLsHYKxxhZpuXRfGuW4/Hq8T88RWnEE
cpgYsEVfDruSarGmFESidvUwFIuOCe4y99IJYfHrk6u/sc0Pmzs6tsYKsSqzgfXXrM3XurAvqh7c
5dRhcm7oENa0hWVM5kMRVuwvxxWk1lnHNih3I04hkHMJUkt54vg/PbA0IjT/aeMzufhLG6WuViH4
atpQMqQKqtF4rstBfukTSsa+nqNTa+CwqaM5UhVkLHIIsXdxlL5RrvORImV3h4wc9IhJM89Af891
zV+30oQ9fL6PoOVgh8XBODYJqChggFul3DXyEMABERdzTylwZQNwLH+nj382pR5OmdUkUmW2Mn10
Kuky7OotIgtrN6SSzuyHN9+2rhREJkxItCdAled2gHDR8AiJRGvHLo0XAFqyG6vcablqL1DRa0Ez
wJ/Xp3F7pTZmMuNm8ia23YkfpYop/U+jhjgFf1k9mapACZrb5U4w9fWBvsraBu5YuYLYEyTPQgmE
2G7rvP2NUSb2RJ2QRtDBERP+S7MwAqitl0XVrh28zSCbwqhEuXSG4eArEt7Vd98xJm72M+MLaJWo
jKhOEOGoozZHh5gXTJVU8o+YzFCBvHuUaHXw9JftJbI7xcTYntkuqkiWExMiu3oSfJISXZLVUs53
jfkECy5s7eDoqg9udxydLT8EsTNxVp/ZKFxbNIr8JNm7Y6+uyDVKpUM128FDX8ORQ3lYOAQbzyym
ELnnRhNgKScbLoisHcco64ZEZW/jeadj8UL0OJ6NdoicNiVIqi69j2Y/4Rec2hSaZmDpGoaKu6oe
x70jo+siBe4BKDvqRWSJ0kdt0RK6mVlK6k1crGemTsNxlBW8OUqEju88J7IsDDQkbCU9lBej3F8r
YfFRqdC0dKydut3YIcxglj/hY5zpJNefIaLeMpHZkyhKRXl2E2vdjmqiW58CoT7KNnJrQq7oTBzm
Z5vCcCA+ioF2EmR2UBbmoO3gzVBCSgRRIR/7buu19StMVhNOwpnhNMEJsR65Aym6EIvp1+1OOW8B
QrHbRb0698Zd0N1jnpo1/DfoeCjWtm2mICPnmuRaJMNGkhcr7mi3Z4keIoBLk/jGifODZAmqFDCP
r8YYyqj0GSTkxM1xZkeQqfizRWEM/NJJ6szdyI9oUVfqvROCM4xN7QJmoiuQWNejEat/p0EFUW+c
FZHRPjpEpSSr0hiWw52TyZcqnOuzOiIRIlnS2tDrgmr1YCJrcOa2IMhBTpFFSkj/OJyCucmxA/vx
zoHDq4mLn4pTIGmW2tksr4KrCuV4zxj2X98VZ4wonCU8Mhm8hbDHD8c1CQnt+DBQ7OoWFkm9/+4F
8AZ/3caZc1McmOI0A6LEIXPYBhTCKrw0SrvLwBcFobct/exHVCY/v27mzBJxNIek82fk7aRYg460
jZ+q2i6L4GGJ4HWINF+fVU4FC5dfDZCOZBNI0zM9g19X/NFMKmKOq5yKzgzDQne1nW23931WUO49
4PXJSjgxTWfWhqhq4mK1oRg/wePD2J9AZmIRvoe/Ew2tjV5dJ97b2MPRoFIxHU9M2bn2gARCqUF+
0ub/DqesszS3c0cHgoGE7y6yO8d/79GTuHCkorhras+adykW8dczeHqs6DSIHQq2AizOcUay4mLS
oQXUd50hdWtHjR+zJMqWMcotnlLdhJK06VMI4tLemGj59Lwmn002lpAY3h6ohOP+5hIuWqfs2l6/
LlVqZVPTuxNnqJylf9neJq8r0ssa/1DEdXR4NuSsXL0atV2f7iLsIo62JT7FxAye65HA34Cjwjk6
sY88yVcrp8mR3ssa2HMSGLrtK3RSYZTV//JlRyqV8heMTcK0JxFT2wwqOMl6facUcME2ybecOiJ0
aRZy3EyckacbTqwLAkdC/dvg2jucJ6OrQt/uQhIhOkzGUtJfFYUtzZsh//H1UjzdADQEjgnYNbYC
NthhQxWgcU1DlHQHmfQGbuo3LW8eE9Ob11ZykY/+Ncz866+bPMFhUhpFmxhECjcqXsPRIqQmKh2c
IFZ3edIom15VEljNkJKK7dbaui0gUaCKkrMY7BbeLVkPr2RI8WZREKgTM3p2mEVFE0k0YREePUka
Wn4JUPzfx43dGS+Wn74qaitNrNKzw0wqhhC4Y54qT+umVOqUHajwjPlLXfco5+/KV22ATZHFQ41O
Kb8ivvb89Uif3hQMtIA8cLSRu/sEZ/xiTLRo65UJwe5d6Hv1Uw0ZzaosXFSchtQLIRvVs1nv6dbE
GXO2VUfcgJYw/o6NJi00BjtrAnUXxySti/5i0L212jk1HJH9Qg7LiXDumUkkMyS2JlAoElJHZ3gt
mWZrhhDskDqRFqbfoGGS2OUihCluomtnmqI0k8MTuBce0vGAakNU5mOdmjvDKZEdca8jqM1nA/Qg
X0/cqbVCrgnSK84ZEhgcboe70kZcs4Sl3tyFRf2TOv+3vw4AojwRtCSJNNDizonhXtZlqBSjZXDA
9A/grTZqrrwXjbn8uiPnBgx7gVQutUui0O6wI4GRmQ30Q+YuMhIFOQMv3qI7Zy4b2a23f7kpzAaA
z1gP7LLjZeDqnl6RvrJ2cEvBIFYs9QDu7LEh0f91Q2fW90FD4kb6ZVelttOMkmRZOz9HxxXGJs3J
tqRCZ5mDtgiMXF83dyaVRXYaXxz7latHPzZdpaiAeCnC4XGQ8aH8ZB6pGy+9jzz4af3nGs3sADqK
eujn4nbFTGKxgHj4+ilOIZgAAPHzoAHSyQ6dZF8j/Ewl8odhR9MWZMgl6hllvA9BOYgmc2RPVVQ5
hmodSTB0hNeqHq0LuxR2Gw8UqunC9GCOkO0lz//1wxninD7MhfBwBocN6C4StcdxX0R/NKWLxmFX
dw6SDo/C4oAeWqog57bctdCB4FlND8Yyh0ozUj7iqVD50+03w3wsUMJRI9hO4ViqTbjE6AHg4dGS
oH1f+XBbYxmCHeVDUn7TocecE1Juw2s3uuF34uv98TtvpWd8riQMFa0K5za10CO34XIalDkS9LPB
9JZK/Sg+bOYos045j2eSeDARANUkqUt1C7Cvw6UJ07gNzzXXTEa9nImv2EU/NBAqcj0fRhTvC1h8
oD4OJwIOZ2430ncC6AcJAu750XGV9wYc9sUg77S+nCVYsTYLxAg7GGf9eW5FEHxNHJBnzhVAztjt
gh6EG/XoXKmzDqFxhxZ7T9qKKZMCyFIge/l6YZ3tGBeouFqojP9MUf2y1V2oi/OwoxkUOjaGec1k
a0CKVfvNaqkLK6fulzPnPnnDP9s7mr/SENQkSivvonh0r2vf61caBQ8TJ+VUK0fTRZFkmBqVLO/M
WF/j720dSXn5euDON8GBL1wZHA0xf78MXAeLcaH3DJzZUB866ndd0U/An84Y/qKG/z9NHB3DNrEK
qRK9AFN20RgWWtlwQlSR/B0M29QZfO6AoZiB+1LEuk7uMcusg8TvCmUHy+adRb2f7yc9sRHzDtmn
laenWy9WbpGg2KqGu/aSTJ24SM8ZzZTyUHUsPFWBpT0cUbNRqLwkurCz+O44DHdh8zYWzpwlyZEi
VzA38UTtcKto6sQuOLPZQHlaFKwSlwGpfLQq66Zxiq6u2Gx+Mlfh5yR79+j2MEr/5UWDWg1OiAgP
EZ09WjSh6ebRWPXyLvbTGxLD3ypLmVj6p4uGTjgi1IUDTD3BUVewuOLO1AJjr2fFk9nVG398zf1u
ZTvy09edOcX+qoDyLCCjf9TBHGMAci+xOnjR2r3fKldF5VzJlbYcdefD861tHY1onqWrrtSRb+tm
bd97s8IOJuI2p9vw8BnE+fbLNkz7Bm7d2mmRBmmcGTB+hCTQ0Z7o6WmSW7QCMor6LzzW4zh3G7UR
Bozb7is7fm6B4maO9g5L3EYrEApxzPLKi7ttEZD1Hsb7rxs/M6G0TVRYwTyiPuzoFKiqwGn7Vmn3
Xlu+hggcLZ0x3ybAatLMC/766oHDQQWpYuHDnfhToeSnMtwGTCmX2wKZbnMNg5OzhJIUmmsZANHX
nRN7+tCsEeQUFpU4/E3l1pF7mlCAjNpE0kEArl208QCHfOythiG4IFqzslRUlZpin4XNhD011a5Y
Vr8smzIiNlXoabevkGeKeueKdNhlJbn3tabdBqm+xaa41P2pGr9zq5XxJTyFhUmA/2j/s1LDUclB
ZJhh4a6VEbhyg67G6utBPXOSMqokR1QNamgA8ke9M8dRbnq7b/dZlVT3EsI7V4UKC2cTWaBjnEJf
jnGefENQGpsWnod5GyFfUQ91t/76SU7PVR6EfznRgdNS2n04zBkF6EMga82eVLHQzhucbUIVwsrN
c2v5dVPiXDtaScJSIuJOiAdN36OhVftQy5NSKfelbX6XM2IrKJsahf7S9ZAnh/E4lVY40zei4Hhh
lEYBsFWPBpkwykgGqGz2sYth3ZTI5JSZWgjJcGfi/Jlq6qhvCD/bchzmzT6CYxFstgd3ZhKYs7ac
TJacawrsHqcN5CaAC49mbHSUtnCCpNnnMGX7M/JsxqVhuTpcfiG5r6/n7HxjgGtJxVri0j9cHhjz
RqX4fbOvPU6aGQjw/KoqzPQNKQRtYimeGrowCBGPJiqNm84ZfthWGkV5o8NMvi9TlMip9ILsNYfs
0ACrsawdGVmdRop2Axq2P/9GL0X0Ef/REnDNw5al3EKvuiPZFVbNjRKam9x07irFmggSnbknkPcD
qqyDydPY+YfNjCx/V6/7eh+gkQ2DPKainyZ3Dvykw5i/f92ns40xiiLbBNjpOKyo6EEPYQYzZ8dl
iBZEqy5KdOMyx4NEXJcmvK9z6wTPi4YEOoi80GHXAlfpYjB81d5oKhTQTLQJQEk/cuPbf2Onfe5p
UwAoOaIPWzKjwSSvp1Z7zW0bCmCoh5Odql/2uj2FEjozhMLcpCERNzqB5huFGw5Z69b7BG6YF4l6
9j2adZSAjFR9Zn44/3rGTm884TUT1RNlpgoBq8OeeYYFPUvdI9wyIt0VLY3gJR02hf/UOLcQw3iV
9Zcn7bBB0f9frtg8KjRj9Ad/b/TQAwaB5C0iOUwWVowcyNd9O10fonSJbJM4iW2Qj0dNVXDuEJCV
dnYRQ00eEKlKoeKf69RUTjR1Wu5HEB3IqyBE5G4lBHHYVlOC9BkSK9z7/WUEV7KBROXMHDaZHF/b
5T6WH604AtmbiyjExq5hE3an7gPRxuFdB/ZPYGaIBwnWsqNVisSyQsWDl+0z332r+mCDMNv3lsrS
Wdeg9ePJ5cTiOWPqc8s5hAjIaTvqCaoEmxhDO9BC7LQSbtxKuTZRiHOSeF20kjS7Sy3ULqzcxeUI
e1FyBS02YrdTHT8To3ModiQWblB/IOK6h6NfVGZluFEVYBIKJcexlxZqCI+GpCbeom8eXQWJvzJC
EDmDU63OtlrfU4DpZeo8Ja50G0i991z1UnAlmTlM+zjul6MnWzOSQ/rS9ZJ6+fXSPL12HEsDzkFG
F0fpxMCtUaEckE+NBctrld2pUkWt2jU7Dwad1vUnWjtdGLQmApgO0Xt4QI7MaTlvws6Tk3hvKcUP
YQApSfHoSR4xu+HDb+x+ajec7jzwtESpqCYGH3dSOFJUjVSDSG72Wbk3DDSZNoFjzyvnFpm4Zahu
YHSlr7WFFipKFu5VBW0oBZtfj/GZh4C4j71P0IBkzMmW7FEvjAlT7428pvI6daHhb5y7xG2mcGOf
SNTDnSdyegrN4F7jBx7tfhQq+95X63RfN11LMYWVLxTHhRM+CHF1e0WCQV72kFINx/5nNkjQe0ex
m7YATkPA62HefwOjkq5NXTJvY68NL1PFKXdpoo/XdZGmUwGHM0NDdpOkEQkK4pfHN2dl9F2S9ESG
JfQU7lTXszbw5/UXXmRl269n4WTtYeBj5VPHyv8QSDwams6NctNSo2if1dmyN6yd4kbpTNbCVVmq
ZAOLcSKDfOrm0BDhQuxHDgJOxKNjMANAh1pxEu3hHy6MuaP6kED3IZTwmSOhzm4Fy6zO0Slp23H8
hlpoAg17Wd2IWtFoaiechAjYdQR2yDORcTqtqLdQa0Yoi3uhcvr8AXyYRmjd14q9Bxu+NNNIq8Hr
WqXVui6R8kOuYTAfc8QoJ6CNJweOAD/wBGRRhA94fEKOLeKVnlSG+yKL67umQfcYJ1t+xtS215bZ
WfeanSbrWDfLKWLX0xWAfcvlKNKiRLiOm+ZpuhzF6fy+KKR2IUkjZ7GRqhtKJ+DIDwYhbxX7689l
91/v/X97H9ndH5uv+tf/8PN7lg9lABH20Y//Wn9kN2/JR/U/4lP/edfhZ/71LUv49/gtB5/ge//d
7uKtfjv4YZnWQT3smo9y2H9UTVx/fjtPKN75/33xHx+f34J83cfvv71nTQrCfP/hBVn6279f2v74
/TfW9C87T3z/v18Uffz9t/uMIpXg7eQTH29V/ftvhvJP8C/CEOK6UYiscEN2H+IVXf6nYwtmJiyk
z5fU3/6RZmXt//6bovASyCcHJksSzSABf/tHlTXiJUn5JwlUso4COm+xkThd/6/rB5Pz52T9I22S
uyxA+OD33zh7Du1eINtE/3EsKdon30fW4cgQ1VxeaHQJUQvTihYDiN95nFT5a+uRSyptyb6VW5iz
jRolns8XeGoie26W3dRaFu6cRghiiE8YqTzMo9ZVr0rdtPdWWz40tZm/5m2wLooA6a7KlS4Istgo
QBgrqmulF1MpIOeJUB2vXc19KZN5rCvdC4Q+KmJimrP8/HXkDVvNRLtOgY0lbvx6yxNHa52qxYdK
ll5DL3XfpQGJq8RAfb3PolVb5sY8biBZs8bIfchiuA+6QX9JKwwLNY+QBij8JaT40Z7gTH8VwflX
mjVUoUP6CneDsjBQ414hN25walk+olKDNNfzEt0ceTBvI/gn0ax3IN6TtOoxJVaF1GP4wyjQ8HUK
exnT9YuRKPZ8pE51UQmN+zaNgnXV+P7aDMbkpe3kC6uJ1QVOcnStpf2lnITae0hmEa0dr773+qDc
lF2N9JyeuPdK23okECP1HbXOm8DN8iepDJKVXUDen7thdddSZzTXvDWqI9Z3u3wvh6L7SA30GO2A
inKrzUK0jlLl0kLZ4xpCkmSJcrP7aKfj0+d7PbdZKqrbvRl22c1huunuolAxN5Kn1SjE9sGuHPCa
Y0OdycrgXWhF1MPmVpg8F/qwCWzu6yZ0h8cxVajeDzwXuark0WbnXTql2Syi1FV3MuLRRKYT/bZH
p24l5YFznSLduw7sOLlS2yjauhQRXJhlO158/vj5whDrqFdhdQjNs36VdrZ+W6RWvUyF9ncXKg0i
RpJxX6G9O++70n/MtAqtTcQtn41uCGdJusSM6J7KQJbnGaxNe5P64WUal+51m0vKBs3U6AKxmoS4
hy6tVBxcuLBbRDQYqgfmFmXoUFdf48radXlm/3SlJ7b46M/MVlshh2y9N4P1syPv+tyGWTsfuVb2
g22NqI0tM82Pbzp8pvXYhOol2ijhxVhX4RYoqnmV2yiU6wVZXEtCUA199PIeUWWYT7MwfqpRkprB
kFC8oeG+D4fQ/OjQIw+lqA5mrUbSO8DVb3TvQjW69t3qvR8dvDUvjVYKpZQgeUBeJF04FOXtRExp
SSwSjZDGk6hNk5YV1YMXWV83q8AY6l3haNI8rEb1Me5w8Qsj0r47SKVWhkbJmmNtrMyo8bOiGjYm
z3ktBgllWNkOHqK4kBcwN3l3gWHm66Kr1MtRaKbZVhNuSq2xbmpDT9EvTfwbBMseDARCZlllFO91
ElzEESpjPhItKzVLiwvDFysuyqBOKAreIeurROq8F7uslKWhpKJrEtJVdk7YWMmTDWXcxU0TqZqQ
5cz2fswpoEWZ/mjmMDRFsaG9ZZp2o+S6EHOunyvMQX9Wd+ESRVBjbxQBmtmG8z0OC+up80xrXiC+
tVOl2FsrmStfpmGXX0aVm62dItPuUBrxF1rZFU9SXf+sPc3/SBpUdEILya1RqIEOmvOGOSkjeFfI
35ACYpcYZXtjwvm20ewiWxQ6pHJ6lTp3pl44s9IorPcKzlfJcro3AKPFIiRUC5S/0a/YKTpaHUrx
CtpzkYyW+W4k40iSpTd3RAezLRnwbN2i5/tg58qrTK38VdR69aIoIZdwB9/bwfhmX8NLGLMF1OF1
LHXQBE7l7bywta6Toj55QYgh//GJUI7GPz6h5tlL3RnpRRby5G1efg8UKXwR4sdLz4vsjdbX0YuZ
DbPMDrwnQ/M5AeRKnzeNFb1IZWehnekO15Ki59+0HBle8fsoq/I1THv66vPb+qG/dry3NHTSG9mu
9Ps09+yFavToDsuefl/HObkCT0OOnBdV8VeeDVd2Gzg3n28obPSBEYex4dqsf0J+5zzXmhzMKopA
brmMs/1g1fzH76G3kFeK3hbrzx9BFlzVXtTcG27fbHvDeXRkKZ0l3GFPho8yW2Bo0ip3S+/Zj7gC
80bNbgMviB7yLERMzk5hcOoT9ATFJ3LLLhamm5pkivix0xzoQOX2Pix79U7v86fPXzdd7q6jWlcQ
zeNdSdioszjukuvGKvSn7PGztTpyqmWYslDjNFHmhSfpr03RPFV1Le0dyXcu9cKLF5+/T+L8LtLM
9JvVOIsWdh50jiqk17KxXhG2S+4MDQkr4rDyvrSE/qsr5w89JKLzUg1XCHlHL558K3Nc/ZAFRtPz
fONOT1Jj6/eVswr7LH+o7fq16bXqpfCG/bM/9PVjk5nVPo6MdahDmyI5hn4zOBXV+ASv5aC8QCxX
uUPZiVqizgGpIkOLEja99+j5Uo9c82dmu5XWAWcDb7a7K8GjuoL8Lt0PDhLdkZYFL2EYPJo6JRhN
0I/favlOk+TwI285sKysjR7A94sa9wF9Nc/WLrIhT9YYQ4SlVCmZG62bvFWJvhk1o/2J1pCgLvff
JEPN5k1hojvsGfIWsgxAsLlpfAvRsZlHbms8NjlCP2FuWM+GhTpM28reG8G159qs8nffLm6AxKNh
mtrGZRC1i8I2+9cWn4dLhGve03L/2kg7ZTGaTvVqD+aiUmQJ4VxmVOv6fG+PEtq2XAFIEzmXblKj
21v20jax9foSJdt04wVxd90R46ZsvtdvB60rllmXJnvkhwh2hZ71jQgBCsltrTzFnzcH0/taxdyD
em6/B8F4kckZUpxZa81wjVDtRp8MloscABsXqqp26dwb9GhvmECQssD+KIzkQipqCsFK47JsHeuH
2ozXauNXP/q4ozCb7x2iHlR0XL8PiXxPHML57prSQ+NY9XdTap+HFmBhGwZvgzK0b62hvCceWPsw
HH8qUdW/pg47s4C/6jUNFUTo8m68zIcACdweBybokY7F7xxuUVxCLy8a+++FI28NsyyfOIjQJ1Kx
2MAtbIJUS2/ReMiXVCv492ohCznaGqUjvc1mUA27b0Eg32gxKcWZg/enoJlNCUqpzRVxs+aVem8l
jfEa5li9g96gFJoCffCsPNzrQ6AvPbOubwoz9DcAweYWKadtZFXVxRBH7ibqU/fKj0N7leSOcSvX
KOWGoSntB/I5c+4ub++F44VcQdOjkYX46Mtd4nXBjyZqzJmbV+WeEzefN5HQL4NyaslMtE/umEJ5
roXShRYP7ZNsJxcuS3FfSljbpV5sP99VRk10WckaACzxoUaW+iUcB8b680fWB9RARV/cfP5IzK1g
nJ7atJFu0jTycIztbSXl7X1ndsqKBeStU7Mtn3u/fLGMQb3zUkplNDW8+fy1b/bJJs8DealjlyBS
61eIs0TDhdzEN3WBXVWURQvyN5ZfItXbepzyP1BAfwbfFD3KZivBnG/Ul3++FWOnWHa5J2/9nGrq
sfd/1EIXrK0CiUPKLDaZxEVfGE18X1YG+QfxFrtAHXLQ0L3sXE46Tx6vrCLsr3tkWRdxYrmvEPrM
P9/q9QJBqLT+viuZLK/RxnWbVNE3khqXXARLQvPOYxg44bZA3IeibsV5VIa6WTpW1Ag4Qzx3wzh9
lf1r7u/4ZUyGYSPZ2Cyfv3aigRveGR49r4wu3DTwln/8fsRwbmhHcQvrskl16Y+vMXv3TesVazdm
kXotVVk0H4sxfbW8sJ5prqWidp6ot5KGhHvVayvE2M29R7IEmY+hXKQcWI98G7YjzADL0u7yRz9A
qzlR9GatmmH+2ON4wfqbV1tH835UspVcB9gKy6DWewRJq/Jb0NrYvdZozyjbrSAUDb2d6URgwZTh
wkUIFT2xoLgbZBujrXTmnz+5mZpdRq15RZA7vXJaVd6WmQxXe9TclF3T3FS23tyEPdqglYRIpvi9
k6MQarXVXR4LFdmuGBcaq2T/+VcW9FxSUnoX6iRdgrIbGT7ER90CSzfty+jebqXwXktQqUd49e5/
2bqy5VZ1bftFVNEjXgH3XZw+eaGSrB0hWjUgCb7+DnvvOvvUqftCGeyVldhYmnPM0dzPMFqR61iE
YZFSv1pTmHetbbfYrctZizDxKn2bNMYQmH84hxL74Ju94WBqYa+IAn9yXDbDkcJhsDxwyIcvUj/z
uGfPpezsdXCGbxCjyUc9g98dREOJktTTiMpGlcuGpnBNW3901AGv54ZYV+NSfyT++N4yZ7yybm4f
5gRZCfeX1WbCOgCJz4YO4zYUE9xYbKIz7ZQxbuDXBZYWPxM+MFiONe6DHKdhR5zJ3wzAU9GOTuG2
dPXh/vsk9RStTNsmWxVK/YFp+v2ynkK1JYK1a0SFko82BVeLeEhQAMsgU5Iu68STE8iy6NA8l007
6cdIaC3N/Oo3ybIG6b1d1xEfNrCu8fEXztFeNwnL/Gh229yNMDWqQz0XZRycB1sNn2MaXDrG0qe0
SsqDlLjTGkxK8pSWDsKXCU23pUUMM4xuzImErUT+uNQrx+UAXGHFeZDRdDbwbrskI0Fe5NiekCeI
eMGxjQ9WeOkBYajY+ns9PMU1lsex7OShDPCOiDj95n0XvadO1OZBH4dPmEDCUS2t5KWF98MG4XI3
Wa/ZDP00fUThSlMRvse0THcznisUbBSy1m3DcwwxSqmgCcno9EjTnvwOUQlaCFxpDA+alSlNfGYe
XaUhE7jhcQZyqgYTtKvREvro72AvuQ2onN8d4ewGyBWePPaFJbU6eRHIARR2Nx/a13XOqEGcVCiW
HKmPySaOUY5PdWrWwcjJRQfjE2k0R5o8vtP3Rda33qf1uHnwUekjeNLUOdCh35Ql8iqc5ks7C9nT
RJnthFtsrRa6A9nF+7FoOTLpTEeszXqH2V97qEfzUmGuue+px09Lr4+JdFcVojn3YWkqnCFnym8b
vV945GHpH6BrCsP5Xc1sRYS3aRjxv0LrfN4fjNjMAV8GF46mE9gPW0WmnL8dP9K5ENSce4tGHZKf
76HCFhSiqN8n1NgD9Vq5gUCofhh6xxTC1LvZxcgO4bPLxXWbuNAQWSDoA8BsT/ZuZeoD3KO+6j5I
T3WTtg/90CHL44Y7zZTCSwb/0cnCzMhFFbZioYttn/p8N8xT3lcOwsFLR63jxsxvMCoPwLPR4fF+
amqb9QObX1RCywsvh8/75UlEy5agP0bK4fgatmGawb24fyzphMjTeIah/+DHRRIZTL39unVyVONw
Hqi7bHBDfbSV1rekVXO8n/57EPdnO/u90I5tHESBxoOedyU8Eq+YdydHNP0nL57cK3QL7pWmkdiX
tVdljET1WQQd7hMffRrHiLhKP/kgw+P9JDBKr525pHmbQsnhriAkDmAIgcd0bsRWtyj2+OxXV7+X
1bXxwJuOpcAmK+P6rJAaeQ50lGx41NIcfhJX33PUk2764AjnMJ0b9AOf3KBW57e5UT0v+IJDi/4Q
marBelkW2KejB4jMoofByDZToOJsmm5YjmlH5rxGlgw+Vrsc/76GPbsIECeaT7IZTy5u/gMf3UxO
Y4KobpMc+0Ak1zKLWnx15bRyFPqKfPZ9epBz+VaGCKiFiZPaIi03KhIyBa8k4SKDaVV7njuiz2jH
ReaXPnKq6vbVIeypGtpTh6rpEUjo2gsc9QgMPEQEbco399OUORz7r1cVOl36YqyVeWebxADygOfl
ftLpZ2pmdgp7/unKjx7MOLP4G69Eli+DQuIC76ocStrqZViQIw7ZxmoWjVO4TqX2qSsUMEEvKMbQ
eW9bqCET5cd/MLzKQAaGA2bFzk04DBfNyv7iuHG3qxfzhcyAE+HqYOnsI6IdWXslHcxRlRZUCNAe
y5RBDGInD8mryBrVVrw4Dj32hCClZg7iE20GfPmqeke7mjdrK+t1pyN61JNzkrBa3t7P/j2EwvYr
cCiRxM6n/mABnx6sDPoDganRqvWwXfoRol/HRZlzehM7wET7wmz1jLYnPs0gUG6kA1d0D3fai+HI
uUKjQJByTNz1EDA3izyOaut2MAvlB9cP5oyNE4ylAfw/xgsCnLx5KhHoO42PjRCfrBvnDSYSy4E5
8DVC8joxK1PXKq8AdCFOA4WCha3Tc13KagsAYBX6AmvZ7dfkt98OUbL/7EpulYbr1uNxUSci/nBH
+mZDNjyKKIHj1EAJ3CZxnaJ0yycPW0BrnSsiteS5VD1sRnALwk0RCbMJer3K+YUJR7iHeircD6UO
9+kIyYOqPbKdy+ocImL+MixifG6H2uRp65k8kgqbo4mrNVI8mgvMrTJ4a6iTZ0WzDpFyVAxuXe8p
crUg9aRBzhkWtY5O/r4HfR7LDw5LBLpDFXXxHtzQZd0CgFgLmS5vA3Y82A9ZdQp0EOQE3zuIR9Vy
apieVgSNZn4/vR/qUqNTgM3h1ru92B0FItEntryRcth3bTxuqQenZrgV4te247xTbje+6AA5rnPY
jVubRArx8RVdkdrZqbbnuVOF2ERoNCZHB5KowqA+WC80OfpCVZ8xAf9P1E6/7b3gAzOH8nw/LDxB
Nrn0vxUK6KJDhPqLtW6wdhKNzhTv2kFYGM977viq9OL/jBagJ0JbfyH4XMEctnmqfAnnuop8BDZM
ztYu3evUNQeAKOJ6PxMa4QBc0+fFxPGpHhCoTvRJDgOwwCH8azb4+awZo43SnXueE0ftRkCgsXDq
fIEb2Jp4NI2hwgi6onI13FaFhs2M76kfOOkNE5iU5vbljMiE2WZEMHhuKpVs5rlGnTE67pfGJPSE
gdP45v+w1G3exBKU56lFsla5iMPgp78iEt7ebUKvy0Be9vaw7LIIYn6Y0nB4SJA+xbzgUNruVQbW
we2twgNyuCuIdfFxe2gxem8+MrTvceKAviTHeqOwFq5l1/7K2Mzfdb/8pCI2T7JMf1Lr20wiivbV
tzTIXNJUx/upDv3XGtOOVTjg27ILdBe99Q2M7uPQnEB8A1MVn+RpXIbwxBj9M5Q+/lAdgkwU+/M/
T6Rl1x6UClf3S34FGb9K0wgu+Y6Ddkcq3BtJt9bz4lx5H6ebuRYwbJzcmKzYzb7a5eqVt6N86am2
D2CRIKqZypc09unGRC4S13mPhl4GzTYsW3W5H2rfqItsmn+eKFmH8DvLx5yPokWJ1HrwfpiDB2qm
ODeGeMVAJ3asloYdkTwcbuqOMuwiqn5bmPmNeFweCeBcKhGJicn2cIxi/c/hfo33D97Mi74eACfc
Om8yNG2dfXRxE2yoMsiub5lADkX7u/AJ0FNae/vRQ/zk7I3h1kmq+kKdaCkUGPyvQcMxUPNQ9yez
9twckykn99BPYb1vpmPrtfB0io2PSI3mpVaes2mSLj6G0c3yhWLU5BrnF3JL7zD2f4UdkIkStn65
4ugfGeHlemph4HOT0h6kO7JNf0MJbpdaIzfIwGyRyuN1qylIepbPGlMvSkZMwlyK6oI1YQHbOS9f
5knvEAMXvNxPLXmmmvl7TPLYk/CmdwN2+hfGazz33ZmcfM3rB1M6BandQ7nYJ2mHciOnyUK8hkMI
LBOcVtu8tbAcOYQGwJrx63TfpZQ86oiIozdjas7jW3BbYsElxldkBYH8M+VUfQ7ll6+0izCh2Gzb
sY2e/PpTVB4YkU0UPi0Wbr5xvQ0Cnn5FwCGaiZSvTukkGzCo5k06JgT2TQpOHYtdzvdDXHnkuMgk
U8bBpLBHdruYMfdKqil+IEEns0WH8Fn0iTno1izPJRNJkZSCbQwWs8PsY4OpxJnXvD2AqhBt9ZwB
YUtfuqienhyCDiZwh1dfluYB441LHQC19m35EamAnIIOGeEa2t9XYgGdB0ED7qMb968xuF+72Edb
HfpjveqCIC1aA/Zi5sAi6gBGTN72gTklGPutpSe83DdUvLjTtE2wF13vZ7jtHyU83rJyDJJC+i1W
zsQYVBN2EoXX9Gj5Oka3Wpt2BRef/gR4hx9qUk/rQK+rWNBDQ7h8VSVGo2rib7F+45EWp9ar5akL
InESs9+f1Pr++H4VCuBNjKDEfZ+E9ASxAQE5cGrw79MWrTlCBgkMRoIGKje4Qdntjci1BVN5XMEb
NXznqagzBVZDFoxhg8FlCQFUg6z1Be8Q3Nj7TJNx+UJaNxTvKRSILuQ9GcKu6Uk4PSxMHdAC6bgG
MMIOHWTxfG76HXIQ5NUFJ2At5/A7lG2aewuhzwPyLvLOHGQn2YXGHruUEQ4STOgqcOJDSKfiFou8
b2BIcdFjWcSShBnVyRSvA4/THBOWOE9UDLi6i4e31Cqoxdy0W8OLwO57VSF2sP37uGAHEmqxWUK0
PgjJzbpq7fTUBtzLkmZwf/DFy2B91P46YsbCPCerhAGqCxQGnBU+9z248eT5Fi5QiMFMG0Tz8YSO
F8Cy8aVsWhSJbrKRXfceVSr96BdMJlqJQSeA6eGZV+5Rt8s3J6ne3oRm8CjBuMbrh9cR0YokVdBI
ZODU0YNj4+rQCpSGQjFSVC1t6c7jS39QkvQHoNXfHWaREAyDgILJIVP70ScPYyy6i/7PwdvU6FeP
oesvR0nH/z7w26kq56MYXX8TRobsrR+R/RK2ReyitCEyYVtpZfQEyMDfD2i0Msqd8Kme+nTrahi6
kmD+UoEn/wL1PBtZxKrMErJW3MifoFUdhHSO9woic33Dz9w994NTM/klLALNlFHr610Xp+wME/Wv
tnWw7Y1V82U5VnXhufNKATLfze34jBUg+PQBBeTDEoqjBnD+KEjzOY2l/0kifBfrxmMnYpMFbpfu
Lwo8oG1GvcRD/6dJ9PyZMA8ZEZUaPyjmAVk1Wf4OvNDPhjpo37C20bxy5vq1HDuZxxWZVu1ctluo
vb5CXZd/vLjagIatPp02agqPjt4ZKhR/jxG3XS9oQp4Nw5+fRjX7FgHNg5Su/WWWb3NUiu2CAM51
NQ/DJ1DjEXkHX1GVkJWrqgoTa/YUh1X3tExNvRULLPWQmdA+aZDpTilnK72oedemMFGzSZKxaiRv
qXS8QzQEPHcX5m5cN1H5HR5sUkuBXzZztAJvgGRzx+YHtEMT5AxsPkrExZ0aJwIgPmCYoXoUnp68
aXkj/VoDWyt825ZFKrx4Mzv+yutgpjT3NnycwtLbDW4i17z2p3ck56wBQvODB2wtVwPU0W7cRBDc
1Gg0o2R+iZkpwCR33ueltlsOyBJ2RoPzrhb5TayKHlwUcQ/BEn/eL6PaD1YxPuctbG/pB/6MVQ35
NqgtLDq2idvk4+2HMQVzaasx84HNWvkaVrAPuf1UzF26XdXLBk40eBkQEAwfhZtcUlGW1zL8dd1u
q1pOcoLCb9Mzy4reqGCDuIbtcqPIKNBnFsxncwyW1QnBvs4+bdpfQAVYLny3++ise2uIv6w3Tpew
8Z0V2pDxYGRgspqFZFXyaMcJCj2ELMTpOB8BAcOKcgSbxIsAQ1lAyzvGmdhAV1pvHWeMINcBTilT
TKYRCrFnc0X2YRu3uYmQz+jT0Hmq1I+pynALpJwUFtDehxPEVRY0pn5A52ay3nPcAmPtbneDeJgt
l43PIBoFWj788XWPDXRx/GLsOT7csbwFf5/53CH6vFRxYeNzL2fgniHiTSdFt1b1wcbhEmZv5cUu
/rGdlnIVtXzJS8nHCx1nNxch+xx4p5H8IjYl8/3HaeJ825aDg6lAOK3BTF2KJVjkBY6DGM4Nfp0r
5BYTTHQe74faBHCUZwjxkgmIkrMO+HkccfO3thcHT0w8qz3cbvUS/EGbjNlnL7amZO2mssEf+A45
b041ujmAdfY4JrZZO7uoH+m5rSezUSUJj+ab1Uu3N1i9HAbgQJErmr5+S8wQ31S1dRZUXrcBX+St
TLzocaJl+FguyAyguGm3NT7Qx8V6Uc492KehoD0iqPr3fpncXu+7PxhEPcEmr1gqqzcREKMViiuG
AWP/VzDaO5VrW1PERnnRqukIcobS8k/kT1cq4Blac+THWhPe2nyNtFwm4I1lh/qUQH18UElSgobV
eK+LH9VoEPGrxos6wb1uyNy++urh+pZbksoVlERptjR+hDBTNsDzvA9PcCIOT/dHWJ3UyraqRVvQ
kdwq7hd0ccdz1czuakDRgED4Gt146m4QKvPbgfKSRaz+IjWg/cbz18xiozNeVRWKW8yCBrx3tDSb
kHJ1RuQqgpSmcsfb3hYhbpACONh58f16Xw0I7Q1Cr2il7634ZJunUj+Ysaz3XlDp3O38hwrY8VuT
ruPQ6QoGxuglJvwPnSBiQw2572Ztdmh7ZJ4S5wl7xpHqJdlgSOhvUZcA0hmm4Cl6GFUHL1LQTBQF
RgY7Zb1HoQ+jCJ/pTdjIryXq4VNRq/Wk6cHMmKBF/fJQigptpkjIkw6TDuVYirYwrV5QpopcwuXx
VU1NmZUd42dV2femLMZmSvLGJNVzSRwvj4OlOpIJWSqUJ32OMJTlVXIvyqY5YO/SNiMAGRikhBHY
cWgpsAWKBdz9MT5WN79qR4MaJVBDOQ99FaOb7cGZtrXDEEWMX5gN8h3jn6++11uOLunMQKnLFCIn
HgTSqNEdGuTVgps2752RJxWMvN3CS8wjOgmyo02rr+x2aEFPS/qBb2aCMlQOMXQK4yBPfWDfYKhf
bsQ2dUi/t4n37DoNuXaOqApDvXmtSVrAmaU8OYGvH0rMMDZl7GM6BEKxtxhyDYGBXXk8NyvcH5+Y
kQjo9YL6ahCofUUHhj7CxBzeSPg8FtMelxI9bjKF4RqvcI/hFF9mgP1FnNYcdXDwAiWcOijN+6t2
XG+F8Dhd3E9dXQUPAtAzRD3rCPkDxY2OgMVlXMJ8rhA0E/hPcyjctYDsPO8aZ21at7pOW8yWosz1
abO9Oaidygh9b9u2V8phg78ETKJbmZqrroXdyIA3UHLETT6PrtmUKgHoYxrMphJRWN/xz0to/8CR
ut1jdLQ42UgM3LwjeY2h0sw9AU1pSR0LAjxXVzsIlhmNBd74M19zguTsHr39NZkMRsGpVJtl4dtu
Rsw0HRBzUcmI4xdZ4Hq06HbFMc3oreEXN2zElUfwXMMUIS7up/fXTnUCotauTuxU8M6IqwNFC3hf
Sz60pkbmddVnSTAib2dsVO5M0qwXjJAo2sdzz0l5DuclB0+xvcZiwgxRxxdMl+yJLeZU8w5Ulm7A
eih/LK/jXQsXvHMizQpEdO9aERzIAGdxoxkUofYY39+SCmvVzg3Fl6vwWesBHW/pNWw70rBoMFwB
bwufHvdm7C5V/Qp7yPlQGR9Z4BJ26RIxmpjN4ZDGbX8crTwbJssjSJ9bETZ/6b6ritJKB4juEN9W
PGQ6u2tZl2d4AXhrW4VzVg50uFZdxy7VovOauP01jZydrsq/YPY7buKhPvCmGY8Th8VCCAEVOpB0
PUEXfO2tK/CjWF6Xf3ma6oeYpKBxljfDu9pAXTjfFqE5zRVIt1eWYHKAJHeCfKCyApfuW0s/Qplw
QozKlIHt4G1DVDbgU9h3t7x9S5N+AzpeeYXjyJAP8E7bhNr1wUrcpV2wHIfWObq1B5/QeTZ7ZPT4
K4iAfuImBC1P7OMSYD6zfnxtaoKJs6+mTDcsud6vCb90Vri+QSAnLHCl+p5c4e/v39UFHrorlG5h
cT/1b1/dTmyASMYoi9N40+Pz0Sl70AYdyjjodDvfVoJO40ug0Vc+RsZ2axohj0pwTFafWtAhnSEd
Ptsy/EMTJ/4iNn0Z08n8IJ/jrGnd/RVBgzGyofyFBLcol8mvQAAE/BMgwiAL3wlspuss8q+SuwqX
PZsDxZ9BHmw64IQgiyBl5+jDuPhPz+qndI6mbyyGXxpJAp+e6RssttHwgf1MZzaS4VuzaJLpkvDX
oHREXpGWPNdOB9vHYIS/rAVojiyE7pEB0StAE04fBh67q2U2/sUi5XQNroA5a3vju3TVeKJ1TzZE
uAJDFnAC/AH8RKcCfQItmdinSELBrC9SuxK2BUgxXBAYX4sFAvvQ24yQJp7CuSTrOGricwQyMiIc
fOdCUTXg5if9NTbgV4Z9ah5H0g7YRBHnKiMW5IkZ+pe0H/q8Z8oDgxhUaz90m3enxg4G/qH3Ad98
8OLE2H9pA2ZgA05ySfurK4X9A73q3nVJ/6vjZh2PtMJ8qwXwziETAUy1rWHmejM5WuFdwVbUlXPm
+e5QZaR3V1Ev9C8Z2n2gbPhHD/zhplT4aRrnrV88RNf4KFLl6CYfsQZtlosK1BQH6DCCwJJXYOkt
sGx3fMHfhTrNRbePpKG2SLj2HyUQ1WKsiLoGS6BWcLlqH6JpYJCHMefsQ04HRVsSnyIXuJEjbyh0
6Kitg8Xk0Et/2FWi9zEU6kCXmtpw1yND7mDx/0JvBXIzgx3exnSQeC5QCKOXieRZVP0E5u9kLzVc
VldVL8KHhgdsNTkBfWzxxxbGSPGkKp3mo+/5z0HQjrkP3dxrJ6YyU3E1vwXhAN07DAY/pht7KgHz
85OL5dtty+57GOtnEYCixVV7UuEw/2Uwj+UVB7yclCUmADHMqcT89vf7DrEk6gTwRUGUwv2Aqj5E
aCZWSuCbU4dJIhn/CmhwqiBC/Kn95JnFgn0bfK/qsNGfs4PRoJhN+h4uAL0GLxnfQuo7WZOk5cvE
/Sn3uGOfzQzEXblz9+RrOPUJXadXmIU2K2jF3AfVxdEKOZ7jZeoBiEzhPJxdaA42SvL25ArOtkNd
sqNo0SpF88QOCpvPDqP6eh+BXL0H5N3tZkajgwALaTt0YFlLUZuNwDzoJJ0lQMUVsEuK5XhtiDs8
gPEsEMITmytm+n4xzOAEp0Y1hVqa9hkMO2TTza59meBpmAMwcF5DdJ2ZIIF+94nDgXdo+jnjtqbE
W75q2r4xLAI/sbNcBpWkf0Lh74Yqcn/dpV+VEH2Ae9ajPoOcosZ8Of/77U9jwE5IHAXYgN0+GZFh
l2JnNEHJftFWHKbYqD9yTK9p3/vfQ1h+wOaGfUnHsmyuPPMh/WXMDEEECDyIb8YEk3ntUjAbR8Pr
l8i1ISY9HMUpuB4FFh/1yCRLi8ou9RXbjl1BOkQuMLHE7tM2e1051UHXY3WAy+I/j6JxBLY7JshH
/c+1+yME2iHb7t9Xq9vT//XMvy8fnFnH+b+v/J//RgGkWS+hd/37J/777+6vu5+WnVOCJ61rFPZN
dRD9TA8QWvxzSP7zqKu7Ps7lCMIkx6Zsg+HcToCf+FwdAsyWL63rqSM14fp+Bn5xHGEc2fWHlixH
n1bTZQEl99zO6GjS5NJOA8QKNe7tqZ6TC60Z6MzcVs4NyaGb+0XCjhOL0Av3brsfq/JPhSoWIrTa
ac/C8lUFUDuDDWeHbXVATAlpAmzLA5p0ybeITEgw+HaSa9jSHwuG8cofI3BO0KBVPX9xkz4+Gg6h
yP0UJML4PA3R8x3TTdtaHXFnl2e4Ur7xipCXJkzoWVnzR2okOmlvUYcR4v7dKAwrfCnkG+GQjrjg
YY9e0+08OrnvQicF/LZksRg33iqD71XcwzZYzY0L0rsI9tg6Vn4Vzb8dcnEwQlcBGHLchxigFmZZ
+WWTxSPCLjB2mMEL9N4t6Niqwlyd1JtEWHmIsSWdxUMHJnFeL0BN1O31CJTHtCZ5AYuqy0ZUj1sP
zRAax/GgVf2HgrQQTqDnViOEJJEH5YljZJ0TGBcW1vrNqowqkXt9x0C4as9OEKbn8Lbs+zPtt4PE
YoNak8IRSYy5TpizYr6GX4L2MHbmTZQPcbNz6IBtUwpIRcKVnTo/k3quV76VHAxMl++Fhlt6ZRUI
+v2ZOZWznqJvz9HnxtAnOC+4WANT2PYBA3MrCKIxZQVy5V0j4AePLPnuUcesuMJF4H3eIxXgEkFw
97bEfZ9j0v4G/tUIoXRU4Ys2vANxAoJmelEoG++xNYQF0zMETrxftk2MVJ8FPn9ey4ecar5KK6aO
s5e8x6WKNuOMlgMBHb3B7ET2iTnq1CQrAVY0XJ9b+KHXnK4gJeu3DVCaaa66g15Ed/CQsdfUfB+B
BXuAhRZwgVl4mQjHAL24XsCJnpdtHTUYFwPCnyIkU7YppsUtbCES7KD9FIRFaCJw3xox5IEwn9w2
q14L/e6Zsmial4TF5q92UTSrlPmEJde4pqkv8wqqnbx2Up5XwHszgNOrxZqngD+5yksv0JAsaxOR
ERx7zDtduL4OUxdmsdrFdPrsFwMEXQXPLf8tWfiZjEj3DBCgs4FL1B7c01Wz9Ds+TcNbGGhddO4Q
rj0xP4JC4z0Rn69g1QO62tR8jFKSlYPqQ7qTwG3mTHmXUFg/p6nJaRQN3/DyWQdduumipXvEF0Tt
nfCm0Hh2lzJ4s31TGPBCEwxHvsO4cnMyD/TMKzB6AhdDZDCA5LdP01UZC/UOe3xQPMZ+Y5g/bQ0D
h7EcMSwZF/JJhWcg0XKWYuyCLit7131EYNceLia7tI6QT+jeSh4wiR9CNLJH0qNomMo52QFs8VbW
dfYuD52XQLoOiNIIpzMK9FgYdVkUPUBWFgxOJnXpwJDaMWhsXiij5/tzzIPeoJeCQ9ELluY0AmAU
8nmoXecDuVbYrhIdXQPZOAcnHUXhz2L86ju5aQL31UVy2AuqrB8Q2JbP9hakPjUdJiwl+VicaVeF
GKbxhoUvc/xDweJHHxata3wy0Deh+oDm3fvF3X+oPK/8IeD+w/JvRIEHJ/+kw/jktuGOFX8lOp5/
bsUJxPAILsIk9CFJ2QW5SeYnXZoXK93mG/mr36ki0SdFFDgWWgBgcMe168543R5smm5/f2QisN4J
YQkg+tsz/x7+5zX/8+/+65/cf8S/T3uyoRsQPk9jIhBtZiktAKYMe3Y7mHBCQvS/5/dHwUSH/f2R
D19PH+b7pO2ztKuGLkMpP+/9gB7iuR9R1rTzXjvE7hv4+hUOT2VWDZHcj5OQbj7qMS6kiwxV/Sjb
wD24sGeApRAXBW8BSs1PYbugpo4Xjl9iZjhq1Yo9r8efJsJ/bOehajP4Sg/7aJJyye8Pe8cb9vdH
//vMFEX/z+v/6+rfD/3ZeeK+J9Zlou0eFhDQw5NkJ1z8STAJwjoba76/P5pYhd/n/7n270tQ9q7Q
/oktv703SlbzfpmFyqYW5AlXY69AYTQrrF0DPNuC2+Hvczd15Z7CLXrvtA1eBTsY1EHUfGPSJ/YG
tPQ28+7vzf1C7/lor4K1/T/mzmxLcpPZwk/EOSAEkm5zrCErs3oebrTa7bZmgebh6c9W/YOz6FJq
WVfnxq4utxEKIgBBxLeHwL+HlEuN80BePbixCIGcBrcQJSj3dheX+7BrULWCxl8eNg5e+RCOBSZH
vxZPL+6hqyh/ePlJYc/2UOgNMBX6ESOwy9uEHwBNf/RsxIkj4n9Z6cVUbDJV/a7DQR4WJGjieSy4
79U+TPrsIbDV+DASMiDzygHm3xmGre+x+sGtHGw5Cn9jJ8SDpgjgxU6VvOsrH4UMKXaQdYXbNqvF
vZtEGtQd6tfxFVSkj6qyun3k4A4sgrjFg3KOrtPjpDSkxTYiRY5KHfzj5ae6z/HRGAx3yM9oHsKg
ax4EsSF48PLjyy/rYPDvCkjgKshFI8v7T5Ruoqi0af9oBIn2jBQONhFNcvRUlt1ZhYOcfFff9bY3
/uCx822k7FMhSmRgQdvmNJAk3dPer7613DkIZM79bHOc45fI7nzPpsSBXt4F1JV7FibOu5Lj4KtU
W+0LjgtBSBgDFJVjjvCQW9w1AxJI4+ErZ+k9ZNyynR4IPSmcm289AjU8uC3fNUUGGje+KbYD5cHP
BgkGtW//EKyXW5w8bhIig6cmi3pANnCHHqV9cqcTB9VKaYizkyrfELvauSIrvxUuJEISYhVPHsoF
Lgzy1tsR9QZBV/TfUuihuSX1N4DTexeUDh7LKB83ThTtkdBX7R3SfU5iVKT0tn8HYt9TjUT8LZSk
i5+lOFMP135e5jXY71goSkEyz55mbbbjk8e+uC3u+d3dP4cAvF3f/woI8BT9LFWl/qpNCsCrvzVH
E/h/iAqYEOD/+59y/N9IAdswyl9xAqa//i9MAOP2/4ANALn5iZj3L0zEvzABDv8f4TAb+rxIdhBY
5FCf/29MgMB/kvg/Kar6wdibEHv/pgQwAeoA6AKg4eGGFTX91j+BBEwEgL8hK8RiOAsCL0cCUHBN
jKrHFh/Mrhc8F0hX3NUlCqJVhxPQKxv8G0lwjSB4jUT5u3WDjcMc4Zd9TYJn3xsUMlYavkMqOtuW
cZkebj9i7gUMnl3Sij7zW+ZeknJMtk6DRO/Gt/UCu/I1QOG/L2DKoQaAq0ihPRsp4wwXFiR6Ujy+
C335V2D/M4rs38+Y6CJX0K4wayrtUCQvCVX/5cvqk0/kHgGOWpHhyyojmSA+Ny5lVEAG7uKBS4Q0
eNTpsH9NB4jStykTcxaafn/V+xEX0ImIuY1EZvpR+H68oa3+gA/WL8z3F2QIZ8ZYTO519QxcmHqx
0xKQBHCcht1p7fZIhQYyv1h4iRk/NUFt2K5JViD99UKTYcPzASnRsbgbW+vnOvsb1JzMR0mU38P+
KglQmaOASCO0XOLhzJnHiGGaEILi1Y5fcGkoUdHvfs6hgrkQwq8ZN397pxHCDrEGt2cptKuxZQ9R
OZRV5J43+YMTp7u69+41bpvWWckI5ZqVDi6dc+uCmq0S9VHFV91Z1sI8MTPEpoSlakbsdv0QjZMa
N0J+aG9bOqqHsV9U6Jt7hBHIVDZpYNexdfE6aEUG0cfEyvFRu4TDmxlme0IBXUWBHlSJzGs3ew7G
GpxJaDg/yD5fmunmWjfiWPBU4tyVpM9IMUJackbLnSgysaQ7Mde8EcKC4xzFacvwGftstlU+DuhS
TZf4sHOtT7+/Mg1p/Fw4oBg/5zyMnX03ypTtiw6HRrvbrjkzy5li8w5WaNQH1MUF2WRHBPEDNHDS
A+0LcfSSbOVDjDhGPvlY4ByouKAG5kfa9IcosQ52IICVQDLQQhxM3vLGgm/i6gIrGFU81aBhg4kc
I2RYlRys+QAoaDng4pItsLHmhsQIZmCY6kJpV18iy6Gf7CTaRj0YPbeHYybSuIEkhEgqE5Cvwp20
TJFwWablt7ZL+CaJE1SN3H6GIYn+35mPG+Fc8A47tizTl5oe7LzclZmHrbbSyGOg+7J5au3he559
Ezi+9+NkhzyXTd//kjEWj7DbJMgQoFlzRs5pLz9ycmT2AwfwA39omvBgt3wH/Yos/wTdRzf2H/Ev
1Ir8IMiYigGsc9531gIszmC3/f0ixsThFZFE7ouvLl0RvkcKw9fWSvfFCPQCqGw7vxQPNsgRQVDl
u0Dl3kbnkb1gxLmBMmYVoA7aEYmlOD1XuP10Bg/YlCisHkWJC/Tb4zTjaC/DdxX73Ed9iD/07gUI
hvs86H64vvtxXdPTI6+bRupbqQtbXhqUmx4FyhqODVXxwrjM2cbYFKiBWwVnvXUpHOtJ+inEm1FP
bvn7dZ03ZpMcgmHWSGN1kZAjY0h8qb0vpa//mY74305l7Atc1CXjvg1E5S5j+zhqni22pCgyZxhj
6vDtKC9oiiuXwrVcVESF/ecQyKd9gvTUP1cZx2Q0SoLLCl5WLhIKx9C/b6O4H/6kDBX2/0gC/b/m
sYzJgzq4ky4I6vtq5OFOp/IgFBRtfigaWq6LLcsI605FrQZi3rqUoXOIg/K+7TpggKx3t000s+SZ
KjUtkEhhQECqylHqPpTDDyTAofRDP0hXLrzBTOia/Pg0z7N8GJV3aShUnhSjk5JTt4RInHEjE3qX
DbkdAl7jXVpa3nkqhtCn/4HYzroFzmR/+w2csw6EcwFzQdUbO6QdkHkRKz+ss78RvxwZLFmQaOcS
I/PmUego3/p2522FjKJnVFtWx9vPmTOTGcg2a0VBY++Cu7MvMQpFaJQ8Om26gKaeG2MjmHHxLZIw
RX1myRkBdK9mf6GWPFn3ZTiRF69n6MyCuoPFsb64SfFQWOq7xj30Kru8YGmvJ/+hhHhrkLmXshyC
k9sPI3YAcfuFMRRY3n7EjG1MMZck1A2gfNy9IDls8PYe6pXoPcNutl7Y7M09wFh+BeUkCzQV+HDG
RWWcQv01bOXdut5PDnVloDIVg7bs2L34IANVkJtxc3/pq3Ou49Pvr9rOue2CilLJi06FBlO/bNFx
7+u6jhsLr53ohEc1ZZfKBSWm5zXqGlQZrxxUI25H1oVDhzsIkC+0+0TC8ZBXQbQwKc8E68sW78ou
KP7UxELK+0V2QMmmTo0rdCh0bADAzbfrrGMEbB72ltMyX16QvAsG54jCxFRW+fPt1mdegBoBGwcN
kqEFWgfs/73MkHtfjwxVIOXCdDOzalFz3RV2DFoLjisKXT9z5Z6VCk8oTtzaHKlmt99hxjlNyfi2
FbanggLbwrwq5cEfa/cnOJ3Ivr7d/pyNjKh1k6bveSbSC3LJUTpToQzUR7bAc9Tact32xBTFoUgd
RUJKml1Shz/GvEeRGsqbvLb56/YrzJnIiF9WJC6DrFJ6CXInPoQ5Sg1Dv2oXDPQiLP3GR6ypL+x7
fkgAY0ovxXCvucg3+OhyOaqObPDVYqgo4eNJThVu1j0VZ9Xctzk99/hDP5wgbbkZwLAHlOLOAfQo
iCLw+paOmWY+r6kR/SxmlQxwWHDBdfjWr5J9Qi9Nkm608LcovluYY+Y8xFizwdGHPkyNp+B6OFHO
A6s2uFhYWFPnGjcmAOZaWRYIlgLWUzym3N2P0XgANHUhQt92DWZKzmVjllW1M4zTmvSpGSsGOL+M
d2v8Dtcjr9eNxC1jpGxa6aW3c77BsfRwdHrGVgU+9HNet14hfSvl3PUvfq/9nUWJf+dkvbewnr7t
Orgoet06SkrZwEDtu2SOC4AWLlC3QPB998KxBJ2wBFjdhczDbTtN9vg9gKCb/fpZNJTUKnyKzU2L
eq+J9L4fOlSUqhQp8C5JYpwIAcCGPDdn4e3mht2YETrNWhsVhO5FAld88pPR/uRVIv91+33mWjeW
dM9VJE3BysDHiocaab/+SONqoedvxwME1F/bqgkgSpCDJXqhXS0fVSKGR4A+s3PQoZrhdvcNzY//
fC5C6+D1M8K2AeoQOP+LjlGTidLROi3+BLLrgEmrkV9KMNLVqA5xca98nGw2K81mhDrALgwossa/
AOOLJFE38zO5p3aml0QypmX9DT8zFeepQHoW94fkYjWdddbco4+NhVNZBZb5jjg4MkMi+QRnDg5J
PpQLM9jbmwDmTl5/tUvyhgL0H9uKL3VDop22i0OedF+R4BlucZy6EEIzLvebxBRzk87mTXIZAvCI
RB0OyN0S/YLTzbVuTAY0tKsYpaXOZUSm7bdRKFxMCRyddfvbHjfX/uTsVyYqfdRRgQofXzKgpZH9
dodCoAWlsbmmp99fNQ2ODy0ouMAXcL52TWj/QsbGl3W9NsI8IyF4Y6waL3ZaECBhLYCGkQt4u3FD
7/i/QegagR6OpLdZVsWIhs/YOZAxfh4xi/T+c53op2Ggj2nzc/FYds5MRsgj2ZNZSPb2zyONwEGt
LHujkOuy8DJzrRuR3SNpR2MN7C8MSegb4DeR8u7oYME7Z8LaMXbx0TiiQEnF8QWrrHj2ALzejARg
hCRuDyib/ZCnqQSdH/lH9SC6hUlyZn10jKh2AwvAbFxkXwaNS2YUGnRJvMH8qCGOPg58ITBmTssh
IvTaffWYJkXg2tGlccfoZImmeyfSAsmfLYAphRCgC3VnP5THaYUpuXpiETne9sCZQTPvKBkFG7at
BnLug+Kpb3pckclVG3Jq6oTggFZixNzqPG0zNg6Q0BuoIDgL3va2P4Dc89pmI2IS5XdAtZVOvxtZ
uUOB8baUKHJ0FKihQwKFsKbaFzjEXWMpagrfMLdNYmQiqzMLofTVa1QEu3WydKUw9zrG5GuLasTZ
W6zOxXDnR8NmaNKdh8Lqvrjj7MlFxWY5LOyGp/n29wWSSmMejt2wLoEcUedIWTvd/HAwOoOz7hiF
SmMqbrwsQwkHWodufbDxSaIwKn1wuD0I0+i+1XdjNvagF1bUcZ+fw5qLP+0qbf4EJ2d4ytpg/Mmc
HPtHTvTXqhj7JXXgtyOEmulKjdeEDcBg+dlGXT22KoCs6n2Qt2Be3H6nmQf8dsnOR0CioWt1dnLw
/TfAhlnN01Qf535d9QBpTPuji1IoXvD8XFcosmmqc+7SBVXKmb5LY853SFm1Qor8XEJN+K/GBvB5
QyNar1p8oXr5OsgndlhKkBNwbiGojRz/ss//YshMe7/KMMKYQ9jY+Pi06tRZpK36TLSPkiaSWQun
uTO+amZA8ayovJAhm18EAArY9DD0xVOAMw+3tI6hLzauWy+crcw9ypg9xiJ1NJaoBrPHd6QgfI6h
nICVyh/fuaG7zeN/JqT+n+0KJIRej8eIawEkMeM5mJb6qjpETrjJB7owpc84k5kS1ee0scsuas64
PUEJk023uGJaWi9mZr03xBRR/J379TklifMzlmn/PJTsDPrdx9vONPcA67VtXBDkgPxBKIBkC6wC
KXYNI09yFPfr2jeiWNZuELm+nZ8rlNRtSFe1m1pSdp+H1Fn1EUNNDXI/a7lVlWOJsgygbL24cTe0
xp5rY0tN9qVbgiB3+2VmhnrKWL3esA9cANMUdPosSvWXENW3PgM19nbbMwNhymKj9hHCOPFYnQW0
Joaq+oS0/bvIjxdiba7rxhLkZiJrQFlB8238EWI6R1AQFmaMKVzfWN2QXvvKKpBZGa20SjBBx8TZ
Qg7+68Td6/0uQzFWcrfOPIYfhXHdopI4Aqm/pKdIJu87TEslc5c+A2a+aahtrAljE4whqsgKLDdB
tUmmK1bld58h+LMFHRq5EhbQC33xSzgoVLHipbvXmXExE3QcMYIHVhN9juwgGDaJ9GwQi4dmXGk4
8/Y1czwSdzigPCegeOZKffBABtekW4jvmf5bxuBzoDChowsYrC28fSOTxxQor1VD/nKmffV57BAk
yYpKFWcB3tKpqsbugfkuZAY46DG3HzGzApmZS2PVF+AUQvopQ/0RqMQ93yaeULuE6+hrC2zVrwAo
8oe4o+HS0ejbH2eTYt2raCnj1qW2X5VnK+uZ94WGSAvGeUiNAp+nNLQ69lmpEgpL+0FwYMAWdqAz
sws3ltrGclBC01v6DDmn+7hOoSzOQI2rPt+244wXmKlFSCRqeUh0cWb43tX3dRuhAmsDRlsElNe6
RxgTgCVZLqaktXOgZPaBWmF3b43tugQLyqcXu/K12M07v3TH4hwDA+XtC7cn7rFR2M4ufL7MTJKm
djfkZRhqW3lxhizTPu2zI6tQxQKcJybJLPq2zkZGMBYQGm4giFecaUTIl6ZX9tkTgb1uCeHGDCmd
bky5h3keSlUgWwXVXpJYLQzvjIOaeUYdZNwBvGbFGUJxD7S33lt5cUwd8n2VZcwso7Elw2ihbgs1
67G3cyg2/CAfLqWKzri/mWCEj9UGnAvIyMhYgPYRiHuHqIWPiTnDmJEL0mHrt36B794QSBYHaRvu
dHE3+BY9rjPO9Ogr57dSkIKQAYfiMVSMD8c+cHPvwcncutzffsDcOxjRJR3AeTETJgD1qLOWGTgC
KdhBBCSf2w+YGwDTNUemMgVm9Hmg41PUeifSVOtiykycSXqJHOzGK84EH88PDviKqLCNhw+rOm7m
zkAYprd4F+BUA2qSm6yuw22snAXXmbGKmTXjNyGOHhMcagBMk2yzwQtRmbg4Zc4M6qQLe+01Ifjn
JYGqz5mgDOpbmoN9i/rnkf+suzH/eNs8Htp6Y2vJDM/MPc0ZMHiY0NLgpKIsB6jD/U4KlP7w7rEp
eqjIqXcpXbmOMcNRqyCBdFsb4hjILw9MBt+BU/3j9qvMDYaxAQ9U6LYVimfOY4JCR0+By9mt2xu/
3JVdxW8QIFMEhc36DMQV39oogdsKJFOesx6KIet6b6y+4O7htLrX+mwDuFmlQK+V48KyMrMHe9mQ
X/Weh1muPQqb9yNODxnr9B4c9PSIu0SIG1qg48Q+3sMpmnLBXjNrsZlaYwsVhkmKuABTDod98KB6
6MQmgFJhUdcLc97Ma5n5NWmZRD3UQYqz16cHZkOqF1X6HzqAmNO0ZZuJd+6S7uvt4ZmJRTPRBmd9
0LMA/O2MyqA/UaUNWoACE0FIumCyGe+lRrB3KvAHmuDrKOQTjdlRv8IYZ9W3ez/XuBHlAJuTwkoa
da4YSh7z1gKhvtL57nbrc7aZnnrlXyPNUNFc4QSc+/0eH0N3Oo//qNJ23Vnibxk22Ld4Sd+m56wF
YQQ7d1CuO0gTruu8saMLtN93FU0B6BnErrLTkxbqHcnzhUlpLhKMsB7BQ4htkMzOaaUOjUy/xxG9
pK7Ltk2crDSQsTYXXV34TaLV2aoA8/XqU9YXCyc/bzqO9MwMGQ7QMQFuUJ9VXU28SPIMnY7ucNv0
c41PgX3lN1UJ7byM0/ysINuyd/QYIO0L0Lt1rRufgUHMtBYJzt164LGwCbjLi1UJJLCKEavg6bdp
3w/67HgjO1Cfj1vL1UunbW+GE1o3gjUiHaDJ/XSx0BBAjILpyFOfIl5+um2Yt9sX5mLm8s4qZAIh
2zZ37R04ZNaDNcrwrlKALN5+xMuu/7dthRRmcqjIepk5KMk81XkMBk45qSZCF+ApoRPzedM5CXhB
T71zTFBa5n3g/A8CYpDPkUOaXWxgXcvR20r8G1qaD1EPTI6/C7Jil/J3pEP+trtT+bcKbOvb/X3Z
sL3VXyOEUPXchJ0jvBPg9ENxaLFyoZtISNo3BcRauvSOCbmpwi/DUL13SnkEQBqk6uAcBzZIxQfm
vV/oifXWhgwF+tNG7Soo4LbRMPjEO3E3uUdXHB8UxPEdBB+2NmiOrDpAX4kFWHoyZwPJmAULvBwn
vWEBczVtQugdDsggOyU4cHWGc0qPbCx2Cd4vhaQaTmfqMUXNiI+qqT10OHYgy2xtVx6AFoyK/hzl
AhvgZIM/Qrl+n7D3YDMu2OTtiUKYi68O+o6RkXmnLv0woHofObqbRkdg4I+7VCrwdI5xcshzdsSm
9SA4dInqzeC9u/34uacb0Y67LEghdrBMkQOA1OADfRM68dLlxpzrmfmvboITnSIevZOsfqjhR4gF
miU//Ooo+aEW+lTo9zk+49r8V+3i/CoBHQTyfTlqGA8oCVhIlOHTevTW8E8vf+V2hBUB93PbO+Gk
6YiE9A064HnjJsdOB26vWPSAr8ssozB+vc8AbYJXlOLrdBcN8w8+BDm/Y+xZAuaa2Iz+n31xiIp6
B/zoMYHzTk4EjgjKkicXWXbcudExdv0RIDiohoXaExi8d55GHhwuspfOrOcan4L0yiqVG4dpEgXy
BETrpRnagwW18dteNTMLU2Nj0IeRVKiwlae+1h3wSs4k1vokq3ah/bmuGzOaZiHrxzGWp6T6XNv5
BYDwhSnq7ZZtc08AliikPeJIntIIulsQdADceCknf1r6f3dD20yazbzRYu6g5YnXxx6QLBk622J4
KvzvBQeVNFs6rZ17jrE56H2W5ZTB+qL2voOx1uyk65xBwX6i1PI3sgPwzgJ5//ZYz1nMmEHSLAlR
tQbRJBnF0FYqJ8XrOl1KQZ9rffKwKydtsrTHV5ZwT7GdapB/QJlrUK9dNnqVK9ne9OCrB/hWlXWl
xZ1TXCeAs/s20vMhtbvwbTIZ4a0hNwK407kHjdtBnqA4+rP3+RO+gr9wLHA68A/r7G+Eca6gP8Ys
T0AfLi4AdrXdXRVKvrvd+tuRbJsJs0kYq4oFATQ/WvtD6uaABVa7iIg1HygSQkKvrd97TIWJtMQp
yrwttDLumA/Nv35cWFxnvMdMiwWhfHDAykLvFaRAwgK3627iLlF35lqf4u/KdTwvkJlbQbkkauWv
FnCfjc3LNYeq0jazXpEcB3giKmBOka0JYI1FfFfnNVlw+hm3dM2YtXgJxiB8JiJBUd2D/u9Ci7hk
w6Rtk/fnTlOnX5gfZjzInX5/ZSXuuFx2XipOPYPq22YEelItND03ANPvr5oGlxIfoMhHhyqN7MDD
qctND5WTVZ7vGqHrV0VLiedDGkWr0xi1F5Zmx0AUC+dWc2YxwjaKLFWXA5iSoM3uBq/5kOExzA8W
LozmTGOswG40NBIQE36igKdDoi9/gjCAXGkaI2ph7Yg2ObdOOmp2YNLv/dE+2OUSn2Om72bWa40U
+UpAKujUjnI/lvZ92IuF+XjG6mZua4XTlrz2Qn6CxAYAEBzEuWzU2R6qKun+tt/M9d5YfQsrylMo
0lqnrND3I6selieFud4bYQvJ0xiCobYFP6kfdZ6+B3lgY3fhwpwz9fCNxcqZHnsVTgyLuNdDJvVU
DcPnRISPuW1DnxaCPG6wJxD2XmegyXBXj6Ei0lozCGuCGG1v+4iG28SibGE5nHsJI2wJBzF5gsKe
cMv4LtfJyR/ip5D4OzE297lat8O1HSN8IQfBU7sZIa6GPMlHINoL6N4Agqxxqbkwu72dIS1tx4hh
kfZgOGuIujHgJqOQ7dzQudd9A2woNCYkqLHa0u9LHxIXqLgXxHleN0BGeJclBHECF7oGIYujj24s
BwvKOKmtFqaPmQgxc6THSEIAXAz9CZepH/qBHAtZL/jWzOibCdK+lQWorxLQCa+Kfa7s+8TPP3vU
jzYAUAPq2axd1szMaAraS8kUnuShlL92K2y9tPyzAHt63VQljWCfSveSoK1gpSbrNqT2Lp4eLjgH
eH97lGcmEzMjeoTmFK7b0H6kK70NqEpOOGet7nhopXe3HzE30EakE+43notC5xOkcmx8Npftrk/D
eMFAc62bkU5JaumBdiepnOQT623Up0oC0Z91nTci3A+TAgLb0FWsPWgXI9PffpQFX5UxIm0zPdkb
Gzu0hYZpBG4hY3KkTrK73fG5gTXC1y4rlSoBq3Oiok0OVJ0a2B/cadbt2c385ALS230WpFAACiZs
OIEm17iFVOXShnFmXM0EZQgPAnjTZD3UNC3/ELVJexgkPl5XWcdMUM6ox1yduO1JuvmujMpLDq0v
KL7e325+rvNG1LYF93ydNe0pBIMUZ6s5ZKWDZql+cWrljRXaTEWWeVPVtqblqRfVIWT0iUHuN1bD
JQyLhVSXGe8x85EtW0jUT/fVKW7qYNtrehc4kQVRDbaw8Z2zkBG2LWD3PSjV5ckmKkCdoPuOxJCm
WWd+I2gLx84giqyqE1S+/iBsujaVi9Wjcz031mPitaDig3SNs9L2h7KgpkDCduEuas7sRtCmYGUU
mBqrU57gJBiimJjxR0z9KOi/bZk3cyGkbdY8pfYALJIfVIgqh27t2IFqmf2e+d5zRBUUjLIDYNvt
JiX83e0HzljLNr6Ohz7PgrLFG3mjEx0Yz8hdGVj1ujgz60f6RJUN5KvLU0WrZ2mznyhVWuj41ME3
gsxMCB8LOx96KyhPSA3feb2+a4S9g7rqkSPYOE2fkCuxsITNxLOZEY6jOazyblaeaBmfoCx1aJje
opzkGzKEv6wbhml4rnbbOH0vkw6plCfLCZ9I3F6KpF83lZqwxkb4ofasCL0PUZxf9wVkv4mdbPwE
dR/rem/EczrYotAk1aeYifSDpaGFPF2YLJh/zkWNgO5jqVIREH1qBiiG5P1dTbpv6zpuxLMNIFyW
qkCfIBHcAC4OdTyCOFjo+MxsYaZ9Q0ewwE0W7k+A5P/eh5BZY7T/6KlwIQRm/NJMbHZ8z8vHIVIn
zwlOSXIoUSMpex/CXEsnUDOmN/OYMdckuJLt85ONO46TZkn1SFkmnm9bf84+03tdOb3uxgS6Bp0+
hS40Y1AmtEcd83feDutG10xYTsJEFAXKfk8phfpKE442lErbZKX1jZD1u1S1kM2GQqOuNxHPd0Kc
nCF6HIt1UWVmE+ctavZxPZPj1DVMyv0gs0reCSSsLR2qz9y42dyIWyfxQENkNZ4QWpvUDTbCPwxp
CHnnry3YlHYCCYPPtPqJogxAPcsjC9VGRUcdiS1Nsg00HPfIr93U/X0ZdpBTPHBON7IJtvhLNpCW
df8DP5EgfnCz97CLvXQdO+c5xpRgiWyMuXTSk1MS9A5asRIhoCuIhN52zZkvVDMNGvo+KRuJl50K
Vh5U4R9s0h8sUdwz1PpFHvt6+zEz8WUmRMuAjkVUqww3hw2/ayqxS/3RW/CfmenBTIcWQ+QBCFdn
mPixw2qUvEeNyPdB+t9cCgDt7TeYMZSZFY2p2dWqifEGTfaLM2h/ARSw8RAHqeQJmFxQC7/9pLep
INL+DcHY6zCTTpWfSH+mVDw42tr03YuzZeKz7fX7Ln/HpcINabvBUfNKM04+eDVL9bp0PQhJ56ch
gPCqx+JAHpKxjutfBWQp9c+xh1D27VecMaaZCdvyCl7nDdajbtgT0Md/lBHZDqrdVw39XPL+j9uP
mYkeMwE2zqWfcyUtqK34w67U3aNjT4pefOnbc2Zvxvhrk7kudGDDAuqQbt32mDGiJ+LxIyfFD6uy
7mKVPsXBEot6JoTMVCKoQnUZiIrWIyHdH0mQPlR8/HzbTnNNG7NM0JUqHlNiPaqyKwHk7PhhjOnK
O1MzJdZrB5tLl1uPBQ/tg6IFKMlWtvJexMzhyaNRotrNsR5rv3tosuIJcJttHdkLE9eMC5mpOlnD
UdTme9YjNFjuaCueoiF7Csale7WZqcvMtgGyxgHCUkogRryPUCg/wDp724snzaulS9+XHPY3viBM
IiptIPdZRFhfRxltptUJKTwoGk4gRcMLdyuyp45/tnh8bKEbG9EAcB7gwbEUpmrY0GHByWYsaZbu
hRbqDJjyk1NFyN6Pva8iLnftGP5c5cNm6R4uIlxXZ0I8EpyEgnCu2SaNxmF3u/WZcTKr92LPRwID
9HEfiWg/Orn/zlPOuWTlk2V7KzMXLGOP7tDRhmhcIB/rGtK1ZQVgfhyIpdLMGfOblR91FqGgW0Lu
GsodOBzuoHtYKXnX+XrdOdxvxR+CxGkFYv5jJ5xvWk60/+Ek8nphDz03R01LydXqFNNGh7lIOKY/
ubd7epFtFCwcRsy1PY36VdtsDFwpc9d6LMui2PfumBw8rK9rWneYY7TuQE09HbLAukS9VhvNonZb
uMVSdL/pmWh9Gu/rvpdxEgYj7S+jHr4GQedvIFxzLDxvz/v6423vf9N38IzJblfP0CEZI58EeEaF
ej+LD3yLGgBrC0XtpSF4cyXFI4yVNNQABo2MsYuGqu29bgMfV61Rsx9i6EACJR9vS8vvd7hip2v8
FU80vgk8Iga7qOh4GfPw0ZL6K0TfLt6wEodl3pZZds5aqtv6UlpD/RllGbvS6aqFAZmzljFVeKls
XNsp6otqWLXnGjreyP5oDl0bs2PWtQVOz3IorsVKfbrtAm+GiMPMS7KyV1BVBzDgEroquosCXNQw
0oVrDmHR+vSeVw4W4mKJODjTgt5S0IQ7HN3Ib43W9VJl9EzvzcO/wOL1oLyanIV2g607klOZxp/X
WcaYmCQgW35dqvJigwuXbmwnz5vdlPfNF+aPmegzb948j+ugGCr3bBXiIJCzIkccx0bBbl3/jQmE
x1KOISRNLj3kr7eJ09IdlK6thc6/udPHyE4jcjWycdK5cZAx9+yRT9F4L0S6V+wDad93UX+8/QIz
M6A0pg6pbNYFhe2ex7hptqP/7GkI2UroDefNwvHuTLyZ/KEImlPYqeQYApqdnNR6J/BGVQjBnFp5
962j+ab37VUlJsy8i7NzH0dpnJMzgTiwqiBdnC+pds3EgYkKyrnXkw4MtXOI6s/eGd6npbO/PQoz
TZvXcFHjB70CePw8AXgVY6gGjxcGeCYAzBs44lpO15QjOWdVtKcyOqg2+6WZOqzruRHANJaokQwp
jEIE34ahQ1Drr5b0ZGYCQExeexUAqcUjWSaCnKtofLJidTeOdBdHamt3wbcIR/i3X2ImCMyrONEA
hOFAFffMtNVthrI+9A45WhBa2Fip3N5+yNwYG8Hctl4UqMEmZ0W6T4RG2yAJFlbjuaaNILaC2G8H
oBjPhauAIhX3UHVfOB2dcx9joZdNxbC5Q6+rIdsGzUdWf0YR2oJJ5obX+HRuWeOJ1p3YfV56mISP
MwcnvPUB8GldrVy+hLHct64oB0hNk7NV2+/aUu5cp17aeM1Yx7y5EqiRz1qkcp6VLVzIxfTPOaYc
mzoLU+eMgczrqxQJNWlXYWAh8vZ+bMaH1HfvizzANX13DFpnqQxqxoHMuyspeJBI2pMzvm+2WHR2
k//fdvs5ExluL/2yTFDW6Z2RjWZtXBHTPc6vvhWiiNZNQebVVZLxomiiDl6k+jspyE42S3k7c3Yx
vL9KSh4Rm/rn2sn3ZU62uWetyW6CkKnh+9ZIrEp46PU05Q/5nyl26VjcdfYwokzltu3num+4fpd0
QVP6LTkPsRKbaTW0XWtJQXEGk8TMiys7CUTd/h9nV9LkKK8EfxERIECgK97a3W3cyyw970LMCgIh
QIBYfv1Lf6ceTWMifLQPEpKqSlIpK3MIGHaW8TkZna2VRJnb7fpS3/n++JwGfTz5fQGt4ZWH9QV3
MJ+ymhRaLlWZN2dXtp8qqd+c3v3sBWG2UZO3ZVm1uz5vC/uB+aCVwbs6ZK7U2WkhnZm72bQd+7xF
YV8qT123EloXzkUmEU+rupbVY6nOWUAfGBG/Wwcl+519X47tIez4yzDcVoHumG9cPvZ7xwEH2hkY
lphrsqVcbUTtPqZtd8doFufebRRg0Pj7e8v2+eDMmgf1uSi8p1SKZ4baL5kqEU1iWNnvluzA2O+q
IknGgkz1GZQ21RaP7p8dOg2bVAzVPsXxpger58oRfMGFzMcvYYOTYy4zmJwz9s8d6t5zyJBW1o3k
+2YGttEQrm0aps6Wan7OE9QOHAF2q+t2vDRPRoypq2AEp3dTn8EDIN/UFCtRuRtgKr17q2fzI6UU
MeF6X0vWbMSaBECjydZYExfkHHei6O0tVqk/AZc9bqecdnu/wxNoOavbiFpRFvO3pZV1YaUzlIbP
qPoZ2x23VB5Gwg3YGqJjYe3NpzEeTho1lRZ2dz/9yn2Bqm9w/t1mWOaTGIcO+RAmjTw7fuXf54Hv
PNYon3y6vhr/PXf9k7YOHPMZLMh9y53nBN7Ovo7ymRXkbsLDfzCO25L+AD1+47xCSzG1fIh+NP/D
mX0LvfNd7736RRJ5+vvlvDeixr1AmSfxjyKzPlGUlAS2ZW9oRu9Xr4dLs3w5OLw749d14SMHkKZn
fimcTSGK9DI7+ZpyxoILmOl7QtPEStisz10K47CTs7KKQ9vLL5MbAPyTf74+3ws7hpmfTyECW7ok
b88t4Q9D67zgwelVs+KhpXwFzLc0T8ZZZJBdbstStWffbkjUoRYNxr7G/rDUuBEpOkUGr8nL9myn
/c/EJk+OEDd+txEY+h4JGIhntmfA+fhzyKZph+UOttcnfmF9zcx81aLyKbNCjeRXqyLXLr064mAn
25GkDKFIXXWbZtDe1+u9LUyTmaavakdM6sIQX4dWHZUeeK7BaLoGll04KpskTY5jkY5MzXSGZuMn
5RXPfZNvetr/uv7xCzZqsjRZGVM+0GOQd5L5ATxcDxeHH8P2BPohtrIc/70OfxB3zMdpQGky6mie
nUVyZkxsEDd2WfKTl8dcutu5cDYWp9FovfHO3SRy2HaQoKWrl+ylMV4W7l0w6UrCtB4grpZ7/VNg
dbua0yeShW+0LW67k5nP1iNwfmk+WixuyLQf1PiSD+XB4/l9J6DRGt6abjKfrDs+97yvoZ+bcdja
1EFNlzNxY17U5L0Y3SlvOyW780zDR8etnz3dbrVzYwLffLaWqSajBGb9nKlRbFJes0iXydq1bMFR
zHdl1/NxyKSzhCBa84TauC9sdo+4KT/f5Cjmu3KFmS+cHFuzPdDftXRSUBhg32zbuj1UwWp2dyGY
mERKPht9mkyWPJeJa98NQ5ptSrCoreS0llo3tlXp0AFy0kl+plLjjO/wjS5Lebg+Q0uNG26WC91C
Da3Oz0VA3QO3Qj8qM39NPGipdeN4X7YQJB90lp9trwr3imlxILVe2amXbMfYRsuqCjNZdRw7XXO2
uvpu1voU2vNKdFj6dmMjrX0/hBiYzSHCKI4j977NFiAb12f9vyD6QXC1ja0UutpCgaaCn7uJbkrm
R5yC6sjbWiHf+lm+nWsoSQh3x6ovXUkjCv3WsjmOzhvyvrvr3/BfdeW/32CbpAqkcCAAF2goirQy
Es0xH/du8iQHQAPxQ8eyuZDBuPypq05TOoAlbriT0NDUFjg6EraZy58otdsQoH1ApOMUfdQHr2n3
KrtsT5ogcvlvUegIMMFedYcu/zZ7b8PwTSXPY/mNy9cQtTVoGp1NztuM6zl6s2i7yZx5N3Z0M+CG
wyCsORWfJpLtIAS2Vyp5cYtmg+TE/ZyILXhXctFAmWLfjUWUtvUZg5hYF4XkPrH+jPqMetXO7TcN
ybbag/JWpo7g/+mn42TVJyAZTpYaDxCj+Qxuk8tHq3S1UPDjA41tEkuwkpcWKKn52cvUIcFAyqAF
m9AEbp2vne1GU/XdAg4TX4zFn0UXuVMdEefn0M1gqQaXabqWFPzYU2xTuS1oeWG5vOLnCrDtCOCy
Lkog3rjppVjLIS0N9rKNv9uuW7eGprlrZ5BjHh/SBEI4+ThHWeg+JnkA8qA1gZqloVz+f9dPT7uA
ou4+PRdTg2cnV6jID4BHDepyxTeXejAiot06XqDbOT1rD7ZQaP4ajmkGF2Rfrjvex4HFZkZQhHIh
yaWPIXDmiruUN/lWsNrbXm996fONqNhUWW/NwD/EmsGcZr8ottrP0m1RtGvvHx8fzVCa9fcaBKVV
TVbZ4jxTjYe+4PHgW4+iGE4BJbvro1jqwoiPVtrOKGirWEwT+05CuckJ9H1Wlrtaty/Xu1iYKJOF
Qms66brlYTy5idq52QNijnNnJUTfZkimDpvn8bJwJgCkqIcQ2A7PpJhe5VCt7E9L33/xxHeeUPdt
1iQkDcABP1RRM+rw8t6FWBbclAeyTToKYF2gSDFaSWzpqduk5fyzkPOddgIQ1/T3svV+pB1PVjpb
cAqTj6L2JITq2oLGXjCG/+t5W2RRCDtjK4uxkOO2Q8Otq9oG2UuWe3HXsD1wKN+LJnywC/KnnKuj
xNMS5CaTkzepXV+wP9dNbMGK/yGryNocPLqjG+P9/zPn1jHorA2eye7aeo2/+5Ii+2ATN1XbCJ5R
c1AHkZgIULW49HuXz1E9T8cmlfvWmkkE1cmv4aDWaJ+XxmQ4f9/aOXykGOKhZT9tNh1CWmXRFKpn
3rhr7r9k24b7z3ORQK7rcuYYwgc1QnKU0lcbrzbX12WheZPKomG59HTqDBAhsNk5mHIptlxmgDCK
tAuc3fVelkzOpLWYmjBEgtvrYu0Wm6qY9/WUHJKuOmZV/1Amw0Mx1q9dBmX7YHi93ueCGwVGUOjL
1BZz43axa+FQ57rzbzbZt1mzCeBriqSDAiyBbA0Hc2MOaEDu+s+o7NyoUO9v+/7Lir0Lak2uXW27
ThcPZXc399ZLn/Qr8X7hhGKi93yrSetRjl08gXLgwsGF4HbIQ7IXxHsCtu/T9REs2Zb79wgyN/RG
xUQXp1Luacne+qp8pnyNpeHj5LxtwvV4q7sxCVgb62J40bn4RajYs2K6y2pxRwguEqxcmbClkRie
zhwXgiVp0Mad633uK3W0USoU6HIlm7gQuQLDxwuEpBr87m1cSmdEqVBx2cQmthlEQncDVDqwJSQP
Iw38jXRAg3DT8pgYgkakmtn23MVyFvcgH3G3KR2aTcvFt5s6MCt6J9vqBtBN1DFe/I8WYz20xQlq
pmZx2whMEJ815JPCvbSO64TIb2Tuh5gLBa5En8sVT/9w5SlObX/bcEId6CTWbnIq3BxQY93gcLAN
/TrJ7r0icPwVhNdSN4aBjaggddM+ZCdQwz55LYrNrNJ5asS8YsAfBkMMw7Aw6JtZgRcodkrDIogA
OAadql59tPownsAKjQOF5yblWKUgtijccpOPwRuZ01fRstOcD3FW3sRej26MeBIq7vSZasITrWSD
V7empSSCLkuwEq8+DCho31jr0gNpOh3c8KRt8StRdNMPFEcvRzwWzfDDr/JDU68lmxa4c/ASZhgW
UMy2UGV4IiM/N2650xAwtOpsOzneZ7B8bue8POVgg+WgKvQtfrjukx+eWTBGwxBasFL6rC0wh7r6
kSeERn7Gd3gA2I+29XS9jwVjM/0epMpdW6MS6hQqSDpnYj744PzYXm98YQCmzzPok7n2VMPWGgr0
EHn9j2/IoajiUr63cnZY6sQ4O3hI9IJBBJYQsMzfd3k1ICOBtMioODm00iYrAWxppi79v9vjy9om
pPX6ixH0qo6aptG/ZstrVgLwUvOXaPOueYR3KHOmdXDCtQtEK/LLyOqVLWshYJlybmEgFcksFZxk
XtbR4DZPU0oem6K+zU5N/BOE6G286jjBacj8e1Kgxs2dDrIKXljZ3l+3pKXZMdwd9b8dTXMSnvpR
9v9zAZx/4smU7a+3vhBMTCgURRkQyiMxAM7a58Jmh7pM/pC6ern4tF35MR/GGwdi+PSca1InCbqi
fAa5QVY+pDlyiNfHsbDQJiBqcD1U7+c0ODU+CE4jmUHbBgQKvv/aNj4yddd7WVgLEwQlOAv7KemD
U+Fz/3lOHGcjwJR02wSZ0KdwFg0eU/QlIIUlrjdj1KeryvYLm5+JeJoLUAEl4CA7sQtDEshUDzmp
fpWy20PZctfqm86gNDDhTnmVKUWDmiKvDwlfQcEBbSPbwRp5d30NlgZyWZt30cLnmS6yoEQHuf0a
dBL56jD9MU3ZZgjcQ+XP842LbezjRQ8hYK+n/qnwEGJZ0eUvdiOrm0g/IAZjDMPuCemKKji1ZZ53
kee3SLEzu/pl+V53UwUXFsPYvXvwbo3D7PonT1gpsJmQUhalsHfXV+Lj6zKaNzwa18tsDIcmOOk0
eMAz7J+sDzegXHmuHPoSjO5pLtzPtNe/mrH+db3PD+8gNDCBR72uSDrNgX+qG4j3JH3lRRlv++0c
ePMGGSPvwSkGufNST+ykGLIVo1sIkyYcSZBMQS4wgPeMefDaK7wJFNPcdtEY9vbRTopfdeuMu9lT
6U0QK4oKlL8NBAWndi5o6Z+okHkLxSXSRjTx/GDFvBcipgmCyuxkJiBm80/SnfuXrCPWD8A58CYj
w7WH7qVZM4bAU8eGcXv0VE9VtxuL9o515Xnygr3bBCgkSLqjEGvJz6XxXP5/FxcALHcmPXf+CWxG
gHH6G9xRzmnvfbpueAuh3wQzCZunjdMR/2S3U7/zyeQeW3+ot9dbv8zIP0lBmLUZa0BX0Nv5hMX+
nE683QxWNkReWD4Dpny83sXS/BgBRyPV2BSl559EwLvID4N2P08o1S3ALHjbBmYWG6dK1ko7MKlh
LLs9cYizZz24/G8bgBFtuOYesXKGeGxZn5KKnNKJHEAzf9vHm2gmYDJFWmQI9+AosaM6wyulJey1
F5iF2TfRS6rpslpXs39KW8veZsRzj2wYym3nJrfRFaAw9G8H8Juxmjgd/ZPTUXx724ybOp3sFQtd
2HZNcBESJMwfbeGfmi7YVFSdkNyVeM7rT7R3N7OXreCLF4r+gc7/exiT1KpyComOXOhIQFrhbm7l
5zTNUoSm/JOVigOvp43qewpp6fbgp82m9Kw93psetMpe8MwFLRzrNqMzEUfp7Nv1IH1yysbMOlhW
VR5FqP2ouQDvb7JrE2wUkIJ3JCHkNHX1b0AKzomuzmPT3na7MtFGgBrR2glncrI9PnwbAtF+HUut
f1z/+IWwaIKNVF0MDYAK3mlMa2tTFv4Q6aGZbzM6E6Ht2UDA+qXlnWg3d5HTBy9dlf0OVSmjxFY/
gylduT4sDOMfVJMCkN0eGu/k8qEDOQ65p3K+Lc9gQposMosWFZH+qbPKbJ8PVNwxBTLO6wuwEFhM
JBPPVAKWDLQusQhCJ8e5GP70Uv7vevNLE2Psqr3vw3xo5Z8S2/qt8vxbQfzX600vffmly3cbdpKl
jqsEvpyE1WcyiTh0dBdp58Y8nCkJ181JJuuMk9MoPQflkRl/kEyuwRqWJsbYTkUCKajcq8mpA4Ni
VCivAzmM+H19av7z/Q/OA6bwCwB8Poq0EueUUktvw4puHV5sWyKOXueizJxsioTuZ119BU5+P43i
npZi7eS5cBgxoU6gi52LUVXeqeDiWUGKEeSEvyrpRczN1ioDP1585Nr+Xvy6x9Ucyt7k5HgMtDoj
at+oz3k0QGr0Jp9GKubvLvwQmjm+pb1T0Hby4Cpp71xEjpXWlwZg7LZzE6SqZYN3Aub2l8sFCMLm
n8i3v1y3gKXmjaOz4lXIkP52ToNdDt9sglUgAQ//J71Qr1TBfWzB1JSQUySkCicecuK2vaWysAEY
ztZYxz62IZA6/z35VTdwO0klhFpmeZS0j6CKgTwxJCssW9z0GkFNWA64FyrHg72cQEDzhFz0A2qh
P8/MXVnhpfkxPJzoIU/SZnBODm4uu66XKPvsO7FyHF9q3biay4ZxNnmYlBCiq1E5yu95Xq9MzFLb
xkm5oqMoXKdxkLnwf7MUZ6LKW9luFpo2MTiSDEHdZIogMT/xjcOt32BCO9xk8yb8JlRKc3eYyMkd
ZLPlHAo5ylPAuGbNGuht6fMNr7VKFPc3ReqemCuf8ob+T+fd1+tfv9S04bG1qxCqu4GcqnYUkW2D
xXUa7X5l3hf8yUTbTNUYKhYKcvLDtPxcl2mwmyy/f/R8ova2rv7cNojL4N7tyXMjgK2oenJqExUe
Zes6UR2uXoKWpsj9u/WxGVpRgiznNHQi3Cqw8Visy1dmaKlxw109kPs0edNgQ0Zabcd6Xe9HKlc2
5KXGDW+dbAUqUdT+nNoU1byZ1x/1uMYvttS24a1ZzaGC6XTwVsa9XcLsNvJTqOrdtKImcgb35NTj
/eW2rF0/Cif/j9TV2u1owSpNvIzuWEnnnNinKWjCY+dW//ND1u/k1PCNzdfe0hb2QhMik7YpTzOn
tk++DE8ed/de7+2Aa165+F98/9+zFu4qf1vl1BSDm6NIM77capWTxYzI/YQDiaicl7GmK9vtx6MA
+c3f3QBOH7YhhcA2lIR+qq46SNSvhK63kqFcat4w/zZTnpOzoY5zd4r0+L/C/6LStVzhx+vMTPxo
xqEgZPkQtu7b4IvW4wPIND7Xg3NX36Y/jvOg4QUFh16uI3Udc6872LX4xLwOh9qhAHOvPpa0P/hy
jfJlYcXNTSyph1TWnIu46QHgJ8GdIi0oUXn+E/Q1j25/m7IG+2dD6/AimEoq41pj34lyrnOOW2zC
V672S+O4/P8uWrMxsP1ABbg5VaGEsDmo+sP8DKD4b9a4cTfcRqrPTFxp7c5sgN+IWIr2YHnJceiz
R6g/rUTupWFcTPrdMFQ2y4nYkAZ37HrXpdWTzLs9Csi+uay+ZynZXo+EC0Zs4klVl7IuRSYaGMI2
P+ok6wHjU9kRWYbXpIa2/fVuPg7nzISQ5pXdY6NLqhia2PMjH2qF+mVw0V5vfeHNhZnw0WpSdhkm
pIpVkZ58ohuoFLr7UeRH1ZSv2p0P40jvmsrds27tprC0QMbu50yWk4U6rWMhw7vUc76gTuIusMeX
2pl2NctWxrYQwkIjBPQoD06tgmfxEExfWz8/CNm+dkCrX5+6hebNnbCX1Neo6KxjpvIdXsW+Ua98
bh1rBSSx1Lxx3eSdzj1HIQBPInmzsuYzRJmfa7J2G1lq3vD1tiBB4E+ijkPRfxlm8j0FiMm1vZW0
64LVmlBRV4cuEhlVHYOt8iW35gcN3b7bPMJkenSRIyzKuqxj6GawH2R0rc+Dn7e/b1tWY/v29Vzy
NgiruJYXAF9YOcm49/ORora1yNvy6Xo3CxNkktnNuRi8IbHFhT3tf6lV/pDlbcqjzFSQmjzSsKQf
RTxQUCG6Hi8OoQc0/W0fbswPx9ky0W2QxkVFqmOJNP7eHby1aLcQGv7hsAssPQhRlbHqlXOAWkBx
aMoxPxSBZ23t2QeanQI1dn0oC2g0ZsIcrUoWmUaFOYTEg+IJpCrJIxeT3Lkp1Fr73k03JGyDjS8H
tQ8qWW4JLfvHrJroyilrwQpMts/Qx3OWZcsLVrSyI8m0vxmH2yjXKDOhwqzmqYLiM85wltVE9ShQ
eObupY8abuI8TquypUujMOK5ZijUsdOijgcUt0R5PVrRdCk7ur5KC/usCRMWuUxJEhQyhnTm52QK
9khl7qpSbhOoYKzkZhb6MFk9q0oHSErCZUhIvlTg/h5w2Bmhj01nf03pZ8m0jYAe5M7QV6lfxqnT
vGXSAd5yjlnCNyMdX7KmXtk3FhbDFMDTduI7UzeV8RhAOLmwBhr164uxsG2YnIw9kDK1XUsZz524
1xmYh2s/uBfgBLu+2Etfb+zZ0xTQLil9GSez0IfanuyDF/L+tthlcjNOSS2Jmkgee7ZyoyQpf4BX
eiUBtzAzJjnjPAsCso2siKGHEESh20dp1n0Hf9zzTTNjCqRRyJV2ANtUcQAuqah1K7Epk2ANibbg
ACY7IzgZLXfMUux6Ddj6WDF+V1Z9BEVdGUmib3r8YSY3Y5vPJSFZKmNosnTe1h9BjADgXl++3TZF
F6N6d/DnQdFPnnBKFA3x1zTptvVUiBXTWZog47pd9DMtBtKVMRiad52E7AWbnxjYVUEMv4Z1W+qD
/P39Tm3JqQxIGbOJ7TPGtn4eHnJFT9yZVzacJSs1QjUN8ssFzytjQIGeeFaR4QBV8nn6VIEiKfl6
2zoYTuzpweltwABj3ncO0ltAtFbPQ0BFd9vp0kSZCgmOTK+iRXwhu9+qrrxH9njtqeESjz/I33jG
14PLj9Ni1GVcQz50Z1nYACohx1PayTDSOBlsRGpVGyZWQQELQc8Em3LuYiur8hLse9T/NmTedJ9a
s14JTEvjYX9bFSMpL3VjlXEnUKxLkjddi6OerG1f53He5Q81b9YwNQsjMWHqnT1TL/ewxwnbd3ei
phGbGd3fZFYmQyc4xKnVVW0FalSdHWziia0WvrdyBFj69ItTvgsejSLU7WUtQWBaDFuH5flWT5AH
u/7tC35nsnIC8el2eFav4pbZT1kqzjRtaNQId3u9/ctifmS0l1G9+3qJKDrRwMa5mVTbIoF5OvpT
O7X7ph4iJeRhLNJHG9ww17tbGo4RDTE7SH2UyH0oCPGUfQp0sZdHYGVdOcQstW9EQlvXykK5SxXz
oIKQF3EAwaulC5SOXf28PoQFtzCx1wV4DEu7oyLOcnGviPzaNfbJtvU3x0U+Mhs+l1m+u60r4649
zBlUF+VQxtZUvaVzeWyRSc298pE646vXSsDzqsP1rhas2IRlZ6OnVZiUFqS1oRkeQahSgc8FFBcr
drY0a5cFe2dnokTaQCoEx2mudm3RHgDXeUq0Qr2L9eD6/g4XphVE89JQDJOeasV8O8ECFWnyxlL2
CIn4NbbiBfsyldZKCNkgYxOKeC7VzzwvjmmiXnIM4bZVMMxX66wQvmzQvOS5Fc0pMGRJmE1rp7Wl
qTF3ccxKM3RMxCgPvRRMDp4dYeJVsxILl6bH3ALt3AauCNOjmuZnE6KQOLzcU4o1ir2F9k3UNQpP
+OQWSABf9E3ZRKFBDR5nqbzv1+d/4SBlwquBt2qqakb7lOjXWnqPpB6/NB058kqtsbssrIGJd26c
eeQZ50UsewY2SVsU23C4rQyaMpPzEbnFCpwLHMfNTKOsv6/7aOBqTeV6af4v/7/z4hDsnqpUYf5f
8gnBZ29TQKVcfuMd1AQ3906eFVWaFjEAGlCCkE4S4TFs7ZVw6euNzafRIbGcDjHIHbJtBqWSiOa4
tIx0lctmaW0N//Uh2zzQEWvLQCMRUVm9tam/csNd+nrDd7Wuhlo0UxHXhZPtuVeUG2uYRxw2yFq1
41IXpvsy4rgBhE5jq3PGpw77wa4WVL/0kK+77TxjoptraGRMpTdghd123JG5CncpGdpjC2LL7XUn
XlgEE+JMZhBRtY7EhbpoPL2BqHwACIQoQYx0vYOFhIwJcBYXyTqcwPJYD/68DTw67UZf+s/jAA5F
4CDajYQ8822vwmb5hRsE6ayDHleWOjlRe4igBrJppHjwR/Hi63wl8i1NmuHZtQ8p8nDUPG6c+hMy
EX9U56yMYKnpy//vgsaFHQN5d1XEWc81CFQyAvLYNtteX4wFmzWB0YPklYXiXNxSavZbE7XjHrsX
dn9juDZR0ZP0GMSncDMhXvXggrE9gobT2sPskiUZPm0jIU7qAadvlPGRSLnOEZmxh75IDrNbnfpA
rUzS0hIYjm2nU6Whb1vGTqh+l3nSgwQ857edt0xwdOMUTdAEfhHrHBm9eXjLWX5juDDx0FPmiYnU
XhFzt915xLtP3PSbLtYerhfmxYREB31AuqZmBRjqECOGcgD/pbBvnHUTEu371jSztMNu4I8XiBGA
n6zM1pipFwzfNjw2KdsgI5oUMXL0X0IlX4MieWtF8HTdr5am5vL/O6+dqiwPc9DpxISiDqhIGr7t
fPDL3da6sRU7SMPTKcc2MEBZ6nWaPfurQwZxo0Ua2zDzpcxw4y+BE6j1iZZh/5wOVTfd+PGG1zpI
4IxtHxTACbAY9/NT0w9rr2RLq2p4qgwLwusQE9P09lsKJV4q/U92t1Yq+XHzoQl3Hhwkmktw18aN
hCxz3oKzimbfabFWxv2x1YQm1lmBSrhDEM5j3MPF9FADWh0+IP4Pa2p9Sx0YV+LQtUZgZEacbz2a
bks1+Rsw8a4F+6XpMXI5YzXXTIhLKPMSupVp7d5plvyyW/Xnut0vdXD5/51XlQ0TUIEbi7gL532b
zDRyR/upRQbhtvYNr+2hLVfz2YbXjsrZeY7r7gpSeVstvemmTEFo4sdoqnzfpxnuSAIcYlHKuP8b
6ee8W7lDLq2w4byWhHIkgF5FrEDtgdMOXgZndpOYFOgeDdeVLag1PIXrES3SZ2euX5uqx5vgeFc3
/LVk4vn6MiygY0ITRaYHPKBy1eLM04WbWaidVsEPrcQeRPRZ5FjqoczGH0HKVASZnbvrvS4Ylwkn
01U4U0g+lnGb2M7Wy2p3qxxeAbg2+CuL8/EFOTSRZIOea8IvZzk783Fwbx8AbNhZJH1qQPB3fRRL
XRgeHvRagAfZxfqT1H8BVzwKdFH0ehiyzH+ZkNrZX+9nabYu/b9zxcqbuPJy5FocgbumM6p+09Ke
4R2aBOlNdO40NOHSPp0gH+PVeBMg6ktmqz8pHlgHn329PoYFXzGhZAHOR7zhuOpAlKLfNm3PN9C1
vPXjjU06F2GPnQ2LDa6b+S6xe/u+62uk5wHmXVmEpcU2nN1FIXM+iQ4ISIffhYx+CwvrzCV9qnxn
bUtdmiTD51MSZClmpojT3EOJA5iEgm+hFWav19fg48xmaKLFUL8uGu2rMm7S/gt4WMDTSEj+0LYC
lBNy1shuN8NB+ANbcZAFwzXxY/405H3uahFDhiB9Ak85f67ntNgStirksrAsJp5agVddCPDzIY8H
zs42O/lBvwUl5VNX6BtHYbi5ngsro4BfxTjCDtvc98qj77BsS+v6tkRA+A+WTKHsSgBTHScdqvwD
2ZebKYd86fV1X1qGy//v4gfz1ACEEeIHJNj4pvSn77qVEkya/dv1DhbsNrj8/64DWU6ChcmMRQh1
vrEoGEDderjtXTo0EUR2g/KEknZ5nKVBt+EDaKW9JPmSJRzQSsddOY9cVvPf56XQRBKhFMX3ZD4g
IcySXRPUW5RaPsoCvDt9yXZBs0ZpuzRXho9PkxMOJLDz2M0b+B736s1kZ+NKlPovdfTRMIxTeQ6V
z0D5ADhXgMNB7HU3ELXhzoukLxmZN1b9I9djFNTsAQWEd3b/ac69TZd9ravirhyHTd50h8m7CQ0R
mpijQNmzCm1cWttOBPeMB+LcZqxdGeuC65tKwhNEJOvWxhN5mIb7wmfHkIwPftHd2dUaE+XCYplI
I0inUzt3cxGXSaX8TUMb20flvnLXCkcXOjAhNanSee3WeKVOvHobULnn7hr8csGgTfgln8fZtlDX
htc/5LBAXwt1MJ4ffBo6o4w00d3eInqedmJ2uzTZ3hQKTGRmNtNqKgtsk6lDj3nmPDqsXHkxXdi+
TH1haM231HKUiPvELsDHyrtt40JEiwin2TFQfm0GlaWbunfZ4bbBGMcK4rZqLDiWf5gYB528PT6M
c5isoBYW1v4faGbg5UGX10iTQ4LpjvopSHh0xW/KioQmjK1sklA3uIDGU1seSxSowOnVWnXL0qcb
UUaHc2fVE1K9bTG5d2EazNEIUa7dTdNuYtgykABWuB4i814NR88Z70D0clNCJDQhZr4VBLnb4MOV
W/xqATUvndVD6EI8MgFmDhFIXZYVPpum4PVV9xXlBzrm/5E9Xp+ZhZ3chJfZIMRFFXhRxDTn2SaV
md4kZO6ODKCdT9e7WFhak/IT5Hy+CwxhEYNLP/0yK7zBRgTqj2sEFUvtGz5FncTVHk94XFpWKjd6
Uq0d2X5iZyunnYW4Z5J9hm450NYv8jjMksfKz56stnysiThAMnw/D7dGbmMfh6wBdlYo1sS4hJX7
IunLKINw+Pb6KiwttOFgsgePB64blwNhhcyFx+9ZUPwBwd1NT3ShyeSZ/Z+zK1luW1eiX4QqkuC4
pQbLlugkzpwNKrm5AWcQBAeQX/+O3srBNcQqrVzlBSgM3Wh0nz4H3JoBj6LiOQeG0KPi98xBw4V6
18bd/P+ixhtxiAmTKnJAOEGbhMsZTc9+oOeUdYir1PS8JuzHFd88kvorRHz34Ca7dK6380f3T+PV
n28voMUYTSRVBDnBpO5lBZLwIP4JdhwoqcRFQN+V6xh/Z6EYy/vcuKl6PPtNzDFm+bx6oLUAbVdy
CbshuqsxPTZRVVPZzARUpcUz9+K82Y2QePyx1suw9eS0rJOJUwi8pF9LXRfPLOr4TgbqN3py3sUi
/8XDaOPitpi8iVWIwHeu+ZgUzwFEB09BCGQ+oc3v2xttsRSTr5RrNK+A+bZ81mr4KFr+tFSg4Kzp
xvpb1sekK23DTujB84pnhctz6cnZDf33TUl3g7+VibbNwMgseB0HxC9GpnteqqOekHXTpf9PzPr7
3q8mlDRALbNNRkDC0csf7EFz8CI0aiRqijaef5Ymk9jEk5ZrOENYhCCXnrj+wQsc91nxcf0dsXA6
dCPJH9DHAPEJJuNuF9LZ2w2eRG/cUt+lqh3GJr7UG6eiGbsCb8Q1/Eo89tKD+OX2AbOcXhNF19Il
HsIQb/NaE5GKiY7HGC+Nw+3R30Y1xiaDaS1lWdUSm9Mq1AaEJ3/ztvhVF1fQcvB1XsNL3zk/lrr+
cvt7lsP2H/TcPC0LI3hw+H3AwIvT0an8wpD5Cw9yUnO48Rnbol0//yojMHvIIpJxwaIx8W2tAIzp
CI83bnjb4Nf/vxoc/M1B3ky8eNZr8rlTy5IGAage71sgIz6JlsSfywbZhkQ65XEGTnOXtOE/swy3
oEkWl2LymMYuKMAkeJv/71Lcsf/g9AkYWZMXhiaTO2dhRCcIsvQYg1z8GSwYInXa/hjG/N3gOB/u
WyUjPhlnH9gwgShOFMET2Mz+hYjOKYiqjR22nFITeTaxCbUziIs9j+scPVzFgffeyNwDCGyq4+0Z
WHbBhJ85gTtHAcMKoffmqLvpQEv6vQ1JFrItdhbLOfUMI4hW6CV2y8qfg9E/UuE/kHXD49p+vGEB
lIXBmqP49LyCdGGuRZsWdfAwI8ryR3LnNwxDQC9dM9QFyB2Gplr3agCJ4ZUONy0I6APBE70ljx6/
nXjzjOsvVrMkUc1ItvitBIhbFfuWBvIYhFD5iOJggJAo2hJWECZuGIdtXwzjAOoqULBAktVB+JHH
zXuRyJfbp8o2tGEXVdV6behrkk1Tme+lbMe9KMRGOs2y6yYiLe5H9HeC3iyDK/3WqLwDIFC8hxba
l7aLNwzbMgETkka7wCsl7UkGCQ6Wst5z00a57n0rb+LR8sgBTdrSkiySvnus20EdEJuojVjN4jVM
AFrQj5QFk86faesdGzlNqYqnT6ucD7c31/KyNAk9q5WGFZic8ucg7596ConFSjyASPOjTtwvo7eV
w7VtwfX/r643v5GUT96cP3uzAy0y5YzQJYn1xiLZRjfMWjRybRwXkxhEV+9Gp+/2fLvqahvdMGZ/
7Ws8tbHB8boUXytAWPexF7INfJ5tgw3DLXvpOuVUEohaFgHYkNr3XdUt+3FxNszXZmGG+ULpBKTI
QwRRGN69J+14RmvUAfCNMp2crWqM5RSZILR8RRNikuckG93qK1QXL/HcnUSH5N8Qv5Cuv6+eYeLR
9Lh6oZ5E/kxC79TR+quvljNvGw2mf6b2eVx8uW0Vli03kWlxx8v2iuV4nud5PYyUqlObuM5GJGBb
retOvTKGhDZx4M8YnctfQ/B7KX55oJcb4v3A/tz3+41bmrgjGEFdRJOIgi8gxzsVwVaTge1h5Bim
3E1R44YuydHPxaIDnpHJwXUALW2QunuqSD8AlOLI932dTDsateUhjGCP4yT7h3smF5noDuSUZcgH
DioD6daPrIyDk5v3wf726G/bY2TCOGIgBmOnTkimmyKErhw07IGfnfdAXojT7U/YTpfhrgbKwaC5
8Px56XKFlSmnI9XIHt0e3WLvjuGulhCyXAvynEAIxU9TO4z7XINgsxRnHg8bi2SbgeG0iIvjK/04
f46dArW+qel3rPO2UGZvb0FsMo+GLa9nTnxscJ3jcfrS+ePOX7ca+t/+7ZEJwkvGOdKz63KourdN
ygfvK83lRlbo7bgvMgF4DvBMCakwtg7K0xzM31FOR7IAKKAymr8MATlH8bDFPfr2RkemOvBV76ny
45E/A8dUpyPc7B7ZVbkn5dSfZ+TA7rQ3w12Vc0N0BUmD52hxx10AEoqdHzufb59W225cz8ArX1hV
Yc29seXPHqnDlHRq3Y2DtxUVv32SIpPUzSUe5I01lmgY2k/OMn71cB9NfrDxnLANbxgyF0kj/bom
4Elsywff7ZozeDaTSzHFciNTY/uEYc2x2/Zz40z8uU2g3E2L56kYLuik2QgObAfWMGSByNLrnBix
fbP+aYl4T0v3dx0Ex2ad3+Vu/4Gu84bPsMzEBK+BAyGZK9cj2QABwXSqOGQ1xVnn+svtk2SZSny9
bV+dJIjOJuFQ1/yZBnpfOv4jW6cyxZJ9jKA6U8n2gc93ShyYVGje6C4lq70EtL9LupTTKXaTjeDA
YhAmZq2ivCsFqtwZuj+/rS2LjkM038fvFJmItaaIp7nKlySLWrfddSii76em5untHbDtsGEOAOL4
EhVUAipvdYB031cW18fSWe8rdEYm6VkDHeYePPwkQ4kl+lzg9fweuvNkC1hu8aexYQtLMUfx6hKW
iYSvO4hNomEgHsXeWeQCUfuttmLbBhvxeAx5w4Z0iMeXsOkfaSkKvBfJFkGYZXQTnjauES/qEVbW
9COjO7y29FEk9WbPjGWP/1PHblynB5N9kjXo0YzQXipHncl1S+HXYsQmdmQKqdf7KDch+opPXTGl
WhSnjug9h7BgoWIAwr0Nz/p2FB6ZZfOw9BRVLj6lvOXpCiCacicbOrVrCHsYCfl92yhsMzJuT+mo
slcLpKNCB8WoHjJhckneha23pModj0XuPKzO1u5bjrCJHJz1wlFZW1mW4wRURfGRFXmTup54Ynor
1WtZN5OHNfQ8L45dAg5WoKxgk2E6+N4DXdpjzvL3AOf0G+7ENhlj5cC11hYaQmtZNMpjy8u9kOu3
uIizdgrvS8qCO+/vS+MqzZmUDk0y1kUXt1RHb2YPQFN/vr35FmsxQYRDS3LShCWUUnH19WkJWJLa
ySQv8nScqL9xxGw2b/jdJJnLPocySzbVetiJqP83FvPWe8g2uBGAUCTzobgxxRnz8hACBDnVLO3a
Tny5b4kMr+v2VwFZYJGyqkI5jfWcndZGBkfHVfVGX7/txBoe18P7p+iHMMm6OnlOOBREZdum0mfv
r5FBoeiH21OxLJUJDVyCYl2memSZkq7v7Fjr8+XQql7wjYlYjpOJDiyTDvQaTEOq9qrtI/vKOWqU
vlLNp/Dhvjlc1/BVFBV5bKx9sFBkfNQvPXG+LX6wkemy2LMJ3pvXqVpKtPhkKGqeWOT/EoCdrY4C
Q9yd9mYi9Qi6pxmfoBxcQMQb3PcqBVVgOsNfbPgk2xZf//9qedYVnKu0E9iBvG92fVfzrAvcrcK8
bX8NQwb8pq2msoT7hjpjBfb4SZRpXTQA7NJIqnkjxLRdSdfPv5pEXkglpjqOs9jtQkA/o8cEeqWr
4z0Rzo9rok5XMafb5+ntKUHM2fgWAI6d19ZONvZxtdNE9ykpnOe+9Pe3P/D2jkAk+O8PzL0npQ7Y
CnW5vAnTWSz6PIyafbpveGPDm8FnsT87YB0fO788KKlAEYcLKflz3/jGluNRNKFNgTtQBAOKeN9F
ZbCcii7U96VqICr39/qATyOnY8KWDLS0CG4GRxb1Axcta+7yGKEJymz9MJ65267ZFNT/jDT/KXW0
EaJZ9tYUAh/wYuzjVa1ZoyR9AiXWBIQV3SLFsR1N4+aRYETNK52sWdm29cEbQm9HIX1wytt13N+3
u8bN03YMASUaDSE8TArwBdEQhPib8kDXM/JfPFpo3jftlCRLpN01K5BORg6idHdCLO1eAyx4QlpN
79YwcNOexHI/sw5i9n0VnsfR6yGiVkUoMgQUemp3TdW8m5yG+7zwojXDAwdsLcOcT09l07R3HgXj
XurWSRZxWaxZ5cale5or5fu7ELCGrbDWctZMcB8kXrmzCq2z0p/gqKDKd9ZgyT3ctzqGG+Ren6up
hnhBjSqw9PwfEm3GGytvkYkKzVuPuxp1rwo+xEExCTR3Oiv86FDgxeTU+S53fJV2qnqaI/aRVyg0
lYB/kDv1lf6DYCdu1AENt2ZDHk7Tvku4doAW7rxpY+ksZmpyCyOCTiq1wIaIW10ATj3VPvKp3r0S
TiZkPVnWIS8SsWZ1tf5pQu9QaP+PioP3t3fe8vPNB3PtrDXqzzl+Pk/kUXuiP5ZesX708PC47441
H80jm9quA3d95k9qPfqd6o5j7ZHDNCz/3p6ExTjMt3I1SE9IiS8wOdSHikBFvUK5Z+MA25bIMA6n
qbpE+s0Kyg0yHMuk91O/b6ddg1r0xhJdh3rDVZog83lqhKfqSmfEG/Ver/Uxj7xgN4oRkuf3YWNC
E2a+0LxoRN7orNKq2ilauKcBis4b4bNtD4xIwSF9wxxdI9viiUzC5PfaV/e1fYcmwLz2kDdQazxn
Hsn5h2FOxAOkSrcqFbafbty0pHUgVV+HSyZ7TX6ttGVfQ6W2iKVsoxuXrAhiv/FIvGSUR3SHTe53
iZRbGQLL6CaqnJS1L1pXThkqUO6RNHUI9Iu7dS4tR9+EdHMwe3ttPmBTa9nHhx5skB8oHqzfVRgH
93V8hSaam8V0BhVEMWa1H6lUXDMRoWw2avK29bnO7NVjgg+5EhrI2EyUXofGYZ1nMOYteIpt9Ov/
X41O/bkOWSGHLJ4FP4LqW5/cRt/HxwEu5r9HnyFcAR35UGUypI9Vu14AnNqTpdpYGovT8Y3QW9HE
G1bhq0xV7PdcdJ+C1n+kvnpO2q2ih+0ThmX5jY4mhjdWNpYQK839D3O/ILNBjsPs/Lnt+22fMMyL
TCtyZN6gMqebziJanguv3HVD+FjJzZrs2y/S0IQ6L21fBiiqYBpTvRyVrNqDF+be4+TG/iWuZJA6
ZeF+L53mPkBSaPL3kAiwfR2udUbLLj/mwxA/rF2xJS1kWTMTX11PLrSqcqwZXWM3rboSVp1DJlzW
Q3wAcrjZuDmv0e8b19p/kNbJ0Ol1oH3miTI+odQSpOD6lA8LDfv0erm1fEvF3eKpTJD1EgpeCPBu
ZtBe+BcSGFmNoUU4bMT3thUz3AhtK1eJyJfZov2PjHk8FUqhTJhUP0TUHm4fZYs3oYY3Qft8AnUp
GCSESLq0mEgFEQzAZG+Pblshw5sIQHoZIRM2A+JnZODnmq9xmuhiq0Bl+/mGP3HpUkdxg58feXH3
TBMXcTzfZJZJLGfJcCVUVUTzYe4zGYnPVT2fRVu+QxrqoQjL46qr4ygEaO+GD7dXyzYZw61EtBZr
Amr/DKRL/0AwXqRJ1N15aZsdQJHqx1BNocx0CX4XRKr8wW/AlXnXTzd7fyhxOQu9QmZe6fxUC19S
DUd/5+DGQ1d3aIy7Khhm3cCKC0jewzKNKl/+vP3bLYfUhIgvuY6CeNYyo8oD2DbnYVUdvSQG4z6N
S7ZuxNuWw2TCxMGy7y9rnHSZiHFA+yVxdhGEzfcFGdqsWvvk6NXxund4pA66SuL9fbMzDBwVT1HF
eApleh6a/VL5f7QbvKPgobw9vsVLeYaJO/NYoiwxdNnadik0Oo7R0v2mrL5A62QjaLDYhQkdj0QA
HaDWF/gE2o60fGZN/vX2r7ftvWHhi4YyUuVWXebM8cfC916AU/9VyGijOmH75YZF9yD6XKCP1GUz
777ruJCpT/ytYqDlt5s48Y4qkgSh7rKRzN4h7yqdhlD0PoIw+L4wOTDBQkPhTDKZaZNVMQ/SYKmc
VEb0zkS4CUKvAsH+/5bIVhI6x0bV76uGBwctl+937a6JQ6/Q8TjWxBWoAlJogaju4AonT2N55+1p
QtG7bom9oAAzpgiK5DQMtHnkQfzpvl9/3fdXgT6CFgX4btBkSUKOWq17MtYvjcM3gHmWs+le//9q
eLSxg3czWtusDOMfjV/xVM7Fy+2fbnEKJgdqFTYMcvWLyPzY+xTU4bnwi/PoLcOOldXD7W9YAmST
B1Ww1YOSqka46oDAFZpWzld0Qfl7EKO0KeC4bUplNH6pF7fc3/6izeAMZ5Ho0XdqL6yzkKPCSObc
S8nAglQ7y9YtbZuU4TDyWCys9ZI2Q5r8xKl+idb1e0D4p6WQxwHtnHj9fb49G8v+mwB1r/RQc49p
nalCuQew67uYzbLF5mNZKxOXzpmnS4XOz4zI6uIIue8j/khdvnElWNbJRKOvJfg5+hHDa+QLdhF6
gzOlGu+I2il4cMIcPO9hED6z/s5ku0mdClTpQhkTSDP55FMfeWVKE7KRxrKtlWGJDjRcXe7yNpvb
oEpRtHiKGvm0gjF6I4CyfcC4owPkoTWQjLiGwlB9IEqpR8mc4BKqMtwIA2ynyfvbm1ypWTmLC5HR
pEfTcTLSx0I76333qGNYXsendY6Hss2adfrIB/fLAKr3+8zAtDjhrEgMVE2mvabIQEvMDqWmemPl
La0BgQmtLqtBd0yrLgO/zFeoH11Glf/DVvHOb6uf1bVgA8nmUkKXuwrQhjJ/uT2rt3c8MFHXcUEj
shDRIM9SiKdlUMmvCbiSdwrczhtTe3vHAxNrPQMS6EwBa7KyEPHXJJxwdmuEUt7GiXr7IR8k17vl
1f3k9NzjvYpFNguUyUmRf+RN/1R4FTpo3Es9yS0mkbcvqyC5ruGrD5EafNpegw9NmrRpVPfHxfH2
tK+/jNrbMkHbahkmGEcOcMtBIrK+YCRFLqJIwc52ur3bthkYxlf1U6c8ZNOyamF9CqWqBVJVfpe2
7djt1TgFd4UMgUlWOngRVQWRdbZCuEiea6hadkfqNPLeM2UYY88lGte7ts7q2nmIBkheTOzzXWtk
NrHMKvYqKuY2k2hkSkHT+1wHK8RMqvzdEG/pFVh22QR0i3lyVCdwpwZeO6sdcV1UPchcDp9uT8I2
vvESbsa6Yq6LCESredqN1aJ2yKlt6VPaRjcsDsdmcp3Fq7Nq6uSDKAdxitRmE45tdMPM/IIESTOo
NstB3a3R61g2x0lA5G7DX1hcngnkDpRw5lVObZbEQ5KGg/IPtKPuya2Lf+9bfcOGfR649ZDrJnNF
/SukLkm9gG/patmWx7Dhwb+KRDAM3i6CPAaQHd377lButIPaFse4QHEYEz1A7jLTRdsdEI/VD2gx
6S+ctcvG+luckEk72iQRKJmU22RBNzy6AmGxz34pnex93Xy6vQGWWZhI7iGZl4LgnZhNIf+3GZe9
u04nReRGlGG5cUyosCo7CA+hly9jZNyDveEiQrVzgnFf9PM/bAg/3DcLw4jdgYec667J+hVFLpmc
rle/JvXGVlsOkgkvGyVRK1/mJkO/bId6brMsVZrUwtu4BCyrZIIPcsXrMKjWIiNqGR8qEa0HdwRz
Q6Sd/JMYSfUEuvut+MkyGbNqAE3jAvzbLUeZNAlSSponViT3NU8EJk5uaibWo8zbZhz98OexFiCw
Yf6dYYUJdJ7idg1RiYCvhqJ34alT0rs/4lLukqnZqBBYVsekTJUT3nDj0sFhJ3O7D67RfNsG/HD7
nNpGNzySbutiKsDxmNVIru+TsIsOlarijWNks2XDI41FItEtNOKq1CBJnTRo4fOfST/8vO/HG5EE
5zIfeAsBB9GcmwVtBg2KTRuezmYB1wzvq4CxaFcnEqyrMlH4O5LTfV5Gx3ziuGpQHoCs5l1TMOFj
4zKWCBvdMmtlrtJaCp26ajjeHtzirU3KU+Il/lhFc5mJjja7QMlLXet9sJDP3F3vetcGJro5WkEX
Na5ukY119xgE/gNaJB4GYB5uT8FyPk2MF1IvRaeiuciaIhq7FLIgU70vY7/dwona1uj64Vf7nERJ
2LJlLDJeN/u2gdByK5xit05+u1+X6D6YIHjR/v5MwMqFF1AQzlwwA+1qtwj3Pcq6D/etkmFnA6tj
tEvyImuD5RHwof7gQIL+zsENK1vUrDvVhDwL2PSuC8YTU+uWMoJle02UmAu8L/NryoFFhXBcK1d/
1y1yCyNtcT8mQKyKprCdooVnjNYPmrgn7XXIUW1xsNt+/NV1vDo60VhDyQcARCDogs9M9c8Nbb/d
3lDbL7+e1ldDM59DzrcAyr6e41O/+I8RnZ68mvxze3iLUgSkM/4eH1TrEIHikmeTu/yoWpWuIU8D
9bNbPhNJUwA2diM0gxb89/YXbRMyzKyjWnZMEHKJarWfG/VIg27Hl3YjqrNtBf17Ph6ZHT3FGF7o
rkxBkTylJXHu4wcFAdnfo8sSMFywtMIC8tb52C5zf2J9sRVT2367YbwonY+i8BJyCZz2feHrjI3x
4faqWy6xwDBd3iouuPbIhQQu2JRjlRybqvwUkFynXgLdKT6yD7c/ZZmFiRfzxpk3Q5fzrPEd9m6I
GgHgetFuxLsWL22ilBcSze4iAp4VEeprbqu/+V30u5TT3h3Du3hUAxOTlhcwuQbA8MwN21Kgth37
HwewHK1pvq7yvvvMxKQB0TvF7jiTC5/Xcd7nuAnYPvbv5BgNTI5Rl4CDCWuEw8QjAN/jBiIjI/90
e48tRmzyc7p6cjk0qMilKvnxasQq5++jcdyIdC2n1YSl5UwEwKdgk5UQY+qARCVNSP1tXNnBiRjg
APGd0NvAhKj5VIUDsuW4d6KxfwfKlvxhLlZyDKZxS9XVZhCGWYdshALwoMil1a5K41JpAKK2mJdt
O2EYdu4nU0FySS5rlUMfcHiqq/5BOPK+oM7EpbFkoGUzlcnlKoeuQ/aumcGJWy73eWsTvuXMiw6n
Fhen7yxPNAr/NEm/hSy1eAoTr+V5WhWhzMllQUcIoPNPoL3LU18O5yFuN3ydZfXp9f+vbufR78Gy
xWd2qarmseLhQ5Cvx6Uf7lye64l6NbzKIzpMnOIyW0cUsnnBT4SKLbiW5VyaYtKg22wkkhLJRfa8
32sGMSgZ5FujW0QrwAL894/3a5xKD+2sQGbG0Bpr9+FUHerkxEYn7YVMJ/bBjat06dY0mX7EdHxK
fL5n0Tsv/rBUP0N2LNCTfttf2aZqmCBNoK/Vz21yidnydcjZe0rDH7eHth0BwwD9YSiYBtX5pczF
8BQ3ybB3i3w4DW2+9TS0nGQTzFXLAGxlFWzcDWYHj0OISzD/HQnb2v0IkAzISsqrlPld8zGxXZ2f
K1dSyi61bh/JTB7XUmWx3qrjW5bLJAHlkrJybRJ2WaP6qPJ6FwfNd0D7/9z+9ddH+X/xoIGJ7uqi
Nq/AVsYubTh0/5ZNMZ5GXLXpAtGrYwTk5gEJxXLXtLGzQ6VuKzXzf4XoN75rQiCmwFdxGyh20X6R
NvKlX76xqdgzOh/JRPbg7NjlAWSTdbfXCKWbOtoF9UOlj01eoTyROfkPGmYTX8+cgdB+eFFxNo75
fvan/e2VsZiACUhTuusD6Yfs4krnAbwkH2dE4hvmZTug12++8lMFpPiqYurjS7gun2jCoSpHgCn3
56/lNR15ewK2k2NE9tCDCteCrewSTP7LVMbP7eBcqnkLsPc2xiAwYWdsQo6kTlR8Gar+pRHTudTq
HfeCbCppkOZQMgT57q/bU7HtheGOYhEJxyVjcmElY485dE6/zRPXG7k2224YHilsJjU2EjoJK7hb
ZMvxkKsuRUO/Ma03LibLJ0ww2rwCRlyRML6IeHyc4/wsiyY48jZ8mkG/e58nMgFjgYOEYZWv8aUU
+YF3ctnX3Kn3bsz8jSNl2QcTMcZFMZAcDfmXyZFVWvbQgxl08HJ7k21PaxMuFqyDcCtnYJeYO9/c
3GkvOWF/wNnX75wuYXsgT+WpkH6LthS/fxo4RDluf9pylk1O0xo5Gh11DrtAEOiz670P5o9gW0Tn
bQvdDPcge2fjQ7YFNAy/9By/zwu422VI1E6zvN8tFJnj29N4e3TfROFMTRehyW6OzuDceI9Mxcdg
ie6Ka32z+yF0F9ftI98DCEN+B3LwJQ+GzyTe0hV821f5JkWk0FUM/CcLz6uK3nVDMaZ40uz9lt8F
AfAdwxcStAS5FOmyc0KjDxOkkfqVffOC8MQauRHa2hbf+9un55EgnS9W71wJ10sTz/uT11uJRItp
+CbCx6lbHhYsxuBu9XOIJbiH5PSpGMlJ8minw+5U9PHjROnJTbyNVJdtTwy3WHYepa3Q3llCrHpW
zg8nCL5HdfT9nsNKTegPr9HpQtTonUc9nd1hPi3rFv/g296WmvAeuULHM1km7wyMpT7ymQroujbR
3lM63zka2357Cm+vEDUxPsmgFXKjQp+7RQdgAw/VU9h47hHqfVsasbapXP//KlKQa4I2i7DVZ2Tz
AdkMSrKPhzg+gLFY7FswO9/lmKiJ8nFVAYLrRi7nIYeKb1vwOW0dQPzvWyjD7QGaVnoiL/S5Cefy
nIdefwKN2XjFafi7+z5hWPjgR0M954KeHSd/HufpqdPePmHhy33DG9ad9I7wlpDM52BykqckX6aT
F7Tl2VVsq+ZkO01GkNNMIPEADcl8RrwfPNW9yvfoCE6eIohU7G/P4u1on5pEuG7id34SlvQc1g/N
1O9C5hwiML1Vzj9VQnaRekBvx+1Pve0OqQkoUnMEULNqlnPVTmPqT1GBp3jSb8RTttGvF/krs2gK
J5RqwUQKjh5zJ5JkV5G42fjtFqMziSGphJIO97ETzjiJvYp6iSfq2J8Tkei9cIat5hDLjpukkNE0
57Tm0BDoFj4c67D0vwDQvr7QZdySvbEt1PXTrxbKGfqaoEPEPVfj4pepBB7qx5UTeyPz+/8I6b/v
OGrCihLprbWcI/fstc+NW51mIXZe/XUR4lD3w4433qFxvkytPPQzPh97yOd1KS+g9RFtFSJtczRM
v8aDUcnWd89Lu+iPgEAmOz8sNu9e2y4Zpj95ft7TAsMz+sHR/7QNkBb+S8Pd3SSGQ5xnfXQUzrLj
cZ1irtESHJUAydN9YFVqskz2RdCh8D/rc97Q+gViosMBsNXpcY4ou0+SgJropGgZnUg183wG0eTy
sR0HAIjyvPlyly8wgUnLQMVS9T6cZzC9kJL8jJLirriUmqAkGeZz0IH179zO8Q6aeg9rO53hE7Zu
rrdfBtTkLiyT2ZdouZ/OcSLeB07TpsMYHsB89Q7R2M+RjgVIGYuNEoflpJnYJAjWOui4ktMZampe
2gSh2DOSEGgs91tk7LZPGP7A9f1uRJVsOg/9Nbce5r/mvn1QMf18e6tt63W10Vf+htYRo4PTzOck
rx8g+LKK6Iw/fTiksStoyrf62C1Gb4J7Ao91mkh3OicjgEm66hlYy4OtXLhtdMPmSwdM3a3Dx3MQ
surchez76Mz6rpcCjYyLvtfopqwR/pzLQonHGCRFX31c/Ft05RZQPY2MwF2rGvW4Dv24yiPNs4uG
/4vb1v0OAR768BMv/NzJuk79bi53Dp9bnq7u0JwJ+KI2rNKyfCbPFBnIwoIQp4CM8UmvgqcJvTOv
RU3gj1qcuWrbcDpPhQpS1InQFFKIRxegzdtn2HL9m+CfTgR1RIp5OhfeeKCN884hxVNUB096vE9/
hJrYnwkW2FSzHM9JpOtDI5x6pzu9delbjNyE/jSjqMEAPs7n1omm45KU5QOIa+vHKNdbDEK2Hb7+
/5Wdo9NrDiMqZ/hFTx1IM4KJLm7ZRjBv8SImiFKwqRyGYZzOjVM/d9HwgTvi3NACjS30uSySx4QV
W0Q2tt02TH1UYyJqUDuc69qd0XOclOCU8KNs0GG813qINwrxtk0xrH5c1xw5S67OIHV7bqn3p6uW
U+MmX28fWtuGGEbfurwMZQWrEFGUH7tejBCC3qSNsIxuoo0GVGnYwNhwJv4inr2unU7VEESnu367
iTZKktzB3bciDm4FADU6n/froO+jz6YmFVWuBaNRD1++0ADqWcAngnoMTJ9b/vbt4js1FY+v0UfI
hnI6h7741TS6SfvQfWjAOwYRtd+cVv/8j7MrW5IUR4I/tJghgThegTwqs+7uquruF1mfoIsbBHz9
eu5TDztUmtXTmNW0idQRoVCEh/vHVml1dUe+ogFyvPaM5wlJu5bZjHH252ODr+zZrYhniMUWxNKn
IBwpA+jVeh/jiPXYKkInaqROE+M+GHlX3sSOcc9dY939+799w7LWICM7eCTsIAqNAH1Pw2DZiwVt
jk3Uff/Y+CvLjVWsJgeCNWcggm5RDweAA9IWi/vB07+yXBjWUCqJpa9AUbfr6OinyufOlctsw3LX
6CK/FEAguF4PHRGr03GsE5PP7Iqf3hr84r//ugUMG5SDKvFw9qeanKuAzZnDK/uxhVnDipjvFyLv
RX+WeLDsO2S3DxD4u2a2l9/4Ly/XNZ6ozCFk3yxRf26mstwJPoKddxEPfgGK+hIiF0nbheC6dbxr
H9zwE+tKbuzGBnDHeUCy0/MSJIejQzkrsgtN6x7DyDHPkxteK+BvZIy9NZxpGT08/UN3OosxXLwD
Ak7gc0UlnyDz5BwCQatMOmV/Cwa9sc2KhaCnw3rXGNY2THKNdwqHqqwDNOicqeyPrTfeNG31MIfF
0/sWuXFnr/FOw2x8felMPVcEsOM21MfZRM+toA8Oqz94+lZxgQC63wUNI6JA5JruaUenr9Mw1i/v
z2BrgVY+BQT4tAb3N556enRTNDxOGf7WJE7k8eRjn1j5FWoZevup256N9faO358mFkGtpfxY/n6N
dBI+NO7cHrl7ESzeXhKr9z6x9e79H7/hWdadLW7kQnczrKdzFZfjn6Gj5mdbxtcwG1ujX0z0L78V
xf1Q0R5Zg7iRw0/b1csNNc01LfSN07kGUsUu8LRRC+6znIhU1u0PGXafxCy/ATZ0zZlszeByrv6a
QcHBeoFKBqLJsoFMAJ0eCmf+2Mlfk15V4LO1RY/7rmnQsp4EXjkmQx+SH+9v7YYfXMOoVCAKUseh
PfelHyZg1AN1imZV0mn6Fob+fGRjdSVNvGFla0hVKWvBBt51ZzbvuTOhe1l331vN3Y+FZN7KisMi
LkYzIKttnOqthF5AIxi7Yr5bO7wyXw9taoZGEDwaxNwlXc5uGkWvpG037r5/AqTofzwz07YOguo8
1ookHkrd1C1F8p+ir6SVDYPyGyd9SgJ0lTE9fGxGa6QUL0GqpwCXOpcqBJNT5UioqvL5SqCzsddr
JJM3x2NF0B16njvCH7Rw2iOFPH1mG3UNtrOxJWtI0OT6w+jEZEDyrB1Uwjwx/EA1pbliGFvDX/7+
l02D+DWyxrjdeextlFTEQdcOn69Rqm54pTUTVRAYZ1TV0p4pSMAhnFbJ9qz44By8qEB9AySgVy6G
DfteA4OcCpKhS5TbMxHgMUxr39pDMY5eusS2yhwQJ781lwr2+95ka9FWJoiGphqb0pFTWVmaFQOU
cepqvIJV3JrKygbbcaTNtIzkRMN7MJJlOvQeAJFNvDH4Bt3Hj71f/g8cBPmMgDJ8ZeynhIfqGzBb
4Kj98/4CbaUD17CgoPUCNHpj+Bq03ktQJJNhB2EHVGPGxNP9bcNum/FY5OMN0pHvf3RjV9ZAoXJe
xrEKKbKzixU9tCiEc25UeA2xtTX85Yz/ZSmzEEEe+kFz9svamBREuBSKrpYPV/Z9w1bWeCAFFUB3
Msj6VybfI2H6a3BpApq1oy6rKyHs1hQuf/9rCoVpwSuZdzBHEzvLPp7kNKQ8ByToY4axRliGSpsB
CirjGURMD1L3rwG/Rgm4tTz0n79dUaTFyrkbzw65UFdXS1ou7RcvB0pB5Z/eP0Eb7vx/p/mv9ZHN
AtIcv0fhxZIdm+tbw+J09PXHMtT/ezb9NbxlbSnKGKUWxpwnRIJPerpWm95wGmvmKANlYV3lLfJB
lP+qi/5OaPhXNt3kkzlLLXbvL9DGAVpTSI0EIugM/YTnMq4+ddOTKPgVB7418mVif62NhqjM0EcF
OZnYPOR8Qg48/phfWCPUOPEmXc45OcUGTTamY8clMFdgnFtP3jVGTYGPvPA5BofS4oSe/uKzBXV7
X3tJDOmEoRN7x6mROJv2Sl8TWNpaq5UZB6SdXfQ2q/MApvWka6IYZP3mmuDIhqGtYWtLHkqPVOIy
urtDp3/WufHvRbiPEeXX+gu3ZrAyZm9wnZpDM/mEXvlPse+8hIO6EmbGODD/kmJZo9ZEFdiy7B33
JGTN7wsPSUVTNt/LUjTZ3BiRWV1O8K8yPOhhmK98dWtCq0sb5ceyWkLunnQnj1B+ztBV8fIRm0Og
9E/L6FQXSBBUkBMnwefe0+cBpNBX/PW/OzwQqP5zbOlMMwts5J48Of0I+vi2MuXd3PJrrZj/vhl0
DVZzeB3kZY5lMT15qtr6waji3jVjCmPJlAF7gZoOeVGF2ftrtRF30DVDFVzIUJYUE+rRR7+45pHX
kJFx3PiwILHsl+zN6vDRNyqFGvyBQlTq/Q//+/7TNZStBQ+dbDhzT5PvfC/6+TDM8eFjQ18++Zdn
jNGBbiKFoaFk2Ca+ImBimq+8Jbf23/vn2FXrjwjQfPekKjBIMe+ZCuctADPt+z/9328lGq/MXHk1
2qEizz2Nvty3UwvHnh+7QhwqXt2Brurx/c9szWIVjgtLx5K1mEVd24QV+TmSAzKp7MostvZ2Zdvt
6DloY8Xw8VJkfuHeQJvgyvXx729iugasAdpBR02wQKX7yvh+KOakml8k9NR4XYBy4Mo2b8xgzYGF
bh6nQbiPI9SqV4dEfxprv39o7dewNTqXPtgFsTgF6ggXXHDhdqlVwe794bd++SrozuehYD7Usc/9
6IDYgwZktxTdNfbQrdEvB+ov04KmXGAHBU0CU4ODNszjAlwP+TVZrY1juYapFQW1nov88Cke+NeA
qmdv6g9VOF2JJjd8a7Sy3SFq7OSNODt9dRea+7H/BAhEWvA3vOQK8dNX4RUHtGHF/ydoXEHybbQ4
PUET3NQxO81xfxp0/N11yaco0h+z4jXkLHZq5cbBUJ0pi6GiC4X6Xd/YeOc6xGTvn6Ytc1tZMjSn
fNeBNvAJUNQLDJXkzRlLV0mRoJNxqodrCYKNrV+Dz6JoEbJSizrHrRclbRl9jcbuWNvpY9fNGoEm
BQ24kxs8rzkodMYo/u5J1FreX6WtH385B39ZRSkBC4pGR55plxD+BZCtqfv6/tD/HluiLvrPoUNa
oatwwtC27k7eUqXMHdPGsYf6Y3R/dE0gxSLwHEfNsJw61Q4Z1BrkjVoi78pVsLU0F0fy19JMDlWc
kViex0HedVT/WWpSJC6S+u+vz4ZDWgPMen9RoeCyPLfUmCKZda67JF/08Pqx8VcXsnbtaJULydpa
d85ReSBSC8a8u3JwtnZ3dQ9Puepi1qnqLGX9DeiWF0+yR7QH3U/hdPzYBNYW7HCjzVQuJ/TbBslM
Rzehwt99aPA1gmxpqhHPArOcQr7smkk+Ra5zDdO54UTXALImMi5kk5zyHBH+opl7Nj2YTWca3bcF
++xq8zEvusaRuV0UVeBjoCfIE4c/Sl91J9bKkEKaBtnQj63TyorRMwuvRlp9bksG0gc/n/Z1GF8j
S9iwgTWQbNKO25I8hA2Y6rai1R9jui8f++Er80U/UQeVnhgCIaTt98gLhCnt7BWs1dbvXt3HUR15
fgTVMEAq/F+gEj5S4X5w6JXZQjzW5WQayrNdaoveV20PijXDlWO/YbZradSwZ3Ka8Co+l1NXfYur
C1DGGVCKTnQcQEoMtNoqvvKtjRt4jVvinVCy6VhxDsyveC5QRt+P7r4CRDDvxgTylldc0Ya5rRmT
RD+OfZzjOx60PfGRttwH9kugnbsi//Whw7TW0YvRUbnMIJI9B7Z+ZKx4ihx2zVtsnaWVm/OKwelj
nKYTComZriaRgATxWpFv4xJb4+pmT8xQYsXaRMOSlD3kWKWbKPz3/XXZGv6y9X/dkRKaKn1MoMIz
+LhkEtNPvgStTYM6qEgaXGbhFWve+tDK4CrFCBC/jjqjjHikBQHJPP2yxB+8i9cILxU6VANvX5x7
BpVHx5HBDv3a1zjON4yOre5KQ6ewrHWtzxqA7LtuGvss8GWYBGz503GQ8X5sM1axXIi+6aGsu+qM
7gd9jNq4yArO5q+S9h/MIa1ZqwCTYjEvYnGB3XwNrT6GfXCol+7KcdowhTWWDGKSntFLKM6qtn8s
7sqF+B+LttY0VfUIpjBHCHHGVj+GjquS0EzXUpwbG7wGkhlQsPu8HsSZzNPvamxvIjoccEfc17m8
8gLcWprVPVz4koSOsc6plgKJj0GQjNTTtXaEDfNag7ny3jhzvvQYnZmXumx3oTfsfD0c3z+ZW+tz
mdRfbkLoAvomUGM8FTTPH8Za7gXjSV/3xa031/v3P7K1QisX0TmzDopoLM756L0OZQOAXdtf86Nb
g69u5YFPYCXz6/xcQgozc8rijubNNYGtreVZ+QevhFA19O3JyQnbZ2qpSd0espi8FGlho2voiK09
Xt0zpWcDdJAH+XmZhEaaFLRdFeVRgga7Tx/agTVia+nraJlgZqe2F0DjMU6OpoU048dGX901cwV8
6VCQ6ER4D9WDhQ9Hh1bXevw29mBNfGWK2W8kXo+n1p9G3JLMS2QNJqSw78AHo7vd+5PY2IQ1dKus
WqIsdMhOxLav9cLeOrJkU1Nc67PbGv/y978sbYZ6GQmDOcKTeILeInNm6C4p8EgpcqX6sZGKWoO3
unYuKLjmopOro300oh0TWJ8v2nMW0E3MnxXAXakJsP28ukbDuDWplWVHPdFN5IJqgvrtTUO7lzlk
JoN+wDVqrA3rXsO4okK37eLx4NR3rnfo9UJemOeFVyL6rZ+/Mu+mJo6aCjc4yWWMkNSf1R79Dfrz
aHT19v6x2prAyrY9sCBChkmHp4qxnL2OBC0Oj4Ey5FqH5cYc1sikygVtSmni5dSQBclZ3Rb8Z48K
m5e2LpC4VyL5ra9cpvfX6QXXGfHHRrFT03nRE+16/Siqnu1k2bZPH1qpNUoJFTa0XC8NO9k4irO2
G5uHZgmrj4Ei6D+Bb+Q/juvQ0uEBO/mWf2mc6hOyUlcimK3FWfk/4oS+dwnATlMe5YCetYcFKKc0
D+JrCK6tL6wCyDKKpzBsJnZCp7vezWE8i2QY8/LVCuQu3l//rW9c/O9fW9xDr20S08BO4ENWpyEo
8Tx02ug4c8WvLNRlQf6/KkzX+DCXLKqXFtRHXmTH8BN6wqPhJUCVuOq5in+1YQAOvNKr28+Mo+Xo
8/sT2zBBurLyslcgbG/4crJkijIaLxQJW35Ngel/GMZ/m9TawtuxFV2gMCnpDAmto1NUih9ctafR
C8rE51GflvP3XC954ir+Anhik7qV/A5OuvvZ5jyJvG7nmz6ZMEgedKAcky9h37/2QfxW5Pw7t1ol
ufGqU1i0/XFqBpngHi9xi/BrBr6xSGskWjF3sinjOjh1Ezf2Rs/zYG78Ngw/pphI/w+LBuZki7wq
ObG8RqtXyYZhLyOaX8Ftbf3+lYUAQ0ByMRAfW2sMQK2VqEXigzj5x/uHaMM61gxVrTvOIGVs/NNk
SplWkCg6S6hH7ZjvFlc+sTWFy6f/MkBSNHOx9MYHZzUnqZltcHQm2lwx763RL3//a/S5Cjx3xt15
Khd0vYBWconT3Eb05f31ITEqx/9u3mvc2VJ3tRbIt53ctugOS6EY4Db+T2wIqNX9aI+D9cd1x5sq
DhHhdhBHClT+qivvy0LMU6zUly5kPwrCvzrtJLOggNZbGdwIHuuUleFDPPbuvR9Ht60r+zSGNlxa
e8CIVXXx6Lvi6wSUaQrQ2G8ZBjn6QmBSeVVBvBlFUSKn3y1hmerqrCrLL9U0fwoIwsjG9V/DusrT
ik93UJBPje/AU0SvQ8GfyrbOgcStX8oOxFG62pW6eyFF9eTmkdhdxgm98FBzNxOLygoyPNVz/d1h
YZ0aFn434IZQbn2K8HD2OTkA9n5suvZz0funIWRNErvDvhXok6k40hpFplh9CIMiLdEVjCa8s++7
cWIC4SWX312wZYEINZDZQ0vCJIdsDfTbl1srQHAkeDJS9TAMwQmawDeKy1tF2QNvZj9x4vIglHc7
aJaAU/I0BtGOs2UX2fymCNpT0c6niro36FN9RXUu0e1wf8kCSsd/mcbgu+Hd/eCLe+vXj8gK83TJ
l0dX5UdR2iKNhfkJyNX+sryyJHrnN9FL6LQyWaiSO4a+rc5MDzGsJ80F/erLNpu7ZT8p/xyN/tfa
VSl0hp8NHb8AKXrXRyxMbO6C+40vY1aZ+vtlpUdpH4XXIWLW4nPnV59c3e7ASXb0Qd0P0s8x6aw6
DiziEHptHozr3st2/hVH0V2h/GE3tvTXWGuQqNtEh/Hr2DTg1BJ7gMR3YOJLFVl+RSLfV7kDIDH+
aLhzJkuN6pvmST6MRbLMCiwwov3kgRRzvyzk3pHkBdd8kKAx81dTWJpUEf06hoV5cMP+FjJX423g
0Rc3ls6OhHg75sPsJLIIgv0ovKemFI9kFiaj4E88joY6O/QKj5msiQA0h9aPQGj5iVe5aEaDam5+
wA0g0rC2/WdP6hvTlu1z0aHNHj1FD76dHpum1ifdl+oQIdG+60EDiT0uv0YiDA7OEqDFzXeSAG/y
xDXyG4PK/F5HOiunfj8NNAuI+ZTLaU5kA8U6iGD8io3cxbP7KAP+rHn123cGk0bUdslMur3CDQEM
6MFRsj/w2fGSIS+P7mKrBKq4Y9pW7tkbx6NXmBSJbJH6sVN+w9P2pWh9lZCYH8BU/oqm7zcK2bRD
KM3B2gG8AaF6cZ3htdPNwUbgCqWzfJYX/l1IQvcpzu3tQOm3+cJoEapbT8iUxN1O6cXdCXTIpE3s
HvnMp6RW4tAAfpZpv7vw86tb0zM85XOHJZQQqHtEdfHQFeS5NvxHDutNhqA/lfWk0lzmJiF9cMJv
+4I0hmkSal38TDPOqXDzRMry0e37e7pImoFK8Fftik/o6eSJkJ4FAEY8gGa1SkRvFYZdgiScKT81
kODNZOeCHKNWBxc9Hn3f/JibZU4pi+Z01rFCxXemNwaeEqkA++dy8MZo+gRE/TPP7akacvgzGXxG
J6aTLQM/Ok34p+RFf5HJSMqO+QmL6AndjF9Yw8+TiV9D5E8lr16cCgTDoZPBdehEQasiUwAD1ay8
DWCJ6Pi51MvHX/jnvwWzceo2eQ06taZ9i0kUJnhPmqQMe7gKKHcn0zw8abc41/0U7VjFjgSNVWB+
AtjPl+ZbAObWrFf1ocqjBlpFwb51vL3tuswLObwF+lCsOTp5cwOVPp3kHajblrkdkhrV9XQugApB
jkod24XdgdIe4rKBlCfwjNK0D8GF3F9UMKKD65O0raHLIP06c5byqVyqb6GZP1HRHl2vRUJlslC/
XYKIpk2Ol0XUB+D56PmxjMyXgRfHMOyfkVzQCR6dqeeDnVWJhR1j2vx2O8i2oz1j2uUXlx/a02im
29wMF97QCYzTY3/HWH0bFWXzsIj47LV5FrDxAt5EgSsmd3zy4qyh/pCUyv1OveXbGC2p0VZAOyI2
sGACJlwzHRBIqiPaycElGBV+FkTjQx/ULjxD/BRO4q6Lm5M/uMdJ6iLhZtjlunkWWj1VWsYH04VR
GhSLTo2IDhodkq2jQTFldwEZk3gOH6DXKpNAd2MaReo7pAsrKOZpmmhvYJlTL7+IwqHv5+kUVcsN
kwHsvwSWH7KTQ9qWDs2GoOhv1Nzmz4ZX4sAM7gRR213e8B0Z55tIuO1j0HlZF8z+sw85gJaA7SJf
Rvk2cAXLISVJODbODb37PA5fQMFw75koB/01kTsv75dU6obcVJz9tI4rk6JTqFL1bEwi1r+KeeGJ
20BErfZCk1SBQZ1sHL64zUCTooAfm1Xdpt60oNrhq9/UUV3GXDIffd/Pb7Q3BSmRHbBSkTp6gKPs
eseSrGupl81oZD7MyyxSQM4eor6lZwQIML0lpdS7m7s8Y0MXpDNS4DJuGhBxxz8Ao7yB5Z0cOydq
DIOf7jD5O2sW/mh6MOWTeqyO1BJ9X45e8zYGY3Obl5A3RbsgTqt0nUS1bv3C3aDOoiAUSRTPcklU
iaRv4oz+gtKEquPUuqD49ygHN1Alh/vZ4FkxKh8+yzDBsg7Dqx2tbWfQ8i3zhxadAPu676cbIr2u
TLUy46uFPWW8jYiGmzBgGC+ZLHY2ls1LEYWIQB0/yDxB+xRN2NVucKQ5Mb9Z3uys5Z7iMQV5RWAX
cl86QaI8A7dW1aoyiZ18/7fkeZAsYcmyugrnGwkZ2Scuu+HJxJSUu8HLy0/+4rv7so77xxqSpZgi
afpffkfkW1AHakbjiJ5vZjGgtcctXJ9nMXRELK5PIZ6majr0Xtgf/RJNUoxYO6XSV4AiEH/a6blo
X/MS+A2mpT3ymvLfjjdWvwUH2xo6AYvqfmmmoUoK4YdZ3uWLl7WiGXmiqiaYL1Wy/mCZ19zGkSN3
XSz7pHPGfleIgO2LuiT7HhHrKZ6p3IUL53dKEgaxN+IfQJBafvdH33mwsd/dx7WW927BvB2aNpdd
EZJnvvhRUueF99XXEX3EQ46l7sgRpsLanqC4auPENq7+bBGfpoQPxYU7kb7qFsFHW6FCyCJv2QV8
idAzTO3t3EjxY4iLLtWj+E7G+qnNq+++INj3QgCMtvSI2Kb5B8D9dq914B1yqz5FaLJPkIzUb2ih
0Xt3gThLHbUqg4pBkSeBbcmDBbPLwb/UZOD+kHjw5wAlYp5/8sLGpmL2CnXWtPTydJ5CN1lGd86E
Ez9I8AVnnp4RE09DsCdz4d84pDDJWMz0Veg+uC3B95rStvntLfRmoLx4bH1G4fzDT1Bu+xHUU3wG
uI6mCOZnROlT8AdUZSbJEY5BnNQWSYNG90RajkNXoq0ee+XeedCITMBgD01w3ulXj0ztqUUj8bmO
PYrHefPgUL9PKn8eboDtoUnDbWwzL+cM5gv9FfRk6z8Fh1jTXMzFvpm0TVQjbvC7ONjHR/Pq8Tl+
1GMZpXCMfgrCTHMAIY53BxKW8U2TnuQ7EQI4lwyXJPhIebgPce7TJRJBgoKChGhQiSsm4tCDBut/
itYBGJHuhtRrYrhZOvTfuhYNdPGiJhDLFSbLw8p8U3H4M+rCKbXVDMBW5OHsL75/E8zTwzzP7LOP
8wVWqU6iH7vSB9QVnmrVf3aLvk/cheavIMvApZSrHziRIPChTJ+ocu7DEnIh/Ri2mZ9DpzihEMkF
sVbvA5zUkaPnd3Oqod5z6koGas2KeWmDHwmYZuemgTuVZ81GiReX6jPdNGE297rNWIPWdk38MFWi
JWBq8mVKPcTp0xQFR2rGHz7ayA+Et49z1xSI3Cq6q93hMwKv8W2WkiU6CsN9H+r7gSG2r0UrM2Z0
uQMFbn4TBfRFFd4ZcWkNv1PztAxt892U7IcrIS+rHLQa5nX0FVN07se2nQ9NNz3j/dslheuiZ2Ok
T5VP1b2PLOahV4X93aOjcNcM/rdxwXWfj679HEGFKQtqUEwiSaIzr5jsM1m4l9EQfKnmcviVV4TJ
Uvce+lqCMe1KOqVT1CL7g3u/uo3qGf7LuCK+5+ibP0CY4BsvdZPozldpb2ofTztSNwmTYABBYFil
Dk4+IEO0yAbe+L9D3taHRSCmniRCs6Y1/b50rDgSh8u9AVVv1pmY7f1JQpCwoFDOHnrAFWb6wwkq
cBtVtr/VAgLkUxEwrIz6PaD0nTS0uVULLDekwyeJaiDeGH1+tErpG2tGm/k1+8Kg8AZrI25cJw2e
hGWG/9PdEvTaHGmuX3JoVEEaiYxheGDjwn70eNbf1vNYPQ0BKrkkVsGeFh7EW0UJQjinKHaI4n67
5lIIifMlGyq/uJkt+SmdmuyME/SZkSM7VVP3pQRIAkVtcj/iLJwNikBJZSq1B2WCxEkK28SyBRpc
Ecm4gFPSXIh9gAd0Flj0kFGk+J80a8M06Djb4b6B4iGHylVrR+eAXt7glvUUcseLszyWuBIzReX4
RyrVPEgc2fvOAZtlUvOG3KqawFUz9mYgtgNOUw9v8HLyDmSqvwx915/RXFTcatIO34xnW6TsqvjZ
6TFmH7Q/Als16VCFUeLCDydlZKevUcD5lwCiiWkD+OvOesVzVVCT4cX/WtVTnUwVMgOVmmf9OHQ6
Bzd65Ht7KI0im43XBod+XdKzfiTfi9ITDYg+EDw77Y72IxxGE08m+OPES2s+5w3lyPs0oGspZOo3
JnZvl3mGp2cji3f1GARJn3vDFxMW7h2Y1pq7eBH6pTRltetqvNfFsJjbMXAIupS7/LB0uDyHmU1T
Grua/gbc3O6JmKcfOp6sn1hZQADV5eCd8Uw11MnSev1+UNYmc5mPGY9AYpAsLgh20liyoEtGO4Wv
vgn8z3hmTRmytTTF/TknfTV0t02M3Gjq5xb/XHPZAKRBYY7Mq1Cu64c0airxtsyRnwzLoF8lHoV3
pWy5SqyAB52WuLjpeS5SKESzRAhQfvko7WYcDKx3YWerA7YaDE4qzNE/5AIEMhl+NwXVBJ4RCgWC
OUckliOXkKkcEW3uzgjnQ2eg6VTEIE0qmZ/14CMqsgCVvdOC3uTHkXhgkoHURlbSkqSgaB8OiC46
/AivOtgeKS5ZQ/3CWi0R98UN6F/xING3KN3ghe6oakz7XJFvcVvoG+kCCGMCjrvHQdj2XI1x/Bwx
Uh40tdUeJO0Aaou4PvhVQBI3KucLAF2d/ZCIb0q1cYr2dbwrLdfj86znKEHeXZzxqMQlhyLxjsSh
Oem5nn41CDKeY8XHO2gCOfcx3rF3OLcekhhzfYb8Y5XWoh6PA8wzGYCzfiqcTp8aN3L2w1yoMrNt
rrwHkA6C7SE3915XzL9c6pS7Po/owTRkeopdPzpGFf1Sd0WZCivHQzCJ7qS8EY/fHCmTtqjFaaLC
3tqK6xMu5u6pAy9qFlAnT9pirF5oNepniKWUN92CPjltTX9oY8d7QIBqMzdsq2+mxp1cdwO4Ptrh
kc3I1wjlt+nQGfLTeJGXkgW3DZGiTCp0L90HBtSIvPWdXbnMAxKIRZxcWOn2zbLY/chaeDBjkEfS
SByJQDgZIeOSCgR+SEIsLZ7FodgpEtqdFMMbxLfVg7e03YHmnZOVgferG2M4MseiOFA4mu17UdDb
ksVBkyA7eDkaPb0tqPgDqVA3QevRkjqTU9zUdIqQiMJNey95UEEUJbe7kvGvriHy0R8dkgTBLB+I
b6vzouxPPKCqxAuKcOdeGlsA738Fgbj6RnxTobaTV5+mIuqehCiKx7Gn9YmHi/Omg97//V+Ozmu5
bWQJw0+EKoRBukVgEklRoiRbukFZXhlxAAwy8PTn47nZKm/JMglM6P5Te4Zr3FKyNqFGRbcz+37+
XeUVhwVX7g5qQNJuJP7V36omKhdFX+RrTahvBEqMlZjvduHZsTUPpECnS/elb1n2K51X7Vyt9vpk
esBl2VrbgfI7cEIg6UCO4qfpVL3XR2pw0at8JzxpkiQp9L3aNA4Ev5m/6ULAPNWQWEbgGk12UEMH
cpaL5IDGRNv3esMBQ92zy1n6AGnGh5Mv/mUdrRfZZhslGAb/59Fs10BL0poOqqpCblQ90E17Cwd/
EZFeJEuIGmM60hCqsDaN3/0g9YA671e5FfR0ncw+qXeGULajelJkhz51aGVj1iau00H0T6mWibjX
7IyNIjauqlm/tb5j7LbSHHd1mjFqwm4U1xH48NmctjHm1rHfV63wuXoW85iuPOt61id+hPZvM+Wb
JRa1Tw1VRCLX+pB4E/2sN3WZh8TpLdfeWuzf/AIRLWJwHqvQBqHjfmxJegsYnOgHeqqYp7OAhDqD
Gs++m8yxmRT5TSOzuw6KTcs+p2lMwt4Zs3izUh/oo25BkitH7IhZnkOnsenqG7ePjFQ6EmjLzL7a
tsz+UhEXtFmTn4Y0L3M8FXSHppXNAajkHJrKyClj8uy/jnHiNysHpu/XZdyhiMyerQktJ7e38wov
4P3oKcu75Y0FVW43p4Tggj94PJ197VbLKXctrgS0dcu3qcv2vg7d/KFmKyWnoZX60S1qQPgZILbF
dfLWdrOIsH+7O1/J8tUct3LHKU4N1lAvHvhGWZwAjlzatG5+dAifYOWK/VWLUb0XnuHdZqYc8lEW
5ukmE0OK2qyoDmOy6Z9uPvO1pnI1ALd9UnRix8/rk9u28tkaOToCI93mdy2pyn8Tg1sDkfvDvUyZ
UZUwGCQagJ2CQXfNt6kf8otl2NWvLkv7uPeWiZjWti+S3UMJ8ebbQ3XOYTUPdeqblCCd5sTeVvIg
NkT+SrPrqB3mtIxsTfineeAqGFzp/pqKct2nlqP2ukqsWyst5zgXXlkEq85cGr/Maaaz0UhqPEzF
VEe5ZRtv7OZ5v3iWVkfKKcZ1J1xvOWgrM20fvxCUXLJMkqF7NcqMk2JOjT2od36TdtaculHKaBxk
gEquPOa+NTzNzrbsUKfaP0Wv9GtrNFSr6zL/kwKhVd5o04xcFRD8mBsasM6YOOLsN90Uuqqej6Lq
Ksruvuqc0GI80Gvj/l2NZb1Wie2FXskhq/qRMPCyLiJXmhjwe/Eklf9syb6Hq8G3VhMSbeI8XQbx
1JfWU6VV93zMhqAEbwWXvFoieZNJuRsa9+SOogFP696UvzYBQA2XkgCp5IoayyUN7TT9MqkP6eC2
0PDsz9LVd5kr3kh8C+tJ+8WUdspnKz/OjnYSlh4AOeNGg1rp3R0S/tPWMueNRiWUPi0g50eqU6kN
UxJV+Xju+uTicN3WqhgiVaUirkCnQ5GQSzEa7MMuSlX7UakyJPuV7o66uCimv51l/e4qB78Ygb+6
Hq7l8Gso1LFR3cU1ynCeih3rLRLVchw97Z43mGgso9xvpk7hZMRrQfuUTye/htJxvOMDuVxK9a21
9RxYZfep+cmhr8u4U8vJreVt2bJdPaljMhfPvdCc0Kx7eEztNxrM8+Q6p0S2r4VfPJtzqUCzUJMu
+i/wmX9JLp89of1Lu5XCKqMU6npQYaQBYW0M3nF054tLKsST05hWrNzxjwTlZnYTsaT29uw1yZGp
OkfB0T/O8tXfGPLopwwwkx/K8k6j797l6PispeoPM24j7LAfiVaGjl1dp8RJI9/Ktj14KmYfuw7L
zXaZZk2qe8YJGxiOdmGseRYY0tnrXK6dLd7nJD32c/pPiDqouynWbXgZS4NXsLtln/v2fu7cc1W2
2b6Z87PneX/MfPh22YmHzGu7gKT/q0WizIoBS6rhqJgIBvDpUL+SWUDxW1DfWHM0piToE9z/HxV8
DRlIA0RUSAFqv723W9oeKOmSiBH3Iuhb7Tw49UvWZju/874Jc5c/3Sb/uPxnry3Nt+v10WRbX13T
nR+LoMeB4eEAGDZCoqfmyiDjJvDz5l9tiQOn1l9tecjeye5ufD3mn4wHNlGSUUEhKffA5b1dAyGe
+cuhLuaI3uJ1Hf14NutY2G00Gnpk8AVrxwjN0ojKTRIYR80Ec0KGcAXPJwT7NIX8ZG75kzX3X5lV
XHs3tW7kJNcwhtR+OidnBXrOeFDgPYKr5tz723fGoeIh5CV91ZYdx7GNVG4RLlFYTWx4ur9jXsqK
olW1qAXlR+OkN4cxU+BFpkenNCf7Zmg+8ZMlPLrljWutC9geA6i0PYZ6X9/bttf2tjm3ke6tA2e4
0R/HodJhZ6tXs8Fhy+Y+GtWY7BzR57FvcXOldnsHF83D0nWYRjLaJpAC64gHVp/YYWPgqsYKk3xd
o3HSbzzeh2PX+7NOy4vbL7ulMc9prlOuOxpssgqX1Ip0stmCZpqPRSb0uLcTQiute+OJH+KdLuRb
5KzDlizmmWTB5OAmbnbkhemwTKBZKQNug9RMmmDqdajZprH3g53emsI7mZa49+lw82zzyU6XX/pm
nEXuRT1FLQhTxkDNRQf4k579B5GtijZug2++0Tk3l8syr7Hptvt+G65r0gNRpKYWal3+I1y6G6f+
MXr1J+fxgRkbco+8pw8bYKGgzZq9D3WVO+33VCeveuI5cDLmpZ76Z2N1soOc1b929c2oWBoIQKlz
mHavutcdGa5+ZtMOYQsMk9KH++3FKcfs7C3NS1GOHTMB6+FoTKSybX2yBxxU+1EbCTtgEbdy/tgs
4rak8WTohNNbHiDjAIO3UsZ3avipGQDXrMafyjJjXXpchkZah1MPf9R6Pgd9rj9ldMay7M9M+C3f
5mViSDfn1PxQQLrq7rCMk7T6HjxdoOc1L2XtUAvNrwgjdoapvQhRPfm1+hzb6uLV6ZHxEs7e7DyQ
4KRsI8YJMZdFtKdsrM/kysjnzc3CwfJC3BttNGmmHkyFflwSZqFw5eRgWnOQQI0FdteGli17RsFR
VIFD1iu+hgoGUKI6dVPmvA77cqx/52by7TQgVB2zpWxFNhQ4JcaRNBhrYUW5XD8yEHVgkdhejBEC
g6Z07jiHdE6Pp2Rs38tto5Jv9MirqyKYvfnW1iad1XKRenKcrZ6RapBbYvM4VnlgVYPAvFnmKYZ7
fPZSeR/a6qaa6p7NW0bU0uAwRppRj3Mhf5phWiPqxye370Xs5NIIFiXvWym1YCZKbk8B6t4qV8At
9XW8FJxLooKSKNBMBXnLkDVOtqdkyGOYIJKiHHP67HDyHOAmydrNYjmhAqDrDubBrsI83+5GvoGw
py+9Mj5nfdVClWc7TxqX1J+PRIAd0DwSQNDvs8dHrXzji4qGUiK/rznlQOeAMC2aOBe+ubPLSZ3m
NYVrz2GiSpubs9jsF69VUZe0n1K4hMnxthSSmDC1izLsqvQmXTEcO797drfuQj+yhU3lPITVOvlj
nJx8l8ej7p8sd31RafWLQUFjgC//nWxUjc2awAlqygsVcalAJoU8mlPpMafKcy5uVg8H3be2YPHN
lDTaog69lDielYB12/+ZtGSHMc+OGdj7kY/Tm9Y2uzrZjCDXJkqLavpPy9zfrg961zU5CKW0FReo
PcajWH0Kf/VXx2sa8jY+KmfxgEfgG+fF+S9x0zAth51VQRsIP6bLuqSqe9FySVUtm7fE57Yx3PKv
6yLI9X3RBNuo0e7mZ3+jiqI0rsJS1n8Nf31VKQdEvX63vngZDe2rnKDVLe/VW52GenO9ZjLvwKgH
WFySFCnbmwO6tv2QpkuEQRMnUbX987PhAVgdkfHtnWm8ZtPqhr45Hl32hF0RwNjqxRZW2fyfVhGd
VpfWl5CyDt1iWm7Oov5pUktJaGz8w2x1WjBRAha1fAHh6QJAyoeP9d2Z2qtg4Sf+rOLC07G6a8Ov
ZYXBEIP1PpZskYo1FCSToR98LvnI0N2XTdcggvU7HO3eb4uPssAIWGbZ1XR12mbH/mNTmJWd+crM
q2+/NN4rzi1r8t6dZbpXenfiKOXy8waICNHukmH9b8j1S9ZMr1ZiB+mKqqWbGSSswHIZEUIn1FDk
lox+1lqtfl8r3fyjBpuhPatpxn6n3h3feDTNhnsfJBOobV2ZobfK9KaP6RptPTRqRbjM96rTDpd6
im6pTuGNwSzvGxKlePE9/SgzrzjZi73zyLcMtNrqQkNzzGjOSqbrDFUS98pl9rCGMEtroX2U+CXR
sF2sfMgCp+sDuoMS2JYKyqMWH6Np4RfJ0mHIEJ/aIHRItHDMFrFq2TS7r8IwnZy7wCRUDOT+rfQQ
Um2u073QQSHRtG0/KlVtfW4ZIgk/n9vPBZ3qGzKL0gKv0xbYvBrPQdZu7X/onOQvgK0kdon8ilOn
eSsT73Pj04WbLuZnIIoyWnrVnkqTk7rPJSIhNeI2blJY61VH2TBzEefG8soUZPNWa3yJJinebTld
J+VpN6ejcmtYviD0fYjeN9kxxs47TKmRxYwnqSK0Lu6p5MYRu0kwsKpCZBqitNBe9RS4kYEZPnvG
bwJ9mtsduEobVoATIUxLd6CCde4pg61PI/Ene6dz11NXy/m1WDkSKHzWkIEC8xsjm7azWzTbByXu
c5sCGFhy5Ej34Yfxymv7hi7vzdFEelN1efMr/aNRKj0r5qhAewzlM1lGHo6N0YULmidnL9OWZqsT
3/OwvDZSFPvJpaozlBhDzJwlE+iSDKmu8c/KuxpwfAIx0VtSQzPqANfWkRtM1Tcg9XnLt5kebALf
qrT22FCxX+yEzP+CvvxQOy7IjaoGBCElIqkh1fYGQd+cSdprouBhwDbOKhEvWBf/65Z1eelyX+2y
adBf9G2k/4D3jmvLrneFDnUibWoifPvprUNUfMyzOvny5qJ+M/QagZPdpPuq7tWhGRgBqQ/YRyib
xjjvkeIT9yf23uYQe1QYI6oi6Iq6aNS+Igo6sF24v7wvEJYYw/Ra12KDi+iHPtCFXdyYGGuWgZy3
cUfCkQ4o6StebqEvvxOG2fNkIKMx9qqY8Orpi2tEcI1VH7YkVrpa6Sxpq+4JE82CYikUThBZnGFI
rqo29SdFfN+57nteEmOnF+iAXLtoMklOVSLmCPcf0mY3M3YGE2x2fb1ah9LP3ptq+C8dlBHlLby0
2swJUUfS7QBry6AayoFeRuV0URSfg48AanJpl5Le/Ou5pRWYtvUm9AHUwTaLQ+8pO0L8nxyTPu2B
l0EVfR+Mf6mNNkJNVb6Wk9YFdb2p0FjHMlQjpBm86Xop3V7eWgsOpVgh6qvMf8y74bH01pSHq4Su
apbqtUlSREdLux6MxCxOwhwFFxEwXrAga8nCPh8Q9nRdpxF+nHSIQQb+x9Hsa/8FI/PznCTrc/FY
y5uSVzp0tG+LAdMq5g9t7t59I08DtQnn6GT+U1m0x6LeanlkqSzfnlnw6VsiUr+aVNlfej60fuS6
i1hDZcPMBlDLdh83CgqJTEtANCJm26B2hI7kmJQNN0KSAWmtrfpjMne7Nnz82kEOjuDPKSJpS+w/
qLRQZc5+MlR7UDPbDtlbhf2sYVOE1rbXh6DQS9wXUXP/w+EPf0sHkQwPjIEWEXdEPyCg3vo+qIQx
LmFSj2mKqTF3vGCrqiwL287hGaxdl38pe1Q9/GE5WEeYDfNkUekssS/0kXD5ViqAa7OACS7E4lqo
hDCz0yb65POSjmj8trap+horqx+h9rPBhRrsxXLIGbj3sSz949In6bM4gH6a2tmzBfIz/kql8f0b
+jWjSt1vmDY7nDrbZ7CV4LHEPv7n9MU0Fmq+Mi/hv4exzaiuNGsUB7d0wTI4JWDKeGW0h7ZwSusI
1JS+rIau3Vqv6Sjuu85p476aqpNjlTi2JoiFd5eHuZzJn6+8wPNYv8FI8y0DLatHPRoty8guiGG8
q12TTx+Mo56+dplvPM12Cfpvr2uTh0lhV7/Tqqo/dAQfTmC0Q8PPLm3b3kysZ9+2NnJrGtgMgaQS
uQraEgRMYVmPhfnUmJ7mcyl6MPOW0vqTNoIbh1qadT4gwspEJKInMkxN7uy0XFnlqkKrnVGAQXfQ
ZQpngpMyVPqsi6FDrDc78r1yjf5G+ibCwTkvul/FAtZ9yjQNeVevJyXjluots8BieUiR3c/2z1qm
Wxv5nbn+VzeQUEGdGerer52LukzUDJuaajoy2m8uamOoC4bJZxaQb75MXhaRniMFhQz2kdABDeFw
1023OFN8g0QJZ+4/U7fimIcb2hA+rGzjXWZq3LKFZWe00+QhfsjN6MCqimLVTpppolmx2kzLQgdL
nwybUTgSPMSpSBdi4ncVCR+BliWA+y+dk1lsFqUDYaO3NfpoFCbPA9009a0YVq8/YEAv0l1H8a6C
2RkFmeiV+/AwdCbUkedrNAPFVNhG5MsZjr2Z3UC3593sG/4I5gRPFo+eB4ie2DQPoc0AxDnu3LQv
QruYp081SetrQJntnx4eGRUK1vf3muRORk1a6P6rsKX5UY9V8R/IJ1qvfPXhKnLkthR13kMm2egz
3ZFVzzVQSVWIQ51UQkb0sAhJRD7It5XkKAvubzJGWp+u0mGEFvgQp9mGPaUobOxj5hlzcrJt+8tE
2MKK3dFxfwPx2kOsrIzVI+bC2bvQOQ+zv864HuCEeduxSvN36XkWunyvmO5+g2UJgSIAN+Spp+1L
6LvnhrmpRUiGr8uAcm6+P5tRiCzMFK8o9iqt9Dn2Wvvadsu4HmlqeXx19dAsJ8tYnHq+O2EMRTdW
u841EBSg4NjeehOAfr8SxQS3q6tFhoXfH4gL0KuD4SoT+tbYOJiIVK8/CyYlZZEBBasO2UAEaeCI
eXRD22qNuzQTkyAhNS1awGltedG49BDTmegRsYMuQDqVYgIo9se1/mvinkZKbTUWhclsld/Atdmf
EtwXwRLovxlJibwPaaHVpaekH2c7BN3ucOlVYsSkknTDeEa4ogwcQqP9NvZ1IwL/0brtOoQm3TMc
ZIvi0aX+CPyp9WzCTTW9hugRvqTpwC8gGo2z28h6cF4bih3YadFlF+eDZZYoGnXLCJnd/n81qaUD
a/EbXhlG75nBlo8c75QwyXMyKQ4X05HtW+JY/dHwGhixmWf7x+/q9apKrf2z+XbB2PJVLGZYjaVN
rH46AS55KxQMsESC4lNrhLEFTWmpOrJam4TJFr10FkxWW6e3ROqGc7WNzkRJUTla+pLUA/oKLOhi
DxaIwCLVrdZ/mlYD1Z1qyYm52ZNMgsIakCWOIw+ABBbRXWrbPQ2rRDn4ADB9tDSPsioDXuyesm3+
427Vf+XIbTE8ROQkFsHMWs4NmTV0SlH9bbT1rhXUVFPOkeYpE1Zq2r7ojG9c8+Ey+ecxr+sI5mxX
MQE4riWqk3670IieYZ6Om2E+Qc3vmcbugJUV/7m1fpkH4yjT+YBDZZ9A/yKEM+hBy29Pw/LuV+Kw
9CbbZfiDrrsg6gCDwQLz7prrDAU6oEoiBt4u8kubT2+K/MzZqj8pb2+eP5s7f2ZLlKVwdz1qGASI
aG/LK6Tym95bsQYYYtjDtRmtq0PFAYWn6HjQfC2spRSLiG6pkwViEEKK9btpdp50js0QkvHa5Qny
kWxANSuJHm3z5t4k27UbjLc5G/dFNg8RhBo97eoNBxw2a2D228nKss+hcD/1urp6qj54WnOttdUJ
ePefoESHxKjoKBLgtWR850YpIjQBS+iNZdS1Y0RTh7h3YdBuTvySmTOsG9HnyejX6WiitC6L/jB4
aGe99jiX/hv4Puil7+/EUByyrnk1GMEdujpzaDmPcM6kr9vkNkHql12YmXTaZQHWqkYttqxNUrjl
lBRcOpY9vFjJdOpT14q7sf2RlnFkhf+k9vRrchSC3ByhCLIZyOj0TEHwYfJsx8H4Z9qQHBKdVFse
a4SJYtU/HstRbMsQ8yzvs8uHVCQNhhaUS5R23dlPETF3pXF/GCa60v9t0VfuhqL5zlkeyC/K3Try
s9uojhW64LSDrZu3ajdnZPI0Sf5fJta92OQF1x+CIu09y9e/xFaePN4gLa/PSUstFmSu84Qh4DrR
kjIgVR4KV/+39gj2i8nYL7R04aq0Lpq1h0xJf7MRWaWWDt89jNcN5WRbeVawif6rcGGemCi4c0sE
uXRNJ7HMlMQsUAcwoR2t79lwwApb+Y6w5Rcq2GavNO0+9Mj4HzaesC9oF2DOUY4N0znJEcuZjTaG
Tj7/GovillceuK6xopTrpoOaiadvACw896EJTWMLGeED0lkM04bPtx150LGleMjJDJDYopzKH+pr
xBEokPtPBqNRgeD9jZfVPuSd/bot1Snx3Fvt2h8+E5867hso/va50jJFMbrdK0++eJb9JCY0PAlp
/Mib5xNv7SMbIN2NtXjqJWJpBOlrPnymo70GrvuwPdnt62NBUCO+DQb9UTr2e6fURvjOBDSuHXt0
2+VbU6fNLhH90zCyAauJQU+AsjFlahZIw9onw3J34BuOnBRvhFk8VyUhBGtWB6U2/Xs8FpTPYLpc
7zENNONupx1M9RUU6y70jFiK6beLQ76B+GnW5rMb1UV4FYEhXBNIDSJt2v7BWRxLS7zM7TDGWVWe
5nHW93k94bIDkVqhwHqj/KoH82fQCj44Lr6sSg/GaN1K4X+TVxBBuaJQyj+tzfgYxXzuwMijtp0u
ZCf8tmwEtHaxG6r+b4ag8PFYkzw9LpWnhSskAuLb4XOy5KsLuxagDQ8g3o8EU9C69vJfZUNXmHP6
rj9AUCObrnaZ7RxneXJGaqyk3rn59NecEooyLU1jJQGhJ1LWGG01HIvBOY7L+uBarusD4KD+eBvr
/Dkv+kin0Y6tRyrttqWXcanz2BTbNQVI7XssfWn3WeNPY4L0r3zaXkq7kNwED1QASWtpHrS8eGWs
acEdgRR+yQ6ZdJ8olR8BDjoTrWf/v7HQnphtd0Ey1sVATEe06nC7GI+/0arRpK5L/8O81fZgFGl1
9LNFRvrkW7GwuMAofN9RmYaiLZ4ab3n3HsxBQ/IjGWmZ2f9xs+KfysxYKDN+fCAfpLaytQPq0S0Q
ZkOFa1+ryiViWx4W5V80+DJ7FYLmqP7Uke60c3aXk3NplRN3dnpvDPmWLO0JF+NRGPOOrOyzXz7K
1sK/keq/ywsby3FVHhbMN1Mzgeaitw9MR30WZYHcpjibj7DWltaZc+PDa0yQQJKRscuc1sb4EQkb
yW53famf7bqJpiZDMTQcgeao5lL6dNX/yasJzbqdBnJt9x3f0F4Bz01qdiYVH/mQDCsxmsNoTefV
919apVTs+0xTGrp/kGCvLdcARt/3qoNu7QdHANzakduwLOmJ6Nbqc5a5Mq4ABgJVLyLsUyAwx09+
4TaKFgx+DGOlnxkSbB3sh6E7YYnJd95WE0NkqhOJtCC6lU1yX+rjHTGYMdPcEnqnTMt/Ywc4IxWC
eFu8m7OuRgRgS8oZRLVMkei707Hwl1gr51taLre8tdEYDafCd87oEsFK0vRfK6EAeOPv5ur/TW1z
tynqBAT5TWtf8rbi+MbU1wqUP0CJNfL21WteGO3xgfbyh9zfe+FR1kte/2P/zdLaC3aOO80nqRiJ
Y9JvPALXtHbPLM+nZO5xoA0KGNOpqpjfIwM5MR7EzOzn3ODb2s0sI6wo3WEoi9+knC+kOcOVpb2Y
435p9gY5ATvLFth0JnWnmT0YWsdp5dZAp8i4k/mlSuTemMYDc4cRB47Xbq2vGDw+q9E7Lo26+ys3
8WiBL/vj797x/2lMSYjxUL5WIjl6dn0xPE6JxAcS1dbshaIspMyKq3a606RHQmhNxJze4t4pWJIG
699DcP44Mdp0TyTo3lVl/Pgz2efX1JDJV5Y5zSFlwTmOR+5dvucIOi9GCzPSvBcz1SdPyrPh2rPu
uWn042h5d2Fi+Hat/ZqLyPLWW2WPz3bLmQOKNhfDC63Pb3+Q3z3B/LnoL6rDSOmSa74M3a6Z19eC
ZaaxWnzv0VfxNim5/lvK7NBrGGNEKUlqcYrlhDjxZ0JGgTdq384ky3tKFV+Guby3wJWRQr0fN3B7
QeOmz9qSvLUUK23l+GFT1vnO8GUEfFx91iizLHv9cXXph26e/TSZd2a9n0cwkGtaC+9pFWbxtTD9
x3Cn16GbbsSGYaDV2w9VtR9LoSVxnWG5nUhSonqW/voE/gpW1p5Lp8WU55VntBpxMeCWGIA1swLH
N9oFzaOy8tyV3Su1vS7lXuIPlWMBiF1H2tzSmE0+mNBCDSD3Wb1dFG+qGuVuEemZCVHsECKK+vyl
oS7Ck5Tt/Ulg5V3cUyvUGmpDvy+XORY5YilauuuoE3LmkDmUTv90KjCazzkLNK1C9VXiBFg+hWxl
bCkXJywGe2wg7l8keRdZed9V4u4zfzsYXRlOjdqZ8GQBfQ9n8RLo3RANDUfoRk8jM/1rs7t1lxlw
8tK6WfQgiWd8bgOp6r22k9rwuhVWVIwFVYkujnVivBQOBxJK5f/yCXBCai++3OhRmuwZCvYwDePJ
bO1Pl3cb9pYdCjfdabkTP366TWF5m+KaISFDhlhA9CbRPEg0FmvsyDKeJ0mgfurGGba6WXYRGA7K
RCrEalouI6LxUUjSR6d3JboCADC5rcBa9fDbS6uvZB1uFPHFQ/Wwt6E7UFIBMT4iq4v5x2M2x8zh
bq/zWUdOhPx1qE/F4vlo9+y9rumvissUvfnzuqmd40nwMxfLdl2/9kb6S0duhYO1s1FCsxbdsCNr
/rHztk7baQ2LGzdrVKTl3jeAN4e+3WM9eEl8FdpLHua8YGvwkER7LwDbX1uu3V06tIlel08SizXB
gw3Q0EzlDkVfbHV45PWPLTPDHBIT+ELfN4WGsLs+zI+61+fctYYK2Y3/ijMgdBeUjfZkidjOy8ta
tWgiFIpCoGmz5A/N9rtIVFR6ar8SV7ApzDYbqZJdy/bEzvCfzzqsqIDlaFRoHEGeaz1GtvpTZt0v
CEQtpGNH2NnSYSGRm7KHcsrXbv6inqamDmebBqVxtw+pYUOqxdWjMnfyfo+d+77o6S4xFe95838S
TXsrTEQTSJBEDcznLPehbPaWvUSg0pFWmfFs6PvO9WKlF1HPRJ5lRNVKBR6lU34gUuLcm3qo0uSs
Fc21a/t9moDM5s2JCvuqLIlYxz89Fi1KHED46UVQTbbdsLdyYi/VEveDucL6p/upn9/XYjr0jFlA
+TWGy1o9YVF9aAmw3s6IRK14yf7H0XksyY0kQfSLYJZAQl5L667W4gLrbvZAIyET4uv3YS/LWeOQ
HFYBmREe7i+SQ+NULwER42l2T9zem8Cl+SEQs05VfBwtm+ykXzIS5o13xqfatNYR35HTKU6BeOth
JK+QHwevT1YDR0PCrV5XyI+Oat31kBOBTQ3WHlZ7Z/TFapTVZrlxxl5u8rZ9bsS890PrxZnTF1Sg
dCdNif4MwQMtKjlNjthgMA+Ic5W3INdE3VvrfclihqP3ElHeQDvaNzNzzYQzkgvM3OL0In8vaRWW
vE83mGtUm3QVDCPsqOnB1OE5aYaXsIuuiAfDWsTZp5unny1zcM+t7spx31TWjuTNtLnm0dbEyPuj
5UVnj0Giw13EPO+SRf0D99J7lQe3tHG3Q1zuAtP7QKK+zMI6IaP+iCI7DE4zL27a/UwhGzbyz09D
VMy+fUhivQtxn7a9326xIdTrpiDfjDbMYlbsiPjTl8OzbnkkB02KCRm0JFcbWks1kq+X33C00opX
kVIWSe6VimLxHXXroSwuYaAxwgfoCT0Knr1JqTLX1ZgerS5HfbTx3ArvlszVtqwdvJG8zxavp0XD
Y7o5buqXhhN2RUHVr4PxvggGXkA6uZifIlbE+fHj8lEQ9BwwJhgPlo52IlE9hhHyBk73pUIYY4QL
HME5b3nqX+uoY1KzDLN2d550KYXnlW/ql9Bn7CErBhkm6V+7O7RoOjAAcLxFWyud3zjsvNR8mToi
N1Z39GtxDpRLPkq6G2GFB/TwhZdK1K2N3Y4akOtwCne+MeOPci8TPTvIf+bgGYif4cKM4QBGocem
NXy6MnytA7Un9wBlIN1bif7GLYCvpVkbWbQvMrUyE/dHWQv453epJpzUIXvixyefo44H8+4Ud+R5
BsVdg0mlOzA2RtPk8OLnFyBasfwi/j+lvbEyCNk5GEyWDz6c5ntl+/5qwM9ZLQKlGMaNlxX/VV6z
HdsZA2DubizjLcE5f0l08asLACBj4G2NlgRm9z6hpBa2Tk+RIzNKVvdA+xSt5fxo86H4Km62bTbg
/1EDuUskwdTGZK+CtdkaYtWk2Ws9ka823hQ2InQfD4Mh4g/mwifczLusGr9JGdHFYy9ZRU6AaJF6
11jySJbq1Mn6TAJtVdvRo81figf+VDZYuHTQoBTl24ynGH/gH5uqTg7KlY1ZRTf2R9PzWpWi2jpR
eZ45mvisH0QeI+7m3xTHbwD+Aryx1regIGryrUF2pYoMQqrizPW7j3mVqwDPZVWwAlMOyOT4sPiy
bMXiHwjnmdnf4ybdtbOz9Q17u7xtUnTgTJpL6ZYPQVR+iYY41/IL084g6mT/44P5CR3vMvPCG0H7
AGyCqZ+1jUAaRE5DfVhtyVusLe2fDXwq0WCdqzI/JfM3D8LSY30ud18Zu4emFE8iV8+eZa8S5vAL
i0HkKDC1BW1Kb5J6honYEI5yxvRtrPSxXgzrMZZfrAInEsXdOq0mTny0sSUCnvt41dz/X6HLCZqP
Vb32ENaKgmuTZRMjPeu6GZJilYjqe8zrc15IaDwMXQFS19BOyp+s9P4rfHKyKQMgzM3uSocxw2Tc
uvh9ZgGtV1ajc5b4nfelmjAPu7jyRrIR3KvyWajp2uQtbhS/kNu8FuWb4Q5PFDHthjzSbnDQt1iN
lDIlndt9ixmGFOZ0sGaj26iuop0GfDdpk77eEDg1ZywkTCERqVz7aEbB92LYdtKxOuTVWO5Rid6a
tP3EwbbHGUwBJFZ+H61FQpNTsKJSkyqRBYazgrnHugymhWWBs6zFVpUk9bVlae26ltAzhhFcR94/
2BQ0w6Cfu6RF1BkpN+bgZSrr18xC827VIejMXxkOu8Jxdsyw4Qmx0EH38U8Rz7smp8TMxUX3pVqD
2iWkkQxXBwesbxlPBaGn9VjaLyMH/0QzX+eK7o0hD0GikudbHXyB0lyYziqd6FQDo25++f2hq3Bw
ULAToWCP/TEgJTTSP6xSChvyJU9wIL9HAlYUNvLGAN1YJRpOzhT/0xLd2Ux+dF6+T14HW8BqD4nZ
PBYwVuGJvJgSEPYQRQdcy5SFJTqMZeUXNbWYrJv5wcFxOM/us2U7jyMZk5WofGwUHXUh8S/8uzyA
5B55y7r8nPrVe6YM51ga/UddELTuBlodgg4Xk3OCQFN6aahh/Lnfj4baGZ3/Mub9U50WN6u3Pkov
eg2JlzHAc6HDZKQ7a53+pe74ZfE0Bk78Z2h3u/QpXN+oAfGGXv1BtTNFH8Ffy7sjDyfEIDpsSlRk
CMZZ2Xqr1vbpZ3vrpyC3kFvVeZAJDnfuUIn3qIz7C87CfeG7n62bO+y1xdTa2/Gutmhp0oof+Y8e
qkNdAYxlbgskx1pO/vkZpVRvEA3fRTC1O69lds5yOl1b5lXNBFhlQzjPjUJmmxNWGdWWl16n/TFU
ebBaTqaqxJcs2xfXRZbJotJbOUSIN7gdQ/7I8IHeA3dpRqllUHbBfsUCJMQGBSXdzp5xDbl52ca3
cee42qbOjOeMj6VzWxsLzZiebQO3msiwh9nBnJ7rHoPa5A7VSgj7kw4B4clI/ok8PxOFPkdp8iVG
f8eo/WKy15mrsT4kvo21Mnq3e1y3geETvM2sB1K5e2JiAWMu74Nd1keZz7hlkpEGf3ooWzRuAidB
577YYwG2y/gVvGCMaQ9S61eHE2XkqI9GSUDPnLeFSrZ9I2rs6NXRs4pTNRDDjsHdoEju2UF29zr1
jGP7rbLR5EmnXMOo+/OT7DSNyKr8G68ylxcL9EhJHUMfFIETCZjihOPZRg+YvBn5FpyMJvGexjmS
aeBt5k7a6yHqNovK6Ez+PWwENX2nmi3WsH9uoylZS0yo+J7v3ly+pF337cyOxqhDkkA3CDyq/6Pn
3AM42HapeVjKkM4Lf3hatrHjnEfDWFvjADVwea4CJ/hOfe6nInou0DOsID/mbnYMVHgaLLJ2wL9w
Gp/M3j1mubxN9cA5MjuAOJhSTDICAJuv0756aeYBIpR3gaEVrd3M76kkh3ZteMW9iGs8vmn3QqIX
EXQo91GVGphlO7xFeB1p79PfpflzK++pQ3KJ8/HFHfj9OZ9wCPx5KRZJF1Mmw306ZaAxvOAnUDY4
cQL3JaqYSM7y6tjDuZzsh7HyHk0rf2j9/mWIgo8QBDvNWHNJakqn5eO1Fi+Lpt6O/eIGGvK4/NeD
T4hWiQVvaeEUoRvKvt60TNEsit4YV5fJN6rG+bmLq5vZAzqDHBTSj4x+smPWVGznIThS6T2qRH2K
wL9GJh5DoxH/Ly4hEqyTrn4o/fqw9EcTVbrN7NsJqxdRYS51quIWyukAiOo0eOpi1widVONtYF14
58ubJRHsmmqO96LBO96avM0hcLGtbfcVU50625hNUz74eKMPTaJhyDhdt8WaaT2MUR/tlUjjyxim
3pMF4Advrjm/pQ0VMoExcdSjawY73zSiXwLxBOvYGZxt6nHw32OSJzwsUV/eypHDZpyqo9Mr4D56
EpCDgqXbUTcHk7OuzA+XE37laufWSwvQ1+KotMa/WGHpqbgUFhmARSA4EKlNZpAdvPVMvy1OMBGN
f4E/ISO3/9wuPIWB4V2JlTMRwzCzSUPCSv3YP0MUXQo9+W2H4fNQwLJSdcxBlU/2KU+65L86GPB+
UDKsl3GaK0SIlZ3ZyDzQPbCD3B0OI64PpjbxDwZcfZYgPFclzf9sF+c6AImTEEc3JgBPPU328jNR
233wF2YgnvunPAt/ETs+gsE+KJRW6GuVsVIDhVERRtdAEMFX+Wc6JATl/CpcWWB/dF99B559Tlqe
YXIhmFLj6a0eO72bjOmrG/MDYLYzQ4kHDy97bPt/2q8+czU8AJD7W6RuFmi9gWKgUqw8op3tK/6O
6EB1R9HZMQ+Nx/g9luIN4yCgNbvAq5zB3xra35CLTraMXCKn/SUQyWQQua40nxMSwEPj3ogJ4Uxr
drFoLziE+v9f6WByXuIkvA4KXGiTDOMlsKuDN4BOwz3zGAXjRaDJZlX/Jfrxm6PK37ltcsd0cAlx
QsVyCQdMG1VPVwaDJVtZzB9Lp09O52HgmKwWNIy3xVbwGBqi3yOkfg6zPIPFIMRIAmjTyiHZgNfZ
djMXPYnGL6dIrx22irWWCYO+PrjjpH+MUoeJ/ZCVIPv0yY0nXAm9AXnG0J9jSKgt9YN/5RgOzPbr
xQJO0RZ4zXPeBSXvQm5iCaSxrrwWtl1Xk6Hl2F65eNC3tkoKzCEViodb908UZube8LtH26ESCE2w
ieBt+EYljAltO/dJCwYCVLwYTU9Vnr+PRgTYbo6CY+rlzUUpgjtyspZ4OgslWYP2X1i1X+1s+Y9D
WlxJufond1oaOry/67ZuE0BMihEmI+UVO7BHypuhpf30jk1jw3ioiucia340tjUcrTecilek/ZyU
K5Y6e2Z+GGOV3kRzUR2NIet/LTGLvTtH/r4vhfmvj5oiWMUhjk5hjUgZfsOoIccSq+qguCduIfZB
qT6UAraG4EvVy37PlQIvuipkVqy4jcDFhNFGs7tj72XWm0n3+yYmHkODCErsmi+92f0ViLqceWV0
Uy0BEFUar1JL8Z8XTcWvxEmA0wS6OPiuSa0bKtODJ0YKIN99ikeOy6G3gUvE5nTUMHFW/BxJLqMF
RZOFj7JI4cyM2YvFLIySsRw2DqOueNLMbCaJPGzwXUGc6C8JGs1L7/rjzi9d/yJygs+RnGrKX+c0
2zndU99BufSZ3l6z2n+stQnWIcXFbamc0LKThJASSzPETFVfk4xCee5twG2zCm+8LBnD5+m5nKjV
o2b8h8zD7GRQwTP5cGZTTUDsIRuU+wd//K3TzZ3A473C/ABuKMcPoQEbiZFRR9Alr2EdNTvsVoir
nV1sgVYQt55REMDTDvsuKT06yuA5EZjRW09HV6XVV97K/6TvQw3tK6z2gp1vhVfVzzLtP0dMGq4d
HXpzLjg9KOjpys+Znq3VoJKHQRG51wPhcjKzxa6zI/BObsssI3Ob9TCOVgW8il+hzBY3WeQcUYXv
Q+TYWKjLF5lb8zooaO2JH1XY+ePsyhhentvBkh+Bh/sotqpP7Cn2NhrHf24GTiyh/sgmpnPjVGaf
Uz+9WlZ/9zyoRm6TVR9NkapLLfFrqyBixFYyx8zqs4VV/oiSdrc6P92HlTzrWLUhZzk5jbrHl2OW
ToaLFdOGY005SNa5Pomyw+Bt1JfeSx2mTM73SFd1c0R6M3zs1kaU7yvsbCsinP91ff1n6nYP3aOC
tJXfrTyh/TPBmo7/Zo4GepGB1hPoFffSymEqF/Xpc5S3D7Df7mPOJeL0qBpEHNU6cMsvGdPm2l33
GNcdVLHyr4vEH+ZNf4uCA6bMMf4Vzfxo5Om1yqGGLP9QJCW1IOUcYJtH6h48wZ4kLsFB7ToLw8Bq
eTPccvEBAfui3vgKig5xMeTL8PJu3hhVU59lnDgbn5xVnU6HLsLNBfCPLErYUfwdVKT2Ymyg39Vd
8JSw//OIxhQvmmy+9gLf/A782XhscbCdvMmPvQ3AxLlb1yMnFf00lrvMJDwscIKfC4Mgz8T+mLWP
s+JcljnTgdF2OyKmmrUBCfmi1jXkRUZgWvfzEFWPQ53mX3kjTCZuGDiZBgtPZPx+E5GrwDTIwzPx
Kj+E4ean1FLjH/Qn0rodir5H8wu668k2qvpFsorYn2vM0E1gZvehrXTNyR9ANbU6QbIt7JmmuYl7
aqQn3rSeNKZ4kvR8zWN/wuxd7rspFOdM+smDjiJ4KJ0zP3XJv5C/TY7nJ7e+HW10v87YMM/xrajE
F9CLuiWfYGECdlxh0Z6a/I+f5U+4CBOsxRoizRpxuH/PlyAoeSVIdzeUEHomc9DOEVUg20ZWzeNb
WIS4MfEm5Y0M+6ujW+Lamc7xn5VGtNMsLZq3+OCHd4X0VuLIX+s84HwBheT+N1bCv8VjR6ARz5f/
n4B4pNbgFPNVyjEClDYZWFCUdz2kkFBED7WFKGIUGGbdJqi+dY0+Z0Z01R7soHuHwwCHmCPe1WSM
EbqezTqxUOevIm0Y1cTOFDIzHXC9kb4MwSkkbvteTYk4xiNxSDXruSIdLoJDmqfWEXqCPjiwypF0
LRNzkhkGG8KN/gku8Qi0pRGXSE9k3brY++uH1lrs0JPtce8Z1n9uW3M8J5ki2TbQ1HUwkTMrGZ+Y
uxIuqAj/ThOBLwMHFGMtAgxPcY4cMRkBMoHjeI94HKlNfTO24UcSZ2vaeKaUNxXGdE8FFsYo8QfU
jwwGEz8HzariZpJkAc42CmBKs064c2i97iFj6K6UrnZlgTmkGubppCFzrvhUg6d5DjG2ci4fCLd7
X0M1hg99MKhjgfa1DsOW61321Xiyhjk6CVJ1P/YQoRTIcjzMovDW3qyJQyd++DSlbnIl8TqfLPJg
Z1lOCeyzborXmRWjUmOr/CC2CwXatP51FT7NTcNynEMehD0BBQ+8b2oYGMamLFxIXe0HOUX0QEkX
ue48ljkH1ZBdY56iK4HBkBbLV/bOK/BcamLpKOZBMV0d6QIn8ijcT9ImTP445xPs+LjqayCx0v7R
c2sc1VQHT3mu9Y4Pg90zWec6R7+fMMmEykxOjsM8koXhAhCZVww5vtMsT7+1UU5Ek2DUrcehireT
owVDKAMJILDmHl8ClrRdjPft5ngF90OCIPma0EsCaxQQIH076358XdPOF8KjxhknD51Ul0bxVoWx
4a8otcD2T6mlH/xeJ+GxL3Aj4SzD39TANCISj1X22JVJPt76OgkdoInuGJMbtQOGTCVW08TwFweS
s1j9mylE00R1SIlhzYbJZg5ORxr61EcVY3mvdquU6f8oiR3nJEiZhuuLM9sIZRksvrUxB+42rIN5
vM1oG08htt21JSaBpSJK1K5PvLHaC47MTRW1CM4hR1OlK/3kONp9K3yjfCp9I3sJJLIMRopyX47a
/hJ1LldVmqb7hm09Nwfy8DbSaFKlw2xXRiN1Cw+l+zFAfnspZtBqeg5hxeja+1bYn6NV2beVA5Jj
lt2+42IEpmD66SaVdbN1fDrUsErr8MFzWkheIoYz0rLgbu3W3rTG87AQ+YOUzArJ+g7rGAfaOKPb
KN+p3i3pFi85jQ9h+5LomTbJgRANuIxGIHApwo1p6qncWj1pCxJ8LogUzYpibOybrBT9L8Qa/08J
u3yErQrNQ2r7KgPSfHndZyvGXXJbeb5Y60QB96rNei/jULwRSpn2fJgL/4MCvykwyKxDYOMrcqXI
CanXcigFf00YwNVET131RpNdu4a854Oie70r19XTNg1Ag2mA3jsZOe7dqlhFSA2SPwYmEG8SzPpZ
4fBjHuyRdY0VNo4dmZU82XrYKPcws8yviLPnGpWkE11HsdI+hV70ZeMh2kjG+KfBBuLdCjT8GH2W
Irry74an06vV+gZReLM4m07iPjaZhppENHIvB0wa6E0QLygKmmOWGPZzPLK/UrQi39nMl96qPEtw
vSd9sVcJyo5tGM3FIFKXrYKS1NxANv7P9Yzgv75XkE1ITwUX5SiA8ASgN9pjARDLxzl3JbE1E/4N
OuAYs4h0ghbZZvmms3P5z+uF8USWAbp46vabRCCVuigd3sGPKpLSjlPUPI9E4uyZ1sbpKTZ2OK6t
TaVLDMx1LQ/xiHmzFnBS7JqIpoWgsLNI927i2YRXICq9H7wo/024lHZsREXFgXO1dj0Frswj+GAQ
JIV7WTZGsGktJlvEV+Sm9nGRhXHGDMWyETaWEYw7qh6sy+A0ZPni9kMGvbqL1ov7g+9W032Kp+qQ
aZwZBxbRix2MdMaIpoabMA8hMU53UO0ejNqwVUmUPIRJY/2B4CBImib2ky/m6BE0QE0ks8r3zuAZ
KMf92B301AjUHLpnXB0dC9HZlTJ3P1J2WbGraYpt3I29d8KHWF5mr0X1rVwg3SlIO6+eulPnJLRu
kmFc4tg/UzZ0R6hclOMOw0Y2oDgH2+6YD1fwPbN0zvfGAITTZYh5zydyb2su9iWvOAbPtQq+Ujy5
i+dEPKdoKqAwypkZgx6dTdIa7q1OCfLzJQN66WdrI9PQwyer/+w+yE/aMMUFP674SCcPMiEtKHVf
mdIVrBLC3Dt2ddYbyymCTRIt8/4hcl+n0O1f7GF+lYXIro0xdEy5vHzbOqmPUgQLcxM3fvsSpD7z
Hl/18QaY+fBQjgbRHfO81CrIosNHFzCktQYsDCbdSNoAqgNrPxkLAId41iieyuRNCn/bAGIPygo4
dQjiz/6tVUPH5ePcY800lfQy4U7jN9tIESQlJveUZ42LK1Ji58498X2vp50tN+iPRHsiu97wXO2w
SjL6CyR/FJqx3fYfFsN9HlWIhW32nUbjV8/ygckZzJUzi5VBlZCQgfRBKMGJddazBL/Vu2Kj4+Ye
R8nFYfKEPZo75pn8CNg0c837trY87xBk9ckz2seuCfm4YJBMBt1gs8va+qcKojvr9sjitWTJ/HXe
qd9Ekraq4q/Q9tkBoOdNTD6Do4rmKYSq7wJDIaO5aelNCwXWOB+t56llNB6OJhG16JlJ22HOgpKb
kdUI9XhUrDHozRjD+7wV7FGIeChzhy2z005HyVmM05kd17sU7jc5xHvjX8cEkr/+KcEtz2N8N80a
F05zEf17X7zTopzzJNikCTPQwjvNElNhWiDFA+nDsosQXPfTYiUeXoxxotFQtbWb0pYkCxDR1dw4
zbFxfPuBpiCHyxv1/npSsrqMM3sqMqZtmiIST2wfxf7DXNYIM1Fh57vIMsxda4p5gxYFrK31zH+O
Y6t7alLVCrWUpQRHVzqCrNCVXXrO25w1A+BEiQHDswB/RU66SerpDrouPfiO3xLvScOnyhU1XVmC
tSmrwFjIfsIqypu9qmBgfhQOCwQ6qt2jVXTTNR9U9+3ayMW5zObH2TUUEGTHhkkvkFYmQ9S3yCmq
i2bXz+MIugpXW4dS05UYtKWrsles74C03Hl+jW3V47sa64dIu+meYF24MwyjPnRAMFZ5CZGwWQgQ
lSMt7LBl+pcUebdDd53Wfsu+r7QDMR7KgStMkjydcT7YgEt7b8VM7Ut4mkMWfnS2M9oZp4cOW3HK
2D2xBfQmd2xJWlD2Uh39qu8IRDbmHlqpgWhHGim2YenFUMjPrg9cyPUK59REZSSIkkPPTh0vOMR5
XuxKiejdD0H15AzuyNuRRs4XZAPWV1hFbn+hs5sbcGQRA1kQd7Nt/1WDow+ASvw1+jdhj8LFbxOU
A/d2pzYDDEqoJ56LqDISCcSrig3Ti3dtGjGYVEzi9k7bEJIySkgldtmtDK//1Ba6k0HibesniuQ3
OBNKfJ4sOJ2GuWb2G+/6IgUkyYLNVVqigeZGP8CcINOmwiY7+rKBkZG7EYVNkowzpvWRMEMXzfNW
Cq89EpT2rmxNcj/Svsi/S57/XdExBU0wdL8NPuIWf+P5IwRATQZaDTCWk6na6tn4UU2ecXK0vya0
gU1KThsUuYUbKm/vRemb26rBEBsos95WBjNl2Zs/qITtGpdwu52lVxz93MWg0lTuxsfseisXX7Y9
CrZciEQQdy7KdyJX8rGrBrRRTtljl0uoxQbTqyKIw7PgWvzuU1Gv8wnLAs5kmN1+6lR4gWHWRnhu
Vq3TinNoU+oZSY59aqqqR6Vz663puC6sELudTMQ/UVXlkwN3jU0luceGCR2vlWsLpHahX5gitEfB
oBiaPc2ndjK1s4Rt0DcAVvKiCgNk4PS7fhr0RhCzu0hyjJuoJ2SouUnOZP2x43VEK00TVEsd28OV
pzlnOpOxYYEI0nBqZVz8Qswr7oOW9doaI5fCxQn3WdyPT3OSAUIZongzqhIrpcQ/VfhVuR5tKjMZ
N+U2VB6hWdGIZzVWKfH8vtZnEpYYzVgtuoaZp/d9y+6arrflVkfMbK3enPgJ5uvz5M53K8uMf0Gb
t/shqbtLy5qSHTNKcQvTHP823cEZwAEOHYfpQdAH/Y1+zn6xMABv47jB0ZjzZTSmjr6Moizfxi7S
N0CO5pOquBU8KYnTWsQnbt2k7Q15W+OpDGt/Y8sY114AIo+MCakPp6G8qYzpKNFyN2Y9j6cpTxQo
V+w5Ouo+sqCrHda8MnlJfAyHfJOhvTWzTBOpM7RaZZPMblbXFdc8bMvllFT7pkoWF4rZrIOQPS6F
P1DnEWtST5Kv9TpMcf/XCIdnHRt48eYK5N9OdwBisF2sSZJYIDbnpoFbJaxXJtxyF/XyW1LEnTqv
sc7E/EkGGcAJjBLyIQi0fFsaFWEkhyROkviUDsVB1SFtCn5fykpSEttQNzsUJQLFL1E37tzIOmf+
9D25/LWkTyFb2r+p37/ZfFCh6tc2oBpIgtuZ2TZ7pvZ1WMD9cfbLPwd+wsvoHhL3SzUeiyyrT4QX
JF7sJlMtXvF7bIowWLfqOiq9rQAPYOP3sgQsTk2qTKP4TVdjLqAXBBvCNogw8jyiD4EJWE1cfa6P
Tp+PvBj6YflRTniCE3zSqSX7PaBSnKmyOIkoedV1fs0jDFeWJT4jttb0oX1JuGEUZKC5QSN1cPYa
Ypu34yaDc7uKZHOpOLL7QD9D8tjJoMTpHB3mOH+e+AVZ1p9Mm+pVtcGwagmc10mCO8BBIDCaO362
eYRNNTiYgsIzjJI1AsuacvqWGNansDjz8fq6aUMUhWwslS4HJ3ux6t+slsh0rNMZxTY1810I4nJj
CPXMWIWRNTSH3oZGdK1lv7aSa935e9CIqH7Bcyh77M3Z0UpAtrf4aKBYty174hRpvuURSgi2mkXy
Y0Co3AS4xaNw/k00CPnAXo/QjlEMMG/0GTGxeWM6ULZm0Ild+zbMdxdGE/PNd6PgcihuqTlsTTt8
szSTmDk7GLY41CI6GUlwqEdyFOxb5rLQz+yM0Ud+dLz+I+c7LvivDTVW+ywBhLc8dxG1X+oIWEcB
qSDvbE/TjjIAw+pvF/5U1ruaxw14XPxUiz86/c8N71iWLngK2TMhgEfiSfEsa8VTlDtAfZuhPs8C
XW0BrwI6JNYECwwqxiqw+UtEKdEJvZ0JaC6PYSK85zEdd5l8yuF2Jjzhvtke/Sn99gvxJxhmOgMH
4vukvo2oWY3mR4ZCKfhyWXpyceHegyvEPBsh9nD2OEZ07hj3TrqAAsvJjTtNJnfNszGW8sKf5PGz
nTGvgho386DJ71qQ/fGFDpiyvWALSnrrgntw4/TqkydHLYGE7IQC5bBfYonVLugxSaSqffX7/Jkr
bqt6va1J6MyRugW6xmNR83AsyXs/u5GooljP1kz+u/QzNMzNVE8ChCetxABvrLsPQ/IWDz2LAuQ/
gopHqB7vfpVanDOCp9/bCDxECgs4L+zgy4OX94+L/y0eMKiyHF3lapca496MJB4BlqGMckEmGesh
9j+zof5StfEizanbDr37tjyRCI8kPPlXJ2k+SGC4BqsDAjc9id53jjVmqCafnnvvuY3fBRSJVUxu
2ay7d3NZCDnCdYtwjj3oekGwtMUrW0hh1idsgYwW5iAhxGAzu9jsBs/kFK44a4nKjAJrKgkObzfy
GhOLn87JQIaVRR8UaEH4CNXUONutxcIYGTy0UIR8O+WRSlN2GNuvbRbdJo17h1tgV6YFptviVi3P
Z22EF/owc1PanLGjHAmNEUJqUucY9Oxbbmvsqw79yvIgWLP7kM/jBxvpDvZi6MklIAajqxerUL4A
PXD+ENtcnoY0HfaOhooE6jOf+2vteHhpRiajFY73jVIx/sumYGxU9OqrbwLrkfJ5OsSWWxIvTNqL
iHRB9UZrZgZ0FZELNTwInzvqpGpGnl/gpXA2SMBgNpdDxQ1rm28xm1BYj9kb0za3IqB5wM3ZU4d9
X7n9KxieCzTvkzVHsESbfT8BI9HyhH2LEs3vUNzykcVzpKgRhJEd6XJ44PVDkeTv0NMaZOy23BUp
52ARG9TP9WMwkbkvgEBsJGGZtcvceF9FzrVpl7o9xpvAJ/4S9eQF2BhF3dKtE6V+Y3NknQECIM+e
HoIdnw3BZN3vvQ5voFW4j6yrpa+DkM1GE0z2cZSeiP48z4zE2T/3/D+WzmO5cWTbol+ECCDhp/Se
lCiJVE0QMtWwCe+//q2s+0bVXSUDAonMY/ZZuwixRmow+4nnv4aGfj6u0jPnCgOL4lQ7QLcBhQga
FA7qSjLlYjlTe/ZaJHizQ8eABLWzE23pMFmO08v4SUf+23Fx8QtAYGDEVrRA9TkdC1SLCxxT/na8
/aZNmc7X1LiUgQLbX2tjxUbRb8ZwQE7UO9RPog8IBNpylAkLuv4MqPmDADoUE+LMDohezX7Qpe6x
pR6UWtEp1IMrlZ1XEk1KZ54oVl0ansPR2XhV85gT7lg/tUhhhmJdsWMUep6sGWn+gSFyol+xmnmE
Nc4b1HcO2dhQ+xRHg1Aa+tDTTAk7pH4cfDzhMLOiFsYo0awoZmEen52hf/izjrlPa7KE8K9LJKp1
jdJi0tE9UKgXe4Q/wK42Gg6fs2nCZeP5dwEMuU6wdfT9JlwX7BpwPHxO9HLEVMigMD2Fd/UhQPIr
RdPwM5n6kdScpZhBNCC0Hfdki+AACm8r+u4l6MeT5PLzGv8e1NKr0Bvucau9gpaJV1YwwW0YiGO1
UCykBRhPY67TL9Dn5zb1Ffa8EKgzSTIT9zkVND/Ah6FGkIFhDrj5hDHaZTNbTMT3b51LFTVn8+l7
IFq+c7VT+kxAB3mzix7IXEjWUdZvZQm2dQ61N69CUGajlOjDAXeQtP+JHTr9uuGvsXXDycOBWBvI
6kxlFLTohKC2CuKtpRkvONa9R4p7xXG3jUrEwdKollAsWzpR3dlExu7oJERVPWxGUF+mpj2tbkJ6
3rrbjCM0Irepe+oYwkRTXYUMcTTpTacWI9nhEuy1MYPcUkHFB7N4p3W0s7r8x/O6o0se3hu+CvXY
AsjfzaXduCm6R+vIqpVYz+U3iZpjOcxDdfbqQaz7iin3Rhg1lUFzWntKa+j54bPXpsuUe7Sl5r+l
ICEc51leKlSDFvFhylQkJny3lOFWL6sZ7uL4KJ3kC2eF5k+H2vsYFtNnjdfnjQq7y9SkcRFOe0tk
7Rwss/I/ZTwEbyK3wDT5IdLNEN0OoHA+UUCAZIkIGkCAOrfzWrSO0S2YwHZ3dOY8i8EXDWkQzWWj
ixGo+t7rFOIQNTPIs3a9zlhUeGFBTyYjj6CA12dbOtWGjksBwJ3vwCP0kFkJKCcLL0Sz4sWcj5mh
LENQqi38iKkmadEOzRm28TxFvCN8o3hcCXSBIBLV6UE3D0EM4J1etMtgHkAjexK4hi4uPW2ydcAT
wUJyiaBmTUIYLTDmpLXh5ObGSv3/kFy6y9Ayc1oC04n6xHs469jrzDmfyGYmBHLEs2B6oG7NjxoE
Qhw2HQpz+RvEwzcbUnSzI/HqVP4HzqSv1KF3jiPMzewDx+4j8x4FBmgAY1X55ksGmYWWxs6qfHCl
qHcnRIVtGGiLDI+dLQh47ZyLbmQOC821wVAAq7Ov4hvVjW5Vjzk6CZoNAiQ+rk6UiH08Ubjtpo+G
PkGttbRt7w/6+TfPbl7k5DxU8TfEMFBCiWc0G4ZnItOzpHhexfMh5tpsc3jr415fQAKp6afHij9h
3CZLob/89pGnfkixDSlVO3DgJdRFzTTZgh2iCp/DSeiZpfEQwudFfDADk1g8eqem4DAXO+nrVvdc
GEr5q5hsYBQafIpW72hwAF7iwco73PEcptVIa7rgba2jXTBa+7KJSRu8aa23Vr6m5v0SG9ULemRv
7/cDsJcKbAkQFJ5R/BPPwZ/ct/9UHmrxqjoPZX6zxv4UOij8rD7bhbNxdz3RfZmx9QZJb610pLZX
tnsqhWQF3qWX0+tQY65q4LZmTtp3HTT9i2964WrQ0kuZ1i9u5oLc18iacF9JtJck04dFTA/WTzPy
T8wVtzPYf0sbLqmtl7tG0OaK/33RhIGkHSb1nq2blCDeOX2MNLlDoGXOTbGSlZfsxk7BuDP6pGU4
rrFyoHjUNTRIR8afsK7tug83ihsAiS7Y9fzDGPwHQqz1VATvRYVkkH39wzHlDRnAoYnCfZeMZ3Tr
x2n2L3QKvsyCl6Prrc0spwfClm+d8saG7vyFot6K0W6bXlUCDQdRnpca6xTE7WzZh4istkFbG+cE
MVTEaesuLd+EukZWGuPtYqvShmEab3VDvFXh1enPqzy1fWW/vGUMP19NToIdVxoQ2IXox3R6MeHs
vjHE+J9rEsubwZIVd3AzRPhQ6G5a4pAKa9ACR9pZVOEjkAM6vVWnSenEW09Mhw76SHd79tKNH5FL
+92ZGt3ZT6O9J2bSewTAYTdBH7MwJwr7X6oykBbiu2WlR4QlfyJGl1ZFnT9xub/Qmj5LWcBCERXd
PBNcLUcEGIz/9AI7poWfOdNy1NHulzZYeUe6+i6cWgwS5tbetZYyWHcMqDdYGyG+ynIKCj21+8yn
11QU2kYwf7GhHYmwiBD2Umi5DuAkgEznBKouZeoT6gd6wfGgV2Bic0GqXHHbc2RDe+dfmpq4Hg04
2ldPkQLADUHOocjwh+4FGZi80GUPGZmqZb1xnbDZ9ambMAsFg285BLH+XdsFo2NdpDk3Tvf8meep
i/gCVVyHRzZiGgVoKgpceRPLbpZj6lsbhiMBqWLjMvJcOBbK2YI5HwTdEk02qkkzpb5lw+V2DLfL
lhEql3Xq69ElakaDyl8rXqu41rZRF8MUd0Z3b/cA5OVEfBj1nnsYghbFUKFnJx3+z47txlwHjo/W
qZ+LLdoOuUbIap/mXINRYpkES4PqRGiA+jEfdTdzHgFgt+q6WfHjS9xkPSYYbREfscoZVnh4UJ5o
Rpuhj6h4lm3F3gdym1i60w52MuH92+KmoZyDt3Ydgnt2PUBDTicdepZzv9Uc2r0AzFEc0pneRHk0
34qWN6/TQhShvq29tCZ7EqWbmvVktGsfltpaVnTGeoMaOl2IaC3MHp9Ik43aHECLGEnmMF5mVaBe
6uQ6VP2vAFvA6kqcnRNqgbVqIFzeHUVQqKAeLDQqd+tuyvpjaQnvJLUB4UXm5ddxztU2blHUiGav
BHIOanVBmpI8R6fxtuw17XZK/HndIdmEnU+nz0g4S906yLah7v+1OY/UxG7Oa+nC5kAPPsEPib4s
ehOLsjZPemACQKOXxdtU0IQYg3Wq2l2tTwJs7yUVM43tDoLkWXrNT0tGhCbA/88MS/irTr1zfOez
HZJDO6SH2MRom6LoxqSO5ssaKmfU3FBNrO0BlS78CtwHDUZqAhE/Zd1aizxo1h6IxlQTN6urfmdR
M+PMRMNiUMOJZaCGZCDusYyZGQHsp+v2MQWbg3w3xjq8+zTRCquBrlUdz9ZB711iuq57n7puRIGM
W40WnQpXedyUtLq4F0hWV9nEVL8ayCjg9qK+P8AXX9W29RirZDkY8z0WBcSBaCswtKg6urV2/Qbd
+W9no42KKlLQVkUlMjw5k39Ksa40Su08JKqMKE+mEeybsviOmqFCOykPU5zcxoSqaO28wmq6Dp3x
2czja9c7jPeTlKYYK7WxMyzsRvtSgynuFN8F1aDILK7pbF3d0kYrk362TOa1mre1muoiqNlVYGfw
iopOE8QlzkbGBWMQ4FH1YjvmpewNZtdF+mxSGkcAoGAYnqgFvulwgd1BuAuRRdvZHg5DCkNAnwua
i1q9D2vzVeRi487pWf2/HZNPCtD3KS7vTI6cQw/jFNTV31nXbEJ3uPq6fnbKmmVQflaKcdLK8cOT
/anwG1/ZH+lA1nN/SzeEmljLjGQ3H9C5HRCV0Gzu/zApsskzuUdic6kcfWsiN974pqT9LK/Iuq+C
8paDqAitGPycIkxerNi5NdV8M/4NvgwXvCTrY5N0PomudiIcZba4og73j+URV8iIamT8Vua8zTa+
H7x49J6wxaPnhJ4uqNp7OKXuH4ov9KKiNDsP6LS8DqxbUDmfRmHsRT6BhzKIVhZMSHlvDmM5XByE
7Vk6l4b2HI4jIZy3hHPPyIt/t7ZDMGiJDNgIzKgBX8QoJsaRw0RnzJ2BFLRw20zCbkLrlr4rJXMj
oxUbWv6LoIKGbyi2126ChTUMWFvLGSFlqNaRI3IXjRAlxLUHwWV3RHdAAagd/kAyuYPKxGTaCdiO
lZCl1M2NQfwBJR6nbqzB/Ew++8JdCq/fZhBFFD3LY/bWLr8H9HIwnyHmhu1SVZrTxhOnXuhQ/bFu
VYWFOtTTpW1N47YdQVMwBBtT2eytaZ1DpayJaxjexFKDUi4QcqivB1oMn/6owaliErlM1xwwm8QE
fh0gpwnMg4GFOH31Q6thPjJZeL9T5MlofR2r0FjXffTA3Xg5gTngTOBI6Mj6DGVy/d6Vs8fQNr1Z
w07/jqzmgI24NcCQZZLSTGG+SQM8rZzynRqHkKODdD9SvidVDKdhwBlI9oQPRFEkApqKNvX8U8jk
ZtMqZgCT7pWNsLBOaZMFrjwXEbNBc3vo4dsQVc9AczOIGqbFkFFQnmrGZuYx/rELeVQ1knkSZ4ZF
Xv41ksHlrs3Gveo+9tAhYyl+X8dbRNebOeDsrKhq1mJe6QFa7zYm86c0ZJcgDgDGLAOD4QRLBHc/
m9Z2OV9r2cPhzEZoiEqkPF8KM1yhKvwzo30xM2bVJQMDPYFCJj/yPjuo64qCCPzPB8XrM0fIysvS
9wCxfjhC7rI8ojhQ/vx9YhMb6NYtlcp/lkq/52892V7SPr+EwiPnBRyhJXu9UNnqtOZEW1cW46wU
rP5xaQys2nWXSB0rVwQ+gX5KjRb6jhamGHbUq4RRiMr0sW2l95tE8UrMAcJIbxem7s4mVQqRgmM3
qvTozovX64cq9V5K29gwUITaVZiMRVjtSylwUk+MY4Of5dxG+ywQ9NzwMgS8PFzRtMCKyLylJckS
I396JMlImdf2ji4KsMVUWh85cz+LSTI2aU5Lg/FttUKZN1h2XP8AslAvmLRhZQfDvM7Cj4KDrhf2
WvDakugiCJYfmcU4aYoaxqgziPHe1jE8a+e1ERhAq0aUwOBLRPill+YeKNQtAgQ7NN5njxqI/PYN
gyjlwM6WjKf56DxAGF8dWf5CwWOwmOWuXhUpHCbXMWwOmLPBhamXxXzVY7WPefNG1pr8ZapN42uZ
A0tidLAlhXlnxFkSbmdK9GBaq6ql7Id/CaUZ6f/WekOXPf6b4yhJFc9ZMo+/lzqoX3r7wcIoQdiW
NrVZz3zprObVqM1jzcwhZRO07XVKB38++XVpbWIWRd0Wb5TMNpZPpDQXDHdYyIUAoi2HNn54FtNY
bm8fUEyB4UZJQaJRkkUM74FFrkq8aLH1AGNp6z2duI0+5A9EEAC8Ejx5hyD5Gt2Y5dTic0ZDks0d
pX6VxXcYCTuJ6ShwMe89iKqTgZlI6koHSnz75XY9w8xQ3demEfIpx/xv4082/jtDtMpNDN19BtM3
gz+8VDkVFsIjdcTyFldf0PdOQk7vqe7cPJuyLfXgDOY599w2ine/DU7DLD87Wx8XagZ4DCNcQqyr
T4Gq9YzXpnGwOPedfdnmiso0YiOOnEzrb4BsXou6+S0ojGqcngu8k++FMp7UvItM3G0xc5KWmXix
q/bql9FzpAa7c5DN36hQ2Gh8oWv6JiPkLmXPkR1PVjQc5HTRhhmtRuCaVJNRguXFV+gm26yi0Qj9
FjE485NUhIvc2PsVMHUv999bRNsLx1XeSI1evggvDi6hxowkWf947ksSqFbaK4GAaED2worLCSvd
YEUQsaRhvSusECUKko6eEgYwjHi0dq4KA4c6D1FbuvTYcGM6URsX22yIold6PzPhvmenV1BVNtVk
wEu5a05PElscO6I2HO5iEJRhewntpCwT6B1weOm5agNOgnZz1uv5s3JQrI5jakIZ4AzDkmrPogBi
VD4J8gXdD6FtxoEarEaHzfPTbeROn11VIoMdhjf6G++aG4WgX6Ch9qR75eCSLoYaOiDnkuGYutDa
/FtgU9vrJkWI5tr7MZ1UZixM0mrKOJe4rM5lg1OC0118iisLwsCd6PoXFLjFsmOEwa2HfFUjqSAk
+U0bZlaJ8FBCvbZSHjRQ/4wXRc69tTRutRST+TqjKTgi3ZoUbcp6L0MI4TX1l13HZ/1rFTZtrS7x
abWjpkTvbyO6Is9MoEdLe8u0ev7HwxLh4UgiFkrzTG89CtkzSNNEFDIzrE4ZvHF+qzB8zWENgJz8
diCBSYdObzzeEBgpotR4xh/0g/HeV0xHX2sIAWGA26BReFenMQw8ATrSemCuV2qTxq2bcCKKC6Vu
Q4NbDb3HmzUh2+CHoc3fd7O2w6KTEh62z1XSbIwa2r+JqgatBl0uv6A+0ey8eThXBOAaWRZpYE/O
SnMXm2yOoLyHVmG2e4tQpRH1D2MZmNqUu1BLTwPpPgn+yVMEkQJNlGyJb8IOqsyACOs0VGlDt4VY
iRmhcWcHRvAaMMxEboG3j1McCzG726lMNl6PIC/zzWQl8B6MSvvQyib6sWbszcVU3UUSv8S1KodQ
T25JXlYFPVYE9V7xwx7yQccDcZFhzsepRuoz5Vm/ARocGERK5SFuJqBLOYDEOtsXtu8zyJCXaGZr
Lf1Q4An6YCgme9aFnsRwUhheg0uMatoCyk2gF/d4zxD/w1Ncm9P0adnFie1t52NHDZNr787Jrc/i
TdJ1VyanVm4k+gPY7Aq6K/ygOLPXCfbnK6go2oKSRMRxT7+ErF6QchBF7IyRdq89TrcmpOaUZAi0
aa/Qg2mskKnuHh3GOR7Pg1Wkb1Ge0Lty+p8Zkc+OepSqGBdXPWj3oq1/wya+exVRCbKYTYbIP+U3
+1a97135QkN3P0nUBEOfNn88fPSIHaHSDbR2e7FiouHaYPnOUBFVOe9UWMmz04qzPcTcT2cTZObT
ls19UvyfgK0e5MEqHcarFWo7cA5HsHRbt+mPzZjuKPa+tSFKPWhOGWw1RcgeGiUajQmYC/ZpVaYr
kneyc2a9vOUswXO0uN8ZBOWyVL4D9NL6DlhQe5qLYl07FOjS+h1XlZWRuP8Zpo30ez5pDbNWcUo3
LUlztBgYWTDNiM0Ibhkywhij4bQ3dRaBteqRnRem4u/kFvOujHKikLX/VkY7KPdZDJeQOS0Y3BtI
WD014Vi6mFRVt5grFA76Xhet7jhSVM3rYeECIp4FWNoYsKrvw4gPuuGnqsorOilnNTOAXDfDFqsH
QiJV2iqTcO14xLDDwF3Rhi145YfSyYxTcymtVi4rp12PFpqgiAnxhTmKXY3dBv7vO32mlFkpCcO8
6wUTjLZimIQVcxM5wLmSdm4Ta/Q4TOtUsSgVM3vl6dDAfOYk6OwvJ5jfknaeOYRHOmlbQ+HgM6al
tkxw4N1QArgAoowBi9ohnBqxKpEnKpjmCh0bTzR39NYJRoRMWC7MrsenKPb+Q9pDjD5FTNZW86k3
KcHWZkVfOzNuIzlTMjcDY7IgRVJb20durW68+axaKCwGHy/q1oMFyQhofGJDLRAzwVLwnMRwMW1m
jNQ1OXzUuWQuP9LgJ4kbq7hbINICZiR9BjdlAw6B6rkW1G8zppxbEQawcMKGPpXktoXjfxUzjXVt
b+sOhzpG9CBR79AVryPd/2aG6MHGjY6u57QsEUSVHoCPsH83XePq1uN7SefKHsdnkXJ05f7DY/AM
Vvw9q8khB4sYVlSMTDVJNb9GIyibaWiR9cxV96MDwf6U0vQPWS/CjTH5X27e/BQo/0iI2NL6Lt3P
VnHEw4ebkWyYpmUO1r0afLJUzLcJdF6i6dRk+x/1aRK6oTn27pGen7Mq2hduylE0h7dYr0cY9d1R
PcoJtVY+/zMHZ/WKcynnrc/L6OsuY0LNK+BAelzaJtVVs8wMcK0L93OgrJE03QK52j4g1j8Bip0o
A+FLIcdd2NnHGjsmIeO1bWkfoZls1Qsx+Ahy2PVQI5ydfH5C+eUt6sTWH330LsZlUmuLVZehgvOI
M2RTPEaVXVSFx5mB86cWzzsacShrvVXdwlG9VyBgY4lo8+wx+D8UGDrk5h+AakfRW7e823e8OnKP
nhMhChaxdbxkQH9ZGfdx4FLjvVrEloE4W58uBS0M67+kvDdJfEypgCbkoSlIFi8oWVEouvjdgQk+
wxYEH4htmWLkl3MNOUNw/SUOdkrY7hGRMV9Jy9y9oNtf5qjIUsouMS+N07LD0YO1ESwQSrPNpS9c
Zp3TpGUMr90YmtxbzbQuq88U4fiAwMA1Pgbn0Vg//D6jLDfTQGmYa+W1pVoN8QElDLUX54QLwdpK
MA9GC8F32CC13QSaDNVp14yXva2jgeiXsS7h2925YCe4NIAmmGUpqUTaOAhij+KESz4OF8pEXkfm
1va/YfFIwfDxRwHHh2+cRwMRJHNxDkRd93XKf7n0DKEWvWsoNp7S4CxtY1zMfNiJxNijIlrlm85t
/oKNF8w/5nuDASi1wDusAM0wPEcq63P3eZ5sTcDJcYV/pn2LfEr38Y/F5BgTZGzWRbfP2cfUT9Q0
hrRq5ysMdj7jr6PYx6FLxhQhgiKxNe7chZGJ8wgnrD49uwSJfHfIqpXs0PwDdxSKJtPtzyEfV3VX
4kz6d6Zd4kl3MYFac4ZPnx7vOLEh/e+BsWh0aW3VQ+k4sliSSG5fZ6KSyvnCptPjRsi92oT4horY
X4MGph59mLznYv7L34pKXEy6AZ2V7mY0a0LNbWGf7p2G5ldRpxxANjbnvUOONsEa9kyMJFUpdjqo
O6MWk18+DARkADzV7+FtYPVKENroDxa9KxZjCmdhordGF4O7gGfY1ismJh3uw/gT5RBxc2fFGtT6
11pSOlELED8dfZMUDIi0m4oRDLxGVnzcQFioHiUl5HfTfrfRpTn1lwdpzSD86LVnEtIkFLtqfh9g
U6Ki20eQRNoCuIw4ueCLrYzwClO8/7/Qftwk0TerfmKDhn+h+b6itFAQIGNywEfArDOdD9rA6jus
zqRHgboTIxQIlQeueXaTN8sLdkxcAa/Y21p8nPFUJyBQ51EVmVsD+S+/VMlWGfFZ+HRdcNG588vq
1qP0BHSNVizf2zZoSYm/RcRkgVGsrPoroVfEmub61FOnrMW0rtwbbBT03k810yc4j+00dzzkFSaL
DSmF0uV0AHDE9O07QIVDhuD9X96pNp/+NBTC0+TBrU3nZlcZycroJnWF4ajvU+M1Ym24XrmmKbJW
r2rb+wcreyTNhdXJVUA3O3MB6nVTi3d4xeXpyF/Qbl+WvF4j24GnR5Tx3goQsXxHDDWpHx5Eu2Sj
3jrqnAULixsniHdzUAAFJhzzDbMW5qDLaTE7b2hw+hkjYhcwG6rs2drwlmdsl+wNlfWjfnmvxEeK
qcHvHfPfBkIPKgEAu/oxg2pZi+aacUNoFz94Gmho1iaDZyzy+KtFjVK4IL6Mqy/vXHvESA4GpuvZ
CfZunDcXODJb+tTVgvtCqk5xr3WuRZJ+4atHWykkw8TH4wOd2n5CQ6d2Yyb6DuSfnMfz52Q6O25l
auqnXOWXksJ0AJPcDIMnDZM67i4lGt5Im1e2tPc8C+7WFBuHELljwH4dd9mKEjDj8B2J8wcffuLW
Dt4TX5rFSHJKG2uDtHo1BS81Hqx9H+1CThKdouIA13YaiQF55fLyB+TeAv/gtS84QXhujA9bgDVb
7lWXnjvzUz2FvpUHT2DzTOAWN9EtKvCZyzV6NXw4vTyqzb2tEVCgh24rHcquudVssbfG/BpOptoY
ta79oPWPhC6mYM2wVJiuO7tYsUjAVqyFvcf2EScO+cWT/4c26/ZD3LoojGEc8hb1bPjRm9DtN4e/
4VLdUjnqyScfIuZ6+Bq/BmeKitV1GihHznEkP4qQ7w7kRAWGm267SeEUx2O6jv1HGGM+3WFENFPd
QEmwpRJNsSyAdQloNQSvqEJZ9T4UwIRYqJUobr0HNBQxlTpWmMRdWu2GEyf1USk6SAAF3dt2U9K5
Kjk+xv5OO+AUN9lCax5YEql9Qu4dz167hBFmdOkhaNQoVHPTV9ZFR/5VLRj85RfwjXhDV5bzkRHA
t0pezFBnlhQ/Gn2emgK0a3Rb1gbyHU/eJwZF2MiiyNhC7VsFgUvoW62w5FqZmv8zhxb+VRRscqKD
OJM7oypf1BcUXbVgx3X0dJsi4w6uKZNsHkOupI97Osm7rgbUaRRni8yAk3NkfFmdE1ypQfLgwevo
leAaH6mho7OQOvN/cJmOcZaDIXS0DXu1jI13EbQPu9CP4MrfCpE+JnN65VYZgbEc6+BTvRrdRDDN
qzbS5Qrz6toZzhvspWVbXruKV4purYpjuLNSRzvCd4NhoYtF7KonRPntHT76haN9dhlB0WhDAkWt
xJ6CI9RZucxm5UH9FysrLPLotWon7BB2MQf06DD+d+m9ed0np346VD3ouNrYVN1eL40XtUg66Fao
KUHocWo3C2xcdtwCdUYPZFpa+aLenLl6UngCHwA/uUeDkKT2zsC5qKCmmKVirwXzSjB9YXX4T3vs
L9M0Hbq5/s9CC72M6voHU69dnXmvRmtfRDMdQ19bwU/HbBUKijs0X7ShLulYfpcBQOQCZ9NK6DeQ
ej3ZBJNKRKUjfupWwmR2MA18CcSvPp5QWdknITAi9T3zoE3pU/fDvR7Yh6IX76kjrlHg2gszBbFi
yf3gTEd43/u5Lfa+jB94Jm7x8Nkx8X+LwXTkfvpDxZZnZZhPmTdHAOHbOgj2JjsANbNtBOxjwdTT
cvTSq2FJPhSlYNsH/ZIrtR2Lo7HA+9nT+D3ovDmWtQn7GU+NaOtaM2s5EBsoeava6A5uFY7wkCBc
cBxmY2WQPWFeOfjauHCj8le68mhr9dsosQbyrOp74FYksb42W7y14+ZaVZJyQ3/Wx6RfaqLdUsjc
67imO5WxDdW0JNM+r2mOLjGfvN0sjXsGpVkFlwMaOBo9O0aYtybrV3ZM1JIgO/lwsesvDZfoWNx4
t3VxDvT3mn2TV1ZtxxGbFkPlbUDX/MOonjpvTaFTJ96YbXV2ERHhwoRGk131bBToyc6Eyiqmafpf
PZ3XHII9S8tjn6fhwe7zjoxmq2NWYP1Qw1nkCB5zihxVe/aC36h9cPJx/qk3ZqKRpIOBb9MXrElp
wykHOoZD/D8mHXvl9eeO0SsbpyQ0ZQemMkdv4CLNrxJqTFZHTGxdm/RFnTEseHV0aEX3Z47eUn4x
P5WdWC21iOopCqXN3D/DdFZZjqoONhyV4/DJ6AxNL5qSSbcMDWc7YAdgjE8uVN0dtkLXhaAPNU9F
1ly41r41VHgqVDrF02IkO0ENnoHoRX69nBv6+GJPjIFLAZG9rmdHuyaUlB8jQBnTInaM5rNDZDFS
VWB3LgRjblVDB0bfqd0Wo7GV0X7kKGQm+5dNu3K5TF5SdWdinJgplJ40mg48NypSVJQ4Zwno+Mk9
J6rqeswo/7UZBa/OVAqyAAIHSxzU7x8YXOxHdlb/kZMmCROVBD+Dywho/ojmxU9b8A4fvKwrP5y3
3L8cq432P6ylEIGp9Kr3njbBfSBhvGD2o8LMrAHpzcYqnW91rJEwsHj4UqTGi1yGjAFxU6pgFYob
z4QjFM00ox6c/FeXfCNOIkg+P//72SpuU983I5kuRvTwpEbC+eBu8tV+9tNFiJMIvTqeEhDdZdL9
sDDMhI6k2MsUo1qHHuOFJcAgu3q31O4vxI7y/pEH0xoP1UyqSCCrmFOLT+KByOu0Z2qnG0/eDPmf
T2TOz4yi+0xPHknAgioZvq7GTrAqJWRbVoHXz2wmp55zKyAIZ/h82yVnXgmy5kqHLyQoJEZvvCZJ
A9YfKjBa2h39q5UH9XTADGxImVPOGaGAndEzqJLcNKrYXKMKCyl37uKsPaioVObJZRyStRv8FjoQ
NJwjkDqFQ3nusJNlDexwr7xUrUL448WKzoCjophf04TF5jyEHjJVN40rtU2YzKqodtkqiuwdH9Jw
6IHyAnRxc1A+8Aibj+S8QXpR+QsIxCWsqXVqX13H/1TJ4SjhF2iRcgZniOBtcB/0noAryAc2ktlW
Fuay9f6df+q90mHw6p62iFwUv/mEupprS6bkQ+0YqP+Xifttdd6FJJf2NbMr5TVhE5BqqbMhjNlX
CMW+DuUhVYdiLR/AftDj0YtjJSZnUg+/FWffEZuET6tVATMzhExDsGTF+62PrA80hTEwc5IuxmAX
R9+Detbeh7J0BpLP2gndpUoJIy9f53G38FOHmS15N6iywaW50V5HzMXmlK6r6t898Ln9AZBEwyMK
2dd0AhYq4RckM8xizNJ66TrnRR0TRjue3SzaISI4RHwSCgwqnrVdF9AIDWtiR2XYbY9HCyQnirzL
mKCYj8WGEtjK5aqSas8T5T1k01JJNTuL2t6DPliq/x2IaVISCr87jGBXuQq+Gq7ZSv22dHSW5B58
Rgav/61D0Hir1i/XMeFLTO1Bbfxq1+3SZv8PJqxvCuvHyJvlzDEW4SXALiP1/1/JaumxoFjkfq2v
2ZZ50uqFHoNVRZpr8SfvaQTeVyCEaOiC9KZ98VtVMvK5C+qLSirXM5sEf8W7MROwcZZDQkAaS/Ta
UAl00nYX9K8qB/B4E0Fw3IiV+D087yJGRyjvavPNWSO18Uh5u2JeH7XYU/3K3sONUguVr3ZMgUxC
jYR8tt1fm6qKenl1gcERVh1FrNAHm5ISl0o5VaROcVTdQrZDJ/hlLU79w+zf1clWAwuPCKLZ2ALm
4bmguKHvTKD+ryySfU4DQYYiwBt3VSnEnBaax0cRDoyLwNDL6veZXlZLiR0FsioFGOTG6gz04GZw
yWr5JqrNjeiJS2cz46p5clgn8JTGdV2j8I7js3pKdebu1J9Znq5Sm8mNp8EgoCquqOfLiU+GRpmj
/gLbvPRLqIMUPBwkkt1eFTkydjodtwC1CZr23izMDSr5ddT/mR0X4BrzXiQRHAtx9wYNGSWIuxsH
3LkBziYU8NSZV3Koo2AlU8hAFLw4XrvNeBLqhvBBKuuzE4xLsEf76SVKn+q/VIYCn5wQ96JuSeC8
jhzS6sDgw6qjeyLEZU38a9zl9pKV5+R3cnzTOY8u/9T9pUu0NYrmYhAJaWmkliVnrFoN6nJrYvNR
xPRBkzXPiZ1UGyim8bL2BMZJyw+C2QXuVm0cVNtChP7m/7F0Xttt69wWfiKOQbCBvFVvtiXL/YYj
sR323kA+/f9hn3PlJHZkiQSBteaa5cHhaeKhAqCUuH+G863DqJ7PwXqo4j8LXjqTY24EJyWlADMU
aOA7GvUs2+m3zwos4/zRcV8LGay4jyUwXZNCHNZnX5ttNUKj759eo/ok0CAbQCA/qUE8vYhZ2YhM
toCN/51Imq7LvfJon4fYOGuskLdi05KOVb4Bj2IiQU1qry3Dxhuf54WzILGIeXgP4jde+v8LsCEo
NRLVkTHkcsMo0OF6HRIYkxIyNtWNrifo4h1eJsRhpkvf9WHAtAFuzrWtsHlip7LyEjHVt0+qWcYx
zZnq44apiwyirQ5cN5fmjt6l57HRaFMNZDYcnZF9O9prUwVs/q+B5TH0Q8NGac3SInFUA1T6YGWf
vXDcAJJmHdkrxbb24F/x6vpcRaeyYrCOtANrZK6/Pp/sUMwvem/kBqIhFhsSpsnuye1PP6fS8cKG
vPMif7AttcDsL8uXDs8J7F0CiKfj1rStdRANV3uynvwONb/mWbs+p0bQVT7GLdTjiEAqYh9W6ZCg
IoV15dfwo3qJlYSPOsXNcXQKk/hlpKWQeXmdgmyETOmn99nz5jffGkvCEWX1SJpod/Da5oniEBAo
6W9DEbH1JpQLzbzDgXqbZsXD3AKraLEE9npMpdx7kSfHCcbOaiyZzOgCTi8o5XanBYtHdhJvMT49
uuDO6l+zWnIhdGicta9Bh8a2oPKBBJdMMwAG5pahNW2kQ9YaKVNVBDAYL8+5WaJZwP/HjfqrBuYn
5gdCGXs2t+uADZk3dg/6adONI/z7f4ImRA8Z/+/n55NIsyfTmF4QMGFgNLRvQRB8jj6KJg+UP26/
daNliPDspckJYj5Agr1XfXaJGvla4ouxNt1HsxMXnPKPClRTeQQwqOboAjrAPXyMZPVZO9N70MWn
KB03uvTXTUtOoeXL7trO+CH0yjhhNLHX/zjXgrQgT9zjBDCo9bprzOxF70aUw2eP7dkjbvuZ4fPN
MMFY2Bag4mGsGlcN1BWVroSJfUWWtcV6zjGJRw6DFDBOMCems+E3eJimLbBrSevZK58xYDkpvOIj
92Vqmqc+ILx2yW/Yrp30ba2mBW6po10Gx4daFI+MbR7J5CZGaDzao0r2YWSigmgoZl1HqyHd1Hng
CFKb3mutW1YUT2PVYUhR0DTP2ejfMkPU3xEe2KjsDVBOMDmsDzMa2Ri0PcfKDYdvXKVyYWynGBMr
I68QDzpvXZLeJ2oPEwIVUhn0m4kiZBOQAjHDY9FRuGnQUbUlpAfAlpkGrvetQ52TzplxJ/VZWUkL
nlJYP//Xpgml18o67LB2osZ61ofeMAaAZCMdDtwM5NTTjHGrU0aCZTZ32ypD1tLQTFqeuWxJMLrZ
xvhOTir86RzHOEEhhp8Skva2uPDmxsPUOyAeEXyOoSFVOM8xoYnQrRsw9kQebLGqxkyK7jSd/zoQ
9xmVEcSFVcatd6LkPiOKmWvj0hWwCgXA7dUOwm1gVPt5iL1rzbhybRaNCwvdCwgW8hkyEtI4TmSu
V5O3MIQxH01/fB6n4VWP88fSvQ0dgmqFJzBFLTM84mawzL231qDFJ8NCdJGFM2boszwoVia7/wkS
q0CKAL/dfsehjU2UDGt8LvWeOfgYIXfFJoC7FiIL0oeShhun8jbRZSfzRAKtFsoPLxVVN168yGWg
Y47wKGxKYWv4AKnm3OdCj38SiLDMs5GiMsMoUWDb7/yAsNo9PV3iksWGuTmrxgDEhSW6pX5jrxcC
31EdyGZj2FVt9RlNfUMxso0pDUfUMhRETqoHPqhcYQMtHdERbMhtqeCdWxvLrV9p6ssGNyhlGm/m
oDZV8K3fmBm91VR9nKRT/KLRAIxECKPofkf6uLJ0EZ3FxPHBZZq7lBViHysOULKfYZp0pDQiwIQ5
2pN9Rwmc+9cB2g+GtTRw1cqMPVbRjlEz/CcsOnGCzJbiudRW8iVniH5pn2XZE4rDx9QjICRAp4Z5
VNi9SxxHHBpkDTRqTIyf0HWSw6xA/wJCxi+Km1FjnKC/TR1Cjd0PrxXXUOLVlI8x4puYaIxu3ZQz
SAK3ISSfDTyu4iPHoG9dSkVa/kzhzcImoGGqu27p5jkDMy08gxmkZ8Ue1WqbGc8UAp5p4Hh3m5Hy
tmlNjGFLIlqwcoF/KFBG712/MrXDCHmUMC1OV2JdKohgtFL6q0bnazIV9XCXEjYmLkHFLwCSBmWW
/mY0vOgDRS89sycH7oXqQZ/bqT6TUfuNJvq3MjsUITx8KQ4ABicX9xjp9We4sW8c7qqJHnjRnlmc
XhuZP+/wKGRGT5J7Or9hNLzhF+oP5RXYqlCJ6vYpHgoqfI1H3LVmW4XXyVV/IhcyLOZRCQutc+c9
U8fMMa+OyTkpm50DNxu/pP3AAZ2DUfAaCgTD7lEvFIBvgXbmVr8kGH/mtXgY2uzVCMY3OiGVk5VD
MB5rmdcM0IYOeGaApIN3Dls+BbcbvuIap8M3i6Wt2wT9ls103MM/gTnIkTvKnghyerD+XeKqH3Gi
1jhXIC55DxloULzrR1YDz2Wu/lsAgCMBZAIuLaC5M1avutwp5IcywweELpe8qo94gmz09XeNbltk
mNNzIUFStvpKBXV5jNBo6r6sQyRZINlyR/zoDfTadwS3q6D65+EGuOrd/GmhOPeYmLpAmFhQCAzp
swVCcPyCigheij9+UbDp35Vg1LeuCDNw+CUSIwLdGfDIRizSppEHdJQHPYGIOOZa1LrhANsRoacu
ASqsRFBdrU12XiIKvY32ji8DA9VAeWmL0xhUFyjWjyrO/usnIU1sO5ZoC9gZyQtcAUpbBS7Wwnud
uX36MdPrTY/YEs5nPQnVG1CDX/MwdETOA/y5jbP3LfSv+fCdSXXXV0RvWXqnM6HXCOpkYLJMyD3l
vP7vY92durC/ACzpZ9KrMx5oZ6eH3XX9zpgikOVrO+LclMZ3WS6QRMgQb8dOv45eKF3yt1XGAzvm
Us88KbdMdqDLILL5VlZcNya93NkInKAGr4hYoHzXsNInZtSBV0BTwpZZEtIMCMLHXsofPBM4v95G
1m8IWKaHc5nATICMY7Qt5c7km7quzv0JXxUQtdRGeoDXCeOKgF2HTbMNMQCOkZl3hXyaOZyTBruA
sjnlOAJ6IgfSQndMdaQfBh482iY2XdKYqPiAg2LZ3WEmazNwvCHmFew3kOWfhexyrzphLQG/Hx0Q
21NlhkceDH2B8SwinhhH47pODimGdwU7dWXLwyTcv2WOXW7D7oTSmu0zbeFuLd5P0xAKMMZ7QKyd
zxM+VxVmfu09tbwtPu8Qe4LG3ZIRzvje/mpilywK41D77ZfhtXcxYdUFx6me3TfDWv5pG55YjG9y
ireCvSutrVtD8DsOFCRrxHOGia49HN2QPOlmo+HU0ht2c25C3a1RruWobES1MzPzJpyFRsO9MGgh
Bb0+5mzQFqVWZycftEsyNLeGKQ5p02NzpjeaOdrrMxetzL7BBo8N/SBH5zs26TRYhRW7A+O5/443
TdBSneHsfK7xto6Do8+THKSJgueGuRdncKLzLn1vNznNyfBwR9ZtjN4o9VRaH836UWgoq7pqIojF
PjQzXP2JFy69L6mtv1SQ/uiVU424yUxVI4mwnFb+5N6hGSRGat+66AvEdtvhgQKscLAx/Lsk4fQ5
+OUljGCWN7jWdO3wUHT+Wt+krkwPbCi6GtGgDOFuO9YNQZd6U6ApjBBZeblzJidjr8/XirBSyOvG
H1GXYLJlDTwcwHgTIHoGSHAXZK9eiTaYQ0d3rKwjODUYhMMzsv2NGcEc5c+t0+w6HjFQTYRyyVqf
mfipfeqZui4x9cBCP7sjcATOE7uSP9fBd+pYGCKRszjeNIzHTXdlSDwfE1QWa+LaT/pD9OmDxOG0
buxHo350Ml4epgHYQhpb/UZ57i0xSuxDq5tgauGJUW0mDZTDPQQyDKGD6U8qrPFczGjfLPtoSipF
ByvM1Gcgb3MgTkgNuRJQiHkenegrGUmKnG17x8afzCW0ig/9tuYMFQsNQtabUF9qTWkq6dN6PMQw
KV614Np69wBO1DW03s5C7kToNeR0sC+6y4Wxywz4rGsVd2AqDCCjwyX85M844rBYhhnOK2bw4lkw
DaLS39XD8I/gVYx1W5J8hQffmHiCArkunk41SCzD/O1oym3NWsyqhHYaceCXqlLneYDd0oMpIfeF
Sr0Q94RrIDcvT5nekygZR/PJSXm/2K845vAwWxxANXko+1KzV6tBaMVxRPJc2H1kNQHQrhT7OOse
JUQeBWNDdvMlJ9VxoSLnBD9Nbo6ExmP66SUOEjW4jOyGZAjsOOq8k53kP6UfDFsc9HusI1BbdhBB
gsHZe0NS3GNT4nwLFzxnHny2ZkPAAIF/aAx3rI3W5oj0pB8wOG+T/qfh2OF8eDad/LfJFLxgkhA6
G0mtXd9b23k3ivwxNF0uFFRzMp/FsEN/mnF7yuTmdN1h6IhGCtp3OyEcpG1tAtwWc+Ph/4jVMEE4
oRPBwBDBk40tuj5SWxqOfVMO/dVhv5tDN1sv2EOvGkU0I2q+KhrJLw2eBL2LySHuaG6GVQUPFuva
Yx93nfGUBAiGfOvFLesLqBUnSAhUaaaTYFtevFVeB+OmsqENG0t3LEX3gfH5UZ/ktjk+UaScI0/t
wZDWnVPc/iP3Ym+7RN6ZkTcmYwsl9jBs2PfI3xrgaM+kfDj2frQLdli8V1iMw/hsiOGzRNnoTqDN
RbLzqZsJmDqzWndCMrvE3CkMyoM7DJ/wCVGbLOfRT/45MXAhmiaeHjBn3kXl6KyIOaUM660vKM7Q
EWDyuxO0A71eKtMHC2k+SWFAYFjC3kt/q2q625Q16Fg2+g7EuD3bKvrTFBBw3eaWxg4Mq+l9nAMJ
Gw6VqcVb8l0WQSwQDDJPG+toQcZDYCzKYcTpl6WTf2ZpnYcsv2YWVw+sY0Ud8TMECLDy+o4t8adu
AdpU0EEtOCny7Cc6f0bKk344A/IxnbB8o2LC7Im+PyV0YSRGoM7Uf0tf5M6dZbetjPAe2fHVJp+o
aXE915OtnqxucmiOBb87omKIRvs7U1CUi5YtElNjZnftZnBJXGt0wZxbh8CpMIVpl7XZTLuFajfM
p60y6z3Mf+zGGGQscFPQbb/rliVOaUXd5BAhtPJYSD6PVWvQ6pXLq9/IDX6a4Srx8+8UPk1Yhz8l
NmEVVraCilaN7UvTRFcDy27AdOod9p7+v2JmoaRw4zc3gfpjqqusE6r8XddNQMf9Fh36rQDytwi7
b0loD7sNIB86chCWdmt5KKfzX7zJCf8xN1mAiUxWghp04yqE0ogLGXcUIxwDvrUmQKCvwWwvXVvi
oxybi8MoR/YmfORgfphUiZxKHPtEYgoRV5g8Vvaj1Uy/LD7uPKZpckbcB64RbeMsvkqGlEPTMGWB
XEA3g/97uPKMkWEPvQ8+51uTW+yM9j8o2DzBDoqXmfFf5dn7yiPzMuHORJMWXPlYuQQYaMxJ+Cky
A2mE9Smb6YDd8hqXhWuDjsMbccQIQirLAfJqR1nb+gO4a+zSAMwfC2FOoxyCfaOnXoAE+PX/0uIm
GBM374DFm5CgIS57OM6bTgEnUf57HJkWtA1PHrTjNSMxPNY8SCbdOcSwovX8VUO3Fbr7iVlKAY9Y
/14+L8nRG2F6KzV86QSztWO275FHNGIA+0j/rAwfEx4j2+yfqAEQDZ8V/9pwjOGTuhnaGGeaBq9m
v0DFD0U49w/KCbeRfBVKAQ4OPwUtetiYz3nqPY8RcCWpo3Fjb5vWwq0u+hPgBkNkQ7iqB2ATYHQg
33TEogaf/fVMdKGUeMFEzspB3JFwmCWoLDPbJbmE9rjy8BGeCVbJsm0843VegayzJmnOWlCAcMoI
Kwaapgtq6WDb9pIN/X4w3A9iKCFqnLiShnL+oWOGczxe0mjYd0Z7miT4v54BcehAouCLbkb4MgLX
UwP5to8jhL/GewXLwAjfqGW7aJKwm26wgsPaKNsEmMfpOoX9sQEowG6UqoqTjAvJUYMNDhFRFFVx
XQ6gclgq0JxYzIH0YzoSZq+Lg6pL8CHLB/mQ1SNAuY8XklteEFpwIcVL3eOySCvhWNS54Y/AONhI
3Y+aAtyElFQ6U89mPu+sWZ2Bt3eel5LK2eHlQO2tpmtQd1e/ZXDdhv5GcP72GOdjfSKehLYhGVQH
Ep1vbSZ2NVBIXvSXHtvP3qClbefm2ATdYfLxopsE0B+kVCbzvGf/J4HeJczkxqXSE4Winj+X0Th0
+Ihy7M7rgFTYNG2vPrL1FReOyIPPhclC88nViVK8qm20X5A+qfCY1O4czjouHUXsS0WjqxROFaXZ
5OtGEnTQFK/WnFz0FoVO9zlhjwtTb5Ut0UUfBr5yLk4en1LHPsEf2+etne1HIhYGw0etyIPWq+Aw
A59h2XmwhxwOFkdqqnlypq84I2lIWnnrIQVg53UVsMhcQz2nTNazQXy73bINuulRcjj3PqVh0hxD
UIWoTZmr00j5w2XmwnhRi+sFYuM06S+hBy8C/qzAlCal+lFDtTXUVPDAwxFtjvjsI2DBIGY4SjVh
WEblWg5n1w03Y04o3hARKSNOjWO9cZp+BJy4vu9dukEeG3mPLWyGcmAKmEonP+UUrWPKzdD8sC1U
WUF+4SbvPYvkALRhm2ZuH0z62l64zM0msrKg/QMycTnZO1O4ITzUSRl8KUAdlukkxMXkovcFRmFU
BDjerYEF/hR1s9Llti4izEEcbURb2FBxwhh/1QBNBfEO0R6wzmK1gntwImdhP2vL3OitU/N+XBBX
1Dyo5li8d3juop/Y5KyrEcZYL9AEMNUc+m5XEH0mm+6zrvBYsiDnQCTnrhVii0+/Bua+C8xiu3H8
s+RfNnpZvQu44fiZLfYt8u2PqE9feHAELUPpEvg61/kr2tF049XvjkenZznWC5q7tSOS3UTFwX0A
CsCQBWgT5E1G2XmcsZXCpQwJgwzVOzeN5Y73xtbkU+i+IKB9QJt75gcA7ly25hBEtAy9rdna+BM4
D2U03wS4ybXig82zDw9LfmTVfK6GeviOGygHpK7tHdBKDbEYtptQFmMSz1G4Wby4ugS09utiQvnh
veHfQlkFK9cUH7VptGhYsJ1hSqAbHsOt7gbVNbP7qP479nO582wXqxNZEodpzHcUPJxs6q8YREXO
YvbVQAGNIQcMNIft+KMfKyz7dxn7HdT+2Qk87Zj12WTNoWH/GByNL1iFeiZUj6jnuteet6wwZxl+
jUlsfFvunUaeW7aQggd8VUBxINSDPc/qq/6/wpZkPNT+ynvKGuOXmJy/tiz/pFP+rWj7rNZZZ/Bn
FhuEJMhxUOQWygHfh8jAQgTQj2ZKhRLMLneo0eL5WFDJPdd2Nz+3o7WVk3B2c5Q+GThR4bysUBxb
22C0LzogPZN/yT78Y2GEucnpvjfEgpsHUvb6w+gjErFg+3+NiUi+LGdIj8uSGnhEeowaJJHfrLfJ
WJ4yhxO3/4+sC4XBRyXlT3AJo4WgxAgnMqhkE44Vw6S9vlKSl132br32zSw6YlkJLkxIqyUfIg/1
XXgNDewtsVGpgvazVjirN145blV4w7EPqjbDDjwy3zHF/ja75lzK+tw00035FDSCLn2LVPvbwfG7
VczGhD3xUbADMAxIp77jTjvymf4m0KlxJr7EYxA/UXXt0VV9u62b7oehxGYA5DqUQ7nGw/qMsOiI
0RwYA0uhg6S6i4xyy7ajwMjaIxk0JEn1PmsW+4RVD9nRgtMUqZwzTlymOT8SSHazJo4nd2ol9Yuj
TVN5hHXFIx0fFzmjfEzHgVSKPP9qJKbe5vI89DgplBKEYSjTmjA89ahq/1Qv1sigyrTXuVu+ZAF+
iB5y0uem4EQ2O+9FIUTJrf5euu7fZKzHXRiGzBISfKv7Z33NUX7ozMt2IAbK+CBtj+InxAyeBBni
Z8wSQrhF3Yx8PYpasTG6Tm68vOSsxjUXpw9412xgrd1/Ka+GksCe603Qjn2mDDmi375sdgVaNCgi
mF6Y9d/Wa7C35klVTQ6/v8b7HLDsq3TUNcOeNp4Y/3UjD3rY64MjMfYLcNWjiwc+LHCkvjx/llKQ
5OcJVC14Df1ArcPYx+KmNYJjhHX6thmnBJMc4KM5GK6W65+WPHsQzgAAia9mwqgYUVWwnXwMpTGz
qOdLPbB9YoP+asQ8rCZ5u6pHJNG75GX4/kedL7ckTzZqyD5llT5bEyzisvmN/H5TF9WldPC8m5V3
4B6kQPrYn+IMf8Y7c5MpXX9ZeGyi8WLKF6+EHOO3YE55ixGzDu5e1dAlVjsP93gYRzBWQkys6MKj
N1MOe84BqN/pxW28XYoQzwVIH9R88rMAdGM5eW2xN+3sK5+w3Tfd/IC4dYtHxK5K3Xfc2pmoL/lL
VpYkq5U3vPX3S+L/Cc3+sFTzd2SIU+Fm21oJNFCQ9Rz/NZmR71AuNbVZrSc/6nbhXN4XCZTmNtFv
nki8Gw0BcaLq3kILgWLlnZn1WAfHHRDzVx4Hfk9tvSQWlfDUtQ8M5u65q5BfucN1JpMAYjCLUxDt
1/gTm3yd7ap2+QmU5pAxisE300k39L7n1OiYC+OZaXU2u9eMY2AHXJy56mmwhvc4rFEs5S95U5Un
AEsaWCCbyUTKB+d63NihQrrT7EKXuDYAR6SFIMbrqHeOg/4hhs2b2qE9UDUIViYyfK6q6nNQaYkt
r3nQcVknE0bul+SSBLJD9Ub+B6lhPHwY9jrdeDcIRZD4a60kvrWeOb+irX+yhHslm5v2jQuyi+yB
gXI0/coZ+0W75eIgItzbIQ1QZ3tf+eI8LClrtM0YkWL1dI5IzHscYSHBdmaHlmq5JDO7WiKMczvZ
91lm37IUkL4jyGWqxYx2RLSGJTNyyDEbD2noiV2AUOM76nr4947oiFdfwF99Jf8xYXuxSLo90l7X
NJ5szGMYYONTAWYRRLMh99Bc9aWcNvGIvbWrPua+FPu2chhS88SiwYfE7dt1z9L0jx3OaklSX6E7
pju3nHWcukPAMvJRsczIsUhsI0qtkkgtDaaFeKo99CMxmy0xOlkvf/M0/CcH6+g73Y+ZM8Lk1JNh
An6RReNtxNTRIFNmZaL0TKIx3pIB+dyX5t6Fe7/pC9iWGZxPNPOciih7BmDCqQrSE7kbyaU2KZYj
wgk3sQz+ZRh4uQ0V6IyWHm8VtKQE4l5F3Tx6pnt3uoQLVyFizD0PcLxy4kM388DUNgnANIXsoGFg
Hvq4YmQRkoPdK3zfap5lsllh8kdheJZ+8SYjbM5aFwPdyX+uG+vH8r3gugSJ/djlg5559I9NbV9d
tVQ7sKtrhQfzKgpA39l9QhtYcpCRR+yXD7MbXzKU/jUZQvJHxdOLJiAgVSnXY+RQrc84dy9K/qeU
9GqBi/hivoXlgpaE4pzem0kOtW7U1aU2/V13/RysFgOn5Ny0rnWlq5WkmFaOdK7Kjj9TNezDoJvX
Xdk/14TKnN185OD262nVBzOOkJ2PpqN5NgLn15Dtzfbsp8ql7aow9lnZvepW1AkXe/IOSwoRT9XR
XtUVZHF7xq/fD/BZke6+57CoMZn8jxWFCanRG/umny84zF28HqOkskdV7ExrIk6OC0RIx8etrWVr
RnK67roEw5oKZyHC9BjQt9Pf2R93cRgx/kxOJYJsx8WzTaTOhqjDpyA2d+OYf+opo0HNm7tOB/yl
Nn7lXaVJ6yRk537L2HjJCpPjAQMuk0GLEwSsH5x/y5AscffXTNVvZoC8JYRFxfKOj8szkEq9NWSa
PkIGwxe1odt0kBV2GZEhxR6+zdF22ZzCnpDtaj0HSX5SlcuTgjD+6I8U+3bFlsbSiD+IIanokJht
B/YoDhSOIb199pk4QH5SpkdG4ytpj/egqM/hgqI9s0n2LPqPKfQALi1C5vM++pOTTToUNols1TNH
BG9rLM4TU4RV2WVP+CPS7eXiHBhk5QbBd5lgf52AABm6tOmwpisKA8A9WD5NG+tItBCaK8lMtdV2
FJBSPOu98CtSk8cNhDBOvvosivLcV+W1tVwEj77RY4odiFNelw+C0bVDBu7WJ+yGMrS7tDYDH485
st2m18UiKpslioS4+VdM6oFkxReBRWWeGkxxI4o/PzfSF5FYABQFT2l1Bjjxe0AGmzCKDoYH/CbK
0v4cZloUWt2YRGKkpuiJp0tbu/9kNEpOluae2OVC0g+b7oDf+ty6ZwoXjjdovhURnyvpI4zMiLmq
ZbbNBT2CMMlVaNoMMyuH3gLTEBOmJn7SfY8xnplHX2APZw6qf5Xd0yQXp9hobvrVcxItvMl7jJzu
lMSUXzYok6NMiB/FMcOwOlxm9CCMokujvTn1fG/059H/tbczo9fu0YQ8WLBiDY6MxnJfVIKjBxOX
GzvPG6IyeD0TilN1yCt340bBycrYn3qIR3XK7Kjr/ukUyK1Fuk4bfdeQfDLOoJWSzRWlHlyuKd8n
EVljehchIXZVFfHr1BVPpbT+VFlLmnm7VcjxSerJUXmN3zgUwKsIluOYzRctLdGfvvP8kyyMd5cw
zP9ua8q5WkVyWCOd5cAQlOluuTGsGTSpe+gN92JX/sMyYeBVetPGrt36h3mn9eolPYYbuXL3mKfV
J6ArWIppjy6gScddOtr+ZUhHHLrmghlm2CkzB2Ymfm6ThL21zzysrLFLwI5PSFosgfNbB6JOsKtP
FHGa/SvR75PT1jiXoSQDXDgtnknK+DIXcKxMBM4mEC0uE+nIWNBaIF7HDqEBNga4Q9y/RmMQ4vEI
Ctma028x+dlJJQ7KibI3tlaZjWuxiHaDFdL4N8pKH/+kfDJOPkQmf5UjrNgX40Ryp+VUwA+wvExS
jW9BKtPnRCa4lGAFPJ7kVMrXugMgncIWeXZchzPc/aGODlhVVjvbY8qQO3FyoilDGD2N4mrMDKWx
V6T/br351Spc69Al7KMQAfoXi5FM1VKpmkUPZEece1w/ueEvBkkIqdoTcRODw7OKab4tVgamlqp7
mKyjUvHWSFOCaTTHD4WGu6oM46VyPntVfZTFp/4G7qVH/Z08jjEmMrzXKsCyDkIRU0ptp5CXhVZB
Yk/9p2bCn2AQnPHXanprnA+3JvVtDP/6evZfQuJ0NgoeS3kK0vY3ImBccPeQkutdJLZPQXvWGhr9
txo2hg3nzoMNFoRQJr1dUb72uHV0RrCDDmWgtSvrBzQzE5XwEh8zXFrKUOxQTc3Tq8JGyev/ERRL
b/IxYHcj4Y1PAAaOeBYWBGLvrgZjn8f/PEESsf3lwhqwRIfC7Og3zdbrQtAQuE2thWalAbMA75/k
i36DfDiRt3/jsj1DOunJAEkh+cY59mN+uKqcDzjtgjdfAIb5hIvDTkl63Fo6KuCKdAl+C4lma/Ik
71NO4m6HhN3MP024ddydjLOkiOOXYgCJ9uELhLeZj4gXGkueZxyNoY1NUfEV4ByLeAi7sgwerKZg
ISr/tAVJguXJ4iJy4aTvPPOaVoth7IylrI/HmN3s+YFxEvtsDjQHTr8pvgwO7szDiU0JtebRyjz9
AmatdWUu45D2JLvqalFZthlEQ+yGt13DP4x/FTE6+vKVJBw0xS/McWsGv2QERu4UZyMOGTWotyYj
TO++ZlrFGkPmhnKL+DsCNEpDCuflL5rIA83FWuthtNaKuvwxLp9Tr3ymWzviEcpJU5/Gpj/O/XhA
cPBXJfFBlc6Ou9oZFyt4qRRmAuWp6kp0QYxdvZc+xsrrcZkQpssd75APq08cQr12wmbag4mVBV6B
nQ7U616u8fJd11xkBHCzXaz1g+JaP/7k3LkiJYcuQNE6Noenyf7xSwOeTLOdTJyWy5M5XQsGH/wc
pzVxCjUd4oAIEcDdySzYoUG1H2VgMh0/2kBoFb+mSno69ltgYA5F9U6iW3p3DPzdq4SBy1PHSWUB
S7KMeOiSFhp+iIEU/a/5WSJ2MsRv4V/drFiHIDejEJirlM1h7PsCtRHa19JrprUfAXwGdYJW78vi
M+qH2xycjSD6mHTVFSZM67b41Z9OECXXQCTPsfQ89V2x64Ovoag3Fop8h1CGqsj2NZlbA/kALBbu
j98aj5H5ql9Tf8Exwem8PRnL2A7DvmVMEA/cRKGfrq7ET0H8NpRU+n3ozQVLv0/2h16/46a2XpcY
v9NG3kzFxH25I2QVDrgvDAG/no8d/zNrq73+NdxnvbnwQ6DaydzuAU7JdG31suZuEAaJ95h5SG08
ZHrOQP2JuwoD3Pp9rMO9tOMLL7GUIZpBolTat6EOAX12esH6YoEYeEJmBPb+q5+HRMQK46vwWcfj
HRY8+7sMIQC+mZWxTTKHHq2OPjTxLM7MvYmnnqkqlDqsLXus92qpf0W6vCXJ8HeOoQLb5Mvgoux+
GaR0Ymd66IZla5T5UzLLYI9y2CGn0grQk6CliT3svEmPNJvgXNaNd2IottUWNC7xGWa1vFF68FQP
vCycFMJ64eeHgJtD85oUJjwg0jN8mxlCaX10IZquDNAvNGGT2hMc8f6ccNLDrcB/wP6ZFTzD2j/G
KY/9bP1N7eGaYXpdZCkKCKaPYngiMGNlWwMwNz5fs8AXs/43uvBdjKnFXA1hsZIeHWYRnlvRbwh6
301wSDw5/IHmEp8HL+XgyTykClx+gk9pIfbKTpmVudUrFTLT9mYB9yDPq28KGt7h4nb0I8mSbkUs
cURrene/jD4D5nxjI24tGlOcjAqXCkP9dbCJ52h6i4luDPsSWhPeSgEZT8QZxGuhkDTjWnki0ftk
Ejq5gJWaNi5JM25lBubINQ9TvVyG3njhPMbrhTJzGo/1HB2mNtoONZrIRl2EwaDe6A71SL5yINXe
WWp5nqhjusQxbyWjkzk1OJ9g4oXNrTPin6Gn9NEHaQXgDAntlMdsR9nAjITRReot56VK9ovKT7Jf
7vaCqZQbXnXoeom9b2MkOIkA5PlwzI0F+112d4cLM4EtHUQncNPC4A/Navnp8qYXfE0CN1gn83Be
lmw7m/gg+n17tx0X+GSY/6Ap+bZin/FPv8YR+Kjc9ql1s0cZif9xdB7LkSJRFP0iIoDEbss7VZW8
2RBqdQtvkiRxXz+HWc3EmG51FWQ+c++5r03fbk02xawSbCxM3BRB9RKE/YtT9ucMCbtpsKrA1LRS
kfkYW8Ox56sESbiuUsJ/TTBPpsr+Cas6+7EkwBLVYx1Vw04anx1EUXRO7ruUnAJmYWr8PZq/nRtq
MobaDtm7gMiZC4OnzXcD7a9HgHQ4kUap2TP0EVcg6L6XDPjvGLqPNFi/g58tLr2wpf3KzjJ596II
WWtbPEW6PXa5viorPbStvTG1OPK1Y8fBrTRGZ6NvL52PsA7r5yHKmRgMGCP41nZxs8jJszffSs6z
EQfYhtPqEuqmABFHQla7PMtGWcpDaLt/Oid4iGNiNFKFTDJjQygmKsOuw+ZjuPQuJV+j7Q6PdYci
z60PfF2vcOtB3o7tRvnNHsvAqqdqlTHKKzm05yrnDI8rpsM4yU3UK9aWwmPriIx2o3NBi3Qv1jAS
6zP8NsJ8MaBkObO1R8fSrRNSd1rIqOvCmrBDT+V5HocbXmjodEaRfIRTDcSh20fTIt6QUO4wgAzI
2wQRve6bL9SjIBb21MCY9XtPHnLiirD/Q0SxYdGz1gtg64nyg4H1rkubH2eIwJry0kcsBkBWtuSO
lC6CnxKVL9nBbmojxE0eApZeeWY32I9x2Ekke4T9MBXAupFFZJSIKXhyU9XukZrx7HqkzyMPy/FW
zsnNCqgcJxd6U7+V4fjkNc294Emx9LtW9Uc+TofYBRZJnQabJjhmw/DiI5XFM3HrM5cWhcnW7G10
M8ItB3wMW2jkn3fCPYX2cGrz9NLrRa4fkG2PNNUbgoPr9httMZoVqXGKLId0TqM+laG9nzzxM7ka
RGWW/aE3Rs2p+9sUu39DjwimfgBwF9iCx8SO7l7pvOuOxT1wwS0rjIOq3afcHvdpEjw7yXAeI9Zj
pvmStNGOZO0HsINMDpglNqj+epul/vIMxaX8N1hERstiY3awju0IFSosuhZ1ajzhcKmPXSsvwpse
Q89/mB392CXhW8iIuKjDU8+pPaTZq4G4xKTaIeyXuslCFZtgv5sBG3pSv6E8O0mm256O1wRysHsT
55kjcu3kItjx/Rgri4wOfCsESLkajfuY/5Zlw8TCSP6wZvjyG1sfGtrUXgCV4JcKCMjk4EQ+bWyy
2LoQ8cuiJGf2o5sf3Dbd1U/Y6xDM9Rouqn/wi/VLCsB+ZZoga0TuABBqaBCjZji2hjrXLYrDKZVs
Klxf4T5fEqC66MedIspAdus4dPAgyyW5ZPaL/mEas2YTteWvJYe/Y9pcsI6SsDL2sHW9YKII+z9D
YevYYvjruI674cuOMaXO7nPlG6hcnZb9s+gUaZstYz45zTuGnR5gx15ue4n2WA4+S5yMjFbT8Lut
JmB9C5dgvsWFwUZRNwkVvu7fi6IxznHDHaJUeOya6KyU3AeNIvHM3VURhytSyI+qAzPTMSUTvOhk
SxwIhjnhBTs3hYfgYMj2mcOZYDtS7kOYfaBxDMI7Shc9Z+q9FGwYOr/6jFvslJVjPc5NjlvRhljs
OHBpGNBaAtycXcEangLa/CQPn9q8RlVU13BHVX1L7cpBfDfjrCq+5knzZgWRvbdULbdx7j0RlAa4
w2xXRp1929AQQDhpKEdTqxiNtOyyAaILu4MsvIzfx+5cls7NVubfEmZAHJQPcQbtmCXBsG46MoJa
1hVmS/FRTmcZtWcMj8jf0K21+4Ec923bacyvkXfhzUZLR+hR3X2EfvhUI6no8vKGfuBhrnK240om
CKsC4++sxg+flxC77tYramJINSYXSeSpXy48cvXhNIHLclzd6cMX/sMDk4JHoyXQmyMRj8e9MzDG
z/Mnw++rMiEW1aQZrefBxgqZqJ3NT9xNIF5JaDgZGnOpgCTmxz6ZvXgf0ID8lD53RYCciof9u0mc
76Rno1s0+rElAy/th3/KMq51JzWPrxMziAetGLCsZEVQFbggiUbyAPzlXXsNJRMeASFFmxv839sF
1+7N5TrGdxp1/hdJ4Sdps/BKooBHERI7aNY90fHnCcrb0v44QfOWFQo+CYFCfc9such3DIrUfhwa
A+UDlEbPEEdDSUIhKD4oJig+cKs1TrAtWQClecnai2Gmlb8KykzSx64UvPM7yc+fg4o+fa8sD3qu
Wa6ObLQLxmGeH3CxhG/RWP1kCCvDqmfCkb2MhqKH9g9FBy28NogbYrrRCJfEYTJq2Pj4T+1Cr9KF
c4kGXewFZzV8DuMLpLTeiZS5w2Qz4gVo/CJzsfM9xsJumRPO2+71QOSqCI+5OW2CSb+0/sj6oHpK
LGIcSkV2+9xmr4XBcTlA1QD7z0vtkxGqamTxHsAUB9FiH5B2KWzP2bM6ejLMbudmfbyPqPnQbU2b
zjCflGyXeUB/iMX8kCb1nSSDF/Il7mmhbn6UP9kE2eoao8nMENSYNL+/CVko4LsjRxKu4HASLm7F
JXIAcPsWYDd1cDnjstRoddEIMinrs/ECvvMr5DNQTvFZz+pmm8WPCQUapDF8PSvhZoZGarAuG1gw
suUw8Hu5fns0iRv+42Pp5UUcUMxb7dXmhzQTcmUXDYmfPMW87opXRXDiNK465NSokWlh3UjxADp5
fVgiSNPQevKd8ZTG4c5gw3o06dPxj752HE4e4Tp9Ts7Z6BKiaIVIn52DdudfB/Exjy5zacdD9rcg
JkRxrtLkr+viZ6jdfEIeJhjo4bvqbE7Nvmea7QZ4aIizQBCKeIifx5zih9LLj2bCyB9UksVjbh2Y
TDOvH9kOkeexUirCIjTgS/Ej8KEFEZyYH95GA9NPPeynmleCF2xKWyxo9nNhUALNGuCTNfvrsswY
8omefKh6YP+JAEDaa+6GTWkB3w3i7uAb2tk6HlJuNGEE7ihvMUf67zQLLHUG7zTgZqyGgpVPgZ+S
kvdg9ONnYHasXn0Tgfnw0CXdlvX/znJIEO8Va1jETrn5pktkNumSPze7n13eVWjlkEwZ5ANP2T2G
/R0vdWSYGePGCdKXpAxu2DMeS6fmTxQ4UD5HOuOpYrIOtrBbh1RezizT9RSb3I2GNDe+BABfg9s+
JOUC8hXIRrgNPZfYWEN60cG0xuIP7RL+MVI4OXUdA3BHjGPStI5KiV3J+wrSkNhpkGwaq3aSThdD
tLeyMp/lxKBkjo5j4h8SvzigFHhG40nHIUgGJpl1p+iqkNCrrQvoOKiDXSdRZaqBRN6kf8jj+SXh
Dyp0cm7aRYeCGS1xGHFMaEtn65WncZ225UYLRUbiOLyXMy8JKRCZEodQ6K1FRaHn+AY4XD73qBmw
CsFAXrhccYwbRQEjyGR9bhZ3loiK7dSyIXNzcS8M65i6ETIj/zhm0UqE064xTYNNoYMZFI8KZT+r
rCxN99OEuT+rxYijJ7suD2ede6T+MIqaUGxmBSLF5W8mxOImXyLisLMYWL2UcbATrQo2qp8PUk9X
VLgdqV9Oj2ykPbOT+Bv46WdRIr2pRuOQUcXhsBVM4hnpxWmuCLkNIH+0RrqNY/SkcaZY2EM33VpD
kdHkN88mJ6JDWkKWy5H5/oJfbjrhbMPYZ19RMTkxy3ni8xyfs3R6DtOYFfTw2lbBi5j78wh3kktK
nG3qYGk4/zzS6IEzUetlllypjn5MJZxLoftdWAhXtG1eC8fa+ozxIa+vQrRbqsT/2nGdNf0TG3PY
r+ElCAN0QNYu7a39GJGL5tUSBqdnDEjO4+LsDwZLrJbNSTl7NI2lelOVCUA2QBI+RvVXRhzeMGaP
PQ3Nks1zEw65weSHAPuXif+PQd5vsgx6An7XvIr/GhrTohK3kHcxC+ZXM6jta5Ux4WexUS3SCxKd
CxSAOavGJvF/04mZar1YV936jaUD8Ee/YwIEgA1e9W42y51ftPfac9lAQZKgPUJ34/VP8LHfIfsT
XWO+OYr3V4I4LkcqvTl+Es14curM3uRR7n42HnVZ3M4PtoOOsbaT89gVbx2Jbeu45wiQAa54S1bh
MfKb5jznIeM1tiAr5RM3Zo1LmIWxYqwAqNz2sa3W5S+l8JOgusMrwB8urFjU4k1b0sjw5FexW54b
onl4PUdAFRa2KmJZe/LEM+WCdzM5GGbWYlqzadA2MagJ5HGDigUEMicDzcGtMHrvRAv25YnBAnxh
MWUeJYdm16CyhYnkzeJV0qd48bj3OmcfoxjGLcW5OYc13b44Zg2Tic7NzznfYyHjD9aSTA+bmcnt
oGAHcRsIjsytytoPZyRal3OogEZapnuvnVqycDss1pYP5HbGTFOEh8HLDk3mv3VwwqOC6bwNln/T
L6hpOx5fbXsmg8WK2+Gp4LSk0++3ERJht+8JZ7Sge9fpP76KJ2xA4mw65hFhDZIHANFPTV1QmbTx
MbaiCOwbiauNzM3DkAf/dGj5rM5mZuFEBqO29Y5xZd3aQJ26BoVp1BCyGvbtOexR8GZ5MZM/g1DV
Ho4WA7BIpkx3o+G3DIZwn/Oez2EO5c97imxWJcgT2K4o9DO+sdh9aZAB+p/JKDq6pk+oCHocFEhQ
pwi1jHT3HNBUkkiqUbqaJ673nY5RuxnJtM4TGNG9k/74KPJWCmfxuBAr2jxk5mmA4gGTU5BRtSo8
dfcKc8/EBWeea/625HPamYvjz3tF43VkRx7wdNHg56lgATQXJyMkGSia05sFaoP/Fi0aMbEuRysj
iuqoexxbdsmb0wXvUVLep6jYof8523GyS/P6MvtoNMvZgTPcIsHUon9xE2TsUWt5GzbXBRArjguf
z+S3NKaGa4qOOV3s0m3ZHbVLQHsvyH+urWtcpETRm9w+yGcLqoi9x0702JoNBup2fDCdGAbW0jZm
iftCqO6+tsObjIurJg8A5ggDgN4DLVaxGNsbvCgbWfYBmVSKzECPbGiVuscilfdRO78l4vNEXgWR
jMhiGGo49P5chyFy5l5HG4I81ktSV9o0z00dcmsuzs0gJbXYCj9d/dGV7GXdgT0o1vD41aAmaVvg
AqO/JyzonM5iXWYjI+X4FdXkZgja9zErz+UYZPuhJbxR/yt7Lo7lGLf/TVRyXsxio7F5Xar6opmX
+iws5jJbpSkcChm2325kHloz34ZheSCfHRiIpclxKgXUAiLCK58Jr4E0y0D2BrqKGpkQH7Aj1gPm
ILkqav5xXS2JC970K2vU9qrMrjNTqjA3vgIXwumC++bp2NrlsmiLbnEc36nUnyuDeQNjY/y4VvFq
sdAkdemxXZ4jgRmaTMI8r9ckmv6RWM3fGJW+WgkvvO/BZLGtH6xWZ40dbHaX0T0FSxwAEkHiZ3SI
j1G3eEgSiCTxYHW1E+N/gRoblj7gQA1m2GHVEMxqA0LlUTpq3/jlxYvn3wJrGVtNg0VEQD1NzFmQ
u2+c4L7MtwMb4XBKrstnmTThZUzi7dS9ypjMLbSVQMYei5mcFp3cq3kCt2JB31vqk6K0gAQMbA3Q
kmKe7O/h1Iw7ldS/eVTyFhK7q9mKEgylsx9nEWhySkYtEJjsE2nquY6drU+hvzT1VmJshMWaisgV
ksX35qL9x6EZFwy00ezJ7qwn4x2VyNZvMR1LZEWChEtjZmrTqxMRpzuMhm9wRQ6WGaFMwNuIS7Pu
AH2ieYWm7lyXB3KqMIpTk5WGuR+G8F/eKPbATBQS8VSGqB5SUPx8NEkS7lVnoyfGUZRjFxwm/zxm
44437G/Vx1z/dDYl4cGebxKeh+BuBeoB3RIPSl9aWMIWhzbTSmUo9giT85wYyZMRSPA8Muzp2C2W
rLUP9CgyGZmEbBuSSaJRBR6FymyjsaDxcu8nUX1VJmeX1xg31C1vGu7Cppza9AKxO8WgL/ezH6LQ
CeZ5E5fW09RU1wG860C2iQv80sZzuGYwCq3AhueDAMsqUoC6vsGBiAJv7ZCbviGy1T30DmnvrYWC
EOXklzVFD52ZMPquK/MxAayCtIrMkAr4P5X7DXQtWRJmFW0cv32twGKZMIW7154htM9PiyUL99Lw
oPJwHdVD+omEAckqSoUEdcTKtT16fw5sdzkaOlB1jfM8VsieRx8qcPXuEdZA3DL9DXAN5EAszTdM
4FmHCZYpdXzLzZcxIpdiHLZkvt0z5k68Jtg18lsSI+WqGR7axZ9Gkfde4K03i+yQZfV3MVlPMQoI
JPPswZcheOsvY4vhOS5Z3HE4vjqthu7pXxpvYtaGkIGzKJvCHR/YPrf/tZTynag+cCcwZyZpmF/+
IEP7Mo8/kAFXlfkSGh1gpN85VZvJiV4lQS402lcrjShOWgaU8RuHyB4vA/Z990EEEGSZQrH+SFb1
1JJC729LVrI5T2QraOWji8DIv7ReQQNkEL2IEwyLmeFtGN1zXUFtjPthF6lnaFFQeuPkWiXyjiKS
vX+NKhkjyNiLl7AN2d47h+UTQTl3KnjLXKif7jzvFFcf6weaSr7OIUV3M4LVSZBxrW302Ous8RZK
OFMDphm7wjfecGneNDoo+nN8ze4lyoyFncDJZPj8qIwUGEj5fNxCoZCovlSq/loBFs/GAIkI5vkU
Qvk4B0HN/jL29jIir90mERcxehkYO2bjDzIxT5EiLqEnVLluX7HUMkAIDoCRoBK7j/7oXdwKtGM5
p+VezO1XbnrydZakfXsmnjMq6AI4C7NmOwXnIpW94dA7VDb7+7b1+zW3+Q8Q46+WjTWOWHHLXZvY
FBL0VBafEaHfnKp4k52nVnY2MW3vtNw2rvGQYVuUwKGY5jK8Hv1obXSC+V/EMRmrbM99uqmLZtd5
nrm3Iw5ZXHJCt83OjRqKVr4wrxYN2PL2M4itbzCp2zEOCToKH7NoCLCkTytV9Hu3GvYoxNdwbljY
4aiz+1eBpyUFoqey5i40whCDNjm6BGTT+ol1qqrxqOAd8iiwqRpoZvP5ga36WpJyq/g1CpSmyu4/
mBLvm4ZkHNuPX5JifHDpAgJFLs7ido8uVRQd9HJRGSj/pHFO/OEoMTDySGZw35ww/7bnd1Micett
Oqt6h5JoFRNukUiGjfFX7OR/qzH7xfCwIuyZgNk6Xw7C5j0olrePjE6cUdmtRQzrpQqWjHnKSxYM
vfPtpQssMpF40gpshpBRy23dRJiwFSYFrtztXBQ3ZU6s6wkhV0zzdQ6FAjqOdSS4cSTrp/cR2AGx
MbNvZYOSNKj5pyo54z04Kzf+iV1jpyUq8hwDVjcQSV11lNXTpWvGWxOZRxcfrIRAsC7Yw3P4Xuix
yBro3G1O/TuWxd3iAEp0/jbwdqwCP7vGvf1NOFa06jgOyxZeWTahoSddKOejaf9oQFuLv4JGh6a3
cMxyiUZ54bznSw5lAisEXKHm2kbadugB0bj8dm3v3pdHn5HsI6YacsDRZBBotq4a61UQrjNPMXNa
8APswq3UHLbCT4ktadVWC/vVKsVhnjVnFhEiZkX6RiWn78aeSfPrH120esscmNHftO55EFbesqxk
GPqUddlvw5e2wT5srYKgeIkVfjzAHswA+Fl8VxGbxv5npdksy1b8DiUPUF0hFmWo+5K5SNr7hd7X
S1pXlIoekSCJf0Zfjq+dQTj1TiA1qgS8HSxsirXBNnTqre8cE+zCJ40L+dsFhLSywHI7AcCa4BRf
4+ANduMcnlK2ziOb5chL2aaEzauFPxIKpOObH53hbXVs/won+XWJNzxCpbz4I871WjKRXQ54APPY
y4eNDPRDRgyK0Y4HzLwk/wxqXxXtiRB7ewuiTptLnpf7p/RxaVTonv3EYSbP+2RpSuRBgnpBuLx8
GZP1yL6PvQfo+wzcUzhTuLD6zUgICGb3b1pAKlzaCTq1PYCrI3l3vK32j28Mn2ET7Nsl9r5sgdJR
2Mnss8+6bc56poujrR0517GY3iw33CDdPi1T0xBXkak7WoqID7gzyZmi96+ckPsypwJQvCLGPsxC
WC8Vh3DsoGOXbvggy/hxtr1XUG37pGOyNzrVO7YUvjR3LuhCq/cJ/x/j3wtb8XNE6RjAO8bDDEKF
lHCzRI46aAqbtPvwB6fY2bpCucYtNQwFKpvMNDZ24n5PcgIGFQ0wmfNbMFW3iH3v0JHyafKuBKWp
XuqgoHCxvUOmhz17S5elKDotQf6NnMwXSexuwRe68x3sd2hbtyQIhkD4+O80fBOYsczSovY15Tfv
IC6XfjfsE1XPe4eRBg4RxZc5DJRCMPwmeckcG3GJO/8sZSPjrmvAxRWODWBn9YiU405M4o9rhOsg
LX9sQ95oFoUqfgjqeHfcYFsn5auUOtrJcVBHI9H3TCb3aWLDIgfyFysI6EZ4ChQpyWoEKk6X/tG7
uJoykFFDu6g5xxuOioOPzW3lauMP4UA0Wy4zkVmiBuzZ9EPm6CpnY3fqGdIPaSv2eJBF/Dl44DLT
hpgW458dyoPQzdFqSxf84xzBIUx30UKfUE2/xJ+T6Qr7CmYOQZ1d1XynMi9W3TRxa+o/VhQ8KvYh
q6gihzaHX4riifQoifjZL+IXMgK69Yhl0ugYQFt9hxg1Mp48ljZL+cgw1fnEWryNLMlhFsAmrlCo
V0P86S4EqDwYcaMn4D+Ns2WqayzG5+W1T5zsU0buPQqc7eCl3CK46dwQUEouQ8ZKf4wc6GGKo7eN
qk/Tm76HlB5BpI8W3ioUSiyTLeKlD74FYHFiXmGH4gs2+8+SBru8Xm1CbthA82Dl+6WRWhqYmpZ4
pyL30yBjphY4M5OAV5R+aj+EvJZtRIYGgoFrNPgg9Lg7IGNPr7Hi2CFMNkAyAy22bc4CYTaOrvSO
yeYccu+KsmNcyAOGgC0AVU8Up4XcH13dyukRYfLX3GTg5vY5TUlzDLrgN5qY5mgeDpeUOu1aD1Fa
vYxm+2mU3t7RJY+1y40ZjHszGomO694KURxZVrdrT1TiMiL/gyKMj3yCcEBrz3y/LUELNhp1ZJAb
m9xTT1alX+mPnlpIfGYJyCRdBPi8Jh6bjPz/oXG67asS5I1jjHD/WLC1PMLETwcIpSSx7K1xMtzg
TGSdPpiyvRdeXNw8Bv+JQCpJSOXajjFOQALEEGu3qxy21hI3nPTgPFQiLviPfWBEGrMxea3r5Zgs
Mab5ZFOneX9lDP1SFwRfhhXvghWEe6SveyCu58ayvs3Rv5pmzbSuY47SCjzAo3z2+FRj3NaLcMch
8Kp7p+nnkNYW/LUMTSnzvbtNaA8qFhC1Sf0d+dXZ6xL697p+6hgRBnMMg77j6kQ7ldj/tG//W0rP
1omutoEaMGohu1nxyaz7v5YC5V8zrB+cmCAzebDL2j8aecvTU/z1O+KpkwLLZWnzyrQbmFA/QorP
MDV9GB3DHbTMX9spv60IXD9vIwIbpvOGYCFIVzkMHhKMcNX5XDTLoY7G6hcyIY5giKPQMuzXpbQa
S+/BXSREoL1wyrjbWnobP6KVr3FYaJE9lGG4i6fmyDB/WBGGQ1JjDrI3myy26rZ9Yk4IHHmJFyPI
G3neyhNIL0dJJd91bAjtvHvpXcSLTv9qRupGLu9heYB1aDMapZR0Bw4pQkiF7cpNFvKaqH4CH2EG
m0Cpj0G3P7Eo/g4aI4LpQaky9SVcdEDGmKaXQnQXAIw4y8iNYUCKAI6+N+mp12vb/WuZ1MeZTP8A
ouJHa4P30mOpbU4StUoADpwPrmeOwoI/BmjIZKTmKF0LMmZXzjSzVQmfLa989nWArDn2HrWJHLdX
I+wkRJ4hEvi1w0FcDaQh19PdB36YuAVivuQkpuLMeQz7W0RPDvy7tet0NSdY+KyZiJUEkGwiI9t7
akZxkl3DerjPCa10ZMfv2hmIVGGnBMKkfUNR+4KF6VY24znr0dJ4zsToGi1y63DARdPRaGWMBheJ
WJFQrziJ8aagBq1Sr/tClw8Gf3AQkA57e0lY6YJLQ5URQUVY6kaD5W6d4YMtuk+eFVQ4BASyC5hz
eDCVqbGkiTvz8/c8xAY4uS1x0VF+G3ufeHfkhoXxnCOEdSoTIIRFmKleT6V47JFAxYk1bivlQ/Uw
+d/qHncTqeis+BrUeQMbgsUeKbY5Hf0m9e1XZCAR9DUq2qgP9ZngSX0I7Olshe6fCV7m4DHi1Ziu
Wl7OUaNczLpXN2ehOXQ5INR4fGQ4/l73RGlYBSqxsVAs+G1nX0X1hwTslHiMNgI4/9B81uDM19OQ
sKZgT8dE40EM/nc41zckXYCLfPGy/KkUCtNV7kr0zxFpFoKlWvbQBSHTw2LRdZx8PofVgPxz5QzT
YUqsIxKXZpVKcBpzc0P2HpCgFm7SOb8rK7ku0jjbT65KMYmmUMBmc45Ni+AqdyoOLZAJFARU7dWi
C+ZHOsu2fTEBDHF0Ep9AnEPF92eZ9g/v1bEYjfuyolBwMiRCgnBidWlADG0zCuMuC+72cg/0X2E1
Ppl6vnnTFELyg4KQVW8mJmNoFjerCR/GKSGCgsOhsvOFGot7m/qBNVT4zB1/wBpOQnvx5SP9MtNh
x+D1jgUV8U96MccAHgwBXSxORnINlrHc0tgyDDlrVd4rho0VZ/RyVkct5j17+DP08clBc4a9ajst
ysap+BFBtu3DeZPk1d3w8e+VUPgZJX6FSYHgIPZf84wRuFy+Ehx8z3LG8uPnDCgiCDShNA7x3ByF
q3Y+JUXpm8ehK4HmlZgnOSptbq7Gdjn9mnvVuC9uF3zoRv4uZ6RmJLhMWVnxXjpETKLtSKZg5eYL
EC0JHXEY29cgTB5H6R6GBlF+PKKNsv0n043+REP93Kr4j2kLtu88T6IOD6UzOGs/LHPgEaAd+rYn
H6sPWB/AD8pkCTbJvvL4MnDCHS96MrY6jBa4Me4eY352smAVlyphaKRiM93pXV2Wx8akeMo0MACp
ooel7XTSqN7G0ryYmhX4kkFlWwEqJfyy+Jq5ZXJCnFI4AxAEHk1fPhYFjWJsnXnXOFDSeJMKGJ1K
2DtsjNhYmBMklffPGaGELv8myPJdZAT/5pQ22o2HYyiDW8I3XI/cFchlnr0uOJVR8tZgrq+0QPUF
LWQ0HxhpnCYnP9oFWzkcBCYbLmYZh+XfOWys+gnZiBfvwwHrsZqPFfphX+jXwAnfRg4MauyXvqYQ
LigJI0m/Ghpv/TKT6Os/8fxtVFh+/JgljLw1OrtlbDfm3PshF5v/78Guw4jUG2zhsfk0edMuZUQG
rIM/DeL70BwJO8NviRIE03TC1Q7UrmLvFg/9ZaZQyhNWDohhFI/HzDjSqnC8McIyQ4+quj2rtH6U
rX91vRlwrzgu+bDL68ggZJ9rcS20CSxzuRRd/lj5FW0QGNPSukDNveTEeIElz7YNLxTacYx3OhPX
fiiea5yHK8CjxH128rmyo4elEwrGfic9AgpMd8NK56sCFzZyMnBFvVWRvzIbNppDLu8BSbtJGr3D
DiHNI3rq/P4x4BcASf48tovTDZbnSi4PUpLEOElJCYjC9JqAZFm6kaodf+Zq/NNR9/rLY97qVwbS
pCgAiGm6msI6uzRUTgwhfpzMwnHll3vPKz7Shr1MIs5qGMgGc+99h1RO6nsLJQbl7tYgPKHH21gX
ehtk8mz4/BmTsN5JgmrQWnlbtkEYIs3gFE1tiBC3fcoFd6FJ2+BZkAJc4qdhy/eI6OeWUHAGU9+q
E28M0Rizc9hPQ/dsYVsFxZE+1YyqOFN5KCqAF03zhG4PVKwBOptxjemflwK6as3T1I2XVpGSYEtg
JdhjVxN0/UKNL2kxfKsM2bjnWtXJTYP/y4p/E05FX5AtkvO2uPZw0TggqRP4LGrrwWzoxActp1NT
WHS2/FwhV2/sAI2z7MtkDGez02+hHPZBCs2UG4CsFL5rN3ePFT/08iCLLn4q5oy7cv7bi2IX2jFy
Hqnflx825fVztVkyxWVVgEMX14A4BE30LSXWqgh5YVCV9BrQElf4vnb/+y7jrsAO7cQfIo2vYyx/
tCW2haPebYsca6NV9UMa5wnNSTUcy9D7MynJWGAgsNjV5wGJmjT6B+rNk2opYNy5fkNQsVcLTq3q
bpxxuCIG3OrMeKEs981D6KZX15BIbhTwWQPT0hY0xUih1g3UO+kPsi+ur+4auv7HnBpgctp6Pfvx
P537bNc6IE/+dOhs2qml+00rY12J4GQ79sFO2IrKemfL8VmlIYf0SE85LaoJywgvSgZbofGfzY1N
w0v0Nnu39l6VmAYr9DZuXD/PY3JSuv6opf6oWmWsxkQD+bOEzTK6q67dnOQgth3Wizp+TK36mQUc
M4Thw3PNex6gAoRM/5CM5S3t/BcNgIUm3UZ5wbvUu/JZVfGSdKZ+i9DZZwH+uAj1Zuj4/r4CjJuR
m7kx8cbuos58NAmktWcUxwhuGOMb9V251DcA55CT1yV0++5Ask66mR2Hjrh0g43tMRRtimzEPQpC
zopSfMgjmQaw24ZZ7LWqDtSmBA5SzLTNrUcrRYSLephysvRGc4ORCZCf+LKn4pIIEC1Og85g7Jgc
+Uw35mB4QevoPopG2Kx+Gurfbj6lKJKxvsVn22NBKg37FqEKLeBv6pB1cYwifrbSYg0W+I+PdFPr
6AN7KLoRNjK1Uz30pntxuXpGFrVBmPNdzjdXsTZsaoIne2oxNHPw9pOnlgNBzf4LYaZHv0W8P3HS
sj8khNE59aa9Z/v8FaEbIz5jbw5co/lAmUqwHvIr0W3Imbzo/zg6j+VIkSiKfhERmISErcpXqeRt
bwiZ7sQl3n/9nJzVzKJb6qIgeebec/N+N66omSPOkAFoFjQCcEJA1kr0KjbIdRt8gBBYaSe713uv
5lwq1/a+X+lkwjn91zTWSx3mt41nl0y3EAKwe4jtmUTJAuCgC3MKZ9hUCphGlOgzzwyyu9a5yWQC
v8VyDzYzi0mzg1CEJpB3mKBSzHuSpBMsAhyanMV6xb23fJUC7ZyVGTEH/6Qbx4HIBOfL6tyHiaeZ
mIXX0EnUNbVaeSPd4U7Bd8LC5A97CS3Iz1yox+SAswgohHjyeSspP8bnULzJQP6WEe0xJe2YZzVs
D76depaA7aeHKhvufb9EJNAuF89t9sOwEK6M1s9PdlmvyGqrYHZ4Y4dr02Pfaa1JcovD+65YDBhr
YHWZNmjeov+rkMnjwKqF+1y1+bOcJmb9PhM20eAIGfRKaiV01P8PUE/bt5NnvzcTCj0xc26NnV9e
mNVdrVz9uD1NcaoY3rk2wPaUGVsROfvOJaqnnbCT5gC3NkGCUUstzWw0AskDh8G0DbyOFit5t9Py
PhDJudXeN1oGhBQDBmFhK3WemrY/YCXd2pFkZg499S4joJz86B6oEqRE3Me6Dw6qJDaTiXu1K0GF
Pcy2F94JzAMMwFBhHaqiM0CMRO/HkvYCE86zx7HX+e6r6O0vFicYSXKn3nkehwZ71Oe0cENcnA5L
+hleKkKmY1/Bm1/BMETM3ioc7m20S1yia6H975qkfk3b4L6o2ge8kD7PHzrRJevPQgdPHZ9gtGvO
0OUY8KjkhEMMEu0RSUThAmNDuTtvdrdTVDA0tE9mc9gL94Di4BrhvFbTfA+97hGYsFG0VtgTsIlo
QssV1uPMAUJKCFGFMhdNhacwISEnxB8BDwlhHJHn5dvAK3dbMVgILLm3I39rpc0z1coPQ8FvBos8
+aWxyRUMvJc5ercx0W4CANJA+8FBtkO411b6rezSBEdULKfVF6L/SwKIBbNlcJ0ysavx5Oqe2UbS
excPObuOs1uRF5j85rewqU4+HTEWVuJBbHYJLek6Hg/EaMuf1ak1a4voO2qq99hzr8G0fmh+gRZO
viNnlei5EJwv1VoyR1fB3HBm7dTl4gGK2KGOBZhrC3XScotSjd084s+qh7Et3abFfk49Cm2k4tGr
i5CyX7g+G5/5wpJskxbDC5/notfiaSy6N3Jcz7JdCL7hLI4c/QPFmzdxcPZadanH9gGaCCDbUJ8y
Ni6PUqCWaZfIp0SHe+fyue2ujpj8sy7EmKV5DvIDEvNjG5SXZVhpYbuaITUjTwaEYs87+8NDWJlr
621dgY/Os0mMKtP5Eq35h9vH/c4bk+ckTE9dMD/GgXgcvOUSDziwrIhJaNUQgThbRF1ENoKTcLor
/fxUDyNhohOx13OF1812XQVfO0ItZFSCC5gljNYWAY6okcyXXm4L0SSnLAtuPTHs67R87EL86O5o
/8brfIxq/48XsY2ue/p4BA/P6Zy9u0Tmti4LtHrqX/wpYgyqxddk2yeLaHRvln+darizevkz2fqQ
++3tUvVEv7DNZ0Hw0ICL2ggwb9ewDm3KsfbeZ93PjUsikM4TLMTKPs2d3Ltl6+6rcWFLrufidkIP
PTbBs8qG27WhC10qfTX8TOXXp7XSxyBPocx62dagS63MfQ4swiycMSBcnPNbxT7DX0TSqP9eXN3/
4CeqN4kT/FQRQoYKqAjgnn0Q+/c1yVqRZPqUeAHsnvhHFNPfyqXr6KLpVVNyRdqWBxgz2a6I6IPT
LP2t5cQRPz4FNbEsOQrGARIRiuvw2I/itkyolkthMITqa6oSnMcsl6rxkdHeb+3F1iZv6q9yRm7p
kCOkApW/tlNNh8aGkFhMrpSvmKnV7m7SMoedwlDdH83cM6zeUxGcfJ/lUyjUEUl5bDaUTxMXsXHH
o/CGcxvF1paoJaQjHqDJuv3AG/Y64koB9VdDtLPXowtpwbgmt42Np3ATAbgoe16bUZ+9l4W4Fl3q
gUiooQpZ5cXncmOEvARtgCdtCb+jtT94NUQntdCoJoA2W6d99ClW0eTkSMk7DjMVvVdpqJ5Tt/4d
Yv8qp/5PX4t7VzNx0gCa9tWw/H9hfIWypF/Sj7Vvfnp8TZYcT1M0/iHs8OR0yx0vgi3HySHnCva6
ANCAzv2ugpokAD5/eKV80FOBH1EPgMHcnzglay6cLlXKikk390JDSa39u9UXv44FYzdO+0tgYmJ1
9Yv8H5dTXR0HTQlNotfFcSTbs6p9Ux6Z2AQ97V2MI3MpfwJ3BaDU+H8im6E1TKT9VBHcAYz0wTN/
JEJpueR/O8w7+GGBFzZTMu2KdnpbI6P8b+czetKNM4+vmexPK6L0RFfoSeZNmxFxgqSDCkhzlI5y
nXbukj2DNPRuWiatzEwZlSaoy2UkTQh4uFlaEEw2D/fIuLyuHudpeDJ/ANjWC1ouYghQXLKO3JYc
rnHY7IYsOCbj8LxG6iyjZMdOJt4mPeTSLHGooVIy/JBdsbRprHcvX0C9QphGMiASs/DEV4Fu7qBQ
bomyg8bkIwDHYMnMbFQvvCvAJAol0WulKK2RFXrOXgRlJXZNaNk5gXhLHe8sf4HRnznEpvmFkx4U
TijrncSEzP9EgqQ1Qt1c5+Bo4GZbYsfhmVYvTi/7+B6rIH3rGCeyJDyuyFTNKMiOsvtB2mZugA49
TS4gHU3bS4St+s2RznhczzjzLRhyU1A/d1Uq9K1EwoJKUqVrY/OAkfeGM7+tyR5jpS6xc4u8ixJe
bEKy4Rjzft7i3WGMxcHf5GhoVjff2qTGFXjDVVVf48mNqm3b0chuLUujP2kkPt1tPM7ZcG7SwE6/
GrcupMFy+CwOcrX00VNccBF/BxVAUcbdYWzLcVxaRMbntTLioahkaLMtiinr79QSol8VKf0aq3eR
yds4nJtXWLtC/IjEyf0v307q5eLGfox3vx5LSQqQgvFHzJpnpIxNl88bB6kmct5pdnPQJvmEi2Zi
f/lCtJfPu8MZETCpKZLyDABfWgTjBXZ4zFw1OkzwW62WBTjtwKfLUntGPAA/fD6WTsUdTTsedo9x
3HjxZ1i20L6YBg0IamuW1C1Zukjf0POwieQOISqmYPzQ1pxMZV7iTS2tseF9Cnonv4FRQSp7Xlpw
qXYyYDD4t0rKaN4GgSec/ahqKuwIy6N47jEslwy3uwizX1uAOT0sThqSZ1ypkiElEof8Z1SWRtMQ
uQMCRKASsonu8tziEgVFYltMkWGLwSDr/JDRZ9H3r9Lu/Omura05umVDmnJrj03urBs/5FMaNG5v
xZ+d6rgzvpaQ5WmzaRqS639SCpCbiScxaZVssl2f9h1smpDvYqxxWXQWR0heFCZrV+cW3ufFB7Hw
UBe4yH5qKPSsk9XiGC1U5Nurg3kuUCVvhBk9TJ8bmKC2/7pxjIxjo3Jzsx1kCKgMLhJrStwIczcr
0BWWz69Mwa+3ZApsFosRI2s3PQXWj+uNjn/bIgKpp2d4l3KpzWbZwyQrXILdX9eh9F1MEYu0x49x
4Hx/7zsRYIzqcouQ1U5xgbC6zfZkudvCEcTwbJqO2g4Di1utNh81wxdvcddUtfsSLE7fPa3hGLUz
ksJg7u7wwlrq1a6A3Bx5hmdgyAoiTYxiko3j7G+1x6UGx6UdCnhKqESu8sab2hWVJh6tkgM6rICi
TGTBNHX0J8WIvGKyTqb4Hod42b71unLQHPROuzRPUkVu+CX6oe2pJAmDQ+az2k5m6G6JXXV/spax
w/e8Dh1RCy5vzmnvu+XgLqyWkZ/9KCxt4ZuT1Dr7oKB3pgek600cnynU8ZSqRHYsx6beLSz+yoyA
tbsZ/FhF0OJ6wX5zTvO2jPYyjezxefE9l9aZ02oR7S4OYz2j02BenhD5gDojZ/CbkjR+GibIpQMt
S4N1ngkyf30Anmh3OVy1VsUVe/65jMbXIZ5F/5iXzM48qi1yEEny62dXRDhrKkHSYmqNeNdusmTV
zNv7kbFYTuqjnbtkrnkuUJEtyo3EODE5axSEYR/937gtECyDOWvyRGMH7NjwviF19KbHyV18w1VG
TBcyMXcsj9kwdK3S+ghnZ4gPMSn25hufSm/Oz5nFZyH9pK5GSFUcIYZJA2Krs/yHXkaqRg+HuhZS
ndt13Xtig3PDuQsWU/5oFdgTRgXle+RnKTvr0j09HSc/6bjlBNTFbpaY8UWkwXkgChmddiKGJvNS
xzp1hYNNZBcODYxySHpMjY7MK5KuM9vsvmHYmIUSubW/YIjtEyG6nz6f4vKht0eJosy1xYyEVvu4
pqMNh05fvtSZv5RPxF3lS3Oqurph+LwYytQi7I4xjIrK8r5kggNYcG4GGVx6TLSYfMPQCTE9xZFg
uXrjdMEatIQthKKH61nZUCPR72UMQiwxwD/dtyJPTF/qpCaXmh6xxufgtW4Qa6zUIC0Jk2ERvzg7
4TBsl5wHGah4IIdjf2CFx+498MY4Zh9sMSk2k+hslo/4rWyoKnORKNIEmz5fxkNHe8rrcbUr0fs3
8MI9atyG14rZPGYSN/mN07qWD/KyTrpQb3vl2DZKr2aB73Ksicb1l32+xNKv7yapCprrUfu+qjfz
YC91s21QNkzLwUqnaPg7Y2mQzOuxl2XLsz3PKHEu3hgAo36wkqotmkvsSVW1+65gAHTNWxt7zqEj
mcr/B1vM9p0LGrIpBTQdWr7Q18bxQ59gmBlg0b53dRo6u9UJypLxfAJxxiTjuqpQzUPTxAsc8H2E
vawc0a0F8PxRSE4DMzmKg7Xn30wJWNNLDaEHUwjCaWZ/WwCN5R3G9Dl8mq0apSv4HEoINifWNMTe
wfFFQkftIq8d08eRtByeudXYR0cH+6geVeyhrstkZ+XDweVsVwwBoyykeIdwhbT2hpV3kmEgQLi8
VNvR7drkXyImlTAA6dKacZZWmK4Yo5WNduUGA6uyBiYwY9qxgWsrj6VQ282A+XZsP3P10A1FidKz
cu16KrZBY1Wlj96x4BbPLdJXINuPE+mrqCg0bNuIgkAcdEWoT0qEaGPXd0Cn0nQHt7yjSSBrFmh4
Fjne/DX3STt853BETVpKQP0FDyBdexD5ckmy7kPLSq1/cUPFJnepS2YrPCAMYK0ONAqTZM0qGn/k
P9sNu/IkpwWr8tYLoH5UnGBlbb3PVUmCDNOSooJBH9XYriILbLWzLzp82OdRrX6L+cKC67w2Svk/
TkRIzg6MQwiwS5AXMgehguLA/V2X6UNq+9p+x62wYIJkY7+6T4lbeos8dXEGMQOjmjO0RAvPGK/n
g4VfsT60Q18RL0/B13MU+2Mlq3tklUn8h4MEhA9BikUXfXvsBzENySX92/bW2GPw5BH310vA9qMN
f7EhxKzEILKSNYPSuIhhXBUyqpO3tB4GYEplEIQTWYqBsif0GJbIugS77tJhXGuGok0fmzhJ1+8+
aES4HjAdOUJi8nJwk29hLCesKdy49sQ9OvW0GHdUcBWSVJDmLrGzSTINTAg6QI3Eg9cxVobB7xBG
twy5+qOt2H5Zp3jWFXKOZGz6+F+KYEC6NyOHIfA3JmRewkw8jKd93Qy9l55UW/tyPFIPeJa9EZDL
+2uZskXZ9g0MpOKEObaTDy403vGzsRtJnm2equnNsmHSkSTsTmOid14nJYr5qBnD17gEYvonS4Xi
jYR7ThH/W2sJWoixeFXx4gbbM4Q/0eSoHKFhxEiV2gsaKjtj3EGcZKSjNoLxso7/twIFVSb1vY/N
snrPWqd3BPMLM/fdpIsjCV2TlBcJeKw1HyxKD1whKtrwH5bPSAqXkAMCxZhFTFg0sSaktxlse36e
4YVy+tdxGWfPBD3NsmZpvQwdIlzHb2S1q6Svx1/KLZV+aCcr1+8BqxCCvkpG3GdM2pTX3YLwTmKP
2M7MkjbsthBd1GkpYgI6s5BMTRbHDLpIHnYJB1s+LXyFbgBMkmU54/8185UGVwr3BzmyX+rhwaGb
kwjo7ES4X5Ssrv4Xt0CuYJLzoM9IqpUdY18bMDKymGQx2yPYmvhOcu9AwSnGv9mIJmhkqM2V+ly9
ptt7iEZBnxPz6Hz67CxaerImitiizDjWxZvlSDq+jRP7OQLqBGQKzJ8Bi2HI6RXlNVbVAi4DJNih
qnV8x3fdFMWGhO+YZVUwL7r8mzFtBD5BKcGMaHRtD+nvms5uzVBliRx6yxlZJk/FwrVEM4kjOEzJ
+W3dVZ8XvYb9OfSAcj0IOCf4kJRGBHSXWAtYmclbbSzpGV360tPdVbXfnByU9fAfhUtxhu/Vckf3
PARNbTzqs2AwDg5Gl5B2kr7UxksULNgk3KLnttlyJabgi/eLIlTYXrQYrsUaCOxGcZmbbzkT8ZKO
AJwy6GioFuhGOvByBRi8NFb136CzYuy1g2NS94QuK8WGDI8cfqQ0XIwFMU2jqrmp064sHAoyypjg
MoPWabKLm3NHIl732ITivy5RT32rEPYPWUgiCZpvLu804mVghpqfE6VWkDYCXyVcBDbnfTxwl7p0
Bns+DY8BjzwhuMGOf5qd3xVNXnvhsRpxmL6G2M4xcDZ96Hh/ljywqck6mTkQPOfMTZi7lBOHu1Nj
m91kXbzcK5g6SQc6rUXQTTgjSiWS7xMi4cIwYvBx1C3o8+YmRAlh8sxdkMmvE43mSt8OyS6qYE4t
yvJJdSDUjPFLh2B4uS0rsrlgRHQxokjU32XZPwIKCcmJcJjzc4czJ1XRRQRZlhyWToTL3zqUhvbA
k5ZFxzytsxD1sZqzvDoHsR3Y16BrgTxtmC1OGZAxNrs6vtGdHq1fLNc2B2CVZILwHLqVCvRKTEQE
ju0sQ6N8M1bJ5CGz9vj1mBygL96BPqcEDBJ61IdMjXH5mDComr9wxpvWJp4Cm6hEmVbrQmlP4mj4
TaDE2D+y/6gb4lb1ooutalO0iTd8EXk2s6sqyuh3dPWAVYqliqvhFo+MeR5qXiWeNNOVQf2tpyYV
H/MIemLBmj5Oyye60zh8zf21lygSajvQAZddNcE9ib+z/FzKtFuAuFDlt+KTEzOGM0BP5gUDwyet
ugiAY8RSxPdG0LQ3ksDG+ScPctrTK4E8a42cd5HR9Jezh5A0KIKZ+immOKWgCv04l/UzYQ+J+B1j
0RQkaFgjDXmoQtu+jzoZjhZkyFCR117aom5tpvpI8OEf5f5oNCmgX4x9G+w/Y54VVZCkiBpAFPS2
t3YUG1bHyxOlGEnYN9Iv7IyBnh/MOtn0zqJ5ZyfSbhCqFbaamueMnjXncu7Zj5EDEkZEoceIi5XH
wPu1dYd0Ap7uA8n/sAQL/gkzeNE36lBZTlHdizjL6se2LZbmkNhJB42lGuFRUaGJChT2wu7/quu2
w0oyI3/GzZfjTWx+Gl622R127NqmCqwaZ3kQbpCxPGCq17WkbZK2gUKmQLVC2KtbC/XI5iTw/1mq
H1JJjlNIX4W+q5ymZlc5IpjrrepxgDDY6ixNVjjratbdW7vmTYEDcioQc+uhsJNLrxI3wcCb4NYk
8296CXI62g0ayrw8QFYkf2Vd5RBt5rSizmTiVKe3XiQ97+SXCf5UAoWsYZORjkFxwBgFwv/MqAYf
QJH+Fi1UyppwBo845bK4Oq72zgtr4StGeHjYQU497uVBcUs1GDw0Kd59J24T87X6FdPOvg2uUvRg
qVdJvOyNN7flw6BhsNaKFgGvDK68JixwkOByA3jRi2Lep85MlmDjL/dClJ4ZCDIc7ATUFjuIu1Nn
3uvbhEHHfVMnJFRId+Zr6M99jI+Ajmnd5lVFBG4teo8UZQ6Vkyrc4l/ip8nei2DFtnHf3wVTzNNG
G9D8dMzsDyON/VfRsdSGJStZEblY0Iud3YTRXfG/havUweMYOPNZNzr47ib63kqxVaA9SbZAbdCX
D6l92wIMvYZO1X65GAuY/BTjGPMwuLj52AUzM56YWkRJBQi1TbvPienWy8o0bwc2qDjRlDYQ3Yes
3yItLB4F4jWYmvh3DjorXqt2ife+P/cnD8w1rCWNipVF+33S0XgSCZQckQOx9bWxt5GTbd8KDhcG
WoW3p7Ced2m29tc66zDcLiF7raTp3oBaeQ+iQb0Tj062QUCFM2m0ahJoRQuzCtaLmQn/tVatD8s6
zohENTEJclbWE39NMC8wIQj5NckRHdjiI9WoVuQELwiV3amLwGDiDg8Jk3DH7LbpK3zdEYsmDg4i
XVeTyKmQOoHYZ3WM/dP733E5UIVWvrsFoboTlaS3rLCdfaImviRrgp1Kzn8SP3waW1qNRNDHggqW
6SX19DEGh8hiFadd9VIBPjBy69Fur5iGP6uCIK8iLE9mHzo0BUHCPjxCSG8zJXhMfGca58eYseGQ
gR7BgwG0gq+XNUle1veSCOjBCeglw56GfrlNFQtKa4Qn3pKECCQgXh5TH0cYKNYw4TPU3UGMqyn5
GB3FK9A/J/h1mhU/H8thQIODCLDAWVs9LFeBRWVNySnmHYyk90CL8mQvsB7ayDr4iwDsM22zuPnX
lpgDY1I3iPzAXZevLyKNDia53c0IChMk4vlMbPpkQiRMJ5Lkt33i7vq8PnKqPzvsV+CBEKPUs92e
dtJyd+Sxmajr6erY1UPeztuch2Sx/6brV6IRmIH9IF96mzjlzm3y15L9FyrmhaxjF66ld/Sj8hDz
zTKg21fur4rRYzr21q3YuhegI2u0jOsn5/FWp+2dHFBGNEC9KxJTjMHLdsIjTSltrxwWHOz46Or3
yZTABLFjekEAMLcPwsa3hBRvK/viuICkB/5kIHGu9wxFivjDNXu3CA+mAdvw8j2QbHBoHVb2jREH
1d+V+2dK/F3WhqecjCbbJQZqXm0eymj+HaXUm77zr9yM1zSYCER1bx2b6KF1PXAO3npzdHEt585o
NFXBmwQ6zEX2+Gdcks/7EJ9UuQbvZN5+th3JymAl4gXnvvdeLelRzP2hhxuth+yA2pVKw3/xwPBX
k/vmqPKV8xeUcEPwyvKB0fsUR/Zu9CTKR25lRmKozJA3WzCgYA1McK8cNW1WZl+DcD+qIX/RUfhi
/qCR54ZaQvPxMMLn22QWRybKTH6+iN/Y1vqLbM6jBfxYQxlR7BbR8YM+TneBZ9/UEYIFOTyt+Vdm
uWe4lIdaz78MFI8Q/B6H6nUN7V2vp0tSpqeYlTPh2nHob4N4ucxso+bA+4iMWtMp5c2oCLSKAir8
0WJ0337aS3TF2npJnfqnrSdEfr4Jt7gNaj5MwB+eE5dku4TN1HosV1I6yZkubE3OD4y7ie/MmX4D
lP81sUOFpnhEterlWKl78i18Ej8xSONsT4/a14ge569qKTjwxk3bzAcUXw8pnlMPKAN3Y00Wj9N+
jOaqcwCBiAOdXzEvcFgJ5/G5T4lCzLO3EtmB3833DPmebNu/i3S46xpr5y9EciNgZOay6bP6YJb+
HqAOOxjukZF9EQ5Dcp881DxrM/K+hKlaUXKiaXmb8lAZBAOscvSs0TVkSiy8bwMGEl60Rfu8jdqM
7WV7pzDfpl4FmR+JY/lrT+s+yv1HBxp8kIbIXvvtyFXLqm9i3S9qwF/BpoHJ3m3QFpsWllAjl7PK
0kNCooWRakJlvDKHvBkC6+D5IO8qOOZo1+o0PJgDY+b4bvJ/XtfhKBYcKmjTuVcYTLCRaPKX1m2u
Phk6lu0fGWRtzdHckKjNfHPph/sFbqqXBnt7dABGl1ue1HPVVP/fXymMELZZH+azD8jhDNAEACXZ
0pyNnA5uHGzaKn1xQJXbM+ck5kLHOF95Ss01z+bmllocnmt0kqn/RN998jgW6BeQSC7X0gkMkXGL
zp5eydkha9ni9zkx5z22yvozqWib1ZiVOPvAm7/Efob1xN4M5PE6bn126JYiFk4grYZvVIOXMHXe
V+yi/CMNqYkve6Evr06cl7uC/CCseWeu915aOYG8oNRD/8AeD3m9BOc2s3dgxarpjfiqwAU/BbOH
zsA5KqlA2+Jp4Of1HHJk9l182wV0SNgou0PznSwgI8zX27CAdQ3COGM3IX7Y6p6C8HvFwtJgdakZ
+fMTXoJ0fBRD8tzY4W2pYNyzkqd8uBnDidVyfFgtTpuZrSsQFpxHJ3uKtub/wzE72xwkXVDvcZ93
TC3mxNvkgvYfNUU4wyHCu4ZwBG1CufGsN/gEd7IJD+ZMM2dWXoeQrlCy8gqnGOC3R+9STruWbiMP
V0OA+dRxvy2QCxY8n+4AdpLjw7ytrOrb1A95D31rKtuzcrxjg9fSXGvPA+WYQS6c3OrJkS0GlMw+
OMw2bwaBE7rhpaYaxDJuWqPWnPwXXbCoGYLr2C17uUKMbrIBT60jtmMa8/Zb6uTY9MNrxocJi2Xn
a74ty3oKyVBfPX0QkXvV4LF94PauvGNItC2pLVJo2H6IzhXt7gBew8r0wSEU2NQdWqcbxpeAPN3D
tJSXsvM35oFbrAV7Y8KMLksUDckSSCbs0Z2ovYNREJR5dw2nGHcVvm/eyvO4nKaxOqPDfLPc75i6
uWsdXqhYkyoGOdgFg3E5GxhBNeH3bQoWnZzWHjdNO2sy2ZFS8bupkDmEEYZORfTlE4BwM/LFkg9z
ZeXDauYaULBGybivA3Exb5c+Hcx6H78TY/4eXTp6wNIKHpdFoEdKT2IRH1WrHgv8pCvdRDrq8yqp
UTAKXGyk7lmL2Nz8ahWrD5adRwdlJuOo7LOwo4N5q8yYBdysu+0rc5I3Oz/5YxXZ1eUhNzRupqZb
4zcyn83c92TlHcLsmQ3PPuDmLP3hxVxhdi1XT6z31PuHrrT+ZD0ZthpGfhdWT4mKnoxp2Ny6rJBu
OnIQnIhcPlnvzWlaccLDpr6TQDPMJ0vWMN00BQuoxjkVBG6IfP6DPIjHpeelxixmApilQZs6HEml
/YaJ7J7U333eYWxEw25DebRKiM/e8tz3C46h8trUEBLj3Nnn2FXsAYsBFjvWHMOuAO7jdeSIE5Fm
fHezj1CUKtIHnzPJcdchwZJFdKrC8RGoz35SRHGE8Dprf9ugQjQVbSyCo53Qk2NectZma/xDfoKD
0a5v14yQ5Ko4L1x+K2AiTLkwMYlDEEEaMUYnMgnCNIngvfW34cSg2HwvST/SHXLVzY9zUNYsI+Ze
P4nOuh6fu5BoDsooywdUGVffNYVu28nHNE2fzelgXpq+Fz20XLUa0QdTmIdu9Lb9NJ4jKo6RtQcz
QAQc4ZnoZQqo/BW49onIZGjq69YfvP3sxiD9YEARYjDP7kUbrgkSetb/+wVfvE9Dh0SVo6/dpXzf
dVyc+RYeMgPVd3/NKxgUxNE4EInD/L/WXprythnhKHDissm6KWaYi6bcxvQW81pfdf8peD21Q3od
NPIkbikog7AlDSkiP0g9gLrPTpnOLxby+4aKzfe+yWOH6BnctYiYsqK61uXn0MeYKiR9Lwk7xKLv
dbJ+NmG8Xzg3I93tbEY5ptwx52adGew2MAJe6+TNQchA5z6Gd2NOmRx5m2ZdDlFiPbd5dg3WlEAi
krRamQHJI+AbC1TBuRTP3mXhFTbjCzRGCqmyM4lOZy+czulkBjmK/SXjX1QHd4Wp74gmNOWPiPqL
+ZKNYTHN5wOEtI1ilmsOykI3j206fcRrtEOpf+aVQ/ak+zVCMBjC8a6KvZN5L/dF8Y44wFAf2JI8
m7oE6se/lhnqMFFoLh10x/LVpu4X1lsRck0SiOu+gAU8vpmDrAbhMvbsHviJYKrMFxz00a05WViV
nhnN/LXRsqE92Jt3KXYh4k5IsqbDQaJ5q5Pxawzc6SDBoAxF8WkZYgx3KbvVk2kxQl3t57xHZiwR
CwI79sqZ7S2yGBpO4u73bY5RBaAT0Y4EosBkqxTYu5plCDgg+vQwLs91hf/V9q49JQHrRNjc6a8Y
HSqojknkeuAsUBSRcJv2cvDO7WDU8Ui9wec9msN/qEhX5b+mtRzUeqnQUkIA/v9xSQl7Bpl6MY81
2+ETO000Qy7GxFY8x7ze234hTCfamYp9AY7kcMqY552p1IODC/imi3ireRrzT9ztVdPvRxyQzC63
QxfejuG1pZsyPknVMtImXy1okNTn+XcIZVPI6uBA+3QkCRLzXRH4z/ManBqeX20THrLqfTh6uyTw
96bhE8u8cenSdJ9fWrZIIb0dK8PTPGJEwrQnSkTPRcn8We2jtLm3gBOYN1oPvHjgA0t9Z8rAjPs0
Q7EXUDEWA10rYa1bXsubmiPfydN/LDP35sVr7haZQTLkW+3RNZp7NO3efN3vtE+LmUg45d7W/DyX
PiKgS2oa3Jk8oyjRb/M5viLW5vkuj5EcGZKJY4B9kAXcrSQTKSpeGqhP5lZg0fFujoucp1/aj5UZ
tsX9HvK6qX7GdtxbjoPLmegVxF6EzPThtSaZpWq6H6JJKWr8QwrEJhnWC0/MoWMe2iDsljGjE44P
aoJ9mcx3Bn5QUnIVVnG0fR9Nubczf47w3a1Cz28HqAf1vXkk+CV2755d3VCKA0fg4cI7fZ8nFnTy
bBOwdC6xxpqgWBArJIZVFjdOwLtsfaX+dorpARIyLV659eqMPWKyDQh+Y3ZGrLAByRgeVWKEHGKW
r+Zc02l05F7mRghj509XTg+6969+huKlupoy17xG/+PszJbbVrIs+isV97lRDSSmREdXPXAmSIqa
LfkFIcsy5nnG1/eCb1XHNduSO/xQg20JIAFkIvOcvdemMYodF3zlfKVZHU4w4TA9UYA55PHIt7B1
nklv/IKdxZUBHqaUa8nDMX9d3uN7s5dXlOoAZgoCDuc7nbz1FF4SjRm7us2zfq1M2lF1brQs3LIi
5PEjdAiM4/dFSj1Y5NS+6iz5lepqnjvbxrqdtGg9r/oVpsSCJ7Co+seKXQRBYTtSN7eBcO4Je+FT
C8Ymr0Iu8jwvCzYeBFjMmxqrHp/nTaaSjnfzoeZBN6+MPJYsGbW1eTnFCjAOgZyVtqAhUV+xSdlU
UU9z1aOxkfhuSsmnkumZdimmKXulxi8I311eTCGbXsU2Dgg8TvP2yBHE7FrpSp9hrwiJp0l7M9jF
ozB+NZR6yVVxkmw3T6/aVJ3I22FqdKo9L2g35F0L9Z4mbLWVZAOltfpkYIl2mAUdcC0BPeaFSTnN
BDhVZA79o0m8Ws50G6HDsSsaH/kpEMp1AB8xNMvblJctzaH9fB9oh36OPZNkncAdRPRsw9BIkAjS
QN56rBJnZzhPnXViFlqPfvo01xzYPAeac1Aj7zhPCPMUrNomtcfi2vQiMlGY8sp51eFNGyoJCXzB
ucBAM2KL02UH2mkf+eOTTkgbLaMz7dDbeQNWJOxZuS8sEjZClBSm4rPhZMibJHuFYdGn46dGoAen
pDGk0zlIuy8k9W6bHpFeYKcHw8lZh5lupiuHkvetU5arYAo/zaspBCugd5r0++4YXey8c7ewKyzy
sNu2eXpDHPAtf29xvahGO1137PlMLedDu3OrO+VGUhHhmQAtuIsTqIbYAwDlAVOYvNdotoIzQOuK
RSkL7iqNY/rHZnpj0x8pTU09BqazQ2pDoys4qaF/apvsC/WonVX+WabwmCRn89ZcE6wn+WaxoyjU
hlV0cmah/iYGz9UkDfGQJb5T19dFUWpwzW03rqbrVHTaap5vc9m+an54Qpni6nAKPMe+s/LWrT30
SuBTtxE1CGqLKz1VznNpcV4AJl26o2sDSmOgrOZ58J9F6V8Rwv0qPVr3SHCZVOvHMqCX09S0JdVB
P8+VGq02V/NyChMsiSg6r8J0N2k5ujuMwLqjYyYowZFHB49a5oIS+npk8hhzQbxY/JkGkCtle0tr
aSFV/aZ0FN7q9fcFWwtduLL9x3kuFGr1ycnxZVN56tkEBvBn5gVIoJvn1iu+ztvwnvclrZpr0bRX
UO5IWmOcp0m+JqhlhT7UrWOa/lLJdFpJzad5eawn4oxg8cjkcRr66GumBGeIGEdOt6VS9EzzcmVR
QgAq9NVm92WI/nNmBoTeqsa3MapvJOM400Wzw/xJViGRsfhbjo2afsp6fJqmvSvj8WyWI28TUrcd
k+fQS75fNMR5B60w9w45pWp4MG37po6sgxJ3D4gxT3RkX3pQud/33D2GMULIeF3Mi4HvL2o4nsTJ
X6tNcQCgNG5IeHqAJPhooRdctmK6pcq4ihUd61t80CoiManMC/bQDdLCufyh6wEJnMmuY0M7o1tj
ltxtA9RdmYtQvKmCqH/VGvLi5noe8z+Yg9ihlleYKMdH9eD4OGts5DAL3TRx3nq3YYGftWH9E5WI
XBXgtam50TR/XRdIViS/gwT3uq7HewLMeGpYqNpDHt0oDv4biBenqp1xJabxGirGrm49fJOOssAy
eMyz7OgN0VPfQSxq6CkYksPmAdlO+oEl/h6Lz/fJxMImPw9Cqwwf5h1V0otbn6clLcmjoE993bT9
PTBfC3F/fTXXlLBPUSNgazrvjZCy0ldRb8HBMVrSifo6rwDTgtAneS8XbfbGBuKLUhGRlGefuzHa
QcaDmlvSvHQA6mFFP/SWfqyYzFpR24sC2ycQzWLrN92bYtUPodMcPUu/MikF9dLZjOzp7ES/wUm3
Rf+5np+c3AbSbNT2SVdHe93n2tfcim+isFo1TipIOp3OOmXEPvDpzJWbeW8Dif05NDviv9m4Gkb8
kg3tyqbU2XcOe0LDDfQC8WMKxESDa81qxEBtqM2h45rA8QgVBEYV8eRj+GmwhEaOdvapjJAKIUD4
gnbrUNfcXhlH5AN16ZNMlAOemsfeJ+nLUiAzmXW/nYMUIBDptx4aIa0KHwa0fAu/p0pCiggunLaJ
lmWAFzLNa4+9okM0sBa9TU7yKcn659S05poGUNma7jLw45DdkfEmDUL7lIHgnDD/mpno2lE0PFhk
oqCAwZOEvmMRIhnA4YYtIquP9UizDX0b6MUyfx6tGql0+phbFUKiniZmpgqkoiU5bFOQEIsp6c7P
c7xtOQ+WWUW7MpwwS6MOouVhqfPO2XTe7AJnSCAx1tTji86eCnGySXdDXdvdtBGjcWtr9dNcD5sX
xQYiWlb03dEA8apk3Qq5mzuSUGY78XbgZUbLmWIR2+G5xDyUGVMbj4VNpLRm7CFaw3luOKqN2CYR
ANEy/xOs3q1vquMqNNOnqk0erY50XNIJsMEjXLEqyCjMn4RTbPnPUxQ426oCXBnzSlToKfjAviSW
Fiww9NJjtIc0g2UN1JsCEfswPjsJnOl9runb0Zb3Tkfl2cHjqqVwVWxxo8MlR5O5IyOHymXKZa/Z
t2QBtrYEEqBNyFwyNXiiWheNiLcSWYngLW7YMgRboszJCSLhhg5/eo94ZqvxqqCYwHmDlaT51mYs
o/LoONrFtSBvpyFAIO5MaEi4mycK7Oxhcp3Wnse7WCTH+XUf9v2ZKBJ7gQJ93/ELjq5nayVHT065
OMU6tpnfq74HwyhqnH4zL7Pmihheij36haOvKNshp6I4OClo12Dfy45REe/UZNjpLK3nM/L0EW1l
xtc1y+lcGbHyOW5LjcPzs9dEt06+MewMs3s0Wv1lSCHpOykCYZYgreOffJzMs581WPgTXu1UZY9t
2czwc9MJjBdJ4LuU5DKvR+o2c5g67C3L2qTbOhvVeXo+kRxzPUZdsMqtYjv/opaK5whc1j5TpetA
nqASH519VtyeZNkqLSgEFKcii60NpWyyEMtlV8w2Q2Yj6DblUtZadYRk/NhWTrvNAJXh9g4OxFEk
CzKNnkLNS3kB0pmt8fBRSwAYXm6ius0Qg0XFURsrf4eIsrxlYxBt0zBgldYGp1Yv3FoNvzEvWXMF
ub6VobWuO63bBUlqu5pRPzbAnqGHKK6dEMQm7PAq88M3rbPuJlUB+4C3eyYpEnfznHlFArGwPHaK
AP9e26QtMpJPVB83gV1eKXVwMyNCKpk8w/nfhWV/m4DMIBTwXBreSy7YERNKheLZUx9jqd+PCcF/
7WCzDdNIAZnHYSRyYDHTjnhMRDk21CDM+8tBhXDKeuaeOHVCENjeqs1005vONQsJKsKG8XUqZ6d/
m91WYftWB/22nYARh6bUV4kz9ddzL7nyqWebVBFabgmm/aqzXrifz0kLbDYG7MWGl4x25YWN8UZa
NamILP03xuhdl1NwjMLyhklprxX1dUuna67f2vSDAjXJtkQGXClioiUoEoLFozPvVECyA5TZhgqi
Jm7GpnnFqQCoRH9Ty+BYR2AU9VCny6snK1R6KG4kU00wiR2R57w+aN2QrHFH2Q2YIjlIMVbjQYKx
pECxU4ifHuvRxb6xnLdk85PSdePG8yuWLyTWagmO9ZGNwhiod4UCZsBktze3RdD3ZAsCi25SWuO4
Kx5GH4M2L/uop5eYxkm5q2dwfZuhzxO9v0m74BSLeJ1W7XOWJa98srvKYhlCBsmVMFVQv82qbspv
UUQSEpUDbYj38K7PcaeTOFWwzog1pHpjZuvbUkGTrOR7dRxu8fGj1+ermuT2eqVr8r/DnFZUiS02
Gbai3W6YKLMxiI0eXFswKuBF46OdBSxPmteip51bh4E2a2cQEUB4o5mXNfLay9RTpTcPaUtbArn+
k2KyFh5ok2u8s3FTbLsMJ6PR7DIHWdXY4mdAGKafNUsLAMn7e8mipRcg02rpEIna7qN5jTF/tKD2
qZ/N+Qgw2nYeiUfL0o/nAp9zS7DjJsiBctjsLtKI8K44BezSR8x7ODDWWWDcMLfSirTnOC4MAvCM
6pCUg1plE5vZL8gi8dU4X2JKQWNgeYshm5+GHlCr1Q3EaRhJsbf4zmKpyrTce4i2HpFHEDTfB64w
Yvza6lM4Rl+V2KCoEWtvXZQgPVNMck3KUSzCggqzkvI2m0d4LIJrXeg7UVCm0ORAJU6NCa8A+xpQ
KNf02yKyXpqh/EID9insqIKjuzyHvm0tsO+ax07LqDDOlSUCBsm8KR/zCueIJlsmAwM9QQNczCqb
z5PQgwXSIFch0jATwQ1JvLcUKTyMLaEJhEUp2YRHb/MLlLC5lHZIQhWtKNJtMyYbszY7eqr9gwXl
ZBmbUbn0LHjAmo11GzXQ18yQTzUraa9NTzQ4n5HNYbW3yiuWwDcVjEOqCUozM4kQh81r2KkaP/ua
Nc116puOnWbQsdg0rb5fdW171Yj2LPIOIhyuU1xp91zlvQjLhyGxqeh0hJQ5KtViCoyJqn0yakTE
De0Mx4YBisbQZjmUfYrs6o6d+tbCAdtR6/ZCj76AkjxWIrwNlGjfhs7tSFdrDJR1rbD/qxSDuR2G
KV09KDEFLrDIMPcGGco+M0RWqndJg9bM6+ybpDVPIG6vM6dyFSXY00w9TcQszdKPK0jNjziXAP54
+ckDq0l2mLUU31PSwrVoqUQhvnuKanOH7voqy2xYYfnLxPzfWupzb0oqf+qRF+mbabX3IV2FRYjB
oBPWSL/CuvKScDtEtJntEgIH7bIoARiW1w9VZXz7/qzJpFw3IrfBgqvXg667TkdrARVst7S6mlDD
yMP4l32O2shNE+WY2xoyhAlfR5ukVCCCfA1nPVuwtT2nxISgfB7uNVLTF2rvfy0Hol31JlliOeMr
q8qjFWfRKhn1l5Ao55OkUAj7Yedj3R+yHL0IhvRtZbfdpsPenfsoZi0hiFfMskOdy29ZRuEujTuV
qq+KYws+Zo6CxYn6+77Qh22r6Y9pknwtBEjnxrQzHmxJ96sK1vjALK66jdZ4kCD9u/aJVsAxtsV+
HKNrFj3BNbLeFndw+6x5w9dmKDZarZL9nO2ZVl2lB7uEXAWgWjHwgspq8pp6G8UmgaTDYwshYxGk
mvGlsIfknAU+5ul+YmRLBfKhRAVwTUyAdAMTzOE0g96tOKEEKfuY+KKkIqRrKs0N6QzVS1+M+rcI
dsyhCsvkPoEscSzxc8UrA0QdymSPabrWWm6pGdP1II4mmu4zsubWTesTRgJp6LUK5zTJIjTHZxnn
BVIY9DcmARyQ7n3yb6SJDMz2vDvm/X5OglDOTIj9M9E6NLAZzU+GbuTuWE7+vWKDDxClAmI/gIsJ
BSeiFVqCp0ap6+SPTV41C63tlKextswtCYL+1uSTLALH2nMzrmonhVlqoTVBp4/PEOYDvWxWeMY0
vgZOTz9fg8H6iUrq1nTCz2rpvQ1yANnElgwj9TrAc6lp7cFnlsbe+JjTXIj6+gxxtGQ2j0benhUc
jJD2Y79r8OJCO9hYZXzODFXd+Vb9gpX9NaJEjiH1miTgR2p/n6Uy3LBM2HWa8qI44r5NsdMVtTQP
YmrS2xRD3hWfLrzr6u6WEC/wjAnRBQnAMMfCt15o3QMDJN1VrBiwD7A0pWBENJ4nyLFwQhCXVGId
1ucL1YD1CmXyxtHxkueFrm/5PzTyYuelIaZ4lfTtJ5RnCKKs6Uoa1XPEk9J08aeRahn+t0fR4fUV
6baU2TYxrc9SMidaM5qKcjwgIzSeCY0GOtbdhIqbFwIZvZYgKoBuszTHox2x09QtdT0U0dUg4GUV
Pf6hqJPnxiQamdSgOGA7W5qp5WZCZYdtZRBlrOzoh1VJmqo91+/0EmYrpVkfFHVIgjLynq9a6/BG
t6/7pCS4wDipno/NDl0KRBRtYdXqLc8JpvrYXNsTmz5IUlRAI/Zdtm5vQzoSXjS5VW3dhUV27NRy
JUF5BZLpSK26O1CLW2alfWIW96mVfR6H5tYJxHODDwpuiebKuj5Rq7wh3nvvca16CdCkS5Ph2iT7
iVV0ZiwGauY72Wsrk44XNRNzC3iEXmWFr0RNlVPj5E8Zqo0GA4FHOvBUIp8qTD4OXvlGkUSp8ePw
9Jc2IE890Y927j2Cud0VYcickoznJLYebD84t1ykBUCOCRoNAWQYupEnK/dqa95bAeBTtjkPZqfK
jaWUBFrzC4Vzn5ct0JiipEs+bmSj0xiixBEnp6FWzxi5t1oujzQ0qf5L9VtkKbsBZRgiSR5hlHcU
f1kTU4YsWvPgJJ6DWSJYYxU8SyV/yxRjOkZm1q7ihnKIbPaABram3QFzw5VNL6TEg+dVT7ZiPBlj
/+o0NNu1DHB2NXPfG0r0Ul1FUEcxVs+Ja/m9mgU7MU47SEA3GkLwJXFI11MD1YSWU7ZAAc3qUJYF
vEcTm2Ea3owGysXAr6m9jielNOF6KtXXxELO2Ke7xMJESOUNhZPqPRtVv6Vm+8RUeg6UDuGax4VT
xJ0CKHsk3S4nJRGg/GE0aMHPXWZDi1Q2g9Ge54buSOPRFkJ5mPXwOHRKqeAZE/odSMksqlCZoMNI
QHbkP4QDnd6wrY6gwE+tnDBbN9hh65w2TFh9huI0LbNBPgth3RVEWy4wD1zPeJ9iVPHipute4iKw
C4q8o0X8h7OlUvAQpnDAEHQTHaDQz5Jc2DCGdJrLzzihycQo6meAIYc47u6zMERZGhxkKb7IoX7K
VPueR/hTl9LGMjwb5azCzDDa5z8vqOAWZFM2s0vuq7G3d5j17JWtwX0djOqzV2dIAaJeRbBX0FDB
KsnEqHwaK10hMwDcjvSAcf7xt//853+/Dv/lv+XXeTKCQv5b1qbXeZg19T/+MP/4G3Fs89/uv/7j
D0VgvzNs6l6Cv399ucXDyQ9p/9H4vTqlJNq7ZnUKrOLk0HwtG+3l946u/Xj0yCi12GdB7QLM/xoA
92V9QqeiK/LX3zuB+uMJlDIfMTNVwh1KmGRT64YW8K08OX58eOPnV0d1fjy8rvhxZCWRcLtw0l1/
kMCpVGda/t7R5Y9Hp15vUYIoBVeHvSZECnQCSEl/7+D2jwefHCqo/VgIGmzRc2E1t21uHX7v0NaP
hw5rAxBNQkingwlpF+R6ttMx8K8/Pvr8AX/yRKrzk/qXJ1LRUnjhcQUJPAHH0lHFUON6PVgWemWP
biv2r49P9N7Nnf/+LyfyFU/1oioWrl+357Q3TlGV/+YV0n88NNDJVgxFIFwjYWFde8peSQid+vhz
z5f5ZxfoYshaQK0iIaTm5qn3pRDtOqCqQk1qZ+OT+cU53rs2FwM3VpiIHN1uXZi+CQBjgl552X38
+d+ZctSLMavroGYEpqIZgf9GAIu+msYEyjvz/vbjM8zD8/9eIRafP17+TqWnk7W55iaBPOnatC+M
/qjbHq2GnMpdsJvfCZg19x+f7udPrOZcjGN6L1QOQnMuCgLLH+HXUuSolBIVf0qoU3D38Wl+fk80
52JEVxomWTWyC1dXc1NdQc7NkHomk736veNfDGvDNulN5VXhWlr8LckA/xHK+IvP/v198rNbcjGq
h7iVVHkIvzaj4SDTBs1bTVBAf8zKZFmKCO1bt+XN6iYK+maPbk0a85r9vW92OdJLnXq+HY8uOqEz
MHJI2kX9i2/23s2/GOpO3OSWoYcjKmMAJFW2qho8YUm8LknvM69/7wtcDHm1o4Kh6/7o2ox3Yj2q
cNNIArE/PvrPByQk8R+Hiw0xrRS1Mri2P4bbxtTDZadP+n50mvYXz9Z7p7gc801pU61se7dlUsTC
DXBkFA8YleNf3OJ3TiAvhjx3eCp5NXdsfRqKs2Su1hC57ebq40v0ztiTF0Nc6l5cN1rdER2Hwndw
BhL9JiJmPj76ex/+YmSHnQZ1xSj58I3in+zGzDfhGJTbqmb5/nunuBjcsYya0tTr1o0KeKdNp+0s
GjxpEbsfH/+9CzR/tb+8TCNnSKu+0lrXMkeMj12iwIuD7Pnx0bV3Rpm8GMEV2DKiaKbGDVLavt5m
lj1FKbrofpVn0xo/Jso4BF3xprCjpdJMS54HvHsQekOEwGKlouH8+LO8900vBrzEa0m6jZXCoFNv
dRWkuJH/Yrn83qEvhrni1zLu/Kp06YMNazabxJnp46+G+TtvRXkxzAFBm15nYSVvPA/9dkhz0/cB
r2E5hKWEYjHvPys6ifMils4vbtx73+hi3JMcNgkzbguX4Fd7kZvwbWUPp/e3boV9MeilZqMEtnmn
+9kkF0aD6DDNUmf58dHfe+jsi0Gf1UYXaXBFXI0w33x8keyNWtZbbDT3MrgRdXP2glM+TqsyBOth
7+FmrFJ047Vf7Grd2Bt0RT/+LO/MEPbFDNECvkzbjndzNJWnWCb7ztNui5mf+/HxjXceDvtifpBC
VfUxMnN3treqIE6zdmyWwAsreXZGsyAixbAAMFCA92Pym0EJwPacEnABexg+0LmzLqZuQsrbmwCD
gyGn/GYh8qLk6fiJmXmbWHo6vcCwdaL7ZuKtsx/7aagfCCJQqWyC3EqBwDs0VWnKisLhLGPWORDP
zSkatpi9jXKLPN9EqTroXwBQhdZ1XhS0zIciL7bQDkMaRj0A4g4XiypsgvGgrZEh2gTDXLVNfIx0
MekZ6Kw/oQsMQ0TRPQGPPjkR+On85aS2WfN5yESE/HeaesPDARwAICNweSy7l7QEv0HAW4ZK6xdX
/udrVfti4mwQSuWmERtukxsIMiJRmuWa4rVerH/vBPPQ/MvMDGy8qZ141F3doXABYXFkB6WMZDL8
3vEv5kOub0ERLtBdMg3bdNNi79+wrRqaX6xO3plC7ItJ0WJUp0BSqSHoYhqv00yNVMqlI1TP/cff
4L3BdTExJnkM4QYJmpuFsLCwDekDrdmqgwVVRL54/Pgs732Pi6mQOuKo60D1XDLW+nLVKHmP6LIy
+uAX+6p3TmBdzIZ4hA0dhsfk+vDBmn2dWTiFRSHAunz8Dea54CdreOtiPiyTts0BpeEK0EixVon1
gDBMzkSNTWTl6bI6f3ye+Xg/O8/FZGfDb2tqS6UF32npfVWlhNh0orAp2+YBvqpSkpaWkZnqh2L4
xWT/3sW7mP+KKNCBSeWj23t6sjMiZGCgYB4+/kLvPGDW/Pd/GYKeCpuis6hSRWMWAd81JU0UgsOw
mnTaAK3l49O8s0iy5u/219OAnvB5nISrmURcDG1N3PS8OcWj6vg0xxzj2kmN8vnjs733NFyM+yCu
iMzL5OCil1L2URGSH9+HaAzz3F7L3/xKF4NfSVFg1jUFxFZVQI3QLQxORTUNuFFNjWhVxzyYcIQ2
H3+ld16C1sVEgBjRK4yyGlwD89qUSx0PJJpqGk2wrmofiO4ITVnVhLaHMdn84ju+9+hdTAw+nfNp
1IidQXsR90iP7PBbEKX1b9UwNfNiWjD0GghaybQQtF7oTnEcIuyJg/jTx9dsfoZ/MljNi0mhzgZD
1dK8dzEaT+3Cz3tklBh8pusa95P9i/XJe2e5nBKSrgpagUaZrtOwyf3Gfs4aHdtBbKq3H3+Rd26D
eTEDYBvEMo/AyZ2ZwJ9iYTJGJZWKX1V733m4zPmr/WV0CqFXTgpCnrb3ZjAGiF9Rp7plqthP5JOr
tyERh27XVnMyab76+Du9V3YxL6aEpNSNapTj4BZOeorDigxNEGhbUoHQLtI3JpHA2g9TfSg7NMxK
L8dVDsJyE3vW28cf4b3LejFNdKYFXL3WexesyPDKJfZ6BNnIW/78iv/5Qwej/t7ReM2LsQr9oLn4
4z+3b/nVS/pW//f8W//7Uz/+zj/vc/Sd6eWP/PAbHPdf5129NC8//AGJU9iMN+1bNd6+gaRs/t1j
mX/y//uPf3v7fpT7sXj7xx+vOUvK+Wh+mGd//Ouf5qbMXMP43xbOfPh//dv8Ff/xxzZ4ydhW/nmk
f//420vd0Lb5uyAdlxxBXiu6Kax5Huvf5n9R9L8L0zSoiFqOaZLyNQ/XjAZ/wG9pf9fIqOK3pGMI
/o3fqvN2/ifj77ZhafyTdCxA/0I3/vj3177+cw748078vNUkpPXjO8O0sd8KU/JRNE0Yui0vprxa
EkjQKWi4ScpQCUItPWf29/nZNqDnecjS8RS1ZE/4VjtsSWUMEaQOvo7QQIzettQJKZ1KibYvJYRD
ZLPJcm4jQiIYqC9uUMYDUdDV+JjL5tzjoL4CnQ22bt0LupwEN9HWDML6OKMlQPyKbSux3BXjeIVO
EuOp1xcrpYdYU9WNpLOqFlgLuy3N2dWEoIWIn4T6pCyBuewSAcVYITVdC5R0nRha7YpytrG8fv9k
wgeO1RvsLSSpRgur6CD5kPu4LCQRzYSGzwQ2t59KKIJlCsCXdSeB0Z5F0PConCCNnvTRj90yy+o9
2RlfcqvNNqQ6kouby/prjokPo87spizDZJc7U7iBAD9AAMoAN8xfB7UxuQU+tBpfaOYWmLJJBNO0
IAYn3tAwe64J8gGkZs+moTpSDrZsFX5sxGoQNesq6sybnrm9nKWGE43tuybXG/YTZL9U1BNiKAZX
AH8Lwh3uUpgFi8RU+it91GPAVwj9XBTyyWHonPgQNckz4FQFA6l3RdIFTI8ouI0d+EvEsVrNeuJS
HasGV2AbFVftlMVP8B5uwDpu4del+DA1H4gLom7Frv0tNB1j4+drFo1gX7p6dplAZFbQ1upCdfZm
WD0q4MMWCNA9l6YG2UaD/hzA6WliSQAOlc5dgJVQZLpzZTmEGng9TWIVzM6CCx+ea0ULzolOuLER
m9nSF+q06kORn3ohD+CWrY0Ohef7gwJqt3is6i5ZJeSlcb9Ydg2OPx3lzAQKRoI246af7jVyq6zJ
a9cajNvVgAbpVBTou8Za7TYWAQCuMqQPsKqdLWEr+aIeewvNP/8FDR6PZRS4XlhtY0RikAiy7k5t
tMJVatSnQa6cVW1SXNVOzDMnP/RpVu79fpZ3t9k9nwHAl1mWxwZcA7te4orzFhyupQErqmZ2Rejx
ltDkJzXB8dXj3/saYV8S/gowmSBV1QZmoiinWI0fUk2vnyxYor6RrTIxtCdMkMSHx0ENBbrvoNfg
wx+HFwN4ALGF4AvqRDV2zjkd8q9KJqPt96HPfjtYNV2bHhUdRIsDYcgGlnZN0XXce71AqGWFGUF6
eGObaGNEIA2+Xw+9oC/YmtESRbPeLg9o+OsDVJL6EA4ogKcQBFyHq+zgFWmAtGDYfP9THyvAdXRD
rkj13bVBUeyTwqmI5JuqY66AhmAcY7yYQipK/oDlRIfmuaG/82DoPl5TQ2W9g7vTkjVhpF5THQoF
Gww3MlF681BwRZHhezdmWj3KpMDpHY7lfaViRJoQXYI5lLsBhcaSQQG630DmooFSnn2zIRbTsWqA
Kg7i3Cb9k9QEijE7jgnhmiL4wG10UtLq1e5jKNV6H6+prPiPHqWOWYyGaS5VkKoOdbUyRxNeqW2D
IUTn8XDwi+DJJBr25BjxUSLgOmMPQp5rqxG5uMQ1GuiV7tJMn5OzbjC5YKXGGFIRe9bFHpaRzP8a
1ePeVkjhQ7t+IrucFA/WNYseBTus2BSJfA09hucTQAgI0VVZ6hnAqqbconoDk63Wj0kZ3pMN8uoQ
Er0pMUWCIoTO0d3rE8fWUTzWg8EVzExj2dNPWQOWBXzaWDdlbY14LSRhQLU6uKFJULdXpj7dFlK9
k0Kou6Tu35zBPo1Rmn0h3I47DRQFRN9ou16K3h2IU+4mZlutxgnP2Ygm1qQ4upKhMWzxciAiJyhn
YvPkl/Dr2nYAvGFLbylzBdtDF38pQmirnZK8BArwrSho062ZWW5d2sZ1OrT7csoPShLvZXQo1ZIc
pB45YzFaGpI/FbRSOUtLhnQbxKm2SCB6LuoUOXKcEhwcqI6x6FD3GwLLhwWyoZ6Z5GQMLKnZSHK/
2tWgNs1Sg+C/Dh8oMUqTXNhMWWVZ8M02EnPlR4yryZoFqW2+4fEk9nnAL5z7N5CCpF0wDHUievKI
/5Jg5DIf7U3l3QVZlWEh7bHMo+lWJGAJb8gfROigH0tHKM0ov/QYewmPpDkheaqr2gXgblLv9K8n
MEqkni5MO11bDWAootAgFw/toarGe6UgxzbFGLUxqvhWC+qnppv6VREnZNQ6CkHEcGdQcTnaqm1a
0i5CJsTpjuDfW+iTt1jTt2qeeEt+7qG0ym1f2u1Ww7xuFskXOXbeDsCxVI94EZ3DGCBqF2m2gqEO
S7v4rMA/ogj9ZCSw5NOSwrca6PnGKEuDjzk1NCHFtLAj43ObWG/KMMIKipVdhH827ckfzkeIkTlY
Kr0xmpXd+aSKoN9rLKfZtoibxjmtaUIHscwSByUsaQZ9VH02EpzCiZ+96Cz/N2agwAWMdZ2KZAsL
j8Ao8uMQ1gdsCJYylXNF9cwN+BJVY70S/XBbN7F3HMLmbsDps2BnH2xDUfDYGLQIFIOnlMgocJ4k
lua8Q0vFc9Ns4N42RboSWkkWQGRMexxIC5wN9Zqb6mzaqmz2GhtNaE+yO5FFs8njwHTnPB+XyOx1
q8H3aeVgusiMxxUiGIxyIAMXZAyIHSXWl8xq8g2L+W9yQLeu4sJaZ7nJFVR7KDFlfQRM3qxkVfjr
4mD3cjoRkv2qJ5HFrAy9DdutPlb479tOwztDGoGdH+tCMPP7KsYyHh2EhvEt6nCk0WHx4kfikVlE
Xw5kovlBfqPYSbPo5Va8qWqLFsyf9CWEw892b/KnTqJ8KXkMZ/aWxRBT4V8uc0rVV6WPtE+Rr0PR
P+htNiy5k/LKlIiM1TZwUSgFi1Y1EZRT2UKbqiGStkDqJsEXtVzShvXJkiHFW5YasvRxukbzt9W9
tliWrY8Tyw43YyoIZBoLBGswebYyTgsXW6Gb4PJcCAsJoqWErAYb9L8EN2PIqRaQZF9IIbkfo/zB
lpDN0jGGGVFz22vWCqxieA1lBURZBZNBMhySsIM+qeuvjodVuQi7e19jjZcLJjS9/GLBJ1zH5CEb
8DucEvB81v8Pc2e2WzeSbulX6RdggUEyONzueZS2Zsk3hCTbDM5jcHr6/uhK9Kks9DmFvutEQmkb
Slnamwz+w1rfcpOtR6rRQRv6PeOm963QAofQfNZ2si7QSW+HcGrXZhyDorVTElBb4d8ROBRcp+bW
wYO/cjIw6MH6aU1jtEfDtBmFZV5kGZ68sn2UQe0cywaUntv/rAWokIZEsB7zx55cG493F/ACT+N9
Nsy/JVLwgySED/6BfdNuocn8cgr2eOC3lPVgEvoDoP5tXHBELkrxMnsbsJkw5HfCPYmVxzEslnC7
JN0YBRTd3ngw7QjoTsRXklAKbJ/UPSQHquyohhsS+Yx5RlE7xueAV3bTsKVcicQ1N0O34MTMAUR3
UWM1xDiiuKW9p57o2ZWmY91DrlljHquPkHMfdL68ZyD++oFL1ZwdGHHdfBvc5lSl47tvKDJReQ9W
uPNanoKTt8LL8WwLaC4yfFUGQ6yqP8+B71xau3qfIFuuheRQrx2UiS3g54KaO1DVRbf91cVou9dT
8mogRUax122NwPdXyuAemkUIxQxGf4+hgqw9UD+BpzGSJJ8TRxM6a0BYINIJY8JZpdr6hP30jk12
tg0eoevMq0gRrTfImOnTSJlUfaBKfQjv22qWxFjaF0wgCPLT13JZFBqDe0+OxNqb058BfKO1l6nP
seqAp5PRs/J0QK726A1rHLI/BtqVZSezKrpZvPqO0QAHSo9T6X3AXf3seIjAxpMhPITukJSExQRj
Yx1gmUOKg/6f4jLb1L6/dho9kBIVmMDKsDSnef2ueFzUQfKFSTRbgwfQ57BsTyA0+ax7oD48AD0s
SIynmwUz9gzcHHoJYGgjIljMJR6opJarB++S0U6ZM/JpQYbWumjFlwEwmeIacuK8QGvn/uxO/i0w
HigEuUAn77W207eYK3/igcpJOzA/WUr9gRg/bg90qLYPljg9wveN92U/PXpOjbGnKp7w825pjMV+
JoVtnlAuYk6E6Z//YPT9JKz0SSOOil+ihZkaZK+UsmsCBxNIuD6qZjzroun3jpyvIr+WcwvNs+22
w2T/zDAqVW71oYMpuhlF86mIat80ARma2cBzq9T8eLDbxksy4NIRBjgLGYTrckLRXvbjrpnjT3wk
84VzIexJMkl4UBCVgZAfDKX9ao7uY6EGWiCLsg6gsnNHCbnOBvlqdkgjiKQ9u7junPgpcVuS1O1T
X1QgeGvjTgtH7+Oor0HOjc1FWqDIHHNXE8128DXxzTMG8q0b4QhGh1+BbTjVsM83ZX03VcSLgtG7
FUoPTzozPyUyhhGayiYQU3YAyV+ultjfaa5+l7ZFW+/Tx/MaaoqYlRgHzD8xR71nyo1pNvOl64f7
ypPUn2kCCwRuHZVbCHNfLA+Rd9AUm7RWAHay6rK4T9ddvjipvPZgjYgbpsr7mfrYLDv8fpzo6Yvp
OgRRiSXe9lpYDZ8y+XvdDNmKHz/Ik3NkG2Tnlta4aez7Mm2rDRHGJe9M4DcYxodygzPj4sK10rJc
iIXyzakPaJjbtZxJtTc57YfC4LnpFaDSKCmHjpo77Mn9rgzuXbLsD2YlIMEYHYpVWElzhmKCVGPA
FGpVlFmzwx39QjLUs6UDajHPX6ceOv4oXJ4OTZm8FNQgnkvtPjXDz76bocsH/rXI9E2X9lciWOfK
tjzUrfmkfAhLQwqxjDjaVNcQC2rYVi43Z2N530Fuv0uT0HCwsmvu0Btx3OU6m22+ZLHvHZZ4ZeN7
lKbuExQ6rrA4udkON2IvnZepf1nGo7ZF696K/EeY9j9Mad8q2OebwdA/sBRvWOregDzKQ8KLoikF
8rB/UGH41VsjaLQgIC6BNB8GC90taqI3erCDaUYvvRmSrOd3BATg69PzKfNDE9AKTHVydtq5VTfM
mjtRp9GubIkNrUJAbWPYbIfc/AqywLs6xgUNSrbtmVBthIQZxfUYG8F33I83EfMMU5Z8KuL6OyJy
Yqut8KXsig+Z2/dz+oF26D0SOJF0RH5FR+QVh9HMAs0reQRXioxCJzd/wOaqQhvmyfSkSOPYkipD
vBfRM1RbwBOn58hQ/qou7IMtamID+vmdjIM3omOqTehHJ7ct6+OCZ9LD9FNULlYp6wmt/7OBmn7o
Ccfu54uJG6RpxGIrpCZDYbi1BThGEbzYAsobyX7G1lNcwwaJlPzN8k4UDwQn3cpucg9DORdHXUVg
MaPkYg5fo02tpUIYs9gGpmT+qpulVEL9GioGC75PAeMmgAmLa0kBw6XHWK5SQPDcqDpVThruzLrd
Sknx4QoRboqR88QJkdKHOQExB1cATfMxlMP1f8NM9yTGnLYelwbdIHBLEztAPXFNq/rLMpwzISuP
2QTGpWz2hSoeB9p+AJOaeL8YN9/yvHbM9qfRtiUscaKK7dLeuCOmEA0RaEvgCfncOHFSHqgwy8GU
gb1zbMyLN2uq3GNp6LeMWwuDpe9tIzO+GMscRozo9JOSfY6rNxMxRiDUnHydsR3pLQyx/YZd4PIy
FcgEAXdlE0LkuFlc7sVDxZRTkc+80kH8vRADwyWYG83ESzG1WLEGRmCt9ZgNJCBCb971sWYNi5Uo
JDyTEEnyseLm3h6oaEx7IdilwM7xK24wf+EiesA7qbiAmdCsNS+XHsU6iZot048HM3duy61BLm+F
QdDfGUb3TgV5CFKwFKDBrIHUX2eowDlNP8y5OsBaILavoqNSgXrzVY3xAoIHqo5xVUS+t1wFF89T
b53d55eeBFrRaCKHlkxaD8qWj69sGDA9TZpA0FrTYdUHvrZmtMG8DAR2Yb7oxqNpVfZPI8ft1YEH
HQDmgb37HYYKc2e7z3pxXznqTibNvlS4TYkaW5iqGPpC/yMHOWUI/wlK9BeJfkiABT4ip2N0NT5X
WsBnGGJjXRU56GbzUFrOu1kOjGjz4mgWEkP5NbEybnUVvCaF9z4PUq5GNpH7JuXODHWKYCtjqJpe
HauPj72svhzsmjEny24cL9ofwHvPnNezYLicTZ0P8bS6h72zVDxJ/ZhQLJF4s5p6UAc+UTlbtaQ8
2SXV7nIqFxE/wRL1azWJsc/VeKxl+BwHEWzKnEqu5Cv2CeEAljF+mXjUAVtZv4yJs2SGlSFI7Nmg
6gQJlbnwWT3nWI0NvmQ5Nzg+ypeAB6Yjd9lQPaESExujCzZBMT6ZWtKAlAqQuBws3vl45AlpoQpn
k8NlfspHSMiB9TKZNJuOLd+ZHL8V5vir9LiaCx/no2Jijdtll4w5ULyXmZytNcEe1srueRnzqHos
M4z4qVvfK57zYdAzlKtJrjOKu8r/xvG9L/rwTCpVRUIn/vh0gPPAOA9HKK5W1+iznV/BPzJTA86L
QZMFz+/VD7XazV74FBFS7Ja3LghebVPgQik88NLDpS/6aWGhoAJqnFO4fGhAvAkPq2tU1sk6EJzk
Ar8qnMNsE7sEHJlAkIGyxqeOumihIOPbHLyd7I29N5XTZhgxELe2em3mbDhlHT7rmIPV8Wq8X1XC
no8nn+Xazo4V8rrB9FuYgnzF5AE2p70WY3UGGzCuA8N9j20fc7vT/MRYh6FX5ifRtE++7Vor3L4Y
9LSjD4aJn9KGi7mmvcDAC4iE9m9lsw6gouLcTUeqpDqnf5semeEr5r+CwxWGxGpQXYXzm5SpCmzV
AM+2vEjVkTDvfzIrfzJJj6kk7VPT/pQdFH0DjcRGChr4SDW3wu1P2gvIQ0yhQNjznZcw60RshEeL
EKieVAsWGnDp/OZpgMmZLuLcgcN5XNKjsuFY5NWL43OxtfIWeO7FzLt9FuWf+IWMfSTAsNInrwzH
oXgEmD+BkOE5sjQspXhVUBOMEYJyDTogUOFF1dmdaDPvUqPRBHHJPFVDuYDPjgFVi4eUF4oANB+C
07Sj0SXJuHx3hW+souYEvGzn8FzbsXt34QCrb69u5j077JJkG3rWdpy2fVrm+NDIcHOCHP4svYSo
EzhsXBhMSz50bRCHhp0Msk9DNNDarsQPoTg8HJi4Xjreuqyzt8RMcNU2xb5uQIa5yGqY0pY/VDmJ
vYqj19r7DT5GbdiglGsZMRKW5B2cDe0/kbPwbespP8PjgYVQReE6N7D1htOdNsgZyKwCesG2zKqT
OToRc6L57PgcxX6LZ1gw3k4Ur3+LSIMgsWNstSR2KGZohJIMjG7p4Rb/+g+8yc+YhGFgTpw77fjD
KoajiYx2nWUCsP+ZxMHbbEueiFZ/zya5Nao3F28UtNloG9SdjetOLZ0BPCKlUEtUEYtv6DmrfuIF
FFUDjOyUCOQWmXVw4PCyE5JvEe5SoL6EFGKP3RcamC/2/AxUKukvJPGd5jY5WenwSGFmnVAtPhBN
8YtCq1hxoM9+GGBbCMRqBqO4du3sfmxc8zCM9jcGw2gFzWwTpsO4rRNXrKXO/UNB7G0P/JYOKam3
sV/DPBJDdBDuhx0QETCinfBYcpzB3v/SA1P/ieaBR3LZbOZ2mOAbUXyZXfmbXd/Jd03vWNGBrGqy
WbaZ9zzZkSS0Aw+Q010smffbGCPoJS/Cl8opOlLvE33StLenMuDwAbzxmwwjYnfrBjFNPu3lkmeV
KQo0RTDi/BCvvcA1tnGP1NIcSC5OiwDvaV9fDJfcS4bdP1qbecuUamftsdVb+0SdcsR43+3Qy21A
VBrYfPkmuOjIlZHXxiG2jDl8fSq99r6Yptcpmj5J/7ZJYF1FNsRDleivtrRDsNKBtcn74rnt2p+T
RTCO3ZYm8KNpMwJu3PRywAQxye6WOM4NUSY8814tMa5qjyMNg2dWveVcJViViZjpwazVUdWdmpSx
iyJSb11NtMV6idyRRv5OeGq0S3RWn3zpV6c4YtVpSuFvjCZFrNGuYrZYZ/hQZGkoTjqWFyiBW5Qi
hX+yIHSe7Hq4dG70oBVgC5W51xSkLMRAyFiOhZ7ciCwkxJc/fzpW9l1vT+2h7+rk0hU3CXplJTKS
RNg47K1UUeOhSU108EaksGYb13z2KtrF7G03dpo9QwmiKlbWuiGimsZnME/OEN7gyc47zLdUWwtV
w4Rgq93K2vom08baSVilsoUFuWGG21F5r7qqP6AlGFvW1+L054PM9q0X9qDdUDjE5RmUwFvHkn0X
VVj2u/auSFS3h0PGGMM1x20C9AVtawNF1HpJwtZmRxz5al/L5haFOdh1S9yXQbHuymzHGDoiUh1T
uyIr9BDE7Y4tL3tyMp/I2+Ndmp36LVaJvSeeUp0i8zzNmuM/39mqRhgb2PQK6pcqzUsbmm8d+XMo
75MnsqTCzTTaROARjL5qC/WCt7vYOEn9kTf5B6A2vaqEMk9Wb21jFr8BggXyI9JmL0SzoQl4Zn3I
qFckjwHjzIkRwnqObCD3MHtK7bKjK3k+lhZkORTFq3JMYgADj5lOu23ZMDvSrGbAYDYsLxLrt0j0
zh5tIm8aWW3NPDslLpEBCCg/nSXQQNOnVELzEDCNCy3IW5fQbI/R+OLbyyBL+d9Y74pVmWcfyTCx
mIkqYk0ck4rOoddXGM3M8Rp7iXooR3eEb3YwmgzGdfo6RyPwqYaxqKQ2d3T6Dn+T/j0NBQdGq6CP
4kTG5TvuovCZ9Ul7mki6qxrrIwdjRdNQWWyw8nk1sfRlRUPgY+bb66CiuB+C3wUl7U6F8J3ypsC8
3GbkCBozy3mjv41JaYDPwCihBnM6EMnz1U1mvHc9+5kmu9oEVg4i1PoZ5oFEBMlmRDOBLSf6QULH
ySUgdNMVRKlZX4BK5lXj4wgPmZQTeTzY/bzhFnuLnUndDcTVECSL5yornkJtPBXAQiSQRMLRebZV
7mEOO8JMfJL7srwSW17iX2RZUH4QULGPq3ZnwnVBukjyKItOuHR1tprHK8poaEM+tC7L8x97rqrZ
kD/rQlynfmkiC38/p3SbqUtCVombO8GQb2DH3jei3uft8AG/hJlt6V5bhgTdMA7nLrPvWkgRaxnC
tQgSI92MlXEuWW4icAgRTWfUglqRhWz2sXgh0Awc7asmJezIwp0mcm7kXUzCtCjCR3c2qytZej37
pvnaUdM64Hq5Jfs75dpfcZi9Sr/8tHvP2mpTvXnTCcl6AI7N83eKwm+U4z7vGMtky4igIblWOu16
ZplPtHGVH1Apk8NrC0SQiovrMTPN6a6vzjFIg3NquDB4EIGAzIStgzEe+rJyV4ktGTKJ+HlAPrsh
oh0+i8cVVFrzWTOqaKLikDV1f0avcxgTIdeEiv+sTSfaWwUM+6FXLx6D5lveUymUAaTOyKmpFLv2
LQwBM1Qtq3AR5N6xa5gUaXFyGx76wZie/R55jEHQOHUf5Uns0+Y6dm5CGYi/oKX9RDk+IoWlqSD3
4+y7pGvNXX8lAfBAfF69Lhdu3Ez4y6hQC5G8+cvwavpm4xVxcPhgck6uyMs5Iw+1GeF1e69OuYf7
DI6R5bDfKfkhfNYeuSSi+ztPWeaODePFjgeuwy1HVCDUgTquObY98SKCfpckjJr9XpO5xh4KArnj
r1nC76hM3z1/YrTcHtMCjmaTsaaGyMpoptoFnOLrlr33Uhbx5rzWBmh4IzGHTVuLcd/38dqZe3MT
0aWvG0IFV24Yc18T15M7XDNOTZ/TWABKFRPBqRoPSxjf1a83BKPlFtv+XAhv69bWbZmaw6gjHYyG
iakKX29omYDEzCY6FAWumfWHQBk/G4s4Ew+ElISwzQKASWsIU4Oh7aPTkr46EDrAzA4JU9arU9ZX
dLUcF14AB6o3f5pgobaB7yFCoF826iVMq9aEdBvocsRO1uaPUakTZehHbznfyTImqRNnAPIAWc0U
7XuSYPAg3+lsud4Pr++Ss0liySogc3Vlo+cn3F2XJPMkRwN6/ok8IYaEo+ahBppyssIDSQm3OAdA
ysAMDDv3ZZGNwPh9gp4AE9PAQqArjWvoDTnPp+qX0TQcy3XK84sIgglC5WQ+DTZ3vMsEGTRK+R1H
WbMnvuS7N9V9N/brrF54DQXIeQMlMAoT/KoQWLl5iuwck5G5sqM82CBn24PAV3yv4H7jqtlNLsMe
FN7JqnOaaFssw6A0Zki4fCgqQKdlq14LGtqIyiZrDBiERc4YuPc3bp0cTNyRVxDjggb1OpkAp0nO
njaNHonV6yVwlDnadXBSV5r9MXmXxJ+Bj94aNR63MuovbWZo2IYJmdTVbwWE/QQOch0nZgB/mEQ/
abC2SWf94BKbu7ES/zHrovIcz/oGOQdAaNueCYYzqKmQiwlgfx7RY3RS1qaRRfmalvflxQ3QkjGg
I01cdvdO1VlbuxVHlxdXNIT8Qs2ZUe6tiQnJTlE1fJuJvyKS+JfrDN3K0hNpIclPhvCo+V3WEwWc
5Ywz6wYPdG/l6PNGHnB+yoC4re/DXMWEurmsk4gqj9IfozG+WF0GfT9llWckxi8ZdtCfwOYkc1Uv
eD9jM/+eWmvrwBG6i4binOiYO3fZB8emmg/SqfXjtIyY26BhmD+H9TnW5nBodL8Fb+Rurcb8wQYH
Soyy6EcE8jy3rXdDHEFlhplqtGbA+SVh15HmfCnbsQRiRvkfEAtAZEx46NGlEINR/SKYETIIB3gQ
shHw4vlEW16htmLrnjsX7o2UPBhq86hT9w1btLlaRIwxF14/6begTeVDjSSYnz8HDqpZZlbjA7n1
PPkQPjKL85AADrFN70CsUpfGTBSC3n4e01Af7Lo7eI4EwwjIti174/znV9LpWc6ZTv7le054RMpV
aeo0ayLzJAv2XvO7R2txsgz2BaPXsZzVrP9NkwbaMlP/CAvrXbYEKTdRF++jPKkvs5AV8QRBdUiG
+Y5cGFa3HX1KWrINUrwlbIruSneAy5d6+hi1bGqAif4aQyv9BJvKnN4Wj0wGmpUcIjjr5BKDbMpu
HDGLXn3sTtR6wD140VSKN5I029XYpcHOBKF6H2AXN7pxTzIw+4ROnaYORZUdVgCperMBlCoihJap
OpiFn+/Q9u1k+RtLxvdcJuXZSewbgg11ngw3Xskqtt8pOuFU2bk+RKNpvStv2vtj2T/LtJUoxLxv
2GXLNj4l86asjuHEOqR2kU6VT7mW5lO6bMec5fu6KbMniDQuXwnuA9DulIex9V4Jm+chSC6AZTOi
MnaB69r7VPf9zsoIyvKfRofBrTfGh9EDmuZ1tbFzTPCCpZETqopOrU7Vl2GVN1AQ17Z0HwK2RtvI
t/iLE/+eVjo6a+xs5yTvLeC4nr8Vc17v/UZP6ATC/F45ZX4fd3N+b/mMshA7PaXL7/78kZiLEAkO
RFDE/SvMcsz+pdOs28oGPh+u4aYT39WnP1lHM22bFnGWqalQ6sk9KZN6yPZNc+s0wPZo6rAUDihE
rA5FjO1OtE8om+zCYrZrPQyTIGOpo43rhzjYhTFJWRTi7isBovdZFVcn2gPgrQrp6cBs4IofjLtt
JPIC/tF6RNBLY4YkSZaxuEZh2hGBRUSk27a0ABwuocnjUDiduR4md9dKPZE0CWZXQtj0OC0nZyRD
j6f/NfG7zyLtS+KYzB9xV3m71KgLuJe/czLhziq5DiWjR3TXasOLP56ttEUEhOWwnUfmyGbSnMCA
PhoW3w7mkVe7PoSac7R2rBqkXbxvfIa1JQkY24Qd+kJMjY5O2gCJikR2bck+aZF0c/rNG3iaTHe8
od8h430io0R2THRtxdFklywxktZeexx1fZD0Wze1PzIZHQxLHdFUr9IB+UO6WMGK6tpW/psI4rcE
epNfcj2B62tXFPfmhoBobzumKc5/24mhO1b2ruq7cD2YbOPGD2bB66omfL6duE8VjwJmMf6mzOi+
RWpQugz1qQhIx6v9ahtlxmdaQnynHTHqptw25tgepmD8hM33heKxoj1Ql8aK3s2gLo7I1IeTAQKi
c6W+Rl6vr/D9mh2FYbbmibSNWkSDkRrRZnkEysWRI7cMNqPCeh9tle7tKQ62bBh+NwhcJnSwK9NP
UOQM9l3hDShnkPCGfXq1GNrQ65qIRH8YYetua7K/U6/i58zo1yDwp1vXozlWoIlENGOIYDqqvsY5
52KfIM+bg7GsPc+hSDfmWFDZa94vXVMI490kHaAlvylHtuxBEg2HjZPaZzdk/DeM1i2MuB681mlW
fTw8RYrDWW9cJIerKW73SRRejbgclzjNW0kmREQCkgskZZVKLBk5jgzde6+dzo5N3xnbtNlGUcta
+uoo/RBU6ZuPXnPTcHEFj8SzZivTgG+sdHOOmv5cOdblT1+Jcu5pZOVnm+oxGeyrQ1Q8RSjjMxvB
ilsc/ImIr5ZEtWiANqcaiNw5xNumw9eVExFSElAgavVYlyyWTXS+DD03celfS8v/nJjIrQ0QZKtC
v45R8i7H+9Z7CXK3IaynK06tm315PTGcMWKDmmINawWIABxcWyODDEpgHKtZJtKlxQC6+tUFIcMq
JgOuHNO1nWWvLCUIKkQ5kcAqZMg1X4KgfsrIqECm0Z29Oqy3PsEqHLXGrrdQ6splMV6+YetrCREC
qqAh5G9ThB9bVvuw75n3U6C4LsHdVboOooR8leGdtEf4ZJLpUCFzkt0cfYb/1lIOIpieu32t90Mq
g3uUqhxKteAZnqiZ6Zf0EdEOl6QgsC7Nx+7uzwdPhupIFOyr5IH6zz8iJpWIlW72UXmW3jUJppG8
AWvz53dtMHnXP79ScfDXr5wAjR1iZGY6EwN7WZXdXiaG423yFKCp5QPe9UL7LiPQu6p6rk/Xmu9y
5Y67yVaswpff/teHuO7unNiKTkFak+0S6WmnJlXeOZD41rqqiu2gpX3986FH/e5ljLQ7l9GXbKT3
EIo5uUnOdDeeHw0ORdimE14si+iXTpAb5LELSxMbSS8DtzyRJN5jPLwmXc8EMHkrh6l5aKeIVl/l
x94361OgvsNZFTdkwyR4qa2MI/86B2P1oXT6THpYd1f98YgYrn3sveIutgBIupZz+OOh+cvN8zez
yv/xB/27iwh3EP/+u0Hob46ia/wNa7X83f2Pn/Xf2ZH+P/QaORgr/3uv0VMT/68Lz76/+Y2W/+Wf
fiNf/MP34Ce6Fp62fxqNvOAfruMCFbR86TqOtDET/eUzCv7BfsrzTBMbkOdbloWX7y+fkfxHYDGv
xLfkCxlAF/b+n3xGi7XsvyyJZPlI2wxc07RMx7Yc/9/9ylneSGnSNmyDkniHQTUHq1cO1k0GKZo5
DsKblCdEq579cMLmM0abzGNNRRHgblMjIOgwDfZjm/4uAy3PTnUP9uBj+T2jRAYFympOLasJy6hu
//Ly/nUV/iuNz/m7hffPty5sy3NdJPB4pZx/8+0BX5ysBivMNg+wA02ROKa9vsfYDZmxZkhBiBMT
BrgIq7l1zjD0/U0totdKYh8Et4E42sqemxRWrBXwXHSJyEEaxF1caf4sDH9VCp1KbMTFfpjJxV1+
fotSn2VhBxQ3rzdlGyEcQ/W4JiIuW9szEbFgExiKAqTduZnHS8oyCvlSLuGroHrzN7kx/gC7+mR1
6UfDKHAjlteb/BRYMMNNtBSSARKU/2DZtv7uJvvrxXK5AIUtuApdrrV/dVa2bTEHiaXHbatRiSHX
fEJIlRxxDjwPzMHPQcfqTAbAQdHGrgmBvhuwkW3C5VuBCGavrD8vqfJeInf6vdSWiE61tZYTnyA6
43fpf0QwMg+YoL5pSUkhz4XcwAqW/8Heav3dHPrPHyXgW+Ef4QeB/DefK+kjEG47e9gmySzPs3di
RN09ovAK9lBHeKMsVPW5LiNE1MwNwtbbF1XePzSAOACPyxvREK5B6uicxTjIaqwsDvog8rvaBxDE
SGSTY4XU5AB5foWafofKkaWDgdBpbFkieUTL4RNW/+HnEv+Xt8jGMesLJ/CFyy///hZRKfsuyXkY
Ziq6t3zYpAtAeLnqVMXfD9qB7F8SyespvRh07pRGcD0MNncNnc8WubIFTjfp94nf7/7ne01wwvz7
QeG6FltqhyOLA4vElb9/dyJJxta1EoDYIEB3MidOqsB4FLNAChviqoYIDaZHxqhbiU3SJj8gAKEw
IFryGNmZ+IJTkCIjiCnJGptRIp1008QeutbkSsrDqa2b9r5N5HmcSv/e1S5pBrHEKYa5UFZ6hnCo
HnPMYzt3IHctROUW9XdU4xcJnP8hK8yVtKJ7WyLhqKus3HQeFmHs0MFO+W5Eg/VW5cNX4bok9jaJ
c0SMbR1aOTAmFhPg4YGsSc+P4zv0BIvQL/+Vyx5hAyP7g57799atoUpP+CK88g7iH2rP/KuP2dFl
WSBOMzmY2sMU5E0ED7JFUTDUtrMbO+ts9M21sp1ho5yG7kGTP+WMOUkkFcGGndVuPbIXKKer6QDt
krhnY/aAHUdfkXY3Q8PfW+aLyycy2KM6+aYTLayZsdjOdV3dtNCfTKFuDLjiAz33L/Zu6CxiOvm+
eUgIt9n4RZFfi3Gx1AUmWbaTPPdov9ZYnN8jLaxDZORPihLiANNw5WsPwG5n7XgAmZwF1Om6Cu7x
Mv7zDXCqBmBxW7F2e5RGw1MhG+4BEjO7kij9XGcEntJzNHIpqRNfxFhZKakB1Wit7eXzUR1fYnCb
pV86wPUNpBVzcI8jY68046G58+EDNtSpadWyHkQldcCsW++MjKip0B5ByVYst6XcTp7jXCCJ+yfH
zdjBjVGzrvr3QTb9HcHAYvPn+onquyF61wjFHkRfXNl3hufx+OfW4swjuqHDB5JD0x3nUBB5PwTb
MejzXeg8zzCFcLKQxOEyB0IzeRuA8+wdkwwvInLVshzBpGTrjyzOP91Clgz4KMn/vC5Gff3z2WZs
3mnXSe4SDwXgKhYHrxrGtQNe8yGtmr3luN4lX9BAf74nL0Ym3ZOPac9ddWirhh+jcdlKTcZ8Noxm
j80I2L0xG6Sjeb/IPZ33GNjtayojAk1D86u1xUEyqr2YfsN0zBmy12QJ3JqssScE6Dts8NindbtE
wPVLrvswXIjCC8AQJd3ejJrmqZXmb4csXCOejhPr2GOYZyibOuxp8eyjFsbYJN2suMsFo+nFEYG0
kwS/jv1TXtU+9sC+2fXM92PTBTrMhHc3Ndmwjquu3WtNUOvQIytOe5ZxKQtO7BqsEmuf9sPJ0fFP
pXvhjR1vVh79qHIxn0XICH7ypk8nd+R5KNNnvKcfBNA4R0Pzms1Rij7A6uSqpB9JRJ1fSITy10mB
rKi1dY0NbeLyl5glGC7sfF5tiOV+cT+PP51u2nS+bR1j00MTn0zff65Xvtxz4GhcOstBHE/L+bNc
x+1yLpUmOPSOsSSi3arnuckZwV0hSvIDiLLY6W2vXHEsAx65pcf/EM1Mec2mfY4Tvulo8L9xly3/
Le89+OFrIMcjs4eFqmAy/cXKNtvOmgd6eCSY+0FU/ryHPvls9rY4d2NwKgnAuZShOs9V8yyDgVig
HnVAEpn59s93TONCp1dK7KrLIhrxymlQJQlFQX0fB9W9UGgP3FxOq6ljWeBKhQX1lnElHamMvvnO
3LUrS7EZ0Q5jUyuco2eB5gm7/Kmi4NkJJFBrCUr9PFg4s5dBvnL1riuMas+H/H+zdybLcSPZtv2V
9wNIczgc3TT6howItiI5gYmSiL7v8fVvgZlWpaIlk7fu6A3eLJUmMRho3I+fs/fa6O02NdSss3Jg
kHRpRQa90B96umJoDuSLJ5Hsm6I8YtsyGBbFL1XiB+zNPdVWXzBcmDd2RsjbPi21w/t1T/BDrkPX
5XFDWxMRdHMI9Fouo7ns8rWQCF7fgnPNLShKzrQi9U54nIrN4IYunPU62mAqtDNGC8LzTrEBWrWN
XHBXub7zbX32i3kkB5JVsR3IulNW+4RJRO31urrBokczuMeMx5Dh5v0iO4HxAztXwN2iFkwGyrxx
CuwrdlEXgReTGDp1lKB2t2+S0r7IWr+NUjROjpe726BgTEipT3x23pxykKWM8QK58E1V4NAMQbJr
A9T+KAbIiuxumRmYP1TulUstRJFa9Kt0Am+LEysjY1TQd4IC4MfJcPKH7BUdKFYtbH7fvfCnqes9
qTs6A1IsG2T35fTT4kRsvBYfGdiys96o8Ck3kn1rAdmKal/bmEQvnxCBsOZ4+lrWyXg3+R2VbRlv
ApQ8ep+Nt6kYu6tkwJKFRRPcvNsyPwHEapbdbUxeZkMBf9Yj7PCepM2agAgkpZQp7uSXPx2Dx9gG
mb9ygoEoPmT/80uG975fhE6oPWayv7ajeF+lcUV2HzJOfTDEqp0o6vWeP05O0F4ZY/ctMEPrOQ7n
gE1MlpBqfuYp+pw40baatIZvdYBpBpPjfd9gO3C18rutq5Ae82isizy89x1SaE10b+e6wsqKfNU5
Aeig2We9yFGLfmRhjlWMdOO+n5CT1AWrjwmWt624XjbamA3ux+eQ+OofUQrblvnv0HZkncWTvpOV
l22J2fwuobIcK0bPy0ZY7iOKr2Tg3U9jP360zIp82Dy9LnycIpJwwp0stEWrFyhXMsDnZOK1q5oF
jqOKukLN4EIhaAsyk3jKUibwyAXpHs1jX78zcTzXVbHhNtt7L5SkFaRAnAP236ZJtZ03mduWNI9T
Q8tv7yvkIKThonwvTtr07LutfoS2jkPI50uSYshRUQ4o82hbbZTqLm0CUdxYJlWcXr2/q4Nsv0Mv
RbPnNgYaoYgFTgOZktE0JPyPrv6oEfGYsRxW2Y10xobQezqy3MsbNi5clmAr/J7WY6XsY9OEHEft
7DxGHStVwFI+OxeORahddIXogrYTQdm86oksSJELoAtMIBNQpV1XPnKNhrOI0gJ3Tu14KQ2Q/W6M
9kKblY8FuhXVG0wpe0ZHUX14L7ay1LzNK6jwZaswOA9lcdt2416RP6ca+yar+nRPLonNmXKuyeN8
bZKWfdeb9avGwKtwzYjwQ7xgRmXeJVuaaUc7t6cbVyp4wbR918PU00p2+k3P2n6TMa2m35q84Z8N
CVsP8KCbjCqH7C4PzLPTogRKRZet3tc3gjdNIt4L+7od4mcrm3RCS/jd3AbPgVNW52z+4fgqLe6o
TjSaxad26BlHM3cezCgnr8HEqZ3N423XHrtzW09bj14+ts1W33p6dba6Ca2QzSSl7G2TNhxz77wO
Eedmyl6DmFALA68iTYp9plfm0cqHAyN6Iuo7D7PYUDW3SWRWK80lzxYdgGGXF98op81gJ8tYS5cA
IC5JPplLz/YemS5m57hRjKWsky/oGNBZRp2CVXI1KuIK27FGbpOUW3tibZn08ts05vp9nDe/euHe
VuagDkUXJ4w7/HBbuIKVV38mQ9XY29TeC0IR7DWvEEhPh7jVWvdXPvk/Szqy+r4JW+0mB4RA+u6j
h7rjW6DaJ6EIgS+Eo13Yda4MqBYbgB3+YQgAtjLSyrZmOqqdzPOVUMSC9vPO4ukdfNXJG5CoKEEP
1w/XQzNBABDJQ0p8pe+tg1L41wOIxWXDMXmnJg3/Wo08SKKzXiSeOW1sq0cMTecU8Ech5uFEsMyU
CZ+AZ7fSFBUmnVmIuPsSlAEcCr4n7QhiQxG1EhYlTE6z7y+BH1r+rnLIwOjmU0Si6YSHhyH551Xr
ny2XAYMXV3dRnuyyabC3fpFquCHiYUW/PF3rjcRC52ik2jclCtnXvEt3MLXrO6PxrsdYpJdGXich
gq9yPvso11sIgPcHEwf5rraMgwVcYW1n7Wsok/A09P6qdoCAZkw6i7g49SInmbFxHGa6901Vp1tn
3pS72ETxLEg34zc7SEi/iFS3RMIU+0Antaaxv4m6fhiGMjp5M1QlCX9RL5hrmXb3YeKJGwy4T9WE
1R+14TXq44n2tZrW7z/C9JJ04ebhRNgO5tWOkTPpq3NUh+X90LrJBpNanyuDhjFiMSfH+FHlQ7LJ
W8PZJ1n8PDHJO6QNES7I2LbNUJEH3xM2/d71eT9C5jg64HWQu2O6MEjylIoEcc0179a2tQ65b2VP
eBWN4xQaC01MyZIUl+KVCFrixx3k25Fn3fVBeAM0Xa2JZs43nXKDqzbGgxSKH5WuhucuZIpYZfqA
c84dN8CMtDVLybBMXKT78RTQbBIUPT3oT4TUEpl5Wry893HCSAGRceprl3DkOiiCczd7V4OGSkWX
xpXODnn13hSpfY48+mDtwnpyrsibnLecklU7X3qTk+3m1BB8QnhxB/PRC8eKhooSu9io+1n0A3an
dUnhoyMDs5Ro6iYbsEu6NyJRt2aa2efWWlezgRE6ULPuSuTsXjnW6yBuwlMLXJa4Dz+5Up30GCMY
IbqFUM8oYbxZwmrcSBTAO1gJ2bLwRjLave4yyggsxqSQSaCIdEIS7az3cz1Tege947ImjOxQc6xk
o1Q2voLau0kaBlz6FMq9Gqjq+x5ggKRH0ZsoCHTwJACLgmd+2IZRDkPogZqDwMsGiWJ8GTXqVHeg
pLcCde0pzLCTqHcOHpyVraS+fq9m8yhEPs6gZTd4ZfHszX8/afR91hTtOp78S5POXl7BDo256K6q
qouTAqB+L4UkuKWNaPxbr1S4f0TYrwarFczWIuyb7H52/CwL3zr8WZDmBJ/1Pj4/zCBx7pnHxqJ6
9CbXXHgWEUyCfg5qO1Z06noXCWP0Nmje8f20Wlj6N4v25Jl15DGNSVx5r32xIbCq6CrfuqPH4NGf
b1okzDuREQNEsjYZ3XL8LmwUbM6UrZIQtUHYmFeFaItNGjSbtOnyPd2fFLuGzozVV/quGaIrndjx
wySJFuuIZnVFQqSN0x35OsWi9Cv72AXdr9L9s37HxJ9MYhG7065HaLvOBvfHAIqWkdOdBhB8RbRg
idsQJd+f66g17/0pWZ13Wl1Zx7os2hNSRYF8sN6ESfUNdzVhkKrubwHgl6si4MhY1NoRlgq1v4Fe
YtuQMrZIArddZ8Aulm7bjycrw19MlUd3nGHehfwH0BwBrj6JIH+Z6zZHlH6MrxkVxtf1bPWoWTjW
bWBGeJ8VwIi4IYYOwhylVVRs8B/4pJgBmV/GlUFYvB/oVza7fmwZ4jqlDXARJrliqsm3WZ8zD4xL
7+SQHHUKIlTRPSfIpcgnZMp4ORejI6td5Vn36ZChIpRFiTCKwdCAF+/Y1NM6r1G8hfOx6f0GdSok
/9ozk2szsZlB5talq6dffZt4F0qLdhtJf44jSl3Wim6n22Zz1fcbTwvCk62zaI8S019SpuHm/d3N
rCxaYwVevi84A7jg5XIfD87ZG9jMPecXvcQ3Q/IPa/rtMJGDciMUA1XleH9+NdUzFjbTt8QwdmBR
sotImGHTmrY2Dmdh1SXJcnBBmAj8kctU0N3NEsu9tHR7cd6o5CoakM03HTNDFrChDou7PITtUuj2
NgfXsTA9V7sw7wf50sMyza4d0lRPmj8YN/Tggy0Fyikm3G8x1uR4Dj0NVl9DUyjUsHzf8LPRbHdE
GR3o4GgsBWNGgCxPO4pBrDlj8iuf+mPS2jrxu+h4S/1etXZEm0zTVgmpl5Sc3iZSSHfHWCF2sLXi
ObFO/SCy6ziobvOuThfJ6EDBakZMkSajw/cPGPRoWBsO4dUGAsM/Nx6vPQQhdX8ydzeJJr4q067f
sV4MOC1psiRa9FYXSbBRWnFjkvu1KvCN7vw65PKnA4yKtvmFexmtmKdFBAAa8WFUSORMMovhY3KO
pwGxiicsbBpYJr7KiSWekcGAZ528YWUmxSZq8n2kZ+M3epCIi0iJo8LZmIM8GWVQHH0HQydJF8Gu
Lmu1LWnPz5oZwFlgndbvE1ZpP7+f0zm0XPDx/cS+gROSwK+1IVDWoKJxEHnw/wCUMX5Bb8lw267O
dFkApXUpw1H2jtizn1EzIRaP2Bg8r/OWfmRU2wksDSUkLnaXPsH/n4z+TyiMBmQSBkr/MBwtqu9N
Mv6ffZ18z37WvyMZ//q3f1EZdesPxWRT0GiaZ5szn/nPYakOetHVDRtNmEvSu5JMVv8NZVQWNEch
hO4YOpGt/xqWWn/MA0J+jqFAQknDMf6bYen8nX4blv4VAOY6xjyR+g1LGntV5Bi0Z/cueh4YGSl+
eWN0V4VyVxNSFN9YlohL9ch4EPzxtyv1N3PO/xx3/ftDP0BjI9E2dYuKYd9bDg1mfZXqDYAu/aHk
U3XKG6qm174Kvxir6jNX8t8T4X9/3oexWmvKhDM87gUGfADxrG3OdGyYjG3AnyX0BU/RCatJFzS9
7f/uK84Tsd+uaxq05tBrrrZPx+5IMwhtuqI+NnldJ04C9pHDxFZPvsr3+PQ+fpiw1abvm5pTQTyM
vW2IuEsCATD6J49ZRSDrS48F3ime8MEIzX/85+/46XX9MDgrjVSr8q5w972MXp3YWtE4OaCKyvjO
DgGGErhcnn8Lw/KLgeJnD8488v/tqsKzDVuTYQdDTPnd60BO0C2HdwALcWShF8dKG+mlm1/cRH1+
IP/uweHN/P3z3JCxr8n7tx9gny+9cFdnj84I2ytCBKWZNG30Haamjjcjav1D5qibwX/qvQb3enTx
UV8alVqxh3/x4nx6mz/MuhNc7lWvRmdf4wSP7SensECcPdbS3gQZYwQ6yxYouKGILyUDqC/u83w/
/+4yfOC1yg5IzdTwcJXjWe+NVeSkDyJwj0lirDRYodVbXTpLNu6It8hYZbxdFnBFE7fuF7/BJ8vU
++D8txufgdBtDDJ493FEc0aqVTTilY4bQji1VWnaq6bRtzJxlr2XbWJ+rS8+9z8H2P9aOeSHlSr3
cSy4BsDNsLQ4EwNGYZLecuTjNHYcm/NAXJXDW1z4YBRr9yGla8exEutOcylHGuBA//75V/nkUZxl
M78/ih0WJ9dIpLm3uMfzGja1p5H1hCnLquadl+WXt/uT5fJdcPHbxSbaz9Jk5dv7KLXPFSmXRsm6
1cYXehaXHPD+vIZ1vXlBQv3VUjK/wX/ziH1UCFB56fiCOntv9PZ21EFkZM4xL9zvKfOuoJTva4oB
em2+sm6UHCuutEbn6J+vrv7Z539YyhhjNo4lXGMfWeWD1asVrZRNYf6UPOamc5+GxSrnMWPCf9HM
8WgH03GudP/50z9Z1uSHZQ2EBOKWYTT3eg5OUxg4Gy/zu2UXcp4/rvqARp/5RWDHp1/1w6JmF8q0
GRBY+9JTR28Mngx/O68juMEUHM7IOpKx+yiFcUTkbBlI+BkwfXWdP3uRPyxg1qQNAQiMZq8SfduJ
S8PtNiufHgwih5gWTH3JA3UsHYt85K/enc+u74f1y3EHLRf21OxjKRZF764MMWy1Tm1dmpOK2bwH
JzZkg/7n2/nZFdbn3+O3F0j4eh8kwh/3cXvbU85g8171fJTv++tuQAsNqi2UR4gJM6iFbinCaojP
//zpnyxZ73vZbx+e5lmXyFriHeJBKjskYK1g+j6Fj+FYvP7zZ3z6DT+sRuFIc7rsh+G9gptGl1EW
/DuP5Go/vCT0FhyWiKu0O8IcNo2aWKSvUi4+WQffpUa/fb1Ry1rYWVZ06Bz3iLR+hcD/WLsaj8s4
y51XLe/Q//JbfiiqFAqC2jCr6MDZ13UPSV09aE2wY9RziXIfjeB1VyUXU+eZteRxQlC7/+KTP1mC
9Q/L0QT8Jx3QUOyZcFwyZIpZ4SDGMdBLOSs3Ko5gHcByZ/ntFx/4yfr3fqN/u6yqAoloMUzel9mW
Vcf0LMAflC/c0kWe3wY08OvwNkAiOEUYauyvUic/fZI+rEaRMtxElYXH/G4XlU+u6786mljN13he
/gLov1ZxOzrXzjQuKg/bVv5Vftgny8J7kfXbd24DX3RmnHl7Unhf52NI5hggkrpL79mr0LePs9Qd
N+sXy8JnT+6HVQiOuKQ5lXv7jMzT+XyFAWI7VmffHd4f2iD+skz85PH5GFxcBbixR5oYe8T9tZn9
8CS1OQyyTNfh5BP6VuSk954Rg371qsy362/2b/GhUEqsFGSsirW9iHokXfEqQQ2eV9NCr1P2sYug
28IatGhI7oNufpWluy+e3E92FPFhKepMMTolc5Z98VTchb8w/6A/ShD1f6uugcNMX2WkfVZ7i3nB
/e1xMVwtdLNSq/eao7ZOviXwao+HZ+H747EVPDWlfbQ5BBH9Cjb5y4/97Mp+WIT00SVhULZgpcf9
VA87p4TkqaGTZwhicn6e3tLIWzaexvES4+eX2s3PPvfDEkQqSJUZhquTNdccZ1qt19867rhKg3iN
/OwYsj17hJp7XA0zgmyJfGnxxT397Pn9UBDlok+cJmFikY/iEngC9se94jNav35wrIxdh0KcoFUJ
gu9/+ZHzZfjt7saq9EvTKfP9iArgTB/93HwLGE4+UvJ+dU0/SJb/dZwQH6qfKeiAlXQ+1kGmczI7
egnwm/tMPHNRF7OcG33m2jE1TpTgYcdL7ZpLF0EEMjMohjcYggW6jZ4OpoWWuwkhNhhXLIyntLTW
N0Hsf/U6zw/X373OH9cqoweEOgi5b+eajGXQ1pl3syF48iUg0zqn51hXL6HOMzAfBprikoZyO7I+
N1+WbZ+8cfbHIGe9T8kORArP9JWRB0CyXoU7u2EOb3XRxc4RyHgGMBq5cPjvUPz1/P1XdpD/mdfj
/m9NI/8POj0MFubPm5mLtmqzn+F/NDH5B392MA3xh6NsGzeRRM7hiNm18GcHUzp/uDxpNDAZBhj4
Sdlh/+pgavIPgwYnmnaoSwiQ7fmZ/8vvoak/lGXamDScWYAt557ofxEso2MT+Y/H1dF19NsWvwg/
yrYd2/ywRPMLVCRXFo+Z892Jo1dhgNrPDHVtVtVNTgzi1jf9p6lJ7uQY49U217Zf3xq6Pz4kZQHa
zbqFp2JonrkabTypmJuujCzFExWTJakhmR6H/NXNMRdO/vUUg1Opwuo1d9J9ilqv7AbkH2l8M6bF
NpOasTBTsurynKGeEXTwoy2qKNDB5FWe/aYoADb35ymtDvoYIfGbiY9FnR1d16s3SYj70jVBjdiO
IhHBGO91l8AGJ4PgWLTx0d+J2kIG7hFMA8V6FUbNsUnR56LC2DCy3NYd/Zim0JNN2yGO0NyWuIgW
x2aoP8phxu3Z96YXb2MQDAuyRFzUpBNMNxjSotXXnWMdm2C66YR+J/r6qAJjHhQNuwSAyjCAR8aZ
/DOOjUfYx7vGBGunVLEwaACZbhOs+ox1wgu6dtGgEegtlrAa0zqggJ4cE7Kg8W3wv1NGjrX+zdDV
tY2zdGUHPqbVuFMb3C7muVPVOhbFLfo3XDvQb2WSubeWbcplkuMjTCyiLYvU3I+6/RZFJPXwiDzn
nnN0EM/CZEweUNFeUbTyhaUEOmEawTZwmb7rwfCz+El/w8QdSvSm5VDmOtauFTh8MS7ri4CQn41Z
1Eu7rYtFApR/kwqfmlwW+0IahykAHK78YfZc+sj8m53XAF5KogTmJ5SdYjyZHcYUrdP2ugNaqYeZ
GIZiQkQIwUaZaOezbJul9b2t2z91lO59rUENM8a3egT/Dcr/CeYufyOqmROtp977ZSXawd1F3kRA
TVQjNk8etDB4Dfzo1E88U7Paz8Ogs0gmP1uRYfXCk0RKg58np2gaDnHbXE2WfRMMUbt1C1yzWhZt
XYXhsREuy3nzUKU5kviDJ/NtyK1cFNpKvKVx8RAG8XOTAdkaqTM8DyOV75Nl5MyYNln12z5QQAka
52CG4xNTU3cDr8MF/bCP+3gz2eGlj/RhY9b+HZ6dYzaqcWNqzTWprvXenpCupQVNeh2RuO2eVOc8
R152i6f82pFUF7Yl10P0w43luNRV/zhUNbkzU7Y2BjtFoWxkOwqvVzzR0J6jSxhbzVbTgn5Rr3OE
SuvBQ25fpx4DyOSGUSJawHrSwTK6P6ogQqCqFCIVEm/Qm14HsbgtLYuNx8veAISLdVxM94mDQjhP
Yd2YVf0S5+ihU6duUTeh0gZzgGUrbRYhVICljVVs7xKnQPiQVy1ljU04irVvacpj2FWNWqAYc7TY
XtslagXN8uMNOMNvhc06MBAMC4T5VLfQVGRXvRSRdhOTtqDqVZy0zYLkL8aEFWTa1DC2Y6vCLU7L
o/CN58k7VI7ZPrh+cAxClG5xbvFOInaf6vA60sCTzJoIZEGeBGM1+N/q0A3XuXbnIW9bycQi5yiG
vmdF9ZlBvl2EI84tZWwYvB+bwvTu9P4Upoa+KNoKIqfA0ZH6y9J4IrgzWXghKCXLbUHb4dt2snKt
ME87wq4eBgsURkV7R1yssbSW0NX4LaBouG0xaztdC1leDDvIjGm41QC2iVpiBSiKB3Br/bqCGVjg
AJ4ntKg9S0Ih8eSiVEy7aemD1tNLf8FQN8Psa4C5p7UTDMdSmN2qFJA3bJ9hU9QJQInx9Sj9azEU
TLeU88ZgGItAti7NITsjhUL4qZ9I0+oBh3XusoUu5XvuI62kg2aIC6KWrVslv6wo/4X1PF1kXvKt
VfFLONYwtOpLoGe8jxKAiUKilRFYuSRYe0JAkge8EsWzGiOxNEz84OhA1mGlApK+sqfa0fajS++P
S7CgtW6lZ1OfrPvCR3kuyrcg1Yo73WJGbMxp6A5pyKy8deTcDEJvNsAxnzP1PUoBQzaQXraqtU6q
CRGmHL0gX8rMFgsB88A2yqvMiK78Or9vO6vZBbhe9MF9i+scxn+Z9zQAFAs+/E3PPCSaOEUVG0qX
hk9p51TQ1wdID8bLYOk3rDT7RuL/SNINTkGif0wF8B0HMl655KwBs0R95X03CIgvxZMhqseAepsF
jHnR4H0n7t5fFIWJXyPFLR9bPmAgdRV2HWgh9EDR2CFiyNUyqFq5c+WbrEoPMCvk7MEqtuB3MifD
dTTZ5hKLzdYa01s70M5jKWNwjT2D8+pRamTDR1boIH7F4jIk9TdL2fcykf4OV+oSjS3mK+pdaFZA
iR58hqPoKC3kpCrdKQ6YGlRs4Z51x2byU049XCJJdGK7akBXbqde32hQy9A3k+qmWxjiUTEleCSh
bEEhjl6mxC1XUmo1783EnFWotYjK7q4UmdzZjFlWoFzGzQSyda/DXcDgbVhZcgF1vEaJbt34jbPp
Yoyq+mg3q0zPUIsaDlRJompGDU5oPAFPwf2F76fOrhDcA7NEmSmUkzxZyXdiwObAGWtflba/lGo8
gRRRRI8gQcRNBcisvclFhmMC2KkbE3vnBvABM26f3ns7QFuQZuW4GmP/3p3I/tDEAxIJjTAgZK4W
jNwyX6JuPOdQgUwbmiD72WPvOGhyYNaEzkT+VPiUmcj1R3YPpY1vWoipNGMAG5eLNCDDPQ7CjWP4
zk6gcuwk+S8tAMtlzGu/lU4mt4zYSB6YYLD9ElQbktX2emjNpxGy4Xbs5S4mK4INz9kk/WBtuTpH
t9WSZZSUODSmFudvZiRXdatBWiq9G4pW1IIFZhZCmEBlNAMyPD/zgVq297JP1qPWeqsI2OYqMQXG
jD7fYgOdsYbcTmZuG4/nbNFKIPu1l1/QKBK4UcoHvYjZHcoNLNK7gcd0zMjFCYdH3HzJZdp1M3d6
qJz4Tlf84pZDXakJe5sSbKOl1njdpmyaU1BvJMqTQEaQ76pEHINXP2e6OlHV7lufuI+hSldeQLZV
NBACpqJwH7sBey5Sl3AQD16oIYAOY0Ko8pGuc77vKjNFbph+d0ZambofL6IBbFoftJRF05Cu6jKj
XRPDR8hgUBpKTRvXCF7aoDqGPoe+ZppNjIFLkt6SLDe2h5LbOQBa67uFDdRl5bshirDYwWZC9lAW
CpLgkKJv5YRaE0Z8Gw4lYq3wLgmB6/XZwPQ9NIJDSQEFHAMPSxeAYjbFLxGHewDrN45egT1GmgdX
L1hZYDWoTdlsQey1q8jGXGhWnnaNGpdgG2fmpBs3ZlTv6wrtVV44+syoutNy97UxCl4oqW2Fqm6b
oVzj3DsiVWXzKdhH4saHg8DwEvUbKRN6wc6u1z86w0MaWMLGlw8Ev/3y5djvgEneFziWTLTGiYne
uM4fdMMDi6ZYw/Bb3aU56j7oinukpgjjLBu7S+3Pe76xJAenaa0cqZwzb1DdVSi9g+ktvaJPniXE
2qVZOGqpQfLIjXqjsZ5dRTSE+CZ+iT+2/ckyhAmqbH4EBEvyU9aAF+uTjyMDg2phLkVGoT75yS52
B+j0/rPrqmZptfJKKrdeBH5a7aDHV4Dgqws+oGxDoQ3A2go2tQDNr7kFiLv8W1ONsIBEku9jpV8V
yrlTkXPdm30PCmbagnayoEY32ZrcTbiU7StLBPNJy1+kCJ2RTqsfGQR5vR+egEs6kExH0vzMWbnX
bQzF0udY7g0BPy++jE+ebjTb0MIwbnnB2UteWzPcyAq8sC7H9hpUPig4F7leXB6pNJ61rhzWKmxu
pYObFDBYtzYmstk4JoWUU0u6jtVCzRZ6EbSLQQvGrcLp14TDXeaU3x38JytLngIwT77NUqSVyZKV
/ML0Htlyi816bOufLoaNxWgFFoDO7lcbDfCreuPYCzrFpMVfKkBjogvSJa+rz8gDTF9dE8aU+IDv
vIovD/lIZFh2osm5j8XMZrTAA05vOtBR0geaY54CopG2toP1BDIQlzgI9XDVJK3c1Jgok/Y27YEP
xMYv0uiw3rWAgcnreJA5b2UG2Ih0SLIKuDWdrQDZ0T/ihakR6uKsJNIo6ncCA+um9JqDKFjyu/w2
JGsJuCfYGH/KTriPgI5DIIwJlbGzkXwsqAKJNaHr8EeKtCk6VXR2l8AJ8Q5CxwRqRRVGsswMmBkr
7QbozyHR2aWLUC5z69ap8AsXo31fkpe57E0KhLjkLdUQy3EGtmNC59SvKjRwbbigqkMMT3arX0XR
Q9+CsSQI8FEzSozDNoxIso1mT2B40ljEzDYBIgVMcGhyZNSymrEtrHvoVFMsLSsws/tiSmwM82rf
R9YcM9AOPKD6MYm6OzMqXxR+r6GfQM8He8/Qs3U8CqyM+Kx12C3c0ZlGyXyniao9DneMxkEhYUSH
T059NDrQLNzdfj3kziVwMIAQkXoRNrZdZUGJiFVOZuPBak1y0bgx+FoJmKhH9zKrS8u+BihISB5d
8nCCEyVIu3Dd9tgazZNvxavQTViUsNlZIRlBkqSHHelQoLDgKA+XuAfTGHQV4bKYMKpFBN42leux
ze9wQu2aMd1rac2JrM6B3vOEVLNMtvQ3zsijmMHxMwmxwGNEwCbnufElCZfvn15Qy7UifCii8KcG
d2IRzQkKfmflSF8g3dk3flIAJOv2Rdlda6JY2XFq4pEB793RLjQmW62hff6ISfmh0D3ERU6laKFP
jGinlmZ67yWkKNZl9+C7eMUtVV6L2vkeemTyWumTMINgFT2Uhl2suyg860m7iUzaORLzH+8ncYPl
AOy3rLql50dzSnu2d0rrB3XPTtezZ5yp3SbHUbSc0Net2fU7ajFXHCY3BYzvhTVP07DEEENOoIW8
WcEoDAEiLHlKbnVbv9IV2zc4iY2lV8ekbyrEPOG26mEsOBJc6FBU2UaPy6fGjm6QSmz4Na6NqTqV
st6XAZboJiaPlsJwRpx2aUsErLVzcx37XXSjIoT9epi8lE31E9dTL75boh4WCN1v/Qnkrzfc41S5
8sefBMH+bNMCVM+A4mkoXz3k0zj+tqKb3pJ+PANGK5ddwlTQ6c9AV5ZlFd+niX7VowN3Vf1AONdT
b5XHropvkkq8VbC7Q7yetoePQyRy/f4Tgpc6lk+OMb0ZCJGrHDW7VtWPUUQklug3UwuxCfj1SpT+
Kazx94XTjyYlhSEyg1MmTOD6xVET7rqPo1OXJS/6yDlZZSXU8Ltai15s19yMkU77YUBVT6sKV+K6
tlBK4UBPvZwzjZ4+EZKTLpqh39jaydaG+9ByKT+lgiFs3nRmcirM4AW0MGTiqBkIk6NppNcPul8c
uz4h4pIPNSwfA3hrUY5sYwxZ6VSukpgQShbfoHpTbnRyQAt3BYzzjk5K0b2YEiAYSUvEmJi3suzu
52+BlY6nleKuJnNxqrrrGq9yGipw+sMBmxkxTc5jOf1QHLeboX5wGyedU1hnBl5/lnF8nmS+92eS
FJXhC0EqvNneznKCG5DmLCL+dy+21t3EZSUE4Xb+vlUNhtQLT2kcv3AEht4hOWEHaGGSEK++f+Wb
Q8HGKLlHIt6l6J4JAqBBNHbRgW4WL5wVLgNNnNtG+1aaj2OCw8mq594O21nvs6iV5nfPJLENW+Up
6uZ4Izc/D7xZQRCcgqC26OW1WNn0R19qFbBpDNAj1rga/bjqyTFr+uKReTR24grjU20dcUy9QoNf
p0N4AlKpLy2/i/EiXQk5EF7cvf5f7s5jOXKlydJPFG0BDWxTa2pR3MCKxSJEQAMB9fT9gX/33J62
GRvr7SwurZJkXRYzkQH348e/045wLFiUNtbz1JyhHW9ggJE37zlq0xHiEomznee3Osge+qD9ypl7
rC2fxYzJySBCcLp7I0ePT2UaVyTgsK05DjXRe8Tt7UOQNY7iHWGN37RnOzX2zzY5bisHuuFvfFLk
puj5DkjgpZfyeyyLP6pswOf4ERgKk4BbIBm3wuaJrq30qUvnW01UDnvYLhdJTHPIWYzhAY0Yobjm
blHGg7HWU3wifHPHfe134BZ/l5fPC4rPweLZrlR0soOAbGgqAW+sPzo0yDCJJkIQu1edNiT9VvLN
SmlXUQfmarzjUmTlqTcfB6C3M+lMXcVmrZupj3AggsxxrszA3zmbRqhoGTRet5zy0yTzc61ZAQ02
YaQuOjDMO95qKVIK/07wibkkosfM+YE1nOGMfItsHL6rbKQwGyXdfvHkO9M7GPpH8rIw69dltTdZ
c8qEIAkdCWZdBzZ7fMSZ0Ka7r3VvlSQyjm+Tk1b/msD9j4Yu/+dxyv/fDC5jmVb830cz19+05//b
ZObnL/zHaAZ0luGyEOOYLkts/2U0Y5n/5nrkVEgDYRv2zT+DmeDf4HA5VmBLBwzX8qd/BjOG92/L
9/4PhjE/xvF/Joe+YRExYbmMZMwF+SP/O30rmjztRWqJwpoI5rSCsnwWPkBqqxgtooz94rnWTn9X
Ds7554sJxG5rhAye24m4/vOhCFtxJdqLsgzwCOEe//lVtfwp9jP3ZBn1fPBaeZtQ+Q/A/MWidt90
TXxL6QzvsrFddjLCfPvzMKtJsCqUUd8MgIfPbpzutMjH9xiN+ujpmaFOq/4fZruFe/bfZlNY/x1X
OoYnWQGzf2Zk/3XAXAqztixByaJq8YL4npzTns2pBpGSAt3tTunyIWtja5dM6qG2G7kiOUNvBgui
ydClJMc5yBCkSw1p/0Y4Ay5UL/1bC7a92fvcBrbNu5yup+kCFIAh+8CP8YLglcG7lk9T115KNtj8
pviu20WrayDz6Cl40JxxmTI3ZoVxq5vnI/5KuqQI0WUynIfUst5FV2eXoQJHryx3lykYQTkhKk2K
sEZ7Z8p5EwhjH+DsX409kBxdBdtwAnIJsZuK2WW7hcCh8yjmDLENxk9QkS6X2gj4SaePI7nG88w+
M2x2MrBq/dxQkmyQqwOz2RKSOtFGWepS6UMzIOhT2mckmrBplkDFAl/BcjbAGhsieik+vU4yndLn
xjDLi8+S0UrQbBMYNWxzTWxOYiDYpqW3zyqSnoA2esia69YZm23cgcc3RPSlG5vvLhNvO1UX1qLe
bQTGquEAbFI9oVyVAIuT8M4NxR+k8LU7l79TFgvT/JQCpd5aDluJY3aHBnfTznRjVedUIESmmPEn
VkV3CW3GBvqItsSuUNkr6/twd4isOrAAV+D23bhkcq9kUpwiB4cge0l0n/hAvDx8qjKvhe/SEJzp
qwvRkKwOhlCFq8DAFj2TTeam86b32bhOvT8GUr+YCf91+zrjYvHndWM4L0NFbjCk1nnVz7DkiwFw
2BCKszTDiGUB8KiM8yu2Wah3/VVlwW9MqvAaAeOAYIsoXsF1ETVFaePHixfe2griwbBT8fMKm/o2
7MxHbxJ3DpFrMK8ySsYQEtRETptFnnhS2WtAw49GPfk0Bsarl8cbtFnSSS2L9HKAMbryDoWl8L01
j0HEZmzQERecRc7VhDG41WEw7u2yIivchE8Umziacvtc6Zj4z2wZGfZGv27q5lcSe0el2qNtTbvO
se6EL9WDN9QAlBk1VCKYthBbSZ8ZSLJ27f5XTe77vOzRTn6ObqOvLNLRFKmUgHUEfUMyUzHYny7m
7pLMd7AmPCZJgEDBmd3ZszFu+zL7yiw6OzsV1botw/s5MY5DFDzalhOtEoDpk98cCpNgbeaNX15u
opwPyXz0rfq5n+DR2sE5KIKLUbVYOAN0LtlxGRHFQofOYMlvYXyNwbWO44dBIfDNTvKSjUCkAy6m
XpHb4dD/y7J6cFmyZbssTrp3EBsMP7PzJBGpx945IJ4iu3bqJcqxvGhMsmqBhzmYOcmVs6kDankq
qyrcEjrL2uOemSd5LQKJ31KfwivFOowZyqR+ebEbIKLKm/2D0PJ1aatm/lFXfxqe9JjeRZ7PypwL
g31keTr0xCmyp2eF33wjFtEKNka2YXu0Wk1r1PzmEpJ9PVJcMkQz/+SaDIFQfg856BhHyyvJEU9D
7+/4f0WnbHTsgwQ5vxrGkkgGaBOtin4bNbPMxhz+9FUe7BML2ySryqtmSfwofYN8r7SCCFDn0TJV
w+7e6ihkP8emkQSpxS57gBNaWssT8p9fdQvL3MyCBdefbw6KwuaFYLK7ymfsAXbmhOTXwujwFlRV
bkYEmyx/gpRlb6OlQ5FW+4v2tDg2A31wlKTQrytPMy76bOhsd0AXdr1g7NNxn4pIy5poLe9+/hSl
2Ag451a2ga7z86l/PngELPqdYMdpmAgMQYVjQby7zkyeI9c0n2XLca/zejz9PDQns9zOYSx3Pw/r
JnopMzzfsQ/JrSpr85kWpLnqpPr8edSknni0GRuacCieO/ZoadVC1o1IUiCHUn7C12ALowiK7VQy
rDOIETn9/Omfh4aRF6ekZYsD2CG8b99YW8Jtziz1ZPtS1E9NyyXIQqRzIjVwzVq589ePow+V9/Yr
7W26Hdu8u+JDYc9EkRwhs6A5ZGM9rtLE5oYZz7cJKgiAd4LoXL96C7vg3QdJ/93qjZM9TDrJv0yi
CJCke3jrEpCSmQBxn1jtJXQL2gDV/bC3FhhN7VXwsrUKvhx9Gzsj/ybT6U+LmP2alzQ8ZUhwaTqG
x6wFFxPyNtnrcFLEJAcbu7L+4KPzLr4LBUyx53ewcwi2zGpWA1Hoj0YS/WXOJC4OnWyl6xfWxczn
OAzSdUiW3pNoHJhhnT1fo0Jg6/DMGxzk+OgDxLvhRtTbACXnqQvoNxIjwZzFTx1NElKr8YXTsP4Y
P8FMrgwr11+Tl74RQ/WIqq2OMlsMCan4M/Ttn2ak6yKtwNvhxxdn+jL7ZHqRC2c6DhC/pd6PjI3I
OAXXwN1h3rLjc6868q/atPxNYAGUnBBcCzTxaD1GqNiuxbBejJ7zLiAmE+HYQtynA+SabR+qhM1j
r9ECho3Pqjq+mbGL7Jtv30qnyvZWcUy9YeLl54kyRBcxJnHEybZaJpHzQFAnSeQrzcTzSuxItevy
yL8fNAOUNMzVvhOK4KhKJRuRmfNjbqRQdz4wDs73cz7FO8eMzdu81CpDQmCGIiNbBhUxfm9ZBHIK
BlAK6moycY+2uXESU7bWmZcd5xTuRx4m9ikDVbZWenjLW/GrtVKG9FZvVycQTQelYL9VqC8tBeFj
jBpTW+61VOXLMBTVc1SNUOc2shDNraq6Wz0OIeOXb8fHyEERiaYrBOo2sVA5R5lnusM5/gMMXdyV
bkK647AESnuhfXD76rUaku5SNmsOkegkGnvhFYTqFpOPso5zRK4RhMl5DMr5WI7Nmn+6KU06zkbB
mSrreTvUzAOaGcqhhCNlSIy7/XydE2iRhV0+JSTxHnT25c9+u+/t9j1zmat5KbmW5mDOTwYDnn5E
R9YOqK3WXLaScvXm93W7gbJ1V9TutEOqSLnebzMZ5XdN5v/uKrc5lErQCERqmwVYBtOuGaG5J+zV
jYLT+AHWEvMCu9LPYAbsA+6tx4BbaBDm1X2WZ5wNoGYN1izu8hFGCJGbAcJH7d+GK5TH/DxDPI+E
nXK3QWHwOwi0I8VZ6dvvyh37E1sYyUNXhG+mE+jNT/Ecgf6/+/nQZ/Y1aKromIFuMGbG3fZkPneS
zY0oTQJI80QT8MIB3gRskoSWwyTRby56NsGLDelFdbxelQ9PI26X6ZtLFg1pXvpszWb/hIplbNoB
ruzEwHSuQv308yHxUJb85Dz0XXAVVm7fssF8snr3LcVOdg8ywGdvlZBMe0626B7dfe7ZUNBjx9sy
1K+3zCuGx3k6O5PoHuLJWOV9yYwf6X9VcFjf3JRc2hjWTsbfDaUkZRYOx0alA2WrQOfKkdlhwvPB
qot5lwZutHEn7iS0YRBnHXe4hkvcautXSFqaxMQo65kJxsDHvY6ENKqtNInfI54hRjOlXFMqRO+x
0Tcbm03N489XhZ4PiRlMTz6a073RjO8/3+VWOUuygpobVJKEe1yiKUIfvIVClbek3qmoAEKyPLBD
yXCCy7lfuA4wQ7KryPPs+pPYnF7N5RM/n20A34EXWL6rtg1nZ/gFqsf/+n4XaC2Rncvjf31POVmr
AFLM9udz//ryz//5n7+TENZG2JMkxYi/5kHuP/s+wQQphVfTud65Wj78PLQtUJEUd02zIYBTrX++
8vM9cToz//mPb0r9f317o3nbkrBEHMDyS0pmVLjXpkugshin7fK5fHbKGwvE//pC9+QYIVL4wpDI
ehWeY7O4pKYq7n8+iA4Je7TK+AjHjqwBv3vJCyd9WjhJP496ZVrP/rSv3c4iemzRr5OeMU2pX2DH
IYWSCx573mOSuP4T48P15LDj+vPIyMsJi0M4HH4e2pzfRxfc7Qoyk//U9/30VHQrxdLRZeQHU4lm
GL1Ci2BiP/Q/wc/79dw/ejOSe1ocI4MtJSYGa5hD72UlgO0FAGghx380mKnqxnoqtf0Qx5w8ECZb
CuCZcFpD78ZIfvYmYJqsXTMvBtnRfkgnutLwH6qYsAgSZTZ9F9/SgQysaNUuhg3f/TvBDl2RGVtv
vLbgxA3DEyQ/pphMOByiuaCoelgUJHIpEUarnqLhpOOhXXX8K6XHzuWs0mNfBj0phBnuxqk+1sIg
oUhMLlSL/NiNjNE68EfrQgtvNxrsK8bFLbTEtJekThXJc19G1pZwRocpDz6edJbvQdp+66zkxNTh
ydP1RTl9x5EL7IKQxrNHzbBKh+Apw0kEWZsjIeqGY0iw24EzmungvPW6DvZQZNwTBuas+kE+kcEg
u/aRu85RO8Obl8svFIlPOwGEqLF+TqYhqOQiICr+ttKa4AAZXmSd7QV7DivlzhMIC3ViTYZJVZdc
JjpAMgr1mVlOCarCBcEzkIySmiEWg24TKX/cJjL9/VP6GLMTrwHrvqgs+/BrKON9Cv8wF+ALiW/e
ZhFibNC5K6Ny3uaSIkJQ8mrNuK+ulN6GinDh8SsbxXsf0u9MSETh/BGOcsukaDtYUUZY8y+rkF8z
q0rJ/WQASEoJDA3i5sPwpnbf5FhF1LzAWf6KpP9yq+bFaJFAkxKHlf7L1HXXNdTtXVBimWh+RRXs
0dIiQ8HUPZpovuld/ehEfXaAs1YyR7BuhCIUWDx4w9qTOuL14KAssExVY72cqiDLuKotPX6EKvmK
gAVy2XqHVIIF1sbJqHmHdPEEWr2p/1LxY2nyLvz3CDZny603OGqp3+e5fVexca4jSRprDIRZoaJP
TuyvIkDSR4eKXg6cAoV9z5JKx15l8siqcLeWGPzW5G/cMXUjzVt+Rl35MQNi3ssakcAAmATHOXpL
A0CdjmfxZOh+lz/3JGXRE9f+zpn3XLsQUGlrzhq1YZdr+FAJMYbUD52zNbz4OxcBPsJCrRPN27DS
Pult9V/ULslEsqQy7fAAVinUEje5hgHqQGt7WDgnlzuj0juAmp6YizdE/AIQ1r4xwq8oU+8J7pSm
rUG25dkxyz3Sd6LnGNWqmgbNGlGT8avW4Q7sPRWaaM9q8t11rOI7U3sMryVjT0JCIY638tPsKG+Z
91TtdBIdDCA5zQcWCHmdpMF8RZlXrtJvo25OogKaT2J4A1UtD1dJiwpXMvjtLPOvHEjHEA3SlNhX
jfpTSVEjWO3c3pt3qtiQ0zgtDuBNP8u7TN1LTCe7OP9FnftdBw5jijJ4zMJDDAnkodIkd6VkvYcx
pfHUFOJUh9kLuOon2/f8bQLqfUU7SJ5cRA6AIIfLVxrQ2tQ841/NzsLq7mYyQVEAxJVQN+LhQrN+
I84QA0T6YpHducH0s1TuMT7Ag28o+D6Z+zXx9nM5Bdf1MiV35vhgFnV0zvBfzbl10DlUSkZ8+OAJ
lxXwip1SnJM6J3x3iYRJ/LFAYZP3BgHZ+2Ksvv2IkXscUG/hNqBwJ5DZi6zXgd8LliW22MwUvJdJ
RgyG4I4zevEXgpezMYdXCRPYyvNemcnES1J4UtofgWMSfAvm5oFoszuva7mqEh/hkFGUtO3yoQGE
T7Z9+wh+s6BIgbMpNnYOM1M2qmQ9Bn85EexViGw8mhks4cjc2UVDYE/axLtx+JU7+WNmFOVb0LcX
PXLb8Af3VWbOE7Qu0kxzfxt0rAbHyLXrsRiaPZ7HnnpeEX4JT7nEDrQzg3sHIbv3Yg86bcH4Hm8p
4mr1DZsP6WS2dgRI+U+4itam4Tw7laBBTstHnGrJBitvts2HgpBZXBe14m1aeuF6mvUJt3P1ahI0
qxI/PFVya7nzO8F35wKX4sp3sLwQVjBgzwM/mMiPls8wGQerRcefrHzRQiBv9NYaCqZlJME+xB7K
WstbvodX3HZAR9uBe+SsAsbSFk9tyzGa56zouSxWjeIVrG90Ggw33QgxAE2rn1WMnwCSq4v0Nr8O
7ZMacRJ4DL12Bq6IRmJxdVtuHzX0t8h3rgwe37OJTBdArP16kpOxJasOyxMV/hxjUcEjctQ55Kih
Jmao534lDaQtKn8katGeQixZd2ElH1PXfWk1+z5cyruxgIk+STQStlJWpl3N21G619Hx4pusWuDm
9hsKrrdvND1N06bUZxZzZFRC7u66Y6pqdLTG9d0ctC/kmWLPAdnOiQnFFwuP3+mDCOrxEOMsxY0u
j1Odsg2qmg+h5k9rziGGxg50bivfTwFUdyNhOjig2UU+THxLxQLUHnNSI7tv3ekJMy4bw675kBL4
vSZhVZ4JqXJ1a+3qFFypAX7sIFjJyHNm5F3/0JXmedSS3Qs/AjJy9NKUGMtYEkFqtLvY5VXSto18
0sS3HGbzysZ/KK0KYyB5dZdujt6CXLx2mG0ggpFAJsc3z2uB7c/1WyGCD0Q2VjRV8owTttgl2rWP
snmz2YuH4IE1QmGbm5T7ieIKs10sM2SefCtVp7AfHj2GrwdG5SsyApvmli3/Y9RDaGdcBpNBVSNS
5C/DiRdo8ArvpVq7dEI9xp+91Ck4lcJ/MVImudBGfzmSRoA3Xlg7C0uF0F02jnZZ3R/SSj5koba2
ucUKwORXn0terQaMt17sJrZq+N7MfXdr84tJdruKZHeUuR3v3aXLL+v4qpv2scbAjwYqyOQ699gY
LnGefg1LsiEQ+gd3ki+BWeC4LjOx7jmTcZFpb2eIYTHNMD1w/WMTjO7DCLFsihZVBf9BFrzmjJRb
jzO+1NN9EnyIjJsaIP/N0GMtCXvCU1IFEjCfd7WXob5Lfd+zrSYlmkmRpDjHCwx9gkvn4FrBS4eD
e1WskKQy6rHuK/AbLGiBiXwXj79U0UoWj7zfrhv/sSb8qsa5dOcPURgP7YQxzE3SN6+nqWRwvC91
fCdnqv/E4YKfWgC6HWtNOnb/0BnAjjzDWiDPMxC4q32s6qP1VQmRbuKyBUAX+tzU/YJDpCpBJMlf
LejILjc+ml6MG6uUJM4qKCENzFBbLzlag7IPRZ9iZPfgbkfWM5I2OjRHfRab29wP/ii3+o17/MFi
ABV4/lpVrDUm2KszocDXURpk9UsxUlWJGfUuBfm/aXGlox3nuwT33xn3Yo9sTC6pOtnFRxM0BlxN
MgTaqErvpijcVz33CkmHip2axsMbIe4OnY1miR/DFxstYMbrQt6xp1Vzw95Y9Wi9MWJkmiSWcjni
du96TGN2ZtsxbXDF9xy54PyQCBUa0Gb2OaMNE0+rpyyCz7Ea9TgvuK1pSqNA7UxuYG3TA6ZrO96m
jYTTnF4NYyzOVZ8cbGqybWF6eleX5Sr5Ym9tutZ9/Bcoffcgo3M12P62bQ1e9WR5hcjUpS+81DZG
iTpZfrPPMXhtkkU6MtuGg2M7Ng1FrjJGonz1Z8xy1KayHOKGaQW6pZ+KlwFBWZB7SOTa1i/Nlmnh
SSqw0yOprhYosI3uq8VeMb6QIPwbucJZORCYaYIeW/Y/1kU2WOSisGMtl60M+gFmZ/VeQQdcEdI1
nxvWKlLcxau8nhU3Lh3vchFeymgq1m4Vq401cXbJJTrOLCPiOKcYYK/jrkb0Gyp4kI1Y3BhsWCNu
5uIyYWdkN4kcMaWTj9DQx7y0klOZxQQPxmwmdPrUVMlit8lzwtM5PLxqXidCc/GXTM7Kvieozsu3
TRHwk7Jb5vfXn+vXMyUTQ7RegtdJpcy4wVTGt6wgoTovExSNlZj8YsuyB0h3p3vpkHxWAetfZuB9
mkP4XHm1v43S4aWcea+yf9BuwtF+TKLBuBo5a1GpebSI5902M4OYKpOKEaR8nB08WPYcHhobjxKc
2M9oCl6yVCBNOwWToL2d4H7FLXuZFnzuhAnQJg9CeaTOkvizCef0PR2Y4fEc4b72IwSoKulWRo5X
ME6c33nY/M0T5yaq7rN1SuveLF2LvroGq1CODGJRUfueTBMMyWGQPCckKm+ZKbvrxg0Og/MKjDC7
JSw6xVb9HZCIvE5DcxP3+T5a0PMGR4WZEJRoDPWDJy/wvedD5dfJzpHzc113vBtIFNJp9EUWaX2L
h5rQEetPhe0MD+SMFfpzSNPfbHB/zr1rr4O5TtZNn/6iqbTXJumnlUvQQp+xjZRbouRuSoVVoGXM
onujx/60iP9msD1tXNMZ11MgrT0kst+YBRA03ZzUIze5IVuvoHdZR9Mw8NDavH6hM9VrO0HQbeho
1qOVXYtkhsqJcWgFHTc4/XzouYeFrh+tWQ2FY12frMDvdnP6yi2flOSBdjDNjaehQJ4umHh6JMTs
h1KypQB8uorlOxt2DOMbUkbs+VPjTHXT6xRJ1oqy7oPthnM9+PKUD3sbqW7XVtGvtFc43qqF5sQv
wNj1TzG11zSfxLHBAcaujLUTun2IiinbxQ7MzJJzM4DWu048az4mjO9m4hHFGB5KY9zoZuJtEXKJ
pHjx2R6M3qd4tPayrcTBiw5EtZssXMQJgBg+DH35FFjezifkcq99+YVMcLCRfNjt6l4iY+RuLBkL
eyOm8m55mTrIW6648+nuuLMjH7CndJWGQ0a4cC9+22Azsveea9A8+v6BfZEtlWh9lGJ4U4yjApvf
YcjtD8sgrdpPixe2Pl9t5g77uMvtY9i4v6yybU4D0biu1SZbv1qkbzt+b8YXgaxz1xZpfJ/ETPOC
LDto2j86ROxNgzU89jbT2bEIWbY85m7/OM/Dd8HQTdOTAxAevhqvvyVJSnJuNfM/oD0pSsbnikwZ
kkjo+/KEjTNtuuzEUmt4nBRD7i7G8BTaMh1GS/++03FJSmpJLLTBlRWG5TnqLe4LDrdxkXtH3wzR
do2Uw60/sEvwx3VmINI9UbKzNWyiWNAZmH+boI42DAo2NGvOgeAZuBJOk2zGtv7QVoQna2Td3+d3
no3sDpOc2OJInTaBxyjGa3YIi3i46/CYjoJ/pw4QVgKOFOXf4jYdN/FoF5smMK5zStS2AYdgWxho
qG6Id5vze2US5vZ7GBhL3w1D2bxbiw+Fm6mLoEAhy2aBFPpQlWm0seZCbrN6eDLQSjN1rGWnzo3I
vLWBR5v2hmezJ9knRCjbMJFHySoyDKr+nepxz1Vra9DmljD634nipvJkRO1rQmd6ZE5K3KlETMCj
KC+F8d1zr9g6pfuOaW0zxf1L3FPpKuLqG3d8hIAbrGpVkA3rIxhp7n/O/I45wF53sZGeOoYL7oht
wnfMszT0H3eA3B+Zn4MdAfSvyY/wEzva58s2Vjm0v+u2Tg5Za5w5TD6c0HmZK4ALuETO4UjrTjiL
ZkcKt6DKadW5Jb74fn72uo9hNhA+B5oMN4fMO4lNisFhDVFC7XClXFQcScwRsO1zF/UwoFEngk+v
g9HzLzniyzhiSpKKZAgz6PelJ7NNogjTdPuM+PrMhY2LX5ZQiFtgBvFxdup1nJWPZgFBvC27X8FI
5pWVB+5JRpSx5BxtR9OMcf2TM06YGhFC/oF4mPIsFPEAaFz5yq2i+L1sOQ/VxfYrTANZvPeIUWCT
vTrw2kA0TFFPHDFidWHUSUxCuPYKfaKzTdeIMD47bAVbZ8l0nzVDckmp12ktWBuS7IRbBCiuAfV5
a9Pun1sPPMUMuWSvOoFE6dNT10Nxhb08MIhMn6bW6LYBqHuXedphapJX1ab53q2yzyTv0nWPJ2Sc
JqbrOrnSCz9ECTFR3PRoPS3GBVLXTNh25RJ/0TsGOSOVuqrAu8A7W/dO+1bTilRU8qWHTGOyeT61
88Et6xcr2JYQqrC4IGNaDOKwA+XWKS3HF+mP/PI9xd8E/ISiQuys3u9RmyhVpyDeN6CHUxE8CqGm
J6tSCw6c1CTP6jcuY3yiHZJtKIKZM74DSK/WWM3w4JtLTYrix36krlk077trVBUfOV0YyzL0x7ML
SDOzIfrKIIzZADv7UTgdol5eNVkwuqgfwjoI90KW7bbtCAlgh2XqWXsaGX4G4tFVPtcvg8mRJo79
fmPlK5AjzmB07CMqm2LC3QasVayd1PYIR0bZJtkZj6z72WfQxrnF+TvNpJHapjUfMvpG5hVRu7V9
COLWLA6NV5+zSmwzWedrPHrP1pjZO38E+izcYE0GQb0Zgob1QCfdkXidZnN2dlPj6IxzxQpdhdhq
xOsODvXJnykOBAOfRJC93Eb6MlXNqqU3vuGsOceBIMguZbFuxIozKSqicrTxiDCoJ0yJJVCcOcS5
e4+WS36ilOlTWnEktlGN795pdwbriHe80z68pBpIWjN5uaOiXfczKp/EWFfZDJ4Jy3HJuh86RjV0
qwDFmJ7aM1NY7R+U5+/NCrnf8XJeuMB39wGhISur/FWVzrFNC6Zwmfk9CAIyKENZSiOBrNFsOWWu
TZ6ob5PXHmXWQQ3GXZ8U2W5SGGljXae7wk5xNzKic/LoawTlvJuVfxhEQ8bwWCZYJaK32LA/FI3G
NqVc3RCddJxMc0MwldqQiVfuRGd/F1OBVX8Cuc1CLwqwMZ2VCTm6zwyuDcv5yrNsNyaoSAwUpTkn
B4AVjd9aF4yQW9sNu72VA8ZnWgUAwQrUjXfZl7bmUzorhvEjROCiAoXIMgv9n2ewYs0RwqyXMsxV
ZxzId0OKJjrmzq6wnIDNVUCJtjD+WiiiKIjphkOvYdfYDjky7w235n7VlTs/Ubi0bQdrEFt9ZEVM
i38CbDpRcWctH7E/4fvDwe417anqucs0FSNtPFf3o1v2O/K+CDwgm6seSBx1I5oQtqrXHW4v9tzQ
QPHriFVToi2Ay3FPjhD3mbWbyO3JYiVX3RS6970tD94o1UaDyi1SKTaU+9VmHNiDshr1Vtab2u5R
jyQ/2mLLeYX+0B6GtnkY+nWbNPg7C3oHbAw4CznHV3R6WYp0bfXpaznIa+FvDQEQPMlIXuWFSh4c
UR0M0TPDDuuG2NG4egrJcGNetp9DhlFTOEFp6E1gvuUjUAGqOlVvM9N7JtmKzc/go52jliM6QEHR
8wkFqbTrY6f6cZ/ZBGbAkbbJ4Yp+p6PkbDZflKvVypNuiN4Bz2pMiCbwCCro24ynmE342qT6t7W4
pm7Qk/jVq005tysCQ7JV2ap512m5qWM/ojUK3ufxSMTTd13PrwSvDPsOJwFxK4r7Mp0RtHyYACrY
xkla0hGlT3FYl9tCj9CRRXduc4yubW8c5oLQQSY5jyIFtVLosN1bnZts4tj+FVk+xadp7nL1aSlj
3lAY3lsWdbH2MiJ7ZEC7O5RrGNqEltfPgyZpqWh/O5P5y9bvbplycXcYAi1m1vTvbC7Qoz3WbDas
I5M5gUipG8O+vgbzR0t5BVZIBnsD15yB9gVXwvuqzPFhIi6IcAkSwq3sqbeq3wWOOVFXgJJStnal
Ue8aDxN/Y0Bf7CZ1r1lt43aUMa7uWTpwg3bXUPepPhs3aefhMezL4WhaxY5VJ9wFmfFqiQvIhYEF
SAQS3+m+DUrPoDbTI0kk+wZTyNSF5cqpUB4a4084y/6Q0BMsQ2ifqDauv/Tg0cStjV7+zsfsqRgC
dTBHxGqJFkd4O+l7FfIN49ojb+WhNsTWjbmAG7lPg7wlMBMGXzZaNQ0qL3lkluEpl/pAHVhzEzz5
6OhcHz1DFDwkGvojA01iOnNsDSGCiu+GhE6xAOv3X42NlYUnBgf3XVhmCdkDI8Ex9XrokBpjdcvN
udqYnNGQcj5GFnnXjf3UcefKsFNsCocyw8NE/u/sncly5EiWZX+lJfdIAaAAFFjkos0MNtE4j84N
hKS7QzHP49f3QURKpZd1kC4V61oExcMzw0DDoHj63r3nbrTc7AmE0ekNWfiwHV/J5hklC7WUTbJZ
k/Mqc9Nk2zEUTil8VllYzZi+5teO9K4Nzk20PehVcZQQN9fl7jbM8LojVbmtewwYKXLjdDSJoqn9
WnTFcYrRCsCvsHmCDRsX6YojPmK6YyqZ9HeGnT+aDk4wgn+Osj2JHkVLVCXp0RXtS91E6VUlnfvY
rLfKoKALB6/YWoqBxUczD81WsomHWj2QZGBPJyONmf9darhXNzOT8XXcsLbrUuwDJ7vTgS1IPdxh
hmlWPSayTSDN1yqvtqqMgaiM5LWUSl1OM4A20zcrSpuS18+qOWq24GFXNXgur4QtEYQrj3APYsR4
P9LBPTWaDlKmNMgXBV2gwdkiRu9H3m3ckSLGld2u1PLbCOnnTitn+0CuB5GiCFxVWt6pqGI3Q4NL
9KgXHZUfZDIgUW/naDXDuUApOx2LIloEhjZRefTNjOw+dqn5EDsc0VH8FLEr1szqnK1EprObyOxm
TzLkd6CsT11Pg91wMTK5DHgwwS+Zc+xBoppYzWQgWGcmwK5rZ79JkZI5JYZDm9dlo9n+4vNmAMM/
HuKloA6OVcvLsw4LcPcUYDlhcbppvk4JMvDJ0iBPjIjLBm+4V4Botbm6x6HFAEtYHw2zBjNrQK6V
04VRjHcZnqJMRMz23Y5Xgde9dhObzED47MsRh7X2Rx00D1JYT5PXpz6DOd82IZdkbLnYwyMFLDek
IUaUgBg/DUYNml4dipq3oNuSW+G0t7OaT6ExQXkaU/J0saXmjFEOqXDfA9qezrJLnErgzCOtB1LK
Lq2RN54aeYQiV67iUMn1xGrTT95DYtSGn2jVrhXJYUqJcWKqSeWD0pCmCi493nvIprTS0ImfsYqV
UcOFGr2qXc3CM+GKm0tpvoTdooKKo6LfRDBYaZeOA7OVJF5VXkxgVTc8xN2LKMxwnRh2uwtF8WMU
buMTZHoI3Wo/J7V5ZQEBqOvWZ6wMbUBN63SilcSlylwUnOLR6lwbDR5MUKvKVnXMfrYjRmiJqNEN
CnzZzshq7eYii9PvmucSUR4ue0sDkN7EeCwM6y2q4veG3L8WBwTGLV7IyWCOu2wE71XV75M5PCPg
7C6Wfm/EGDsI7O7Y9u3HhBQO1mjX+kAHWS7aaFhVk/kinH4HLWQgd4g9jtPSxNANo94ua834x1RQ
S5q1p0gXSXXz1IMRdcGhbMxMlGtDy2fqRUYBZg19WNnfa9u7pSd6m8Yxkzjb2FV5DGIHHk2E9wN9
8r/50v9rrXqYyh//+sdH0cGBn+5+hFGR/8qwMwU0x8+tVQ9FWPx///d/p3b80yVRnih2KR3LdiUQ
zD+Rd5r+T0w8bCt13RQGSVeu/R/oHYEehnA9gIWGASfPWMCFTdG16l//cP5pGBZmLJgi0nbRyzn/
E5eVQdLHf7MVgeKTbEhNz7aIFXEtFHv8779wKxs6/qjXf05rJ4/UXQ+u625mfsnGgTAnCHXrmkHK
BhcOeTIhqXgemlrYF1JsOqQOd0rV3apXSb+XGvwpD+wcd6pjMSmq0itKyJUYenFNHWavKjfJd42R
iOtiFs9qkvYuqsioWxKgNuHU6wc6rtGqJ4MoCdLqiA82PQ6JjW63hDwUl9XWM+ZtbYF6qutuk1Vm
xK6CN1YP8WRUhN52ovGpAhmgTGzBcnZV2CBOHgpwv6/iO80qq/UYxQ9RwEJAUnpXZ0R8DlTvXhq/
Oi51o1t40ABqpPhEwGLSDrx9H6CYLuXP7In3DksjtBgqahIFbL8r6M3nVbQTlv1ksswesjbdzYuH
ekxwOOkMhchsXuHWBqZS+GUW9Xv4R+m61yDQ7Z1QUaPFk+3P4XBXzdeiEGxTsFlsGif6rrnVxaut
Je+xKJw9lURN1pZ8ER7dl5SU87xg7N+61bEZ5NPSsUbBZyiaYLn3pgPYQPK2KkLv0GfzzTBV+079
VDHOIIzAo6ffd4bz1Lug1vJ8T9gojC18NmIqj1OOH7hQwSZRNJ9n4T7ZGg3JiL1eXu7jOn+ctewx
gq7KHbap2rxm78JIm/0oa1oUfHgF3Y35xZngIowerVUwBmYExkHwpSkwYjCphomDmH3nYtPhBCbD
XczSTrFYXgfefGOSrYTrEGmwmUDNkeUTHLQDyCobAQFFjrv4Xkwzf+wieSsrIoOj+Gc6WtE2A1FD
rNbbfFIjs6a6cOt14tm7Al0iEe4fqoTGJ4NngxwKT4vxy7jiO/nXlz0stm1T8N4qTe9bBqAQxoc6
wMz6AI2I3cQtV1FMPPSEtS3GX2RivHWz9MZKjBskENgFWhttjLaWYLbg9eGIhv5WwKlaBXMtcBJF
mOe1bVY4jzGTks5CwoCMkFjrdnLedN4Cm6p2d/YU3eFBzun2YKNF1UfDpMInp033Xq/tBoSPJN7x
4Q2jOvPGSiMDTVTQI+jqqsVsfFdIGlTPpmSkbk/QmpfAVzZlzOxUdOE6vDV113kC2oHvu+4e0pEr
H0bL8JBRX+3QLNRGZpluvDVqBtM0cfHkZKfURnJm0Juoc/CyUcCIhwCT0IylX5fGqRq7+NYR6PNa
r97Y5ejgz2+X5YTdbF71x7J0T5Qe9xACnnBapps2a3Z2xUOWGG63pUas/TAvxFE2mnmMlj/9518L
+HI7VF8X+mIN+dMQsnhB/viTbZ80YczHVu8nHivjIHGVjLRjVlaj+qO5/CjJmt5V4bzH22kfI9ds
4U5YpMwVZX3640cVeikZapIM2vKqKq5oTX0rK5cy2Z0fk8y4iRcgBgwWXJ6mL7HaeWN4wU6XGHV6
vPsJC4odsXdU1liBpxjYWyqEGhTsES4gUzCxZgduDkRZo0uyL7i5SW5H2rnrsL4vs9f4GBj7eoRv
2IwZjfHlT8Oox//+E9CIzoZ0UuWAzGejeUG6D3S07U8ZLeN8NTjplS4rBd2A/hiMl64blyHxYmdC
jp1ChQHQZho6T2xq7hXNXcLR+DGOzjvC8cGPyEQ/hi1YPC9zY3BDXLfRmOHlyTrdYNTZ0D4ioS3F
IqgV5B+bjDaPkUzYpyP1Ko6WLNvNSH7vqqoJzMuthgEC4vAkd06N50xHQbZpauLrrVIpkVuFK831
er8qyxFSQwxS0gx9gqRt+m/RFbeaX5khHBq63NtaG7KdRPEUde63sm8veo1YvBjsU9uRyF2mDw03
0cnVp3ctUAGEl/p5SPLxqKi3eKcAUOu9wzRU8dF8jKLG3jgto7xpwn7q2M0+03GdGqFV+Z5eU88t
uLyY8PTagWERud6tPdZ0ClPnOu5dNrNxiawQSyNovOzCCIHCBjVCSKZHwxEI1AkNXbuzdWTHhZTP
lUGtp5OAeLSgPkKfrAlDTBYjYz9Do9ORLNdRdQgr00SaUt0xoUCVz0gSGabzzgXTtglqQwdFKkNV
2GLm6LHbNOXttETwpuO9lZvdQ+xcV459iSBCbrNYA6la05tHYZmWw5uC0LNhnFs+uezJgThyesEH
rqt5RMaG+hKLxrQ1GYLhsaAX29i15VeQAraW3SIj7ENeCSmvqb6s3rHKPc96463toibfeIiQTuT2
7AdZsB3BYax03X1vp4qlQ+vwh2qGvYHriFKzTMGbesASx/ZyIonS78L0YTCneS2tmvJ+vBFWNG4Y
/aSYAMItuJZh7+QjXF2NAUCo2erSJfFksQJzERl0zSXrs4O9HQl1eGE4yAadhs4CCn1oR4i35ke8
BWihsU2s5jwR95HmrWqv7Tbs7fNtXS7mND3xx66CxScZfSRuDorV0iDkQA6bu65nllv6kGZ1v5X0
8BkkjJe0AdC0umxpWgYhR9uTvEqKdJcp7OVDAtOPnE42nSGtpj4HDFFm+rFCi8WkymhuIj2Nd0PL
ZicyvUvJbBFV5MT7rEUNWcQvpavhW7RN2ph55NPkRZ7VBoferMaLxYa4EuzZV+YU1Fed+h5byIMY
SaW8B4B5MNStLprGYuKqaffz3JW3hLZOd3qTXPbOGL9A3Jd7Q5CGxSUJLhsd2GOrFDwSPnl0AUQM
jds9R2wyjHiytlXf1nvTNVK/KZZ3Uo/CESzZReuVF07vJGsaUqVfqxhmWH6ZZ+j7EqujxxB7Lnai
8FrkE84o4TEb5HbHlk+DK1nE0BGo3B4b9Tua+e1cDe1Os7tmyz6o2bqAxDadRiuiUol1I2GnMSu/
Y9L70yLC4z4JMZRg7c7vypxbsyjxSGllRvwD28qrPEFH2othodduS3avqwTdqq9pARK7iEmJJQui
n4v09IchKhLykYEOfFszZbY1lY9FSaIFZnYjhbJexK5LMYAgoxLomEtrQPQnmc003cQYWx97H9kA
DM6ERpFqC2vT3NF3GpGaULjSssRbhlXdQ0U56dE3oYJ5PzIdB9LS5TuhNGuvacUr3icGvDEfqWzy
2wtc0+x5UXqqbwFo1bsCEjPBmAxQmaf5eguHh7HOW9JJ4xJYyrrLSyxVfQp6N+T26BLtIs5MpHpw
2+hZtwZtHWMskDJl7SGyxIeBFNrU2ttKY8IUsS1XIr8wB34BZhmWX0YVSZ5tTiLlRCOi1ddD1B8t
XmoLF2Rcy4qQky5GxoJHb+XMBLkGaT/j+rm1es0v3axF80izY0SHcBTmouKkF87EnBEv50D6s+LK
mGmdb2zLGnlyTArmBMN0YD0waNuGblhd9z0BWZxkHdfkSOQ6rxyefphzpXnKp1nf2Z394hWWvKL3
eRE7TXsVj+WdG6NAoIYtPTFc2gmSHj1LWp8+B9VeG5r7LAufQEDehClUsTn6pnrXz6cpXneKgjB/
iEEA3lgieZrTx56JF+VnfkDgn1+FkyquRDXNRy9e1p1WbHoIkYDP0O9OAWK93gETLHLUiGIxwir9
6o8fmhOfPPJnD7OHb4d+xxiTiI5jiv7sCV3Th8Sav2/TSl3VZsWcQ1SWbyLBBnSBDjXUmw2slXAv
6+zOnGrlt+b4DSXQddKw3DUJSahO7lyZPdfStYZ+2yYYPY2U6b8+GAaAvSq/6I1hC/fuvcbvuu7K
8aPAhDOZeeOTyd2ukwkcWkKg/K5krgELkLJQZugB9Xqg62gDCiS6fgPJD5JMkm3jqPyuhAuGTXNe
xhBUE4zcCydDrui58W2mG36VND+ttKURLlhOOoE/pEnvirof0JYvk+GEaW0Fg9MNkydLh++oeaB+
sA7um25AY9KMfmMQKVG74HkCNgTK4fsS7puii+w3roFYT8v573RJZ67KEF4NtXWUy48S8mdHoPze
joZTznSD6BqLIad8ytzsZqDuNdz7RfW4bWb9SYU9/dkYDHuSK4RSU5luax6N9agWcNWAe6NCimFH
EUue414IGWzT9qMPdHw6sKebzOz3JE3o8JHyVBPbFNeu2dtUNoNL9jwYZhhiD3mW7uM0yrcoibca
DFuASuNGyu5HUg3PjLFe4HSTYazriBuNF2Svxzod1ipAHmmF9JFce0A9XSi88yYaeTcf7+uOLXtL
H96u8/tw3rpsOpkhP+r2XK8xc3YQ7qR1IBj4YM6CoivW5IZ8pBfg0wt20fwxp10EzGJ8p47pNjm+
DZR/qa880LtQnB9SBayhjrVd4LFnzoBd9jkzXzp2kqGIYMeANQGcx7QR7JWiOnplaF/d1XlAOHhf
XicTHzkxI9nUMz6XFvU88tqTcgM4sUXzSMbnu4BZd4hJXu7mlUccNTeP1vpDzQxgGjiNUS5fyBJ8
YtA5bgqM6jldxmx5MAcXNIL1knsTILv4Qw4RcuUFmaoNDwL2kW7QJc3Z8e6nuHqfZXCfwqjLAveb
oy3QZNq5VsmAKG2aXTrFVyNchlprdozT/Vr72UPVBVDBghVk2lutxPe2lmJdDOajCzP7j9eDUm+x
Xe+ziiHy2G36AcmUTM11JqeI7qd1osKkQMdyPyIgODlSPY8xjcmQ7iruF2aB2XzNFBxRsqee8ZNi
ZJsps+a5xAhuvOLl3TMeXZxK9s6Fj0kTcw8e6yUL5RaCY+GTOfU6Z9YN5v/bCFGHicY3aBG4dXq/
jpR2yp7lfQQpn1wzBk5JMdKNcKktEbqtpqi+VlYGUspbvnK/lcga9kbHfVoSKxcU+p1d/CHAZhMp
y8eAG4agMgqtIvzwwo70ucLb5Wl6Gwq0dlpdmseWyk4pAyoKpdeUQV6lFpX9KtJmTNxOCnbawd1M
UbJGNIZuGASQNkcnQccZFWCIVXlungM0/If6yrR41YYz6dqKcU/cXZPucN0WChT9FAJ3HCP4l3RU
AFnKbdA0xVbozfeelFGFtHQBh6e+JUcX0UV+N4TVTpG2NqnhLqvFhVLVew2yw9ERdMQMO7aDZazM
MRu3vaPfu130zBhwb5O8t9KRw9lIYIEqyN5Il3Iy2Fh2oq3mCni8lfBmdfD5F0sKuwcXNU+jfkUh
cqkZQAPpPAfCqVcu2hkCMhig9AN3pF4uQURGwlvLVe9yMqNTR4enL+b8kNMv2PcyvNHzW01ZV3Fn
DBuRwe1nA6Bh5EVoYQ+PceAAnF3cvuSQ4YI0IpQhA4yd+WSp9MCSCzc0uNcA/Oilc9MO0/dESymz
EdoFDSjxHjZjZKpnrZtfTKMyVpRXezZWrAXjA6WV4ZMu3vDkqaew48nM3em+CMRWRN9Fpr8WirXE
KQYuuFtft9zWI2bgrGh+MKhnmorwfkq+ATWgYZh/Y7zzqKVZ7GdR9RGa9r0esZJHUCrBsH5IG1dO
VhKFWyKPryXKO/MUpBTbY6a/WzNRDx4S4bDk/jYrFKRgcaDQKnWTdzx/ufmYsbLsBCPuOVFLHNtr
HeEJSNrgwcnKfRgGT+7MWBiIGeo3L9p0Ji+7MAjeMbXfmt1AKjx1hpzt/WAaN7SRN73WvWLBHDaz
LW68pH9NgK1JsYDOF2pn9DizHsxV1SOfVjfjaFJ41db9QAFBl4UNf4Z8bBbBykvg+A5teDObmrHG
DPuubP2lD+0PG79mXc36Nu4q+I0azMNhSI6YY+6rfLq3mmIfEfKAFlm8Z2l3k3ruJfOsgMd3/i4Q
O+GN97YxgrbHokZgnsDVYhgSojJKgmUn+YDS73GGBr2FEglnp+MxMbvjEOmAODU4r5y2bVy7+5S2
6doDmozDgfV6VsjsJSduqEE8BnR2faNXG0guzXqY9m7mPrd2QYkSIOOSLDVtSZnQs3ulcl3Zh5wg
vk0F7KYwx41m0kJxs/iikGSm0RIbJ3cHkxRVZZ1cdp1xjw2XV1P0WE5kgugB0+FIBd8DPBns5Tpy
GSIboBW6b7LWUZIpfVfo7UYF+AArg1lQFzBaKcWO6gKBnE1YwtRd01+YT8LAsjJFEA9GZrQBkvxl
TgakmRJOoBlAbfSz8+ZN2vJ8jnGdsl0C5m1wPwbT+CalGlgO4ptpAkEZhiAZAkQqGTQHGo12yFxz
0pzGlxgnkAmFEum2vrXoc0RzXsNsriryAUY4e713Bc9LUqsfMdNnuDfDewz0RY1XfAxKf0zF08KD
J23FugJtjjkTdtkm6ay7snoqkYDgRG3XWnJgozgjrLmsTWs6CRW+mUU/bvNJ7DLbwx9maGoTIani
hI6nvENolwwY+SqPKxMGDGiDnNxybwqJJiy/JYM69pP4vhTTfj43Jz27DNXE9rtGbAiPeLFtTVWK
SmsBZXnpk2bSYuUcBntE5vc8n/fsn1+jHLJlTwqr0DrfbkbS5DDmuEl6LwLkE0Uz3EGxIoliiA+L
CDisDDY2nYcolkmmICgGGaIsF5b6CYLoc5PbT0YFTabUb6PZuWFDeVHNeEi7RGc7EkC0taZ3zi/B
ADNCvAxuUD3IEy+HiiY7GrPY5WSyzx803JLKeBAKEI8h0bJhbnUgVOnXXoynrjnGfXNBo9DFpVqp
dy/PXuKserFcnk5igvSNqPHSQWwAE8+tYua5eVBJ5rtjbe4j0NZonNt9ZQLKauYOKX+WvY2F/IY9
+SAtrebpmI2nvgSm5XQ5PbHoNRvlsNZYyNHEGhNoI9rlAFXe8Hh4a2dOvvfc0sHgXOcYCaHZP+Vh
h+4lt08ulKJVcOsE3m3olt/aajyoAS+HFs73pru8Tu7qhEquTgssyE11RBfVb5uhR2dF7T1iWVdh
/KYxu7/uAMR3eTPQ6tMU1VpwCLWal7/HHjiFROkHbc3rNn6yhzjctU1/WfKYndgccV+wN4ZSpiM+
9sH8h+talC+43axT6w0XoTZiuA+eaPQfJjt6KKsJMVzUNpuB+nslNeSuRTK+LO/ruYNWnMLg7Qb6
r3OLmiKDjDBauBKjtDpARCVfe8p2swNoSdy2ENpQpShfq5F1DDodoBQGls1AbtP3EW4WTyz8oPBi
ZuNCvkaIqsGBl1/2/QXJP/ZaxWodAh6giavt2fnLLOIQDU+2QecI41R+sJwh2Fmwy9aFFz1jY3oY
8mHVaP3zjLtLjAq3XrJzF+tQ6+Tdem6MGwMa7yodmn5fmsPPLMKC3KcTfRZ2lEMoGOJa4b40MPRP
Tv8dhcGj5VVU6Vl115ouZkpufaRGG2Maw11ksFpmghSA0EjxB9zEjeddDo3hXjFRZ11Enw67gl5h
hhHNLwWb2aF+k2ZgXiYIE1qte9EyQ9vPlh77bjUiT0aO3gCQcYbI9i1RvaOaydaabmMX6B/cAOSb
FOIjifqEIU5/keOcwQuJkzZhcdRd1gfdtlZYNl20H4RDjHHxiKDgYc7nNyG5Zt3sXkqay3IJBSSf
Akh9gGUn0pJjMnrFMRlCG7UF/kynap0j7zsYxOyGzKBDKV9O4E4ZPZDMsIj/SZWroeGDSUd+9wbM
xO90muAm8q5dFsNYkzOisDHJeN9DJpUYX66AN5PwqLpHEu8/ynBe5zhx+FtZrgnUwn8asyBjnvVd
1zli5WCQEySvcTgLWNAoUgyQS4jNAARoYXE71OFF3FYEZEXmE430t1IROYFA/g6yAW2QUEcLUJI4
1MriVMOOQPZk+OzWgw1pCfnSAIHx67BkFR/9lOmXxYWk0vcBCLUbryINRmfmmBVstOfai312wBDD
k+5n5iB6ZMF4G5LG3AvJNAwzLPtuJ1lSFkv72Imelz/+rzxR9rEoLYsHvdr29sRD2pCuAVWgPcwh
0pQ6bBrfpfMt7X4+ZJLN5lAjDkzzMWD5QflSzMxyC208OZDGLDp4o5CDX6kMmSdZCzuv57JDE7qv
2yQ4GcN41yc8ymnevYtSu0rYkaRB465lnHOrxTyaY4APIG9ngCkBxOFZJt6WZLK3MCkXlHzximcD
a7Ch7yYRz+tREnoI6XfVOF67ywyUzk4f7s2W91ZuQHmfyFboGpOijE6qK10QuHI4mY34ISbjlR4Z
O0isu2t+eXbI41DgD2VHJdKQTb89vsicfYFevmIHumGstBlVY9KwzMG3ufoJIODUB4hu0vdSxylc
oWvCpUXabfKIgStYqMJI06w79mx3YzPfY41ao6O6m7Eg6sVLEqBD8jSCTBiYlbZFSppqXtCE3gHF
araz5YCen/QHNXaAjBt6Ci2ZyNbSp2KysppQAgMt1zow6dzyR4uXiB+JsQFKgc1IUPbE4eRnpvPs
jcVjnDNqylgUaeEgr8lr4I51cJ/x0Mvc2eTEvq/QEQJFlkjaIxtnRng7DLjyBxYByq1iW868ALUI
2BM4OnR8C6dh46o08eef6lGXrOmwJxiHYxNxEDj4Uc6qp2c1nIsWFxpOnNXAjlMsUCKLgSIpNdxL
ZDWs2p7OpRcQX2GBZLcSMkLwrUDIHqgoS52HScaEWyag94sLKrdDXUnrxsqdI2h/XGTaks2gpW9F
BOnD7ZN3SX9/PXDJ120HdxH4R+ln89JmrsADJO0PGVmAHuEOMvhgnznTlkqYDG0GRzAczcg+Ae9w
LNsuv3GZLqw2+EXzdzpbl0kz/BjjQN87VpdfZCGrjcKVtpINDd2gcLmY+LMvhNk6t3TdNiRzzb4g
cmBdj5ZC8YRw0ZynQ9f2D6O1KZ1mWruMSLdJn3wQY/BQ680TdXm9pR3J7VRR1ZUNFalHw2TVNy2C
TMkevG8ouTMvY/M2M3cVZnZJV3Yi+Xw6VF70XQ4xrzZCn3Lb+wFcb/KtqblNc3EQk1PeZ0GZXPyh
cvlfOdBv5ED2Et37uRzo/+btW/3RRh9vv4qC/viP/i0KcolD/bcMCH3Pf5DKjv5P27Bt0ieFaTsu
4vb/0v0w/yQj0/OYlhnSZc3zrP+J8GcJNf4PXVmjBSgtl23NWczyYKE3HWjm7XrzqfAG7I3gGrEp
oqjRp9Mv3/rmz0/7P3mX3RRR3jb/+ge/7F8e4yxQebRtvgAqlh1JfWH8IarbCv5ZRltgunO7XZi+
fH0c469Sfpcvc5bWacVNjszZ6nYCU6bstaW/xsac9CxzS3Y1wxca5ncim38TK7wkF//VyTuTStUl
nvvR5Hg0S+JGolrRf/PJn12Ws6zkuDAnsAaYjgPK1ry/GrsfIecP9kby/euTtfyOf/W7nyUiq6kn
8rYN+x3iqigCKea1WPa2X3/4Zydm0Zj9oiEbajqfesmHT0ON3chaG7G5/nsffZZ4rIdOEzkmZwZL
onqjwWI9NxVi1a8/fbnt/+KsiLPz3pMhl9BVa3aUItI55EFnRqCQBeFC5tolaVCHK9I7pf4wgcCA
Jz04YZAcvz74J5fEPHtOvLzVc7JEml2macZq6Md+O9bzB+3MYvf1ET65LubZA4JoFrIxCad7ra+L
Q1XmwRHAkbj/+tPN/56a+5/F5Czk2U4JU8tTLnunXhQGyRrYyRvuw7o7BOVNHdswjPD1m1cmHe/4
HVQxWQWudtu0F8L5RhfMYdugxb/5sp88Q38A5X+5CRsChkxiO/pdUwPTxEzboYjTt9CQW9LXvv7K
nx3jbPn0OmsWTVdWrADZAqprM1CyNbmvtaO9NJoFsq3peus3q8Inl08sv8Uv36jXKz0d0qHayX56
ofkxr8rIdn/z4Z/cfeLs3ojbzrNQKFc7MFaUomN3jRmpu2gK7JBfn6zPfv2z5dLVgt4Wgah2TdUs
Zg/7NZgt6X/94cuv+VdP7tl6ZgEZ6mabTV4xVeUtnDI4Y6EuHwyT1Hk2Q0MR/AbB/9nXOFvcIpeC
jC46WoQa+TAReU1rYRJNIaJ9/VU+u6nOlrgkb43GHKJuZ/cq2HUIf1dmU5ZkxfXRehAjHfacsJK/
d7DzZ7a3okZUZb3LowFjrxZ3V0Pb6ldelogDe7TA7wBg774+2CfLq7lUCL/cwJTpDkQrHLvzKBEK
TdYJNzybVzEGvmiFu0YjJ5+KzBK/+XafHfDs+ezhRJUNUJad0CsVKpQFS0B36AxtsDebRJaHtLf+
gCXFnvFI286bKOL+q9S7+fPO+7XoWW7qv7gfjbOv6mCB9fJAc/ZwU0L6FZq6qCbYIc0ovfevD/HZ
l1sO/cvZTCenNk3md0Apx4lUJQwh2sGeyc6ISa+Oms5nJNBXj7PTMlnAXkDPaP/1oT952szl2fjl
0K1qxeDaxbQXIUwrAkzHwdgbGamgT+STDuEL2jXDvPn6YJ88cObZox2FrUJmFjv7UA9EsAktt7uC
ZTjZv1n5Pvv8swd6ZqTfmn1v7WHnKOMwkG6oYAgY7lD8zSOcPdFGRH5f0ujOYqLTP6JBaLlP/LUo
flO2fPYNzh5i+rRjtMChYVtF+PIQIR/NWDR/bu9IwQl/FH9xK3+yHhlnD5EtZ1VZVZMe9AZxApgz
EpfwYT4rjepuqPp3lU6gQb6+2MZnR1v+/pdba26sERolxjK+UY6cdhS0hrdtQULobehUAKYIUOxG
mkQiHgbymjP86fFrEdiBtfj1yKo79dDWIAvSNHGzqwFjsGoOAZ7VxNkpritZHWExJ2/0pNz6N2+F
z573s9fnrAFBb2iaEZIK0Yl4DAux9w+r7SYbnWzdBkzpvz5Dnx3p7LGHZad7purGQ2ZHLZyBcdyQ
sIm1yFK/K4M/uZ+M5e9/uQbWYKfmhKjm0NheuJp7pAEFqvbf3K2ffYGz53lu0xkAWD0ecjEvuevg
L6p8UfQzePibhzh7pIt2Ga2VISCdIX+1M6AHxUQruAiBOX59FT47RWePtF41nj0JUD2Fi8DeBai2
rT0oF19/+men6OyBjoTpgvSYuwNz7zJ706y5gB9jJC5MlGSksLz9+jiffAv97C1loIIqxNRPB1Sq
yAGQO0N662cN8MjfO8DZ2sHezxYREO+DJZMo3M9YkAW1H3M8UfhfH+KTc6WfLRiu5ZA4M8RciYDm
INe6fCf1Ob3L4F7efX2Iz07T2cNdqZ66gfUaq2LrkkJAGNN4xBeUxr+5m4zPvsTy9788cTjVEXhW
3XwIJFKTah+WJBz8cD23R1pVtNiPxKYu7KR9nx2MI29pVTk68WvMr+fnMNbaZi/noIpeR1tlZXZJ
BoZRo3xtk/Ia5aY2b78+E5+8+PWzlQGZUqu80rMO4HXLYpc2fb3Yf2sVVndmmXsih8mahtVvVtXP
Dne2VFgeke9mC9Az81CO+l4XJeO+tpNwOObtWOmPQUD4yW/ec59dg7NFQ+ZqTFThagcsTgEwmQD9
B7JcFINOuMDmoaa+/r2zeLZ4KK3rkK+J+FCZhhiiDf9k7k2GqhWlhJLuJB69EAvRtPn6eJ99s7Pl
pO6bnvTDOoUrNi0LLYZ0c9N7utVecLcN+m/u4r8+jL64FH+9iUVDVI/lyO6Q9AphW4Nd0VzLwbFI
igYCMfl/59vo3tmaIph+KLd1goMrVZmSWdwQ2Qx3OBYwiCqJpec3hafx17ef7p0tLcY8AelxSw8P
COFosVLbODY2Ye5dV6rblpWHGyS9DP8fZ+e13DavReEn4gxAgCBxq2JbkuOSOPWGk+KwAWxgAfn0
ZylX/nFMcUa3noQQ2kZb+1scAui+OOKfl3t4pd3BUOF7ItqdnfRzz/2V66GFnRGR51/5JkbwPvUi
yK/kHVLb/zCBk1kI+84AQmrSPytt76AZ/NuT7LkuI+DvKiFhYmwPSDvc0hh54tAEAP72TWbdz8sd
8X5YJPI8Dt78IBBTMWN8hnxIn3yG7RyeWCa7dtG3EBLP99v/+Tr2zEFXkQygbprhSLqpGq7gpdcZ
UkBgl3tZA5JIN8PV/EHOYz+9EGDk7U3OYMb6XGNNgMYJufHBN0JaXKUewxRZJu2uMSSePtAKh6eV
+216DhD/f9Yj0olStpRhALE4jpQeklUmituvPIRRxQQmczo8VCHyy1qgoqn6ldDq0WMDaOBRN6xM
u6VucOJWqQKIjFupDzMU2H8I2Ar+rgmI4SvRY2kWONEK1505myDmgXwlBeE8kTOkkGN2R8X5ar3v
5Mq8XqqHG6X6JiyUX+aHQrLup4fEt3zDAU+7ai0hkROdZOFFsATGG6KmKqrHbRPOBoliU4igC7Wl
6WW7hZACnqTX9UvkxKmCsp7Ci40e6tgHMBGCWNrdNvH5QfTy/FuIt5ETniDNaeCuyPRhTKGih76p
hT9fP5ZQyG/ixqvoh+vKcQIP7M9TH7QhiGoqAXaVVkkaIPnDphk8cqmYrmwvJ5wgtZB6jQlxLoBy
4JknyP9NCuutBPOF0RWd//4mWEEzpASuCFsYxkA6FsdgjWwMjSGQutxIS993gkBS+dlkidceIiRP
38JctWw2ZgAK48rvO7M8q/uuaBvVQgM4jfFDFiNX+6NVk/JW1pelCjjTHKkkXYsM5/Yg2xIJ6mkL
NvQN1BjBvLvcQkvD1ZnfOAKDG45IdTBQQm1xjQAPF6S8QagGhvTlIhbqEDpzHFoxZFPlkKSNNbR7
TcDV7zmBz9l1X3cmNCzYE5XlaXfAq0LwBR4X9R+EcfLx8tcXni9J6EznQPpdbArZH0yDi5UAhNcn
jf0u9AQA9f0qKRYMNYKvvpWNTuELYge6HXsoNC6Xv9R2ziyvvRQ5xRJphLEI+tcIrLLiyYNjo1mJ
Ikvfd6Y38RukRQVDeGgyCP3A09bdz5AC5Hf5559/5juL8Jms8XZ+A0QTtRDzDIehRz5lVcByxjKg
TWtRfI6qeu2y8DyS3ivGmeZFayHz6DFLYqM5nM7iZoYTXkRglIZE6iBCyn0f0AbpVBrZBXU1KvZQ
mnzA5utyPZd+gBMHVBJSNfYAwVZCtBAEZQUgDLfwXSIq2/SQx1u9kRDs1Y8KlMn584SLYfKpS3RX
HS7/gqWOdAJFFQQjiM+ePESkDs2hhIK7/DiBnbp2Gj4P+Pfa2AkURhc2G8c0hvFr2u5DgxSdQIKh
MLC+3VShBEmXNdfdzRLhhIzaE96k6j4+EIDAkclJYcsJ7+LLTXWODO/UxDWt7oahIulo4gPXJD9A
wAOUQsXgtTUZA8lrC+56wn8rCIRXJvFCjBVODAHNFA7vNk+P0F7b6DduRstyhze8vHiaxmrkK0fl
hSEA6Mx/Jpuw2No0gqfHum3BlEPuTnOH/DNLV9ptqRpOrEDSWG0Ya9IjreEfhN8f3XIF3hKnZXt7
uWuWqnD++5v9AG4hgS/leXKkOiy6g8KGoL2FvJuTlQIW6hA4E5WGfqMZEfqoG2xkJ10in7gIP4+U
XXe5RgJnIpYKRHSZ+vpYF1E77JBYbcc9r0m8tpwuVEE4wS6dvZLTTsnD3CCDC35axn+2ATJwYVfd
kK/XdYTTTnk0dGBVDvYQRyo79hi3H4NUVCu7/qVudtoIiad6xm0OkpeKPHmZWx68+uNIXi7/9qUG
ciJVAA61DDQMOJWfMn8/A/d2VyP/AK5Qcd7+ulzIwsp2FoG9Hal+bGqcgDNktsriWCYBEo0VnGOi
6lfjyZXd8UJFAndrUzR50pQmO8KHNeJ3MA7gxX1FwbOFkEd/v1yRpUKc4AS0vCWqQFqwDkrovvOK
20/YX0owU4YgXylkocMDJzR58DgxcNlqD8gI9OB35NVSfUUOROOt3UwsVeP89zeRAyVwmK1h2lUw
E4GrA5zbfwUpn/4gJZFdWQsnOvlemzcISfkR6mDk93gJMyANSfiNXu6KpVZyZrbu8aIKGVNybHOr
wCoO6sA7hR2uWnfXFeDMDNtAVQA7z+LokYg8wL8ZN4Gglu4vf31hSnBnSig4D1fs3AVlNCN7Gpph
BhgRkpfYI+FspQr/hFfvrN6uOBI2O4SUoBEeZJTN4VMPp0uF9MgincoPyHW1YAnnBUgmnxKMLyMA
1/T0cIgliB4CfL90TO5iT3P/A94FOwVfmyEQv5FDkCL9GydD+AMi/1f0HylSGsRPQF+JB0VwIWB0
kAo7kccywevn1yHJLH+scwCSz1n7yBa9D6N8fvaJF9LPFKCT6rotOnc6TeaNkIlXqyNcaDg8JnG1
n1awBL/caQvzxhVkhdgMB0iXBxaY9MkLfnaU3UVn/stDPwbDl8uFLAxs7sQY7eElojPZcKjSvhhu
yDQ07A4yOjh0XC5g6bbPVZmW+VQXQ46ZKMeGxnIbZmB7+bsIPF3/BdnAKXv15nGI2A6Gt2r4O3iU
DE+zkaGnt7EFoPyQw/AKwGQVdY2/EjAWGpef//4mKIFtXkog8/JjRJFTUffIF6iKFu4rU92v9N9S
057//qaIuskknimm/JjkYK2ksHajHZR8l5t16eNOQALXpc8BiS+OBJCMA0wPwAJBcvR1y9s/6OGb
nw5+kAIHooYOEff54PQGPnSd+9BWccPv0irs6rVT9FI/OPuNmfpxgJwLfsAbrq8+Tp0ZvW8irE3+
ZHEZhNy5q9qLOQs2tYFhCmYNR1/WM+BCs/wBIROS3i9/fqEartSQdarUAcA6R6vhaQdZ+DD89VRQ
/4gH5a1NpYU+dyWHg+/nvNaiOMosBaEduGmgoZUax5fLlVj6vjMnIGdseRxU9RFputBJKvDDXvxs
WNO1L7XRudg3gwpACrw1i7E8IhNXjLcts6XZtSN0jvco2fL9dbVwZsbZRivnANIfowEvGTsd9jp5
lABTj4fLBfjn8P7OOneGm76tSFGgffBeYo4QrHljjrvjjqhvEHHLNL0HzFQ18A6vGjjZg/ahIWQp
GpP4j/AZTerHkBWwfYH4xs6fWjjM0Bt4j5X8L0yqArjNlUj3gy11BPnOa0eRsZoe+wIHui+SN3lL
b2nm0fS6TY2rSuPV2A584vIgOw7HgSDoCqShwcslua4rXCWa5+e4+Umr4QhnVGgNrKwB103HHCm/
l7tiacQ60cOfAYDNa/A2yZx2sJDOB90cOxWStRV+acw6K7z1aD/RWZujMSChHdOyFBw5eZMfAklM
ME3gWnJVVVytp0HyWdaJCoBO4ee/ujqXHydOpsfLX1+oh++EPwP1DTyjMnbUPCtfYBUPOq0aw+KJ
Bmym161JriBfW4nHawHT5BZ5pTc84vQGTjz62+UqLPS1K8Zv07iPm9qPDjDNUD9FD5EB8tCAyrvy
15+b7k14QgqlJ1OI0o6RINVdnSHjDpmOEqnO1/1+J2owBvG5BB3ngMuf/BQ2PP0RCqquuxX4l2Pw
5tcPad7kXHCBXbMB1zSDHGrYiKztht11P9+ZCV6tYcgwe5jLcByA0bsd66+EQgu18v2FEeoKgIEv
oAFsJ0dwMEv6SxXJAJhYPf7xvSB8vVyFpSKcSZBB2BOVChC7sqkrIIwr8oUCmPxIebeW07EwSP9p
Ed50A7wp4QQAE9ojU0jDhCV7awC2lHJ4vlyFpe87p/XccvgHl/N8bH0KQGHZT90RpoYgR13+/lIT
nf/+5vcnPq9BKjUh2CKZ4fdhIhm8Is+eCDCWqjIbrO37lipy/vubgrD5zmfa5/bIm6x8xJsynNuJ
SeK1iix939kFSII70A65rEB6htNDGOvw0UtDqVfaaenzzmROofYvwxlQ1JGUFh6fxZz1G5Dn0pU9
xtL3nYWNGVi7A2HBj11BfYCnyBnlAHrUtb/fmc3Z2eR6lpIdJfgBMISDuxjZRPqcBn15IJ3Pj+/s
kVylJGwIq8EbjX4eQWFuH9pCBV51Ay6yLQFKDYaieSYtniVGmJfC/m6tXkvFOlMcuhX4VgMldfSR
iwZ23zDuKbLQt9wga1jlrH1RROmby3VcmCyukjKYGTR1ueFH2uEWBZaURfMaZ6F6Knmdrohllspw
Jjx2Gk2egXh6DLNY05sw8wiy4k3eWaCpAKK9bjy7FPusm/pm4ul8NJ5iGUw/AXa99bygvC6ZibhC
SOKDpanilhzTbiy8TWIb6AkyNcCR+XJnLMwY4kz4GFqFnJCOHQvW4hwGBY5GMT7NqrvrCnCmPGMk
rFWYk2MF8XoN0rCmn9uwY2vyl/MQfW/GOFNedkB0dQXxn6SxPRx59cjLebyR2ZCAyCIqX3jxFsf+
tK7uBgsO7+MUeflqIsHSQHMiQqRH21WiYUcD2sRrGmUUto3wIXlgrPPClWH2biFY9px7SBFmsEol
VBxVkFSPLGwheyQlq286yC1/X+6npTKcEKA76wVRZ6pHGJjB/Ydp3AbCIsDotAK1Og3VVc9JqIxz
dUalGjsezuLYR7UGbhvWk94ui5Ebdrki745ofN+Z+jQMY7/q4BI3W9VUj+lk8/pY+zggrsSv9xUU
KOHchG8W4XbSAB3NSh6R/9HDQkiFg/a+VlwAZrFpdT6XwAyKCtwrGwFzFXkSml88xoLRVgMZO/B+
5SS61GfnJnjzQ5AOoAYL7M3RwKQaRIqUxN4tK+MsuiEZK4prpjDq68SIogJhN4dv25Hp2MDmTjTi
I7S35ZfrOsyJEEld52BiKXYcZzYC9jzqqoV9XVO9Xv7+Uis5EQJRx5cdxVpAc/gsI+UE2hatmL2d
zaTWXsSXRp0TB/patVCR8+g4z0GnjhUMCb7Blg7wvcuVWPi+KytMiz5qBHDpx87Y/FMVdRJ0t5JG
V10J+IBo/XcoxRoHH13F4RFCD3AVYSncT3soBhKxu64CzrQH3gUqo4aET4lXgZULtm0CpGtvwpVp
v9DLkTPtazsKo2G49IS8uurF5yQlWwrLL8B4E0g7ViLx+df+32qDZjqX/mbGjUREDRiM8qnoS4Bj
NAOIBoaXE8BkSRn0N2PJ9sqr4l/XNZozwf2UsHQuJET7LVJZkPmdFvRgDZ6l9pcLWGo1Z2qbcYSl
SVFGR5gp4oite/rXdKxPNp3CtcpKo5274L1GcyZ4aYLeQ0KdfGJEoSckbi6bSRrsKeHbR+ZiuuZd
CZ3jTPS29oaZgb/7NIBxQDZxpQPvlsgpy1bG8FLvO5M8AX8UiPYpfYL5IRAmOY/J3G0Bc5rHb8i1
SFq2lyBcGABA6jkB3u9yJy3MfVduiEeXGvvLtDhV8D0vdgUEbg+DEclaGtvS9525D4DvgFfCKj+V
c5V0t2fQ6PADO088/l2uwMIAcCWHAzUsA3ym/wYtY70bS/+lgHfYH7iEsgNc0MHQvlzOwmgOnRjA
BG6iaE/mI6Ri8Ma0oGSCfTWHyGwnof9yuZClyjghIB5L+DDWMjuNMU1gTKIS3jYPEfb/eBqehqCK
9iqFyHLlxW2pc85/fxNxkOHdzgY+vR9JNYcnktcz/I71AH/ry9VZajMnAmg9aeFVPD7C9BV60IJ7
0c+0mwCc7RXP13pmqdGcEAAQGAyPYHh1Cs9Yrh7Qz/zDGFnSHjOYFVV38QDF9+UKLTWYEwWoQqKu
7Wl+yktMTo70yZPnZ+23677uhACucXNKJg+Gwb2EX18fWYV7AJFPawvxQku5QsGoAX1cdYJ/zDQs
EmHnVQlkGwZQXfoSz76bYSxhcXm5MktlORP/LOvWOZ5JnnRlw0+xAkDprhIBqIlxwFs453h5rEGu
u640ZwfgFzKmdGbBx2Zk6edkFNkdDIVgAZFmoPfqXl5z9gfU6lzbNzOmAE/T4o0v+DO2eEf+UuXg
Y7ONF0et+MYH+G+siU8Wpo5wIgF4Rl0RzSM5trCEHTaFnwUganahHrYhN2Jthp5Pee8sn8KJACPo
2cgomcI/eHmXoDafjbS7sgLiEujcV+kVITD/rPvewd5uX4ETsnKZtlQ9JzIMAwVAoOuLB4GxDgbn
pMb2e0U8MZxm8H3Wbsj/CTPeq58TGxSYmrgtTfLPfgZJBQWljwTyUXuBnB4DFvTxb6iqSlhqSk+J
XQuKewS3tqgI2C7Dza7axyYRcHdorQ9rkLgF8l0iAiS3AlYW5hbuY4UQt4GhxhOwdR1LcgNCMsjB
ubZnXB0ZKB6EpexTpH/Br6sdj1XL6RlPhpeluyw2OTlkHn7crhID6Y51nuGtbwQtDRhsHQxncFbt
9Z+0hD9YBvRmPGT3TTiFWb7HZspHylSawoSv10KCVF/TPOtfL8+ppT5ygh0pRltXsjUPZaU95KtB
pDSCMgqyu8heQMa2/u/LBS2FCifuAZVfJHAAmu80cpThyEcBW4fF3gCh+q0GA51z0HEbL11TBixE
cVeNmAaTtT3P1ammI31R6K4v3VQWfy/XZunrTuCr22aoYiT4ngJc5JqdDON+gG1Kz1aEywutFTih
DsmcGqnERfYKln0QH7ooKOqbHimD5rftIbd6gWArHL5eVxkn3s2ZFQJEYHUyZaF/18rCl2BqTP3r
8ueXrjsCJ8zxMQXgmIzVKZ18g71UnyDnDCmwvMHhR8+UhbehPHPwEhnn22RWXvmzLBmnj3XM7DUC
27Nv6H+DelJaOLDDIf1UNCk3e2OyMDkFQEKvnU/PXf9OFAqcaCeiDjCnNmoeYo/BmUwN2N69ZKyf
OGyLvNB04kZ6XseeirCEK82dIqKfV5p4aTg6EbDLcWblJfPAG50S+cHr8xnvLsieXns2WqqcEyaK
KZuA/ESGMQuiccum+GTzpBi2A+xUNmOnsHiJsHhpZ5ld2V9OvPA7wIDw5BnecehLf/njkIl9S0FM
ubs8KheazJVmYumt7DAEyREBPxh3ZQPnjQ1pRvAFryvACRFAuujST7vm1MSDjR6DaA7tI8D5dbmy
vC7VwIkRAGWCtkGD9tQHAYgAYEeH8UMUe7n/83IN3pcQ+tKVEIKwPUsfLupHPODAUT6yQ38GPzfy
AJjc/BHed/YO0AkTbEDtLfaxbBJYgrZ9/CgrTZota5pqLZ4vjEBXOBj0As64UHsfIY0fvxhdvTbW
M8mmUJ35BQ+u376azFM6wWr1cu2Xmvf89ze7QJPgXhHYdB/2GlUOlSmPm2pX4Zr75rrvO/GiLZEF
G4L4c9K9aesvuHYuixONzZhuLxdwHgfvBCQXEskbgNgSmcFfvWPKzwG/ptGXyFcMV7Bh22fNqcaG
s4MdRQxO+ZWj3olElANZH2pY8kp/xmtNNYjxbMoBe9zLlVrqFScQmQh78aGO7Z3qphaq/6LF/Xlu
0nQl7CwsvK60mGj4+bAc7pyCI9kDHh6iufXrgAOc2tqbkKm1BL2Firgq46HoZ/Dz0Amgs1Bmtk1e
9PBbjHoYUz9d1Vau9rLLsS+F2ftwUjB32gHAPewqQ667K3OVl6FXgByV1+OpSWI8WY0yH38D7xWt
bICWmsfZk1iPpT0uQYYTHRVMngaMIwCz6bAWThbORMzZk6icgEqVJf5rU3T6eZ4nIp99iGuqLe0x
x38WWknvHmu61Y94FtT8weI4M3673DMLu27mzP0gBvELIzk+khoW1N8BWlMpjJDnXJI7D56i6vW6
cpzZmAd+PNctoydQ/tjHCn7M4J+r7mMO3MeXy0UsdZQzITNVQuQx6/Yk8Rhf/4rmxMAyNQGyaXe5
gKW2cjYCFUwWVJRoe2IAJyPFBAkyd2nOKN1yUeQruwH/3CLvBEtXBogbuWrKTTef4okWldkEusG5
YdMMIPh/Bx6d+J/Trg66D1kkmubrUNclH6GMx2m5gTUNPKhO0pRwBN6mpqP2M4IgVe2G2G5sBLwM
WsW/eiP2GuwOPimmLm/wJubDDqRIqrEKdmU4ZASmfAXtg4NKxgQmjle1378av1nHLCU1XNmJOdWF
ErgFSguVTR9mIkSyHxT1h5W3xIWB4CrhpjIjRQND+5NM4lZvEq/wwbLtmvbP5Xosfd8ZBzz0auBV
CnoK2mr6ZudAw+wFrrorAWfplOJKNduxqOsqw+/3IzX/TdKaVnYfwDm2P4Li2I4bykHHB4c65u0h
8Tvd3egziEBveS9LkJeuq6azq4N6DbyYjDUn3SAlF8KDQjY73enrUm9x5edE1siC95HCa/xEdYfA
XSVN/5tYBeP70fPbq1IyUcp5Nr8ZdTwMC3gVDDN6qx1gJqXG4VsZBwAnF9iXXHlV6yqpYbiaAYVd
p6fBmCHDJj6e4eA+VKBgX9cbTqAGu0yHgCI2pxh3tvEdHFaC+Udrst6sBJ6FUe3KLxMC3/ZIk+4U
z1HSHXQ1jPXJtjERKzVYCJ8uFTMNY2IajouJJqTyReBSuNp0s9fD/4VlK2vAeei8Ezxd9SUy/+II
2If0V6m0n+2Ksen4Y9GwOrjN+7wqt7AX1msH+aUKOeO3KsKoxxXFdAJWCx6nDaCu9aYblf6Im+ei
v26f+Y/29Gb8GtrUfDZldT9GSUpvsSajMpLT4vNVA8tFVwqk2MVBMpBTKRuco1vY6P3WPl7+V7p9
qUucgTtmsF7XYTI82qpP6Xel8kzBrxLLymuUZVx/6gH76VYukBY2U//Oj28aSxXKwmHP92+9EBRr
vGH76efCk/AGC8/wHYo0vY8zPMUfpzTiiDupuLnciktjwdl8RD38t+dotCdY+tEnXH3AOqHI+uEW
HqVq7elpqRBn4WkBLOQR7JDw9OSRLyRPAw2XJWqOULoVVwYaV7cZdyYNcXbip7lq6wwMeNbKnQGM
8srrCHI+V7/pI7ibItVhToLTUFOFnD7g9WFPrDVtbi/3xcJx01VlhmMAM4g0Q/+Sodozk8M4GZhC
uYdpVwFvPr97ntvKX9kNLHTK2dnkP9URmDYmIxTJLQV7hSo4gQNpX4cf495G43VBwFVnatiLdDFo
1HCFYu0n0RRtsOFz2Icrk3SpEudF4U2fgITdFVp65r7WkVIb08Nrra695CecGbv95W459+87sdnV
Z+oRbg3RYLt7rw/G+r6e4GZebEXPRPQhmqrUPoQBbB/T7cQaRb7NQ0SqZGVIvA8m9CVxzh/RBFDW
DDL8LfZPX0xch6+14rBAUiVAYz6tyK9MUTx3V6O4z21bRzBeKvKv1sZUbKzK2IHkZ/fUkUQahlV6
zmAxzjRbCR8LcYs44SPVEZF9Cc1SGMu2euZkjkH86cQ/i+uE1aZRwGpSM8lti+xY1eyQ6pHxfssY
PFzWRtnSKHDiS1Jjk6HrKDzNQw7HvRS3ZnCAl7ilsa3HP10eBu8XErkKUPhYFXgOCfmxgWt4wTch
8kxztgGRwx8tfDDLIVpbOheuDZGp+t9hzUVgbTfz6H7wASw3u3CkQx7uAGGceLaLLVAN/oYmychv
g8zgsPMgWVbimKTqzm8fZzHNcKdukRA3kBsIFeJsjbO/1Arn2PV2wnVjFiLleLgXCdipOVxINZEH
AQOJSmxgUdbEK7cjSwU54SmYZRrWiFH3oc9hF4xBVv1CCkn2ExZx7LqFKXJlpGEZ9Qbmce19KEz0
24Bxn92kjOrvbdjG/socfn+DGrl4yyLs4T3ei/m+4tARbZjFQlhE5aogbun7zkZlrsPaY3kwv+a1
0tgp5nVrbgoZRuX+8shfKsCJQUJncG7z8vG+ZyyNHkgSJ9yHjWZQ8HB3uYil3nbiCFJdY1wlifE+
q88ctFFx8yeI48BuYhjLr+VYLFXEiRMhjp/KZ1H6l/V53D+2WVZmv1rKhjVaxUI1XImogOIMwAZY
020yWNlpTIhpHu4IAT28m60RKxfrS8U44QHqbT9X4FAgHaztIlxIIP9ItpuUgh8H8gBQtmOy0jEL
C1DkoifTyuuNbVjxIcYmhKgvNaVD39x5nefJnegjiFb3DRtTiasXmPtJPD8WUfwqbDeRL7PsyfgQ
1+XQ/Y05UrJuVDuABrGpTEF5to1QnnlgOklWpRpLbePEDcANpSHwcTomwdSLdNvh5EbBUs95EAy4
HLYNvyrv0o9cJerM4AfkF1bcw7x9DLa9AZHhYZhEstbPC+PVJVlqqZQX8MZ78kzP79q61Snyrwut
91fNusiJHJHpO8jnphjqmSbJnwZ4gKdPLQhmndyMCRpqvGqbFkVOBIHDqIbWuG3vRRlDokdtFzwB
3JeFm8Kma9ntS63lxJDRT2qFXAQUEiZJhmHYJtEuNVm7+oT7/m4nOhv4vV38xilIyljq9tlOTcTJ
14HVEM4lc17Hek/LpBnu4sQvq5/lmEcwdMwhQGh2FbgN+bAx3MxJvSdFEsPNkbTCb24jMvVZfY+m
mbIU9pd5CqNlL4NpwlcP3pii2OhygmbrfhIjBiA2Tx5LsnuqMlLVu3bK5XjoQxhRjAg1SQT36ITW
MMyo41bM/QZPVT7weWVdR8IHzVUPMdtGshssbNkN3h9gRjuNYbUBQz6BeZWPu/rgyGwT5B9EVwv8
UC8r2vFHJoHbPPpx04R76IZTD+9SMVRW6XZUSVbeF10wwZ51TAg86Tf6vFU65qK13tbAJRvqKD5n
PHtJFBgD/W3NfQUvvUhVFelvJygZ2jvuG+IdpZXe9B1ciHK6l5kxTxUsq/FcHp7Z8H96205dsyUx
lp4/6TA09kEwSF7gPFd1kC9umAGuDp6/gKKoz31J4wgDjJelua9EFqR31aD99G4IW4rXuiwWEbXb
OCZMHFsgiMsPPrzyDAzokTUQCDgUz21c/wYiIRWwtS/nfsJ7loBTRl1uIUhq9HdPCyjntj2vbA4r
VCAAYdmNvvQ06CwQtPwWBnJls8mmwaQBbFVyT2afCjxPxGuC6IV45yqTpQYGLkHW1RMuLMJPft2S
z36SeDA6n9a0Ee+fS2Gf+99hD0WvT+Q8iCdPM/GkcGbaCaL7z40q+U0cBfqPhA3XyvPhUn2cDeY8
deUkMlmckEPD4YxapaEHicsU0V+ZpJ6/cnBZKsZZJnw7wlQmKAiyCJLyhYrW2DtPhZyO8EHms/p9
OcK+f3aMwnPxb7bLwwwVFWTi4TPvir57gQ236PdTlA8Yh5gNObjas5Y8umlroYp2Xyd40Gz3lwtf
quM5UL4pvOlpUtGcJM+Sj12VPczM8ye9ycTQD+ND3gmSrrTmQugNnYXEsqmF9/Y8PXcyzP0DU0i4
h509jA3M2nMj/feQ9P/n8Ch0FhGZyQAZPhW9V2LU7NeZrARJNtcRrqxoDDdCb4OUex1OmzkdaoZb
Oh55e5wDy+kH8hEjHJvbFE9SKZixvIHDZj7MoMWydMpgXGkRK8MfjAGP8cUHyZN/7SIFo/sY+COG
4IkYDxxwjR1wBqEiEmnoRsEK3f5s2rpmgNaPHfW/IP1ltse+DnL9cyIYx8luYkFaw92ttYHNNmAz
IIVk11EOaPymrsNw0js7jICLbZpmTjJvkxsywIAE+ZL6W5fhVGlgmBzALnrfemoU057FsAeJ77Se
TcY2lhrj0V3Ux0ji3k62GUS17dkMsiqySFk5/sVqldtPLe81URDhTqYZ73zTZm0KZ6XYpg8KBkzg
rxY4LHOym/S/axTPT2j+3E5s4H9yr7Y23UzQQwj9YVSxDzTQgEu9wN/kDUBiHHbR04CbyrEQRY/0
VUnh47GVY4r/sKvSIJ9+JkzC4PIwapXZaRvnBPIhtKhfjS950olGb8FwrGu5iywcXdTBGCT1xAcr
UnAndpD6Aia4H/sSofQGBjBZeiaHJ3F51NZP8o+isUTea4orzfBBNaXlbMvgejP6Wz/wsLyco7AW
n6smFsUIy+V8qO7jlDT9Z/DdWiw7CZ2DYJv4Bk4D4FA0xIezlMDOBQ/LqE1Cb2jKWAbUYB+2oDG3
NsOr+j6Pinn+oiPcc9mtSFVIx32LJ64eZla4hkpeORJUR7KL2tHU9zOZw8rf1rC+Q66SP5fkNQaB
uUToToPwCcZ0FgtyXQjgbO6Kpud82LSNtP5XwQktnqyxZRFgCHpIpd0CMZtGZJ+aHjusnd9RZFrH
MG2b803SCsLTFM4x2MHHe4TOmeM5FTBhGSDlM7ASPuxAMWQjfgweadi366KOsw2TeBylvhmDJzzM
EwNLG0X2vPLhdK2ytTefpcjmbsT4WOnQDMHTAKv16A/jXJxtxYPZK/a2gOxoTZ6/UJCbCjDRPoYT
OFfPiA4ev8kK5iuoL5GFedDgLK88/C4ssC48uLC1Huom9HH/rmJcM4bhH+go+GeRNvxmxi4Pzejb
YoWos3S75KKDS7yQ44o8JY8yCr1j5AOjgx0EQfLqHHyPZZUPW9zf6WrXmqAutl1Fa9AjK/0IQGz9
rTeiUSuL/VLFnVV4gHCeJFXDnqayoT8yRrIbvPfrPSiJ6mmqBv8Y1JjtlwfmwiLl5gr0mP0K4Wj6
mihqo40P0GaBCJGIv5e/vzRWnOVWwR+x8FhcPp9z3F883NVCTZqUo9j2vk+aq1Ir4Nn730U9BrKf
5Ur0T0Jjw7/D2zD9NXn9kO6zFnihzeW6nDvgnbVWOGstYsQQgNowPAmfIwd9nMrhkE5T8NlGNd4i
8jC9Llc8Ek64CLWwSWh9+5VYj/cQwaqu2Z3P1Vdhv30gkP7bYENsWQsCwfxUhWmY7kpZTMhI8LGp
X2mrhX53dfK4x+5ZSfrhqbTC9Fv4rKt+ozBp/9jzPutyhywMXhfbKyEVw9vsTJ9iVY921zftgENI
0a35fC5939l250WoTCkH9tS0czjucoyA7rb3i2DNRm+plZypjruGwGNBSZ44tEhfTI4AtDEx7z8j
1dX/cbmRFnbbrkw+1H6telpMT0qK7C/W7QF3Y+EAmSZ0Dffp/zi7siU5cW37RUQwSAhegcyseXTZ
Lr8QdtkWCIEEkgDx9Weln3zzdlZF+OVEnI7upACxtbX2GuCS+QXcjfzOJWN88f4lzxXTU1Y8WZZ5
DDsmHtqWput3ZFZ5ywtk3y6UF2DzgdC0yymSiC6TZQZAW8BMT7gXz0JhrgnafSLLpg5q+ow3PL28
/1ede5snRWJOxQqWsYoeggnH7ggUiaTM4x7o8/u/f6Y8nDqep22daBww/UMNa7BHPo9djhAkB1v9
fpyDeyRVAkF6/1LnbuWkPgBHCdrFi/5hBLCalAEB/A84xNN/Y3dl9KQ+mKGe2q0z5IEKynJMVVqg
BkMo3LAjTUrk4Z/u45QtDwuyVZqNhg9OOPMJEqr0FTLZfwTYTg2M0zrXPVKIh0cF/sh8RC5yC3eF
PHHLLZx4WUOr928jOj73/9gZTm13Q9uZzcNs7mGrwRTPd2B9NTGMkY4n6l9QZvfg/MmEyEhWOhkx
D7yAa/Haiv3seYAckBTMSSAmSYRh+gdLJDpTW05Z9qjrIbiHrbhDJtradDd68MDBV0G7uZpnaM7Y
DoF1E1uKtg2z+JIbTJb8NQ7HSwvDftnr+X5clNTxrp07dMoFcZ1DyCrmcF3aly2yWNRHC/oPteo/
nuApn8ipqNaNHJPPA0nHOHwA5NFbsgPCQqfkQUPiF9sriCngaMOcVUeGjuaTs9csHuwrAIRMr2U8
jji/VH5bPZOIBfBU6BukkrWDfmayD5updLUjgT/Atob5KwoC6DSUecq25S5MgYrzAsEF6fIFkF1s
qnpORu8KZtwSwELl/cVy7r0c//lfAATya7OZrmr8YhKVcITjcv0lCVL65gOuP9gYz13jWDf+ukYu
Um2y1PBbreEywwsdJVPynQbIy0IazBrFH3TNZ+oQOSmpy8Z6QuOtvVupJzgyUc/jA3UcbgDvP6wz
NfXUuTjKkqmPnaufQoWR7yWUpiFlBQDcwMjKDasFR2/IMaz6gK557nonhTV2Qa1G4K23c9yNSuzi
aaELK7FKkGdccjr56VvcdCA9fLAazuzOp8KAseZyFmqbbmXWNPI3UgbXMKrElqTTfUbRNdGiyToA
AjAfbGNxK00+Bh9MzM68vVOtQLyCMawQrvQU5nP2LQ5b/z1MVPBvR95TmQBgYmBAudqeHKToV1J2
zBaMReoSJ173kRjlzPs6lQsgHrgmxjbhU09G8lgPSj2njde7JnLN3hufPry/Ds+8plOvZpDRDUK+
txDgUNL64Y1sGZPPGcgP9LXNrLd3cT9nMi8BLZL0GyHaJx+cg//bnzjOTjUFkUVyH3QE8y3cySL5
NZhdIh/13CfgWw0IWVm+ASkzlhauGRmVZT1nfYYMxFlkmIbiX4b1ejGK3FNdQp49sP2YtF1tC9fL
INnD8aZdXBlJtJ/YpXqbih9iUD7bdi1vIYz/kssUAOwHX/SZ0nTKTAXZfQjrKQie4IgSfx0o4NjL
JIFc+D7dVvVvdelUo4QEvSlNtxHp3VDzdOoKCtE2+JQRReUHb+XcwjupfMiCnNk4yO6Lhtjzx+gk
fQSiZCYIuoI8KyEDCdju/bV37jON/28xD4+xBLPdkqfGLhkS1pua/qZNQtz+/d8/80aSk5qHWLdp
kbYZnn3o6pdsE93vdJqW5wbW1v+46SUn/WRf44DZ8JU86bbFQRCcofFJ8TV+jDqQh/7pPk61FpC6
UIUpiX4O83GLqtlNaii0bMgCg7B5/qc80Dg7JfR7p0GpbFTyNLh+u0QkofmCuJL8Isp0tNOLE/9W
nU/tl8nE6GYwTX8WJMBkzsR1o4u5TuUHW92f+vEfLdcpYx8WoWbQMem/xNjr6mvorRSOhguUMM1Y
Rog+4hUalV53Ve+zMLzma5DqAmLkIWorgHOEHIBNkUgg2gQe6klpgzVrXvPFNF1azhM26ddNGFjQ
lyDUcvepdce8wH2NsG/2c0lgsEKrJgxdTDBkzBvriumYsD0VbgbBghbrMOfJr9pDQHDH4MpC73Q8
23orBVkwQy79lIRzVg0hBInNN73W8aTLuYVu1Rb4WTqO+zRIa8wu319gZ775P93/X11VMoXwuPX1
9DqgUQS6n8aMY/R6nGGAYqjBZtL7yEOo9OP9650BAk/FDtC6ppmbmuQpjBb7uoyjr7xs6huRLel9
1im+q/v+I7j1TJU51Tw4n4Rxi0CPp6Zd1ieTr2FW9jrlH5nHn3l4p+bxYpmmxjZd/gQYfluLIAuj
h9gQdMBexcu+Mfnw8/3Hdu5OTuplmnoV5bnvXhcVtbZaRvBUf9M2DLd/vMBJwRxNnbpRbPVTssI6
qBhDxHsXcFj1HyA2ZzRD2Z9O4K+Fhtj1HKbQC33JW0VZdoBsA9txoVnfJnsBKNw1F3lEOolJfrdC
g/dIvMRnclhd6+qwjIMxXoKPwJxjjf6POvHnr/zrr5kGhCQpT/gr4JMg6wq25WJ4QU9K2OcNDtP+
apaJzsRjzPtFQyiTLfCL19ZadgPTIBbpp396sad6ED8kakVwE3uSpoHbFEMpmIttnj+yrTyzRP+w
vf660TzjDKyuPH2ZaijCwnKwnVZXE5OIl6wQLofRBgaz3UeJ5mc+7z8H978u5zITrxIcyKepAUtX
NQOO3dOUZPcDYiZuoaoLTJF4Tf6tJzqVhnjYVIh1ZvSJEGTE7rOIZgQTXFhpl//2ek5aoijgoYI8
gj6Boyp1tWYhuGWsn8ynf/v9k+8aQ2YpmF/o09S15GeiYF5SRnxxc/H+758hMp1qJUBQDGMKbvbX
IQU4UMp5mtepbA2IKU8kRyRPdEnCXm2k4sb67Bl7HtmmiyXbLH98/0849+WfyimaoKe0Q2bLdzAJ
7duW0+kwNAGR0GxkwbcwaIbfebM1kLvxyF9DDMlpYWz+IZJ1pnaeqi3AgmdTZ4IJOEgzpOorDdKm
u2Audx8Rf890m6cKCyNAR7J92P/weddBtwcvFuN/dAoY2YOhXTp8sNzPPsrjH/DX52X4xEY+aUA6
S0u/TyBsgtHlPllo4x2ZrtwYPEI/y6t0nJ+mOnh+/w2eu73jg/3rqkGCDIUxxYoo4E9DZvBOGzHc
o9lZYGM5JGb7oGk/UzxO9RexkWOPwRr5AfuUsLtDkhqWRYnVa2tR1RufRlu0/WoyUfXQFG8fQZ3n
FsjJRwgpbiqWGmyzIoK3znCddnGff/ZRmEyv7z/Bc3d2srvSpeb5Gin9tqxdm36J54mIK3CGAwhW
s05y0FLCptXJlWQdSMT/dngITw4oYb+pGGTY5S0Pt1zd+q3dll+d522FOQQmEh/UyP/eYtipXoKn
S47g59C/wWlw7nadxlb5yyFkLsyLMAB4eQ1POJzmq/ef5bnLHeGMv1Yjpi0bwoB8+sbp2IsDNGY8
iIqwJ5zdpwCp2Y0EJWR7+7erHd/oX1cD4aYx0brZN6CB4fipnbeO8CqIgZgcbWRWGGzAgzxHpNYH
Ffu/lwo7tdRupO8hQ5ymn4YlJGjKpm/7IwdngW5Q7GBAtsQe9gd9132P6yggH6nqzl33pLTkiIuI
aOvztyGpu3k8DAMc1J4sUs6y9aLvBsfzcua4+6NSf12T+h/v96S41NZvzbZNYFDC0iE3+2lQCfiy
UCJEdDdHWEXwDuhG2/1cQ/yzw/uv9dzdnuzra9rCXshN/KeGYmkNKmRjtOyOBG2ESJ0lyY5CLDxw
0++hgqHiI8X6f1dSlp9UmhiMjDRst+RNSIzOLmfYJPIOMkyzzdUaYLr4kfH7uQudFBxPEgD8IYSy
8P0B5EuQEUT2UwtOUTFM1H8kZPxvCJHlJxUG4mvIRbZW/txSE4ObbPuBYaof5yDf53seJtA634x1
28nbJGYEJMijsMkHL++/xTOl4FSFIe1cL9h3p19dHqT5M7KdXJsWWYjZ3wvG2jMOsKLPRfbBUv3v
fYKd+nYzk2nLsrX9KVZuh4KwFbxKZB8gx/z9+znz1k4lGFnTByTBfvrGWj/xPc2T2BaGNjbedzYL
2g/u49xjO/7zv2paZ3q5RjDteIN+pFWgU0WEqkuO7jP92vUgZBxaZmGE+8Hlzj22493+dTmcsDhM
P4bu19aCXHib0yZCKMjAJNEfuTafe3AnRSQXUzDEgstfKccc/ku3BFtTdHnj3G2qR1vv3n8/Z6rG
qYyiE2acZy3kzz5PhiyE6XGGfNoyDBG6sVR+yOQ3omSIdJIJVMCPpJfnrnpSNEJJegh42fxTzBOC
DYp0wK6eX8+RD0Swb5FBSUZQcI3lwR5Rm1H09f27PffeTmrItEQTJhGp/IWD8rI8TipVBhp83X9U
+s+0s+xUZjGvHlRFM9ZvWT5MjTyoum4haowwbugqGIUQQ295ymcGeYQAP/zLyLbQ3gBrpyGtSBPU
bP7g0ztzs6fseu7jIa9b0/08doL9Awk7uLIVtUgtf/inx3lKrg+iKfBxz+xPppl3h2YJ4wUnskRO
PPzgSzszcWan5t8YNgumFiTmFqzpwmA7+keOaXhrG8+7r2sfx5TetnmSi/UOki1seQgwZeKKMJe6
YDeNICP7PULNhJ3gqnrsNnbNivNvU8wSYqvP4FD3xBYLhB+MVwAlHbSoOrUm2k0Z54MrNo1WZS2b
xUcSLA5lnUirHEqI8aByVMwP8KQ/iO7/R3DYqf94BF+RkXYGScMdJ7J782yD8OZ6pkbn9xEc/JNg
l9gMNlhXMUNexGWieRpYJK2nTM0V4xgT8qJfB0XvFUJ5xHSD8D4Y81xIgLib+C0AxM622rq2G0yB
pizYnhZlJ41YwlBNEztA476tj6nMBqceNM/56g+5C7h05dTh/3/pdFiP6VdKDaPjBzXoTPE+FRos
JKB4iYMGw7zmOHZC+4PdHQEVHvpZvSOjzruoFE2mNv1Bs3Rml2cn1dUgoMg2icOqgjBjCOWBjHZh
4BismCr3O2QZoWlylPr0DvEGxt7LVcT5R1rOP3SJ/3rTJ70aFPADOk7jb2EO7Nqvxh5FV69biCzE
6TmI+47sR4qhAnsciUjzuC1Mq/R4YMg/ZaBHx/NA1tsFqHzdXEF8hHi6EiqN1bTVSps6ZXPRM1hV
uVIG4cTUDdg0dOoeWOAX0X/kLH1m5MlOVQ2zI7k6PjdeZHAUXJbPLQ4WTV1lW+Lb154gfiIrICMd
8XdB6tvL7U75EOz6S9jgTwPfGzVsw3Chl9m021MCO4SoveFM56GpDPhnbXMxmdD2P0BQi0lUDYQi
/PUOBHQCm5ECfs98HT4biNPo/MFijMnZknOySwCXVgGKt9MFh8grRvJspEuBCZKMl+cEOg2N2/Kh
HjtWxRiFtLEuxLZhiHIg0QCnuANys2cVFpouZD2wls5TUJFcM6pFgUgk6sUOzM5kiS6PSrB5KVv4
WZGpmkMXzVGhlOCNKutWTXIHkX67XMs86cEuaMeMrhei4WB3l4bkaL9LzDicn/Z+sav7QbJoGyGv
q1XdhgVzGa2nwsLWzAFvlj4zrAR8GpHoUlqah3C8Do6DeNd2zjxGaUpZdNVMUTMnxdJTS5cSLyGz
TWEHNJ+HuaemfiUsjTkplzxa4tcVRztIFil1c73jYOOvvoKCAHiU7rsMmQDppuSEbxuqu769SAas
jb4wyNbzyLvIQ79CRBKsIhMXfNkkL8MsEfnvtTFLuO2TdWLdvmeLmHYqgGueLk2fJqzfJVjpHpxr
19Ia8n2kAAuzp/AsXe/HJoJp122fTXM43toVgjd/lVKpCPwdFPjM11BSD+rbvEK2cA/9qxhp0UOZ
B+EGibl7kKHIhqskWFmGnUFB/xZdxvDoDh7XdEb4WIULDFFU+IjN0j/KZbM6usSUwWdvPqxRW8p2
Diz/TAASg74YyBk238pgG0kQLNJy/yXuG4RKVwrmf/oZZJGMXyaUgahwYQS09nWxbo2nkEZasXyv
PcRVokhUiu0GT1dAgVx2a5Q1twGPMbKFQCNl/gG6lw5W2rwHfTQqF8Aw7AYKFCevXQ4jq8/wC+hb
WVIZ2vaCNKGAPCQjtaeksOvgMvibDyN7kSkmvzfKWKfTPVKio3FnccZTfZnADmetFptHvCuxKRv8
jopAzqyr2ddwsoAqpVtsqfJOp0GRywSCkg3WIl0POHZx8XwJbUm3QWTSxIMoQM8Ps12niIt/ECNr
eREw3fJvArLP/FM9iiPVmXTI37uHpx4S6oM8ATulSIXKQEXIjOqeSJ/3830d4c0+ZVSv7DuKwgKz
dg7nvvpthmdxPe03O4P2Ca8oGMmlceEINtSuSGyT0cd19G3oD9gjWwJwf/XTIA6mNwD7sReZdMsu
RehyRq7zugnEd9d7P6wXa666frwE6SwPqxnTZUmgOaUBDHKbCYaYfKOGm7e+pSNMqrJmbOc9Gg9Q
NpGPLbegaDCI2XTRuwWOtpB+Gp1BchsHbXu72liH+S6J/oiA+ojpMK1Gt2WARUHok9NeImtRPC5w
rQyTSiZzkMFVEEbT0VTMFnlYn3NkCZimTHt89nZP4WgIQFoera1gWeh7NDZaHkHsAswY2N5XOHFm
eu9jdBVDubC6XfYoF9DylphlmTUo0q0bPMA9lCy2M4sYYM3ZLlu+3VqpQnVnunjAKs3yepk+dUSS
Gm72OJnxB9KvyKHULUZOUxUKQtqsSD30u3dacIzpih66rVggOjck/iUw9Yy5cs2N8we98qR7tpMF
mIL0Cgqvmi7wbngh8LLx+zRZF7cTDtUzLufAtdyWbIVT9KfIGwlAa0A+jS2ExUes97GDWd1P1iwd
b/AHJMyhOGqGfIyx7FO9Jr+5Dd04l1yOMSusBRzmQGFcKLS+GqNqU+m4IbCYwpQGutErjseUlVuU
QWhmPXwhX1PKYdFeDMnixrEUySq3B1jwapaWHupQdPcxE9F01dUEhgNFz2NMscpoNEl4AefwAIrH
JibjPUUegYRkXsZ8+KlXIIKHHEF+cIcaU+3EVNQhPHCf8IXW01YMjU8txvQLvOK/YEgv2d0CVZq+
FLAVnSErZhENvxqMV9vHWPQBo0D0BzJUfGDB9Ji3UCfC9l85LDLfUo3luvmxe5MaZhAvsHHrVA2N
EqIvf6ZIxoRPv8rGePguYIjYjHvUV5iAp1InwwW8peKoClvZs5dxqqnf0xDJE/vJNmrANL4GpgFs
uJ2mNt8B+bbNBTa6iNx1TLE2OwRJWGffNkCFPdSKkwyD7zaGaCk8pIvKxHA8RbGmLuCIEYYNXj02
0H1uxzh6M1tm4HHJZ0wvChQshA7W8PN0W1F7jOwu+myGyf01tU3a3XaI102+zJ5ijLSDUgqvCjp3
MkKgBlBu4XA7YTjcX6fBlPhr7dBDf8FLdeqXAgUP+3Lm+/E20XppIWUDOfezDpq59jsF1dVyuak0
17Lise3sAaeOKQqLkAXY2UAp5vRrm2q+3MwYZ5FHIRTJn9HmJloWCdxbGoxvSZpArYKqDlpRsc7j
vIyFTlzXXAdK0eEiVPiYnoFJt/7FWtMZRBDAnKqbKtAQgHEWNLWNEGUL9JrGFY2zCSE5/YJw7V2U
4ds1WN+CSV4Ec7wxuI7B7vRyc32Q7Jgx3rxwvgqYEi/wwj7K+qgl/AV7aDzdYdqEwlPg5cKr9Koe
NrpEe1KncXoY4QpMrzalVMAqkMTl46ZD3NYAn0BTxI2b0YjUkIR9HiBs7AwaAnilAnjY/ECTnaV9
0OoCWwToy9VM/NSwvXIwGM+vA3p0Ix+sdFisfSe3lkHmxaLhZxvXzn7GzmJbuYuOv36ttqgXPwIu
ZC0KkfT9KPdDF1vXHrZO9/g240RFLN+3W5iwp62bEjwKzKBk95srKLeuPHFA4QMkPFjIVWQOC5Gq
710Xv0ZY1ljvZDKTu7bROCG6bZXYnXdsxH7/c223gID7lx2NrITMKb2MxjnPsyrtMR7fDUAR82vY
97TkkxxpMP7yjDpxYQWmNOm+t4EgLzk1bjwsaz7mRSwx47hxeC3DPkWdNq+jpiN/mDcHp72CcQH/
LhD/U+KXAl23mm4nuK+Za3xtvxczBfShjmDpMO43QjvxYzCRv4FXr18u0mWK+E5ZzeNbA+stv4so
5pfXLVLiNMg7ddIrW3nnjdv3cD+I9GONrwgLwuEd67ucwAtru7A1NX4oEuSKRjBjYD6QUObVUBc/
HdlH8JPBEZWY1z7iYvw6uSwy8y5rIi/rwpN8ULJMmr6Ofsbz2kfpDn6ByGIuxsGDiliGi595iqCk
AOLSHfDmRAF3jUwOjH2NmfqlO5Sh9CBEJzp/DdvUbdZl3AXIXdn1ZIas8xZpbtLzw5CvhN/KpqFo
NjT2sHkrEPcmtvEQRaZZ44spmuZgvCcu8+lYQd6r9FAIvQb+c+chXfqOeQWscioHXT9bymXyIFzt
elMLjBNdtIZLg88M5RmnS07oIHRJQoRgYjvF/ya/QJYnwl0teUa2m3ULWPhpI3YSgHkTEZsngRQY
uzyJCPtyU1KwRHNzETR1FH5u1m10yHFDsyF3buyWJLqsTZdHatdmKkZIAhwx+mDbLyBdrT+XEIIe
VcKKc5X2GbOBiNsLgn1X1DDb8CrcHizOZim5zKyUVD/lI4HV/x5in36e0L8nUXjlAgGaShGAmG+y
C+TqKNhyQaGB5doKv1azAU11LjceDg692txQUu963LX80mzxlHyLVmVtUpBRqeiiUWmM8YeDInXx
IEbZKWJFvrXj+qLE0MfhFVzWh77dW5IOSYLIHJx/oHzTzWxlsQhPE146N5M83WUpsl91aZnPKMJy
9WwhQK5I1ifIHgT7Kszg4b1syNgpqBkwhaqWsB9mCKPzwSR+34OyFwzFVkO0wC8d8I+hYL1eekSD
iEQkprLet3wrlyN7tEKe2Trog6zRtMVFV9OjcSu6NWn4DZBEcHvvIc5306sXG4QbqNYgU0+4c8gy
QAC49ji7Lhc14NT0G0/g93qXxZAcUcj3Q5nlBU6/8E7+imOko80nlLcYvWE4OTY/IigaYUKVUoxY
ed/iu01xyJKxDNilMgCuUkgwWEjdq8jnud4HE/C4zyvcP8gVBtv58pgyGa67bOTo/IuGkIgBS+Kb
1iPavxTmbAeKHaf+ptNoAza5gsWIoCN4nsNnDDYDGJVtz/nk9JxWNVxEZHehjOsjmAtE6DZaSI9E
EP8YrUz5W4AOOv2O+VoXhCXaEmR1g+mJlwwn7HVuHuB60NCLVccyf8GpGSulEDVdxrvR0JF8QifT
5wfcPUpQqQiWMGo1b1aqjrEjwXKVBjxaKgcDSFFZnVuf/DKIBkVz33ZNY/fJpsb4gbpG8ewOIgS8
5ms9x9pMT9NKIhUXYyohfSy5mce4v4VLroEfVBhlY1uGTv8hTuaADdXthvFI8Fu70PsdDZYprEi6
xWYsJrgybOFhmetZPfaoRA5fuU4RIVIBoJyStITXIWGmBDZDJM6boNICAoj4dp9MZnZfRso6PHyQ
kemSlA7dGPuCLqgDTwaXkITu6yAehysV69bdZJAWA/gftrm5MXEWDmvhsCRYeDFgXhrhe9I97D+2
IEnghLywVo8/Fc3X6VaT9ehrnwtI3sYiNKutf0mXr8jqgGnyCAKEl0ka3QKPmfwbliiMfODZkGHn
Sn09IKMOljuj3MVjBqFoCbhKZb7SIe2nK4YSNtsd70K0sJj1NytSWvp0UA1k+QxzwQsdbWAql+Bk
bfoH156ZfTxs43wH6GEB8J+YDN03DkJoj8o0nCKz3kxLI3xbYu/gPb0XYbIM46clBhgRld4gyrS7
xz7PkciO7lulw85FEWXhFXJ/h8DtoxgOPbToshnZhEExK78BOZJ5Mzd54Sno/6Zc0955nD4xdU/a
A/jaTZLvgg0Klq5yMSSW6Kgn5FYkF25CtKAocU/Aa+Cco6j/mUcWROkXZKsHGnGEnaxJEt+jKPFa
3OZxsxJVcIFzz3WARRCDdNisPSwOlPU6iqst7lf2rEIBFLmF83bwcwtdhkLmYijgdrPok+2TgtdF
ChAgXvCVFtSFZJXlOqk5v4N8J6gx0u1HslyDV8WW12CKts8UvL9+F3BsnfBNQhfpDmBFgQHtIeR2
QAVMBqY9cIs8fB1jyDteaejT47kzaIel7GyawNCWe7sN482oaqGfgLhTezlblk6fYxYgt/LBoGO0
r5GIwSasZD2YTVcZQwnaDbBT7OWhje0GaNoFGq5Fm4NYbYMDQArxYzVpCnpbqSKLY+yCM024Vshu
3obkCrmrSNmbDYM7XNm2qYsvBhfX5HJFiMx4xSEsi3Fkm6yw3cH6mo3ySoJdo8aH1Acze25FBluf
CcMUNM+zY/X4Sp1aiS8wPooYKSmKprnLun6dXZUl+BT3QThS/yMZRmylpbKR5Ti2Cu1ItRKEfK2V
mVDzgOOJcK3ReWZLMO8ZXOOAd+k48P5XxrDq4nKbFji2lYAY02M/DWJMzy42HcHXqtg2jJF/NDi/
px6rMQpZVCVRkG04YEw1pISXNOdkqHfzvEg14DCAj8YCkB9qfLcxzG94uPMpWdLLmjELDwe9TUiF
A8VbsKG/QAxC0tBiWUWjX8NGM1QifG0T/bHAIkH6Y2Au4MK1gIQ47m9sHIuAf3NRrgZxyftulNv3
RdTR1n/OVQqd50XYap7MJRKBalS6lPVjYvfwJ07y5oDJToasH5jjcIQXzGKJC5zGg3v4bhkZHUZO
Z/O55X3iTamklExVuWcDufLZsnjQEdKYfg/irp7RGyWzvu51O8xfM3wn22H1Taj6Ap6gMt7w34Eq
seu4bCZT4cTi1uc8QcDoK3DYuUfmVESyCTGdi5zdLpj7jdymmPcqtY8zBs/Roh7gzVfiUDCKsYRB
Uma/JmufWrhjLWpUT20W1PKXqXtvXjP4qHSf4JMdt0hyU8KYIktnsX1qgD/ncKbkoNh/hqRMub7Q
ICs3FVgWmN0VY0CPsbrDBJHipc1j0g1Xc4Cd2uw8+uSc7oMos5vdc4pfjw6q2eAKiSTOlZNIvox6
RuLzBepuLJIDkidFtO7MLJwin+CdAtbiblrBIvkBXRAK8j5EWWcvMfrcpCu3zSbd9RhSiIP22Oai
9reSa8Ifa7SSaznRRCLMIld5/8glj4kth5ZF8Xe/htNc5GPLBbg+Dg7uOJh3nUmQrI2TMn5sHiFE
xTvyjSbzbTLD+u4byY68UZwPoH66GWb8+81h7NxCD5y4VbOjbkzk7sBy3S4GQLfPxfEEO6PQzwQv
AWgt9p/Z747LLb8bw7qVV6SNLLAoNcDTR++Qy8z6F2dmHAyqFaeheoMlEg4FAPiirP+EWL8ouNUK
rWy/2yzV/JYr1wYUkw6ct/L9RqMBLz2bO+0OC0erwnYLUEFsgdHWjLxE19e4BIhTBFbFlbW103uB
k970hXL4s97UMrNO7pJUAgqrYEuTx+wZK2KofyywzBm2sgvh6NoXWZ0Cp997kiGRvED/60laLHES
8FIi1bepnMSxCrpUl8r8AEvNHGuyGVxb4+wUt7K593kCpUWhCN/yEhFrx7lN2kWgKunFqexys9gs
vypjcrDp/sfYeSzJrWRp+lXK7t6rocVYVy8AhEotqTYwMpmEQzqEAw7g6eeLmp7pqZ7NmN0Nb5LM
YGTA/ZxftrLbtns03QH7hajX2n/EWZl3l5jDbKPMsuetoY7Nz+PlO1dmSMqTv9mj7x2maNy1SeJF
xd2Nt1VA+clMCt/22x7kJNp0l2TQ7Od9B87SxzHPB8ukc0Ciy5rCtPhtcASrNKM+o7djkUu3vp2H
9kTEhx2R+gTpsI643MzYLSd3jR3Kpd162rw8Daa126vLGC2DvT/5vN+qy0Y9YFz5vowlPRs+fEdv
W/25xLZxhQI2ROlF/bN2fe9FDsTDridN4FfdX+JqD8b2Qt3dpMVTGcb2Ur+UfOxG77ZY1nyOLnz8
nRWA1Q/8eKFeyd7CpUpdpg3XUcmGZWov7nzKhUzlJSOmu3hveW9prNBZO4hxV6la6QARnGtF0Djp
tjhO4Rxo0o11fSTHyO6DbxVnpAC+07VC6QWU3i7xfpOb3RH6ZMGv1tHJ2Rw/bO6WAf8O2YmlaaWT
GOpeAGCBSmjavCvyaA/l/TYZT9oZqUg6oEHQMZbOv41dtE0lHYJRT9gVzSC5W2VzsAzYZkK5M1Ac
LAnE+6chpir3EpkXdvOb7ZmPcdIxfpCqOi6TEiYNFlHxd9QF2ZKPdi6UM2dUHIX0zVorJUG3y9hP
bXEqljGY7sMxmr38dhPrKKaDU16RjZvN15ZzCneXMSpBBJxfBwoTNQU7f+ipIgAJLpBgp3lE8Qcx
ZiupjEQs75XXYHKMQ1jmLKq2TfuXNeyauUFz3uYDcVOwnTzLcHjjstzVue10W7oQ58iTURh7Ab4Z
i3Fi+8slMB31zz6p6W/5qH3nxY0Jct4IapKFuIAjVYaybq8thuh+r6wlp2h50PFEFTEq27FO+67r
2w/4lzn4qr0Jp/CxCgYVPGpYJc67UBszIVDaAltPxyGYAjNk9Q4ssAKdA2pcu9k7v7v0WzOFI3dQ
Pfj8Dg4J8lNpCODHmSDPnuqvPqil6k/cETsra+nhWFgzH89L/YKF3nU1INm4+J+7aPB6ZzZ2eKZ6
75oG19/UlZj2N0t1enJPMqqq6U4snmJn3WfKcxODUGaOzou7rJY67KVtytd4UvP8UyHlb3JWZLLG
ioO3iC4g4VzLKd8+yJvnvvhmza00zs0kCTm37zWRQmP+0hrIoH3jk1M6Vv1jtPJ+VE+OCPRi7p0C
JZB50jHza/2IfMWdANBXgjXDLJJQpdiFN+LMQELZ4RYvnWTFqMbB29XWftdMUHH505ibcJo/q6Ac
5+UYFYil8gObKGlNBBl2wdO+FlV/v7le7RcvCmUHwWNxJMvqnePQnu/YGEDO0nnthOo5PY3vyVdr
BHjy3hWVjo1KXa+flT6Y3kHemawDuqLxwDWMTyppl2LNb4ZqHHW7o3R1LDG8R5annO52hPqJ3UTK
Ak3FXXfNXpOZG0zCfQBvY2nI4C8JprstAxnt36auHcv3Aq4AiqFASR43Z4L2a0veGD1h13sR7CQ9
fQvRqNxJHFo/Hzq62IQPhN4vwz7c2EPAP/F+DoNSve7DsJYtIPnkumcyFnXrsSgUQfnkzkNZqcTG
Fuu4Z+nUDbfk2G3gs4S4AS5Z0vZ78zqIfXC+B/MyN7+I7Ub9mQC1l+O7MS5360HFlUfmWxrGXr2i
E9HMsc5y7UBmzH5ZXK2b7gefwm0tP7s69lpBBHI8G9i8BhIlGrjQ4CHXeiCXNJi7/RIKf9p1Vk4E
KObPYMijzXQq/I2P4E4sVzWp7RyFqJzMW25hihUXNBwBgnTu4ma95lcwNps+PiB5LLTIpqbq6gKm
tu89CLFQ1XRqPdKset1W+3nc18sqWlkWyRQtXRPywkZCAo9mpvM0frILm6fHOjA1FWWDw7GcTGfD
8c1BVYXMmwMuqHSByyIXNfV4SF0iJaXESrudyl3DSqVX0XAdpcTi141DxVNNc8pnSeDcvPVZgeq7
Gu4UItE1pYBG7uokFTUH9THmWwsvc0gzz6VhJUX9EDwFULq5etnjHk3SGXLfCfL3XtW7eQY19frl
Sc4hrt6jpxdXTeeVp61nJ8eTEEKpMLqRK6Zuih2rAn0a7TA7QPhkEc3HChW3N78sCwBNeB8uy14N
Zzcgba97sYFhaLC3wQ5N9DFa3HLbmxSAB+6DZIL24pqlnQLN6BwuziSqY6OF1W4H2VIaBz5mcLO0
mWU5slAkdC9W+LmgzZlKnK2k7cG6hKXE7onMgY538Gezrz9zqDxeO6M8E5rhgxNjSR0QIF0mvUwB
Fh1mriAZ2saE1kNT6k2HKaplxMNnP2yDYnwPuepGN8M7U3Ox5MZX7gV6myw5PpnC3Yd0gillsS4D
ENsuBVEMwQFkB438k4a4QMjLwo5El1qBxqFQZ0esfV/fSDMobziyynf9/lHYeoZNbNfdLp/22WWC
SqJpXEYN2x10DZidDta+Nq9+CIKLDoSnfn80la3rL9YGlUxsCc8GfC6ZyV7kpkratTCHYekGZX6g
FJNu990ZCaUrMsTJql4BXNnTOGKuvzL717JQwMZt4jq7pt3Qb+3Sog8ZBL/NEZ6VyLxObkH4ZHEI
Rj9Q4kfR51CU7/1kii5iZJ2CGXF1A3jRbpfSaiXKG216LpdsXIrO+kJ2GHxYZhaYlvgRx+uAITax
CRdu1g/SAQPcSufIEWPn3LnAjNAOB1xKjjcDri851vg6Jf95HJ3fTQh9VL97xCqgr6hBSYvbztcx
bcAIa0hqLDeXkPGTnS9ElqJqWCxnexvsOZ6Gm8Ux4EnJ6JdxnuzbgmoJ6ijk8rq3IPId9wXzXuSF
58ljgkMwJKw5Jk+5pe3pS+VuVV2kYUP5eZ7inmHmIXm7ZDo9QUNBmFymIKodJyW9s1jeoAj1FmZu
MTnq2HWoeGrAn9rEd2xYW9OkICbE83IlVp3bHSyO3e1Gcz1B9HqbTRxBaoaWm9iNWz/66neREweI
Q+zYfmC2Gco2s/elnV4tNqy+/FKtVhXfytwdIPhKFzbiHhrfEn6mGKZYApkmY/J5nTnqC0RNE41l
wAvRItfjAoO/vDiLKsIo8asOYVBCMYFwoiJpdi+3LmhFGFtPBCMJd04EzYHLR+gx1rmHOrTlcFmZ
42QPWkC7zpn7adja/TBRmjgM0wGubW/7dAX6jZ7rfERhkRRairW9HeAiGlxxBUZJ64GiIT9fXnPW
ZsaBdKKhUizPruv00fzAJ2MZ+X4OQHd/NruCcjtLMCUnSvtYkB3Oxxbw+XHRwLhEMc7NNAJueCqw
39pytIhT2ht+UOoGPYgXNlmXB7BzoPmtu0QPYlJ98cBp0NrCTStdtq4keBwirfuBJoKyzrvctV0u
cHJFyeQPQewhQJxnIpLq6A7UKVwe99LlNP8BmXEVNkjXQt6Rjiw1VvG9bNwyitIFJKp+bZDlRIpX
15M8mAV7YNtxwjHvbO8V2qWhQeqP89lB/8Fwf1NVUTT9dDqvcn/NDQXbvwf6NZpLsHp53dxSJTAK
LymJZiu8Y1MLj1NJWmRAd4kNvFS+WkzOLMNUIRXNlzCgCvwOHk5MF57KYvohy8Wvv4zrMAdhQjKC
rSseEVG69wb0oz8pJ7eY5/3SDLSn9FwX06HvVNU/yH20RZ1YCunrN8+mrAjU0W1UdaeGmIDhtEH6
mp+9Wvfb3bTO1nizDI1gIy9tegW+13w+PXEIZ2OtcVLVZe+JkylX3l9T8XrWtENmiPVPAD+4B6Gr
av5cyrUYPqt25YN5qj0Hdhq1Sd42R1RSBBinZAO31TuxZzWzZNOrPngcfHtga6623rHmbC3Hqr21
nbXqbvZukdE3u48b75XUTsjeUwEeujuHem9d94U1ujQRcl08nsjhJub192YNavdlLZvdxsPTeNFj
7HtinaAQprD/uViexawuY8KNeNvmnOci9XaSGhMCIdbiiXpFAnjTgThik8EGCbppBgLI/CuCvVjF
ASJCuNGpFcxop93unPLbXoIofQAvg06mMVHDNckFeLi92xpWLJ4PRVWOxKaH+RgfFSvxdgfdquNn
ZgmvtWFabdQP7AB9ZB+Iyfes6tLDf8g/K9bQJkLJt/fyE/H3Xp4U/Fy3poKt0V1I3As3/xVTVkVa
vi8swmE4zPvupmrc2iLBuFhwc2HcoDriLtiGmImEbreC1ZRVsFlSj5D+PMwI9GjdzKsnPdPJhWJv
uzDqkBs/tcu6vzXN7M6nibFn1Rc0htNGB0UVUN5Xhb0u9zRe1iD+FjbuULysasfFcdPSib0sp5rD
1+a6LSb9gPRlKw8CroZJ9TrszAlZUI2+q0Nnx1Ww2ZofR9+OekGaseyb91FIuO8w86MoqH+ZZjf9
E9OL4HNlGqnqZ4t8wWAl1JUh9pbICmWmw7SamJjjufea7pPec7P8aByG6oxtLIzao+fGAN/cgqPT
AnU7g+S7+RBvVxq/9dEOBoXU79otkY4IzmzdJvW+WutxosCAGGsQFZTSCZ06Bc1coF+AHwmdWZP3
SHTP0o5ZSUogIpNmtvr6dokpjyUrTtc3NuHOVMOGdUUq1B0gurCeYjFAcraD5QQMmGC/5j2udy9+
n8hdzmXKD3oCJ4LNJak5sal32Z6Xq7oJ8dbggsQlPC7FHCcQGUChmqNSpcsWIpK7KEkqfwWzDLQz
J9re6sbwrYS/PHaIH68XSTSWUZH1NvPKxaH+xl2Pslr1ah8gkO2OiOay4dZOdkKO7WOnfdS7nEEE
fzxKbrKJDWTxw19GdVzmiV2v4/IEMjpYv+n7m3ibgmjwGKhVYPrWOXCemPg4QMCTxRsxndbv/Ill
ut3cgDE4ETtoyZFlCnDB5WIrEeoJ4oz8rImEWOVh2Wa7Y+wktEw8eBKQDMcseGF3HwtLMnzWLZB9
eJyHeVu/2gGAT5hITc9LnnZxo4C/6WogUxnxh5p/gHJGcmVV8MrqbHk+pKNDLLe+qDpiVTsIK5r3
C1PQqmTW13Wz+Wfl+o5+cxzIpoMQpLpGDL5k8b1w6ZUb8UuIKGxNZDuuzPs19pr8LW/JOnnXbLXT
ZdM89TpBuzfkZ3296q0kH2cEhccitBpdZCRuT8hlidvhQVLXHWxO8jxsq8MWDnb31YrhSF/lIFVz
jB1R8PBsAFzMZ/5sECZvESKAc2wApVIpr7G2fhHY42so6Xbg7rWarh4uQzyP3teil0F06KaSXHJm
Vau8oPsvCKUgm6S2ijMHJd0IsApTG96PpRIQLc5SOQU8S93JX7Z7FZukQxe606HqfGc+dpszE7J1
pTZ7mTZ1XfPpjPYcbjwB7YN9SNYrVcbWBgq23aM6KuajOzZb8+gsvK23MG7T8NWPpk0+RKQYbmcf
9ax4KIjtqknpmgLnqyrzzv15nbb2p6qOQn3r5Sio7xuqX9xfTR8a67wEy2K9LaJX8roV+95XMxNb
/ItSO8U/Cr44D46diYItxPoyRBA9VjBVK+XOZl2CP469+f7RDbo4fiJ4XtY/RF5xbCQBE3zhwhQ0
LQrWJW6NmxC9LJcbEEQ/fvNlEFZxVub11qZgLdteIS9QfflmdkL5nw0xltXbFrpVLw67G1ahlXRO
M5rP1ei5/h6vbj2/5i1hiecS16/fZYNL4CBVRDPAwYLfYTfW9ZoQ7pbuXaXUxSldOXyU+3gtLAmC
0ml9BIJ1jaTKYJ/1g6OrVjE+Ie2Ioy4NvNXYMB8oqJc53YRw1gdi7FaEEIrhagKNHMeapqNGzPaj
HnznwPrhfPURPaj3oC9ZB9FlOYrSIy0cHw6pd6MWQG6BB2hprc6Hb3WIX6xIVEMc+yclJd3+Ecgw
gJ/cNvjttWuFheMU5Dzr0AmvP/s5N5kq9XyydK9fKyTyzrdRbKt+nE3wZBlqtW9o61jbjiaqXHxe
Vxtz3N1xs7MAsihuU7bWxQSZcSooKT8ne/9U9Z6ymS7CyUcoFQ9yocWbteP3oPYorpO8QerKMhSw
MHsQifuWXzjkVecf1sgNnJteu/70Sux7sZ0FuPY+Zd1egChDJkbBY3wlcb6Hhj5AL0NE4RQqjSbb
XXU685Z0T6NLQUOTEjSt9yJBYYjqBknk0H4tOGS/9HPk/hpl68v7BSTSjOdi0db+MDUzIG3GsCcm
J5PeVMm3sdxKIg8qnukcFsSlte9ptFag16O1sEz7t9U8ApJk2i/C9sXrGNrmBIYHe0Cm9xKPBJ0v
qD3HFGn6bj7UBEmaOnhHnlDClgzG3QkzaDMSP3+Vd7V+xfaeShdM5iq6KqwA5rugTOREUUTe/o42
Kax3XU0y+EaQY9OiuF9aVIuwtLWNXrghpvgCHj+r70zMzbRlQPjI046uBLx9muxCWPmXCIL7GluE
CndWd+gT7bE/9haiO1rfSppJ+4PuVuV+WawSRuaQu5upP0NTsoUmsixhVJhrwFF0Wjd2zqXToYIu
UDI6bWCfdaHZZG5sJ2qC/tlrdsC31Ebr0dzbuHysR/6V8W7zPfzFelpUOW23NEy25X42jeDiTXAj
xMiRi7pTg5fmelBT84g6NnD+4GOVaAZQbJbIY8lfDyt5XzMPu7CDTpsv1WMeoLIfk52s+e4pHiu4
6hQTnpEPmBWI99ceuoX+ENUWktJkBX9q+gQ6J6xOfr/7wYPF42JB3iMlE1+cGMju1heTtn4SYVhN
5fci2H3SmJ2A50y8bLOHQC0smn69D7B0y+mdkgikhV8WB1IAU0ADHQWHbKHxS2HQGV+zOarz+Xnf
87aaweyN29NPsQlCei4omYZyusUkpOvP2NCYth4Hu+z1oaXoKN/PPZpwr4fDYpsj937wjc60Z4lF
ZLFPeDVfqt29/8JmrMWSWHqUwU20D4iwMuJc4/Z3D3U4Ze24rtaQ4KwZw29lWHb7a+h5fuGkvq7N
MvwsVd5Ay/lRJdodMwstHQ8GnKF5IF4GLyrqHX2NK++79uskyWL8vpVh3t81oo/XT1YJPV2g4FWh
shDVv7xrB6STH2XE7RYmix8U5smG0uNRCJAZj3lSzFj9RDaOTdHyrSJHWr83JmfXYp7O127k8275
/DuujhVusToGj4BTodnWXb2TNUw1ItuijIO9fc1RUDDjRDn6+2+NLWh+SXbfQZ10t+O4Ne80Cntt
nVlRjFmgDvI6UFmAaaEe7jSwVaU/OrQ/NqFbc1XQgrVupXL/ON2IVjmLq9535Z2gPWP5Mm2alBtK
pnAcoJPsoFLLDwESu8RZr8fyt1v2HWXI+BG8FREoANUz8qjZ6m7mpbKDLfWnLuKoddt6MhOGRhwr
35t+kY2PhBrtTX83ODuyTtQnqB5/uIold3ioRpeS35ORTYzGYUJeBG4NPd/ghF/ttX6PKtnIF9qq
QverMJoNjIG9MovxEk+C3w/PFU2GuFnQu8C9pxGaggUjgDu0umAhikaONK8PguJPzACD/cCwVXrF
HSQWRYgHCwWze+/RMjfNt5y8i+Ne0B+FwOKute7PAFf5HB+duBG/SBr0y1/RKElSX317i37UIwCH
lS4e7+h3AQ/pHOwJCA8Bo2T7m5JVOo4WiY2HdP3h+73rZ62NBiPK8lldH/kxsLf+VkfTrrbEm2K1
3K4dkq06KzVwlp/uWDkDB2RzbuevFSUtFgnjvDQSir2lhR9JVjfQ1nmSxsfaHSAwUI+4IFVI6vXe
2G+2vZbDc10hdbFTCAd2aDYjmLCUKuLZYJWJZ1nUGS1JhHfQPlCZNvWHdX0YiutkQK3KWLdwIELb
31vjj/pejYUC5ZWLs75zTij0bk4Bzfdu2qvBQ80oqq6OoHItMdBOOq+TTfB8PPJaLAPvwPEZ/Fg9
poQBj4RqdXVnORDJJrPQNpVoe0bQUwXhR5HZkHZ1H5efpAX1HKqy38hjTQI2bkVOhOWulMMGc12d
vZBTjveDHJRmO+IqKtEM8RGI9GnZ/dI/DOHKFuzB2/gDa3aPe+x+1lNRMvMFXoyiXKuIhxkwCzr3
tKG99fSpavCvVCREbdNaw1oGoKsmm+w8H6/ikGXi3xr0YVW9CeqSihsH91VlPQ4ULNHBOBdtW5CQ
SLlc5chvMY/Z3h33EvMAAjILMgJKvYOU7fcUlE2CwtATp5z4lvIk/+rb3ZoI+Q2DUyTNmciT6/o3
zys9DxmCiS7IDxjSduRoYvd36xNktKrr0xagwfxlEWnQt6kQAO1fLCXhlTl6MF8xyI3Ak+cdxHV+
RWFOAegiVTt99mRUjA0HDZVCb5Y3Cuw+ldAwVNALZSit1KqafQ0Sq5n8/RouvprzHvqBoDXOXpk5
E67bMUCrP4hKXyIzFuEBr77LPYATOirMETZNMfk545qbtzKn+vQt94bGe7NydINwLLyf7YVYl82W
aRGoHl7eqMBaU98xE0+AbFdEd1QDtmE1HXAil/C2Xb413C6bk4M4g/mP7SMGrqG/80fa14crZVUq
lGeqw/1UYf/YcJnEvv2rnpDOHgMy/cqv5GH5qL1d1aDLeeXacuVZD3OnvhYthPOf1vV9b3u1wmaN
YRU8WcKMy6IqAH4thZibGVH45PMd5pH4Rqzjo+u0WdgtTpgnk4RcbQgTXYF/fq/2YOrqwkITWdz3
PSrgNtEtGFuV2J3tr+Y0RkEjYMGg1IvfGmXeesMbNe/d17LdXLWfah0D7rzwjua7dahiylAxQvZe
t6/3eGrj+aYo0NY4DKPDHqhnAdji3MyeFVo/NQ5Qy70DAO7cu9iMgsay0vGBbilt4UzxFIHwp9wn
LemdRFfU84njj2L8ETeoTSEG29hCu3uFXEkrRWM4hZAXiuOJ4sVZTdYF75DdhYkl4t1lQN6xDmDC
VvpUziQcsFhtkeP8zPu6jfbbWGMDobyIsSeNCHSFrhQ0WLrRcS5xEGEBHeogWMmup9/LJBvnOD/o
tQ1XAGmFeapuPpoGwB6BKnn/cZ2WjVjF9xE2rXnod7tvWK4KWyAOsVXZDq+ur6ZRJQpfaAdeVe3j
wC/IHoWOjSKrj5cb3LHE/xxjiPo9PptOSDTTAd7M7hZaQOV+6u+4TI59RdncBU+lxt8o9NrKIJMY
gMYZLbCutu+jE2v1rWxjJ6ZiYeNJDKH4ceirRzoWovAO12bocj+hM0QcVg8gVZDcnjuvCBpxM2qQ
qI1QJ0hgf9VTigh65lIvp2FU4QkTK22UF7zuUX6KaTIpNMXY+CxPlVVtIkZMFEjdHHKTN5O+85nl
fDrIoWt4m9da83gDbLZFfNsAFTK+ByPqgHM1NZ2lUjl3etUfZBaM3fomx9AZpwOXkNg8hI9Oh8di
Nryn/oMmp6nKs14t+HIe8p2hDYd1H+V5aoAcNhsBOxTFkvoShXyf2tq0+/owo3dzzB8PdKRV9+Rd
I6E4DLovhdgSxGGM+sfgqp3J0YDlk0PUxWZ5c7aZpVgK8cRE7pL6hqkPIN/9Uveiic29GzbhsN5i
7PTnMCXlfzFxBh3M2nhrrmEPZcoHb3efV1fkvCaz9XXX3FDTTrnZsQWYFuVpGcfZddJ29Ie9TRRH
X9tzxEU9ClFuQtb3J7SQ2+C9F7sVRaZLBZMYdeAHiQ3xWqCn56KK+peVtdqFT0cfC0d4dfAC22PO
dR0ZFj4mSGFRS3owBufBn8rAH6F6PuNitEYfVXptrKr8HqJkD3UKgNN5P2KGyYI0yR1hQ53stIQA
OZDc23S3dtXLYsls30AvViLyanHQpL6K7ogoNRr7IK3AOWUXHqB1oRA7bJNdPrEt7zPs8alGx8pM
kCBoF9uIkJoFcnsDtJY3ObplI28czor8SWx2uHdYNCuIxM8xHqLpcyYsmwXn9Z/5IP/2sf6P4lM9
/a9Eg+k//p1ff3DZ080u9X/75X/clx+jmtQf/e/XP/Z/ftu//qH/eFMt//333/Ivf4K/+D+/cfZT
//yXXxw6DWv8PH+O28vnNDf6n387L/H6O/9/v/i3z3/+LW9b//mPvz4Uz8f1bytK1f31n1+6/P7H
X841nePf/u+//z+/+PCz5c+9qlnLv73Ov3/+v3/q8+ek//GX6/899lCmxX7oxlgrrjmW5vP6Fcf7
O9qQEDNAGBBliRL5r791yFfkP/6ynb87jusjeokxbPrhtdsKVc/1S+7fkV/iVeTcxnbkRgRe/+9X
9y8/oP/6gf2N5OsnVSIh+sdf3j9jNP8rmiJ0+ba+B7ETsj1ZvJb/FtFTkHOKHXX+sjpW7r7u7t7k
j4g/SjRPKwn3VI8UcYxf3qmsAHpgnUmg38uJE7rkg9t8YQqOvleL3PKslQPZdpPv4DzcIsjLM4B3
pWgkZAy/x05aN5mVr1SrUPdSdEuK3MYX16xef9B/IAC1+N6NXlkMCdTb7E4Y6hkfwApIydf+j12Y
wjug9VRYBglYRIN0zyjRkflcL8hsE5QvAa872vrr2e+aAZofkPLU1qN3RzVn7LyNtRMN34k4iDty
NIfdSoxGJIUpspHQ+5NnmWcVcLPpZNhEb66tMca3TrSSliVIMw7qDLtNGJx85ZTilxt5nX/SKwYt
QjKiU8AHrL14jqCZhRJeIX+ui92ii1WESjzgRTXlDl8W4i1lDIn68sWD9ddnlFe+l/WVTb+LpawO
8mMgOvtobWNcUH7psIIzcnfVQOaV5bc3TcQZzG7teOL3OCMyONnBElO6UqGj+YLWzJrvlD9P+x0K
05mh1x+j+BDNFN68AFGNxZ1bF1hAetTowWNpW05zX69e/IvtxgvZQ0whX+yg34ZsyFvfYgbbN4y8
EYDDOQy5K89d65fykWyKRt3LMoh5aa4wZH5v4VsdaIZ2ZOcGa6za3gGSiVWx9oXInnqRVZstOZae
tM6b+l1FS1OjJRtllcrKgTNyyVpjXBsCNF45Kkh9bDCwMaVtVWiOpdOF+xHbnPu6LEW/I0yll+3e
G0zcP1H82a6P2gktymZsNEkJwpdRAQZB+CVEDPXloSj9AKvJUI6ZjHLtJ0NRGzIDlpDOiCFup/g2
iNTiPRRT2IUkqZejn3QTTOo9Un9veVWl3aOSiTxTqBe0uvb2FDEMu78EXsTtNOZL3V0slGDWE4kN
fgMrH3hhC6MdxwVcncm71M+jHlk9gRtmcbNcwaFcCiVrX6aOnDr7Lm6JolkPrSGFgpIgewzLZ5aa
KcClU3dhdZUtxSQYuJhQXqAXSXHt2bhtuoCmYdPnjRfjlcegrNfogNE6dAfSY+yKSKACY96fsV1L
dEbYOgfdpBpTM2tFJEAL6J8INgnDRNOOcd6V0CQ/nAZww/Gu8BiK4pTOn84+1jE+mDtEgg7R3mL0
lrJ/qCUGt5Ssb1Hnp87ZDW20gT1YJW3as9esGaI++8G0ukOFiKhlOeCK8M2l9/dQuEnR7bG4Q8uF
0FySiF0FZ8LQ5x42sN9o65b8Lq+80zmc0q0kyqHSGYKgvv4tcJRTeRrXRcBnrSIsqfwxOqZsn4lU
CpePZckH9WxppsKfYV5L7yJacrORu4l5AwKA3TpZhIEUaUAFxgKDla/YDnHYJFe8CTbIsm58xaOc
Ta6hLVXVupwuhZ6ByuPNI6mmgy56iae5aA4+lB0L8hQZqkBUPG0P1Poxmpq6jHpEUtv6kxz+pTjI
RrQfNoDeiz9DW50jTy6csQ1ahW+OzdT2KDucH7dztLbipKkp1d+nYMghg9bN6/lfRtgep9IUuWcg
gqa/xdIwWefAg8z90k0rrhU0+5TZJ5Yv+h/wrJX+iR14wFtZ0XFzrPtVt8fZHUP7yZpXz31w/ACh
wlINI2cQor5k7I0P3acLuSHvGKPPCEW4fapdle84yPkxZcUGEZbMOa6Ns9M74fo/2TuT7MixbLtO
RRNALBQPVReF1Wakk3RWHSyak466rtHSNDQPzUAz0Ui0YRGpjPD/laFsai01kunuwcIIA967795z
9vGnFrjMFix/o3zOvdral5Sx/HQJECm9B6VsFHsrQblNFUsbbB8NxaR46JbNHFNvMcmbPJjt0pcD
s0IlTxYVgzF63+p7yBgBq3rBr4gwn6iv7YQsgIRjmXVig1Iyad2um0ak0UufxF67FPbslnOoDQfs
VONEFx0Sqzc01pgwvWSt93BhLOOpgjuNr9eoUH1bMN3aO7JaaFiZqKwICDM6w7gjGSqQjtNCv8NX
7GlGQy/NWoX6HM08dJsmU5h69wKfCB61ek9PIRcHs5cVn44LQ+o2X4aGYX7zCiNheKX9qBDArtKc
dmjtRST7jgwU/GxBibgBH8Nr1NKirhEOsjf7+M9KydEHVW43QTaln1mgd8pdhTggdGmzic7DPTEl
e8uQesR51iLrCEBkdbgaBveCItVX5L5t/2myAiBANQugCDY0GnAJAVLIp5TfNgV+IUMwKjFKtduG
+llsqHCVB8iLcXpW9Sh/SSe96TkKS2BxmIFZCLIAwxQ7GrCkVmRqAVmlqUJl3svkKrUXA9lltZFM
QWk+aqbRbUv8XLWPYz8vt4SOI6uWYpZ9j8u0lvblXHTnRjJm9SiLJQ3emwkj9QfyaTNEYF4aHW3e
CTDQlNUNLm69hzgJe3+pkNMV/Qhfow1qv2nHxSZyjngyD3M201YDSQcENhsd1V0Mp7B3KzRnzb7J
coT+iTWwxskoexofjSRQpWKxONqPTFLrbReCqtvNC7uLG0ZKF9HhNbvOH1tirr2W0YJgfiCS2Jnx
EwZfdUjmOFOmWV78qIHRdTRMHsudglT1Uy9mc9rqC0JXn64DGISZ7V9sceS0+HNoV+t/g7y61XR/
rvmETmObDdCyhLB1hl5/xVpKJHbPVmFe7YDnrXqhf5bVrNEzq8+3mICQ7BGf9WoIzAMMBwN4Ooor
7VZpSTSJg2CbT6PEMTbEdVL8jnz+tw4R//nx4C/nif+7c8b2q1wL9fb/gZOGDoH2/3zQcEsMhmX7
56PJ+gW/nzGE+E0Xsq6aGnBc/R/nC6FxiLCYT/zp5PHH+UJSlN80QyceAX2xxUTX5qv+OGBIHD6E
KhvrEcOyVWYT/9YJQ72lLf7zbrMUjVGUzlgHdi16Gs34hcE35DKMFCatDsS6mCAaiTN98tJlzaEd
S7/CIIYVRHOa3hjcVKXArZb0qMjBG1be+3kUNOlpvzsLuiEceJtMztbBtP0EIwkNnR5uwqrCODj/
6GGDrTs1QmFkZaCX07sQKCLz9eNg9uQHtlrrhAgSnGx+jjXOIUjE0KgX87d6EUchW1dDUILWPcwU
uo9o6FNemFqmV6xgLMqCz64m+SU0VJJa+TkSPTBMKctjYOvnTqQeeJ4Wlhf/ikB0v37lEFMkRevE
nZ97+8+ddCzt6JgXjNtLNgJ3YmN0u5rzxZROGzUZE8eUDMldCPnsU81Xq/xgJ2a7yoPQC1j5tSua
S2vWd2x6vKy62EzTfFEDY28ABFo/ASRO50T8o6WwLt1+l8loLY8lFPqHkru3X0jVBCOY+W2x+L6T
hRghhmTlTJb5uX6T23dHW/aF9NcrkhB7dLDqDIZu9tKZF56I6kxH+h7Z/tUwa8i4GO7xyqCCyaUn
pN5uh5CTq23ht0+iq71Un7aRPNZRfGVSTYR321mQDPsOIX10TQZp3pBAtadmutO7yRdTyIbFxTTU
xmJ/lk0Hmf6uobflseU8aJY8e3Ylo37LsZUHUeeO62/Z67absP26+vqiynF6rUZEDbh8nxDiDi7m
WXcZUD9rpB1wqBv8SdKBWSeLfqxR9Z1BYXD/VGPnV/kIqSJGobXpO43GeOtJk6b5Yr2X2za73n5E
PYZ3QAOekvU2EV1/suSoY6q1GoufgFVtVFAng8WtPEIzQVtlfHHy3+JRRdaTJVe6hleYUwhTGcxp
B2JAnqQwXDYmyDcH755TrPdJiwZ0vTMu6HReMLM6ccCFhbJwiaT4Cr/tdt9c7Dh11LBTvCrki37/
yoUbf5Sw1cMtvl2w3q7OuGYzh4eMzKZmApHepk8cedIKC1Y3IBmV+oqjQkrR0NEmH4lpZVRzECj3
qT3W25HGpJ50rxmuBb8gD6CaZjLt5Nkv+m5z+8a3yy0a7Wc2nqN6OdkVFzbNeUhurysNuNex9dzJ
4u72ajkatN5i5FQjSNTWX5pGriuauPW7oH3Scc79DXD2rzDSdXXS2Q5V1KKmYckcXP+6F5pGVZPP
ABdwQKTEfWvssSPxPknW0+3n/2nR/qP/8ud+y1/DTP74aQaqZELECRGwflkLFSo2rVUYuUItwxXD
cxMes1TliFmNWH6tMxb3p/Wm+dc/ltWck9EclsXaw/qPP3b973/mWKdzSwMH4tVgmTA5kyuKK5Sj
PO1/czWVlWj6H34SXSXV0Pmf/OsvOObo0WJ0F46qsRINwVPKRHb9/xnoF/YJRAbwnK6tzWMwCnHJ
wwEvV/pUhPb+X//Ov0BXf/+lDUXouqVyufVfMznGqgWEIyratoG9p3Dfi6Q+2APL9vp6lIi3O6mL
k6KEP7N0P6TtPgnFy/rq8iDeNYnHCbR17HZ6zmXGDn/z6la+/K8X6s+v7pc7YcL5FyKOgEeZ1sIp
pLu0CnhI162sTvR9zwYXrrtYUs1boU5/lzSPbv4/eQGmsPRV+E4XUf+FTQtHptLkFT1JLOW+bdqV
X4MofWqJuwjWxzRZVxfezM+4Aaw22KfWtj5baWTJSlhqZgs66lJoP+GJP+nWegvbbxx/WaKSR91Q
n6A/MDqsNAy2VcD6H0OMZsdGRpS4DH1aYEA+AKeT3IojaoNrsW4T6y6PcRD3RnU3RstFyvu1JcAy
3Y68OpxRO4JwjmlsXMCwa05sqq0jD36POc6JkXvcthSgBxaTah6xdatREiviy9/Kis9dFRa87BXQ
GjLH7MWdKFpgczamE1bRcb0G6x/69KMTzXu8/qrJutnZ6HaUaN5YmfJRictt62iqr0wxHvKs3w5x
iEFq3azSaXha9OwuE8ZTPX2pgVahH2Zj6O3An/Nyk47dXhaGD5/vkvB4yHQL8JU+zzor623rAc2z
bOaFv6a3S6Yfbdn4AVPpEgjuiduPWW/iW0UlhdQsYYl8mPhab605wHRTa6yXftStJ8Pe9IJt2G6H
XcfS8nt5ow/soerL2OgKDdiYFYGrf1vbY5t3qWjXr4ZxQelIC2T9KvYQo368fd6/fhbUXw4kt0eV
h5SF2CKDxVCMX9YnK6iXZaINToVDwdUPOc4/6AaLxd8qWgbwFWu3CnlJlWztDSu5mqP5LQrK13rd
udZLES/LF9LdLUCk30u2ou3vRRE/IkdedkNMcdkYvPW3Z/8ubFdKYoBXhHFO0A9OYNqSbwBLmuf4
SsQra0PHle7k/CL4Umm97OuXroXnmM9HkDC7Mo43eqxc4OIMLkZMrprYGTkWxHXRG/Ls2i1S6Kh5
fAwGHqiu5t5iNPhug2iaa/Ic+ZRsvdrrd0YNWiMwqe5lKqCJ7edWMTZ4k1nA1lu/5SYMB+tbXmSv
OXY+pxmpg4D2P2TQ7VkCY/d2c8/Qeaooeh0nRHkK1Q7vrrUue1JYv0ulvmmU1q2b5ul2r+vV1wiI
CD9StB1l6+FWk0x2qjm18YDangc9plIrbftplvUneX1L1hqkgZPjZLmHs7pU9cvtx9tsXiZILcqH
yqvN/kRSD7uc1hfb28OoaiHDSOtpLCnbjO4bI04y1XJqjpm3Vhp/VBoRp7dHHiwLD8xovdPJdG9/
AewOzWGYnkA2H27/glgx4d7cWrVyHCqJzr+pXtdVR0mptNaKMrXDz4m2XAxcUlteY8t+LAoeOD4H
QnaxJYLbBei1L3L8rGK0IQWplEzGeuNTjDk5YlHM9YJ1yY7QKsBsyhj236oYW01MV59eYSfb7u0x
xWg8OybVV6VI9yGTYxew7VWsNSbA4NhNxfoBxnI+okS7PUhTPODo7+66BnGXhNfevp1R1lNEW1Ic
MkXxQ1n5MjSJd4btumqNp9uTjQUNGtnyxfTilKOIdph2Xbuet8rOkmc0DY+NGV2zkrvSKA8WQ39K
Yv6Sj8/0Pz5GhQPR7TpMqOnn9HwraAfcJijYFVcyks4F2bYJuC9gp/Nm3J75/3/K/5t5IpvtnxbH
dV75l3mi+z/+e/f1Xz7/53/9b3tkqc3Xn8/7ty/9/cAvcUS3hWWDkmQIKAQH7H+c+iXrN52mO6QQ
nHLCVAxQ+P+YKsq/mZphaLZtUg4pYl1m/zj0i99wKMssvpaKC0c3qNv+namirq/s9H+WNyzVfDOD
kQIYF478qvELW93MRjqS+ewmDeZ+ONPdqbHoHI/k/rbIa7/VhfTeyxOmm6SufTNCSZ9okjsha0Gr
ZM3uhPY3I/39mWp6r5vIOfndii2y6H3eT92DNc90YxHzCGOKmZAnpR+oxfQQqq0PJHS+qyL8enkc
M0YZ7hFhKb4tIELJ6AHg2I4vhqiRWrXyfFyS8Ky08bifsTUsuT6cBQHF51ALwGdgLnaTKYmPMZo5
vrDkyIQ8+hBKC2o97BLh0r0Fmh07KqqyDyN9UevsYsRhey1qlrdawTAZd9VhypLmuZbPvTxvxmmM
/CU0FycK70cKBRrForIx5DF6AdMdewNqy7Rq0hM6mT8+lJ1ITrd/a5nTwEVLtwHzUUaX4Uakg0Az
jhpQKZXpPBXRdDbzHE1RtaW/kT/KS8uVt4YzfY+arLZcPoG82QVoblicdOOMvBca2hjlyrETkwfr
Id8wrEzQSgAECUE5eAqu61nUlm9IFmWYpTcAFHL62PKS7acw/h7ZfX3pxsg6oT+jvorj+6getIsA
lnX7G16g+B6s9UIChOj2id4du8SOT4kJdzlO5RdAM9uS2/RYWPUP4Lz1d+T2TqfPuIaySMbpGsrf
1FrbWBrIOoFl+RT3kcS8cMghXDzgobhPJkPaRaKsPHw2mr+s3wVLvMennFSLkLUeTeBjkYyqB6H+
VR2qEIhfGdzfPkR6ZvivYxhrjNEA2KXrB7sJxBZFBttCkw+jg4sC5OipVoyTmhrDvtbxjXg4Z/qz
bGWv1qg+mz0JHLmSNOcGuRgKodzCRxZGcFy0ngW2bx4atCixV5dDcNStDBLLTHgDM8XlJEXLACoq
yVHBprDWs4iX2ABi66FFMvvW5kPDJHA7JCI4YAiXDrFsGgXzmv/9dxCCWylPLqomS2AJ+YD2n85T
ruFZDJvd7Z/6DJaVHFn44QBpcX9I0akbmOhpVm3Dp02++oWz0ByKH4zmagXhcxZdGHJEl/B5MY1h
i1T6Petm9YBbZfDGupKcFI4R4i+7Gvxy7lT4WpV9tOmn/+lDXzHK6qf47p//HmaadQTI/k5lIW/l
SWvOtw8SxsezmlKaBSnjetoz3ZZ04h+p0IrOQdTKmDdbmX2Iwdy+G+UDDfXBB1kc+131hoHwvPRC
2ecRnJSorjRX08fv3agJNIQABAbJhBJiSo1+Rm7uW0qquXk99hv8jNOmqXXLa1ElnYNcnBocVD5Y
5hAKE4Z+hx9kn+UsDLxsCUBOiBHABlNP0ekSGOM4PN3+xAlL94yykeBTL/LJLmz5xESodOUQ3362
JqciyOmIR9IfJQKELrcPZZRlF9UIWxqcFBZM1LLzmNAMKrUq2ZoqKv0tQt3EzUNs4nMftK4sp8Iv
ilrVnFnV7/Um0vdaaapnTdoaOAAuORwktOwxGi9rm0YLhEf08e6wcGvvhlQHH6BsC6vfQo24VFaM
uS0R/REvpVOtKOS+HnCF9fOrFSY7m6GrS0vTgODQCA7TTLaSyLB9eDGaj9UcY35YUqKWL2hPoE8F
PM7DJIGbBxcGMQK/wXDME7zHgV0/9v1yghYl+XDO/IYs0K2aZc/Uy1i5MJw4rR38sPXmKwzPi0xq
vSjSdhfA/s6TwubmQNgsOgDENUo2clZ8qyuvUt0Vh4qQcLctnxXrbgyT17x/ToyIrrKajnifrY85
Cs5Z61nwEpDFYbbV2+RBLksVB6vqBQ2tNEgnIF4G2x1ZOKnBAMjOBTh8DgFldxh1fXWhRF48amdT
TR4gye2rLHhsojbyaqGeSq07xn1zZDYOBBUBJ2QT+6HdykrL6L+CIhT138zsHIXtNgNkA6PBR4e6
V1P9OQB2m+lYbGm74LwIbbif+V0/i3t8j5On6dIZQc7W1AWK896Lon4HNuYRKAFmBqD6bjiJezOw
S1dPmTyhDPUkILOzlp5KRIKVLtJN09cjmt3irJDyjrwu9YyW8Et55HE20u/4CwN6w8mV8hDQCTbK
iEoXPQMN9NQvCUx2MpND/pyMEBwWwy+Cd2VUXKbXxdYe0jM4HOLkdcBIjX5ZLBjIEM3QISP6XYzg
p8BJ589alG6jQn0lE4xODPeAafLEwoFwyZ+otyBUffq8GehKq0ELOfTn3tD7c5iPJyYc40Gx6wKh
Uvg6RNgmLKvyknS6xqP8AUyr3SEIpkbABOZm5Z6h+8dsMxhsOPyZY81c3wQtnCngOwfTQ1tQOJAQ
IqeumRPkqFryeHqbZLfGBs/qXa1bEOeCmcTvA2B5ydUTQaVjpwAFK/x0KCj9aQ5foGW8NNJJppl4
gPZBakFQoSQO91IS7mBJvCUBxnJKBR9TteY2efaAbxZTX9fHXp+yIqaPljky5pbQnnb14lkMWrEx
E1tgBawI0MDO2WgTK5KCQy71ltvHQkLV6/Eq4oWpa0PDSZJdZWnPDWgEoHnqg0BXe5AtAm8wQa6/
YLdDVjsdMysmW4j5hGu357yX6qNt/qTZXxzicjQ3opHfSzJvnvDUfrDQsLaKKduyxP80AvUiD2a5
7fR+5lc3NqrAuCXJ8eCnwOTuzZaIzI4DcRSk3c5AQnPmtJO686jCPmHagug994nvU5wJ0My5jPAb
gtvst0h2qJ/KEDZgajxL7EHw1WKbZEGOVtOs9N+zTv2G/sKF92aufgvo5ioAZGtkcp4V9YGxbeFy
bJV9joIRwqLZOOgyctR+LiIP1S7izCH9xHJX+kxs6WVph9BgghCOyCDAi65ZG42nLkXgJZhc7rL1
g0xhBQ4lPtz+KRZlflfjoruzG/Qk6pLX2wzdnQ/gTcWXboTHRSQR0eLBXWQBvgwwBPldaXyb5Jxq
s7yfteQaLN0KHkJRDgkVvCvLpYKRlc4tC264AGV6Bttj0QFTB2B9sdimebQN0hej0k4asiO30+zn
RpS7cK5R5sblcyxjCw2/Ie4yPHyCXtHr8iN4mkeaC0dpLnfNNK4JEn2612MgB33wQ0GWeGrpHjxl
qbwVVay9ir7vEfRNXFqWuVeaqjE8DXobZaLfA79juSAOTxE/y4Z6Qo2LjUQ60I4WZLizW6PxaWf1
LzWljTuCNIFXvbYPlWk7hb41aNOdUkFVkEaeHXtlWFSjOI1a6g+G3h1iJD8Hsy7uazPXH5WKVrYM
ppluSqI+NDolImDzDzQ5X+NUYaxrk2EvQLA6Ms64yxRJnkkh5yPLzjylJ/9sXC5WltU7KQP0NEJ6
Pg0SUIauQliOafO1jztrDy099219mNneFQoys8JgJUvGQeOZyDt7GwSPXRggY8IBX0fSPm2rK4g2
opga5NXHVhbS8fYnrbE+AA3vbNLrd/ZgaU+EyohNP+mZn3NY54COka4fq9ybswhBU7N8k2XAAIU9
5BswIgddGvRvkNVeiMrBbNIm9RbpDXM8LbrDauOObIeQ884t0BtH6Frlwd85YDFJz4uNSpht/qlI
2q9EYxXOtVTaId1mu+4VkJxa6bek+5zqMVBcs2B81oWyB+VRZkbV1ptBaT0jUg3XpMHvKiwCU6Ya
ft0Pfp1b4y7RiuaIvER3GN0AHEXt9zB31bILNKtyir4gACmpQAGjgeRA4A8kfhSW5EkJGk2pjDYK
uvx7TL4/YTqmm6AhFykr5e/l/L6CtzcRNQb6wdhPlTs5waahT43taQDfM4WUm5jVBb2/MxpzeJ8U
Ez3Y5FPrZ8MzQFY7cSN9ybrljCsaL1SzA9vO7K4PhdwYrDBEtbTKXqs61TfV4Y5DTOyjKmOjwbJ+
pxly+WwtoeYRbzqvcI+HJUGfhILOi8L+iDMQfMfS3+NnK49aYj2Ycgoyeem/ATAPXSBlJsuvbB+i
AOQx06aDYLkke9XrMGQz9QmHEwHhfm9iHUUPz1mBEXk/luROTUu4kcdBP7f9tEcaPnuLbLG2dLZ9
bhfQcmZ3NutkB9HV8tK4yPFcSkcrBE1W1g+kWzwzUDPPehr/8YFEIZfJ6EoMxKi3oNhHlV41lJi5
X5HXusdVsYXtguMd0jt2b9xuRDN1SlFtQrChk0PQwQDvCwFSz9R4lKO7obWvtNbqrTFnP8yoH1mB
Jx0IvPoYy9TltYyap2OFTRFlSc1XT8bZdqwuxki1VmDad0G+RtAcpu/2aNkOhoGHJDeZ6C7p/aIG
OwzEtlNM/baLkQvD9hKHrMz2udaXHD4Txs28ZY7CsMGxsEscNcN8n6TqmCYwtUl7eBULa1IsgnGD
jStzmtb8AYHqDePdwajld6FsYjhITc1LDxFoO53ZVRAuTY/2SufjIPzk13NbabjPh2qiLh2iA3h2
F/sr8DZg1myg+oMc4Di3sJUYRaJtdKgZDp+0Jb/sq8bNvQO10DD7Hf2hXFTo9bObw3B11LmxOJME
vlmr96SNmVR+akq0whHxLKKt5Dwr807BleNVo8XoWZKO+VCMh5pcpdVy4WliZJMqm4kMF0X2ljxx
aTiSSEdv0qvBUjjTq4KJw7FSXdBCX73CpCQlSv3cZrpgh8S7Q+wybz7N1kV6tdJ0M2DMc+txIc50
QESWJoRfqfawgQr1vYlr1QXmQUShRSheLOOUlqHjHlQpcNWfxCxwkUD87Ru72qoTVG47x3SzYK9N
647VF611YSxHZZAlxHB6wKPyHNLH9Ze8+OomOzyQq+eWQT3gUyIXgCglfPKZpjusbyPfxEBMPJe8
ksIfp/mUzfXgJa2S0HtVhg2gVJR0w6xuOpmOSp+YP0gOelFgqaJr/aGbBUIDo36ZpaHwM6XXvCTX
RspFd1pE+c3uE8zj1QL6VG+yjTSxXOUmHqMgyGDThAcsgdUWSJy8hypd3xd6Rq8KYCJMinoDcSXd
aqZUI+TWR+YXleogrKy/Y/zh6jcPoPD8RF6ibU7JZAc5BWvxGoAmhA/70I3Ld0xZ6pForJdxiXXg
d63kZia4b6KAxmNjW0911/6YF+uu0zilRf28Z0bxXUlta6tJlkohn75po/IqAPET/1noG6KkMBGF
vBK0qemWAnW3jOmnSeAM5xPtR0E7xBtsaULNYp8nUucK7jw/IopnaxY2XePI2nVgh6eSh4zBJcCH
jmAXY3noFRuyCdpQALNMIugwa321wxDAkesDzZvTGrbiiax7KFDqOaVJH4qAqW1l2q5Kzem0hKv5
6lx9B1LBZR/K5yVKHqHMHGfGrnnDQ2NYPRtj8zYF8rBFtP9UytFHVCjvuSm5cZc2bqfrrxQumI8I
BtMmKaC1p6EcWMo70aGTb8uSg9DQ7YtMiTxsrqEbPBoJKIxR+wolDfCI/iINP/VVhiO1O5Hp9xAs
O1IdIZVL4XHIk5DDwMCDggykrfNNZ4jkwNZGwq8R3MNe/hFObeRTIGTOhN8VBH8f7eJyuOQsOFu+
cebMKcAbNv1dmpUYCi3jq6g7c69DZvXQH7QuZHy30OCqAO+aPRJLXUZXsptGOu4EWNiOoSGYLmt9
rVrbzE1GOiy6PlqeFNvu1OolinbtB11O1kIlRqmRimeoJdMWn3yBTgbCqdWO/oji1kVC/UVogNNL
4Z2YzTvRs7QQ3/2Jz7XAR6sJ18HJrWM1Mh4rgbG0NGLwwiy2UNaRetBL3vtSxZBIZpfbB8ANyG7L
/UkW1DVSetKMOjpiweaKKf03XWFZhSsU+WSaFEipJhWgCVQMIS0/0e9mLgxHqnOD3JpCVzQ3tcG0
NxI9EjKYfGyUuO9oHxOMCvhqZbU4qhJybBOhH3bmZuKWDsiMV/WWuJPBOBTmeFr693bBpRXqXF09
3JPGfJbrgwQA2ElGP0mHfTlZO4k1dlboJ8MPImlpLJ/nRWcyx1uBcBXfs+DGmkPlMAh8gbhkW4eZ
U8+plaqorPZsc/bGJlDBEwmHZSj99yDoniwN6bT2wYX19EGf/bQuyBYxEbgwMlqOckJLk5VRhPFR
WtIvJXmRJPGhAeZwZTMGAK3MXojm17PBxWz0qnwbcjXfV0q31bryjSX4PmbvONKOzjh5LeB56CES
MIDhsu1+kqbxaI0SRWX8Ymcd+2t1HckAdtLuzlKe8yBEVvtDh2mn68tTk3Q7ZViBRt18qNRh2+Tr
XE4bNnUYegyYl35kTxTJR7BEX8tY76JofK1roB3qNL7EhJZ5MYlbkD0E3B0U1zrre4gjjngjwJDF
8LOUNcbvgPgj2zhLUq86chUMB4vguFYMsmfT5T00Q3DqDOkhbYHzYi0w3uTwq5gmWm9eVuXApxP9
eSzUvajjn7Vorks8eQD5D/06b03zd6I6sG4b7/gY0RnLtBs0UMMOy1YRp1Q1IfFZZmsvu14P72kd
qCc7jXzWEmVdAq0CcTaOwhfe5J6DX33K7Q9bqSa0h63ljhlM5KgW5MrUypW8os6t1numEuP9ErVH
a6goUnlysTFnTg15Bx8DPeNI+exz9M2JCrF94ISdpGPKaH5BYj0jP8sJsTQApPtLsimE9nOZ4odY
ygePDMefUpOOhzGSjw27pDuU1THQ9Ufy0ApvIEzBqTTFUZvhzgBs7Az14q7o/iwPd9iWSBfjdlKy
7m2qnlE8WIC208cW4k6Pd5PBt+FgqqSxw6kc1wTSx/qICP+JQIgvLVMelTY/SzOnPTPewdSE+coa
mUzxBk30UVmIu5C06CLGaDdM04RuxFUGXE7YGH6CbdrTUjjJcvcIFBZJY+vnKRRIYPFsNcMIEGdy
q37emVr4nE74RYPvScTJl297jMR4UlSF5NbV5mjBsllfazNYP8kHt5riWbLGrS1WfRxe8hP79JMe
t5w/aJdqapa45NrkNA/Dc5JGH0a0CuOi4T1ftI9QGU6zzkYV5Nouz5Q3hEFwAksdSoT0oc8LOsaC
7tqKc9Em4pw8VCTk1WUEelUPLaOSfkIyw2DrBc7vAfEf/XVl10TrvoRjGVSaRCJJvaf78JiU6c5o
m2XXmKu0H3KeYvlED/t5Mr2pOpGLYMqLBMxUErPLdAqZCbiLTIgmxGktVysJvzFkd2Q0WwqKObsK
Or9NKy+wxV4M+o7xMP0p+FSA7BxTDvwMqD7lB1waYP1HpVi2dZlesIHSDgrCrxkSbdqJM1Q2frTl
wpEGBWtqmT9PjR+yP6+d6le4IgD1GoQtAkuyK7JrPWmmW1ZV6BABczD1/oMEFRiF1felVSIe7O77
XI50c8ILdPZvhUQigIRfKVJn1nu7+jTDAp50o5Imm/pyfSESdeSAljrNGvvTa5weY2vYFE1m4y0n
GKuQhodsovIopaECHZG5kVhoHKuGRwwpm0WMz10Lp0djpWLky7MgsXMDixKQkLeQaOhBGwI9N+v4
+o4SbHbOz+Md5Ro8PhUsU3sAy4Z7XjxmkcQxstqkJB4QA4iyN9J+aGH9ZpjdG++jk00RZzOg+lmj
WI5UyecZx4UHIBKxbeBxVVmQMwCSeEA0zzw3R3tKrxxuOBEF+TFOgyvDDcJ+dTwh2HW9fGCV0NLE
a9IVdl2c5JK4Kq3uPyBbveokhOPytlw8xHc9pBogXWSwgkBOmKyRM3jfSNTCHBtcyZY+2omoMPFC
gzLb5uQ3ugGZvLSt7ji9+/icP5VQ63G0Ww4pGWciC14h8nbUaQTc7DUgUU5Tj63LOPUCEgDZgR5i
flQPWgPAG63osQxlEhWOjJSfZyohJ89nmZPvWr5U3+LcaBgYFrTI0+IzwpLoAA0/tYZKCO58zggX
cJfBoLXbE9yiJbaD5cez6tdAyYMDnKKNWrNPDIP9oqn9d4O48LlZrvTHTT/RFc+SCPBjjIAtC1Gb
i+SK3qyWuFB+eW718rXMODXDWnUryZoPRliEftraZ7JsgZ+Qle6SqhPsWhhGaqrCZsJrMyvZCdA6
onFZ7ek80rRlctLIy4O2HlXi6BUEB2o4tcSfZYu7lDSDsKf7agec8MMMPUgSz8kG6+pH3KqXhQaz
NbDdJoas7ZnObwvIWRE+PIde1Hsd/xgtxCLjkO4m5arhucGR/T3Ly5jooQMISN+ORXIuBcQKpSkY
VCbpLkOyS8rD6OgiApBoQVihvNoRlPdUZdW+6eonW52+MXmTt4sT2vEzkJTXMLCf4SIpDifZUxm2
D1p2YGBPvk3MkF05TYl8wQn+BjJqx6+GRwsii2XkDApSVhkTP2YgT5zZ9cXntIvxB8Qn7eYw00+A
OIl0ZJ9pBiXwaLE+lJ32sQZHbzqyIYnlRJUc4M8qWS6dmqo2sDvGSghAcQZWPMmh5PAARkibaTcZ
JYiupnV02CCmMvIV3NBLHzwmIct+DtG5WLpDRMCwm5OA6dqN8sgc0hVGtINMg4rN/Fhv9UgUDzV8
Pq8kjLyDwRjEy6Ue8w0etDcYHJ9ShYhLCKYq8vJJU6WAqRU+hmPcbOm1HmwVZoORBptwxu9WV+H/
Iu5MdhxX0iz9Ko3eM2Gcya1EiZrcJXe55MOG8JHzPBjJp6+PF1lAoYBa1KZ7kYnEvRkRHhJp9g/n
fOenIMGlMkHFBvaPwYKDyrS+j+bAHTR7kx0w7TFfK9mAMSYGdzvBV1jr+RtklsWly5InbevSS3qg
yqzURIo+vbL/GUkMnyq2YqpLAeuOux9AfbQba3RvJpollLkcDBWMhVXjKI9MkY5I3S/V6J6TiUK4
VotgS9pluY6b4jloZ74Tlq/2VyYsuclatipj9CKkkW9KRp5szpLLFAoAjtilshqdGZZBADyJ/uK0
VNKRETzGiQFwuYpe+kKsYDzwSmraIkN47QwnXUumvNvQqt+LmkmYIsmSiok4C9VrWuAA6zSTe6GB
/OwoN7KfMd7udZUY0Pkaw47GCaasIOBgsrNZKY3OxcLxtaWlUJe0+l9LuwgEuqQ6ozyatZ3KGx4o
7ovdhwjlCh9bJcm2xPnQfEUNhRUyDz4lsL7bGgKDxFwK1JsVVmtZ32XN7ojk3I2Ag78aNN8pgfJD
pMcBTr0udGdlcGCsRDNxaCTacQQ/4pnGuG80w9irWNlyPUtXZDjobArMR6IY+p3mFJ+hwQsOIwzJ
lmjKLYCblp154VdAGf3ZNpaZV7UPFJX3eSp12PtEoowskNnNFgdH3WfMFLx6jvfsO5kYj/e4H/xe
zcD8k6igz+HnPBGTHgDcJpCRjY5JTF2oc6SNcoMltvfydFfPCt9vpkXrQV5JU7kjhmVSIXK0dMXw
IBmYmWa4y/H5hjSwcVareOJLGmg1YQbBe+nikdSlQ4pasJuwO/B//wmn9qEIuODwI3j0T/u4Eu2R
OWnqUHaE9BuBxv5S5422gF4FFfe5Lv1+mENWjtG9GuKLttwKyM5QlIztrg/Asc6tdQf689ypHZdv
8Ye5/4BL/NzbfIGwoQVWBdYURZh3G20ZkVFZJaZ9Gro52hQzCy3g7ytYqfYaPJbqNR0u1rZ7jqIh
W5H8WK7kXHyRGPAcdONLWrjxdmLAjTrKB3z4PqrJuIKFsoLABzIpspaUhLVhQCXvU2tX2cpblHVH
0qM+BGSSjekU7wSS+nXrchYj1lGhZw5TtGctw3misraT/aMTg+639HPMUzQLqH46WOltiIMbBQZL
MiAA2C1IBy9b+7NX51esJOdhmdsnWXPKrHjTm+hmRkZd87AHHxh46LQfSOzbahQe4Dq3JJafcNrl
XtaXH70RHkz2EMwbzXuhQe118qMbqSeYMmekTYiRqVZEWM5rMom4F/vsWJnSn2EngJ7bRwwaVsS9
o3eN1Lu0hPS6BHs1OpL06EzLRYi9OcwZsCObOeoVd7U+3rvSfI2HPW776TyxKyOn7qUr+xNRfv3i
roLsLgsDSKzCzLH7nE37vU4RDBHSc1CT7h26TUcB4n5HVXRpEwWuOZZEXzE4uyaI5oHxqzI7Xqkm
GDVAno8G+uMVMU7pumm7A5R1Iqo0iPa9Dxh6WTkT8cnUjMVTh+lqjwRmPli9AeDIzR5Ns2M5plug
D2eWgL3z0Fb5Te3I4zShCu8iFN5MLVYM8uSLw6xopQHQY1rG0iDeotdClG6iQKsygkaIUfX0uDKY
ZAsP4wqyHmz2aChzVHlb1wQxjCgX+4uL+7URD5IYPDAwGMCavlsBdCAuhWZjSP5sQh4p2YqDVU4P
gSjTExlrPPUxfp9h4G4XhUsaN8M2BarLppQ4Zrsp7wjLRW8zISSYGc0w0ki2Udh4Rcp4mYnlalTG
r0aqHy7TeUtpXgqtOgnKzmUSDZPeSt5lBMpGc/lJoa97uSX3eVDB7my+U639iGsIHnE8EqepH6Yy
GVDNta8k1j+IKss2RSwP4VgtItCazRURLAPyAmRxT1ZB95fmJtVYUn2V9nMMvtLPE+0SaMauyZr9
XDdMvwskBLbJTcmCrsiOOQm8yOivJrc/Wz7Hz0L03oSqLEjZj57fp2jEH5F5B8z8qF/V+sAOjibI
jfalzieNg9qN5allhd4IO1jrBfvecQpObviWzsXIXHBiQhOY70QJA1t8rm37k5VKvXGRJWxCEzFe
XHBqVgYAxaEPvID+k7vP2QIDcvAz1PmBZvnDZjulzqK59oZrP8BDZT6ub7PA+nPtCtMuCpYVkOxs
yyRueNDC8DtWRo1wlFAj7+s+FDYXKdEhRDWPyaNebzPmBAhNusSDgNRtxEySQqsYi2fhGb0DTEZV
r5/YYK5LpBb1MO/1ruv8uXXe6SnTvRumX5pRbGJAJds+QYYTaPOmhte+NqcXlFuWP9QE1WCd206F
pXgUq/vSgTsHJoMhS/Cp62rvVQayQVVT4G+s0dnZviBr451/1uRutZ7oOtGshCuyXcjoRiywanDx
rZ1u5L2L4Q9mylRs0R78RJFOzMkMwtgI8sizxXMYNqZntEy1GlisDzT9VtkGBxzDt9DKH6sg6Dw5
smokQJQBWmZC5yt1r6vVP0RdmT/N8p0+jm82IkCG6aM/4yVxQSapMko3CHi+bB3TfhChSgQYm66h
q7+5ha4fRQHSAcm9zbLeRid3SDXjxj3NNdv2j8iRPgsI5lOdK9taKHtM9K+Dw8imt+d9OGAacfmR
RPiUj/HOckryPkLohulcP7BIBHuKu2htTL3tMe2HaFInQAgvhYu4ELUlZWYD/25mfgSN94g4BeKU
bm/TrNjpgO3wyeVyq4Xmb9Y58vGf/7L7noIWQ0pTvqoT3RgoWKZ2cYrgnwB6vTMhGmvmT5s0cjtO
pJQlrjlvrYHVCuFpP06mvFpz0j3OTApX7VbayheZcfMJdM8NEtQ7TS+eUbt5GZ2Sc1oycp7C7jvH
QroJqu5VTvWVgBecuNFrxEbNy+PpbfL6jqW6JOmlGOS8CetRYXvK1E4xENNHuTJumpKXumaUNDX2
GWGG8RhJViM6/BcQAs6ReDgylmc8XYLaQDm089juGzs4RTo4MH3+FZrgAP10i+BXscI3VCWvhkGd
b8yfMwZalhE+TINNigLKbNLHuOZiHDM0+8xXWR7u56jbkXJ5dDVwyWQ9MZJS/YFD0Cy12qP1QBHz
BjZ1b018kqM0ruyv/vJufGtTHIzBiOImkH6Gzm4lIoQ/aHDoxiOzWMRNSDTrs0KLNUHWKDLlV9Up
OOayfQiTG94N4vhC1T0RHv0H/5d0BKdADmq/ENORHRmxBzR5+5J1XcsoZieaCMxtOjQMoD/NMaeM
MBU/YsBzLjTA8KMh/XQu36KZRhaK0KeIyAVqBiReEwFLq2YCm8K3zzUF8ryEiV0FECaK2PCaEtoX
38G3zi5orzmJsWbhzk7PNVrq1F0A8Xyj6cYfAEhgQ1PCJKPM4iNs32fkzebjhBJZB/XLtpmbBJpZ
w4afS5xV4ZbC7rON9PSbowrHlLKbB+SDfXfPcznjxEzfcqdItl3Kvkb251otr2HwpDtkN5C79pm1
krlO03gLh5LD7dXhuV7ehGwIZ8+q9TfYx5QUHWNWYtjC2FhlMCu3Wt8fbdFxJmQ9/jsoKJE7+Wrq
eKHNLR5QwPTVizE2P+gHIrpf5V5IscJasi+rHxw+MQTDFQBpUL1ovVkqGQ/uKH5BAZIouXLBmxRB
hZ0VjVNlAXxq5/xLaZp1QcnhNC6aG/bIdVztKjnWG5B1Z5n3RAJP6VttKStEJTPKSWlhOeu1uxHN
NzFYW7TGj3KiTRzLr669B7JlYipPZPxtO4fnQxbdMWoogdlHVmPwEkHK8eZ4J0okstBs/yqC1Ypp
hvbJsn41gu6XWuasBlucVei3xNG2G4kIFawzAyuXZE4zr/YRvmbPTM0LDNZnuKWvqpG9TERisk4h
4AQyBxEgxofROBUUIuvA8uUA3Pcotf4yOgDAEaBt4+DFquRnKtyPCkrWWq1hW1Z/PbPzUu8vsXhk
N+IpVINYBNetXb3juHuskv45JrCKueD7OPGZDE4lvJTid4Xul5fBUwkHc6M3xXgsO5agad9C7lRo
6xOXYTxi2zW4wHNJco2KkH3dNMDFnX8m5c4bZ8+pr81T6orvGKE+Kv+1O69NwkTILfThPtO7xjsc
bxDumRomA4Jc7DRfoUqQHNNUadtyPUXtjgMsX9eu9KO2/dbJyMSR+4k+jYZSMpuqUAORAfZDyvij
wZ3ThcrNMqiisVEB/GPuryEIOsd5f7FN5zwgPyZ03FiDizIP6eiygTdOo9IXm1GbnqxsCA7DyHrT
ymuxWej+CBiGtSrbH+IDckbdzIpaRZQATQdnlajJW6Jk6kYY8XTqxvQjdbvJ12xCWXs2Rgo3+aCy
2M/Mv8qyro0VkfPDbHs1B782K4VVTUSBRw63w8cx7fv6PQy78yi/6eaLwr1K1XrSq/4LycoJvutN
dwu6tCxfBZXKWKIvQvQ8xa90cXGjifLxRvcrs+bTCqtmnUoMYYVu+Q1f5ZjdpQItrDC8flSM3VTY
h7AhTMmF5LNOav2h0vINiICeWiH8CbKSJq9yaNItHkfWDfSLyZZgxsYnzLBa2yEpswxpCZXjxEa9
+DsTG7HV4+Qw980eisKz3ZUM8Yv51HWGfW6iyQ+M1F1FPDzrbiYgfdCmDydx5L5oB4G1M3pgB5yx
85C/1O8TAVLWskqqDizESAy2lidlAsKg/BBG8yRVXtjCRvtt8/Hz0kOtAbLGZtw99E3aeOrwFGiT
vbYhJSKU9tCUSrzLycZynckfJoVEukjf0U6iN5n0gz4Jfg1lH7CVgYy9SzDlnKaW+2sazZ9gcq/H
ykNUKuqaqD2mnooE54xX1rPc7B0FTIl9dCZrfFGJANthyVsGz1PAVLlQUEOKQt0JDeK8NQGhxidL
D26hVlMmc438qDi2ugZLFH2ngd1gaj6gMmdH4EjROdHj7RiNyYXc748KkUEaTfUWmWT3MPE2eSyl
1bXlHJqR1yrv53yTzMYhafkb2faM5gny6zow3AtmVdaeAyjwTkNnzjNjhQsE2843teJgoDULJBdW
8aZji3PH0Ac6GfitVp8qxhXtVwiCz5K94jmVhqBspDepUH9srPYzntzvlmxU5uuKV1nFY8PJTnzX
s4UOGtT8+D6n2Isz8dcmMTWV9mMQtFBGp2ZsHIBYGNsYISik9koXdsGkppgixhi1acqwTVenB7s/
56GtoI4YE/ZBjT+ZsnrqXdNZ06v7zex+OsK5mXUGp9vKbnFXPxWjzcK4wh+R9jRiKjA+hsZYUY0B
Lb1zd0E+7aa2vEYjK93J1s6VYHlSj90mZn6Fxjp7tTgx2eQ3JxJW7pRltIac4xsSksppYaDzbyXi
ntVAvBUTnRCLUqltG793VUny1CB38P/ZaIb5rnHa77Szf1P8rWszNr4hv32pGSL1skveMFtOXOTM
Rhjb/w39pzM4JweobFEZ+1pNw20fiOcasJBv6Fa37jTFIjAkL7a6M+xHgoJPFTFsoq4ACbN/0dL6
rYqm9hDFw70CAE12D8pIs7Q25D2zYHbR/mhzj37LmM4hF2XPAjIghszAjzsi3F/pjaxXtXIOpL4c
tWq57tA6PM6zsyLy7WIE0bSrG3FTXOMTQC/avjwrlvlFgnhYeyrI/4Qj0W6N0Dypw/RSKkayW6Jf
eYOIqxou9cQsWHfw0qjzvSK5bZ1k2UnVK580s08lxzaWCnwRDK7T7lq6VedHYkk11U0UBAPuzrTx
OxEjWgl1fwjc10GDkaGZ9QXqFJzjrnoQRMAVyvxrdi1s6CHZAWeeVp2Ydu7EoEaTzm+tjz/8Z1wz
ABXzJSARbRV2DSVNmB0tQ8GyUs9MJrXkSdGqfTj2NhjG9hZ1OdkZ9a3jrGWGBGCpulepzhLPtd+N
JPjoVXZYy/+oyeIVyjkTcYawFqeGZJvkL5GwavBE29SshCAle0o+QsMbpXbOe7Z1meZeSCDBCGuE
Zy2nKaHygx95K+b6YvbmKcyrA4Cvc5OZNNKqrqFzzvzWGo91FbwPMn5s+gQFasd1jrqQEC/ilWFw
HxplA6+Wb2fQt/oQ7olle0S7+SByY6EGr1t4/GY8I5AgHCmg8mos4wWy6ErF7IzbFU60Fa0NlmAA
h/l7W+45CnDezNEp0elA1aLW17c0w8UzOvwC0f+A6IAL3Hf4kJXwqWML7aldea/06leNGbDUpfrY
HLIcQ+FIRP0uQmqAVM/BCDK+C7s+EF1qrrqENtgERb6qJ2NDhAXL6j4mUMgm0KvN5LomO0GQikg7
QC6LpRmfRjhh8VOUTZY5qa+19m9nO0i3l4wnJeSHpcPjdwlzdONGVR8Sddwp9UfG0HtvgiNI7eqn
DxFIOMSIrFMi6+E4sVuxqCLqLDy0FQxOxfrW9dzalCWFKVayaa/SqCFgCzd0Xw+ukLfW1Wl5qA28
onLxy7lo0bkG+i7rGLgdei17Liv9ZvWPQ6UeVcu+2t3EfrqkLtMyvlL9lKZtvMfDjJ83FO9mVLcE
wYDErB1iNaxuYCmQvdl0natccADLGA5dRIe8JsBUwW8BpHBs1zMUxCUJrGbpjzoDgzwBspHmCz3o
9p2TaJDS4Jvo6BIapqQZk5qeq5fup7jqlXzo1OaoqQu5dBAvI660FmFbCsRzC6v8pV7G2vwaDzuZ
XFliuFvMrpCTeGqckBOj1VfWuWgMU7YRWrqvFlQc+UfVGmDbY7usIsxu8EQCBTPLgpVbzkzYTGky
kIqPGac4k4d53kf4PMKhlpfEEc1GnYyMFXfOkxI5BwZoNEVhq+2jlue1oKWgRkp3ZR8haFbtnyAV
CBmQsDeZ4UMp546Seb4dk28yW0syjy3tm5oli+VlCUY4AF3VVm520Uq6S+wkLCzcONwWj3Sp1qbp
+h9c2rXfgsr23JAfkUON2sRG3lUxWEbRY2YefkmIooS390OTnWpbs0nkRoDbCJKro2ljmtodLWb0
4iATW0HNV7YhxKS9g8QDkie2EyF8tTUrL8PXSPaydRgKZKa6TVcZ59raScOXeMkj7KMHw024R43+
j+wLRgiRZeyrPruxQ+ouSigRyOKBI2hxGUXFMQYaVX+DUTKsVLJCHDcb/bmZefpUqV1LUe9B358G
awxAaqpc8cLelaKnZiD9z8Sr7EtpfkxZeVeUiI4j8yuppF4jwVksHlyXaHX4h5J5Q299MC8le5QG
6SHIFLxkyPtQNnbDg9Otqq7mE7H7N1buCbbb8tJR2PWBo7zV0uLw/FYMd6Pyf+5b4r6ievjUSZyc
KCMxk2Al01PLt1U+n9RBo+cUxbmoxxui0AidIEE6owy3rtGbKMmi2tNG4y640HyjreUashXiu3x+
tKo8eJgsjuiKQnPQm2DP+hthRsDOwqJAxPtIsDrR5Hn/IXqY/rJ7kQYgeBpmBAYg60OX/QoKn0us
foEfKHegfG1SYnC+tNHAVra/OqF2cVBJMhRTr51GjJU7dvwQxnqGSMkmikjnODW2iTm+LCcT0SVf
yjc6NL1rn7UjmeEfjE4yDwEgKAmS8lZM3n+UKEnQ43D6sag7lFlxs7q68SG2olvSggfmkSnbH/kx
M5nDuiMeNM7otRHzAYQJH4XSlRUjFUQZbTJe7RBmQ+q+z3p2HkX07Go9XArmvtlyYtBFtrKR65mA
HWBuqDSMPwZ1G77FapVrodiRMbcjpeqB7ccvxZS6qhz3uyu+JqtHVzeLq5XFaM7Q/AG3p7oyWFfH
4x9f4bSxw+baxkwgY/tbyS+qwVgAO8KhDnimLYc/E9TrnkPvj7WEh9TVd1K+YigJ5kPCOBbOIy+6
q3E/kzZyCiGg0Zhxw5STo3uyiAtPI/gFRi8sGeKYCSw5aIXY5IH+hvdAeo6GXVtnmsvwp87SNzPL
n/MSVpZbB0BrtOktz90HmuGLmIZtqHLLv9uTjft3vLB4vbsgsag1yAOG3byy9bFYaYJxMJhNjuiE
UY24Naa8hIsasg3Sr9Csbkbz4o5IsvhWb63RvxVWugvC4pbOyNF1B5Bjoot8247mHXX4ai51+nA7
+SIDDR5e2VxK8gv68q2itwS3vEPN66uSP5ok37PdVPk2Ts21bVaHbmx8TTYP2fztWjA0+IMUV0cz
OL+qpfpmE4VHw2Le1WSPEO0V1VXKDUyyZNDRkrjI1IADr1O1heS8qF5M61ZHN5Kfn1ta36GnrokW
cTnqqbXobE/05V720VM88cmSBRTMv81cbuxW3U0dDUzyQ+2Ss8AhbIKU1ijG4q5EZ3Oej+WyNGvS
64TllsgXnMBLaYqiZxzcd01DmKvr9c4qIG6AiAmywdzgpVgGLtxNWmkeMEvucdWyzO8ukQ3KKOXO
ti0UxgxwgGREjBEZsxHqxqYmMLeQopNNNFMiOrz8i9JjIKzPS7iNQkxxFmyCWZlPmcDYkbgPBiRd
ow7ztYFdZSYSYaUEzgO1pu3lGuEOjf1qo4NmfHgMO5a9coj7XT21H31Vf2mDicSLK5CUFB1IE9Ee
dotWvyeMvAz4ybosOg76iQp4XOwS3OqZfdAlc26yAq767CaekzND5NIZezmu4yRbrAm46VOGZSI+
5E1T7Nom99op5VpPTL+IM/CgrM0dIHpa2NzM/azpxH2rhY+B6d1UdD9M2zNYhnBbB+LdEtENlPay
AcC10xuRAdNn2xQW8yLtmIB8O+o89ziJtV8ZsDTVj+VEh2fwJScxFznQ80d7AJlocDKCnfZB/P7I
LHvFWmKvFJujlR0eCXENauLpMDjFDW8qsjGn3gGB40Wq8h0+xF2MIiow9HrdN8WV2e1KGqB9OmNa
VZK9JnPtN2pF+tQmf+75QqmP2CFj5GdgziY8qtyHRCv2xaS/BcZoe0ovdhWX+GqwsnMXi/uEGK1n
zKjWLfl9zmuJKBwHF4GPufI9Cv7FHCzp2SkGQFKy5oFBRJWJe8CmQYmk8Vy709mqaYeFfjFrgmQK
HdglTiPuUzbI+U5ljLp4qEeNbYRrsYMZ0FMwNwfBV35VaktuS5k+d1aP1y7HnEPzim8nlmuRuUed
84LLvX6zIt5Ge2CowsdDVcsbid0478iZda3xp2T/x7wU9IuqImNZiEP4jTmyO+4yp8Bc1+Ul+kzI
hkJvSaRRcJIAGCQsDI9ALZtzAa2IK0rFhdfioOQrEazLV5lR3OYe6SFRSWjIkSqbzIRpUunkSxiW
Ci9wa2j3JQPbSi20xXWwiqzwi9IdbRIF0CqxmAjwQwW9+OnsSlmLcbrj7b0TxoffW9CpsiLQZbVj
81q0jVjbdXddvqEJieFOm+4kTQ2eVsyewh6FPS4fIuK5rhT8mfH8zOkg1mlsKLsm/KvQMyB5Dycy
Z7qdU06X0YjPNQFJQ5ULBtnN4Z8zuC5IFRopu4kg7rmtU0ju2XQtLFNB9sk1MUMM4UGNYFW15fQb
z1p9rFNg/+gfzoNCo0uefAFvihBDfhNa2nA9+E1ZvYwIscgKEYCICVEfg/GqQU9QsTPKxry6VL/r
yWqGVallD2Mr78NgPDjN7Ova9BkPuMSN0NlxxDxGNYmwdFNXRdKM2kgTibBTkQp403JQDvGHPhCm
Eo9zgbZSIUE7Lh7TfKtrkEEDwQBHD+p0Q1UMS0q9WIFJx6rP2PGl84KvltBctfgNRPFhaSTlJWPx
kwA+MIt+7+h2RC7T8ElaCiirkJVNxRsqwZ17gU2SKDnMfoHv3mtbex8pFUKH1mCByftkcrKV5RPa
Mo3CX340HaU+kQ0XauVkq9C8JsSSI8olWlxZRNGYWvT8UOcWAP3CeJhV/UL8RbPKoY1HcJvLQtDR
T+MpNsIPCQZmZaSLcj0zqPZJ2+XxwHYYfjF+tWnyzgE62jp7MuDa1WjujbBf4tl8ttAc1sXwGJYs
q7uxbLd9q+sM15kf9m4JKER8igqa4KTwoFvYogGdbcseE2PNKNkM/rKAsRHqpRFJSrL75wPNKCGa
Ur9QjH8EkgELOlyyvL7bTDV3UDY/g4DDU+U0JBv82mGn1nE4kPD3z8IhlC7NBDdJE0xXCADjgYXw
jjiDF8pq3O85gT+1Ylle/9gSNc0yP3vSTffdyToOdsk8vTtlhrlLOu1XXQizmisvpTVjE+caHRvt
lLcs9dLsWiuMmHSat7U2tNdas09pP20bHVNiab31bBlWnds9l/2IMiZKiVjK8xMbbSUYjhwQy5Fo
iu00sN4EWAMSDfhvZRi+MluM6OxzOPG8WYHDalcOH/BRms2YOK/IVAWBuMqxS+9AEbBrGyh+sEpq
zPbROs0bmnRQvfQGm5axKSHxK+Cr5XYKqncpRsQHUcOctvZxVZeAuRPTq5HJ85B89wUgck5P5B/2
CecSNYsK2NYwuJyt9Fx0lFjt4GzMfLhqLVWeFUMoDYJwUyQoUcM4PIc4DqcsuOORP7LHxLKS00zU
8U2dw+fBcrmQERXYqvONqe8yWPl1+ZemTrXgKultuTf6rdY65IEMHJf8aeSuz0dmRCR5Nhorh2y4
knLNE1gFiVcW1c5pYXwpzU3Noz0pfQxwzSsBfWJT2dod2RvyhOxSq5CTHVxzh1zp701YA0JuR9hm
GnrMjjk9ow+wbUWKEK6F1JChjbGzHY85+4/uOLFVctgXE+/YjjiJkh8RYl+VYDyYaU7apjJgkzUD
Aig9uiE83MzIh5kqsMSLER4OCmplBu18x/B3+ooxY+52m6ZG3rLUVwhm5BJkjiHig9GNu47xLtCZ
ILuPjd5dG73yis30JtvyVMXaX4aOHJFW+uMWxd5FPUIDUoBx77NftTHvpYzPhHV/MrsnNrlRj4ij
vVhxHnob2QcL5v6lIo1kq7uju4Ly8jEOtzkGXAeeal9U+SM+42xrzglC9NK9cDGcl5fFkbzYmUbX
nKUdiub0l/jodKPoKWJN+1jze/c1a9dyppdgXrGUDuHTMOs7NWIR4C6QiGUzqLnNzlCNfZd6ZlH+
kunbb1k1qHE4ecEoQevFmJp0b2TdsJ8yEq2s5sm1R3B7qfshkDd7SyVoGBMAJzYE1MmEeqXzsFj+
ie8QJ9lx4Ud69tLk0s91V64rhMZEX2Ws+Ets3JT9a9M+Om18KAr1DaXWJ+Gg0Xq5bzC+NSqK01HQ
jemNp6fasXKpmpB+ojNCug1BEDH32FdcxhjVbWW4tuV4tEMR7JbfSpFjRvVabNWm1zYlRxs6vGOl
8hkuIm7hrMYPBUVjTaoyBR2C466cr3oXn3kpiqlmnN5PFMQVNlbWL6EDuqH/UPJ8jydjx2DlKEa2
rDqGVzzqWEDKSQKxzvwEPqisM4v044z1Vp/8kOh4YgxhblCGw1WQ97IU/P2woBCGthsz3EotD1cE
QARDGfWK0pLxgZByo82Dt8xh9JgwPmUZcTvlR6owzyowTQ9SXI25MpEtmwxCysYnFPAm9ewmAxaw
9bLQ2yf5xAZJ/XbLSu41K8JVlGSerdWspvlRinxikKTEezOyI6T41qkIhsdBo/DsZmQikfWIY43V
s4OomA7kXICtdCnzyNP75TJ7ovbcaV3EHDnCgKEaH1PI7mCwgcJMLnqorTpUyIYqgySGrqHyS8f6
gJx43STVESHFBmjE69RMNLjBHVka8kod0RvrW1TIH86MnUzguV07Ir40IcMe7lcw7t0JD/7HpFEj
evYFaummTGwfcKzwy0YyXhwy3w1mdurTeEhs44pNBqO9q37iPv/NyuqkJOgytaQZth3bQXoa2KmB
lTzHCxaeCNzJL3QerC5GGTl89Oyq12h6GKBqar8BLIMp17TAVgvnO2mKYP3/FlC4kBC//0tI2r/J
iP9fs8wsGL//c8TAx2f+FX/+V+KgtvyCf8eY6f+yBR8naEEBMVtz7f/7f/4dY6b+i3+qWw6FkMUu
Uwdw+J8xAw4JBAalg4lWga9WqNC3sYcsOWZYnP4lCPRkFesIm+W7rv9vkINkdf13trZG1AFcQ/Jq
NF03dOO/IQez2XYnBrxc2NIxVk3G3tIF/cKQE9mrI7ZhGD01LYJbodID9ybMMH22eLrTSaPpODUJ
DUUxsXRpDPkcWNFyNtXK1kpe3bLwu4ogdsVmHWcM8g9NPmEjTQ7zi30Vqwyivyz1z0zt7kD1D9ok
TR8sHAGbWSyuIYtlbgXtf8UKcjOrJERLt+YkaQwPUBFeGtH/OsDw5xqQ3T3MoiUmqc+YdzUvSEi3
XWvpx6HWPokVojWYNW3vmGiaRtRNG0uYT0V1Zk6M2VnKpelgOquCahlFzPydOMkGr8shGQmVaQK6
8Bmjq2EuyiNIxR4tAclHdjlckYhTLkXRb6r2AQCX9td1yCEcLLBnLZAcjZhP1vzq4GU2i6jImNQN
lbHxiNx99keOuK1e5l/CcCLoBdFF6Fbs0VvH/kjCr4d87icSOUavvJqXNe+tEGHzDDJrWyWoCHIJ
VN/h1+YZ94DiImd1cBY8tjoLoyp5Dp1qrYkp2uE2ljsnBTvgqNK5wDlivRig/yw/LUFmFgcl8ppm
/KhCv4lm7btK0SdEpYP10ERUWgTqQfbWvJ278DucEqoCYb4BVWELIqgYa5O/sFM8d3PoeFOiPBai
Y2WXO/bO8R1MDDsSNbU1gVI5IXWZ5vX2tVNrrgUhMj9zlhFnHZd+nyI/VpJeWeUQBDh2jW1oUG0q
gdKvrbJoFsokbiQTpV5hORpGMBMTCgqhPh77kxqke50hNxvY/+DrzHrj1Nat/YuQ6JvbKqD6Kpf7
+AbZicOkZ9LDrz8P3vrOOlra+m6s2HFiuwzMtxnjGW7g1E5/rCo7RiXWiVshpHIpSLHfLnMBLsVm
Az22dHJZrt7cyPsdd7XcmRU0V6MrICaR9hJAeT1Ikrto7exvYqAOpVb2n+zmUj8XojtH1ioWm0gu
En2Ho1TWoH3s8RlHQyKG73zGwuJS+qLP3GmJdPw2s/tn4QGr6F17TzjZQ+3Za/sOR1JNyuagTbiB
zPKE52e8eqvwzFOL57azLwsb3ltPwOWzc9PMyiIMthmR5KPoYIDlHa3y1uiVElh9VAdx7P5KUfPt
sVm/kIzVngmb+kOHyZx3Wjcj02Rus8VN7lQ9ZGNGiXKUnOecalKGgI6sx35cGG17SfJuZNNeUBd7
nXX/eZNUWNjlOhfN1mBleTewzNxxmqd3TlP9OhXAEdf3CgNdwrbIjkViNA9y/dDPxx2h7HEmNJf/
fIJnik99UrXjz1+qXUWgWpNVqxsPYQ3ZvRSFBZEHjllvx4mAUNmL/H2ILmYiPvR4SQ8YXpj16KaG
Y4i9hN6d2dpYobr00y434ye7q6dr5ngHmETfHnvJfRkxyPlgiIjJedb0AOEnyykVB0FD/9ABYpsz
hI76IoGgzlRyXXwdELGGVBk2gSrOzag1gTrKCkWPzbYvSyRY7W82u8AFHJWRYFJRKJUzeCIqwlHN
nmU0f9qNKve59cogqWMgDsqhM8q9gG+0T5b0V64VdPd/a7Jkt6ahLZuswa5caFXYu0aP1IiNrNZd
DZFE/o9nIi31s9vP2NLK7jhryC6xBi3BFzneFr2d0A4Yy31tSnVGgb13mFX12y3FEqCdpBRMO/ST
J6EuVOnExvjEpw1gE2ok+0G0ePdBFJ+ZTgecm+0hi0RY5uI1U+FU6K71jRcDIIhQ96OuutyD8G7s
pr/NTf3ArLRD/NndKXl6WCZdjxJh7reJm4VcrvY+7Wt1U1jTdpjm98jQX+NKJdUwZ4g7xVkYY6TZ
pK3yq5izb2ZdiZ+6ttxaVo+SYbURTIAmak3Z9+Rf4+xNuqBgf93r5raO5K/GhJOtIwEdSnyOxFqb
jM3RNqSrzKq2OCq60rNvRMzeVC0K3b5SPpLeRlNYWq8LMVSnTBmDbJrlfsy0+5x27hZcIocS9yRP
rmAo7bfREu1uKVcbf0KIZw7bDWVA2wccfk9N0cN0Qx7W6UV8beDzqhpS+KZKbIwgwsSIzuNV8bJp
43vaGYmmiTRDEJ7ej8+DIl4NYQ/+IlQ8HhXrZrziYuMUw9ZOBwsNkraHNyMXHYTtpLPSoxeaTvHq
2sjF+Jp6t3ioZegxCEPTmqAJA26jSWtTmQ188thdr/QUPJ4nGp+d1O9UdNqxt3jqEQeIwsGcV31N
9KatghJVA4m2xJO/YE9sVh1cN6u72lLio/cQRXa/k+tor0oXBmtWa/lNwTN9njM0n8IQD94wusEY
BWYFSSQdYvg7emrvwO/pl4xVLGASFvOTPCiZxg5OJejOSMyTlg/bXOgRDWZzbpg179p+IZuxNw7Q
1DkFwkVBVOPldrWzPDbLKJ2Czj4D+DkTps1VwhR124RTVz1qqXasULGdqNMr4FLeB/HvdOlzwRSi
h/+Fi32j8LwKnUEj/jRzQfbolEeGho4xH6pgVH/NlaIeYsMA5gVHZWOtUwclpxCS2nOxRE0wDGgA
xYx5zRCEaMKDMWXBlxtXsxFYi0BtcdtIkrlRaoFMLzVxWjzv2tQWIA6jz8MiY4uTN47+gnztjyqq
p75xptBr7H3vYTZVB4aGlcvJZSK06oQmdpOSPjjKFAUMvQA+oUiw4wxZpe5t8hJ7S4Jl6OTi48jM
JiVLur0Q8gdQIZrSMF/YblcqmY2J/s1eoHpoc/XB9JS9O96BUvco1Kw3siOlRFwCgcy3YtYaNnw/
dGtTemxMz9pHtjr5bR4FWQfygmevhmmweqkcp76LGnN3pH55oz0ci7K6IGJU9q15VBorOdnxYUm4
mMsBSRYOH3tnIrVg0mU+4ComZm2ERAYA/tDl3jEvgV26U6nRTy6vfZStgUpfoqcLNyQPjwKAmNrH
XFiJo21ZFya/0KbyJAfQOmgvHCq7xkYmllu3iSkMNu1NN8DCTWLAT9bMm9EJxjn3q8gYDprMv+oV
cAPJewiVZnjOopjKpzoQLXSY4DJD0Hjus/bq5K1x43HMzdW9dbYjad5Zl5uRXxbOqW3gRg7ppzVQ
ASw6OvzBWld5dAl+CaeL6Ap1M0SElgq4accOoRBje73d9U0SOFE0n0mQroHZmtuhMLkCJICCIj0U
c78c2CV+q6YRGLI7oAKpd1MrfTHU5VM7jVCfqhTUZYzEp1nM54rt+oNUq50DmAMBCQScbHykKCmf
hXS3AO9hBAIyC0G6XtLKbB9KzknWFA3OpNX6qi6F+lgwJYgrX4tYzlc8raNWw5SmpXu+dGiP2vzA
ONENmWrQYZvKZZQw/mc9fvx5U5VKQT3QoVJUKazH9OnnDZwAplfNhJw0ZuAheRTewCyLm+bSY6dz
O+xUs72bFGf4TxzQYRWPYk7GROxHSvb//ElS998ypJgXh2aDFfhBdLEVtCi7wW5dalUrUQlT4TH9
sZIhtDrm0WrbLqHIhvZuQxw9w6O4jbPd3p2kLenOwYQ25XSklC94bnJGaa37iPjVudn27N7iRgy3
GeBphi40ki6z9KS8DK2dhItG+oOVgvSWi2VcURK4l7y8/bzTltjcI9ecd6mRJle85rGB1qhPKQKV
ynzMCl9zBC0BV8IjsMoQEeXGjM09laZ5QH9abEwlLulg0q+p05RXSsMHT/CSG3aB7mj1J2O+i19j
AEO5Suii1jsCkZWiPpUZGpQqh7Ba25ciNrwr9h6W5FYEYwrTpilf3WIur6OWONfERPmUlTxVtIYr
IMtr4DE8unYOiNdL3FMB0yiJV4XYzXMp0fv9vGswPdmUS2OHQlHOUA9qCrUHxdK/aY+1vV3P8zVV
gdWv01CHE8PzRHGadZY7ltM+M+4sLtVfVgsvPelHYmuRIYo4Y7lzQD/njQ98Oj8M7P5wVaVwSTxG
LWnmuA+g/ugT8WzBXOam1bvrz5t5GkdUiyhkEXkkykJVR0iaok1cXG0C8gtDJIII1T0L4v64bzg8
J1UdkOq56inndz+xNZFr/Q5fvCdWgwyioXOvLO6xRahA5OYauX3LjH4HKxLqbVYZT2zAvDukVpT8
1VUsKS+FbY73RtOuHjDGUBgEN7di+VItj0l1XXxryxjdpdVNO9PSu2078kseYXHD/DEeS4ty30ma
10ixMPzCtbqPsuoOpqVBW8latGY95XCxWOKxLkoDVMAzvfefKUFNbCihUhb7XFAJGEPXBOwZq8fC
svFY1vNFQwLzWHso1OmXzj/vlSzenYTrLckMtoi8vMSjyDnsuEoYhPdlva0zHlJ4HI8Kovu7wOqz
tRMhAlsBXpbCN0sz7LizLffc93ipIRbtLLc+WUkGGXrr1LF4Z/FDALHFdbYsKVBIdS9dtLmiwMs8
67oIILAHbQw6zMFPdaxZzW9bS/7q0QaetaR4LElPFauJfkz1a85RspEasgLPlLkPcxkn/oAkTEWa
sarhiEWGXVGDuJgc94yTlhABfpySlnAbTwJwiYhZmAzxxS7SPGR6g6iRaqiSKzIQncW0oOd3uw8P
X3GXmi85suPjtOC/KyQ7cYUBBxwmJOXJCJk4sl7aCoxOq50SD9scOfCf0YyPEXpFvCv4HW4mMx5p
sb6c0eL5p/WAu/WTM3H8gZ9bjY/psYghD3K+v8eyb3dp7JLiXgZN3EEGaezpMWPjOrA4XcTwUhS2
7+nue9P0ANbyvyIS6nlQPVJPCE6HoNBlBz1uX5/53Rg8JdNPc2ToTALtgPVomW4mawcWVWT69i5D
9dobNV/LY4AyMQY8UzrbWdWzU90eLB7EYpifFr1TEWSmsU9Ftgc3PAaywZaLN4sD3YA1VjXvKZaL
NRl1KT9RFsNSQihdaZGKlR0utpoideBevySTidhNRFDEpqsKkdCfeip+iOXKZpB05J2N+DZxAKg4
yI6b2W+8nMpKy2/eYt+ADBEIYcTUn638MA1CA3rJGL2ebWvf4AQa7CH2QSB/m4V4NrTJzyaBN9Ra
6GO0+je0vf1cayjf3fg5KpyDDbWfa9lRySPA7z2jyNWgNrG3AAetESfp6uAR8nr2cXEC3AG7xIuY
sf5zH/qkhx5HaN6GIgOdn4vNbaInjgf+De62LGid4TrF4x8ChnkFjfYXXv6/hTc9tsexjBbwoxoE
K2N89GzAPMRFu1trLPayIE6wLXrxAPvDvpXRi4VmKstRd8z9TGa7NoaQbJsj0MBfntmbh5ijcocv
+dVt4A85PNFMw/6ITNRvKg5VtVneeB7Ig6WWASUeNqOBLgjWCdcXKij3nCncd1qvXWac35tMTuUq
z3wAXxmoGSqndtGtrUDlSvSGHi7R8GKtSJLBGveDq/7xwFHvIuye01A9Gb1IdqXgDa8wsp94r7Wr
e05Mxg6kx3sGmWXToIvbFhWkJKZzfkaFu491K7DHF5vY6YPVzJAfMA8mlG54P+Y8jDnETZQy5PFK
NES2gru6v3RD/CerCDk3liEi2CILuzr+VYGCD3tjN4MxB7IQn9K8+5Czmx2TOb/0BEC1+pdByahS
0LH2V9/zPr5NSDE5W/q1xpwOE93lxk4LECugmDyBEEZNX03P7ViFySN3G5kiOMjWUHQNovTxP29W
ai1av4jqs7wwnK2gVurwWoDc8YDNa4Rr6yCQCvEgkIlWc5Zeq54fgDYpMOzpc65cvnEAFFv0hlz/
sHjnxfwamvGtsaFDeel4IxAD+1A7EtvSCZaHPLhmO7W2ipf/qqm2KCZpOTseO0OaflKfw486UO5A
nV3s38jVAmZjDdHmyZ8G5jAk3iEku+QZiVAS1hL8DFsz9pn33jLmgyht5Kor+mhAyRnpfq2DedbG
7q9EY9RwuIO4eqMb35vOYiMGMNwgSvPnPCbZRbWxa9ogDHTa15Vrx6KFsjxG0RPL7qtMrGuv99+e
6nzCjCx4+uRI5SOcYo3KvIzAUZVHePHeRC31aEbtL8zsGQzgRNYKL6tyNhKj26UcqWAmWDIPxFor
L7rjfQ1K3vmTAesIQcTdzvRHrwasVMo1/KwCHjlEh2mE0icTWwNwYT+2PTlisYYTfGzmly6d3EAb
SUj0nK86SQ4iZfk4ifElNlW5iwllY9nLoJQx6Itq/CpTkN+V/jinS8BBRhbLQmQLasDZt9TpAsv+
ajCEZgfPXTipfKMYZo52Oe4M1EtZqXi+6SIib2vIFbHSMeOk5qtzceyNPgGw2R3yPuG2TskKiFKx
y8qzZ0wzBxdxVhGADmJNDcbDE4iXOO1RpTaoq7WJgcDSNaFdu6lfx/DHSiU6uzDDWIaNWBk0XMBt
nl3UuVtOucSMpowOyHb84FrVBOnqvKny0ThwImK5UR/tnOohadFSAUn9TOrphfYOpma0qjuyJNAy
RLCGPLIza1GkgXQeE/OaVyWEzRqvttXRZRsWOYirdAhh8VebadNmbpp2FzsBVIZmTwxRBM7i1fpq
EgIMGmwyQdyc00qCnrKYyWSuhWDTZB6s1qeqUbt7UmbftoPLyf6LGn7j1LQBcbGUgWcB/Sc06cRG
8tIzbd8WCsYQdxxRLNofM2lfYcnuwclr+0YkUUh2shFY0qR5M1EH5qm9evTtkxrbK0BC+Wu0nM5l
aBI8wJIk75kLMvzR0EU2dmS8KSTqkCRBNa2vaiY2CaiFSGGeOpaP7iSgOCyotGk3al9r6IMXDtMu
rtObgsfWLyciI2L9wy4h6jFOVI5YzR1lPumQm8Dqen+zKlL9GArptpoc1CPyxWOwBzmKjfDAc5Mj
6x5R05nU9aPb3LOq/CwK57dk5hKM48YtwOxElvq8OKoacp1C5HCN/ci9ij7F64/K4h4ay5yonbh+
Cfr9aI0o7Cvjl5hapIJ1Wu007PpJxVIY9QsCyMn4k4DZXeoc8pTJb8g5xT1bkgHYDFwsLJttc0st
Rm3aUsGykCkdoL5TgFdvkz5/y0pMH01t3AEif6TaScdIbtni95w5n2nZqhdyQn+xlmMDiySRed34
p3W4V8Geoj1nLE9HhBZ7X+EOpojgEaKpWMRGEjBxzjww5KBStABf02h7A9wsGj28ZzoPWYVWOMX9
288PnaN3YZkwtsu91wjyG1n1X100BMbo2XcJM30gnYLtm8bWlVy4ZSxXv5VUcPrTDWN/e9Fa426u
xPzOzf84XEtn0z4lXa9s7UlDU9w/skUXl8QzoO4pYkfZeHCAG4MhsdgKue9xAwq1TlBSImzE42nR
SNdfpeEgzbTAKWW1ei8kHH5PD7M+Krbwfj2fPABbzSckA+YvsrMhSJXuC1v/ajvKhDW/4mwRRmYM
O4Fza5ZgEFv7Cyy8gIUerJ0EDpkFysHum+Z6gBHFlQrZNJrnR71qs6Npmeh2q+YUQZhfMvsrN1EJ
J860tRTSzLTmLe3xR8x5W4Z1ljyTXg5AQvE+pkW+wegyt706vdUps16GVGsy9usUJW9D61RntRvw
9lMVw1eOt1aeXjsYODjYUQ6ONmbgwc7g63DurD7EOBN7bdGfiFk/JYs53HUsjri4VYm8q4aKvpnL
xQhL3Udgrp7KlhZOdcw71rMYXtH81KL3f0Cg4qTA70ZYQFtX4JaddB5CAIH4peIrayf7kOIC2qYW
dFONCiLGlZA2+gF+F6+APk971UJDifDPpQ8US8eE2qODVb32hSzz21CPX2bPBd939G+VCg2JdhIn
jYMrd8hNZ6fAu2Ty/wzQOLl6nXth8sIAfxHUeqSs5U5Faji2k7BF2VWm3kvR6Y9Rai+3euyPloEm
rUW9ghh3sTboJXRfTzJAJFI/eAlGZanf67ZAuwjpaeXaEIJZSRFYdvveuJN1Aa1zcNo+bFV3Ac24
5mxkVZiT2U7+7dMQLa95nNksAmBqaZZ8juPpxvGS+pkz0Pspr44AkVPwW2KliJurMkpmh623b51y
33WDw1Bz7Ah6hbSMjEy2uXk3AUKhOe4DT2nNHWuoZMMFX0IYQSM0J+pHLbIrjTVGEj4SVEXEOC9T
TqYNiNMOXCVTjkbEc9TW61cbGqyV8Yw2ZQYWHn05iqQ3gfUqmAcn8eNCMmNR3BVi/+ziPNPVxHua
LDNkRD5ui6b+G5nASnTgHf7oCMenwiNT6KFGlhkK09APOONRgYoBd8zY7BI8xNuoY29CkFkwesSI
EGP9hM8G4s3UfkRDey60snorreJxHn8xyhKhxcsa1lGsh7OOZylSGuhERyKZlp91GLed0m7jwJmR
tuTlUvqq0j7SAlQbzTQRe+rttkyYd8MwdTeqYt3wZSb3aVG0o+QAQ6WpVoZ4yovoVes7G+ExmFv4
Ddsy52Fv9Qo4XID3UQbAQfBAD2JWMAPaMI7BEmKncUw8E7FzDNyqmuq/ekcou9uruMIwPEBB1vxU
FjA4K+UU1zZDH9bJS5v0/lCQWb6SY8lkNUDinVBH7pvM7JibGxBsUoifuf0H+SCPib3FpXyV1Wxv
zWpGGbSkL24JZELR5RupESCuhXJRwZFeYrO7takJT2RunrNaa3Y2vrSAXzXEChg/wDMp91xCZRK5
PDVR/oKtQzkqApAagyvi/zoiZerGvBfEJlTeY8PFxGBQ/s3Nd03lGV9kD+Oi3qwCheNgAKQmgc5S
l3CSYaUqclM1oD8SZTf0SuMvI+zD5XvEmSBRM/rCQYrPZIrqyE3B1OAC0Rfrb5Lpl1zVVGoC3fO1
ednHfWU/AGM88j0b3eyEHGRfGMOgEwygNIpRIwe8Uq6qxas1KO3JbqhrR1Wu9MUm3xFtwGYNR0/e
PYvVNhctxcHQETKnc/8Qz8W70orvSjPouaRvSFG9WfYj6/tQtDzwwQaANQXTBQgrucjU+cVeDxRF
Wnkb01DYkE7yW/aAGPq08+uS8lhhmDAlyveUlFYww6xlbQWcZ3B7N2QSMp6qXhn4Ne+QxrvhErO3
BIO6oHdYumQHYfPVq5gQsestcC4Ag8SFlhnjc1Llgz9UXHgTpvmN8aViYUbfPIawetf0q5TwDXd4
NHqw8QveHoqYY+uQrJaiS9hrjFDN1jYf9B4xWBVZu2gkIhymiRo4VZZsE/CrCSPLouTeZEy40bPp
PCdKeXTMzx6PNY4wxsItP0tqWH88Nz0YmDzYGy8nDn2bYMZM83PYZad2MVBZeiVAANUhjGjDbkhe
6Z5ZySFNDvEVkF+g13/mUuW8rD869Lxb10wnDDk1XDZm0cMAp2SUB9nqz6pWZYFeETAkbG6csZzy
A1ZC+8Z1EC5C/BVOxY87LNgWGjunsEv7e1a/KNynhXuIMDUwtpw/+an4ODdd5FdkWg6lnHfwn3bA
T3g66387nDw7hM0ghkyUv0zh0zR/cGsP04pUp13sGggwaw8JtsKj3psVLAKEIkbM4RWPYYQWl+yG
axOEkHdu2kQDIZpjbRWzj+uvxbM9/S7iEhW9baY7/iec67pIfXXEAzO8xVJ4wZKDNUhMHqDdcrYs
ZwvrK9n1KoAJ1Wh+OYVKJYMCTuau2KfS3sVAlFgl6wd91q6kbDuHUrc+SVsBO0y6RTtbBv5uHb5X
elumsyJls0112w3LEqGcYh5cQDRBAnnGVo5RhDXXg5lMlulNJM4CUosWrW1nDiGmA3lXXMolec6G
OTpSFcfsoxb7HHmkAuvyAYhF9zg1dXUoRNFs80J6pFlC+CbXVN9NJtJvZmcI2tXFxTE6NwQrfLYt
xhnSTJ/SIqadyWvy91yTjM4S+RVCUnIi8HXhbUTz0Fhw0JheBlPGVClTBnayCODL8iphQ1VMkjbd
qRvMa+vVYg8OwE8KXgnXA7lSrU5GgX9WKY3ct8gh2bQMQRg7OnDAMPBvOzQSAbJCL2AmkIa6Wmdk
TFSPCJtB6OTs5zkkpxl9JmmC3KPpkKBz0B6XYQBrVpRBpzcgF2VCKhDlR2c50VGp9N9uX5LWjsmd
bOV7N4aVSZRGlvMfqos+7UscJMqk5KSTEK2QyfbPZOR35gzZXl/0h5S4rtUxwZQmbz4nNnlIqNRr
LfVva1ghdi3684pQpWINIFcKYkj7EZUsM33k/CMuytEiLBAAOwhUQqOHZz67DKwx5S41GTW7Tub5
KsigyGlfF7V4aDxUadiB9ituV9HxybQpXKvFLPdqbp6MZL6ZCeuxIn+aOzMk3sKggHB3TdtspYO8
kg00DQZ9bw+7X/RA0Cet9raxvI9ohshbSF70unw0KzDuTVsWwagIn0UFGYVeBz/RH/sKibSCJV5r
9Y+xVMPcLjBylynstNTbz7l9LTIp/UZXCAVxDo0BNsViL4a/oYIh183vnDRYnuU1EqDdiOkmqHb1
iM7sB1KyeVgw2icMphqOJG2NvGiLneuS49KI7AlBypoaAS8pKeajWIzpqaSfGtqFSWWVPMylZB6N
viGWUfa7dTzamRgGQVH0hMcVSH+5axdsnK1NMOscmg6kUBZUxUOVnbxO9/jPm/5hWfJXbWxQMtuq
e1IXmBOFdHtG+gnLsAr4Y80jAWqzx5nSNF/jnF1My61ezSWyd2JF60TJLO/gDj8Z3aM1SR9/3pSx
CB3bcUPXqAn2JMjpOE4wzPnZnHNkds75508/b2KAqIGTsmr911/8692fT17tMKSsnf755z9/+ten
1oW7bBNepNVu/n+/1r8+GU0UjsuFpOX//bTY+n//4J+P/fyrQdKsMlWbw3/9xb/+z2jIup3W9Z//
7dOM0fi/306WNEesg93hv33uPx8DfRj56kAb9M/Hfr7qv770z7tnXNM8Ef/3B/pvn0g8fLpFUgA7
8v/7eY1W9QfMNsd/vtA/r88/Hyv19u7pSAW6ziKELrXOTTIUw+bnffA/xiFq6//8bQa15PzzcX1i
cRqOeSO39P2qjyLNDjJzWMAV4bvo7KTxu06L9z/vznRSuolQReklcpmBtKjazYszIiw4w0b0N0oe
cRcwj1fLd52t8t7pNcKfxhennfKHXhuLnbAdCyjssBxHJDHmkrmB3ZUQvtQmbKwl+2oqCCJpZWkX
4ebGtYvqigAqhFSxVF6cDu/4RB19JauvfEojhJ+Wzl04FfLgzEt7YnLi4mKnUDd0+1XQQ/kQH7mP
G2I3bdwmz3XVnkwQ/2AT/qQsQ4A+nkcHLEplMslj8refZkJR9OYDfDk/TOa7EW4AzPMKQ3E8CRW8
kcoi8aYmCUE1ksNCqsjr3uqYBzET2pvkFfk81tbJTt6/MrVF3ylJ+gZ21NkVEQWJ/jg5iQ4llxVY
Vq6nosQuVXR/qH2MQyqpCZDeYD9GekHg4Luwq9+LRsBLM4G1Rv+Ubg1miyjeywP7GTSoKav1IlG2
JDmJNeot1MeBxNrmlKdBYSo6XCLEyGsR3JiJ7/UlDh0LIyfFX4DuMzqyJphxOcA+1BsFouUIYdQ+
mJAWu0EnEldV3xNawImburGBh+lOH9J9bSuwK5ycvQiFehdLzj4pNXQyqdB7uM+EaKl4Ao/qwniD
cSm6vN9pxTVCwCmusx5q2cQZ7EQWHmQK9UAiLuBMpygZRvs0mRjLUlY/SNFwzkdj7OOiLdj7tu+G
3fPiNewP5hmLMj5A9LxkWgfsvQNv9N7riOdw3MKVkCVjva/E0LE82yXNlSACMTnohnNI2Bm4EXZK
KMJYV4g9MNAETeZJYfK0F525V3TtA9WHenIruKcWMxixOJXfK3eZTqx8bALXOW/DjE2NOtpvc9FV
FxK7rDCxyCTpu+ZhdlCC9LPD7qGv5GYGD72x49XWyameetRWnHQcMnCp4pH8wuU9gWkw1l0D4Dh/
HpAF0Sju0YPnG0RA33O96jcSZG2iVlpfeO608camCuy4G0/eeMsUWR4NTX8uC3rWoe0YT3hmCLNt
HDGC2nms7anF4aINXSAl6CjcyTpuH+uvY+bAfCuEWmUF3rqcVKimWMxYgKC16igZ6/J3bc7E3qrx
41Lz81RR42eLbt6oIPKSk5UgwHJNo4NebgZtUsClN2E0sIzc9lNF3cpOFrCVcZfZoMAAEAgGh78d
DkqsOURP6BKrnAc7mAw4bhlSVacUrHNfJmqYEDOO2ffZGKNuG5NjHZLCij6kLJ+1Gtd5Ar2nTQ3a
iGaRAQqb1NcU5mAE5HghiK1us+IFm7boHupewRzjlWEu5L4bMUE7RvWmLmzBXa++5hYeswbg3EaL
eyIVewkrpu/PoIkCk12Us+L8S2JWuynyBwXQdqlPLNlpXW3GgjJe3vHx42YS1F+u3TzW+KVghdI7
Gqr0x1jXtzupUf4MCKo205x+9X3z2ylWpxE0bTZbbRp0aQIqkydv5bGmn+euPZcOaB0yXRL2QPuF
rfmmr9Dng3373feduusPUew4lz73AmkjuB1cJ9naRdeeouzRnvIZxA9MHUZ9NrScB49N6paOZdkP
pvln6LpfHYMBd6QES4tJ50kz+b3XWLu5Sw75QGyzvaYfW8lFRR59QH36qkz9G1Yg8q17IwT/+Toa
AyAH83cOqQXlEwB81wPPT6gnCVJh7cL7SGA3G2nphvbUu0Fl3yi/WRAuBVlgSuln8E6JotNojHKY
kMag7NA6VJZjUPtjo+3J2tj+XGXVOOOOs8lzmqv2e/1WehsYbLN8aGVcroIGxqYaa+WG+VwmH5Ns
TMDtjDOzZGR1S238lmQjgc2NnqKRSV8jXHKTEnh1j8KFCqHH/VOprEPTmnkn7Di+rvXRW19T/h2r
45eioqPXch6PyJLgtW0To2A+XLLq0jOueTxnE6xbk5gefHjRQKyfTOU+NrS3OVcLdF5dC5kEmQ+I
OEZoKTpq0THmttNnsp0eBxuOVgxj26lgY1hq+zBo0+ucFQyYVJMNbHJh9SLeM4ngxjC2jj50F6tq
TbZIQQQTZ6uKqd/V9ow5ccmfjAr4d67pb21Cx6AgsuqM387YfLRKsa6UMQ3EU7Rjl1Czg43hcLJt
cbJxBci7v9mvMV+y7P2wzqZSO6wL9AfIHG4ZHNkTiXHFViO2LyCTitfCs6ZTQ1RHEJfk9/DQA+vd
B7I1XlSN4dfCGefriEhzZvS8Z1FiqO1fvan1gN13fjar44QtcfEcFgCIvjY8sc9ZLLW9Nh0ZAk+b
dgBlMA3uTrpAKXpCzth+WYARGwY0XhXIznqCXM9Gsgbm3Sx0WpiDQ5FW33QXdN4NkjF3AD4tvEsu
ICx0BjfpFCk+KZ05I8U03XXgp7VxcPdZap69Su5wljVbA484V90fpo7Iad26DyfT4fXtD6VJ116T
XEW6IPlIVR00quvswIoX26xu3grucF816MPVZdzHDIw6sZIR7Spk4x7RhUzZmTwkxJ4D2ZENKzk8
Evx+V16Qbd6QN9LSZ1F5chPxoiSv3UwA9P+Qdl47riNbtv2XfifAIINBEmicB4nyUnr/QqSl955f
34NZ59x9buGaBhqo2kilkTIlKmLFWnOOCVuIdXmol9bsgiMw0SKT+aJdCptRCCqxNwef+065GvO0
kvZzAHnUbJBfN7GNesbXvgpL/4CcBYDagbpWG1aCqK6DCrc4XoNHcMG3kETfljV+pnuyJRhG2yPN
WiVWe5Up656pCtwk00Es2TDxjmo6HMC7eev5xcZtcqZpmjwWhm7uZW0/aQODgLLHDK5VxjkykBlV
3VWACn5txsrrGayBPgZV2bLHyHKDxdNct1ays1SgU3N0LgPR9imHn+HBXonqk6xJd5n8JoD3DEov
7ul/UWZ367prD1U+XCU+yYbT6GA8rp5TkwM+aGw0qBk+grlblhZ+ib4gwy8YDuzv0ypLq9csI6ep
6q3PWS9fnKBEkhNMh9E+ZAGDkqKu8GJ3sJUQtQ+heOeSQE1n3wrVjM9UL8x/XZSFgB9gGJTM7xt3
eohRupfSjLy6aqtNG+qHkYPhxgp53Q0tu6fxvdFicqpsxn27WmcUmavqakyi7hRzB2va0CO6q84M
aT9pPtQN2uy0SXg9ipLuLHmgBH2is4ZkvqpGugopMQ4NUGy7G9mjFIwxNDby6ZDeh6pZCBZEncWd
8W308gahjb0DwLgx697aYbt7bWnxY6jv17rVuPR17WBng6AinCbG5bPTevcKIaAWZDjEC/c2Uv1L
MZvGsc8osVRL99lNs+PY+CbjeXQyk5b568qVN6cWkKPnCBAzWfdj2OONVs82pG/Cx+22LZm0dtdz
bgU7I+1PvDDagXDhyQrqG1qNSOCNjbJDuYnquzgnw5PplL4Lx4iBWqp5c00HCS+RXNFfb9fgfFa0
aao1CENCSfr3siH9SQTqyUjUjYkJIm4H2FdZAfY+Tl4ZWozHXqu3DVPFvc9ukLX9IcwssaoKFg5Z
twWULxdfYJ1cm+h/gf+XxfH3IzhqDuQ07/eGqamroHXMrR1oYIol0RZLr51uICiuo8nw06Vys1KH
s0RXhPRrmfgCEYmGPTvJppUFvQlyB1f2YMCeyOmvCaM6/v5jlBqssdkKjhQWlLHZ0e9XZmf85G1X
bvOq9CaSnGibEANoEVxBXZhWR+AT1VFMU72BoPStpbXaqNl9Iy5Rp/k13cYR8uE0ohnsTAh8lh8p
E7386584zYEbK6bVLbrdo7DsR6ED4LU6hwswsOMNzNjGm/ndqaltWlDtPAFlR3YeBv41V0a7tGk4
hyzPmesX437WsKBwIJnWOcCtI30iRMkFC6kVxmSQ2+jII8f4nEYo5n7UUTLTWpki0pKYMR5JNiRu
caijQysgZeUOc+zWsSLP93WW0gRNZrzANXzbTZBAMZkZXVZG353hQ/o2ARJLWwilzsc40Ah3p06h
NCYtIF7CpEPLZgRoWGgefNYxbP9AbckqXJVYicfGAh5n4LBbYlNi6LVGioY9jNLPOGNY2wr1qbvt
tYp6TCemKwCD9/eu6NF5qqmhIcgCi5DqYIwjUwlKb6fbYxNtGTIdAA2Se9jwjmRNDNIYuGUT7COY
CVZYfxpmeEdH6hMBIjHsSf2ck4mMXVOnTiVxgU3sKcNXOA3xS3ZoTW0XdVlDRULgCj5SL3W7L1Vx
IJLaV8e1thngSjRRRbim48KMCOBaxC2bfOdgb3LxMuDpQs8IfDph6r7BAwhePp6tbZuRP1XQv9dd
CBxRdXJzkijwMeGv8k1QST1TZK6UdYODkzmxC9nV8YZE3g1w81ZyHBuIS1lDSsbGX7C2OoQl3nC8
ocEJP+WD8prZblZgcyrC0NtrvY2RBnUpMHT52RhnGdrJ79/Z27gs5lpeRfjzV0pZ7LZdeq859pMo
yfyjJuMCM56Q+BcwZ4ZjMSQ0z1pzzxz4yRe9tiL9GKRREF3QIgWyOOBboRuAhDAPA5aUHqGWpTMn
r/jrytok0gA1I4vpAP0F+okeIs8XNtgHu/vuEBh7xC3uYq0pNzOhi5sgCzgm9vVJS7uKyIzp0u/T
yYw3tqF/BqmPqNQvksNMhQfh7iFAh/IgaNSWo1qbhX5RlgL+2jDXyBsgHRMZolHJn6kc+6UVUCHM
8otzK6EOjbuNRzBdaMxpWOci8mBNV0uFN6Z37cDl2EeAoqVgo+xgeKYgAuhWRIT0BNqmdKx6Yxjz
BcbHASMAz9LkWKsyw7mpzpbdPo/GwJSpttArSaYoHX1IFxlov4w7ZVlcaTGXpZhc44jSqBSqB/JB
aoZPiyzmoHqAbQvn3WbmYhc7Sp4loZokPCepuJAE7RbIPZ1Xc+xB9KwoaMKnXiejs9DA7Y4W8UEx
US71N2qjexuECv3dHwZkIKZqTpdlcVMb6Rs6eOZMkfVWLhmfAWmvtF/UCxM6PIo6U5CWDA6vcRIk
qCq+Jp0cb6azNICcDClKnXgyarmSancdN/RYeJKwHGTttJ6tAoVvsNc1/LkR8VwUPsa+C3N/V47z
rhHldejidYqddtoHhX/FWcvZa3ThPAvfRm6Ya5eUbhQwRMqVTHu58AEjseiIonjFfA4sqW/tgzae
+5w+8SJ1Zf/gOR1b9vB4OyWduzErwQSUwp4FF36oerNNxrdBwbxdKg7BplN+NcKE7ERBpRKz2yYF
osdC5SUBB8xM0hRiS+xQiQLQQ7jH9KBCz5fLu84Q2alzKXWlQI43j9rgJWDxLaceb8IwWaMqYrA+
9ScHTd6qNeNjqFH6FRnOKbOFJInKihYip4TrToXutqQBciiRUXXw+rU5PMymVu6GLkU6nSFE4ZxE
UvEoU/hGFKHGEH0Hg5/vZA9ZzexmUtuGyr40OQr6cmFZqLq2t86cxDtNkD1pu4gv7JqgR2WxrRn3
ggmHW5N3n8wTNKDiaxwdcWx5MsdYMjTB75Ug7qfmKvRt0kzXYZK5sIeRCtc36eD+UNFddyZLhZ/3
ch2wHx+lkfTbTjQfoDWRu1TOo9YV+o1raHdheyJmGY1srNC9mnXhGaNw9sIYXxbHNUFtmCfZpLWA
58V1iX0BivdiSfMSBz3a5sgkGqx5q9i3SVkmEnBo9flaDQNjWihdTEk9NIgO8JLyyclHzHOVBvtq
Hu9THTOOrqUbnRJqg9fnxkmKF9+f98X4rGqpH2xmTpQcHLSpT9lzINKMKFP0gh0UMp/PK39lEVYD
ldle9645e8Nc/CQtJv+5T+9oXQy8jTj74Qq1vKg9mBIikOxvXIdQyxJZBjHDpBuGobWZHf+cZjQR
sU8RGkJGGl0sDJpYS5PrtgpR9hEe308Vb4OgRrRa4C8Y4jnbtdUCFkPk7o6s40UrCAAjJa9w5Mbh
jlt6e4ems+ESRVfdyFaoOzojb31CWS0Hcs7Zh/gB9IjE1tpReDaG+X6K5Q5JlOnF+vOAGnndUcmQ
OgBo3UoYXldGfB66mFKlLOnqjtoHUD04s4pZPB2bO1qW/FZVdgp5zjeyrz47eC1dhwrUNMSNYeJB
9gM23Bqp04pyLN5ZDV1uFzlxlxhfZRW8IU0gj3gg0LeYMK/WVM7jDsMylaSSiLSo21DxAKulzXDu
RvAG9Th/uRod7dAdsUT2QXmliP+qjOcpduA4gzIwnas4AqS2pAxDXDS/lpesIzGNVHYOVvAB8Iy3
0Z1yrYNhSNJrSjb3yERplKQIzZHVou19qtFQ19WC7Q+GeRu35aWDubO27Fr3dlNUoyAXk7HnwBJ4
wZsaUbXVXKLrFOHqFNbRVepwJZUL+RL5yqOQwN2DZhbH0cyeizwBbFHHdDIS4N+sLyf4p9dBYX4Z
XcbfUU1fqeJ5SxzC1A0odNgHhve5tXeinJxth+xTIqNOUsTdmDPfW10Wu2KmT2ZVDrlbGB5XyqZV
3FSLWiREhUrkX1TYG7fnPBeWisxttEAMJfBCO4Gb0ovioqNvb24NYcXrFnGlKDQAZMDddnGtfww9
kMeh1BCAaNN1VlXjLuEZXRsovDlAs173buQAOrueGz+7DLa7dciAQgCd1gjadklX7UQ6QjBEZbnN
QOB65CBw6uiPxlLw//7jW9O/bi7YTCTXBxodM0gHooyyEddAKD542ePrNhLNLhop3Ul5KVemQRwT
9SMnflqEJDBsetV95zB6qKTsd0vzr6wg8fcFb6s1Gj/0FmwqDkcKJDfbkgVxG+SLJ24X9ADkOVtk
nMrokKra2s9p8GupATrMCYGmsnFyuwEtgQoRpMTaTauGs7DzL1rM13ZiIh8f5Fut10TOAgIcspxI
6cmHS/DeGDT4dL8p1rLrGPOjh3FabVP0U7iC6nxH3OxzbygXNYRG0qaqz1PAFFvPQhbjsTsqpDiz
FWsb6JakuTrBoUDo5KX4kri2L40lPLs0TS+0MkLqNPE9SgahOD6qpbnyrlXiBsLIJRzlp6in18id
H0crIPU0Ts+xg3cLUhe2U8KsvV4uu5SPmlgTCsQnrIueTcDwY39ThY46Vx06DYPu0NxOhzwsQ6zR
GMIj1IKFDj5FA0DF7vNEhhWqL4b3DpBdA7sGcHiCb+bqVhKq0KKn3KeD8dgQCSw0I3no3PecRAhQ
IAh1YHBhee3VJuOQuKYR/gRlNSBlG24jb6qjbcAHxivTj0Be8PmegVZtjXDUtvLTlkgxqw7YYmk+
aD7tpswZKOels0wLPIbszMeWLG29odJXYavBTTYB7YVorOlHrQZrXCiL5dYgiiIAtehKTkgZvJBY
AzqGJQYFf+nejsjcN23QM1ehvR52KA8dyGA7UCec1TBzzzPmo4FM2ZDxs14xcsLGOqL1tJvln1Pc
T7aXG1lJAR8pHNlR6oWsF2tNljdhXSZEw7hbmmXpVdhUe5ijxNrX6qgMjAFF3+0NVWt7Ow+e2xYH
a8d8bKv64bmU3Vesv+cmKzweMzJQx9uwMFDmJreBvnjgUxb0rAQ4hW6p1szXKGv1Y9MP1t6JpoQ8
VIBmaCYpk/JL3AM2z+kVD9PIVvmrCrtrSO48YLo4B1owUa02aARkG5zY1IOTZuYZlZ2A4TYp+zhi
TAJl3h3LOb1NBKkZma5OkwO2klFLvKJb5QkdFyWAu12loFRJnEVRdl0xbFvVYxUdQ4iSkeM/mHEF
37wveTdPU7ALcqw3qWbbUNaGEtBgCOOHbpqBq+uQWNadaS1JEyUH8m5Eixz1w3I8HF/Yjx9jX9xm
BoLHOTgOKHOof0lzNs3yjC3E2pwDkpALUh+3ctJucvPN0rL0UJEVgGNp0TOEdJUN67HOadC4qRN5
EmXTGuIMSy0FyPIOxxgIg8UxMJsLTBkjliQvTBWa7kVwQWBS7KSPCTEl6ML8VWYN5m0TrH2iDleR
McCdCT50NE1DTIJAUA3P5G0xBnHSDTNAbW0OJWwdOGhmWz6jjSKjwc+hw98Lf4DiOJL35xMS7Jec
oV0TzCzuOffihwRkGLdolbEVSYy/+khTTe8IpnIJTt5Emyabdi1WSMSdub/Sqb+YoUe7wdBWdlOV
2z5SJXwgVoaqVNrGnOiSTtgoc1McYocGQTCaeyto2bmn4dKV6srg9WOU6BJiXVAJWT1as9yFhauP
TPqsKTomOV6lbIyvmzTgRLakZARyXI3KQjQ/Jx4zYhOGA02YNDfwqLPGZDGiwVyS8eAvUi2HclPP
02BrjZ/T4hEd/GUGzkwyKhIGoyXKGS0Iv2wJ5QJvlIdPlnCmSKs8lpx8ndFXFlCVqjrY+nX9NmZW
tY8g2eQaXm3ilR77yXiZ/OhIbrZiT3RfWrPq4AFU6Ykc7EvrjxmhCCHeCkSKYmLE2WKfWmEPfMUw
t08LyKJF714wtATbgrfLGhaVp1sktLocMzVR7igxsgUhqyg1cRjEeX+2ltxPCJ4xA0bqTmqr1EXd
BXo8BbG36hUZD/kwT/C53Hd6klzveL6r0XlGAKrAcjAaDM1zVJ5bdMzeECmvjbiEJnYuzW8qZKa0
biyWzsro3wB13cXQJ/Miv/IFxwT6UFeJDkgVUj35SRBcYKx4c3wRibo0xpTDXRz3fs4YorPwBrVG
eAHWZJyakICePocMiKWTFlaGjHdv5kHqSauNeZ9Tn2pM0LWeD9oQ+GQQBizHAhcn16LWok2Xs05n
OEbLZUxXlc+gcHRqsckTbPaDONso2jaNoT6augYeC8M49LtjJ+5xyGMsmf1jIzjFJBGKLM2NzlmV
btwkrD3DCQ9R59xNXct7NwpvJkyErKo5NgreDJIoNvghbLzpjC2MbsdyFmMj9MsnTm7m2mnifGO7
VxNzS8It+JLsKrHtNfjcFmisVAOCONHuGsS3gemORW2F/xi6FQEnIL5cD2kHjou4HzdM3hAGdN3o
FXT3GdbZk7dMF6e+PpshcBy3cG70JSG2waeLth4XpUDdHYnoNm8ass5SwFvKxAvjn3S707f+RByr
nIm/zVzy7kg/cwof0QRq5j3N8seSAN8t2J3pMICUyK5JkPyyaFXSRkCIT2zCfVvStOrKuVrHpBU7
XGwbTc9e1HzvjwS/uvn3HIdv6XKx+roo6ZDQu8gSpsOBvK0du4Bjs2AUpDcYoX2YCPNdKbxKqqFd
ZMOa30j0IKEO+n2GpeRVU/huGUAnanN2QWnuwhkS19Q5Z5hBX3FZPbVkpaW5Ph16CriqD3ZIRrEK
kF92HcqU2bXzlEw0LAJDCKQXi0+aEDPPD8RjYg8HIFz5yS8eJvK7T3LOb5tW4DkwCTP022vDQYHr
owHyjInOZdXfMT1+8m1S5up44oQN7iKpJZCczMT7wdlheUs9ZFktsMcFz5RQ46XB+DlasIrG+NOo
R9STOSsO2WXmNbGcW39nsqtQFerE+Yj6iWyMZOfqFUV9ObFlxF3/wRGi8qAqTQj9AU4JtOksspnJ
pDvR44bxb7Fv5shrfFuus5ZEmEwkA+nHaoc3hPGOmzIIQ5ULv2fa9mNa7zXo5b2LPcnQtWBPczJC
vuDftjm0VUNZNDwPoq3Kk+8vW28Ve6FqP2zNuY396Nyg+NoLor+CgFEjbZPTQFLaIZYRMYLT9SCG
OxWnxznLOc50JKLISN9bUXrltPE6SjRtb1ARcs5TmUfU0WJnAwxWN+k+0EqYruSzVS2hh0nHAp1I
/N0sASQeVW59QkxK/M8Auqixdj0FIsFPPJQRX4KWFBwfdIYBCKz0G46WuEOkjw5y5EzLxmLCNUMI
qWpMnbM+rzlPawTpNNaWw+06rIwSW8k30XaU0E2ELU4WP64R9Yh+eIf1RnAILTqfWcW2azUMZByc
Jmvjg9nkg6+T9SVKBoy2dECz8YuRLH5oKsJJKgzLDEujvQvpqkC3TlKm53DZ/nUvejJMK2wIdEYz
qvsgt+Z1uCR9QsKn7rvOoYocOHmidsf2il2fpxnYWGa7NPSk4M3K+Am5tVVlL8KvBL4UhfU6koe+
n++jkjZ8pfwPV+JZ6qoOcRmK1ibUfdxasIBkz4g/F04LQsNBeGdOHG/oWm70lJrAhWmDmcRnNwzQ
oeudOgHLWiS1rwwO9L2t2AXsaC7XHPPosqJ304drIlOvuxg+D9m714M9FDfGBCZdp48F9myVsXrP
JP50vkndwj69MWE4+tpUEudwDZBiXTVMozB+PjtMXLnVsG63KNhdbTeWloXhMbyiCUm/q4KaV5bU
b6ALGPVR3OWDD80hkvu8sJjbfPF3xGtDw1CYuH64Ht+D6jLQpqNolemtpBeS53m/G4qB9rqGI70V
JT6qhaRqViUep1lxeGUaUeuQeeZxPMeJe6OhGsmT7mOa/Ne4aRRCVGJfVDrdZiGILcb3+Fob3nyp
vx0g6BzjqH1Uaf3AiK9c0V+Ztmx9/lpEgGEZJJU0VEKrAbafCKrYyqHUS744QnENVBEypiVvBjSs
A343qvClssmnORpzEsPOgkq4HBj76Ht9sWUaaGj2Y8Isu9aKXduSTpSbMJAYWu/6hk1t0JG44M+c
11OQmhs4FZxw2xSFlzkwIqkAlq313thHToRjvKmuMFTTH4w4T9bWKZt16+Rk6XUV1PpyLbSnJOv2
BL/FRwPsD7+YlVGMyno30/kDTSoPuUlZX4CeEg0KoZaVVddZiaWOP3EGVic6Wx4tl/o1Dvu3MooZ
J9A/5HqidRJC6vetFt+cpHu9WP+T0Fr+AAry2kxoizT+qeaKakL/xnAhYbjud964LgwPHXCtdsr1
+dzY4juTVJRB7R8dV/FjgTZykm6uU5ekoUCqcUXaRbEBggjNr3rSM1pRQPMG1tb2baiNL2j8LJaI
6jovcT6xw55mHIhWU+T7EoG+YSNjLIhkzA1EENqIX9klwLGSE2ISCJ3rdEYfQyZbxVm/680XZGc/
ws85Ik40es2MrmPDkCMh1cttcZeVREQxKKxDxDUzrgpvhC+AImDEO8BIpEJ+s25BAG2T2TSpw9FE
IQxdlV32ZpO0c/CtGU0h9oZVZA/lqaAdOnHFh6iAePqCkRmzYFNhHiDIrzLS4Ko02+boJvVPzOu3
CuspXVWNX6+jmkB1xXbgDg9hMyDDy9NxW6X9K7pFZp/iOhq1amfCSMJe2KxpAqHcJICCdcOkeTWG
W2XQCpvFo9a+RTbcBX1GOZAr/NTjPG00Y/zoM3ujwFjTWwvwrf9okd2vJP16BhSrsJC0o8OS6Y52
StBbrbPAMS+GtZyqcnk2CnYvcs85qZOQi8LoTmi0YPuGJ1AvGP7Qply3eXZPHOShcrekva3byqqP
Y1DU1IfDPz9qlo/+3PzzLX++72/f8vuF/8b3/e3Hfh/j93Na4SNh/B/fze8d/HVf/9eH+vNH/Hm4
xbLOCPr//1z8H3/jvz3Un7uxck+mk3PA7kgPUit6xtaWZMBMimp+DFKmlQippKi24IS28/J1XWT5
UebkAJKaxG1jQK50+v1s39IzWv1+SC9+gui3fMNf3/v3z2KhQ1u73FcYYItlh/rX7b/uyurT+uXP
J0vsycBiiKFcRuuDhUTg96M60HjI3w//fjuGfzD/NYr/FZXS5uX274dg11G0/v7A721y//51L3+/
w3J5vD/3//vtvzeN2PnX3f91d3++9Nfd/bn954H+/OJ/PvfnzvNZ7zZOMHwQaVEegcPVOrNkVRxJ
UbbyfVDyoVAVouLfz7awMv95+9++9PtZZslE16VDcxxF7e8UcWQnBPOvyJZfgogIW32w+6NP16iF
uRgSQX/8/YfYYaCGy03Xco7ARJiYE/e6QemLJZ48Z0SG4CXUgPG5lGfimd6Lgboq6abxMnJMrKHB
xeUPmiW2QQYGLLE4haecdnrhM5ju0RVoqvmaZpMO98InrrKuXaZEuRdgZt/kaf41d/M96sQTGiMg
ejWzdkYjBLuGxQBjCq8pRq4PjE5Q1dv1EDgGbqH0NoDyysOh+TANRnjwzqKyw6jEqd3Lk2AjbdAF
UYPzL/WvcBQLxP8rJ8zbVVVJYh+M6yy33yA5eGmdF+SBpm884I079tNWa80EbQpCrjDeAmzRH2kN
Qf6JYXXpXre05fWpoSIkxmYZapaQUREpT75xHaLnHi1hbesxuEPMZTJwi15jMddEVgwt9s6m98p+
A+LxMZeJYjQ2oAiZIny+Db5ZaV30GbnhOMfpuvGZgxfNqK/J8/3OrEasEzj8njJphMSB9jCk9q7P
mvbVJ6JHlxl1azDYj+FS1ubroaYQbs2IEnz8IhIkOCF3DPeVmDdV5x8mLEZ4gbMfJMbFqusGDN5U
kX5XXsIJBxAiarEefJ+2hw9SpJkH0FIXNNSYBjhgHaFXjXAGMS5XHaL5csLTaxXMmRG456+Zq93p
NSkiI+LKbW6PGKLqjogHPzFWrqMVW4WAAlWKtmHW8grNN3sNq0er9sU9owr+TzE9J7AfGHiuaGV9
JJ2BWNqKTA8N/8ycU5of0xjC8idGkF6QtgmlfeX25ofQFhJZLipPN1JUupW0CS8tgje/6bm4sYAr
zWLTzdDMmrp8aTNsv74dXWhDPzqQvEp3BkUo48vUGxAamoxN+sipgZBRq3yJZL3G+r2i2TLdGK2N
JKac5VrVeXIItezVRWdml7gMjdDPzkGY5qC1yTlkCIxChwbCwMl6UPSToZ7dJ0KMG9csEJXljOtH
d1E9ZXeW1H7m3hk8DdjHmmLCh3Np3BKxchPZu6ZGwMD56yMXNKlBUY8EA+Kdgml3o0eSp5Q+Zq8P
iNNxMJJIn1L5ZeMNogGwTk92lMJWbCg34rHRMNIskMZ2i8iwVjhDq+5nzOtzquW3rhmmXhL3j7J+
Nokp9lyqcj0lVkamjIszedALIm1AouHX0vxFGSQbZrLEjgX1e44zdl0IEnZb5iJrpvLM8H3SpDJI
OFIyuGnFCc91vkrM6AG9BB17k0a43yQfpYAvnqHtWsgdSWW9aMbiQ4oM8ijaAsNBIe64ps111zMC
tPZ6CyJsluqo1yUidYNXWhsxAueCOBHeaA0YAYufhH6ZYz5G3eU8Ro6zS6xLLlxKOtEjP+mj74HZ
D3xzzuEzSYUU2uu6Gjnatcy8hMj4nUebCXGf6VccLeYrbOjZCRPZvln4+EEMam20pTI8GYKmTXC9
zr83G17aq8m057PfEcJRzJiDpFIo/JYPf/+paTsDRPi3T//+UMuaWCSiP6di0R3/9bnlh7S53iPJ
949VVhfzTsgOtGY1HH6/Q3GYayjvzwROMVGDz+CP2gtwH/QvRAk2uolxP4EGK7pzP2e3DuTnfWOY
l6AhoWWZuldBSKI74Xx+7qKDA1aZjlBgMf5BJiEO0L1Keudk5tiR5oIWJR1DJsxuAvDCMHg0dcjK
egkLat7Q7Nwiv4522qKRNMPaPKUZCFaTTF0lsNp2TopPxT32NLs3ZZTcGINM1wWHYYpqaDyhi7Yr
vCfmjBfWsGm/cv2sTOp0FJbK5roaSamshuCYBNEb2DJ/8bt/dgrmfQCmj8Mseibe4CCciDSZA0Rb
YqsLlCYGrWTNhhAxMV/geMEXwNKtklrtaCCMG1+IG+ITCBbU5C3JHo4H3wHtIzhn3jWHSqlvS5v3
uirQnBB7zUijfqmMDN2davfcKaFdpoX80OWs8oT/2/CCJLvwHLx1vf3A77MNTOvbEPG9a+cXq5fD
povAGE3zSzaRRRTzCwrpem6ZkuxovLeRxZYzEa0FxGIzufMFYpB57LsHp4LCpqAaqalHbzWUm6lo
H/UmQwCB7DgcxEZIRL3SP5n1rGGBv7gdvQ2rNmgHaNBLI5qC1Pttk+GfCt0rgmCAL7BkTrp5N1R9
s9EleEGn40mUYXrrM/UjQSwjO7VTBo5wMhb8adzlLT2AzizAWDo0SKIeWDMaYU4erglqL/lRx9lE
wFOYWoU7Cn1nyyGlNUmL0EL/rgrQ54wqO/fWQ207H65PmZpa4cGmOzJJBP+6ya9C9ARq4eAsuu7A
O+dnKKDbdEPySV7KdoECtnrzWagugJzfPcVZfStz/eyk/jvSULhVJSo53XfOHIzWHJmRIMaFv876
mP5e3R/6oLhtg6TfVK7xhHSK2GU/e5kUl4hBqbippweRKuzIzQU2/kNBXdCpy+SHbygYjjUuwFVo
S5w8PTBSBJhvbZadxiiNuGyFf1L1eNW2yiWxwn4eopRTo9U41EhLV4psh6h9r4f80Zyig21aP3kW
vzO0NHdpW5+mhhc3FuqkbKCv9YtKadBrOsQYiLTZ3D0BG+yP/czun+vNV6vtU2VQjbmUwkMLCb4P
UThEFQwXIy8Qle/sBJ5i77xNyX1KJ2Vl9tVhJiNpNTjlwRagKekEynU12hdn5JoWtCs2M+0Rz89z
uZZl/D1WoLaEDKDxhpjSsN2gQSNB1g45JAMAovbqpDdH2LT86pnlirjp3uk9FHRrP3Qep9AZtl0n
7zUpSIS9Q08LrgQOCNMxpOtlfGAkglwudEaO/HSwJsPhwJJVi7fjqoMIsu07eZGpxIRnHQFxIvd3
pnq3OLZMiXM7V4dk0GYip9m9iuIH6/yqg427LbtbfUoGEj+oKuBy9rLDPt/gCKoGdLdmH3nZYN9x
coBPJy5NMIVYz/MNfyR0BGgMa+U4P53A4uLzsudRbOzDIvAId4Zd7p5JAvLXRezTq84Y/ozKZ3Zb
Bzca/ME8hVortABrtbaUSBaiolqH6tRYw3GaP+fZXM/oP8F+gIvsQhKtXAEfJIxKrykpKqm1GTVu
YhIgyOXr7nSDrI6JnaXHz+AgYQxrwbMhyTYTSnqZ+yw1/9siwI13Z/k0k1W30rryx0zqSzYvqGSK
z7nERpiN9KQb+478BkYvpti5uAg2qvkJIAnpzF2YRvS9F4/igpARfohd7kKm/1T3/aqzYX61nCPM
KDrLtog2hZ1/NiS885QnG5wlV5NVdpt6WMGqOyZjhoSa3j8BCQ0BLQa+XSvALdkIp9rEdXF2pbvr
3N/p2DlUlNOBJL1bd1gFZEAEpI6son2XbPcwJNsd42Vqf0BJ4E+rY28yi4UOuWPRAD7Y0KDPw/xa
M5E7l/4I1T67ZfcuEQ9W34xgOdtiR8sRcSjKN2ruyBua6qfvcNq41gIGpSrogECtAUmAIPcRejeY
5eGSIQkqxgdivzFWFeXzQJS3mrqnJpCvLKfEN9UsOUFyEsjl6Lr6Dm+hQqEaM2fm/U/8+VdlDLpn
nMIvB7fNQtDZ5jjktAWkrhXaT5c65XVthvtMlzdzb3zaDCrWY/gZGcbb3KNMYpzMAlHTCG4D91Cn
yCeZCR5FVdu7zCq1XW43d8WsvYNwZMi48ApYXtnCQWzzzGaRug1KSGdzwBAXM8cm6tBHRirxIonK
Pfe/62FMtmbFCElvhWBo+F4O+H01e6R152c0enKXM1J+5mVIt/+xpDT9MzDqBhZ7UOTNP/7zb4FS
/37zHw9Fxn+/P/O/Qqf+95/4xyX6rDk5/7T/z+/6L+bOZLl1Jbuiv+KosfECfSYGNWHfiqJ6aYJQ
ix5I9M3Xe0H1XFV2hB2umScI6upeXZEEM0+es/fa2+/i5j37rv/7X/p/GGdlQBRyhSd/Xy1ejeC7
mNO1/u2b0X4zzs/ir385vasmfE//OdTqH//sb8lWUv+DmBjdmTOsHNOyLX7g35KthEfmlSkNT5q2
aUjh/D3YyjL+0HXTdSU5acISls63/sy1svQ/oLu4tq4Lh+87nv2vxFrZ809Sf3vL919//QtGZZuK
GCDg/Oef73cRnsK//sX49y70hR8OglD4Lv/h0/epsrhDdg2Hg+V4awgYF5x5H3vluFhMR0QebnDf
DfEZSPtj13avisp2CkFktqdIajU2FXmk7Lkv3GZrF9Gxy4zzFGSPNnAu2vJ3hZZuA0aUnql/ekb8
5gIrGWNvq6apWDTjsMoz/VPXGIMOtnmAdvQBiOYYmOqCsxivjH7H8e4KZ5JYGbEjGWpHzbfUZLps
xudUlUcO2Ss3ZPJmQVVOgXwjLd2DXrwaWJEWous25qxW04zM4AzOXuFWzWNkQLtn22kztc/qqp5Z
1TgbLIhQxSKhu5NJ8WOL7mgaxd4pvCcmf4uYvLr5lGVh+7CT/FUFw2Z0hqVowx8iv9iESIpy9S1h
l7BWIUsZxiULGL5PLv7LllQibd9Sx3Y+7YdIrbUJZ6djngwXJlZIzy4J92VBZ0aVDf44fHWVX+5H
/IMx1CfSH2Mqd5t8vcqceK1JZyq8i1TJOdTDhSSgk4H09JST+k1f86ihM+REuoJAex81RrlocL1R
aI4XDUNgYw6PljE9RE31IXyLWqDYtXNTRqmdxokkGTWOqdk+y0ewudFtjjdAEseXRrhapHvLmOWu
ME/cTsfQHvbhXAx4SKtR2YI4Syl3mnWSjacsgCEOJ2VAlNtL/74FGxVawYZp4K7HjU/exD2meKx7
jvsaNuqzx78M7/9b78S67NMtQT+HvohesRYg2Am6c1eUV+XF92OX3FQiuwMNekBBeT+I8r2Ph0sf
No9m4T5NLg4IOIa1TWLCaKuXqs1PVcduEwLqnR7tyYM10W5UgCCstgGS+7F966TMtNsQMLiNKaLl
7HufjRWI/+Q06aBu57m4lPXGHgjvstnu9IOe1VdGJjS/Mk74+PimqEH3ad1GHY5xVSZfIb53xSCG
NMebsYUD2vniNRFsvJobL9MRcY3P/eem70SJH1w9+gjM+ilxqxvJOKRsivcqDcmF4RyG6SebepzB
8+9hU6Xmw94L452eDPBlivcgBZ/Uc0BMwuSxEiCVEAFqeUDoFSQFOJsWA38svK+pE7H7ZVtPgkEj
UhlIHeomCE/OPODyHyLmhUSfL+hbvEoN/yyzHBp718qvoMyUKFTq4SGBk72wEritTMJ+EmCIKrAe
Jg28GMDHQxY7cH458uXCObgVmSmt/mPG2VoCll5As8RgEYDE1Z8H4px00S2zIbm1rAJVFkV9ZY0H
AQMfJ6NaiBmjM0Of4kE7NcS9uL374DT6WdYj8fTZ1dIKblHo3bDwmZNSnRNPF28DOW1dJ0XRlqS3
RJodW/wlfhncxhpcCP2qfOMY6+LJScbPsKycla60904TsBSQ8tBttDZp68zepwjEL1qCrQoLFL2j
T4Nwfk2H4CVBNfY6aGOCmygctzg3rnref5sjXA2/QRMSmUiskJckG8PDIhK7EC/sMNvOX+UjWQCQ
AeK1XvM+eFOx13HzwtzScBGCVliEIYf9Bhk96jQy3t15nNZJhnm581wxvDN97IeNTcPMD8aeMGF6
MJmI8QprtKOycQy3jTagjmqJ5bXi+ClI2mE2Rz5YtvcN8HtaZjUMii6D+i7QWc9qDXp0ZpStA4+O
ht/JvZ5nz7Lzr1njvbIwvtcTst6+ADEPGAzpQFD/TILelqcstONZ/tpo9BAQduGNmpKbKMO8YDsC
BgO+LIzJ8crvwn5LRy5eDH0EhaTGk40udESnoTgeFAhWLcxHCxItCHQ3zY9/vcD5v1Uv/+Pf+n9Y
vpi2/r9VLo/Be/71X9M453/wZxqn84duubotJQgGVzcccjX/TOP0/gCngNhdGq70bMciBZM8hzlx
0/6DYsI2Pek4Fs00MUd4/j2M8w8bNJtNUAknX2F5zr9StJg4Jf5L1SJBIPODYDdKmgvSswz+q3+u
Xhh+W3Ya+3eEdzR8NLtqP03GqSqyb9w64bq2I7Xx8YCtstb7FHC+l1BNn03ZOU/uRB+tUffA3ncg
51/NgIH+6F6EJT9Y2HdDG/icEOXeEh5hNJaG0NkTD1Z3QOrxWKrRYJ3O3nswMIiFV6mWXc0SLDuD
liUJWvY6MCO1qOQ70R4IqqpyQ6n3g1Sxw27UHjuwCVr5Sfzyk8rtbBUa+GaIjTr3WDc49qmvrtun
svyw0gyi5Ww3jGGOkIyKAlL0n8So0OMpUJ7yP95hBLq6NOz4gKPPm+HXIi7uTCR+kcGeVZjDXT7Y
gtDMjd02HwUZm6vATM8e2m+eVnCNs9J+sXINst1SZjoRxoOlNoqhHTzKah0iBgX/Fk7LATlk6jz2
Ff02YP16qn2TXgqvEdWhWTdEaEnwwh6675U16YdU70Y64o6+jm16mHMkIbPovdMg0UgKgEGon8B7
B2mNbC98gz75aZTTbY/+f6m7El0v3Aa/b65tQlUXVpWL/wP1RtfUX6ZNkRoiGcSr6yHI7h60+MMe
arEI9KDexPSb2wFHUyjzW9A1l1Cl20jo305uvaR2LvlrxTr103uCD0OwqGjyq5sO4AkAwPsxuqT5
qTS8cNOFkDKpYxZ9993PJ2hMb+vI68tLLk6zRHgMaLITC3QGQA71x6uLHfgfgMbeKyG15laO3dmO
IRzGpvfGTjUxr8FjmI83c0W+tsgwZ74TbEJB9ybNG5SnqQmJSU7e1nS8/bkbG3WIYpoo3JTQ/51y
Iy37VhoZhitjfBCgd1d0gfHf6w9gcsMDsqbPwkTq5RdEYQjRnkvR9Ke0De5NfG7oR//zIv1CXxl2
TAcCwuhah7mHIt/dWpX5nNUcYxM8t7GmdD4tBPoUSKF3vp3s/Hn0HJEgwKTFPKtQh/heYkCIiVr+
p8vvn/nzN9iz9TUJcHOxMe1VXWHRiZCsoqY/DH6BksGz15Dqvge0fhGbCdbzAkodAuFiIrAemAdG
cGs2z/8+YjPdmDan6rR2G4KxkNH/Pvq9EEMQL6cRhwywhfDIwYXcu1DAdazH8lDaiksoSvCLOaUZ
UCEipZB5eFTdy2nq70IZQSWMf69KTCajM/3KzY44PZ1OtjV+EKxdH4eLmPzioOf8tvTMioNGVOvK
pNxCS2SAip6uVBq8C7pXHWSEPGZwWpt2wjlSXbTjpH+u6hFbke7Sh8Adh7lOGWqDlhRFDb/p72UQ
EBDovvNL/35tC9DLjtFT1w3gY9iuTyzJ7x3GxEWe3tkCKlIQM+6X83vkzRqA3y8TGzNCmROBHmdA
l7xCXCrNxjfSUElMY9sd0Lp3h3q++MEFSmoqDRR8VbzNJKnbQw3LAGIU2JW/XwJDByKtsmAxTe4n
JzLKuBDIuFmU1GrBNB7aJvkpmpDWMXyFQxWo5vD7aHJJO/RHeMD0dOtEMaQtKauaIOgP2kgOCq2s
ndcH335KdiF7T3P4vcSh2RwMa41XXtuHhlUffi/j/NP/8WVCs5puI0JVVy/rw6SF9UHHaKQv21nj
4eCrTowEzFWMSxyZKvP5+fL76PfWHmCSHqyviTCqle5cw46+Z5/BGHQT/+pPiJShtJa7mDcWddk7
jUB7O0r9jdI52oxaWx+0qBj3hvsoQ2Cfrd2/FI1s9lNNdJIfg1RtY4q0SdwGGiwcUVrvZTwyl3MI
RVoVadqTEIu22deZ8xUyrmGZWQTPdV5ydDgH115Ug4LjHv69JyxgmPvazu5VOFgHWzjW4fdRwLlq
3TiU+ACk3KUJe4/QrZM7OS2RfvYpARaQLVDSch1zcN853inY/vmwqTSj3vHGQUKAViYPgYm/34vY
hXgdoYhkOZ/qkLQDK8iPOYIjXHuhc0gIKWshNfg2t6FIT6EHPswaSItITN3cE+F+7hhB6YoxZ6MH
DpWikZ77+SLytl1rIccgYgDo03c0DMQ8VdFtzku3hM7ZNwIBFiNwaz86Y3XiLtP31qgf7UbdMuiW
e9WgGVWkASMKnRp4EUgf0eyvDWegDChaUhZT3jyQsXITmcCOSfqM9y4PL0hwnmShcaiav0qSSO7w
a53doouvk2H9BHkaH6bmPiWQAASAv6p0Gxm/8MctwkjGrmKGLijAZo7h7ExLee8cOlCuF8dI9rxG
zXAMp2nfhbTryxBDGxPVOcRYRa++lckVMY3TPkfZQR9lOPdsXbA8MNnOPWdp3GgYI6B5kVVfI+jt
4rXBYW8Lof4JIwjpQbZLb5ijDR1EKiGM27dG0WjHMZViERvatWAFXxKd8haQMLU0TNyIs982oh+e
usnXjPm2IF1AnGnxrxv0iKcJNEaVzqO5YmQaoYtLYCf1IgGAcGo6AqaxIDUJuY9GQxybGOhZpiGG
lxCQuMlhx/JXJqkMZxg2kvm1CWkocqJLn+OdnACluYXzhSVoawJJGOdxMgA9bWdYmnymQuIss+im
cnxo05g5vR+0R5yDgxsea7YgQlnYFS3zqcusflHTpWbSVUT0oe/6kH21DHoF12Nn483cERA1j9Eg
wmckBKYmeexZPeziWFwEEQlH03vB9Yb4sfDomdcVRuCOsm8AG6N3xUoEpE9wWiohPhoa++U64Hi1
I0P8XDnwMybH+DR9bTg3IbdrS5ljMPZusHQPQZegm00H+rfCOgrU6XisoZ0N1TlqyuzB1LxdbDX7
rMtLpIewxx27lpB02y8FMGKMLDIzG2erx+lwMX3YiIqESKShHJ1cTqNLbc4G17lH8iZZdVUH5gnO
pxej8GxL8agz5towqrXpqCgmiIH5g/iM4EvobEcNlW0nmRfVnKuxcRBro/sjusCiPdkVHLREzvMY
WHGbBiAWEHoyPtzWu/ilC+zNjDX27RxXNXonDok02gf0DPuRMx9MNRIswvDOq+W34VvJUoVOR6Ou
+gT39O2G05fIHRLOfK05wsceqb/qYGvJ2D5EmdixAtJesZiIIbzdkVpXeXzGcoZeJLjUwL7w4us1
7Tt9bLUlNyW8e1b7ojjHmvWoxogk10Dor+kgHxMy2O6Y0IBKxrakwFJmIPBWpjvZp8gNGadOttoN
fvZjc3xHRErPRPfTs12NF0jtT0VY9VAJnFOSoISV/uAvMBc1tgkksgIXnucnYpt3fmc9uYQbLyw3
QXMrjkpIgG2U9RgpoZAB0StvmxbpujlkdFsILsdTIRDh6tmr06QnzQu/UbDOfqyBBKUyPBHocgTq
CZTJhoSWS6NcEziEbTu6T7xkU/tqJvaVaKKcr1YPH8rohZeAmNamOFWt7J8qRW6GXqbPdg3+IrBB
yfQ5hxBSeerz7yWIuj8f/X7po0Xb98I6/ePPLZFTFJpQE9IICIXRaB+BI8QaIdQP6un2DmJzf5ic
LZ7vBAltfaV0i/ZsGC9xVz0gVRnPfgnE34jF2jXq22FwP/o49HclanUzme/+tNXPyXwxVTHMEjDM
tlktxQGrDgv6FOQEnKZpua16MWKJCsA4mNqnlNMIxrmKscAiPeit5y6pv7uxZlZjWi+1LB7ohFnn
VFLPOW5+kbb8TNHa7KxYdGt/pgtjirrJIttfML4+OXwA+wS4pLDpC3lakJwKCFnYP7IjdezayMI9
eAzmbnOzu3YJr7LiD8OgV56md/rgP8+MkIToIADuV6HoJRaCLhthM2/0gRUE1qi7JQY1YXqKEA2J
svnmZ/g/iDOdb+aQl3qyQTXMF010w0Hp3g/7M0iJBGO1Ez+kzMdg7cfWystzuDe1+TDYuPyssvvq
S3n1Y0yr/Bzu9sdAr/Oj5zZXWQrYFeNr32CNlebEWFRV+Ihphy41M9si+uIkJidqoJjoLi14Iv8o
GrFyTMK7RfDog6BA9NG2kigD+xySp33O4rw5GXySUSBs3SxbjxnO9LSqCY1P630bpHcq8KMVqutm
2Wb6iwfWdzuxf8P5c/BZTlijaDDqaX/tEo5AXfjo1U6CKtHrCflNv3vLeNVMGR8cEscW2Tj7PJO2
wqTD0a5aZ3F9ETH9cs9AX6aSHlIiwIcF0KyDVk72oi+tAamn9Qlvc4360l8PXgp3vQQKx7CapHqj
tm/iWIspbZN7EVTTxcRYWEUFaNsq1dd97daHSAKsrzx0YVUY3SR5tKZYs3dlpY7cup8mQVHQEmjO
tunMFR+KR6M3ELsrcLAtwAIXAd9BBtBYWulvDFNUK9AqO1ebPmzERyhuGvJb/JPXs8CacyHhEvje
kPNwrEo0HCDZJSI1MhEjy9mVPL1jqRsgB+j9GaWsTpElSVNPaaB5ROS0Cd31KT1NKiBejo7oThs8
41jawTFE55CE0dEf+jV2Pw06le7PEfWEMpIgRrTPEt4p3kgPNMSoybNtThJ8vyvBy6z0qDjwKs5S
aSwizkwndVBpEW5Ga5xe5yIiDwWsj7qtcC0Mzk45cXTG3rbfV70+8NGz9yrw6j20wgKLIk6CogXU
UIw24Hoi4XRd4eR0pwFfkoerOPjudW0XEDXSEoFYKe4sM7jvaQimkrhzbaA+LMiMMk0r2tVWdWMG
rOCBb6P0R5UW57nYUA8Fi0E3r5Yp3oh4lSjh4LylY441nidJATgqMXBUETdBMt4FDIHQ1YOYZ2VH
pTIGe61zdoN0AFLaulh08XhOK401u9Ghpt1itoWMObQlMhLgLWLOn0RyuwtqNFp+mKqtlSIZ5XDL
87dWphLhyYt2U1ugIcqZZ+dJ7CyEHnx6KCnQy6GIxUwPfnhiNTDox/BZJxeJaX7pHL2R4EPNGfVZ
PLQ3puhFmP34zj+gbMvvhjZrn9qQGXEZfee6RzAQrTF+KKYg8an2CV6oRTaUzsmxTRKzu4Q6TdAr
1sRTQybXwib+ZeWY66qrzN2kJrHC5LLSHPFmRLl7IGBnPxbMj3TWC8zO9L5lyD0LRbDKvI2t1Y86
7ueidH+ifGouHe5QmMascEkJQS1KLAY4ofZkdMkX4gv3KU2BR9Ib2YMIKhB+SA27Y5uRAYCa0OxP
TBuiU8lmsKp6dGUwYZalWfZHMzEKIGrVQlNq/ImC/OoUZvKu9zpwO9vtCYLHeMREncamc5U8Wg9N
DcjTrTtoCu5wmGqCghztmbNmuGpTRbA2/XQYcf7W8JOrgCq4zgMqwswa6Dy17Y2MSWRxvHg5CG+k
kdDX+0R2w7GDmoU622uJOX2BPCJ3OdhfktDQrukjWVatO745LkJRr2h2Rj+GO+o9fELMEVdtTd3F
Ap4t84aqqjPJuxQ5LDaU+6dgQjtR9JYErjW85wMJVpHdt9uhP02AYY+/l6A0/nzklASJlZ0O+4o4
mWXVgyZzRnXK0+wnn8J2hXCi0IkC7NLmE7JxdAQ82yR6fihIt5D9ZBx/LyJnNVchy4fHKIfwPgRH
bpycPZR/RxljTQ0IiCktrAUR2t8M0trjlHiHMKY5kkcQsDx4vpeRVe6UeaBN7LwYP4ZFOZLYpNER
PFqY00O7v5+wSrt+ER+FEjXcZ+fJgQP34kcAykDN9dtySJ0X10MzCWtykXTKQI1LrrAskmStdUF8
wcSHCnm4lIrsiWK+OLn/Io3IX2PE3oP3WLV692pbvrMXXdQAZOMNH3Nq8Qn98NLMCMgU/nTwW5Q+
iuVvbTSqIxi+2DQ9dnwI0ca6MkUIx7gJYb2x+fQJwQgk0nXHzmy6Y+3a880y/Hgi7Q63jYttEvp2
tmpNFoCFoSSwwry+nyaTUMY4eFR5pN0wSprR32H6YnR2vUlppWxVqbWoB+GGoM9/J5kwv60ip79H
VLn3wy59IdqXsriHuFJ6MQayYFeNVBZ5yEIKvQgFVlJ+QiSgti8Bk8XNl6hcda6yzyh0tVPEZkXN
aV1d0btIVOTJdO9y2Zz6zrxRqIvPE9XOdirT96Z11Uprgx94lzem+VwkskXsD1DO31i4zRkxRkdZ
FfALMp/jHLmFlSuuzgBkMElJ0QgCHEZjVe0RLiLFU5s2BkY7huQWwKpae370qgAphhFnV1h+2rL3
8ncO+urQd8+uSQNvMmemorarPKasUfol4Yet6CWSR+3ruO3jKj6XdQS3y3f3MuOoW+PmN4R88JLG
WuciyZ67uLxGTaG/9AnxWm55Knvw62q2gXV5erHL4jaiJs4j4byPhX2VwTfxv97ZsHZZoD1lGjR7
Sb7mVHkI8Hp1l6v6qAG7wIG/SDLtHkIJc0e099R+JH5+2gjOHKde26r18dVo46kDnG1VGR2cyLkd
va65TVBNLi2xssHzonJ/AbcJMsZlcfbmrdEmhrXxdH0l/CFYggLbx06Lc70dV9L6NLzg0SHzbjMl
+NnI/LiGSUOjqlAr1xPWKsGUSfrtQ5SLbstU8VhVdNgKlc40ynjf9F649cJ+PjJDV0SVhRzU8uTS
jtzpkalCG1nB04CQZVMmekUPQnAAnJrnCbEuCDiMt2nlsCcFtAtcSfcWh+fOtJEXKFtUe2esnWdN
02jXSHmNTM2502sbFCB6Ysd0zkPs1guULe4a7S3E0N/e5vzo90uUMnf+WO3smujyOgMsp/kDAAz2
0aHX9JXMnD1O7vS26PFrQr6mPHIgxDCuwtac7+JyeqpKcICMKPaxXh9mLEDcMR3o3GddcDTLCQqg
b3FoOmPHJ770I//RineOWWS7GQW6GDP3JknqYkvozlOUvSq9SndeBxHFCZsrYh3Ij6KAZGkETCSG
jEZ9xtutmd4imLzVgLKW1EpoF9L+cOlSQw8wL7EtbyVtlbZD2kd3Sm0r8+xHWX9Hh+s+s9Q6IiJg
mzE6WzVxfxYeQgCzK+Nj38fyrre4mVwDUR9YnmfpUWMqick1qHFZ69wWbXiXxfiI7b6/r3s8DgR5
LYtwIr3Jj/aDRUyg7kxguySQr6Uc21Nca/LBLdjEBQyJJM+0FVEZPH3bH+67wPkKjBubp73isyIg
S0CDywRayEkkt/oGJwTd10ykW2I4UMkBPCRKcMcnHAvx5O5ASAHvIougIoWahX8V+GR6BujVCKEE
nANBxV8nbjisQw+bD3xaNKaROMKL4YbPqrMFwP2iEtBuTISNpQ7DE3xq82hkg7anK+U6/EbmkGoI
Om+bwDDOrKlPTkMhdtUbdmnpg3Abmte0Cb+smcxlhXAQPVbDzdCuutqeTmxa3QyyKhBrd0+6r141
ozKunG5qup3oPUePz7adb6rANU9At57djCGGVkAZUHMdHqXvIBXkchoC7oCW5gIH9puCcpfjwYNj
ZeUNWoq1E4c1fA1Oq8oYD3lnbIcRjXpSJj2KyGTN3c/rU5dX8g2PuoccWJ80uKmJFLe/l2qkiJl0
6hOXgEv4jlg3mBYeXY2+v3UQsfGiarb8NLLoHI7cZ02vwx6dc/7sOkbE36DkbW2Yh5MJRgnWijkC
NhgUwxE/rQ3g/W27TYcdomMscc2bJvZWXL/zex7iyfxudec2qwWzmzl4aw51UN02h1pwqmzvTeIh
W+ewPE4Fpeayj+sOjlygnbypb9fN1NLcy4mdwNABsh35ZI2FBpecx8gTHJMY/QflRlddOYfSKHde
2Q9L0he2yJisQ0a7xLLChm5ysiWz4sF3UDVN4PsdodvMj7zj0IjoGKPCCiPzAe209qS5Vb/mk5px
Qu2Ds5uWt3VHg6I2SBeED71BQo9xL8Q3QYRfB12IThe1aZXdKFnVO1IdQR1U3cbqQJdBbVjndtPP
4UErsFTEN3Orjt4NGb64mbV3z+fARHjoLjSyq6bHu0Kr6kPpMjGmG7VM3blChjuOxodQlTEO4EVH
2a6pUFH55nTMLPQvED3FTmuS+EXQhPXjqnsjka/edJZqdyAUyZ7o0KcQm0V1dzDiQuCRyNx1q+L2
gksDVoltjy95m5oEM1v5DgRXc+Mg9F1UIv5IWPW9EbSRR7I5aClj2ZhltCwcBCixCINbU6OwSkY3
vS8B8S4Dzdef6oaOFMOZa1nmw/OrIGj9y1W4qoU+tAi/LGfftLaGNqV1HqQlvmJiOb+MsNvXEB4C
BPbXxDIYO/hi3SMcsZ3oPk/CdlHqkfU181UinRFoV2XU0SBYaBoCdheWfWKhak6WxQSa4VnxLGt1
3wCU+CoNomntaDhz6kCm1ZnvlWRsHruxdpx6z1z7jTfSvWWm1iHOsZTKvqalivjFFYw/Us7d5jYq
R0JepONthlA1D7Jd2vMCh/WqfXBwztP5hTeXgrVBFWigJvCw8WXkuD0blXOdpD1+VQQCk1qNYRKH
y8kJR8Cr3HkLWdfRfrQCKI8YIveJrslLJD0StWtnuLS5z56NTqDPYvE9xuGrn0r/CQeMwI2oH9pT
WUHh6137UbE6kr80XZAk0Ls1cHkZpFaQ4e4+o9jHvpEBZg8UH1uPUezUQZPzq+yOlIkT/J8Ao6Ak
mADn0nJUI/JGGxEc9OWUkS7cK7Mu99gme7xAP3QRV0NJ39YlC3RrmTQDiDnDb1iEL7YXUlvj0Q/t
0qSEA+tPBEdAIsKeYRnOgPKrp81MZxBNWNH5684Z8hV2nW8WCDRap4x3sOqLDRV3wj2gAHqCOFLz
j0wU+HFb6z/i2Hsv7OwGbxi2p9o9BZV5K1ysf/Zk0pxjbG4EzsqMzc8u00D41/o3bes73Wh3hsez
icKkWGPXf6qLt9rFLqUJimuN8RPjEU7gBLFjljwFAG67dzuMcvZRXrCwn8ACWrsx659ciL4uBxRD
UI+KiHPpSHkkeRMwMiawVLSzG0Z7rR1cWI2zu1ZZX40hTlOW3snM+h6Edbac7o2NCWyd9K+Jx0hZ
VcYbv8umcBgHDUV9b3cm9A3odws4C/5SXBkC3gM/Q02PCB3odIHdZfrpKBqs+KXS5Gsb4EAiA2ib
0l/JRfpSR6dOcwAheFe9bY69gynSxYJTswkFyRv9N4oNZkl6e1Cuy5heyOCQjjZds6Z8mdyEwWTK
4h99NT6aTgTyaOhRGQZgxFISW3M9/mQYcxgNDqeRPoDfJhyBuYd3xEWLf1Aa6UZVX34cFLdBh19C
dPHGib0PVuNTZTRAl9oJl0dRXwa0qqJNj1XtyA3jXhmbGFGzgX3Lt+7B+RsHOItLe8SDlHj6K/p5
moyxdW67ZLrr/fgl6yL53XHWh58dXnhnaNxVgPuzAdPDFFR3WprZu8pS9jY2vIsiZPGcpxYhOE3w
qEflVrpKv+HeOfkk6B08NxhvRELNDyE2WUcWUGphFM4C+/Ib0jzdIxuzUw7sryYuLgTBPPVuFB5N
9p9FOJs+kIaMC4G5wg6Ceunk8Db70vfpTF+i0ATlC7t/GYV5ivSfAzyWmIWp64Qo93ih06ZnazF0
Qo9CsDRZyQ8gcj7x+l08G6QcdQwr+dxWEeO3tkaEBwRjKu1jFt5OPk/Z1Gg4+WP30fspaOqwRkhI
RJadxCR9eON7gHBmRUpzlnP7Tn5DQpTv3nv0BpjkMX20mRDj11E+EYfVRHA7DX4mN/GNHfd/XqRi
li8H0h3+9g1sFMwiHeoPRwHP6/7+t3+/PeTBuDYz3AjRkAw7SBuPo6typMs2zjFM8ghoI1qobYY0
mllhX2TxBhcz3Ao05bVEJkQaChVim72S6Z4zXRbMDs1wH7fjVjNJWPeidynpgxEKsKEWwHNlEnIU
sKwQU0apF6wmk0m7yKPsZOYGy35Y35s0TlZZEiGn0T1yNJI9DYlkmdpUT+G0zuGkER97sMFIslPh
5raNz3giIESwgCxQvq0d6e0d2jFYyrAy+k35ISubiat3VaTjsqJ72IOZKZZ9FK5q0cCtDKeFYedf
ahZGtWa+yRNwuvUkrrDtAhrt8GFGQ0r01BzA/Jbx1mAx1pUpQjE9t9aN1+hLRu7VptfbWwJYj5AW
8WCDYgGa/64PEmQCLKK+ru6cKL8HctdiuIIqxZz1AL8Qd1asGEgHlrfP4I4uSGNSJGVJvDJZn54i
Z5B7gJVzFi5iiKQsOJuWxYZAVmDCjAiJKzVehpKza2K8Erj7NQ0ehjv0CKGFOxEGECwhwQzMQUFG
jheazbEiSzO95KH5ZMTRp+Uk6oyDEZ5hFN1bCEwXbglkqkzzO0JIYpaB+uw7MS5338QbZAHuKqkk
HQaxYYZFZjxjp3lwOka1WPiNHSofaH/xO4OUH30Og2eYgftfS+9ML/jKbd4zy+dey4gLzFC+TSUD
s6RAxeyT6npsRfqjhjzfqBAtUuh7iE9HkE5kUndTkxxTL6C/GObvxAlVKxpYyKkL5LyZ6yXgnxYK
nesaDXq2rUh/pUvJbleDT3GdAShacxeb0aOwxheDMyYIxhRgSw6Ox4+t9KbK2Dnui346x735refT
prcaNCiFeWTeQ4coNLPHuEA5bpqvHYywRdRGdxUwx0WtiCmaGqYyyDQPBDe8TgDv+6rFhD896HnU
3CXCWtT/wd55LFeOpFn6VeYFkAZ36O3VklrGBhZkREADDuFQTz8fmNU1mVnVWdbrns01MgR5BYT7
f875jjCw5Ff0h0GqtwZYYSn+khVAsG71P3fJ/m+MAcm/DQCtfpZJ+cf4z/LP/2Gi/c13hBswswjE
YqGVRGx+N9Gav3me7Sx/Re7GXOy08p8uWiF/swUmvoD4j+lIaWO9/YeL1v1NWpZg8uMErit80kT/
MxetY//JResR58fAy4808eo6uKqCP7to0yKMm4peRcuJprOTsnwbE5u03RK1t8P2PbVc49CyDr5J
c1feaC4AKeF7OJzB0fbkU51pbCui4jhkSlKvqzJg2Tjaz24dRVenxLbRgBb1DF1cR7O1L0T/5jmC
97k8tKSWLdfNL9wBg+tI9Tl7juA0kca8KWiFzzB17GdM6CcHuF/Qzg4AWuVc/KF/i8ZY7L+++/pz
BjeUZfmUQzu6yegWc6BcCOhOPqldm6JUaLre2+APN2hj5GTn9BSUAOPY+7UEqUElb01iMPGMowUb
AtStxZ8TQlqgZwq7Bv7Vjd9zv2R2DqSYjhlI1T52zcSvzmaWq7PugmMbz9EhHtPk7PXRe9gELXhE
8HwAykBaiGzvL98NYZGhSbnpnqeOYwjIPrd9t2ACFxubgrK4Be9+z/A/JGdDAlKbAsNU9n2CTnGy
Cu+kejmdeoDXu6QI2NIlA1w2aWKesx+6khleV2jSss6FVREYwD67c6axWHd0Bp9QhV6rJo6PUcLO
0ANn+ARwbqfcOd1MTsMgerGUhuxnuAmJvODqlafEV7m9VBA2c9yABj1+DpWOrQ9O1uYT5F5A75mj
go8uoLjCM0j69Fa8T+r0F6iSQ8XAd1e4RGmmAHMBn4aBG3Kl+va2d8TwPk8pqNfoB/rUL5x79xP0
2VVWfiYO7aZpDU4sh/GJjYaFu4aRvPFHQszUgywVBYRuRzs4Bp13dGeC09i7mczCSxPSKs61ZrPc
u8kyTKRoOazZAk5Kn4w4fjfl9NQUulrW5fkxIeJks8MMVX6XoWNDACD3kjvNoRrJVak42TsMNK1S
nhNod30kHr2JyrgmcU9TrEDF5fEVwfjquDV51W7PTZR8cUwDQg9vVAOMnSNBu3bX7Sqvgwbb5+ca
yOxB9s7OHHpoNMuDEQTv6D3uuok6E6UClE53thHh8dsUtxiMuF0yTDoGwSdTUrFIxm+SzAjYBh6q
maoIONg7p8GtuaAgMZ62dCn1KLdzXb64dhLuchX9cBratxjMf4CNFC2w+CHjQzRr7MHwx1CBtU2G
h446yo9OfWb9kmbunxLPiiCkHCwDcAFdoCxmU2tA9wR5DcRwbQ7TBpF/a9XOc5liLyqVvRNl/ZyA
5NkwrKyPFq8qjcyzg4dulTo0DDckUmj+iq8jG7W6Ns0T6kF6kSarqMxSkqp4v8CFzBtrzcDRY8Y7
e8dxf8whQDTTqbN1Eg2MpoCkAgR3Fmm3UfZLNuZvPGtu1dHAn4z2k5oAP5XIngz8530vWEKbnQwv
QjDSS0AkmH1A1fxMiwVC+v08li67f8nih6lcJxLacLFwbuw+Xw9DD0a9KKiXG3tNHKyML/OTZjMz
UAJ3RcnRt7bGOeMZTPt9JAEHek3nlE/w8U4asPeuRsqQzrsJB0tHIEW0qajhmw5m2wBu9tjy+n21
rvFcrnuPKksUWXzvAZ8kUjm/V1GIlgDfAKKX70NZvg+2gO/NPxq96luXEstZIHBmGvoIXdi5GqOr
d2lKr8yccylQhKfbDieEPyHjsAvfIeiSRhdU7pgxc1G7ACAcMlefmWpULTbuuKR/LO+wg2Bw0Wvg
iQGBHKpF8jw8ZML9NdoNo1+b39iDnWN04OCCj2mQlEvPHS+CqdS60hi3qNBw4AyIXekw7M9azs9U
uyaTcLm249re5Jm88BFlh1HUR3wm9/FQUnioMVH56q3wjX4x9q2KQdz1lYtpJNyHWUzBQsaMu6D6
gbVs9OG6khy/Ld3TrpywaYz1PFC2Wjz2VcNfXAEKe2s/6R9nEfB0zJs8akPQq6AiAvqgQA4wJXN7
lMA+4CSJ6d2RiCAoVstwSK0cnb1lFr7snO3V2nHo0CjG2ybL7V1I797Gmwym8JiHMHz55c5jv9xn
GU5MC1TATHtUOfHFEl+fu+IjI4ahwwFPZ+lD6EZ66GAnHl2uioAskp4w+nyGd7RBOwgBymJl6UyT
w9OZj5VlPfpISqu48+DuKjRmrNNOOF6oHXqxGxR0H15xtUq5HYVFuQMOLx5b4e49+h+4jAKmHWd0
Fd5rY+drtjsDMBcneahsBYLJjR6mjB8Cb2NNkdcKwwYRS7K9QiQPRcJNKvP0OfMMqmvYtuLzW5el
H25jyIqpWdFtSkSMQ+1IUw4DMR1zZ1PPdBRBJlnoS5OLw4zq4CaFbWQVJD4sPQ5YAl0u4Ua6G+zM
2qHgb1xrrNC58GR6050aYDJzhJz1KBB87f6B9C+6wuI71LY2L1Q7GWxG2/0wVNGxLYzdNKANFNkI
uiurb1Ov/lF5UrB6VtvO/gTAReWS1zLASpwL9GiOGeJG6x4QmzPCfpS5e02t7FKP6gFqWb3Cn1ke
StSaTQ+4eNu5w5Ptix7ystdtkc7zVyfqSSukECqKH2Y3alDW9AEEaRSsHLsPoJPW1tZFBbHqhKPR
jysiI2638YAREardTdEcLhOnY2cKuk/Alq+YIr/0IJp2aXGr5BidI23eMLXNwKlQuwAbPbtNc5ta
rdm/jz+Lqit3haldBH2/3KMhz+u2TS8RCsZhrtmJNd5n3WsFeoOC0r6ezsSDIlI9UNR9WJ55y6ww
nh4gc7AY+yzGwqJl2f5MIOQdk1A9oQVfPMP77skcgaV0y7Orbug5/O6o6JoqOVA7i73FcXscAkDU
V4g6wMcHeyc7Vm+4H+31KNN7g33/rvPqZ5I/dzFjzp0Eob/LTPnMYGLc9tn4arbcGuRsAZcLJsVJ
qtkApT/B0+E+silBZdyGmkareZM1PwMVJTv4X4D7e/8GhgFdQDOd7OGMk9qjCo5o97gK8uiTSSlo
VTvP9zlmARh2Zn5sp1tWP86FAe2d1QY4wlNsJoQe+t0E0yql7h4xuUB8s5gOWQklCH5SvHnEHQfd
QvgLKad2ZPnUZezfUPfocaXK2JzOtgDaDr+eEU8zfwRz8zwWKBSczO9xnjB0HCAa20Z1T0+ef01L
1LPYMV+qYngsQjPaF6H9URUi2jsQwMlyUAVVWFQYTs4qlZU8otWdmtGP9rZGTaXzlXgJfVekUc4c
0QeDCDQ5tfq+jsV9UyevVNSZCK7fVMv9v4opMfCcrVvbgqGv+paNqMEQoCjowug2QLEtKuumkaxn
ZvwAdpc8jvBdcXZHe8h28ALqAVU/geshAeBWZR8/xZ1/U/tkoW0ThMas0vkYVEgFSUOSRRI9UG5U
rLHvgUiiBK5t9Ac4P9bGott6GJTCJo3uGTLwP4YcmdQCPI1XOTQdEqgqaoAPDzte26VCdTpkOYsG
UN0pT7qac2/rkVWqrP46jOxbGAQ+J1x873WR3IWGwjNfy1uGMjdVNORbtfDLrNr+GU8ksZSVDVR3
2fdhg1ww4BKmT4zwW9o91QHnpuYA2LCKcu+xYqIR+txDOh1dcU9uEh+iB6uLjZP5Dxh+rgVF6nS3
AiTcsX2X90NUn0bdTqCuQq4FzUtp5eLeLAAGh9g3dfgDfYe2yrEhCqI/YguQDvOxNsVEFmBmOBdR
jGuurp/zpMQcVVwMtk1bq0F3Is/0YGcZ9Mvebyj/ot/FlsMqdq2QynuDQV/PX8a+we1gTPxtMzKH
B1gd4hzeAxv6nDXKDfaZDqsab2+7tu0YbDSryg0n+s92sO8G1TRsSiC5NQqqPU9mn9vNB+aJ/GRA
V4BheQrifFWxNVpLDcnX7rComMk8b9yGgsy4mG4klPitNyPM0HGEcJMddVcg7o2fPmVaqyGhklcU
yB2ZfE38+QrZwlsbDZuD0ujeWi+hjKHiBZvqYaxw4Wae661F3xLxDmEpY97tPbgBY1vQNIlyWc/z
3dRl1S4sH5LWFNe4xUJacDXUvWoe4Sc8d44x/YjcO82tFmNw+pkGoVxFy2KhJTuHPSraSqNG1p/M
llJYg9ZOPyfEARYMyoXCNqubZ/yVJGxk2ZILBDmhSnFNYmoCetOY8U37NmCesLsE8VJvx6iqLfoD
SwD3Ju499yb9euhgUeShy7LGmt61z2Tp62GKxQjeWxL8FmKCjkdejTwh1Wvr2TTkAUogtRG5Su+z
Ij/4vSTeZiQbJTzibJEHDwc4IIJkfSnd4TUq4r1SHSGIAVG0K9Tt6HxrqjDdscOdD4XhsupLwrtm
Apgbptmv0XDYlbnDh65UhLq/7xvxlCb+hZals61hMNHvsRILgb6pu5sITCR9TGB7yKgOLCC9N6q6
1YGGwrW07XOuZvfshy3ns+52MWuEOs/pSuzpI+EwgBf4xgKDCnvKpuhge0oyCjnlsLiKbGcvv5xb
DpYTljENfUNwg+SR158tODNuc8NaDZg6m2mmgagaWRKPOzcT6aapvKOoSCF45ODK6TpOFHG4kjRQ
A4OrddLqgOWY2GYRtkfAq6avwBNELGizwr2gBo5YJ/Yqa3CMCoEHrwgOshIOw8CadgJtv9WgNjwX
ypxtDkdHNs9Dx7JpNLuNFdsvTHzkg1lS3oWB/uRncPVrPOl60slWdeMEqLlb3G6wE8zuFT7KuNpN
U613PuBsNr49EIX2EypXdO5mcJcGjXRO9E7XfHA2nbJiCde+WeG9u9hx1bku9a6gibsbKeih4AgL
zzQwHHVwxmDr3XZLOm1oOcRTczVSqnXWToBTyGq/UWScTfindEHXecRSozWwR/gWnPYpGM8iS7c+
yM9dLPAB1JO/j4IqYF+DQVt4NpXapQFAnvWwAdR0MwYR3UQRt4zUaoy96boUbgvzo3QqQVJO4/vP
lVwPNXWVWRRQeayH9Ni75o+pnKizrKCsTi77EcWZuMqHH61wvPsAwpNhg7x0e3XwavtoReNNb7Ys
YJHLmTeb54wJRFBnz6zjY86c3tyA53SPELxuNBLkkWwAfUK5QFZhFOVnJbh52pIbD6F07h/6fBju
RzBO7HbZa4W1A7sVRi0UU374ja6rk88ytKiYSsTxhQTlc1lzkxuijJQ0tG+n4Q3RXXY7VaRUFKCa
gIXH1mzZ2sRlu+MZBSt8Xqzkg7xboR+cvdb7puJ6wnLJcjecHgPijwPtNgn/tFZccOGDbCYwUCuZ
AqPMpSg2vi13BnIIHRffKI6YafccT34cLTN/+Ssldj373LOrjxZwMXsQ+JHph0qx4mKX5pKbh88i
dC9ZWj3lYnp3RHjRQUO6fDzFBkJloLCgpb59mKdPv9PnfJGGM348AEXqmnSPq9ZJ4q0VkhbCTQtd
DP7fENbnrCBBWXV88lEsLn1PvjDTalojlV6nXLtHYkF0TJhGsDd4Zy+FPb+XI8V8WB7ZNM4YmxKn
9+6zOblzi6u20pkebhZ2NJ/xV1g8WBg2rNIouJhcnyv0WL8oi5y8UbP6Tmfmdwv2cLI0rg/bW60n
mT4MrXVmYUrhUzieLFYnKD/DERvcM0eIIb9jVceUZ3XPZWP2a+mKm54OowRhNZvT+5IQKFtxXAeO
WT5OIeILLlOWo4+B7TIIXOdpRa1wymxfwy5YCcsH185YjSiSbtL7saovy9EZVsULZ9NPB0RHj69e
sw5zHTippubMsdL+vDyFvu8+Uyx4ivRWaItxL42h24R+QonI/Muz1W0a+XeJPz1MoJ7zPnqtHcYx
tXZIuufXKKt+pXGyvAPNB31ijzkKuh6nuwBlObYscPn42yLPwek9YB6CpYvdKWLxJm5YfpCGY84n
ae6J65/W0rNnhQ3VtZ35Mxysda49qgBKRqh9PWeQwsuDNaXWjk0DDS5me+1I5rqxtzd7dM/yc2qc
F24Je7v1wsNgNQ/D6D4uzV6vaohZ2jYt6UOKGEOjbujEzlxMVvcMFQdSqqytRXRvTt4dQ4qrYIa5
LmygBbQdAppNxF1UVdQsRnza1cJbYOP9FsKUufGmYvFGCOvZdWi4MKD89kVQ3UyJ8WqbIQsZk+Yg
egZpphooz8Azysgsf535oavIIiRYxGV/DTN97Qf5HOIeYMBoQHx1J3XImTWbXTYdcu4qQfSuZcs4
olb4hn6RGFth4LEvU/KZm7V16xj9nnns97k0k4PXhA80VAktkxPdBzdtoNmFL+xtcW5SFjWY2PTa
tPqHoA7xYROnx8L6MDLONTKEJ1xd5NkHl44+46nJh19ZqAFWGyj+4ptUXFbxtT9Byqc4oH3tLX0M
xbKF8RlGUA50BpeN2CkeRCe/gY4vcJ9nGBIdtpCAhcwbiJxnBKx5a5UBJdeW/6hnlsoNwzGnYh4D
JvoyeD4ltk33XvjH2iaYShwAhyItOdlEYGugxI7O8C2HwwGJYaJNp7xOuD2DKboPsNCs27xk0dCo
ay5nYzUhbK5izB49g/c27x68CiyOb4xnySlRc6QhkrPXTn3nUU90T4Gd/DaPd96AlQpmCenIM01q
DO1+Qhg9Uct5I+x3rRFvY8H/6yr5UBUMqGDjqu4xYl4lNPjytBE+uCHquil5W/Jb5Z79+Q/TeVB1
LdlkzLdGQykRr7/Gw8Dr9ASWuilYarfTZ1zInxBMDvOY3MyD+AVC/VQM8pGBLG4KY5NKgaXVn76V
tXwuTAJOhKmZTyNOtDZq3gRYeZRXNu3NoQc021UeIbuh/uGLZ/bFLHXd72kz7VtYjInjPlLEw6UQ
qdWjhpeorgQx0ewwqeK3Gammj/Teq6NXI7Dfynxb+0OxTz3r0Z6HD5KJ4D4/yMLVG7cwz4ibV49A
2JuVvdiYaQnmxA8zANqtk2N+lVxbM66QqzDDcm0k04cpAB+79V7jHEWBEbRqrVObdB4fx6Vt5LZV
zJDMvL/xarha4PBXjawfSCDdzQr6F9d6SL3ieejHj6F51mIYzqH84nhW28EGGR4a5C6DH37iv01+
eiCP+BzWJuaB7NCTU/Br7nRd2J912pyjruSOMxE6iS3jEdjAN6NoNEeVtY31eMpm/ZBOVKlI5plr
wRjWYnYtqKpd9W5Oiw55sygLKKMi6jSBM1553WVuaTRXNLjkk4QzDYga0/srPGUWE01429TRoWVc
sfJzLg2EUG96sMTZ3P5ozOCuT4ujGK1Xo43oN6fPSoNV9RxkZrKkT3l6iHrGIonhV7tgHO/mwt5k
jkf18qxxqtBp6tsY/vrYQnCR37SeHnuqyba9X3GtNDiIslsJgot9mYnP2y0/fL8/AopmgTXDimcc
APYq6u4HDJe9DuhDRCVK3fMMnA/uhXeEQZnsDGd8TjobYAMdw0mXLqakTpzwzB/71jhZINOGxi23
WTtku0JzwtowQmKu3AXDowzmKRVd7H7d6iElG23XjcC3QCOzQQPl7DqPoNQ3tEfgq7O6BDBBdG5G
85Aa1qZwnCXzj+MogM9JEid/ZKD1MMdiS2s6zWnL3b/HzdH35mPtRz/q1I/Wqp02hALfShtIGG+Y
XEfY8NaUFR5snQvyOqZ5HPGgeXTwbESsyRC67T5Ny2/uV2dkZazcEQBAxgmhovibiHB85fGIOyPI
T1UwHgQMaGE1+8rowGO7/qeclyyTwd5iAbzZ+CGA2ZLZbV8HvQzaY/dSCL3v2oHdfWqvGQ7CSZZr
aqmZuysEA+yJP2a3PAQeUQTsHXivPSIl5KXkM3PIbhDoCSZGxTlAu2ixT1P9QzZ7SMAaFjkNpi45
9GLUND+lxXlIAP5DtD0Gpdndm+Eutq1Pul66o0uPBVoYpyaVUi4bAdmXTKUh9ckli5zJ5JccEuzc
3bymt11ctcAG0eEgJVk/bXOdHskoMB+L7eYhFuFbWcISHuItC24GLilPoIlo4Zr74luTW0sfXUlh
YA6pLCjlzDmav+cBVWQOpU+ExMh7Uyes+mY8tXciSOxNP9HDRFEKgQLRsJFBGFhJq8rWXdtRjmcy
R9YW+slQwCtSuIxWvXE/aEq+7Lp8jpWfXjQMs32iHdaqdnuhzOFieSy0sKkOeA3R4MwkZFMLDAF9
odvx40583PDaidDchKrAC8Tqm4G7BfcMieGBsGuxskx2+WDYf6U6enAnOkvjzL7r8Gsz+VHNRoeo
OV5ZtWxUl061MN5pLJ4fTkKtPHkWJHOHFsPMWJ5y5+8lWxaGGNEt2jlPxGbGWRQ00qdBea2h9qFT
KiIRTMXaQJ25zZ9FP0tKA7GuCwx3W9V3zcFMJ3sXp+QQW1+/Dv5UnKB0oG7G8XNjMuEsVB5eWRtE
W7olvQO88fRtbrOr6eesBCmIvhcGF8TWtoGa2/VZuAzjwKxwguWpv7GHH2IKmxtZ0NJZD/xkLevx
3HbhMe/b6tIRfxWOZHXoGzxLgRlRYucCkjRtEdl+xDK49p1DndvcpvtK1ne4XBz0UR6qAoNrSdpR
QiaErNwD8MdgRGrchxiZx/neDrwrriIFkaXqYWJMJN/Ig16p+2RZm/T0ePsV21tSVr5EhgPWYaxb
mi08D1NYbqViV6EY96o3+MhUuasDHNsxyEIAJ9ajUkQXdTC3u7B4Lg2GSrMY6KHr97GP97KYknO9
ePTKETGGO/43X+GpwRwYrI0QdTI0jHnrgCAgYEsjC4QNStGLnNlFwgRgvMOwCmxQTvO6i/Kn0YgD
Woa7qx2Ut3ws0w1Nn9jceqZMmaHZO091AUnS/xicmfOlCHeEDgmXDLjR7arhxmO24IvH6lWr+mPK
OTzHHjSZRTn5WlGlt2ucBuN9lnHrGqzh4ERUHAIZ4JI/thcFVpAh1MRM2MR119TqhRJa9llq+F5k
a7vJ432+XHk95RCUdZ1r4t6ibmuaTkaQmgZCrXMvRvbdlIDlqJcTOCiB1pTLxRzpfgCHwIk2WPW2
SqoHwFIcMgl97uxB0KyYLFL4TpOf124LrAVcn5usoysL90PpeSyxsQzLaur2XWpdAKQOp6DBWzW6
lbOVZkZygcBKmSo8qFgt9lVl31JPmJ5r17uvXXPYzXOsdq7MHx38GCeVTfVW2uxa4DcCyFEmijzy
aZy0zkY8T0acnjQGlWOeb6IuRFKiYPeEQvsahhSbeOb0ARIAsEz+1OrIQNsYtxrWywqJ9Sy09d7n
OUsnUnpA44ydklG2oQVsaxbRTTxEcJQMGW09NnZGlaC/BBbypPcraeWytU5iXqu9awJ3OqUlDmdK
EoOuhMmKg247MAIiiavYwC2lRAxXceCHZAZJZ6TYvDOwdD3XfdelF3oQs0CtpS7eZ7SwMVoI83EF
2ogtISlxAAvRgsr6emiSXB6EMNeNX0VEztDoKPWIz8VgMBeaQUuninZclxgQ04kbmD/+6euBXCPC
GXC2SbRvqmTa2UHco6Cx2PWjmZ7tETSvB8uKTdPyPRV4tdTpqStG1M5R2PuO9cjSxOicxYBJIyVb
SeiDeCCJUwwyFreNhtNtRacxa+ek9jejzPcNiYyDBR+BbHF0dln213JbdNrY4AVpV5x9d908PucO
xVnUJr0n4VUa14xKE+ZNMt9NoETAzFamz+kzdpuir0mVmGBgqogCXOiwJ5I7/amStv79gUQNK4Bj
a/bgzeDgnkLzMi74LHPBZ+VfnV3m5J5Lxu97pqdsb12GAScD9QOaWttsc+ET2q/D4IC/ZF86TJcI
070YjXjMJ1KHMMpPqOvE5eBY2mpcLAXNxrGYjapRp/e1EhdXB+42ENTWEEHejIV5p+j+yRw2IRha
ikuMGmU2011jJ7vZ5xrV4TmYI8NGH2zuFcOiVZK3T4ONZ2X23RfPHQrWOwlvfr24mTzEfHp1JOWR
K+oOE6Kvws0eoobFuKk89sYj9/mgviuc5gPn9LgaQAeixhyEMT0Ki7uQEU7nmQISemxgrwCBfVAN
qbuRktF2cr+bYPIoY1e+hUnKeoFU8Vx3xo6L6U9GKhaaf9QwIfsZGOzokbIU5k5KS4X84VfIOEM+
35lVeiccNtCxxfgIxWEqqluyR9iI3WkVFcYnftNjDhSN2F/wHqInoFUn3S6azKvnWyREEZQcM3se
tf8aoPv7xgd4e1ZTgbOvK79heYjkYZyEkX3PwetkI++nl6S/LFa9RRbcs2p8NkcSm2kUdptcf41o
wmPlqRdQt5wF6FMrMkmrIJjvDKFuS83qzov1Q17G+9RHR3RQThhBjXAgtzKHpRxBIOoyVr453bHJ
IG7HYH5jtWu23ueY4Z5pEPMXowF5B1KhepoB32bYZ/LnQh3iIruHczWvrNZ9MQ0ANGXMEVJyNsxY
eH1oKiuz6M84XA+eHt464b4MgfnoJACR0mDTxb+qUh0azhxGcECm8NQEwbUrg++RQHNwDP9cX3Dy
vLR+fSqqlFfAknUrA3YvsfdWQE0jzlW5B9vIPm5mpc5ZhlfL9RGAKm5KU3VrBWzJ0wnLdBT7WG8P
2Duot6BTpkgotE3oHmOHVjopZmGrANKVjdvJX5bEUJ1J8WH1tl68JN6jY1ururOc7aAnMrpX8Fnd
Onw0e/tXOkbAGjjLfHwb+Hhof45RJGqbmScjoG+hT22ZpBdpH053LkSjtfCjp7THl9hUMXbpwtk2
gXH2bAtwWAebKfHSXceHI1yQcZKSUlZ9NE3XDF4oRN3UCuHg/3tov2j4T5OChv9ZMRVppoefEXau
P5piA5ynVA78NxD9/c+m+F5Of/0Pv7toxYKiDXwcqrhlFxrtf5lond9wwLoS7IBlmrbALvZPD63D
/1kcsr4vJLAxklz/9NDa3m9y8bp6lmM5v5ty/+t5/akJAdj/P77/P6Uu7qqk7ODiS377H+j5nilM
8CdMkHheHr/HWhy2f6Doz15YKKubMe3Y3S4Icwk1dIn7GUr3m3b2CVYTpORCMqnrHOh5n+Zcvees
LO8AKB4tTBR1KttkF2AqsUgj0x2fxhdhLJSNQMnt17eobtleN8OPDObDLXEQxSbRRRSareMf3vh/
84IsjMd/fUGeGUjqvTHQudZiTP7jC/IgwKTGMgArlffdmCkvCpYHzJ0bP9BvvmQMOk9edp6kgUeS
gcsljKrhEuIBWPUeYVM/Tw5JF5Awjvonk3YdkGEtnO4Sm0PO2amEk2y6mVSxrGL/YkUUdADZBI74
yeWujt1qJ9hLEDpgqBbCJ4r7cr77+5fp/evLtCRmamz1Ni0svgf5+I8vswLPavc4VoBUD865VjVJ
Q5qVfjQt7TxJ0vUERbhCRK1xTgrL3js1NhPustYzG7/mtuvzi1UWUN/G+CBUMN0kthkzsSguqTND
4pfiwLZ+vEu9gk4C5ebYOsayoCBx5s1E5l/XdXOECGRg3zXjD+XsS/voSuibfeEYBPfCBffS4Ies
zJ8Kt+k74xq9sVQPLZ9gNUSr8qa9SUmrEBgJ6I7MDXaRnoVBhsXbmQHqWQ1NdjDj0tnYxP/OpLMw
R8IdeWuBDezwI4nd17djycRYkSe6IRrnn3022zBEkCEtZRwzy33ViUnXk+xC68jpeGNMVO0i7hsI
UTQwO1n/j4dEtPu//6AW9/xfjkdLws+wLICLbmBaf/mgOpuRm2LQth6tjh0P9fSXXOX8+qRH0TYO
ps5JKxWpvIKfyLciTeezCS9xRYGedYgBpxST6WGwqqqbetLUDTByeDDD2rr2rXs1EO3JZXMMYOoN
1lEOvYw9UMLtiWiMn7Ti7DHo3GGayjf/4aX9mWG9XDssjmtbIv842KTlX041NWBd640W7L9pMa+y
IoaNo1vcDAxo9vHCdfHGBviq/eUEDyefdnOS0yK23BOrfrVWCtoQQKM62FZUto2Sk8X1JUVmcXhj
Do51GSVOhwVC8fdPXfybp44jznclkV0g3EulyR9Pn96s8rqejHS9WBGR1NwjmYD8ZagqKrAG/6y6
KUCAh8CPRB2dHTgWqqD64++fxhKg+OvB4XGBJythm8IiBfDnp9GOw9hpM2U81NTBvmPJsbKnvGPR
az+nXVRewkCydl6+InVbU02tXuNEgTzyvccAtqvRByfc6cBrlq9GJw5//ypyPb0RvQtHxdDNRTR4
DXuXz0fj8dkX3AT/00v5d++oTeJDmEsuxLL+UsfSlq43SSXwLBpq2nakbM+d9dDmiTh9faOXk/rr
q7mqmgNNPGjByzHy/x7mmWsGhSot2/DEp56Ve0XeRFtwRGfoif6qbLP/cB39dwcCZzz3PfR7nrfz
lwNB6c7yJ9y0a3ytm9LAkV844I/7dMy2EWI+nJD0R9EI0mihYe9d+5dpZP/hniWWa0D11Vq0VNh8
nUisDuRyIecYsP96MR8p93VzC2v/qGCozXX06fiZ2MjSdZDZbfMSRGDU2wQiX1gnd15c9//h4xP/
epmyieVYwO99rlL2v5wQU1JoSuep08pz5xyLzmJjjlLCBHQlcjM8+1X74eIa3U+QBc8JocPeGu4Z
YtLamqjHsYzHq+vgB0eWPptDlU0rOhyz69+fMf/mrbLJG3mm4+F7dlxvOQz/sF7BxCF96Fr5Osaf
vhFYRa6NkPNJtssxouHjwGVg3KztS1w8NpWIT3//DL7eiT9/WBwn/GrHsU2WaH+9oHsG8OVaSqT6
5iDsCNMg/LnYNl8yXEPvblrKdbukIyvdEiSN5dadmLU75EUMvxAXr6UHOPPxQ4VlYF46nxI/JJF4
a4bjEgeVZL4dh966zn3AR+9tbS+wj9JpGUI7O5dQ3ZvXLw0vkxq3Xzf0op88RizVq/y/hJ1Hc+TK
mUV/ESLgzRbli0VTJJtug6BreJeJBJD49XOg2YykCWkhheLFU3eRBWR+5t5zS1TQJmTQO1sEBrJ+
WbLe5hWb/UHe/Odfg0UF+i/PbGBxq/mRZfFbMP9hzfo/X8SQMJoni4lNRw4yWX42CuN/2uUBsphc
saUQ5gVYTU/bHjGIdxCHuX7BDt5krpZhhKhlfS69fMENjx2DYvdJ3pDsLf7LUW//+8tFRhX1IAoy
0wlt61/O2DI005a8NYJOinPWB8ykgbeYd5kMzDsnGG6BSownGGBnNWJA1775bInG+YMe7QYcZHUO
RoC4dp2OqBuhnpuDcy7zOTgNQ2Vu8jyL/kvF8P/8Yk3HolwwqcpXNuo/P+GLRlY8c4//b2U3QJo4
+JOd4oXqFT9D9DYN2DT5vu8qMf79z9/qmjrxz892YHIUUqxyIbnO2nb837fLR5BbMNpfv1QVHRx0
p6CTyeneSEfVz3xk3noTIel//lvtf787AotX2qWb4DZ2vX+5O4ZGpkBh+GuzwDa/plW3giyCeZz/
p3AQy7Ve9ggHRF4LA1jj5JhyI1AcKBTrmK9F6+EO8YZ9lS9frHDL21kJnEalJOkwSYYncwGnMYMV
/M8f+//5ZQXI+uyACyT896Oopzv3m4QRslOb1R7mbBH7eXUrhx48PAuI41JN4X+ruf6tYvBNqv2I
movj2uZ//vM3pIJiKRZ+hXHZWxzW1rvq1XAu7fkaZSlK3SDY1EELEIdNXlgx4nXz+pyEZhc7YaDj
BvQUmPEnLdOvaJ00qiHbLnXCmhzP29AbB5XkG1GU4AqSDDG15/2Xx9vnWfrXp8xHF7CGycEH5aUM
/uUpK/h6hkhk6xaJulGH7lWgzz6E5HGppeC+DzMGaxnjfSe3b0fGkdo1isdx78Ip2qZLT8QTO16n
bnaut1Rb32A0y24/ZXNC7mGvkwsJQz5Ta7T3OXylbnCKjeeHhEGGLBCtVFyXdQjpkeLstFZ0S119
Gq0G2rRr/CLFHhsr3+HvQYbaljcl06HG9tA+s8PjiAmRZ3rjtjm1hQE0PvfIi4YJM2h7YGAGLnYZ
X8Q/soiXAe0hSknflNmBiyN2jAJraC4ZyL+NfsInbl2A+iPQiKmDX9o7RTy5A1EoGcDaaEKpxVLa
6bJfuYaayol9NDX31kwDkACG+utPVCVB0dwjyHVlBF+YCdHUGRcsa0hR5dOVVq7bsZxrwMfmA857
QmjJltqa80KuG2s98nkRzlWM00xm35Qb/nY0fe9sJuURyqHDZnHNsJj8NzuvjJ0cePqgIddW0bCL
gM4Dr/3GXayH2XC7p2YDEt9ximuQkCaeOkymID68OuaYbpTGp4rxaJ/N9R5e4UNbsPHOLSB8eFkh
grhGDhW+O4+kvZEUd5U+vjew9F1ciUQh57bY0NumQquMdDbtyANF70jXiIbUiObXotZfcwZlYsI+
tTUaSGQa1YQTfAoNT2pmMTwzk0ZnuKAjZDtYzXC8CVmIEPzatnE3o87epCOOf4fNiW5ae6cb4xvB
zwU5/XwP61/fhi0O115/yQZWv2FNm6yqYDrjWlcs31mVLfgSwcNCm+k2Q/M5JBRuZGUk265WCGIS
pO9zfq9C04/DcnUBuS7DFsqaWAoWGJ06LcJ092VPFOCSwenKMSsG4q1krryXRvSj/L6+nzvEGk7d
lQeef0UURNNtlE1OhXXGOxaivXR+oyp8rHVUkbza3KibEL04Egd9bcVo3aYRfwA7nKs9eC1Swf4r
63BazuyWFvPX9zR+WZYgG4Qa5R7DMjlClfuKCBzGsEJQ5hJeA7epOU3MvJEiEaoNyK8B5+ItWEZq
x1ubVXlkkgu+e/TRstDK1033jZKaCTRvMorhCnphyD68gBwGCqQxzjlmJbwHYucq/pi8UtEGctDE
7Lv5rjWArbRg82DVxCko9mb26rChL9kbSwk2qRoR/w8L4cMNOqyeHd5uGOrpmKsreNQbKVfxrLbq
ndp5MrOPvRwO/WIhgA7KJ1UveAQzItyqU20zpkKR5h/UXJ8Eq9CtJoDpmLPhI1ptYh6eOfkuhfsY
j4pNnUSBx0b2h8Ay8hnjtMjanUXzv2q7cP2sxHg7e6kQWcSB3xKU6HkknUBj3VZQpJgBdG5cTBKn
52jshM8mUDMHdxqcKmFhWJvFstttnVXWwain52x1epEcIPwfZoWklYXmM9kxDK69MEPZXfrHEHmr
kUPpYfW3rubEE87C4lCUgXkKl3fTmv29UzRfPj+a3bnpjrDOGQuBvSmQHG1CV7JXHP3nrNHZTVkM
Wz9nfyqFVe4SfXJahHKF0e8jRjnx7Dgwa025rpMLcIBkFwC0SLBiW8NPxASiq4GWyQZhuw8VFDSF
yqtnGzNdlr7XDjKHZgxaHjOM2w3sSGEYq0AXvqZbbQta3l0RTcTrAN9ARlW9JGyfCmzLb/gQY140
jLzReDGxerEqgw+7nhQtr+eSDmxJBJLteSLWhrEhBs3uUyMTxoA6ERYw+B+eVDU6iOUjy/5mBd5s
IjT0pmevyC9yzB+0NB5qQZwu/t9mg+7CiIPZeA+j/gic133wO1JZiooLxI5MfRGZfepsPPo093M8
eIXiXsgfpWVekiaMdr7w3gb0W/d8v5yDy0woBmNJxMNv5tRY+2IC+yf9KwvCCoV9Hu0BvcdiXnVH
bKe302i+LrYGhYrkK3bXXSsKzBiKu+FnBKJmOO8Xo3wyBzFuQrP6qPEJ7TGeP/fZffZMkfdbQ028
ztK7DIk4Si+39sHIptJW4GFbgZIS4XbGyqqF4NsIgQiRXjRH8R5XeA23WMExkswueKDBXrbSrV5H
7+pEM8wgfD+goE9TFsiTaNGkKIRzcLjIlCeTYSO88mluoXkGPfJdiIvsR1X6nTlg/4wRg0wbfHhE
ZIcZTkkPLZJCQElsoDjL1kt2MHPxBNy7fok+S1U/btQ5V+Z7DBWNNec1/+zWR6PHN8yN3sYe+7f3
bN3KYK47RZa6gDcSe4gRd1yVJwECoBsgeHtT+oaCvMAG60zg8rJ7z21usW4SSBGEn3QBWKrRxWx7
LJ3Y6/2L9Mw7jqn6UU54G20+l+jI6bbFpauN1yxMnmm2Tx0zcf41EswiAEBl5B7L2TqWGMY2wp02
AwnjW8eB0dzl1Lzt6B6brstJx2xvcXdjFAkazHYGKnaVQOpHOrtd2uDgpCZJanUQw6FltIggt8ba
zqK0eB10D4Y65J9zVnxarXlvW2hVs1EeMnTli2g+G1ePp6E1FKhPHADEthO2sMVvjTIO1GZiqZVE
Y4U7dwFZa5sBWLEZDXPWgmdBPnhwe8zLrm9/ayWWeJqjNZyRUFubUTEvsv3Hq8fx6PIqXXKiXeNg
fUZNbR9b1X7axl8AayFJjcj7Kj06ZK1XrM9FJZn9ho8UqGT0JtyrpJG785p0s35KgMPQCXHdOs6l
y23nnRsP7NBYUEYABJqCgncBSBxWU7aGbY2/GWw08WaY19BMpQTd7ek+gpvnqaibL+JGnhoaztgM
yQVA8c2UuScMND23XfXWONZTWZqowNtDCm9xJpLAOYoRz5td/OauffQq4zOVf2bcP8TAHjWgCPbI
oUViOqvYilh4j1M7tr2HnI04Om+POwA9Ts+YeJelHPNoREjFg5dUtBx3M9lqQfII2lDHLntG7Q/H
fuYJ1k2UPdh9+Yz2KNnhNh53jTehzwuJmqUmiYDHbZRl66MtQM5lVvo9OD524KI+pilZb5UJtSlM
LtRpH8VUY9SV3a2TTu+jUBazperEGh3La0ttKvAyzYBCYjlMexK8qTsRIfTLq3L1cep8HALz8Fe5
2D0LkKaSatOb0FFOn1BBysNcToSXkO3LNQba0ZkeGsNwL0aX7eYuuIeVWvOmZU8CnASGD7DLZoJ0
sjNWGpzzSpf4bIPugLnk3HSOn2616R+mZVcE1TuoEKqrxkFMPhW3Dk7m2sROFcjk3VtfCSwjdxym
zaHMyRLsvNSmLxoeRlWnOyngRMNJeizD9o+b2z3YVRwQtvkwFUu4VR4EJTxXNyaEghvwjoJCe+ry
I4cs1svS0Y+WzQRA5yY27/ahDsmXK2yH3sn1knPgUn22rM8tdKDaGZ6MGWoWFPBjWnk2q7Ui2jmF
8V6Ws3nfrilT0JTTkZQDXwBNLjlMaqaQm8Ks/ypGKnOFa5kGsu3vClmNeM6AjNFCt0+WbA7tgJXn
gaEvSaq5ke60Newn/jObAiWZsSCicL9my4C/B73eEjf9gETe6cONnGrqO455Sw5/Mfv7ZvErOa1N
eQdTgraGetBW7qHC09ja5qW0kA0uzgOStrjrn/FfZLHvAgWR+QEmZuwX+maqAQRSnFChfUYWTMvy
xcHYorFjWGNzsm2mJGqAWVY5xqPOs1vHZ5sBbQe7fLdsWmu567DUHaJmHGOMnqek8cmssvNrT12l
zMZC7j680pSUY1vuDVopOAw4CuYpOY9OtNwQ031uIggs8K7Wgr49TBlWr6LHOqc0xmsyBxiFP08e
ahgE1E7lg/CThfEsGzTa0uOpSkI71slCpgCftG2XFOcTkiU7206qNKFfJHzepH3NRbL3NTZE27o0
xQEl0ENFNHrcsV1rB/Mna50ryK90W4YhGjULng7Y2K1iYscd/c6yFbKXwrowehlS8a3t5x3BRl2y
VX1ANAJh0aX3ZZqzINgR759VODOY1Bk1b3NL54POvAcGx0r7Wnv5pUDkuVvckDiX5rUqkz+8GeS7
+OZ7HoRfrkKpZ9tvLr9ZSEnbrMbgWSbFHz9N7iZjzUzMH8gyQQlft8eswXTm602avtJbwkQD36rf
8667DgPUYCXENhzc/lyGKaS4lsu0xFux5MtLFbmvUHVv+w5FOnCQnIPUS7GTnwPRW7c6Cfp4ca0T
bnFaWTC2tUlP3FhSclve52Tuxl1lZAw3c3FYevwIogF0UdsIBtsKLJCNa9WwLKYVxotkE+Pt80Wk
J/xZz0njnltrIkUT92ds2tnfJk/0lgDlF22DRw7r4gA36rFz6oO20L6EWXep6e7O3Ll7wi/sO7tB
6OUbKVxMir7VvGuOUcT4rfrspfGOFbBAweX+ojUkTYFnh3Muad1X+Jjf8IeyLff1nQ56Cl+FDWVO
aT0SWgGjBIo7tx2f2mCwGOWH2nmyA1seacHhyhUnVdftxs9QGyusFZsAC83GrLoOtwmFTk30SJbn
j1oOn/l4u1rCVrOjmyTpqWvnD7uwGAMVRY+APToTq3rBwbklL/DDMOr+mNk+UlIHnfxUgi1UUpxa
13/sa5s2jlK/O0ZuEO7oOtcI0ukYpDdJBqkFFfkeVWOwWQKLpNgmfwxLBkqpHTxpdspHP2f7oANE
SbDry43HIVNrTGsJGXqvriuyAzS8dL+OYnZ+Qk6UR75oqMgX7XW5ekbIAsQdsvDnw8fIw4Muamws
fcmLl4zX0iftyi6JcUG9Cy3GRuQnw6UEFU9PWzUkckAF4qY3xgd3PGZeZiI3y5eb5JQHrkTjn7Aq
GXeBw/WYwTbbIBo/ydEl1XAO2BfnH709/CaCaslNzHs1uTym2auYBVWcRJDDhgQ8p5s0W68KfiFs
7IzHhWHpoUuwO/RMNVBVoTVzYAv74RgPEVDYcAraeK7UtWzHc9b66kDW+WlCl116GrSCb1U3uBLE
pux4jEgxJ9ymwMKulvYvynEMib6/TUPaBS2zYDdn7rtbsAVekNL3VfLSM9nGFsNNM5WI7DISviwe
FD91odX2y3EwfTTJY4WpFsPCOdGIu+spOjlqui2V/J6R/RVdQVbqjGbYUThA+lw+AEuPUyOw9glf
zmoKeM3LyTwYEEy3ajIQRf+EAjkYQsdsL0vHoNsohpNYISQGUTCsFN+MGWKOSWDxNvTSx7B3w2ew
OZA5WarV4gvEP6dCTqppUpDCLWVD4kXA5TbPtDPCzjH64FFkhtQM021W18wzQngPmGhZi4Y0qOOF
8K796BqPsjG3EIb7czW5zCXWtjMSP1HKsE8FyQdsTcJB4IuOlf/TSDQLU8OPpWAuEFvxQp4aWCJ3
PcxmLqo6KM2dnNWHsUqtbLLffI0c0OAYSF6yZbhVbXUIx+CGXdYXNU2KJ6p86Zr+Zqgrvh3FV+hk
r6HFZjLz+sv0wUKZ9hfH8iEz2l0n0CpmPqjjqscGPHNIBcAiIG2GpyLsvpgZnPD5MEcJCB9AZ8Il
im10tRmUO9GHmHo8fiHJpPa5x+AdMR/1HociVs+CeFzG5GgeaPQ6uNDpgpymKv/Ipd45cOEvpFqe
dL/2DpiBtyQ6760ak2w+LefZ9+QGPxcz3kVCcaLniExCoCwOrGyG+J+5HYVvsuA9E1vg3lyrHvxm
E69ljJYW6ByGrSXl2S89Im8XCJmmY+BRQTAaWek5t/HYpKMCx2VS8BH88jIF2d/Bd1+ZjxwGz/6I
7EnRFELGdEZen9EyNixHI+6T+qcCNhP6DO4CcB3YpwkmlBPjUDtDv+USRISuRmm+NNQ69j3kJpoI
XMSOZ9Py9C9qaq9Nw76WxyOKcKvWi0LH3XiPds5Pkkl5apLx0GfuY94kv4bGCSyqBs+5nRIdCnh4
zWlFvE+hk1LlIJDeVg62Fyjf6EpEkO6wSW152ZkHgLQ0ZODv5lk9TlYPpNzqnx0DIhatXnoz6mon
OgSIZTIQ++ESn503xZYRdoldiwiqPDfu/fk2t8G0jhXBNbD50A6S41CQWrHzNAXMpMHoGA4PJrb2
U2swnpxkjaWNMY8RPc7Nsu11+2iEQXea83cB4uqSNnLnDz2CxDrhgAAcsVga34jxGpWvfv8M8YG/
b3GvgTUxZMHo3HrtqZ7mVwQ+ZKQIMEdtb4A2c05Q+fknqXijpyw2PlxyNgXiTy9ARRGHhMpyuF0S
44so1iYWU7FbBnP1lhciLmTSxnkaCHS0LVZSoKoyOzITRxeNCbinG+u8SZ6DdgQnNI44UgCV9bbJ
/KS3N9H4GrmReYYXAssHBHHA5K9Q5gmkKU1llBwq0wcz5aJnCJPilnVMCfiFd6oK7LuhG14dkf3Y
HrRk3zEAvvQOrB+gaR6pDBcHrPhiZXdGLZ/axN8YWOeRq/9xvPY2somxrRJnucOEht+vnbP9NFn7
ULp3MrDmnQPhkWmdDwApQLHQ+t13o3V2xBi6D6DDkt8KXA4ow9gTVmrCYa16t7momVLPZK7bWCPC
GTTCSzPm+wq/ycEa1cW332e3NzfaWpCB8wXtq2a5xwzFRDIyvgdqhZ7kOHY2Lfnnqpo23bgWTP3q
8Y8q7uJ+fDNvkyrh4iXBhq6MqQDQfGjls8JeXtzg+LwflirdZIBRCppyFvyrfL9wQd5L9WiUjHq8
fiXIkIMTraG+yME3rIt4zakU4iwjE7Ryxz/MsrAoCU8fTNPC07PU35hGAIU1w9VwWb+1Nk6ktsZ/
7ZeuuTHueRWpkzTjdZ5fpLHhwfeLeudKi8D3LyL4fqA1Lpve0jruQya1sPKj2PXmk71MBzi0zwEx
t3E2Dic3sUmKIll7a6fJSlBGoC7oC4YhwbljftpJszATBIw3KaT+o0+N1HABdxAzCCZiGwFyG7Px
+Jh2Gn6h1WLDJMZNtxF5cqMlWEFNvLKSjJCKaWIAefNAhEdGbCntWBjIW8YWxKyY05cRkf+ZZ8vZ
sXmmdOBC9GpdA2Fu+ENjxWntOrcCt8qhiOYftr/1k069bZpxV8mu4ApwOZpE6dkvkO/1CDRiqIZN
WsIbZZobnrTVPap+4N+pqjMmjCdvIAwm7JgkYLG/Cez0J5rEnzEMvROZNWeUgZjBVc1W6dcHPgUp
4tUNqYuz5EWK4kcaxoejJ1zjSdLCJLvRc6CgXYAiXmxUT+7gLfssRA7DPYe9IaT17hoGf60Hrj6x
GHSl+ISWbl+MLBmhOoKIBzTmjW59g6UUEBY2AQQgn01Pl2Cn4FF54iaFtzFv3WdHAwrCwA6vAhkQ
pDgu9EefXoSoVUB1wzOJqPssI5WLU+1g5NnfdMoeq35dTTe0gWGCz7AI5S9Rz7cyAWM5EZ2a98O5
X8xL1/AFVXaPCQMZVEJeK+6lQNQ9T7ri6qutMSa4dJf63Ssv0hp9+JuuDdts99QFKRdfhuyQCJxV
k7OvvG7YjNC5YxFpf2sJ9w8INKrMhhOJq3oYk9sman6xjKH1Vv6PZhqRdMU6DHVuF1U+dI7o9k5m
HJoFp7oFHy4WDuO+ofUu3TzvTZFGF5c8va3V89HJqhiHHrfmsOaRK/RhNa/KxlFyD8d5B7/mpzK6
lzrpjiUMtmd/Ts/OvWmf5ugn6Dt+juSZ0c4TmgzwQJP1mCj3DSRPsQPsHTNtPGueW4/vq9CwNorG
hGM9OXfm/BEELf4QC1/GFCXbcdxFFczyjPg2FsWWMDcOib1MV4dDbulvVw/0w8zuu9B9GWwPCNLi
n1lknBLehk3RInQsi+McFOklF7UkAY9SVSz8kn1g8WMt78ts+hs6HFItod3bZBoePWdXGQ1Bf8X4
Ogjebx9hzJQB3woVLwf/vWmsIdwu2mJIE9IyBYXc5AunYj2XJXS9OtqyKoUiXoO9jaS5m31GnWF2
H/m9h6oe0F1iTXvLrYzY9CTEmyJ86ojizLxo2mUBTmusgViNkj7CUhmY2yl1HkmKtIF/tHGXcV9i
LsRLXsvX5GDL7AMOFviHfKD+K8dpX+SZBhZSP/WzQ0w94y4coIwhZgzhvte9OGVA9rFPLnFF2GPc
G/Amyi9bRBRFHYeNoZHIVIqM7MonmbKv+1NfsMxH+cTz6YNHjQinTphdUdCIh8aWZKU7+MBhjb0y
cXUPYFUZjnpBSdZ2AkOq/amYGR8lQ+N4okGL7a7bLwNLFkPFNt6NfdHy6A3GCOnHCLY6YHgJIALa
cAd1bGzsz4CSDqSm4MKNKFc43HqGIeObRyQX0mkDFqlR/PgL2wOvmwi27oCegvhj5BxyIdMcA5Cd
oGkw3oYf29XsqTAV81EmUn1TBXMJdQrrRrBUcxRmO6sHU+KELv7L8FvDuEXJDZUd7MBGgexJ4YF4
zrDzKlAl7cKweMCbSCn3wDa634S1x/ZJun8nF5AAAbz8v3zARtEJKqPYAQ+zNjCDJe2soqeN7XM9
Tc1Gj9ArMQyyxCAJzTWCuGslCxwMzH1pnFOSVWP2YVtNpDp0Zha/TnnPcUAGghdsTAJL+N3xVEqk
AYFCiOG2xwLYn5dGB0FioyuHb49pM0MCItlcZbyltCV1GL4oI7kPm0QhLTL3NZi/HTJIKirw3Duy
qPxN1QH0UBFqBwC8l4zrNje69khfeZMTMM8wUccRFT40WdzqxE3nWn3PbJPJu4Pw82MNnCLCpnGY
Z4+FG62tcJx1l31rE9ARTyb58v3Sv0Gfe4H/Tj5e/reI7NdAa2ZxdvviRz1Amba0YNw12wks6JbE
w6cpEe0myEB3EoJFjkp2Mkdcq2wjqVGCE8Lt29n1sMr6cPYqI98MY8Hr0lYr3E6+MoK+OsK+n5mN
x+b0krjpTFq6jbVLoCPsZ+qEOomwF+voEOJLT+f2G+PvGUEAr3oQXArUPQye9EGFw9NI4dlU3OLL
WJJaK8X7p0kyp6brO4RlTbx5B+JOm2TMtclV+/1nLlZYRtKQwo2PA/WRQq3n2ldWdz4GtZC+qZmh
bWKh3mYZ5icNpj9rw++xoRkHjnmax+inH4etZ8lXIRNrB1bnreMU2dkDZ1LSJ/cwKrcFbXRqXatK
hNuRRpzMM9rD8UhdnObVayLr7hy2fwW9PzEAz2a9IB0smj/m2CPoC72LafnPVmS8oT6DWEdmm/A4
mBvJgH0kXv4Y1vNVt/LWFqZ/LBWjurGab1d27tg/jxXVCTtetPPELNb8OqEJkofiXhly+eckxRem
U7ky9cQ2sQl26PUSE5z4O2jiX4YierQLpmZOBQxCjfgha5zjKW/4ZNRPhS1+wzQ1t2wIdiJwD1nD
0EFKs9/XJY9by7gXGdkxkr44pLNHdmJdcEVDJ46W5RpoCGE8qf7Onj5Bn9U702hvrIpgo4hklbjV
xTs4tuuYtJAK+a72WKWOU4tLS+p/tDbQR9tEc+y4m8AR7rqKQzSgxZNlPvZl9eGRnT3I5o+syy1d
B5TNObnRKKdX7l9GUBO1h2iZ6qw7qVhZQXTq6vElWKnFblLjiQWssSloB2aUgICjxhM+mPy5NYmB
rjXqwuaaSFZOltV/+h2DxLZBoOZ5sMVzR+yalqj4yV6+7exnZNVxLFlzpjV5EKp7Kvxx1xG8EtQ0
AnBBNob1KJIAuhCgCdTVlH0z68LQvIy0eZ7m1gCn9FOSiB4zVeBaKHOGg0T6LvLaAaQmtQuCff2A
Dg5VD9ZmV5BpMqtDpgICFM1+p4jvALO3UHAOz8DJ3/C40jEyt4rcivkbGTG7yjk1ffChLPozYS2f
WK3rRHyHEZOqzhoKsqD1BXnMvKXrTDegLZn0G/pPKrQJ8jRguhBdVDJ03NRoXl2jvivn4MZJ26dC
ss+PGDrEQ1LeeoxLjq6fn2s3p13onGpPCEhcOB1iKHEoHD5ai0N4I0uUPfx9XZPeuCOhJPhCUXL0
L2Pui11mcJ2Zm3LhgvDI5xrTMYB68pO7gDaosNhdeC9UhRnxmoTYwMY8zapiwNCZGP8QkZSllZEO
DebB4qTZ5uOIkkMCcEPGv28TcfXdGZteApkMGT6/5HsJxy32FVM72X5q6HNsfTjHqiL7o/zROHMH
l1uBOcZikDYy+Raw3G81JBXK5eWlq0J0/eGznX+DQ3/EbAxOGdht7IIqztrZObA9/s2ypIA4jT2S
aHF+qpXv1rt7vyk+H+s6pFQLnMdOY7FOnBU3L99GU/1ZpgIZxAuyzbaOaCJG/DbG3lyqHEhiA4y+
ox1WycVOmJlhbAwEMLQqgqbdOVA6ehmAVdL+Lo/IOKzVR+0AutVsZ+J+GL7SCTkSsjAe159gZCQk
hsC9W2h3csC8fjadKcRN7q/Bg6Gcv5SF+Ul6fB2TgPc7lYDhPUy6myVM/w5Gt+B9QRAHbYBDjOu0
0JpInLl901bxaxJQJ4IBt3VPurCqxF9mPf5YPZI0ci5n6j835B6PTH/fhogUlgjYp8X2MzZV866C
5upa4x4Kdr5TPesDAPkURy5xX9afJQzJenQUuN/q4I0oKiwSxHFuIcFTdOr2mjtjCeJPEj28lcvG
1zsJqoPBqfu0xsxv8jbdjp56UUX1RihitmVv8NyVwB36BuHxjA2OeQwTW8qLzA/g3RbvTqCrfeiX
H8GMpCRnoseM4cUMO5Y+HN5bO+DYrImVlQU4mcazBH8GY4WWTTzFVlVuOrs6CicnyuDht0W9qQqc
zIOHFA6c3OvoVPpB7dAIzzfQsMADZwF856h/FQveXcbb1dbwwZk1CAnsGhhY0TnbjjZqfUX+dnn3
ZpWYppZCkZHFlD4ol0PZj09zP1nb2RnHLToisIqG5HuUV0CYe12vB5ixZlC06jeJ8Ej7CHpOMnQO
Zi45IZGSbW2t36PFvDGr4BLyYW7nvLa3aRG8K8fuDqrTZzP0DtaMsRr3PSqjr35xFfHwbb81F+cu
rZ1wN40BuZ2Sun4U9aOtBdWfJoTcc5ip88WNDCXn0KG2Hod9QA2/mWGyb6YuEdvWj4bNrAwinMz5
y8pgn7Raf04mURAL8soNY7U996aGO0R9hd1lZxRyfNDjlQBqwLTAnPBM99/W0L+YUKf8WW4cn9QC
qMhIGLD8aou9VN2isSuQDLQW0im1xPm6wWMQh609SKoDjhyU8j3RCx5fauG1zbpAx0fvkOIe2V8G
bOuzNMPlARq1+UAkxbW1rJfQDLOLrqbmafYg9tceoB/LhEVjQoaRwjhZoJiP2VTcW5EnmQSj0EkL
1jx1Lc+9YGI7J869yqan0iwOTrMY72Y2XFuAGou3dFtnKdl04XYCGtLfLaW45Db39+hF72Hir3kd
oNlzmpq9sKj0RA/hAnUqRmt1spk/MddFWUx22JbcecVmauwPqQm6dJ5q/57AuiDOLTguzEbdVKcs
2nv50vLFYjuUl6XQd+iVy6ts0z0LaxJFLfcmi6Qgy62gfl1ejZ6RmZnplK8ciVbiM5dN5uU3oCyf
C+Mpa8vLOGTU6yFT3TB3zqZXIOoJgttmgenc5kgwSs97rOYi2rSInbVimj/qVJyWQHaI5ogdZHDj
c3mPDKrc+X4O9EelrNvZxrCoiuVVTlF/CVnlQ54glji3v0RA2qxI7KMfGjdtz4TVKSpggiL9hBnI
m4GwbdNP6SOZKEIY044HHzlgA8oXuhUHaHbjlt8jeMO4D6r7AJ8OZ3BhxpRiwxZ8lLAfUH4mOwaE
pwUSwkbcz5TEZyvM4eR347hh7XyPgn+duebOtvCYcXr8hAUn6ZTcW0aBDnyloVkVhP6lUrfNPNyi
9Ebv4tZgTaID2OwWwX2Dlc89ynKEvNOU92rpj94UXAfVUfWVTnk2BfEqw3IvDGHeEP6r4oCJPHVl
cq67Gdpzzl696wG4VcyMLeBNqB2jpyL5mDUYlfpYC3Ey8/S5H6JHhyspboeI+SprD6GWY78A64eD
+dA49U1nDycL/ZUu9H3ojoRqS33Ak9efIoO52VB6rzXD/7j0WzR3/8PVeSy3rizb9osQAVcwXRrQ
G1F+dRDSMih4jwLw9XdAu3FevMZhkJL2OhIJVGVlzjmmRuJC7S9jB/a+3Ou3eRVbr4ZZo1JxC/kv
rQLb6T9oWxLWiCXhpEZKtUHl/5QPoEpPME6a6E5Wdq6RA97V92asoZBocUAkt72NVY0uhdJqk9uc
+CQ92koDfd8TeUZyafh7nOdjPxF4V8oRzBiO4H0/7Vze2b9eYzwIYVvF4dw+DIa+D0BisN9s0zr+
vLTY49djjlRchKV2MiOwcnpJKlZDLCLtm1C/267TXipd7lRbGfd+efjv65Z7r9x+OjUWsda8T4Kh
c0VScgmdbQZhktejfBa1L5/9DopE7pjxrnZdsaeCksbKNfPyWhFtgUNz8gOxvHRHgrpJIpVrFiDN
5FabWFX99MK6DTt9eehcmkUewY2ByyDoXPWvBbGH4C4k6YkxZCFntqoHGvTKVnglwLmftNCb37Ci
fZVmEV5/XmWI94Ywj56Ig1h3i9skDdWNDdy+xvRKXjwFPpuxqrP7+SZpdAWp4hezsH2K2kY8d85c
Pvc2AwteRBVbc16n1zSJNwW+0odlhcZDr8gTjkR51Q2ZHcK2HNcyb+1dgT4DsaoY780zvB8jUPG0
IoSCynqSBRmn8mVQ9QI7C/2g15hbMm0FiMPyf2Dfp73943JHrpYEs5ggLUO0PbXLTPPnIVUT0826
EoekNdc/jkxd2c15Wh5+Xv485L190d2ZkZfe0xtMgG3nwj/6HV7m1Y95rK41xtBu+LtSU/NkfjqO
SJ/60G+ehOf7u0Rh+zI/J1O/QXRcV+j5P8bK1livajixMo0/Yp3K0esA7dG1uk9Ujlv+7jZwhMpO
pO4W6E2rb1XY6bXG2fHaGs13v7xyp5lwcMcfyDRVnJpd+ZYzVzgNS1Ro2XjOE3rt5Ts/D3XbwsPO
+nfUuX90VGwvU0+TxvAc660G8k4+vNPds0q1O6fVX8MIgNfgIbfDAFYGNk2BpWnxVnoRGjNMdOtx
HOpp1WzVPPu3gobCje6BfbNvC97qhlkOQlrBmKqpdeuEaco6ObKxcL71fzxp0UIWNC5cs36JJ1le
Dbcpry2gSVIU/VPeHLo2WuIZpQxchqOPn4c2XUhGFT1qHWLn2Ia4egiSyMNOYI3S7M+s2OEEnH5h
EoQTg9Huvy+n1Hfk6T2Epj81Rmbe44lmlD9CgxpQRBNvwT2FPqtbQ+fngsGIsdZoOr56pVustVR0
b1UqES+QKsNWvEY9Hp3rIk8//PAINDY56EDV3pKqaA4DxpmHNsMj8hGTzrnGQMUdq0PmKOBhInlo
bugGsoebBQCA6pEhKXsCUho0oWqdyvbdEIX/jz5tozAwKT1nCzDc4bSUBSvMQyCWUkfd0tr5S7PC
3vh2Cz/MWOimy51GvSWeaZ5kttE/uyTz3MpqDKifjZOGHIhoyuXpz4NFQuWJqhfTQwKbcgzfNemZ
z5zy5as5eti89fBWlgYxH50atpmHe1mpxjrYxU1K9ceuzejkDeCPXUJ/jmCnf+s6s56UFDJmhqVl
nqf+JfcdEKsoxPkQCAsym3I62kqQxjR2UB7te8uOek9Hx9rx77V7u1f9M8pAMm3NILP96PLzQCy8
/O9ZUao/pY7twIGGuHLTOv7Gm4WulLX1kVuJcRy6saU4t6J7RgeR6fiXQj/zR/cLllLaOs8OssSd
Y+jDDkdssv9Zh03Xy48RrrFVoxO1QzomFpY4ukbNIB64PaM7Cv6/I+KVq5IEOEa+DDQEfCe3ZYUm
CMThPOHuqFRzENOc30hxQvFa6uHuZ3FQy6owKz5ERu+BgSJH6DTYcWc0T65oUsBsfnsEF4C+NGne
zEIgYvIp6Ilziz9CXcZBLWu10xyw9W7sfcJNzQMBLo+wt6k9RXnVnqzlmazjIMQTcCd1a5lVV5+u
K4kPU6kd+C7aw3aCIpJ6zBH7TunoFa388fNgufa7hjr29PMKHxG3cyQ3CUvffz+Ai2GGWfW7DS0m
qezaV63aqc5tb3aYtTcH3ug+TO2/AFgXntXvvJI9Y+s4fu3kuDAQhkejRePK5D85aVjwN16TjFQH
NIZUpVvfus1Ewc2MPyJCQF/EKSL22h7vdlrNVwJzAl33y1/EYzcbPxuHbZ3Y/zLTzzZyYKC4FiPq
jrDLqHTdhsgGMGmXpgrpsDO0C1r2d3q51rXSB/1SLA9mSq9q9fPaVoUMsOiR1bN8xyfyLmCu6SDK
wPc+zHDjPA5px0Espiu3emBKg1RIgbXTLE63ReOh2FmoHSNOjGcTIfTKs3zGb4speZjM+PTzI0Pv
EpvqoFLhciidd3qn76Vntt+lV76UJLIzBLg4Vi+fLbsGZ+xq2dp3Q8KLEBptZ0FX52eVQzOBnqIJ
/AodcyUfZldkews5zT5u/AXXYEGWbO9KZtOJRrnqaJuo9vzfUzUOQQo/Fk+kRH9GNutb7k7GnoD4
cWOU1ORGaJBSn6MproCjvWWax0rLuplalFiFnhI26D4YTCS4wJgdFjnt0tZ3mRVljI5jkWyp95zn
iTbNFfXfxQ+basd6bZNilPZ3MSZHpbMjwJjbZwNx0Gmpya2lf5Ij21/vHTfG1WHP2XhV8510prbT
5nZc157Xn6XCMyeEPjMg6g+uP75Zfl0Qz4LB2jCzVwQhmtLuCUTKVUH4CK3YHrUfB04Y09i0fW6/
e98bb1or6O92TLAnl4TDqJUQqxjpK4OSuCRh1cYTvJWOpZ9Qw+unjHFHa5AsPmgjiUkzlUmaNAcT
RuzK0RxjV0Z9fP55MLXiNMh43CUsMQx3wjaYhuTDyEAYF2jh6N7S96d+NE5FRWNdZ1apSXubYX1a
szT9bXDWEKsU3xLybw+ZELcZMiLiLe1UDeDoWhLSto2OOt2ESPI0EcJk6epCvTruLEdtE7TJl9S1
+ehY5yzUuao3ktcm7fYKWfxnFgkSaHQXHR5jXndEi6jiLtzirIaSXfr6oRwrsffmqr3WwwITzab0
RaqllZYZ4lr06Gw1bXwvaI18F7b535PlK1pJE5QEPXHG2GcEMxrAPeou/wUQ7qPHfoZYHa1kN6sM
OArOPHcgY7HNTfPVd/gb6jR8RiQfTB+NqKqPKi6MU8tpmrCTavoYbf0wYBeVqJDmLVF+6tIk7nsf
0RrgFDBeqG/H3Rw3YNrqFFCEsdzEXSaeR2NkhzSOtmi1R9q6bza2MU6Q7rPlwDrtE2YRuVFXd2x6
n21C7zMeopfOMbtb1eGD4yp8/nnArfKkUs0+wWvy0BdGCLL/v+Lxp4L8+RqSSRfBwd96MKon3Jy4
EeM0/50O3t5JSWXqGoC21si51RHxG3nCxcU3eJfZRMJz3BmuFUgT6ISzHAAGlotrqnffREzxsS7I
gp+HcGLODuV/bQ2Wuo1T4wSJzSHIn2px1yDwbP3SPBmGK0/N5A77yIEOV9DXY76Ud/tpWbIMregv
rH8CA8NR6t1Z9QPnEOZoV0mswgVe8Dn0YF8Ta72XDR/LlplLu89aUt9jBOi/asM4OFnqv+Yt4Lyi
j7/J3riYCbuwPgzGzfQ0hteSBkbSTVc8sP5uArC7gmisbzOnJ6nFi9kBoYoffirLCrjfLYElwM2m
+D/u6QE66OPvQB66q6facBUZVII5sqNDp9NqNfup4yCEyWdqKkqwBYaUcv0NhrSJnEE525Z6eema
uryIug50u56OP6+MtD/6ekZgRP1Mi8a9J70ZPmmu9jwi3jZjn3ggY2aQKBLj3uQy2vpp72zq5eXP
1/yBLUMNiyl5WnhbWVUbpz7peMpx5asyp2JnM9A6/zyUDmROxW8gpVef2+6myZriDjXGaeo7A9WT
IDfF98YTsRjRtoadtfHC3jqgGeLar0K4sVU/Fe+8PczDy+lXnEiIeVlWHMJBMQx1GCYrZ3GHOaVA
BNu5L4mjziUdvV8cfEz0FAO9lQypEOCv6BLraaJWXiflxYVAlhPb81k0uCt0o0Csqee7zlDevjGd
9rnSTe7YtDc3gtCttVbClIwr+zjiuWMm6Z272UndFe1BGcTtiJmmUPltbk8hzsk38I8BRorpV2th
7ooqZzpIMdpPTuW/xthWIQ/MC1i1d67vue8jmjCAsK5m4agLPePr1MXY1XtHZaTRu39RJBZBb0Xm
CUPbB0IkJBvZkASI2DiuDnD4RDvrqwkY/aHtsYo3XoaT1bBMJ8jF1Scs86+dCabfkNGvvCsd4/Ea
jrju3wvXji5GHRbBHBrFtkSXEUgnc081DhNaNf5M95833+qY1vvkf9xSJlI3d0getur7r7IKr8ZE
3JkwCPnEgWY/RjsDOZJNE0HFtCZCT5i7aELAIrtK30VwSwiI8PvbzzPoPMNN+vMLNjR1LGvanST/
wARY1r12NtU5bz7COLWvNS3AvXCGf1HCq59ewM/XB6WLnZQOnuepqJnJIWfSS+bSXEMANFD5EIH6
v29paiCeHGQKznbXPNoI8X7IKNqywvw8s2Jr2EFieGuraDr972EmrfD/edmm5BcMPfSe/34kRh1V
+XW7+t+v9vObOsuYRErENj/f6GOKQcOYkpOqw1NdzsMvw2KdSjFYMexJ413kzPIUNt10JsiAET9u
HhRQ09OcheNTPtebsu4lGXsD2anzV1l39RPJztPTaAneSkilPz8opBJcwSYcF9dMjx4QOkCh95pB
PUEMPMSFiyjuf69zFIC+k900zPBfhufiXaib9qnz6W6OQ0vQoYUCa5bzFhzfH92wX2SM/XZgGw1i
Ux082/5EJ4NZ30ab4ulk4iU21ngLaCQhf3eNgKkVrMg4oHlw0BzrORmfRBQ99aYcXlpt/EWyH7tF
iEqwDiI2tIsr/A/G7dpOjtuucu2L7yTRDqiRt7bNTc+4el3ZqbbPs9F4mcwB3xsD5Jr0G+wWmROo
qjxzvllKsYRjWVrMB+LvkhPhAL9UMcKN4tyxj7oOQbnTGCuI/99lmKlHkfRijbfloJuZt13nGoJq
lDsxPh6tP+kl1aLvIYYmki08W3DFzj75DQNicsh/vEJItcdw+xa6SE3gh4iNiilclaqOaRPdqyWy
ozKIrzbp+8m6J6MUY12ux0FfI6rURygMjSvbrV15t9qZgchA3vfd+d0TjAOFxXwQmClttn+WzkDb
zjowpF30Bi7fYM2Hr931aCjdLt1Y0UjkJpp/jhRO0C0AfopcCySqXHf049YYX0GLosVpAqobpOhE
8rQaA+0kO2YyLmmBYeaSRXnvjfwkW7qUuZm328qs90WUfrt9eyfWoNMS/xZZ9XuMQ/hJb/NL5w8X
T9TkMDj0rNjC8ENo5aGm+QBIAK0SoZbNhGMfWfqAaktXr8S0YVBqkQGZ1FGbNlPVOZnFkenpTJJc
1C6H9TWpy+qFg+M9gqy3dM/oqOvq2S6ZozRGjJlH8/VuP1J9RONZJKiYsKB6p3hmxxLkrZpN1m1n
0hWQCGbWJY3fG1KE6tmjL6GjTqt1sW1jnZi3KHrUNYPdgukN7aQTfehbH+IXKA1PQZRmO8clA91x
srcs3cvVaa1C2Q2bEHzxnlOMvq1L428tdo5ASja2nXUu8+JAuDQjbXhXoLSre5sjiSYH/BK2ze+y
jb807I3rPlLFXkhBSh8tAwTLI0kvjfNNLiBmhaFptsOkGvxniblJ4wAFMDHfYf47mv0Tycoo+tFF
ooYMsTVIZAF5ytU4m97e8/45w/SXDZ6WgSn+Vl917n2MdMnwQtF7bybnkukq3pCFA5zXtNiNAJav
ozrhSOzwW+qfUQQ9A6fAvWdggnY+/wX6c0LhqbajMVPkR824RlAUHhCsbLW6/1P3evXE8JR/cJpO
KD/WlEkeZgDSjep6bo/LFVRoyZHYIvfQZ6g3i0GcGm5/1LaRALegphz2sifxbveMS4wakmZqTGjG
EYUsTuVXT5lPI8zsHXm3n4QFJ2vLADpid2G/QaNbbsI+KEzPu8JOZPbYO3i6TD8wK/2339HSYDTM
+UplUDXTYY/1Pg/mKCXE07hKPsitlsuE8ActwG0BT6EX7VdagyNExo7mZX5vzHLXEg2niJstRLZH
Z0jiharsrd8Xz0KJ9pAn0TUdaogqQzVuWpsRuUsC45JAsKkym3VxeDbM0FprytmU4fhhd/3JH/Kd
akqCRXK2/y430IAMzWpMMKaGaAgSH/WX7qkJHoGmPUUHAk7zXawlLLrDOANLk/9C7FJHJFPFpm8x
DHuq2A5Stw6pjryDQ9uWBp0VRKqDJ9Fh682sFznOGvNRJzDLBgWNNPutMxLOa+oc8mMRVDYJBoO2
c8acSV2nYhpD4R1EN+D93oQgLJmYcFq9Tt6LFlIVP0PawLHutzj//LdJ9eC1C7xennLWjt//8nWO
Z61/sh2720ctBuCSGTh3Npt4rAHN9p11lUXz0YhgWyukBYYBd2J0KT/GhpyKrJQolCYU3sIX5COq
L0QzKepd+6myqnWkIp9ZU4cLwWRmh6tkiW/yIP9p8TbLiRDosAX0yK+mESI2C1qyz0wrw3nGgojK
CwEgvuUE2QDLGCsG1aVDWGmWc0G4nEm4SSb8A1PUnbpOXCYgrhezH4JkMkBc92+Db9EP1Phr7QpM
RF1ew5TAHsMVY2AWZgHfKcbxuLT0h5LZUNaS/dcqJrlO1nFCZnC3ZrnA40E9gbYSrxzR460TpUc5
VPWZ4d1HNw2nqSCVWuuqL49ZTF2w1i174ialxa3hNmWO3URI/BSH5888JfJS4kPrZ0+jJvjubIcB
TuWVG7fqv0OF8jqfihNT892k2mfLi4+2FuWbQdh1MHXEY2PhSUlZXMMI8U9+07+kuftRThKU6PBS
tbVE6iJQEhErO/ld9eTNs7mdNaZRQ179y0KCfxMt3KbGYLLQbWqNVN60wWhBS2ifFxAHGBZT003L
cIRjThm7t065A+7JWg+8dNFRJA5QB9Mw7gJ57MrGqDLHiqFpMgZkB+FisJOdXxr4YFmWOdxr7Eo4
PaOIw0BBGkIdZicj/jNZKHE0HB1DoXkPwyUWKsT2Uc46r5x7zsq7gUtunXwoxkhEMPXjywwmMSGE
o2AufM44DaLWvGOkaqOoR57fWNvKid4ziYY28l5jjap0pHfGbRKOhyLiQ6Eca0empaXUiIehnEx8
nMGkeP+NBX0nwqHH8JKcKHWdtS4l4m+ot2x/j7ZuONHGeCZgdgMPQwQGq1WnIcMgAL157IGtV7ns
t7FRH9JSRdyLBo3xDISPpt5LUTfvrVm8ZL39LHuNcfYA4LfQLDyj0U3mxsxONp36AgWzSJihe1N3
IR2uulCPCnyMfnvQsFNp2BbR6i7D0m9LJZQcEHYAd/QhJX/5Xelz9VQbGPS6ZID5EcWMAAoamVmR
b4flfGyFHXwFx9t2Bvp4YY7ffmw80q67DqI1DpE1/mpgHfepb+1dafxynk2waHd39FE9OLCMOJOy
8xhPM3LzjVuLJy01V2M+C8ayICris1nN6bGOuKbaJt5atM7WWSgWRz32SgKP7rBZ9tVX5zTajc0Y
96WABSDhyYcGx4KqcXaozlG+3UG6mhtky6wU4VvVqdNUu/YRTnS9zo32N7fSnyH9SL2OyAPSd/eR
AqAA8/qaIeLEKrdOwqHnZmhxAJs0e/MSULtIt7PvZhsDbfPG9nqdu3AUuNYKhhP+P7PQ3vMW739j
k/s62uGCfWIcNAhatHgd/U1v9thp2vYc93FPhkI/YJYb/g2sBqcMLVNlDQAEdKbvKkLPrkGDn3rr
WHbmjji9ZyVYppww9BYYkLuNMcXj56des7wG742xtlJkZSizrZ2GMM93RhTJEMZQpBVBmRb2qbKT
L0Nj+wTbM08cUWz9ozPBXCT2LUzkG47oJBALnEe3241s0z1L/5LVwVDIxqymCYxeU2DnPjjJ0jvS
xDQwBipij6ImiCcnRgklj5PPvtphjFhz+P1dzR7Si4YJc+yZX8gFjdVQ9Dd9kgQkZyAEHQjgmdp6
CbNITUcbPA4PlXFnOvlkrKiOPNgFsf/qizU7VUVxjChQfg2ZQMqcDG8qzPYFiX6HrBx+eW23bqD5
Rox01hyvan4RNOdhbh+Q/hB4MALHQyb+WfWfkCIX4yR/szuHdEQG81S08Ikak9AcDXEn2LSZdbi0
dvkwhwei1p/RvyC6i/2PxNP+dcVcBqQEg5+Beh0mCD6qxPskdJcjV/5wQrmoaGPMX2l2aKzsNvjt
P5q7r5LVEzNiGAb1qalK7Vw7oCey6hNY9n4Q894ffPgdojfWeUXloY+PoZq7oM3LYxbnE6bHeAdL
2iANEtnLAG9olaIHcqXzFaMyJJ9B0vgYXvsZPGkVWaQ8UTdRtUpxnhGxRlWDBabJYBxPJfkRGDgV
dn8FA6WSELRfZ2T5xYQwcdKOXnHQSMvc2W5p4hMp3yfXeKrxjAxoKwnqTT9g7xmcPBhk+tPcrMxa
8FEaJR45vHN06eeN+WuG3MdeiCjZS/mMpHdph+JWaw5WFqd6pYYJQq1j8uZ63LZ8cttifIWcpRZe
3xc6AfNhx8N3pOHg1YkLtWOLBZwVkjwnpwGYELYbfamJTVFZT27hfXptjjKxvcV5R/s+78JdqbnM
MDL9lzP+0ekrJ4bznhjYXy3f+27KimBJsjJgW72oul+0stGLZ6jugNuQ4YHCEjY7y63QbtuBIyrZ
vwdPn54BKKyA3d5D9tp1sqgOVWcRbRY9CxzEyLkACRopImpOKlWHRHEK82SjLEUALEVz5kI9sSN0
rs3Q7PqMG3Ce8DsgPcVTmOAk6TAuDRHJUEPn/jNm7zj12XNfmVhZWnHtURcYdBWxQBO0i2SLfW5w
zs6J9yvomTatEjY5EBicDjVBje+j9DXLHus8QT6DwSGmT8t6GxEujpf8WfNw2GEvY/qOoq+hN0vl
psMnMJAwmRbUkjJGgkXv0EkGtfFyJP8YfnMf6ggx3VxK4wnryoZP/zP24c8QDfOl9fUujKALkmjG
O5K+MhQk0IkD3RCjoK7mb0643SoMZ/77Jjs6NHp7YsSrcO2h09dw34r4S5GCRSPmKNvmV1dzXnG1
FlFqlv6G8ENcFMS5qpZXvztzc+8Ij/w0e5xbTFEJkM2+/MzgrNihlu3nYG4QuTOr+M7H+hil/bm1
+45U9eECBYMa2ayfZ83e2lqJdtwY3iPcKKspCf/F87hPJWuTZ3Kx4DOGLr5y3epd+fYlNCnYpWGz
UI7nfrCjwFbtsjb/dmW8HarzrD3rDa0i0yR9UCIqH9NHpfxzZoXHeQDWKfrypRXuW94i9plHStfl
t66z7tUBiJDTTop/0x53kCaZUJ+08q0iCn5d269a3+E5LGmXmLraGf7QMukYdqBDGBlFXYkAhqxs
5h+eWTzkRP41+8MRXvi2tg8+dVLEp7vRETHsp25+M/KmCHT2Sbx7Vv40Ma/jzt9W9UAK/LKAQIZJ
KBXsldXoBFyhSAgqnPUw7WCwEZDJ8UG8ahLnJy00QqJMeN6s2OcerKVVwDV0daq0qaYzmS+eMBJS
1cXWum5Fadusu6ii8exW99FHi1rX/VcltXe6AnVAYI7OzNX647gvKPYBDpA6t8Z4YWyX1aKAPQY6
PGrWPd65xUZVoNKVdrunnXpDT/Rn0dtEECWCwhKg8TQkji5Rc9QbhEiSmIl6yHmb+/4FfQfANLd4
cY38nMnwFtXsR67+bcl/btQmm76heS5zeU0ZAwMh+WB6rdZ5clVmf4Zj8Wrp2momzGptutxOGI6W
/oz/W2swcSYNfrcGdzHcWpMBpQd9jpmcazhc9kb8ZOEBoregdt6kf9tO9zLidiAyWkvoGZPz+5AR
7JRUSlS7BYQNvcm/Pa3196oQxBwI41uLGc2kzJU3YuIv9ZX9hzYMcacWLqIwaVZ9zsHRZU7DpeTz
NpSK/YYKtNAeJHjjPYuLcmtxHFgZxgzKO8aMSGh8p8VohMMPU8ehEDUYZipXbEPk1jfqxmNWDJeh
tvdaTupF5h88l955pT7zRr+ZyCQ3yCWv4CzuVj+RwFy92D7OuBiOCMflYluJAaujo1EbGnAATY+o
tQF0yLp1GFI6BVKtzjKDPyYsxq1nQYWpM5TL/STqHWWmOSM/cY3mGjsgxdyo308Z1Ts15ISXufLX
xvRrQcxYDr1pZ0TJSPH4MkfFH4wqNEeTAfNZZlDgMN/vAHTZS74pi+5fMYsvI+teONTBYlDJBm7p
OWxaDMYaTh6Hwx9e3QZCCFe9RpuWiCVuMx3c0tSG4ppxKCKTCXz/tiKLc9W7Gj0zd4c7z8fbcc90
7d9cPFIIljtlIy72VEw/teOUV2nJU4KEYPI6mgTOsKrFZG/awrq7VfGbYUG1EYN8jpAvRoDJWYTi
bTdLAvm8yDq0cFaS1n1v+vRXhX5vYqC5yV2TnGmGzT0qG3WJsewqBUgIvpK/bUgLBCUZbvQRPXCM
HRvEHERIkouoeORL6wt7rRPTSp60SzXjPExTyG1DyClegfgtDov01JWiCvwYPqiuXLqJ9S32w2Fl
Rfm0TWcuyIw4D3LUd+UEgKSotd9MQCv++b0mxb7wO3mpRc5HErIfk963gabHxGbK1rYKt+PMPUfB
cJj9iHmS5jEzTPt3PS8j8gjpr/VUL5AGjYX3I0bTXtWMyhtXuzsoD47IrBc0Zcsq3sf+2vLfYjpS
W3AmBSli8Hpq/1M2yG45ONDKHsVfVPzzymV33XC3ByiM1vqsV4FWEZXpzDQ7Zx9j+cA0CeCEwY82
/peto46Iyzvs9RqzOIpp4LYQLbHvbVnj4eUgOs3CPIaDxl6PD2tvGsO+xoW0Tt0Qk7V+nj3zUQBN
WEWOv5NoKvi1XYWmyBqWOIJVAZ0BggRFM2Iflj7Hsy+iVe+5RSHf52jeMYNgyk7pBUwxra3a8/8g
egILUzcnTqPFMS+nFxp/FT1R8wx697MqJsbbzaEypuFeNtpRGZeaeydrPbHuZh223XK7tr0/HvXe
2gqjZ7/p5VukH0O7e1UjV3+T1cvVe5Vm/iYkmLSudRvkyDrsyjT2Lnh8hpWBM2lL8fVWdkqHQzsF
wpk/Ituks+CEwdCLh2tEaPtIvxhyUKCePhxnTT9pXnMttEGsfJ35cTJx5NLpUscKS8ZEiT1hbSag
R95zR/8OB87ULFdHbgG0oHZ/MfryYepmec6HaM/ZPF/RArgZdfIlrJrJmNYtWJwn7AlExKa0fiJx
TJEqbDufgC7cUJuSgdwV/rHE3Kx9NwW1je9tESP5bLjEBzYGYCxYpmJ6JUi8O+BHCFGprRNoMJvW
pMjrs4iF2knsjejFxcFdAFyzpI/svDSvWlIsfh5vBF6dn/UeJZDWk/COl2Lb+ILp7gjyPHIBn+Rp
tk+yLlj+17TpNak985Ji0t/MaYr2GJkK5nbzCXGYh9B9/EVMgmD+GIAA2xbSHiklubdNwaBypGlJ
y4T1NBXZVnUNLRcNclfdcjgJ04Cz2w497V3M2r8iKbelCdKTzSbBf+cuQwR5yr3PrtDiQ9OC/ALl
Q5xZBB3URWFvSf+CGl4yWOaTpiUamA4+Cd0psHzmOu+cpxdPsz3Ite55MxUsfu5K0oxwo5pDd4+e
HUOFFQzkK4Vzd53wSYlCr0CLte8lbPltGC/SIu3Yde7JHMmva/gjdR0LQmJo87FuLfSl5s5zu+jJ
I2pvXceUWAl7/ZctrNsY9Rxyhydw1M1BWt5JW6pewOhzMGAxJ8Je3f0xzrZza+/xIvXXmEsrqems
Dx0k70iXB8M2/k0z8hpDEHut6R27anWO9I4mkQNN2KfTYHYkzEV/nNYJYeCBTLG53zdl13wjB6E5
R/5vNZ9s2xPHHiu1FxV3w7feF6A0AU+2wa5j2e647q6SiKm14GE3d8Z+aNO3lgy5DyrACA9GeG8c
s79yjFfnwqcyz5r0jaGufkm90Tv6C0DIVs+WqL5yhf1zbP5AqhFIA4hdEXR7mOcxMIhkdLb7DzMz
tLMta4L3RmeXtJKpQlWxeJvpVk9Zgv0JF4Y7YxlLY6QzCdz16aMcGN7IlnimBGXvxqiYshdWeSke
etelhyIdNh0zHU62YIdQzc67cTLLrU5QF+vKWkYE77QjUAYonqcya/5axVBgK1FyYSnhmITot/V0
/yWGddLWOXuQrTV73cM5gapk6ysqu8G2n6vY3sW26wf1GO982o7VVIpbBqnjmXsLcGz70RCW+kTY
XmdsTZSSfvl3ZNk3dVoXwjCYBCrOB73WI4wkQ5cAZcbIdSSYhIIaALn7nfb1WzX4F2v4div92mJ2
jqY6/3BAt3EcU5xf7XJgzl3PX1ZEZ4HsRpBK09rshpF2yHA0YQifUvEmOyc5iqh01jXYlXWHv2xM
6IiAd81wiALymGBETVhjSKgcvP8j70yW60aybPsrYTGHCg4HHEBZZQ5u35CXpNhI4gTGFn3f43dq
9AbvK/LH3gKlihQVWYqKtDeosgoLC5OCze0A9+Pn7L12IdYhOZ7DyDKij75NcGZwRVjhNRhyta0U
Qs8BQ0TS0NC0fbzVZVV9Un0drHg7qTvj4qiVs7a1ONZRYF73PlyE2VljkkZMyNmrRi2nONStjems
ZjpEMrJ9kVfuqfdpCItulMewM6c9QBP6w6BtoC74oMqa6mZoTOrPJo62/YVL/Oa+y/MvJGyvCcw1
TliYjZX+hrq0qO068CwYlVYsV6Bg8TRtixpniZ+Wl7Hb5ndQKu/9lZCAMzkGIYClyewXEztDexvY
LjZDrijO2Y/KhzvVzIdrkmVBopKmo4zgXAA4XzZ2vzQO5GFxuBhBhClMHA0zflR44UVoUThYlSBs
NsxfYmXfe2V0GYs824wMI+ColjeCzhsih2QJ92Dv68zYqAE49kgDvIu71qjY6csMBwYkqrqxvRkq
MGJTgAAAXaZGkk9qZTOauNYBW2hGvBnM6kYlL07Zmxf01VpkluGUsA8iADzvdecS4eyZJcNyU2fP
he5am7qdpTQsJSllHkY+VjMrz5mmJAV9YO8y6pv7wRe3maVoQXL0TWL7TMOP5gM0LWvmpYNPq5p6
CEQkMwrWxpVV3yNZwSGOGn/V991zC8xnbaTJHULbAewPt5fRxbcTKVBQ8pZk+55RRie7Mu87vKxU
zP6Y7Jo2uYiUo6+rYpZaISsB8dzGLCiy5h0K0a1QHRcbPYv2PXip1Ko93DHqpujbFfP9ew4iT35L
CTvVqtnoxrit6hL0zQBvQjK3sBvrNNQhOInhkznrG+vSffJU/mLOYgvbhF5b0QPRK72jtQObgvrn
NZ+q627KMKbTXikS+NPwcEIIga/o9LEKts60EOyOtq5tciaOyjQviUzL9TLcWiYlulPcp2irlpCc
Cm6aMS0e0Mk/IVndVCMoUp0Xq1eCyO+sRyOpOTeDKb6knfYsSvMQulZz3g3brPA/2vaw47svNE4d
q8yLYKAZIWHNdnJewH/nqrE0uBEMLnyh3YCccZeTNmycCpNK35HlVpB4H4xnaFAwOjPgQuOe0gqD
yNyhRJBN9pr2c9unQSrgyFevk8+dflvBm+sYfmxUBdo7qF1zlfWYvStNPLsxAlrdQZtfymlYJZPe
7yPEAO5LlH7El3Afy6SmvXPMe4a0TjJGBFSvJF0kUGADhwOTGm/Q1Tng2w6xa1lNB0gWOmMecjiy
+LOXKFpNLNkLADmvg4aEV6Z9vETSfmOH+meT0QuCB/NCJRGbN1PyKABlii0lID9iHLYgYRZEQKOf
uQhkvCyL19zewcUON6KKn8hrZKRctkgpJrtau41VMgDkgO1A0ac5HizHWgJFjzkDt4BCNGWir8jG
Wz3Wjx0a5onG/DZwsaQZQFl85N2I6sJnhl5H7KFY5DVdW/aa81SSTwVAE5+Z3/B/KDXBvlwLOB3F
AH2oaueWrmlvorSnPg0+Vcr5SDzEZhqdYG80BO6iMOn4vqXtMSX1ARaovOQOjIJ79v2Bi3BCHsIZ
HRpgz2IQAUZz3DsgwvWZF7CCi0p4G881L0VJkWFU3dFwCWFwwvJiwiqyCXuEcC7WeqUVK70LWH5J
pJGJ/aBbV6haD6k9fBpD5Hw51otFyGiFuXlZgchG+7EN7HLl+xHQQQWVAjk1MMoY0t88CGvt2RtH
WqLhREcsx00WvbKcdoyD11bDNRC1vdwGJlbTLASuVScc7CXu5zaYVlYPudrjIASNf9bBdY814NoM
hwzbuHcfZ3gsbDTCZKf3h85fcfx3103DU1QdVhhPvia6TxZAOd5pLW9iiXQcwNCtKwb8rXk1Zzrn
/EJn3DV9fGknlI0dipOhH5Ek+gxtUXSvfGwpZ+OQ7Ox2Vwg3ZjYgF3URg1eKW33NSY8kakN8QUOK
hTBsmlWcEGoVEMVzzD3zUqEUCntcQY2Uz15Bhws/77kUnrbrJ/xn0k71lT1m/RVtrKbKjw4aQhUZ
zzFz3Nb3d3RthoVNB3I/khafMN85uL4gNNoOLM4FOa9JXHtRcmoLFLMFzz0TI2KiVt5Ls7wa294g
jhjR0kTsH8yMfZDJ6ZBMlr42R6hzuK8bod8Unt9Srgf9ZhzKh9Kv012IvFCVXOeU1Y/SI6dAn7X6
dXbByLY8TGH+4AIyxp2ebZ3AfcE2/3kCdxpF8mnU5bizR1hKguug72KHEcC0Emq8qowOdBgtgry0
4mNtpXvvVOuJc2X007GvLP/cwtq1xuiarKoiaY9FYX2ED11/NGfIz2gTFG5NHW3yXs1HZsQFFJ1n
ueXC+hGmuXFEZqx1oWfHKidrTcM4mGWsJHgP0m1umdZ2oEwpUm05+WhYJnBwmyKYvfIUT9uhxPHt
Ov206uvOWhWG5nKero+WkdnbDhfzWuNyX0htrpjMw4y0I9fBOALyBTaB2XHZhGjyG73YAtV3FwiP
s1Nf4wOsD7xv7lLTDL5OL2xJUYfEXna7NLWuWfWZwDPjsMxK32eolxeOEtDzwHnFHnOqPAsPpeQI
piP4WpgwQNvAuK94kutOp4mriVAchYbOyphi61SgZfYIrF9N1I18Jqcgrr2jCuO7qB4OURrTcEpB
wgJ2IFojvEkcBodDlD5CMtsMXbeNx/RjiGTdCbSdm9CLaK0hv3BK6EpusOwVtzaMKZzUbj9ugKyB
BR7oYWcmfBc1vNaJeR5VcLY7ZIOVl4Vbz0uu+hyEnc59sBKh8yL84qw3AwmTOtlbMn/IwYMvHTrV
uPMYftuoH4xGPNme0YPMimmHNJtQFDbS8M5YD60NvrHwX504u04mpmTVPFSXlDrW4N65QfjoWUTh
SIG6zh24KzI9It+nDVG6sN4Q3wCwLOLThLjOTJylMdYEBkrOKhr6GoyEOwILgE11kcVCoZ/XkqWN
YhukS6XTlFaEOuHAPOv98bo3Q1xCwYPro9md4hSmZrAOCEza2hTwBNmplYfqtlECMf7oqEMf4xqv
xXCu5+URUiLqHPSpLSPjnwePmb+LiCOi0bYdJecgQkLA5lDn77L36Mp02tugPKOaunG5jkfTnR5G
lNYLbPHHnKSjkx4p98isqlqLST1QJnS7kZv/imPIdVOI/HOjoVSKDYeh9CyzIvnmaMKXYTfBjKI1
tO+1QucuD6+tStM/gqVVrMlVfi51EyAVUSKY/TNkpClt4zE2iWenX5vlEIOgt9xZkcyZ5CDNLhAw
LoJsuNDMNlvmuih3TLTqi8Jef82GDRtMUb6RMa4yx/iq91DEle5on3t4I9c/f/Pk72LbbJ2a1wbx
LQ1TyR8DoiUXNmocDe2cWao5WMdee3nrHmqHYT2oH3D/OsScqVqNRY3koZDuJkNKS4E5HqoYRIlk
oIcWzt/EWsBJjKy8pVGGu6qKCczwIRrpobmPCsI5ooGmqawRqi3bvChWJcCkK6stMUyLYeumpnmU
eUIIcG8zV01998YZtRWaXueqbIdy4wDI/oP8NeH+LvLbpoGi69Iw5iBLZf5w9aBZBNEikeqS5oWj
JlfiMveCY9RowSeLsTf9Qp+5XspMvsAy87lKgpe+HhAHhRzX9SQsaV1lHJM0wMhr1NQja1M2nmLQ
LbiAfFxVrYU2ld7hW4T0BF8MpeohIHJmh1G+vgoU/zFq8G9mDmIkJt3mjMriQVbZY131n4Eyz2DA
2lgNVV/i3WWS0xrRbe8KNH0NOW5po1auXrfbaczFTaMJtZnliWsfDfvClGyusjDy6yTyrzm1c/ij
yXMmAx2gFEvfIrQL/wDbKuEMA4xfg6h4Uv3CLgnpEPMPtj0ssyJK9D2i/znBBhNPEdcw78DTpA2Q
o9Fr9Av6ydN+6CyKkTzrlyXn5DmauWP6ADlwan161AXFX+oYj3B/3QsLmatLJsK5F4yHlPCHXSnI
brbk4KIE9u9zM3g1us7ZDA60rDpBZOfPhPfMIL/8LZA1ic0Y4nIH6kXTBLY7IU6VTi1WQWiCrzL7
lXZv8Y2lBJA62kQQeG0bAvx3LgcPmA/Ig/wUWAxwgLk+jkSCjRs1M+gDGDj4DcTZ23+GTImz1NU/
jokdfOHJgShvWVVlf+vVhVr1CSygt4D1Mu+8Y948EMlzMlBA7Qj9CreMcdwHYKuU5CNy1aJCjjDV
G6Pg5lz7tqE/tqBLlmZpn0tiWk9MgdDDG/UFE3Jn1QfWATmddRTFhCJb1dll0BlofFrz0c57m8Ke
Wcw4D/Roqz/LcRDbptOHVQed7GqqniCmnnF9poQWZNO5YfjF2i0RC4ATBPWWl8FV2umfwjyMYbuA
Nwpm0UI1l87M96BbQso8dxS6N31ggFnL6iaeyhk6WdT0IaGPgw0pv+gsIXE0nMrZCz2NSKFjjRBF
Wi4LI9CNW1XDnB/RXK+mAOaiJad6D9Esu6w7oNEFjuJVZUc6h9zOQrmPYdAze0Yrfh/jByjjzdvi
9y9Pw7/6L/nl1yjP+q//xt+f8mKsqJOaH/7615s85d9/m3/mt+95/xN/PQ+fKvCCr81Pv2v7kp8e
0pf6x29695t59G/PbvXQPLz7y5xS0YxX7Us1fnyp26R5exa8jvk7/6tf/OXl7bfcjMXLX359ytus
mX+bH+bZr9++NEcsC6rDmdz33VYxP8i375hfxV9+vX7I/H/8My8PdUNMs/vBFC6brUtMNMa1ORG3
f3n7ivMBgxzMS6mk4SDP/vUXtqom+MuvUnxgRmgw9CEil592icKs8/btS/oH0NWKm03x2wypW7/+
x+t/9zn+/XP9JWvTSzJ1m5oX5LzPUEWuZhJgjVLvh9XcrANC6ZgybGFSdntMxRbIafwYIiMOULPN
GOCjH67ovHknxcq/KBgw4vrU612WCFqIrVXd6l2WctZo+lsgrCaDKOKfZdhZT1nO8Ibw2xgtZqxv
447QUellEXOOsmEQ17HjgSdZMg1C5OFj9g4RBW/8NOtWuUGNDq2X5mrXnVKNYfEgGddaY1MuAdHR
9iD74hr0LUL4CQOiHOiSen3J8y6dB0woGPAJ9cDWRCdE9ifOF8GmyAxgLan+ONbFkQnCOGMJD3QO
1drDREUBEe0IpGN8NKHnrk2H8r0zLwGX7CQN/cVg0YEtFFNbItlqzhvRzvR864Lo25b8WdqgSAL6
tUq75gCwzVq5kfsFVQMzixBbmT8bauSQ00pEpF7aFckK2gNOu3SVRezYtMZKJtuErAXkgtL0/jQJ
1CAU483azGi7aX7cn7A7+HQz0PvRdviSjwkNd+3Zcpthm2f0yP0K/KFn6f7STiYQ0HF/7ttIBJGo
ZAto7Ijy2uiiMB2xyaAQdOAg4pKGjNtlFSkRogTwmGbbrnZSCFy2ycSqN1BTatdwI0NExao8nwbR
rcMpM++cvC7sRdv5Gao/mxK40Y0vEtsCMe+bNCO8stetZmur8dxDzchnp05x7UYLfKHahvHxqW/L
cp+m2oOqglsPM7CXlZciE8OmSvtp0UIwWEz6rHwoIJEJgmg2pUl3AVUHM7QyhW0Z0AuIKys7h0XO
CdAHH+2CG1mPFJ/bLFPxJiA5kfQTxqGeTwO/z6ozxkXZNvLNisRLg6z2iMyZsuQWcHwSQ9JMEWsS
02AXs0O3YQrIRW7Hz50XYbCp+/FzbTJzkfRi926DwygKvXSJ0PXQg6FZlTTP8PhwvYwDmNQ/vxT/
19bZ//S7/hsutLSDfrbGstKGj+HD98vs2098XWEN64Oh8KQwkpO2ICGYkPqvK6wQH5DAmqBJTUNI
Bw/pb0sspd0HlzLeQkLKkM+wbH7q2xqrGazMit/joDez0Z+y/v6JRfZ99rIjLEPwzCQruStdZb8l
w3937NKaSnqWau9tC4TYdINDn17n83fvx7eF/fuF/P3R7u0xeCW24l0wdNOYN4zvj3Ye4hJk3OED
Ya4F5FW1VT5VLdoI3TxkcbU2gsAm4Kn6Whi8qwu+f1jjfUo6jyultIDEKNglrsQ49f5xyc3TDXS9
ryXToUZ+UpCC7HoV1p8jmlQNlbpX3EYi2pbYEMreXY15hgvvvpAcYM4t89BXx7DZNG3+B2fd96e1
t+dFGrlp8d4rye76Qxp6GxWhH2nGq2+mZw6jfkSEcLwgtW6gjSCkkdnh5x/A7z5kKc2ZKGcQTS2w
ls1v1HcfMjHhJgw3muZOARrbGV4dHYZmrQ/DH7yy3z+QJXXb4rq0LFcagsv2+weywwxtQeWzD1jx
idQpBu0h1jDz9uevR/7uipIgeCyXKsOxdUkd9P5xmqnosHxCThfiVTCwrlS5KoZPFLiclijJfXvt
kAMVAAlnlPZAH5jhAyorD41agVKRCe46qTUyfYkHDZOliNq7on+YIIDDTF1o2WsEn6/JWrTO50KO
22YA4WZ9sS3kXuQUxsnE4Bp1VoI1r0b1jNEee9i0HGDz//y1/oO3lC1Pl/OxnhaJ9cNbqk+jW2U1
R5mUULORbAaDQWaDwPfPPozN/B7nNDUX1ljxu2vS7hsj4p6Ywx4QwuFeObdhr/8Tj8LsUdCikJay
frgQFcGLnFyZXo3lid7Dxim/SAqTnz+IFO/rRm4wxxIusbiKEpX19cf3zCwmney1sFx47P9Q+Ii5
8KqTF5pOuJWiYCzIgcQzTp5b9+qcoZFeHN2gc4mdijsb05gbeCa6B83HkWS7MjlS6Rn+Gct1Sc3R
kGvU6Q3d0Mmka8TErHLHa2BZeqLDo2B6F9lMKgjt8p4I3xrJnm5cZnEMJcK8ReiRq3gHTk7F6yYt
newcebHtbWVuDujZ7RLmoUbNPmKkoTm7zJ056LIFkOPRnhwHZ5MFhv7JxChRHLTRILA2L2r/eWjm
ZF54PSK6ShzZwRfQGZToZcrhv++wd69LoNU06k0elVkUPruDGxQO3TQj0QDcFDKHBKOYP41aacf7
WIkK9LMDN5+yTjIy3M7xxzB1ZyzMKvQzmFFZSb7vrvIqn2g7McA55MVUHQ4/rZZHRLpEKVip3tFC
i2VHN5wKhj9bfQx6qk4w+m/MSELaRQrhVWsijEp5J2sLmt9guaF9Zwy0O5jSx0iic0YLSYaizMby
gqI7jBj8vMCcqWehBlmOZgHEtBmSY2nlMTFsQ36LuZD3xbPIK7lpTW3Il54irHvX6GJsT41irH2L
GiFg+As27NHT/MxbN0Go9RubBdV5rexSS9dh3GL3I6mQ3Nu+sJi4aEzz7EPKdahdKb13kkc7DCvc
VnyOtfZQp75X3tCmEMSaUMq+4AXGxJWQRErs91QPakGkjWfSo3XyJLWneF1bUJAvZtpsttOq3Bc4
bjWYk10H0kIRghWK5mNlNoK5iyia4E6fKspV/uhVB093iZXR3aLY+TYZg8yY3ClAamC1g4K7HDNW
95kajH1wIwbKz1XtGoX2sRR8goeoFAQBh3GcJtvKsFr3Jcuk1t6ZwiFVU7NDhRwwAlIJkim2bKtA
6t4ljXFjcliw9p2sZYTXOHVt69hbjZE/lXihhmSFSqOqH5iyAAGP7bEfrwUQpegqQ4AaXpPiPQ57
rhenYpgjc9Uw4Mo4+mxAK5bqs9s3nrPLIGHkDxM3bb4EPia8Z9TDEBmZrjKnDpej6o3oc40hgVrZ
c1MMIlnUeOEt+D3f2JNNVIWf9STgUp+YTtFtb5WB5FG4JcHSSNOBll3kvVLGRx21hDjTSlm6n2yh
GaRWlZMcjB26THdreT6O58ntXI38pD56yKGWf+kMS6pdAaz8MJlVz62ix9D4PRuZ+4L7i/nRqglx
YyFrFcpZcpswzw+QUN2EquGmH3NHXDUobcHDRVqfSYIkdDe/kkNkD+sOVx3yzKLK1Eb3oNlgeOex
cNuhsJxDzXyF8kBoHPcWll7oIbMSsyHlwxk4EvaE31HgBGmPnHjoggkvgqUl5sHNAM6v/dgG7jcF
Q/TaDXQ6D41lITkmIzlzVsROo4uclO10N47hETCfTogmd4GbpfZWLwRRrQkzhyugJgo2Wa+Z6XlW
oWpFoGRU/WXdBLpADuXIE3o8cL3DJEN3VSP4RoEZOu6Bw4o1y/ldZNu1UMNHTPIFTi/wK6R9KTVL
qHTnfkwzhwEEnhykUYD9FyTHRsQydhFZiqOehxK5ru5OlHd+tO3s3sIIW1XhY9p1sX4VpLE/fkL6
3QPSq5K6PAbdpGcXnjE43exfcRIMKtVALzaUs4NwGVG52fPc15NUFLU72AzBq5SxY58IouXb0OjO
PGio+gGAXNGtR6EzQUP1QhBP6ReWWNmGQvQ+xrJ56seRqBNvFGZIxsdYILkA76WYAvtQYvDowa6d
0ICOS5OWnL0m4st90AyjszF7dX5/z7l56hgmxWG9EVSWztGzIJ69OonVeicLPos8cpFPdGilNd2F
ml5Oh6aNi+TWnrSez9aW1hrqpXwuI29MzlLMV8YdRNsW11Ipe/O84BZ1b2zdRe+SlwMUcWnXvjtS
+CiIYQtdWQjaRFf49cXbjv2tSfau9fNbe+6faOH9D2rOGXNJ+i//cS77B305Wl6/XIYvVfXyy0P2
/Mt5WLYvyfsG39vv+HqK1Cz1gRODOc93pEtTTP+tUTd/CeCVo3RpCUt916gz7Q9MknXFsY5zBnhx
fubbIdJUHxBx2KbNkUxxPFJ/6gxpqPdFqsXYhYJfpw9EBSRsTqzv63FTa2UQZh1p0bR6UNf1J7sP
P/G4m7JOz+wQubgpoQdVeLamPAC6FLTn6UjyXkHCAdpymmR0ms71op42pkqOSow3k+b6a63AS2kB
Nlm0pDuYGdehEabHKTROk6gj4JDJfZroRGn43fkw9NQMkgkdmZodBSIC5Oi5jYw9fiY8ofTuUJkS
+sJ80APmYFY5SePTnYuGc5mb7EzjKgIBsUIxWJDS7j82RbElV4KYFvK2dNLflImnr5P2I4/+ksau
tkZYdvKiORw7ZkO3DHgrbNqYcNs1ylnC3eVJmtl9PECFMJ6rwNbhCOTnEZG3q9rC1BpA3IIm9zTI
+ppgvHyFhop4Jx3gwDROE1po0MQDuCplzBJ6GwOYUdyl7XPuWBu9nc7NuEJOb5WfkyK9d4e9liCy
EB63vwRrGnkoKgi7D7SByN/4MVDJs2f7V2xlL6iJ/HUf+9oqDJciB4XMN03t8GpLIMAvjqcvk46e
ax75t652MRTycpqceN05sG1GdeqR7Aa+9lo34XPgOTcl++pWtTY8wGSFbYGFneESpmIDRz/RDNQL
y8Q0tVWHJtUsMQBrJmhGBqr1wuDoVAjrjPEpOTk+Sof4sUr9FCWpTfmmEEITJrk3lP8IAeEKZFxd
00kNY4XJMg0e+8neMwQkkheJlM7CtwoFXpU+fK09darJEK2ITJJE6SHkSRjxTp+mHhKDYXFZ2AUm
0oxKqb3qcEJNpb6O0YQuo5FX70EZXkDyOtF/5Q0p0hdkUVwwcxpujvyicbRmo2WgGSanX1U+7L0g
W/cspDwPwgEqYsPsHqKNSHD8yjx8bLwgWJsBw35HS4r1JK8Kw6b3HLio4evyPkA9tagrPJhclQtz
erHsfFPpaDRDockDV+Itirhn+p4ZGnONs42iTx7JZpMN0ljGq9FQ3SHxxvMG4u/KritzBXphwPUJ
syvDh5Sk0TUz9O04oZWPM54qzKhLZnZYlIi+bfNOrFLmtWj5/CUTttnRIuv1mR+TdFSNyUflple1
MtOFfkSbeUj8+JEZ4NonjyiIqtMMbOpcshajpMDtb29Czb1yA/+y0gtn0ZiQ3SgbcSloB6znmByK
7LJ5kZG7F1wHpsju5zM+aFe1kYZ3gGy1a4DPJ1F1aevQiYikuBvIEaWFf//dSvwPulVz7+DrkGme
qrCW0VjT5zYVUw5Bh+GH3gJM8Nz0WwItABeUCzu3OEWonRXSOtDM5OznD/bDUfXbo9H9s0yDR/06
2P6uNQPaS2gEGPpb28kbCDyXlunezNx6BvmnNnya+u681uOLyM6vwrj+/AcPPy/Mv3uxrs3WPbfp
eMXvF+4sFTLPLcPf5nH8mFXMWPzmzBus5VZjeV5+/SzSeglR4MzBuKFN9ubnT+F9M+zrG0BPytLn
fQP69g8tAZNTJSELwmcO052bBoqUQO1LnK6jmaxzL/6DN9x53xR8ezzbMNj9hEGnitf8wysGlFV1
rH9bObGpYKTfztGhBStJ1cMJ0Rk2WMEEEAMVVGD1d3YtrjLZrkojOLTUofj1rCY75ndtGS6JprxP
22OJd9/JnU1rxDtZlCdNM7dmTF8Kq+vKHgvUKix1WSuvSOB1sFBiLTGjx1qEB7+4zyf/0bLxjAkd
cY6F64bB4v0ALXZRSHE2ljkW5XE6ZUV627oJ+MigQrjcP5TSvUl9wneATDTIDuJ4HbY4msKwXqYG
Volqnv5/jlCBsIbIelu04iodiZOr5qht8k7dKtwmPp6JfAReXzo3vmPcxbAJWGnQm96MJZKqsHIo
3lGEi9je195ESBA3Iq7WnKVdZzT9T0wR/jcOdA0pv7t1fl8z/u3f8194X/72f94qxsvqb/83ewqL
l3eDh/lXfBvtfqBjOPf0lbJN2vvqt4qRelHRmqUsNKVt06HiFvg222UkoaOicYmQp4Vr00H/rWTU
9A+wpNGC8I8h+UmHqcGfmTwIfW5d/n3xsUFf4auk5cj4Q2dAMj/D77vFrIoT/teWiI40XFo45aUV
HfUpvyyb4dahD9l0IdvawF5od+MltS81UBbcjBEX4FjSxI+FfiXN3sd+DjGFgBbOy4AJKopQX5EF
ZcTdk5mn51rChlxNpeIbEKT6jNTazPmI1/Hke+a05oyGydTd5cwv0Dxba6d3rxQHOw9gROVnayJW
PmYABeHNEoV5n1JarFJ1aLp+XGVTAUE1IJsnaLEtRnmx1VsPxSke48oAncS08hNci2KT052KaY4s
Bm65zNeitWblvDgDeD439W3io/ckjHxcIYnkM7ymd8hsWgcNK90THk2QrZApYuRJyzIq0W1zvh/q
+LVtcRGgbASshqudEBp6dhE5rpO5cOPkxfRtslYsl1gwsFp+NZfjlbh2yvK2K0gc7BHdKyOaO5PI
f8qFa+hbUDqkEKv4wSoz4pscjz5gxctjJWuWdjj2aJX9Cy8LVm1c7pMYzN5gokLSJJzZHhwswNk/
aOyyI/x4xZgoEbhouQAhEXAien/FjHGdFcr+otL4bswjcpHTjjKPON11mshNZdNu8fzxNY+aYRWM
ahlVZFJC2+VdigsikFJk8qjR7grNibYpzgA9QZfz9qZWMa5114yxDM/2QSvQLhMTBGspxUYjZ2XH
8PwW/eb8hof7fDQg/mThuG5F26yhjZQ9nLxnt0g/xXZxZlk9igGvZDY/tLu8hjcx8jkhs9WWSdl4
YC2giBG+NYcw4kG2qf6qQHwxTXU+JhWxFxORcIbzOTddPDnDitj4alW2QBSNxt809cysIi4Rtjjx
byEXaFow143so5cmO1HiAUR0QFxYc4zMsxHh+sqSwdmoM61v6Q6uSLcjiaEHOSkNMIKD95J25BwI
8EF5Rq4PH9++pNm31QSXYEvlv+i4mTxreGrT4phN2THQm72qyvs2pJ8fc9k0NSjhoJx/cWNfBIlz
7ngx9bvjwyaV/kPR5+mS3Jp7GY+vBelNYC02cCflIWDWvmjLGpmViQc5NcZVF7Qf+UgKLLVQC1Tp
rmXxTGAF0RZRG0Fith48wOLLBo8AjHi892Qn4QMPw1ezJ8ubQIj7ru7mfHVAV8In/Exx5Rozf7aQ
3IJIFniucEe6igrY6Ahe4DboO1icRRgkaEXEZ6G4tUM6MrjDAR7MN18LBmtl23IZzXEpDXpD9AzD
R7PmeOfU5V6rx6OTksroAy+gnEjBsqh0BxatXgxV82KYjb9Ksvm+boulspTYtWnbbakOn2u9sBYm
GR90WAtnJWpkEI12dEXigZTrkRpo0PjaIL93jajYlBoEH5wcc/DJ4K4d3/is+j+aHf5QoTq6TZtr
lgGhOXfZNd5EOt9VqLJzML84X4Y0w5cM0MLR7E+SHEZ91tOMWMsJP71moaBB1AWvbzfP2zb3/7s7
9J9KCt6Jwv4H9ZDIfvhZPXD2UudNkH+//b/9xDfdAcouBm2Wa3AtslvTsfkqOzDsD7phwZ0UknQO
whNYY7/t/rO0wFKIsGclNlNA/vD37V/qHxjgu5ajKCvQLcg/tfcL+30d7ggmjXSxEB9YSA8Q3fxw
8ghBD/sW6HfSdTGZkbyBMHbSUOXT8iXCLmRFbfJulXoQh+iRX/pW9AXbvNoXzEM8e2UEBFvSKn2Y
BK45di1tkwRERpQgrxIzt0Fn+rsqbGOWMf00ueXeMXDhZh45tjlRWuBLmB9rjXlWa12471RE6KXL
aROaxowTg+1V77EHCowL/SfcwKBRfRDBI9RSI5cwUIEUbMLKzjZ+F5irka1koQt/hTOrvhwh55Km
guXLa6CWBA79doqRvY22x6gGdPxfeh3grR+FWAgz94BSAVCoIFotlO5HFwhRwxqxo6mmNmFL2yQu
bwXh9WAp6S9HDcgIHXxTCg6h7olQUAZgx4hUguZjGWAbCJy9jOldNHmjLWJDQpQqaOVDdcEMEcL1
hnGqQL7fj0WjIAqx5lRxyvAMQRn7nZFtHC09pE7cnWE6Xrqd7R9irXmctLzejuKKKQCZjPS0AzV9
VFme7qNoi6otxjqjfemr2Fp5eDydwri1mjY9q3LtypjbNY5aaRUHeGMCblSKT2R3JmmB6gT1NRhK
0e7Gqfj0BinlvS95lovS7gdYJEGxjeEWprAx9T7dV3qJ+BRi6T4K4Qu0PvtkYMBUxGJngiLbyaaC
Rp66ACg7YDRG8VTUnYcJMiWqaaWcayeKUP93cEFyLSZ1V2G76A2HjYajGALWOkAN7HZqzcwQRn2j
tVBR8HAVUTCPE/utncnqmFoWqJkQqESXnIaWVVpftiQX0PaBbzB65oPx/9g7r+S6ka3NTqUngD9g
Ekjg9XhPT5F8QYikBG8y4TH6Xqi63V1VHf+9PYB+UUgVKuqQ5yDN3t9eK6IoiN4ihBCVfgbMCY/u
lL26wODAny98TtohS9/BeG7IC55qqQ9pMZ7Tyb9ExTzc16l7cc0qv/S64K4Woamcw/Y6SHju8J9S
4Bq1uI+DPeod1M0OY8CkeX1smu3ZczpI5K6xEwr+ozVZmDy85lfcTg3ElWUi3vUO1Uh7FtL2D2e+
RQF4tiAP5HrpqUK+Lk+q935neRAefWLVZmP+nmSw6XXI0A97OhgybyvtFgks/SDEFhEfBJ9elxV9
GQ7zkC7B8W1WGsEmXWw35tTtPWPiKe8je18V90nXnBxOPWx9EWy2ySToyVbNfHq6jaaFawMAASPY
0jeCySXbPOJsSxrDc5+LDjF9VzALmdDijPC/18C31pyQiTRyHqe7z/yI5c67rGWIS4KFz9L3JlHT
OYNTAl3Eg9/Z3lVNf+Q4tCWc/03RoFn7c/1CZxdbjD1wZeBMsTLt5SLtj+84jOmK5QyohhnpU1XE
H+UwP86gstJ2fk2xCq07H+qDYUsGg5ulsjhDHB/FR2mHMU377gTBQUUEKfNoSxcbX7wzUDp1xFPl
TM8RHiKgNTcvBT9HkZUTkPtWJMI65AZUaLgLG58Q4doR4qVVeX+e+xZxJKO7dtTTFlfHUVC18WnT
0sxlNjMGE9HGOYbheTQ2PAHjthH1D0q+MWc1xjyCkxb+AcChu0qm6r31BOA0ZT955jXOitfJfbLn
0t3x4Dpt6OyBXTb8joOfH6ORyWqathWXrpHVt42SSwvU1dbtj9wfrpLc/zZIXBAq/pDvySddIt2r
QwpN0RYAdrW9aB/j9M0aCrppXvIhqrk+GlX/TQRuZ1YNcXZAt5HxJevs4vUVt0QB1E+dpGFmK7at
XylwH0jKWkAVEmuVjebeSgx0Q+TtN2FtF+Btoo+uFu1+atAq1gjWTT5H4wiUiO8Ie5kP+L4Zfgyt
KDdeVXAZtDpQGFl2HAEu+JH/GVCspn5rjZcg7R7oFBPbFKVNjMghpN+i0qlCbGeQsCfb+RaOk2wC
F6tt6wT3bS6G+1APzHpG4QZJzpKfmA46goXr18Bp2GvuuwaKZEnDb5uyW62UsGn2QWsxUrmXI0xm
1tLXrKTd28DcJ3y0x/cHAaaaftmd/zBhwAhL/8Hp0+JNKBxszRjEh6geGMQG+ZZEXX2UvGtcYW4E
CsCvVASdiTcY2+JqDs63DgBBWUbcUHV1HvHzMXvaENQZJnoQc9vtdUvFLK+OEQfu+o9pgSnfoLEb
tkO36UEv3LVu9hnyochkWXzikJ3hLeKi/zSGKYQWw7SFB14dTN1XTedj2wDxWd6gd1i0zgbcBXLi
ht5nAGCijDG6tOG5rij/ahBxZWu80a4v4vpWSJ4hl3FS4RvlJkkRaVfORnmNtQsK49q9OA3TqYZS
EKy8LIKfRZJlALC2S/Ivig3ZxuICT53kzhgNhSgdG+w8L5e1uNj6hsNbP3MpAdr11DI1XqX2sJsx
OkPgg2bfAhhsxieGc98kjNdNA5rkiSeR9m3lbbuue3Os4alidzoEybNZO4LjecnwPTRlpwFlMlQ+
kk/rxPA9wd8fzJweWTxhEFn0OQZqGrv8k4APx6NQqq1JA4W5G2P0ba6WQM4KSEE0cuQabdFrbOaP
8SzgVmajvWHQCI2L7/6qKP1vM3w86xpoG+ODSbFCPuiwOx7lKOet46R6M9Q5avQigh/g0a6RHBKi
NtpbjJOumrQ6V018UU0HP3Xkuws7KD4+VAIWJeYXs3Jnzziqx5iGf9KeLXMLnp2GXpgzaAzbovNB
N4KhIA9ICVWlH207PS+PUlsNvziGfVcBUCrIf0cuzCCWmM+SfP2VkIgMVdf8rDPlbDtb/ozN9zrA
4h73YutM6btEcLoX+L1dXx+d0NskIJQHfIRjnn4bs5eQOk9xI3vzTkVev04DJjWt7FjnoP2DXKwM
Sb5zsPItyRVcZGyQdmBtS9P6Tbpsw6poLkWSb2veMxDlkoDhMOf5Otg5ZXsRMxETZlXmDW5cGonF
GivXnWvHOMcxewCVyn9ynzwYCFVob8qb9tvHsKVhqdOW6mynntwmeHdT9dDETn6wwQ1RF2avcsl6
MV2Lntb9srtlvjQbWKVlgf2B5qdA9saPd1wmixVc2eAj6hdHAGCTynx0CkkTgYFZsyhvMbBx6IeU
Q+ZcgbKorAtA6Zew64mwp9UGbsBdFbbiLLv2tbFawKLOIQf9Si3jOUadeFhM7GnvTlvf9Vjh/YYO
nWnei1Y8BkDWHBwsa1K2cuNp8Rol+BsYVuhTgud7pYh56MKSK7zmztifY/AI6yzpb7nKXqYUetew
aO07rDcwbeWu2sUS4CJagoe0FnQeSNZzH6bvG2T4mDW0CV1wJHOJe3TGMUic51qFl4hJzTVVgCC9
hFH7XE8An1qvPvVNvYNf6R5MfiwA/kMQxw95F78l/ol30VrgO0i6A0SW1Vuo+TzQpcbXi5ZTDOiR
xWz/VFP2JVSL56izVjUFtTE2m60FSY4BSfPahjUZMhg65g3CxTUAH8lcuv3LzjFIdRy/2AwuM/6p
lJFIm2GJlW2pH0ZZgYgvPlw3tGmygHgCQHnfxRBhdPXbG3/oMBzxaWbtTlXjPtOw9RskDNDgmjWK
EYR0FgJ3Z6ECMJe9MFKS2FqTwnk1s/HLN63mZIXZ7751lvIY67xpoRQxLT47Sn8z+IscOPDAWo1U
NNIaxsuO9MtP8DxLL7T+milj5dWngta3nnKHHG9kAjyuTEgJoXno+vZDSqJMzMmcnV6odcWutReq
+BU2p06CQ2jlJyKfUzKMtEt0snOy5n0ksFKbh7Zwf5LJ7ulRpDzXnWNy4Utx1w7gsAQE8hhvAbjq
Rzz0yZYZPMTmCJlyY3ioGshFfTV9LziyJnU22h5DlFmFz1trvAO3u8n63jcVhnNQ/JAk6UT6ZJ5K
LNsNYJZ1SMCVsUUGPumAss10VDpFzbmpct4jU/EDF4ig/RLIsyyXnFF3tc35XiumOpKqUVTG6ie3
heHH+fe5V3D6hY21W7TTfT/mLvSw8iwrqLLNqY7QTM5oRfMUTIQnUuJeHIynlKh7MT85jfkUMUlK
yZjuDuF1aGopB4z8Clne2iKGugvH4Tmxw/fBDU6t39qwwf0fkx0XSBQ4t7WMC4WzZmNLwRAAC6do
xumUnBTTpCyNDpvPOn/1y+iLUWAOQmRtzR7mUSVT0v4xhrf+t4mDUIdQ2N+bgO0UVBufXPPK4wwj
N3VfohA6UB+xDQY98JnSvnUBwb9FUxoUyQfAh2mT33X2CD+FYwu86uE2VPWTCEHHUoz0zUerj96K
qYqObtel8NEKJqd4qLksG2b5maa5uDc8jgiQrHftLHm7MoSsAJ1WNR2KVW4QRIzZYnC4lbTM3wnd
VtsCYHxVBJTcAvvUisq+JrTVOHxuEwGDNyafffXHYkFxwzSEnXjxWOH3kyRrpxOJoc4jxYqAg/lW
qFPPZTdfpC67c2SoS9GozykkoiGsYnqGYbZqpOtszTQKNrLCUl705X0ye7t6aJjW4jEanH7a+y1V
CSewXsvYgITZ/yJPxXtRzReOKi2Tj+N4nOj5H/sQyms6kTBp2Mi4dx6KIano+4fJHS1Ds+vvXY0m
MqMuse+vZPXuFkcUTEhx9IgRboIAZG6qsUPaqbxOLCFAsH4OeVOsqOowOza+GJkBVhApEUxChAnH
SpXPjDsfGiP6xNbBzJBmIovTCUQ6uaI6+uhU6fcQzNN+6MubF4+UJUhkQErISW12tDHdCPpqm11o
NVkg5wJrIVBKBrDkW/DLlilWcy/hzXX3hdLb1JE/otw3V5s4uHDe+5k40Xc8ckiBmc+UXCn2pB0f
1B+uDy+BD9UyhssUKbIQj27J4Kxralc7hvOS6yhKcjYdtNiOqCPYRwIuNdYgPqzWo+8cGPz7Nol9
7Aez9Xep1LcWrQqxyDPxwxoyP1KXMIsRDamnjpGtdQPhnOe/WXVJ/ivL/Hw7OdI46+FqATeJy4fI
8V9KNLVIpsUZmyNUmI7ezeR+tRY16TowvhQBAtK8BXfU2L8UbgvKLKHFMrd35H64hocS+qjg7aif
Bw8JkGObJznAD40TvStDGl/M7QbnlNGMJ87MJblMlH+X1JjB2lXTD0KpH5ywvlq/907cWDdTQ+az
oS0DZ5/wp2WMNAOqJ+0xnh4OUDr0OO5HG1KTNCd5GaaqOjoUngp6KeiL5y9tz3z9aXgxO0Kq81Ru
m8AIN1czYsF0IvdRM7pHfYE4kFMCAh+Hs2nXzaWoghNlrX1dese5rdE6OTdy8hbxS4/jYsoDnXeY
nSYTN6zTcVPQzd4ZgBNZEe1mA3UIZXF9DOt9aFIZ6okKAypV9iZa2DlxUPys6+IwkI6E1VR/M5x5
9gNq4agTmfNzIvH/W8z/TzPDdFr/XUn5aQkk/vwfl19V+fe28vK//SuJaJn/xcTSkkJc5nyBNNKD
+7OybFjOfzkmk020kAMiinRf/ndp2aL8+6/sIaNttk3ShVIys8J/TMT9r5zk/Z/d4T+jof/NkPA/
4joSng4da9fi9TC1wizz31uCKnRjzS3uyKWxeIL2y1M1ls9eOCGG4FYAiYwZjnDmahkaxwztxth+
LhilTd9YYK7ko/ZlcTr85cf2r1f519Gz5efzl9a2u7wqIIomvyHkSwqT8vtfW9tMRzcZY6Lcs5ri
6KB5tGkpca1s7/IRtAb/60ApdCQaHTL/hYfUWE8RvcUsnN5kWKg/P+///Sjc3ydi6APwUmicmjZj
U0Rq3H+Emizf6MM5r4+IWOChRhqvdUP12S2fvBGuOwzs9TwYRzvm/jA3sLgM+9LSF4L9kY7XqheP
gsrmenKVvbYUpepJlL+zYL7rI3N8gS31n17w39sDywv2BENrNrNkroW3fYkN/aXrFFpm7PizOGQm
PbfCc69J3gESaNW0oWR2VZKSe5qPjNRUaNwKgBddO+6aBDxbq+dgl9HiD/r5mhRBu06yimt/DVKt
dNt1L437f/92L0GF/xNk+PPFMj/v08sIBK2Of/QyWphjGvzPwc8IM6aGYNIFO3gfrU4OkzVMLFDx
Gce3f/+PWv/Ibv3xIwpIAZDtJfjrM2z/tx+RNQ88nq518DtGLiImw5RiWyA9T5bBXK7xqv1Zm+G4
DYBfHdLBv5P2LjXzYPMfXsgSMvnH97+8SaQCAtJJUlr/eLPmybENPTOWk0u565N5OJYB7FKS90dE
eAHJDPeeeRPj8scv8Po2ZpPStURFu2kis99Tab/xhbfZCPIicYNxHy8TijLwj/5isWIuAXcC/gC6
Q3vTyhhdMSii/JGXqATYJr8ljDqh9aWCt9IBqY3JGraYgkAQDhrrjGE8Zi406GbyXwPD4b5rvQL7
HvYiTuabNu6LAJdhQe+b8pG/9a3iZHPCuJh+/N3bFrZdKOhNjcer6IeAsqIH1XzwP0LX0Yeqi24D
1K1TZ5ftvvH9D9+R2AqC1FgbPrjHVu0s/i3Zm1900SuqaNExN0fmxGeDW5Z5DmzEoBF3UTCxTbke
bE7ZFd4HJq/Krcs03dpMLIKrietfGOaFAej140Pl+BST7fY7k18NN/JHb7E7WrZ3zz/9O9XqjovF
o5F0Nkd2SIkjjoMEXNcQDY9hBhXHF+RrozbONoZjv7VBBlDAGuI7P2E2vAhjEFesvlcu6St4CeFd
Tv3nLm/RjFSjqA5eTRWY8ab5QLxd3E9Z5OwhN3Ahm3x9D/8tyMLqcbBHsTPmNoH3WoQbT1Fd7KNs
fuiY/a0dgmS1xQnH1kYBeplJ2ELV1qW2upSM6HjXe2G7ZpyFzCcP9n+YjAVZ8X+tNKQPeYYkmwdd
bmZK//4Y4WYVQrT53ppAMBpheXaHrDvbYUHMxV4wDnl7r7Jo3EeU8a0whe5rfxvcdOgB1YLK1uQc
YodznO4fQyOpdyG1XUrd9VPoztchyvburFFEl+l3k4t5z7TYOSqID/c/wwbjkp2qcK9Q6EAVBLOY
dKcxdg61JNKdn1nWT+HcDBTB+yfUIr9lvBkG7vLgsjdEJ17h8wJZ7/iZs+GE26Qe3uhAzblubn1F
4nowL1jUKdHWzVtZBt06aMZbWTKTF4/xXdtRCK+zdQ3MuTToLYmSuwHxsF9XSFvR1ucUCMsHpJRT
UEF3BcKm5ss2QcwG5UyyCd1LLpJbooJ5bXf5S1gZXxDKnwD7cVP5SGDlsi+veiO568bhQNSVQ357
JmkBpDYXe28xMKTd2O3zZ16IC8kDDGuZvbhNTXZ90d3NpvdUGBDAXRykcA/xE4zGLzJsa0YzvysB
Mdx3OdM74PftKuWinVQXF+ff3uTcyKzhzyg3n6gLHIQPDsPwrs1QhuvQwFgXqCqj85gykVUd7Gx4
i83+RSmzxtSDJLe3SKnbUEch5Gy1UaHRrIbHwo2OCXy1i08nCnlMcKSPYZcmirrKPLidPln6qim+
kZu23ubMhLwxH90USL6fsW2NSXxIZ3s/wOjZxsxT7fxafLqzRUUj3lCef0/aAoJUGV6dmQJnKOdb
a4CfBtXm6F5e6HJ6R9ulK9Kkz0rlH71k7Qqq6S2zwnLryJJJbybJKpcBCxYW6NVmfVIdnDzpp9sK
vqmdPUnmCrZWEn2n3fDclvYxyVLF4QnnUoKjbqN6ILyJN3n7rv8ZDywBUyblZhIRGRWTj+AckTyN
/Fen5c4edmRUAUqnGEtXtcImQVl+Ndi8z9XE8jBR+5iMXyiknxzQo0Zlsman1Z558lfXoS7agmm8
5YIOAwOhKo7XdeipF45wJyPW703nheTo+Ad834u3SHG4WjaRXey6lqm73P90JxJog9T2zpaMdmga
baygxNkjVl2axT4oPcc8jdR2W9fibevfuKEwsS3Gjmo8n5vBlfDLaPKtkhxuYN71TX7XUNA/Bdrh
e1UzOVxRymPYQUZRXkjtBK0ml73vpqfrBj3u3jVoixeFYKVuJu5LpfvWkATQSnivvtbq4sMiKJiy
XHedZvRjEhOpO9oPWR6dzUj7lzy4xs5i3F1cCZA1w+YurYKCtFph7O1seq083BGdxcpB75NLX79r
7fRHjO6VKIVRoxXFrGxy6BnQVomcQ27XmU+WVO9hMo1PcUgqoHYuSU5PgcDPIXFzspFW8jETX2OR
pHrFCWYEHJfYs3VsmszUK7bGgEHtYH4aPcr5XjrdUf1NzmbKRHydDe9ZO9jQdbFvjNiIEMBW46WJ
jOGSy+Q3BVBGDF15LKQn9zgf7hz21uvo8PozP3zN3Z4nb6ljyPFIvZtVLqFrN7kUNHpkgAHT0Qh4
ulUmLcqepUOFytya3O33elT9Si+6RWFhhkGjcU27GVn5AOs+a5x1h+uZ/HX3w4yMeZ87DDHkkLkY
lniwhmokwGx0+1JB3xq68sx87dMg+S9G0XI+LiHDzKQndxjSnY0ww/d07pjEL5MPbwlr2xHlOMSc
aAw4F0/ZZ4A/K5Xwup1qfMsjQLqGmVwj4nfL1o080qh3s+lQigA6lCvt3iXsv+OPJq+aNdSsel0U
fUAdjfrYJPn+hsZ4CCv7qUtTYPBByYRvSVmsda5UfANicMUjvDliJpLVMZtxiRY2k8mQ3gwMNvdO
W11QPi7W2I4St21/+4gSONuWG51RQg4aqqTKH+9qhZzVCkCuRSMZlBmgJ6yIXE9vRmmu7SQ9J7n/
22Mb2HnJyS0tSjbxb4fPUj4u6yLh5lWm/Hrtm/lN2mTMVbQwFvQJ3fenbVb7MeyoCXQXYU0v5DBo
GtZ3RaReOmXdQ+e217X70zM7SgmjE++ZgRtpiBADCOz+1bPaz0m7bzXE177SL4Ul6CCKfnGJfphr
Jwffp7z8UVba2QnGJJPfAPbuI0+Vq5Dj3NRneMv6aTlI0ERhCPY+TJtoCw6Yv+DyrcON11Pwkgu8
98xkBhSxvkbTJu/qDs4mGCl/G0tinmhGoWtIs+pXqr11P7MmF/3FBdDvQ/K95CYTuU3t7nyt3ktU
sAmgk7WwhvRYomip2WVhMAKuFxOnsqgT4Tpufti9jQEQLffGteW1r5mIdX3F20jA3qVlUruwSEc1
buU01ijT7fHAkHS0b4o6XUNxntdZNq4FD162zMMyzbyEJspjNs1veu6TVYBYbFWP9hNYqHZraxrf
tvNW1gNMu2nKVlOcQuBFIllmAZiAjnE2eqQdmlo4W/ZSBu0JFVeVZBq6rV6CJJn2zKQ/WhFKmRjb
66g6SneYi/bLVPxqnM419Gq+P2Rq+aPRet221neyjj+nhKUrQ8myGQJ3L8r+5HmD9UiKM2X+eM1K
DQURYzgd1003hcaGSWxMhrLGXlLUWxyIZw8R9nWSiIO8Ke13xTIwTCWJqWELNd0gires9IE21Au3
koBmm0HMxs9b0lbq30uzRSDg3Ef1ONwAuW85Oa20WKJaY7Atpf1Wmeg17XShJA6I3xCC7lrazfD7
R018DEPjgxq6Z8FtnW6gtyUVxIz6qIb1iAao7qtDWKOu8xLRIBa3H5Km/52kvb8p/FntdEh9u2Et
GgSqpIqER+dRdmOhuoIcCBymvkij+ftppBpOFvat1yTcjcLoNz04btdCzgNJ/hSZ01UOJluRDjEY
45Au53HNZ/9KTo6ocWJsWgFxO2cJ7coMj27FZOMg7wNIf113Z2EQI7ee/VaIbOnqdvupLo50Pr5F
xxlB1z6nvGj46Q3QBUX0K+jd6pDo9Lc25xPVnXDtWpoMNiCYVT0X3y0K8G3EomI7ENBCupKq/S7b
+OD3fNTt2Id6zIssbPomxCX88s5rxVvLtu3GqrhGEOAxG6sbfow95WWb/NwcHx1LvZabStg2Bwex
s7g4rHXL1GOF+KIz9Cvpm3g7XVNCz5dRgUBIQka63RmK/cjcpHfu5AwnjIAd8wQDhjdC8bqgPZdr
wye2l13jxa+DxYLvtlN7VgBOMGbeHLKGtNCk5a405udemyHiK6d+5JUTQ1MsIwaJZNn3T0LipW6C
pD4G83x2p0ic9CSTE7DyjJbBQOwNRPfzPLS359kH0z1L8ZjMhrrqMvvKmww9l0V1qlXZBovMWdiZ
ieABGYxM6bx7cXKUHMSgz5EWBKSPxcxY0vkcaebJ2EJlEHs7dBNUEdZTCLwjbk69cvWpIpguA7M+
mkM8YTxPgoNPPQRnD8JemEBI7LWo1QmmDdbk5he13f5EPqs/8Qn8yi1SCOCnN51Zmie6GdiQDPMH
IbCehpp+xrBy3wWxgbyg7pCy0epWVCBPWQNvgHNVsGk9azjp5ReFbnsTZJobBHz9RnfqRDY0XI9M
URUBeey2ScoTadHi1Ac1GJrOjrd//DFXRXoUCRjPMkk21JNpU4YRU686MVdx76i9Led9u5jnyOlt
MZoWq9yc8Wwa/AZO80G5qcVeEIpzE/R3zfKnYgC4migf61iEhsGw3PGQ4LQwCvVb+CrZgJW6D/p2
D8hC0FTM552dD98FP20Dgv22SvGV+H2x2P94Jxoi2nCpacAQYBzObknPL7WKZ6OJbRxOJbvusNVA
TtZZH90aHBQEgxr/9scv0RQ8x265qdVEHhVc3mhUxe2PX2Y7gZAR6w3HXZj/6Qt2JXllCAzM4KYA
PAiYxpgOfQ5Yy3D4bDehRRHsUQqWrCzX34wXrriUjqc6O2Qhynau7plVXOPRf+8HfWwN576us0cn
Ffes6Vdfzi1ihukbbA5fpepWiUo438/epsdpsZtlfAvHKUNX06H+gdyR0qiZaUDoNL4ZbnHncdHZ
FOTnw5nkX97wUi3nkEyZhSpt1HtNnrfHo4EAy6JAkfd0Hvi4tGPzYQ3Rua7l4oTtd3WWT7vZC2jj
kK+UU74NQvQkfqntlUhy8vL9tinULvLkUXAMIWv8I0o4u4R9s5EeszfLl3dKFjHAiBc8zvccE3dG
bz1kyr4fx+Jp9v07odnBPEd91lP8QXvf2bTtl0n0bN1hrYC/jkEj9wlFUqeBAXFoDc9EaIT2lSAG
9SJ7sSBwnHdtCOJTEV0lF0ymxi+F0+1Kz78bS/UcgEquY8oievjMx9JF88kAelddlGW+SKC1nFhv
3ohqy6kQKzddtbPZnp125nPC0rqB/tLctZP3EthvGByPXTIArHfWo/SuOsA1ZM1cbyM23glMEDEn
dexCQ/LmjU+OCN6CeHgzU+vV8iuu3Prkz/1uqH1KgwNyXXM8+gZ/GzwonV6KD8Sasg0VlyeKtAMP
k7XjSg4GM+PTg/AMdV1Uv2uAkMIjVtMVTK4mqfUdmuozdoxfhjDfrKAEcNwSD0gCijmwGPOxeRCK
p1cvnDVLmNyqx/UMstlNr8wl+yvwvRfLHzE/j2nMgdk/xjONNL+yrn1fP/oZ09VWqD9q760iH7Zk
dB7RGQXbvhvWdQYx3GeCw4XpgmW1vcKWb3sLcaCVYhgH9K3t8LEJ5UOFhcwU9cH3w/DMXA2PYTIv
Yx7dymoYgLcTyB7UgCYErw9JSkeBFOwBTB+FAOxvSBKrYd8V/k8bzFENUn8j0oyMAf0r9r6YsKI8
Dl7ZnyNJaaGwQCVxqoo4dhLD8gdCqUWLdx6hA9uI/qQI5K8oik4A+MRHb2g+YIsqY+iSU1HMH4T1
rGPc1842aumah+IhIji3C5B1LLMgSKArQG6hIT7mkiCmMVfipSItrvKl32jrbah5gkSFZFiQiFY6
+goqKV6aLtjJDPGhRzvZjA2xiVqJdNG+tU2HJZ17cVe+p3kMGNQ2XtqMhdVAyEYwjtgwzHBZJxbH
Fg+qJKJH9A3uJm+Woz+79qDJfNbuVpG9OWDs03hmuennHPua2gi2BREDVigmrCk5rZcVel1Jjr1z
wHNi6ok4k6ce8Rum93WfvswlHx7H4FNBVZYhfnu4FGdMcHhsUuZx3AHl2OxIaldl2Ryazv2lzaY8
NhmqE6YL90HEpGsaFeMhaDAN2AOBazecIsZ1y1OsnWRH+VHyWub+UJX6oQlDh3xrd6cSHWyrKPtu
mluTvqCNDlxY2JZXhduhYj5eKtKYdqgew7Te8+07e4+fFDPwvYXaiiW9iCvwoo5ZbGlRabiDOLWp
J433c0W3wEKUhqo4WrXIu4iXA+aMR/cLo5Wz7Q2bcQJDlbucqwNWBXbVZP4KsnlL8iI/BTPjTdvA
RsOaDhTOMwJAO6fP1+XQoRgccbTMxW7UyNpUz2Ugncjkpsk1QTSMMIZO93DfcVq9GVwXoDgRfdgA
yJH7ikDgqh2IqGZ5SIiiJxmVcrncKbJJB2uWNbk6eUgBoW3nOhWHXgNJxCqXXoMUwxQ5OsetgOQM
LB1adgUVoewxaLkrDEO/V5qkoaQx7FTOwzBH01Z03Y9SEpePwoANDIlcNAJWcAEcMHDYP0eWX2AV
td+KvHevQd5eC9V8gQahuRLS4Cu5kFOaoZ5eZiWe0y7gosekQ6lGl+RieDBq6xEEVf7UhsVnhlUO
sdgEM9CcstNs50+T4Y8n3Yw/4p7JE0rBOXlTUpDpdMzG7DwJuhFzQTig8/wPO9evKLQNNiMxbjMt
IbWJsF55jTntZD/+aIdqwjyUIj/j/rTqGIQA057S7MvfI8hNe2moEAK7xX7UEFkvFXkbgnBElh3n
NNjVQ2S706rhwd5OOc4Wo8t+Gg7ZdyfL5ML87YnxSIASUbGdfNndXFG+2mFWPsShQdVQX3CDuAd3
gO+W97cIc6npnlz0Lie2m2nXcXa2nTw4o3HjDo0Y5UpRpDlPZXDT2fze1+NFpJs8qc394LnVHRT7
masoF4YeUPCRSZp657DLrzBLkExKQd6KVBFDbPUB8hiWpc5+Vct4qt8n02rw4s3Cmz3h8o2uwe9e
3cbE548SSlGabRFF82kxACLx5eEcG0zN9vBwx8k6FLVQ91SdDYcnZaSDSnwUiYkHUL43db2mHPKK
2DreB2nIYaO07YMneDBVq/GD4GI3ozEAMqGZjOmpGuIobnaxx2xuVizNxIB9igJ7GttqVfozMDmG
d3HUYPAeuIKmXDj2Y80FrV8G5WltG4TUaCOOkuh5kMSK5LjwHmKLi6YR1g867SFQIuBU2CEsUi3C
dPBbEUU7qhQ4hyfj70zY0ceMGG/VjP0O4QeYvlCnO9lwE0k7+0RNsetVef4VqsbfSGIv54yZkvXc
QZwnVnkvlHP0RBjszK5sNz6dGkezP/lOOu8Qo1CpTOHfFdn7FBvOsSQaNjq9ZDOGZNexs+wZcSAG
aPBTGzwwxAyqDh26m57ZgayrnpKpNM+uZjpZzf6tnxI28KX5k7Q3yGrzNhsAAUAVNmlz6okgIdKz
QyH2o6fr3R+Dkk1C3yAdcy52YbFN447RjIiYmlue+oGhEnKyNzMYi8OS9ORBbV+EcQ/gUpB47eNH
U1fJrhjlmiqdsZWGgzLQr/WBDP5VtRP3rZ+MHDiXTvVnZ4qHu6Z5TIbwUaXlh+8h1tQtZ3vCdU0R
349Oh41GsMmTiabe5R3R7/1P9s5jOXIk3dKvMi+AMmixDa3ICEZQJTewpIJ0wKEdePr7gdlzu2vM
7p3p1SxmFpWWrCSZTBLh/otzvqPw/hjuTkXDL6vDc13GurXVRyorqD5ZaGToXxUgMKNnYV/YxipE
lXbrZla3jMXBr3T/2sj8K+J02OsUDeTNQmBxm0StAi12d11ckbSEYDboO22Zyu90mNor5Xy0qLWG
qAIZsAbUmnXnq5F0X28nG7WH01Mepe6p+zYPsi2HHW5dO//tkqVxiZ3IfowatdJrwk/bBsYEIrY5
9W+KjmJODoUIKDc5DoWZYuFZ48fgsjIBfKafql5DuKphDnGh4zhtohEHiuGXG0q7j3sUyC3Ke2El
+q1/4h+Naw03h0CjOQWese18SmDRXGyZNL9a/iqfbQNT2gKD3iCBP1aRt+u0oL1l6HccLdwqn0QU
u1EnT7VMhxxsQD+4dpITJ16MTzRHZb/9rVcM/CJ7HE5kD905BgHfLhFpXe9+kpqC9NbpqlWZDsPe
yfCvG8BjgOONTFFa69SYa60001XmevmZi/qU58GuALa+zXuWEgUR6Pei/2pM0TxFTs0wK81PUzU5
G8iMC1Fqn749JXelmg76AAZAuU5yD+eSS+hk6CXiuLyuHrrA/lTQ3xadMVRrKChMbtSAwHLiYkB6
mj5qBC8V6ZW6RyNZYVoPZlRxGVg3dH37tlEI5HNMdhaxFrtevESBdeT5WLno+MB+Y4Ekx4L043zS
0KAXh7bDNMOATNszrOTw7HrvUAm3RfGI23E2D0RNww0e0r12hWUe010xefxLTX+r6hEqgciYbvBZ
K3FIwwwBn96uI520kLREs1qyncrGjsg/vz2ha8uPDT/uS1Xj84Oaeczz0N/aFCDbcTI2iZjarRkV
GH+ddCHbImNlTjZXAo+RWbO3tCr9rSGT76lmdkgZVX0nmWBp7VsZfrkBwiKed0hSbL/wjVFxNR9J
Y/ebLrSpqCZta0Ov3Md+JjedayCMVgXbDnvQVp49z0nN3iVSnUFmkkzi0sYF2fbEp9xpEbtWSszq
5LTDexoan4njNRt4Dh1sUUruuuUWkeBRktHaa508Z6YsVk3phCsrZulDAkB1QvdIMJ2l7RPhbGUq
3GtV6s++jLJzFhL4sg9jR9tadXnNJ7M9mT0F2BiWJ7ceqvM4TP6qMcxpFeaRSz6e7W8zJ3MuZaZZ
92YzLIVkHGA0NZ7KMuyvKq2G64iBUwZDfZa1NayLns0/yIHoMNjePFzKjGs1/6JlSGs1kXB3zG+y
JDPPPDJrJ5gIA4V1MK2bmOM1ptq5iydi4hsx3Jrd1DXM4PzMuBnzLihI9OnP/+tmR9o4krfC/p+v
1rXUY5YlxUUfxj0CcfVoO6m2Dw1TLgPSD6z+BZBvj9wPW380yf7FgMu8BeM4rH/+VMySGhKUKJIS
V1v2BBbvoiC4hZqRfsNRw9IDq3YQqEDm4WhVigehL9JRdrd6ZPA+5vYD2gk6BzvlZMO2WWrJDSos
J60+HX+kKv/fSv6/ywphXYJo578GEh674neD7vR/7JscHuHfTOV/PvaP/M+AHAjLHXiMS+9vOxZC
sz/qP8N2/mLpTgSTE5iz5xxd4D985bb9FzIuC24Hf86OyUV99g8xoG395fJJiP6wAD3ZKAP/HVs5
aqO/KZG8wJyJN2gKUSF6nklEyt/FHFWJ1JUHr35ySDGz6j2KpdfWLPwtOwqD9Vv+wQH2rgWKLGTf
XMR2wtmaeax5AD8hPrDLrR5DT4YFYqfBjdeWu7C1cZtYXUH4Z3sgQR6lgKPYMvgT7FPbZ0s1Yv0q
pg1C2N9OHrzx1yAvDOjEMRAWGr0bBAmdIAv9GMWkYiIJtMEmLdxqemZQZ9Kgq3qpGQxtAmZBTLd3
GiESi8EYP1C6jzgW2ycSQecEYjATRuttckAoS9+sGZ4xnojG6FS43YOGmmfSXFKRWePwNb9lOFtW
UWM/jD6rxcHIfs//Sbc4DkVG4IlFSJ+k1hZNQmUG+2cdz7flvIZ0ZbxSnUP9o8crP38pDABSgpoX
A7A49Rw9C+463KkTI7LUIqElra4UnY9F8BkbBX1bGR+npqpWOj5TjPV6Fvwu6F6j4q1qGLZ3fn2k
SioPPZ9FehNjcQjKtF4P/vQraji2+3gDiPsgpuQ98bg7fQBkDAGfSezuF1ojOE6nX9U0vZPPAn2R
EwM6lqbjI3eYDa87JP6ugjrZa+UbbUrArCK/68uWLzq0PzmyHMbMPn2bzBjc+vaDhf560VTUiVgU
16GffZs+57+C36cTHS9Su180RfnJlLhcJWi2kTCyKAvbRROXN4QGd0o28Hxm3qVvJmdha8eCVKJl
16TvoSDlORlwtIn3RDDX6iR2XhntvNq7ej0WtY7ejjmHUWbW2rSlvdXRl9QDKbY44EMKYWhIKBHY
xRibOOlpjSay1AsCmECQpN85AxaZroEcX9wRUIxul5fe7p/LqXyPzNReddP4Av8EchFI80VFNNPC
cYW9icGi94FaAPLhWXPVRVZvOtgCbtDiTZn+W2bGjKxw2+viQ2PJaAAVY1n48+dztKPfRHvmaLdi
jI7E2EMALfjoGJ1U1F/H506js7B67QM0ObMaVV/73OCBamGIYJ8OAApPMmZWrR0xtKfO8CwiG1VP
7D52BXm1rj4jzvI3zZQtvdqE0GFINTy2DQFglCHQ8Vdjix0aLMKnQzY8Cxv7mZZ8WgWj5S6ZhjKp
add9PSfkFf6911g7JhuM+xiFMB7OPnUeOyxMhBH3CQHo1AORvHQT0ct9xD2vjVDIr7KeV/NZ+h3a
2iEbeSIdzblp7jkIoDxyYhKwN74KvSTYG4eOMH/lZgHhJofe7OXxbjDtdzWGDu7iodn1QPdqfjLG
Ab60cQpz8A3y2VDMdCaHVl9X3pkg7YekQ0ijrNlgRoQyYbjNqpKMSsx5wVrTxZMjVLLhtaNm6zR8
EWZheSyK9b3m2Dn/ToLAvepQo245NoN8SzORbl3ynHfU3UdlwCm1G+aCZUo2xtS9ysHZmnDkGMVZ
u8iBdZSNGwm2GgdTsClJ0FB+FK+ijGJOqoKyjx98iVjf05+stLg1fIPSCrWZjrPfHu9JaVwXgKax
KA4r4jVPXRmny9QU79Ykrhkh3FKEL2z5P20bCnLCmG/BLbKHMIHkz1Q6NmCcVxUO/gZkElXqws2T
d6+g4Yk1Skl5E+7wS4vnNT3T+rF9AoPwQI36aZbOo+EZCCiiz0l/KMs8WjqizDaZT/g6Bhrm0j4z
FZPFnug2Yz3sbWHeSl2Qh2Y6bEmtbteUQ77SimlkF4ZfJC1ORU6l7tUgfETtMRkzUSDpZEtoJXpO
sdPQRpm1s2vJ58RVUVDncKDSd/upufeaZOPAz6AC+xXRJlg9i9iez2ejaPGT4tuR8E8mriT+lT3L
SNHjiVT90tHSdzqzk20Ve2sGP4QChVmTqmwViOFOU+Lso32dXKmvINiXO89tz9XUs1gnFzwvDeov
clmDLnxlGA4Dn0hIwoPTbSyR4g71Kkr4vwGjq5WPVnHp1Yx709G+uZNDUxvk4zpzxUVV6Wmi+ISz
Oz//IMEWWtrHyE6YwOZxeAd53DiR79x5zHUjJmXlxDey6gex/cWJgJOuKB7QheboPVBgCI8jN6El
q8txUWb4XQd01kBNaHXEiW3vexMiUSNNeGHqBeeA1Zw1XlR4wl5DVVzmqTJy1ufJcfcWk3HOYzTP
zTZs0jcVICqocn9ftWDAvJphMxSN+866hvrX6MCNz3lAUQIm6OXsbRA6wLblyQBAWsjpBfj6Hn1q
lJ4BaOOs4vuf1f0+CpkksP3F037NOYyIG+Vqia+dnzcrM+KLn28gjIOYwLTpOY9n1cgYrOxAv9NF
xAhJeVt+bCCLGZ/AV1XPrDK38Sxv1BvUxsnAumO4xLC5WNURuOxyQfb8BJZ5ygTKZl4aNpy+P/xc
UwhjaeGh0dZNEIvlkLbF1sh/oAe/Crd95mZAc2nWr5kfvetZ+ZY9+vgAV3g5H/hOgTPJ2nRtwMKo
Jd/wDLQErK6VYfFhdkZ9kNmlSTnApj8nP6oW3i+EyShCEwgbYRY8lwkEg9Qv9ZXEHkCkZPjSagUL
fiXE1tex2iq7PVpJyzKge3LyEWebHzB/KGBiZhzmrmk0qwzB1ArbM//IOfQx95wVZFRrryePEjAL
odew1PJdW3kny63Jkzfn2BeyoBcamAY6kw1bsLSP+HFOB4cASjbF3gdm2DmtwCnWAVI0zR/Z9dmZ
wVXqfjt2d/fvdxf/ZxSq//K95k7mXxHp/+hsZhjk/62cQZCH/13ncB3oF37/a8Pw8wF/2gWgUTNN
l7Kf5BoPOyAehj/tAqgpTOMeak2L1agV6PQE/xNDZfylOwg8kBmDgAR5Pv/ZP/oFzfwL8xEtJugV
G7fB7DX4d9xDgG7/1jH4xvzFWeQckqTo+vOX8veOwWkjPJu2dwuzmprIBE9RhfG9F7y3NTLRgTC5
dTNNxC8wBu5ZX6zKIOAqDm9+Z51SBwR0U482WakvYQCNotZtQNNuzBAWhHUQ28WmpSCLmdsuo0jU
OxSW1KedefIDu+XzA6PRRkoTsfMVYawE+TrLoSI6KQcXcG+yfgni7Ohp/YdTTaRlu91n5hbVtvAj
AA34X0+F1Ww8bTja0sc3b6T6MpDIlmZlGeRkqaNOM1HExBbDmrbdFlFhsXZS3MqmRgi88laOTuth
D3IzNPGj8sjnUX1uct+WT+T33VpJ1k1tHSVcgLIjf87xmy/dfNI0rCadFa4Lo/kYDEaAgWKd0KYz
BofQcnJaKZxr4kS9iDDV2Ttv19c4jtHL9/16CrT3xkM9w6hg0QgE3fnYMudwHlg4IbLMocxiHL63
EuiVKoEvMgc0clUn+YOEh45/lzU1dBgun/YhG9O9HK0vsDtU9JTIi1pXZEJq8SHCYMQ6uUqpw9FT
JKo6grQMQ7deGoLRI0UUDAqm5yE1EEOvUkcF5mLHpJoI5NZOOGUKxf0E1EKPg18yRT5foftdhHpz
jMvszWa2vEkLVgPBlNkLukF010oADABjkamq3aJAY1swdhcnE7+H2hHrhrCdqhyPnigKmqGUKG/H
fMpYCvuycvclt0/RQsxCYAOWsGY1F81CPaeu91rBljl6H+qcjtJM4TTzGI4TvopWZJtQEGqYY7J1
Nd1jIM/WXLfr7cA46NZ1Bg3vjvVDfskTxe0U1idrgOiV3nK/2iB7R8tlPxFQSI3WSXkJRbJggcyU
UVn+xu1gnXQYRAPPmsXbxkrTnGE1TkC0OsWT782PSLx1DbTdTUnbGICE5PEiGu4Oi+5D3WkjjZyV
n4oJqgJKa8qebl6EOtkRx6DLFDVAwmINAB/QjfRUtYbvvYZpOd0ZyDPc7Mubg57z7jVk2rnVMY9s
O0LAl4Tx9AsfyqZnIcdL42STxxPugoqcbshMk00rTxqc0UXs8fv8066S19ifXm3sEZFrwsVqtGfb
w4NaIHDydP8sy2XjWZgnLITgCmx9qD/5k3CBeUWP5gilcurJuWW/2BSgzvUgLpaMMLdKsdJEO7sY
9OGBO4qypRdbo+sRbFERV5UXYV5oXGa77L7y34FL3hBmYx1lJCsSmdnZ1pUg+SfW2YcGTWsescMX
mGgZ1ss5n7pYVibXtB5nwFKYXRN7/1aHwlo5XTahR2K0L7T9lPfsoLDqL0mm+qrM5jCJxDx6U/kI
b75ZuT2KP1WJW9V/lan13ZmaCVyGV1Dd2a8qbp77viMrD+a+qAtE5HGyauv225qccVVrNt6ScZ06
2auDfnTRY5ba142z7/KouhkgasyJ+CUtfSsiUBmRvhzJfKbpggxSN7ew/SVZVy2KQdwJPPooDqim
zdi9K0D/OvmzE5WCNALOObtJ5DIOugh7GxOaaLCXNZJ9slDLld3YF+Rwr2mdl/yQxZPXO1vDCre+
xXwbXScSPO+zKgftBJ8B7xPh6ImiZvB1xQw8Fwu458c2pG5KAv8lsREIJ/Fo7FHULSMzvgzBcCp0
JeaYlpck081FnrnlLvCClMwEH4zUmlwmBd3zZYhxf0v795A03Uk3sZs4Pt6vtM7UFlisjsQ7gaqX
eeYzKlmq5vwZeN2bhkaYYkvALIypuiR+0bKt7vzM3NeoG0SBPd81XlirpsRaLSwtMJfNvI10DITP
tjWcgo+cfd8qjg1zqXz9qYjvhYx4fE093b8ZqjXmxGq8ENohJMu5Zx6HGhIY3qTeGd58NFVzoP1h
M62KbaOF4PrZOjQZTBdFig0JBUgUugr60WS064q4DPyvzTIX1V6aWrZMdHs+CG+tlhubMBoecL07
d248fkCkQHxCGkDST7dx8OYNYBasYQvsCQtBu6df9Li6zgaPzSCeATh9jrqnLl5kIY9Ea4Y+Gvlr
RULv0bERHSSB+TKGNZaygYc3b9pphydzguJRjad6slIObYfNQlWubclxKC1IUgorhe4UBHFT5IsY
eXwR+O0xz5yXcEBNHXeQrmoXhYKZ3HshGwvLEUgkXbta846oLvMm2aVW3cA5LOQmRd1aljpmed+8
T0rvV1ezIWudwV0RAH4lCwPiCUfs5EDQtToEpQQ0jDboijauj56ObSCN1Iswq3xRUP5vcgMPHpoK
YwrIU0B4aon6pSvZuquQTezE5gvx8sERkBASFAGNVnx1sYIpa4TIHB3vYciSm1063sZWD5I1FRrW
IN/K+JxrKU6ToHj1GgV9uGtht+StXExFP7FarpF75fuSPf3SdMvHKQdk198bEtIMEAedoBTnqNX8
qbNB/T4tvDEhcK5IjY1usOsZYnmoifQjVPc0JeeotBjeB8xc5H2iE57FzkyE+S2ijoq55Lhn9dcx
Gb8SmW99Oz8nfnEJexCe2aivYz1qNugfPHCP76yBH018KMsWYzSIbF67bfNJtYactq7dhRkWzOSG
+iFE17PIOvcl6gCdqFpdhDN8QOb9FUb0ZI4WdCtwqNwZfZDghar2+CjQMmHEdJgPrhVenUWacIg6
PPSm7iX3YE6GBdTAU9UJm7bM/0qossqwfM2cp0FpG1ERmWH4ZrWP6ITXeY3pLuYp16POWQteqFmI
Pcu3XkUQXtDn4sYK07sS8MSKacw74icclFCPaNCrou2Y+mIYjpmHTH67qBipOlQatOXaJa7Gq5RM
COrSS5aF6D4qtMAMlz2MBuj+FowX3lVZvg/gRYEnDFR1bKGmu8Cn8polQHgJtCerKj+ocMO6O7LE
6peGbn7XQm6gFoHAAh/ClHRBvLXNhYQQ1szSRyfMHkY0WcjNdqTOw2gYMU7VxVNaHELDecwrjso0
c62Fqfn7saMz1nVrR1X/HozuWRD/F2TlL88mHlAWt0SDOmQmznNVFy9Y6xD+2u6HyRiDfZxfbryx
i9f9kH5p/gR3u6j3bsIyHupQu8gS3KCA3mOOHAeNdLUmAy+55LgkmTW3V3uOru1gotodku7kV8YW
7lBo+kHPUkhtlc6wu0uu+EnoBwudxLbx0KPle8IwwJS4K82jspjuM8XvrelrsNQdU32weJ3X5Pdj
TR0W9/DaVYTpA7fQa99FTyXVrGv2V7OxwqXGIK4Rs3ioh5BXiTZY10wr3SA7BOynyUEBZNnTiK+w
Rf+Oa6x09ZRR2ct22gyeYoJpI5ge5KFNYiQwXv6NdTo/5mXg8cPmxgvhxYq+2iRjjJAjBFLeRKup
9dFD246zno/6jY9+axvIjrqom6iGtLNT8z2KTf7epkThyYIzsFNqCjdm6JpgGmkY9oQqSc5uQsOD
pKJedbYJlMjLe7CcbAd0m/WxrwW8ACr4Cmpi1KqG1lkV1riJmvA7beSebSJrQ09/TrIxfFCF3HPq
hHbcvhRVwtEZpihfUrIezcFcGRK/ldBbwT5dypXyTLmXoXYMB9Gy0eBhr7S2OWFy/cX8+1DWANhk
0X2m0y+gJ8WYv6GBuYZxAawFaWkzdQz3MSjOFrDCx9UVWRqxZt0c9jRz6zjcBgppdIyMeHOO8u1Y
uwFWdd1FbKyNdyqLh3tpdhiEkonqxwNvJghn2zhdbSxHqziaFoKQxoK+NvWWcURPCDbWDBLQuNKE
boaMJ9Gh+FTD3ahb36CX06tfaCB8R6Ll6tD+wr1l7gnU6y56Vn1gkIv2EvzlMs5iA3gl4l2+snZV
aNqW+EF7b+oYk0I8wgdkcDhBGke8kONirbNGtNse2aWmuuCl7A50NIBhgqZAeG0lS9cKxF4z5mkp
q+c1VsKrpSnsfw6Sl9LLV/lUyBPDQ9MI0OgyNTTaGFubxCtmSKyGFyzuCYBQ76PH3YucGAMZwEcI
3xm/C2K+JZHGCiRylLtH4+WGs0QZWGhtvDOXqVdOKsBOjuol4CDz9AcvmjU+HbJRy0cXFoIODgP3
QI9gFIV6nBVAgZXO/nh3GfpI0EN8ZjWyiAU6iGLN5Jgl/3Siax1PpEpy5uofqVqYjOhAgXGXzYrl
ZVysxnTW4FJ4rdnlAbG0OPC1oF8gONiHbnEm/zTdaoixQDTUM9OQXUQ3zFNhNAztGzeNeezmQiKM
LHUi+NVKkRLh4xyWuIOOFp+qlvql97Hlp3E57NxIPFghymGQ1e6aB/aFLxZJiKlZi4GshyUoyXWW
P4SjddcP/m5U4YnIwQSGH7JIKNGwgIu7wFXjVa/oYwqixgjhON+wTIplrNLnuB0w8CLoUma7Yk00
IW3M77H8JAuHKNvF1NJBFUipeXjWk4P7LYHNWLbyPnTwRqcKlc2AU0vShtRsMJvKjDZBR80TWMla
8BCsw4xe11mq3rNXOrZjJqLnOq22IbSLxThlT0Mv42Vpzjs48R1mg7mM3WttkVGVd+bGSpHf9J7P
o8uI3/C0HemQJBiJ/qh0WCL8a/WKMWiqdwRYTf7jxI23gGmJuMaF8GbjfXWahrWl8Na0srQ1Bq22
VSPI603z0uvecVKOdQyN6fdg9l8KxTJHHV5L1TWfQdd4W7NGsjq5xWWiOtFgiyyisn90zHuPEwbf
VfUbWdbNYt1EEBeQK3a5uKCrc5PFDE8lOWZtdoRlSfkdtuh7fTy8zCyv+BPU2qhAx2bVkZv1jOhH
7AnKJb/Osac5OnRTWr/dJDojh+LiNax2qxkZ7vv8jZzUB6+pplXL8WA4XNXeiGES79RWH9RrTcSD
Edgf//4U8v/F+BzvvxU4zIG9pUz+NqicP+LPnJKoRAaKBlHODoQIEhH/U9ZgmX8ReEMz4+mIEyB/
/nNOadgMNw1iawgl4fRHDfGfY0qLSEbTnkmQjmO6SB/sf2dK6fwkP/4LYQU1xTyehNzzo7vwPXuG
WPwLDkfVTj/YkaIK6VhvAieraszmCcd+XXIGwNClhYiwQvVVu3cgKsIJVZeqZ+zfsSzHygi9S7Wv
hH0hEhuwriRF9OQ4n8gPsg+j9XcuIsDvytZXmRFTqcT2d+f21C3kxIbSR54WPOlDyzDIDSl2iLV7
iHKL17TZdmvTECTP5cp4nHponQbNDoSUzHjkYtLu8Pu9/Lw1u8vug5TjGy1o0JG1zNirZpFVbGIx
sHwJn3o4sRQ5XbyZWiKvPOX8atPeJ3gFcTwD2WMx+F+s//ynfijzOw3mBPkTvEln1nNeYw+fP+bn
g4Muc4+MB+G4zu9RZzFRerYXbgyEtdV3NFTseUoR7vEUeAdOV41mBkdDBaPtwn4dvyn8WL9D+SYE
GbGautNzDkvDBBfed96dEwiwRKZxVWVlXL2EqjYJvwtycbZ+GQ03PCYKgTf7/xYZRjJzbYNOYHAr
W4QFc2wMkbhL0dS3vGDJw542+aYa1o6t43U3t+paOBFFvyw1S53LpN2xw+1uovjClBBd/7xTQLyu
WSQGTo7yMDeu90EGkLpnpqf3wTmkzFlIs+cOCqYvazJQukSBvTMD/nrpoErNJwsnaurfJ7kNXz58
C9Imw7OmkjMymHXWGuNGuNxtrGOoYr1UX1s+fZ017LzYUgfGDKgHrPgmDedu6GumBh6gPq8BfJT1
eI01cS39PNlRzlRLX8IH4fg+DPq4Twc0iyV0kORe5GNyJBMct/KEm4FRKsxr5S4dZAtFgGUR/aq1
SjELR4OOO4IgAMeIb6ijg2WfHg01Jdgh/LMHYXwf+QsMjRQ0Nsd26d3lmSiWxZcfeTjkUkZ8TX6E
EVSyOmJKrczgZMbIuKfJPot5OmKiBy1aJYl6Mh/AdQ3LyE2ujsWSnCtzIXLtd5oZ00IaxWc0xpjo
oO8WCtXheLE1F9UhEA6SSDOR3WWxw/y0vWRJq5Y1XPd1R+oBMOb4Rdj9K690vBLdSAeWrolIxKiK
e2HTODUCcnCjCzKyYJK6RHN6DAdNADIMJXRIAlyXcqzXLffbchoAyGuD9m1Wa7fyGWRP5jnlMiym
QD+UzbeLf5JDoHks3fypcYabisoDQTPs7KsKXoVObjKBohDfdkbqXUw8rRV9I5MPlpclglYdivno
3dKgYP1WfE9xIjaGWx/SdNxaeBDZurUH1hvwSywNyes5KOqD8tmbzvbSTFGIVBWYAmn5e6IUH4ku
BTUQAPO1Q2uDSHU5yuYtE9T7M3Md9Yz/OH9kMelHt8h3oQHBaulk7mNZDpRIpvkVUYBmDCBGiwRO
zXvG+uSEH57j7wwHawhRhnpIMkZVazwE0GsqzhmsLMEtSFaoGTBgcTE3miVR/cMxlgVKWkfoT41e
vbYaztg215/dqGaCwWw+96nPJzETiwGERI0BdxloYllTU9YoIAsAIJ4h9bODKTYOQF3kTHUKhwwL
jP7M/fo1W4YTgxKGgIzAJTyHlZfg4eNliiw6siUKjHat6dFdX1Fqt0n/OngEvhpTdq776NoN04JR
JBJ5764l1lamFn7q5TD2/a5Lsq2smfBO9o0C/DhmsLhZEvlj8B7pd27bbSPa7CgvmI4ZmIjTwf8Q
VXKti+Sp9cabqfVHStOPnqFXH2NUVyxmefaw9/A3t2zFaB4uQ1xv8+i9UdO7GwWX3q0Y1HCMJ3Ms
Qxs+SU2tSpl/Awx4HpqeLbw1bic3zpjVVbgho6PWZHfSi4+Eeex1f1iPdn9gruGylaKYErr7Fjvf
cnIeU8awt1ENb3jfSoHI19NhiBSwsWwRd0u3pmtuIOmfTTm/241HbQ3oqcZBmVSA7YYR8hZdLMR1
0iz88U128NhQEKkvf3jC7LTycl5/gcrXkze+EUMHobOkw0+RAqx6IAmxALvdBhT+nmJ+7jHkdDhj
Cc9m4EgVLu2Wln+YG+QhDFvW9HSJuV3Lg6xeJ30Sx26qxNGHqjTFXbEraMXS0IIpP/YGdNwclY7l
ZrM4nlM5NKmfY2vpVrqzddPwVcLQPJWIzR2cWsthwiKSkkbRp/20GxGnQLhBG6Cn/qExmmoV2ix8
Qrd6Tf0gXibcURDDuhcr5jvWt8kLyRjpgpBm84qvy1ynqlHrpPpg1uBfZXzV6ArWelhFqxq5cIWB
YwGdQGdYlkB8Ufdd+VH5pbbp1X1uqmpVefhjeK1JKGm6PGjCZhiPr5ZvxToMO32ZFkOzZ36/x2DE
QtNlZJAkTIzrnAzxrqXRThnrrgZDKnTTZUG3iNjNY7V2X5TFvQzrZG2mgBADSd5wMyTYXuiRl0Y3
4QSuKToiJzb2NpUEI/VPJDDtEZ/JSqJL2FWJwr9mBk90YABTc4+ROYML4Tbwda9uoxGm2bn1EU7w
NsPDEPgoqicLiQRoIqzx3oJAdvJ/2AkFNYuNLMMIjetrCxykC8vpO0nCdSom6+CHyG3GhFmzHkPb
1XD37QC/1oyU/BXjav1V2cg9oWbus4aJl2lZ9YuUELmZOHj7mk0qWWrs2ppy+vTDPL7PtTJ4Covu
xYwT7V4SFoDeiLLG7L1HeLHuPatG+VRWXAv+qNzTz5t+ODwI6d0HrhTrwU0+aDb8Bxdl66JrJsm+
D9a31VtnqU/yYep8AUifow0P3DpppLjnRUPeHRCC2WHyxZQhP3CmZBf+9i4KvLPQADi1Q64BZbDo
R3/+p6uPGAycHtdPULAtA8xvm+G9CQnvjMbphGmBVwTTcbRhg9mdB9PZOPhdTj9v2SXngMpGuPbV
vUTksa5aY5OnokBcknvR0Z1/+fndzy8QQyLeP4uPXIUpoict5JA0Y2wUGr+kbXz8eRNfPa/c0TYe
asHC/M+7zH/6837/fLPQAFEv/9eP+/nzev60/3zPP5/xn2///M4Aj0kn3sp/+RQ/n+zPl5PDdGgp
OCPMf2dw1GrdYup9SEK4SlNUtNe2DCW2AcO6tTVqYynM9Ik6tFxC+Bqec1+xrezc6BWbFJvcOFW/
+oCWv8Av8rss4zeJ7Oi96LUHkUftpwrbYzl06bdSilwQ8m0XboMRlOqArJPs1CPnooYHHocxk9+4
oI9tG7IZhpD1EJbGd+Ra+8Grwk/82ucEZtxHz5g26jP9d2Ji5wiDuQfmak6mHMYcXJKFbqbRy/yY
kIcRj09Us6z7tSF/lIqlWzngo5CjZ65Y5St2+n5Fnq9WXpRkribSJD0XqNY3rh+FdzM8ZUvUoXeq
tLHaYSJzjr1s2e9krnOwe15bTY3EK/8Pws5rt3Et2rJfRIB5k69KVLbkbL8QrnKZOZObm/z6HvQB
+qKBBu6Lz5GtcpAYVphzzMlKTkSyhHt7LNNzJ8Zkn8EqgOkWVkGR+NWVowM3n5EM6OEid1tkrs4A
3sy2oGL8O7AfzFNmWDyRVUUsodtOz4PF9pjqVHsZI8R3UVIPb2MOQSDpQ/8dUD27gmiWnzgB/ybK
Sf5wx37OfWVRbdgXweH+j93S3q8ZZKxmg06lLrF9mv2ftCzcdOWv/nv5Xe2t6dosQczFHiZz8IFV
yg28zp7+5Vl5odP0/hLW8OwxyiMj3PhDiruO3RQxLAjG5CPFH7ZCO42MtwKsNqgufW2zhrijKrGe
M2/215FuNU/xKMl01NP4MYsY5PWDYd9KlhHbKHPUw6RTYU5N1l01fBkBJsfqggEo2steFufc7MRe
TCo/ISC0MQ3L4ohH0DzOMqwOqW8wKcdyyB5OWGdurFPgSCoSk9Z6J8ZeuxrukOxiMCe3WYG8i8ey
v2sVHnjCKcxH6GVIv7Qqfub0N9Z+Ew8veP/ytaYp8YouhIG+NrTvEPO5l4+J90GsabQSWSa/vDHm
hs3VLS3b2+xGzjcj0aORuvKna4ytE+WAQwbcbohtsfYA5P/vdU+yA1ZqgXlIeKvEHNmxElDCeLir
fnyN7DXLUd9DXFPr196fVMs/IM+XX46BBr9opfHBWdQtGvn83Ysg4xCEZLwS7gUupDTKF6wBXAmY
aD85y1DUTmr12CS52BgDWQ82FpptByPpZtRGvmsaySV8yP2dg6f4whFjBpY1A4nvxbgPU0ed5iLu
D3FuTKwjRiKOWpjz1Jj1yUlCa68LH8MSEIFA5W1/SdWQBnMIdx+Le7sDiWA+jF1kcFkPCbfQ4mgL
paR4TGwwBZFP6a9ZLaZKSchzS4APPUnTvOqSwVhfO/YbzESk+WNZf8SKgnieS/HZt+Sw9JX8Azbn
KcyH9LtoIfDls/sv7cpAOe5EzyOnNXFizOT65DHzXUYG1deiE0DwCJCBq6KJ7IImjnS68GeZOBBr
VfwzY/3qROH4NxPaS4T5/EsZ4jvFWvDJQX2E8Efp/BQTA++OqtiNCKYeSwnIFnoOFsFK+vtxZP23
rPZuFZlKA+4kFtUultIA+od3N6GIQWBCrbwMa7a/D6XemEev7f50kklh5nVogEJAOpnOZCQ0u4HY
Bo9VL7vvu8A8d/Fb3ojM/uhpMfAymttimkYOPaNf1bl2Rngxnz3t4EjdfKgBbwYe5tR176B4qQSC
zBCLSZ6pd8dmlzynhH5qEKRWTnYZW9NhCvlH18L43msDMWFiyTAhQOUeT/56nmYR2OkIDTNkGU1m
IyABGclbFv6jG11XSm+uMquce+wa/m60QdRi38bYlvVnUaWniLSGYIzDfyFmwszTy3uCKiYpiuRB
q6LqPsX2RF/L3r6j+HKBMCX86p7PDVlTLXVgCdyotbN/gDX2KmnD86Daa+jm5bnrM+32+0EQ58jQ
wBz3vTdMJ+5Xr40xsY8rp551A5w/Qpc3zEUTIg17ajADMK3Rmehhmi8CgroD0L1Zw6+nzmrhlVWu
fSJ0xLhHywevHbcFPurrVKfuAVfLX62o9lld+Jd0Hrn4uOqipPsgmgEnIJuruzPN66r2wms8mvpV
7whQle24q/uMWDSabbC1ccl7t8RdkZMVgSq/NsXY3DOhiPk7SN6FbcJZd4fQ0NxJ+yMB0OEN+H1Y
qbF+IMxvLRASbcd0hpi/PDeumEKX0zDuqbP2tt92gcd6YVUJvbs3SNPArk34o2WdHKeqWcYkdYdt
ZyH5Nz2AYAK4kYG198EbIXr+viQttehRt9X3hDjnaotm045ZC1B/OQl6fQwa8q3WgKkyxL+NCvKB
EEbdSkgUY0yNfTXP7xqNNjNGjwVYBAhoovuVe4VR/15m2q51wxrMYcNbbz7NceXv+n6GC4Kv/f77
we14F9NexTuoHoaMrVsv6/JuWEQHjxoTjN+HC1vxJJT1gjCmBr7OK+YM7oOKYv3sUW3s9BClvT4i
/RoxIbqjW6+wo7Cxj+L0HpNGdS9bRYxwrT5ZcaOM+r+nr8kadaW5JoF6YF4iUlduvm+Hl9HzNypi
QoXhNya3LCMDTRjPoeaVRzIUvS4MKkuho2gvXeWyUOe2tPiIiOhelNhplss7TYC8G5EEIS/Gxwrr
FuNJTteWa+RRhRTV9qU1OJmTobqlQD5XDRr9a1XKfS7dLyep2vc4oXtXKfGlVXatYhetX3QnYajm
v+M2KRISTq3ePcMw5+7kjhcHEsoO+EJ+6BSzLElZ894xQVsBUZtf2UeUKPWRpAhrjtEtawT8jCJ+
HrJBrPNw08fqXSuS+toPWYglKaleu7EjkzTz4xer8I+jzQImaYT3xAsDQtYp55uaOq7SrFpSVqMO
syUna1mnJDIg0mbiZYf91UfQ6RoSSugbirV786rBQhqLXSsWtbmPJRejyQSP42lP3FJbdrFyXPLx
IjKc7Q/h1d9pW88PwoZzyE0uMW3tzSjMm2kRD4MJmB5J3vAIZ09Fy+aptfDV0yFQS5rpcc4abgb9
tGlyBOTxEB46XydnjLHZNQ7HQPEaL4cHzYwRx5tUleTAZoa589McZ3n6VY4E9E2D9pNBPQuIweMM
N5h1/2pLZr2/Th05s71feOsJNBXkKtHhYi7ti7t8+P0/wHl0cxkd9hAlPgGHfgsyF5g1h+pXXQCO
qbleXWKjCMDXp/tiyIzXXpBk6+XFdEpVlV4STBcry5EYS0ZwM1nt95u4YSzqG929KrxvTGaC2YG9
zSLjpSi6vd0rZmVj+Q/cCDN2CDd0lJjdTRTHc549WfpfxNDOYxbWzmMSZT8qN8BHDc1KV/xuv5+O
pznda7NGBhmp9o/a8vzait/s5Xf1C147n5DTlUZmOJfpe5R2UCw8kyHeXBwVBadnnwnXHnEH9dE1
IsxJoSZt4IlFSa+vc7vR3iBs0WzA35KArfYt/p9str4zQ7Q7sxmQ+/Dp09Bn05o1eX3lIoVfLSE6
NBstcKOR2z/+fugJvGvRRaw1wIgbCBntg8ZwczNG9kBeQ6VtJOrTvZaY5iMTuaCuC+KF7OST4FJ9
rbV1/+DmpPGRzRZup9k8xzJ8iJr2MHWlFcgu2rMDzHFYEU84ueioO67fU+GQ8GVdLQ7E+wC3AJOG
yeikaUFmrrLInfZmvkrcXA9aX+GDyctDm+TGZgpZX2LKSW8pEzyEQUXxAdjVJ78kd/a5+Fu0KEJH
fQn2W3xB09Awl6FpsYSbQPTQo6AFyMJwTKZ7jsEmyEPFoqZljlRVVE9eqJHmpqzpbDJr7GGfDnQ7
soGoyHQMYnvi9CeuURr7UXt4kHn8Z8jNE8dq+ZGlIYPVsPyx0hB5Xxf3F1rPntgBh6UEw0J6C17+
0LosMVHYlBwoDU15rGKECJhglJZ8x6Hz1U/Wa7qUQV2c3eTgWJe64XRy6FM1p76qorNXbjnPzFh6
YqF4a7fENtPnkUnu60V4IdnNDOqiIxlPY76WcG8NawGyWfyhvgQQTvLEJjVt9OPOKe3SCHpcdEuw
Q6ZuHBjYl6DGsnIaJmatsi8/LZm/9vNSQjUj2iSDNbMN9A9Tb7EqPA8AU8tAzqTWj4gzxshFYK3E
mop4nEAN5U3jTS3Ww+7sz0b+0Ni+94BS47MAkBQkYXLnvdp4URH+tbDoA8mwPFqGmJyj3DlIs/ao
EQ8GB/iqAWC0Uvmc7ImfQs+Jdd5uq7cs1DWm0givaSaxbRVo8bwat2mcpRssMbxlbIy46v0tYwqP
ZJmyGVEc2Fh/VmPjJmyw5LKsZ3UXT31/bJb9gi3HVZFCXGgJfrXiPqVi/ECehTNLq5DRkOlUpkgw
ExLtGYj1wSwLgpgYp6+r4W4tokxuRcBm293QEwML7uNcAWDchtqO0GuIKwYbPhJiHxrCOpc8jC7Q
EkxcoY8KYHbw3Eb4b+I4/Q4nBOyFVQdQ6I5jBaqu7ES9BV03wtwoIwQOhkaWSc0IGNKZ/wJbyACB
rWMXXY9++TJILMmlb60kenhctPB961xdzKwJd1E9bvruh/bCg730U+DXuupiNh4a6B6HLIoe/bEA
UB2Hu8qWJALQuWfN3gR4tLHBNuKNfVVjzlBxiLFK4kSzyVljbnZpc+8dqJtJO8wepWAJIsRknJSP
kW5UPmNWwpFOpB4Ta2SBRVdctcC14pBMUK5w1zdXnRymo0+S3qEe2H1ognps1OmXTHs4RnQqR6wR
m1mv5ZGcN0FGEpGn2MVPXtOZAXOtkk2kuvJOczdOteFhWj4UvTo49djtzH56yNyEwGH4SMtiqDxh
zPwQTEA5cMDR1aF3tjVM3rSYtynqvUNhRW+EqibHNukP7pByg4/y6DAMw0LSCjswtLK9u0mxqRIb
ja9WvJqdxtaQOzxR4OFmAjXLGYOoyUfYn43tLie1nEFQzgSBXFjbv2A+vGtWQvfk/LX0dH4mjObi
SjwpE6LDXeVKdW5jfc/BiueFWIWgnmaOB0OHeVNWIQK/gEuuuSun2t24/XhdHBTILkxu7DnjWqBP
mYnVI21DZnuJ/0QkFdtmpITAgT9GYTfH2WACUVgi37kp2rVksVHGIwBQPzLxXSKiIQn3CVfqcMty
9587/2r/i/2cpY92Of44SApXIjbFumSWsQV8h1KI7d2KACFjU4XXXp/FQ1blP7V036hH0w+mxx+O
h0wePrPD6W3PIFukon5F+DcPbnmsY46kWfTlgVbHWMHDyrhXdX6Qet74iF4LZ1mJ3tKkK1jpRklT
zsWKG4sThuUBodUI/Sn6Qmq+8+hpmfXga5UUARxK4oLaL7nmOla+iV3fhsVLdXTNekOE7lrvRpDp
JPrNvRHvGuioa073dDNVLrLYaW5vbLyBgxZ+/TE0Lb65PvYPhq/HH9bbb0SvP6TzQTqOBvO7bT7i
CautIQgM5/r53z/+/Xzp5liTRe0fSECLP7JPsxr8VwSnH+i9z7Ho1fX3Q1HZ6hr2qboSoOxi1ZPM
0Zav/n5BZ4FwqJE/IkpIToZILVKPE/nitjpUvVmykuYRdd9H1qFRkrmULykbV5SpIrv8PqxcjaxM
Uu7OhSbkC2NNBs6xEZ1+v2rr4OeE7K3txJgav0TVX1s7THelrem3xkjhR6de/MQf7Kxjap8Xgdab
vZDbv+eWg3s4dZsvc0xf4omdZ6vCfYZph0UbUmXRutxN0upAZG7M5DS2t9DGzH8WV3fWvTvNnbof
4aHr57RlkDdcE7vFn+zNOb01u+dqdEhxGmR8IA+UdYTymlfkE2jb69Ymn7ZuX1MsiFtr1g0UGXxV
R5hCKgf9h2OY7SuRniMy/3g4/341IRG0RKdLfEbaEFVB0DKkJi8wO6Ng7Rc1z7Hufg2zW/yFLfFO
DI94Zk3nBRbhzf/7Exz61OfY1b4sNK7/v+8wLj8iLPz/eYJpF+L5f34HLmb//Q7/73f4X5/w+0uS
0lX+zy9J8HZ16lIiIpNhSc1RrbvB5NI9xbqeP1rGy++D3w/CkfhsFbOe34eOLrPL4Iz/PcMSXfc0
llSepDBYKDf5FlpeanuUxNlaXx7+96+8cBMjbac54VOGZKyTdJpc3psW+YXv3kAIbX6/2+8zkoSw
e1bO1v73GW2oRWfEzt+/X/z9MBv+W1mbbGUGDk0QXcOJWFVACRVzMoMMbhZqvHcJBRYMWTyEc5Vv
Ynxygbs8tGY4YIOlmMeAK34Czh8+IWh2gGOsmsgbT1Ek+rVV2LTXOSrXxBiMfZXiVh/yod36YmBT
Nj4DSyOWImXuqGXNc4ODz4i4bcbaH12GryMsJzQTMMTtf1nhTCCucY+Jey+9D0Nh/57zooc1zPLP
Lr40r7tAM/6AIQBtuSP7o+FMxGdTD2vpUPP705at+I2wApyTfvMiw4ZsXRQb4BkeuwrQaREJbvpR
MZ5KaCtOM9bbTGNkNxthvvfAu617SBxTyCRu0AwDnWhHT5u9Wqj0d16E0AI2NDCGYdOa6p4UkDmF
Jb8a6TyyqMGWODtgSHP9kHCXyRIWlnxSxqhuo0FFeyzqIvDyatsNOkPo3CMNFw3BYXawPpGFDpmx
DOqKxqi0ITbP7rRVgx7Tf/f9gTP5mmrZP3TlaisNQPFk8sqZIpXOpMMNmKyQXMeYy2frUNWjce0Z
eB/zXFx/HwmUhycPuuRKsDCx+vpfpGXpp0R5mYemdoRATmDAxqH3IyTzg3QSxkkd77P2J14qwxZ1
A9saDqGZKB6BkuUMq8FkH7x4+k0kMS3vrK4jyRKYV2JBwDyhoM0KjekXmSD63SiAE0dp+Dhnd7jC
pd78o5BGyZLvnDH50efsNXSqjxopqEvMajcexgJRMjPpkKpO/VAc7gslMYLqcpParB2YILbZwmxp
mFeUDMVNhAuY0KZ2U06mtaen8UOsWIL4dWQjvQcXHMOsWqdT/pWl2a3PxmZtIczAPLoqdR18Smuy
5Moxa3vtBER/7talv7gVxuFaE/6wAQR9YJgJU8cS5ByznVUcX5skMvnLHV56k+hyH7gMXMeOkCFH
GwQdw2Qf+mZqKGzP8eD/UKCE2/Yjzzzgj83wZ1520zkRW/zZ1SmxeLoX09b0c4IOrqk3WAu8E6yt
bTnOYt27fbVVfmHsUNldNPZjqzFWH0g5m7tMSewVMXvainz4emDXUoTtOrZ0ziPM0ah25A61Qbsi
hBr3aMpMXEMkbUAfFBXVQ1hOxyLRgtFgSB0RTSGXRUYjtG1Pw7hleRIiaSWBKnaJT20NpP/RsKOU
eY5xBNbQL1SaxTsASGxbinGNOIslU5uALtSxkNGQ9b6NralpHlgZBx1c6e1spH/xLM9YpDfe3L4g
axFoJ2I4rYSGqvTcT8V7n2bOHcG3jnoroRccmxg7lNQJlq14q4dcPVc683Z30IM8jwOSrmumXkwx
mlR/FBZ0Cb0K18JAEFaPOo0HY/mn2r+O2B+2VRlxYhXeMSyNAmQ3B0wXi7tN/WAhpTlaWtit5rTF
OCSNreenj1WHExdNYou7gXyYlj8q6VNYCVqjbVvP/xqk90nyBrnO0nPJxDG0oBFAXJRIyUbq0w1y
tD/QSNkClVoWlI6zUynbiy4V9b6RtGiqL869yWGkzO6mA1JeNx3jGY0EGs9lZjY0p7xVRF81KS6H
abrLKT32ZkeyqQ3+j0kUnmjO1W3KsQD+YsPW7AisfGLGQN2sV9ENw+rC4UWUYDUfmTnhvUnLwJZ0
Z8r2b61m7B0ruSyMUVbv9Lyi4uAn84MjF+NgNxRPHTlEGJiJ8AB6+s8uuG3Eyiy4d2DFdEpwPbFX
BL0HNGiMBuKWrQDwPJO8DAo/anAsE/mfIukFfP/5HFaoWaCZUpH2oBY6sB6tQjIRrZtZ/2HAhlgs
dnlKNbD9AHteQYCcscwiCKUQzTv3RgFnBuks3ySWME8xFUDcYJAONgM6VLCcd7EOuEQww7Qn3u30
SdbTAAxXfYbR3pEVMFEj04CYlopNAGRAl/ij1SgZlGsis/CnYXVMp3NmhyetJ2qNiNnXWHBpafKM
RLX4lnv2t+uEP/pZDtzpCqK30WAWkMYZ/Dw6MKk2pmlcWmiEmDe6laccdfV8cWM+kVyh9qz9KzOb
7OSNfrbJJ9RZC+81YiItuuV4sLw9lwiuv/lDNGQFmVyU1bnWkOBDzj0RyaXLLTVJIJsYJE60lj+s
2l47d1r6poW9tqldoLIL95p70LzRk+heqPEjcQsu8Tmx3UL/Q5H5PjsHpywPhuGfGjZtezOSnyHO
FBCJ//C9eeuYMUz9XYZtEBb1nzD/O4FE5iRx8JFbag9VMF5NCr9c3sJHvxVGkqIv0hf4HyQ/adjO
wTM3qjI1RubF+MjYX+7bYbGYhR3WA0IbxpU5eebBB2wFiDCub1zb1tgBwIws8uedUSBr/e8xdITP
WmOs8/tkczaYqHre+b9vpcAFb1uzldvfr/7+uKlBx0H4CmtLvjtJUPLE0uHvuPwqv5/yR1tDd9lH
wX8/wdCRvynIt79PETU6Z1SiIAJ+f9tO4LlzJmZLv9/dSozpbkoMAb53mcjHYIZcxLsIQcnkRYim
U/cb3vR3HfpPJOPcUtQ0/rQZ6um7g5zM4g7+TqRxekaWOPpsqQmArgAz6rYfiMQfV9AtWd9FZBP0
onyMyuwtLJOPCEzKWuk44mZ9jZX/M3XFGSSDuSFJ4M+AyXs9FwR3+OSCoKZOTylW65Bx6kPvZhBR
8g92+O9JpB7pMTahe2ADgg9fJ3AkzfAaSQWsWN/0Av2GzqbmtRb1yQak8GJrSPsc1717FnGT1beF
TrqsiQ0CZvReVyhP0v4RS/mzn3kvw1TokImiD9XVe9nmx9h214QeGbs6bR/hSj32cY7csh2/+u6t
UgazNKovSx7k7JBPYCx6KQ0pqp5B0rWSgz+OPfabkIIZxH2Y2D5dFnBRAAbb5X8w+KQ7X2dH6Gos
HppO7gXLg9gAgoScloker5vV5VzXe2iSg4P2FC+K1iXIvGZgpeQxeLX3yDD+0+zMNw+JANlL4bZT
ps7Av/lrDy3Zau23FtHtO2X7OYc54X3EP2xBbT4PPDnwGT67OYpJ0311813fYADv5vTWzcJ+Emwg
QBtAaGLiu61UghunlC+14/3RHMpE/pXY6i75aqnTPvT4UzUwgiuQ7l9JOYYBukOyQW3jnFlAo0Kd
rsKJnsKSpWtbGp9pDkJBSurF0IOaUXXxtLNdkP9DP62FBTw4ZLypNfNHrbTvcAT7KTBTcnH1irWz
CLkqouUWGUi3dmKWtQTgfqAhhG/AOV1lJjpGZmu+nwoMx81ZLMuo3DEe2qJMt8t0NI5QQoqCIQG3
ZQY5ctWoeqUXxMbgUMNZPw455uVSw+CXjSdnMV01bBjWnW1cwUpJiDoEwlg6VqCGVFmPXfcaMPQD
BzNwaD+CeXiyGAtuE65BCSmJm3T89Hw65yzOngcD77Bnls82rHCU8NyX842bp4zH2xbjmh6+pYQL
bBLNeXPN8s5ESGfXQ2pyHzsn5+L09SOhkAezGFAUpcmdYeVptjJi2oOuRjNZE35lGXkwq/yik4Z6
HszuC3tCcyOwZTdYTnkhNmZViKzDcDzVj1QwqeMmN4/Pam7a3mQC642698xoFxsoZh/hlMUTIo+c
g78P8slX68G2f4ijbe6CgZCe5Q9lmXEu8lNiAbdxrP5BrunhLBMzxF0a2hJX+Q5+TNtSUTdPZpnO
p2jG0kCj4buJBhwFdaGVcvgZJRu6qM52pYc3wZ+8J4k9UEf6DG2NvXxBdh2tycFu7xl0sZ2aSofB
p/861uIvbKi/KQbeE1AudetGI1/hXckOEb6Rm22ArvPdSu5kGvvrjLUuQUxec+GOeqi67L3Ck7Wt
I4zNDqPIZJJ3TSn0yk7+zNoju2IhJsdEG7iJuMIPVDLZa9k0dpB1FyPLX9J2avfJ3GyK7hKSiXnv
rTK8p54qT60VfuHmTIKoFvBCTJYYXAm5V6FyxL2HpCl3DWtfhQtc20t2PdwFrkHWMrOeNllmuJta
6tze8wZVbtSwiIm8hwpDQFAhfqIlCMn9zb7aISWEcbTA6DmheTMm52sJEGD1UQ77eiw+M2bSS1LP
rs9TxTA+TXaidWy6jKK9ZlwgKsl1prV1bT+WefecwGcPIeeSMlbmANNYbCA6m3kjandfZ9Mp6XQb
4VJib0bnlf0pg4E0+6gHGw3w7we8Rjtj6O6CsdG6JSlvA75F3xSgpNf8rE2KeOww+nS0fWNE+2LC
Zk9ELeN9i32bS5iZ75TTOmMyjR4ZymUT2cAtAXIpBXWhSjLaMIcQHFE9+gkLLQTaiqHlVU/yk4l9
EgnCKpEsDTzFrcNyqxeQICls/dlfgWCgnXU9DieYQaqEvWVO2aHvjWzbwNqg3uOpaJ1+KIPpQBx0
dKNk9hv799mBDFEC3F+UwNSlaXZyGwXGoy0Obls9IDcuHxsDibMZ0dyMpn8c2qa6wEqm2QKUvZtw
17I7cjvUOpji9NZuUc76lzkherCxfA9i5HwyFfxGOzS4hjhZMJjZjJkCqLBPDpGOoQXy33lo27ek
EM4Wz8dbn1iXORqPuW+wQszBIRYdexAnVA9+J14arkCgsTX/XWFXWkULVaDuJA5BiTSoif03Xemn
sdHhsIYkeivgAUdVUM7RsHHc4nINQKRBZQBeRQLbW8R4GWKUHZ8rv/pcFhd3RdFCSDK2KyMj1jpE
feU6ytvK0kL9lE8PnfS758bFz1hjRPfdtypnB8AeGQhsO4oNORqEvVIB8FZr7SaebYTyYWSuU98n
fVhU36Hk/Clt5yGbfW9rP1taWyGQKVinttHWhvu2yyap3sMR+kLSzq80s+4Z2iCBsrwglnjpsjIP
bJ+aPBmTW2KV2hrGLdf+inacXrA7GYhHKkUyhsLybWba1sumS0hu5Wp2cJu1bURxnUUaGPuSTjx3
RyIXnNcs9syHMs1ZghrFqzH2aIqE+ydS/aEfUzrmmomDTBaPx1y9J4bPyE81FxVz8kIu0ZGYCyS1
EuEP2kJbY83nZ9HO8GWxjRqh018u8HUcO8HYjX8ZUdzCzFCPVMoGqvMw3Td9969I0f47BKLD1WPN
ZTructUIj2P0kspcAV+C/qmi5SAujYlmTcRBYYUP0tJ/ujGDjGPNXeB62bcbD2od19NbF3EGHT1M
PXSZTQWNY3gTQFV2XSHco6m8cc2NXm0yDNzHak6fjVIl1GXGWS9ShkA2RJpk0I5ABGN6TbsLeiNn
wz1y4Q/RPq31CTgwCTT3Qsv01zIjbmsgAgSqAB1M3/+MpANbjmNsS4U3Z2B8fglt/8Xe2Ywc32YK
y0M3QNDpi/TBbOo9EdUsqIFcKYuZuFZP8SsyREaQofOHJ1L3I9cqlK6t4tC2t1rv7DLB5rlDd9eO
4YXhGvMYS2sCbZjYA9NsPXAdCx986r+jwEnfi+IBZH+/NhQ3LXxjGANC+KbmqBePOmunGLzGcczz
A1XGSyxbCKllLEFAGuvQb/9A5737PeMi5zqVzX2GxnSAiTisw7Z9bLzF3ahpRJzN9QUeEGl4yfTi
DAtXKK5CalVOy7iwBVJ57cYb+q83eYsrwp0ZhdebZkgRMaG/XDnVGMwz+YnC6zwKyYoAAPgLQnuL
NScCD5oEFV0InFPbsTjQCxDBJj9oY2my3k3AINRsWGtHgOMwBk5nSKB5mi9/iIQuxQzXj/zqnIb3
Xg3F3iggz5ZdgT9f/RRF+XdoRfsCiehnGk33YulWuEmykxWm9jv5j9hS8gqskrRvady8TFP1OJOc
AEqOOYeq7X1mx+bWm1NwcU3/DKPOWInecZ8laX9egXN56VYKZ66Bsk4dvNmIPOA2v3puFyNnvWm8
CysSCOJLpgz+vLzKOWiTI0iQD8Tnzm0JxG3NjBdqnvsPith1Vsh7NzjzLbcYN7FgcreRAR+U6Drz
HFLEr4hjuHp18mqjg36wOnt+NQtv1S1kG/g+5pNeJz/54DmflVf+oN4gy6pkf8Ww4ETk2jXSffd9
TfboOXH7g9f6MrAm34Ex128wDBV33WRdNTDFiA2PLfhSlw5Wf7Oi+sd260tbTJSntdccJGsm30YI
U9ukApCx9d4ZzQWwCpdKPPsHcKLkmnRVvYU3tNPqFEJdhO8Byukabg5R30QRBaVbRtD9mXzipUt2
mIUeFLIEBIPqUbdzFkiJmZW3vof54/VttderHumE68VUigpl+whLwamjo5Vocp212t5qGzAWsZ8G
yGNpE830G7REv0017+YvzQmwg3hLbqu1GVOs8okuh43UcWBCNzj6ZJUZsp1OvU4QsWVcJDEEynQE
Wdd5ekWXNuz0BkVG0ZLD3jUTa4tOG06pyfQYGPu++hh4+QLeWvrmTiZHUs/fbAGeTVjeRs5Ealj+
tEN9Jq9JMWqB0Rg14XkUxrNXREGhcw+cIiS1AojClssHOTQNP7WI2it4vf4chdzZsz7WAty7T7Nj
ARrkAH9cMmlDsl+svCouTIi6bRKP88bG9bLKNTcJ+sfOKvKz3Yf1GVNDfRb+HOHho0YqS684/fch
UnQJmtsJYogZl26bBr7XVOXlf19Hgkkc4ZS/hTVSyZEF4Nr0zPkkjH6G2oAFSSUE3sQUA+jrhH2i
3xWBi9iBaEzmgjZS843uedHaLG1vU2Hi4bu44FnMIjrLjvTCIoLrEikJ7qKm0zqOjAvAUpNWsmYG
ShWNsPpka3m9FRB+YSZWw7ZtGaNxEjikaLjmZvYR3Y0DgZoobOXx99tYGeS1qVViVcyqYbcrghmq
PBvc5Kha6cLbobWALgD5CK3eY98me/T5H70F5HXhEEO2WFVDc3GULD+mGUdbc6GgLk7Epn+kpfXM
jdanQjEQO6BVXHfc0YDKFYfO/usl5hRMdfmcFsYnnsugS8BIG4n+f8g7k+XGlS3LfhHSAEc/Zd+K
lChKCk5gakIOwNH3wNfXwn1V+SonaZY1rQkt4l5FBCUCjtPsvfY3kcYWobt8ENVRhDyWjTx6DIH2
lI3qOe2A+FpmCaOh4hPWB4coXOQVrbVuzfGXq7Wh6razpVx6TvpG+7JrS96hm39Lh2/EaPzPsWyf
FZ8/js1+BPACRCiHDphjdyFIBNlPoE69af2OuRYso1A8xb6Z7XKMESqqnon/hmmCEZGKfNmmyXfs
9uzhwwCEhVUzlAsx2+BxafJpjfik4uMIX5gTOJvezxlfpc+CN23DnxTua2G+FpGHuzZs8GRH9nMf
kyBvIIfNBfOLlPmjnxF61oOvdz1k52O3per59i0f+Z/PKmZyEuBTs0vUnRhQl+SuEvHpGAHADE2/
WGP2VdhA6M05HFH07NM8k8m2vOZV9TRAltiSWxetXR2sum9e6hzlbofcTpH7FZGmtnR0JEJdbBk7
U9TPSScPWGZd+h/vKXae26QPFqpmZmXa7FBKMHq9Z+CCaR54LTiJRP63ilApLSRufD7feXskZv1H
G296OewKbJRrcmI3YEbAp7Rg5szqjbjzvHPVpke3vYhr52VWFoEMi9UWqS1pMxkTBNBijU76UGn1
bwhOt4Yv3kaKvbXlXzqSDnaqje4ZewXUaZdQRa912UYryvpzNRbPestCLzcRMZq8scyFv8co7SYt
g+4YQNqiSy2QevwoQCqaawTRHxq1sYegIraQoVjGtzeJbSm1Z3zTG9et96UV3D3Xt9e118EKDJwr
sqXoEMIQWmpSwc9jMF/kd2WNpzomGZK5uLEdjE+ysl81ncS/3P2WFqWWatXWtsm9c1L3O9fjHpIo
YYaBIMUgpc6hPASo3n8mMYUe5zAFGNmgoOSPabugdkDPzjW6iC1EwpbF4UyUSWJTbnTtuhTW3pIR
83k+DIp6QuodtlV51u+jmo+C0yj3U3YZw1ExmcZQ0t1GSiAqDA7CIDPz5TC6bwFuOYJlrOWIEq5q
mfdP9vACIvXmYIT2RHKvtOyc9PaLZ0/O/JSDeFXHnMYhLahN9TVU1iUpuDGEhVq97WZFqHjTEn8f
6Ui/OTY2ee199DZ0aiuFx2AKvV0h9rkh0T54hvNe9hYq+xD/QXtsdZ6Dfh1swkZ700YGNQ5R40R5
7p2RCXKVXmMn+kMkqLeJ3frO0nKJzv4tyWBlxo1iSO0rg+0A8ZdWUX0ZzPO0AQG7T3PKNgV9pPmt
xW1JNd8Bdo0JB+CdsZ0dJKkLlTp2gfNUJPUmwDCstU+tkoRs6jjmK81NWRlPt7grII0SSxD17IM0
uk3NQM/Ztj2inQZbSgU5KYFENJvgKacKHWNTzc5P+yuQ8ddDcJh/xpRcPctPBHW9FqxxUdOAu/FT
p0drMLzwuQZAFnW8CQd5n6Y2OiLZXiqH3tUdaJQZlufLwviTxjiRbBTeuIubV9s7tWZ/rHQH24b2
1HVU15G9nNM5cNI7T1UZ3+qR/bbncqRJ4+p4yI90g8o+J2ByXtkCiPtiBtJfVFqaG7YCxlpYM3dK
S89JbW6Ja3nneb/vGc36bJmB8fAJG3dMrX8IzNqTYEycZ5HvAKhyJAb1Lp9ovtG5WhYqQpJhvxsP
arc9POcRu6dCZjsvLn/9IPwRera1A2ISfMkOSAarYvJfS924+JUNB6R+te3u2mvaW1uhWEehsVoN
zvQxVjojNep6bpXkhyc8CnkGWeIkkCabWbOH42Dv9ErDb4fu0vXOEmEYlyiB2SiyULK3zFHNM8jl
fRtp5ySP7zJMvgKrPqIgfmt975CrM5eMs2wmTPs+m4AlG+cNmJiS1WyMXSxpD0Y07NuGcHILu5Jj
4OOXuPaiHLsEkWyLQsPL3+NhRRliCK512PX8zNWLqdbtxE8ZUVmkUZdVNQ6jjrpvbgFKRhpRcKZV
ekCExn8FE1Qfo5doRLLRed55EkAthXoAy/hKteqjgdhQOOYHOAqcVeap6qoz/kVmpG1y0TXkb3Yh
CC2H275AIrQYcFH5jX6Hlcc565+xrj3VWUAaJHGYcbwLqu5UkdJozUuVsNtlprZzlHH1Rf1Imwcu
t10TVne7lC+RcP6SFP42QqomEYqjmcP+xXUR4PYmM/3AG99tNl1I1AaL+CaL9zEY8kcbs19laG92
6SJgEGD0tHjbkXq/JBY1w/id30qbXtuzzmjfH17SHFXCNsVuDw1EASb2F6P9EyDAmUI+UBlqDH6y
gyDZGbS7RXvRqicTLiVadWanGdt8Jy8vJeEk6fSdS2KHu9J4KwUgXNgyLPX0U5PxpfMEraui175R
VwUjZmVavKlRiRRMFcZ6P192MGIlA/jlWAX+SkM/OvSzDJIrdOxDFlLBKml8IrLlXcbGyQ36Y0wW
tUx4iqfxj5nDWm5n1W45E1xjm7A/bWVTpeuh9S5R2UOK2TQ1QyKeK2eTMBzmX3g59GB6h898xq8G
55sOa1Hof+KuPsYG8nXoKVluZ4tIj14c3V1NyEDgURvrKZYvrlwVDFE0J/xiLh6vsTj9dtE51VgP
V0rMBZH2R68AalXYnMDudnvLN3YkaEWQU/AiFD6k3D6/hiNMRtm8jJP9hgj4pwuhxzmEJnja8Dxw
yQ11uYeLNYe9vXCe9SvXDhHESfePdPstjhxzydAS0JqhPTvhcEsa6y8RIo+sz9CQQDjEVcCoQLXn
sjJXlj69sGzWa27rMMQFI5rwqW3TX7/DiV9V0HiB6CLLJLYng3AWWSi5xQOs42fNt8bAttgikFzU
pDVceZwstaLbeUG7nRCLs1YgnWDk5qk7p8NQT+2lQCjwkMOQMC09tyRcIMfjD5DQ7/I9UpiMPF10
MhMsm21KwUp5ZC0R2jDvwccCzMxaELnDsHzn9g0aqhEFozS2Yzutuq5ONv6UofVH8Or+9XgKGUI5
hyLnsKZ7tjZ3HNXZWZvLUV/95KpgCZjY8DyuIyPY2GZvGvlPeQreA8khIXx+TlYHUkGOC4FMq+KR
u3EiNvMeOpu6RxPIwO00Nd3DBGQw10pGPbB0gTZcVW29mO+H1vbgMSO3QL8If6xkLR/nCEXQF61t
MxhOnVL6snDk1plguoaD/6Eunpt4C+ypP41WPHLExFy0uyRMADhY2sc4IXRxBu5/23gfIvWEduNH
+ka8FjDoZMaNMmL01HwOcApWJpbmZxq4Pb59fTdVwAYsUaIUYz9F+B14usEzV/KnbywGlHa+N4eE
x8DVU/XvpIGGcTmJ7Npf9Xg/+gaCn21imgfJU0JHZpWE3U3H/JWOwFoanM+rQctfh45tu/CoIPp4
pOLjOvPa+NiRV9QkBTAMfxWE7t8gNG7Cl79ME9mUZpfIT3/zKrxXgXzCZIe1kEF6iShtC55XLmUx
caXGiz4lMFfH+a3XcjrkHCfA4zHA2WPWP1uCtD/Xyo01qxO4vRAk10WQsApDYWL1+rqIipXX+VDc
yz5ZW11Kw15GRzvJcW2X1aUjgGNoufqYiyzyCDda3V00mF2Lzp8+GqSjdEMJw0OPndD4EeT9BvvO
Jdb9j9YgsbjWJ4T4sb01CRUN7AtjvWof0IQwGNv0oX5PWpbY6s0T7kvIFJQn2XRth/HYR9a6yfxP
C5JJK4ejjKi4wWRe7BIzkIjQPuXyPlZiXpGd0vA0agxDmR2dRg6GpB6u4VRcioYYhER/b2W3KnK0
xb1gK/5bGfFbq0x7nShmp9ZsmfFJVjE3ZsTJUJrFtIhjg5RcFX+yU/8COsKFqenHlEV70ZE/iipp
z9b63MIvF8x+JtUEu4BFfmV5a72pjGNScIoEBdNblHWM/DWnAss7B7R64yIYwBq4cNoHFzdkLlIY
rHi1VvYklkJB/POiwdvLLMCpzXTJjOJT6zh/Q4upoWesu/yFyV35m9t4nqcRXqOhYV7R+d5tru3U
PVOqosBy/UVjwbRIsx9DF7Az8I8w9ho7nadUyLxFilctjuoDAePJuhAE4aASpzcO23rVhQB10vrW
dz1bPxtQg9UaN8PPVq6xn8A7IuJrP7KYIjDugUtMUYhnuTygpHxLylNnQAlvgEFXOhtJtJ1qNcOT
C6ghi5wUaYdCch36WNzJIb7Zrf4wWQAumYH4xTHLx2yl0FrbzXjwmk8H4OIy94cr6kXCyxkAMkBM
Nj3/HG1hQx8Nx8hDeEYLLRZpFr7p+J6XUzKg2RLnsrTvZsWp7NEhzYlOy1TlH9JhN0GqN2wJZZ8a
w9nTyRS00tZL39fwQBuqTOJFv33CRRtfuc+g3dva2+fzSDqqTv00bQ2LaS0GnE+zFa+OMi8kY6vZ
TfTsDkx2SS1byTRnqhm0G1GUm7xLdx2yk72ss2ZLGjZZSbjXC+/bQM8HDxU3n95q3KpoFmuM/Tsi
wyGuaeZNjr6+nJkmYOVB6SLYw2Hj9NveNaEwsdutOOXCKe62En2dEVsQDyr/TJW6YS7xMLGUEOR3
bBKH5CB7PuYpnga9+TsgUZ7c7Kdqir1D7EKT5uFTVxAMWntnoKSbogUS3MpyNbNNZWWsjJ4zjMX7
XvTaTgs8F2KHizT0I7DVJbQoH823LHI+psggjEQSjVB6tHDW1+TM4rkwRkFb0Gk3N1+a94z5LiDV
6eGKBJis4VGBkNyrbMpck1hhJFJOtPbqTG35gSLD0qs/UjOzbeqoALMuX0sM/X4cYvFKrIJzQlY8
L+9M56OE4p9pPL91dt7BpNmrVJZ/kugQ9a5c8218JF1pPRVh/lSPbfsQg8XSvm/Ng2PyZwEdhkdb
6o8YaTzIK1Ed+qGslnpu+ScPZciei/QlrJsNqFlIPq2Inr3c+fE9WEuZtSnTe5ZpL6E0Sc6ommWU
BO68Ll+AIDnAcX6fPNIL2eLtLGlB01MF3mA/3MIM4NwcBHvforKPpRvBxLJmoUSX3hoR+ZuwLsyV
XaldFV8zT5CFpCEZDTyHwGWcpSJ/cqKqnwFDHFhIZe2h32pjYKyTVC61CV2atEnqy2S+IpVV1NW4
DUCD2wVY9El30PJmbrksG8/dtLrzQqjTSxWHxz5pdugqso0VW1/In+pVGIPj5ojAmt4S8UAT9mzW
DMut+RLKL14R1Fj/8QdpQwwSy8jWOIdeOkewI0ZFAAkKNLyIaio/9cBImvI8jHgmWa+i5uARUldL
r+k+1PSShRWCNRtysn0DlPKsR3wBW8uAZCx/TaV8jgrd2fUAqhwitxbO8MWwPCU5Rr848pzWjCc6
SoOEIt3VnWhjMm4keClf+21Hj2p21rKptBVBXuzAp1tF5uNEPGdlcfilBs/0zt1PTYY8L743RvZt
l87ej+lFUt3v18RZ+AmtucouZRq+uFRyxzB4CcBs7wTxiSKtLmbivA0dSguCHVwceBxJJMlqDX8H
i+puVZIL3ev9we64i6ueFOJa4wCf4L7jS2OrD5Wt8ap6hYPyHklCFGwTqYNjCES3f4KhCDZVljz8
pHdAKcilW9CC6Xp5iHTIhkxj2uUulbStKUt92SHZGZDX1g0zm0mkPHGVua8V8RU1W5p1ZZnkoTBL
TVPzOcYsiyEe/0lY9lwfyrw3IBgXihhIuA/xE6o2cTBS/QMJurOO2JiOy7bBAVlFBOlmTvpBpDoc
57xhcpyVq0RwvppmADqCk/HQaU55SGEPcOfEM53XNg8jAV0URwXrjdgXwF+IEdbb2Lz1fo1vB3Gr
Jh7xUJ1B60wSbcK97c3w13HlJ12R+mCBbS1h+uCpPwZx+D0WxQOcSYYgBRchqZXJzjGYQGTI1Aay
lyHti5UDXQirrPbXDnFe40B9QYqfcFwSHdoTYT6iXfmAqSyXIZyIuw7NFQviX5064JmROXSJCNpA
Ml6r1P+YqvaXgSuGVM2tDwhoaODYVI0A1CGCDjDRk1A0h39eHNq4GaQ+fEAbK48554eVon6cxRUs
A1WxxmrkMiWshhWJ8SuQX9SAhkkihtbyUsrm8M9v//0CMPanwrKx/vd/0ucv++drWQLv6lroOA8y
GwFsbx//+RWKWLULBU1LmilwINDsCX4uvxn7Tgdg6HVKMe2OB1k20wGC0nTI+uqdzybe/PO7aAJk
AzSFUnMAUhCLZx+K+cpkx7TxSmrkNraDc9uNexL5gh2jWCYlkXWNgoRFQBSzc426n1Ac+2bgXnf8
g5kAgnDb58SuX4amkxhDDW5GNe46q/1AlwsJ5i8VYrBrRKA2EXEYC2QbODgrWpzc+dTyO25Tk0aW
whb/XfDOGgbBW5n7W7J3GL/FCOPoSGzX9vcDdREHSHcgKId+LarijTRjDgVpWihXScfr3Duw03WM
9uERaRa/wmG+Bxzevut4R3jWIDhANJBUu8wynHWdwhStuowhmls8abGv3WoGNqdxVgsHqQofMY9k
psz9ePUy4WzGGJ+HZmOx8qsxfARmoJYuMjzHgWCAtXtd8JftLYayDE3dve8OO01HIlzK5C9MP+iP
qnwTrgZoqWa6XloYuFTAhC83zA+rDMe9yLof0sW5PSXLxKSsknUrhrXb6vkiU4BkA6k7T73F2LWN
evEIElR4MpbtlXCx5En1NZJ9DawHfIxyO8xNs3K85JlpZHdOR56S//wxzQx/3MxEYjUW3sJ2yA9H
e2b86382TvHRhTn+GN+B/RXB53QKUTwlUws34JP5EULMBHQqUKitG+J1qKeQChnNZ6cSfROG81IC
ggTHQ7OxwrbcCFHfkuKkfNYGOOItcLHdJRZD+O70FiWpIvYqCxy8iUGML9sNLnbqSbw8/Sqe8ZpR
BSuuAc6xaJiSC8kjZiDTiyGA/detzUvLLYHchNmLe+pQmhydCI6M1dNz6k37GTIiD+s8BJaorxOq
BqRT8xgVc2HA1tONi+74z6/+/SLy9o7fo9jYhe0ukKWfdNs+hHq1jnvzWHrMjwt+piez0oCdJ81K
R4+BYdA12XiG1ZqUgXVjeX/TQFarZnI4X1jLTNa8zBEBSPOUUyJyQb3SbKzoYzEE9xFlt4ljA98F
eZ7cMgOphoIk39grLn2c38aw+1GCg95oGQcTN4JY20IP6RGNyk5C0sFwOFNaNyhWeuPkTGl3YI8P
vCrrEJXrxo7jlYNqRhWWXfvKgxMmKtiUSMoAOWt58EQ38qk6+rut7eSmDJGxeQg5D5Ri5Kx7tc+i
pOgPpi/hNcBUyJapF5zzlEVWm0YvZPmBxyGlK8p/eEqtVDS0O7P0jVtPCNZhtF1yLWS10VG/7fU2
IQJFe2exsbV9cQ2VU1G6Au6TNOSIrdcYPEmYbf3vMmWyM7Ea4YICl6mDe5lmKwfetUVOJ2nHD930
f7Ri8jakbXttePY04R6MEcOTPtp/q6C61FG7dSR+uI4K2WuNRRxq6WYaInuPIRN1GEmzvR++xpk7
nJ1+Gu9TzrQlNlfC6W8yGpJtRR7xImGcRo5rtkP9pW/TaHhEwRQcGbeUO18hyRrJnUhD2a6aWeLR
jZzkNbtL4RRHg2Su3oZxnbZrIpPXVeBuotD+k4f6nz5BOBej8SPqJdgEWazjbOEF4o0FpaP1lrXB
Q2eqlmMQ7xlkypXFmuNgwjpY6NqkNp1bXqeSg1lr8XGhuskIhna6RTYplqEpti0zGjehnfMmpuLb
LbjoGM0Bj/h/iLP8/xEkTwn03wVePkWS1el/Acn/8yf+RZIHCu+gUiMqXZiWrrN2/M/Ey/9wHM8S
vgcrxgQNL4jV/N+Jl4YJSR6XHqF5tqG7jI/+kyRv/YdwXC57F5iqhZnU+x/lXdqmDa/+v5DkdQHF
Ge+FzwzNsHWLd/F/k+RHOzMrVZFhm7JoCFR76nLXPVKaRaweeAaoDN17yPM1t+rr0W7b5krgU3r1
7rAC8J3oLhpRItHjAchBQEJzDQHVG0K24aoOcGLnyNgRNa1wFgf1pvZNZ910c5OF/OY9kigSXVVG
XwYSXZu+C8ofqGkox/lMOWnC0z8vTSfCk2pGKg+86y1V78mBA74KeVlMg+i3cdpUG1UEknxZcAdr
u8Ou5A9jefznxRtIN5ciyl7H6aEUm0eztIarlNPPkIXDGb8PgsXOqawjM9zwpGtNfjY6TvGm1bDJ
BelO46H+PJa+/lx43VW2JgZ0zxwvpgrkWZBiEwVYxEh6nivdAplZM4hgbzLkXFQ94HfNMV+HOltX
DfvcTQ7YeuzUjLTjqmARR6MU5PMaMtWGK/Oo4uTUKc8oCKvVdC0YFf7rhdt9bsmCgzNcnFiD0RDo
/rkpClZM828V5J16akB7JdPedQH0NkYNv/z/vPimFbGEwV+v1WdgMncwXXDnugT1pR1joUudxHPX
yFXMgxb3P3XeRtjlbfxxOuFDK0sLqk/DRZ8Y5sYOIJ8Cg6v9dZTVw4itATRkrbYv+7i7ahVFWgcJ
EqWmtuV5ArPBcZaD26LuipI/tiDSgxq32XnmJK+yAarc+SmrKxm6OfsPlsQQTnIQwPyKGXNOTUdY
eDZaf7PW745MqomotvQXJ2S3iaDk1LAy6HrlrauWmOrJpeaVov+s6prEPde8NZqkQxf9Xavidq2P
5UlOY7hiO89lOcT6my3aYUWIkk1DVFa3LjDPvlailTGt547h1iEr/Wg/CdQB2eg/GS05gbFu76YJ
SgbWGGCqCWubSccgOMKoaoAch6XBM2OiLOjJh1s4bLjEZMOH8aG85z3xWlYFnHXQ/eM/qYVjnyND
8TuGWjYu/zCEr1N65ieaCX1pGNj/vqqc1aOro2vBREwzRBKfTpvt+RP/rANcJypAx1QoTDbKJ0fW
HpJbFxNOie9hM3OCkRI92RH0gKG/A4hcxDOZRynzDdJRtmg63mMvnwc21fjIFS6WgITpWL+ZrXGi
Y39YXXwJ9IfEgpGVOdaaTqeBzUnqIlNGk22IQsKytnDoTiL76fLp2nGP4EEEYQJEfCny4DyZXrAI
gCKy9v0NTDRPDmyrPeY9BBf+sqoRZxecQEvDbzA+yPYjzYlwrIjYaaoD2W5TrqwnycPQ6j0PuXFy
rWPiP00vgYajmftII2qixr4UkDZd6cFvg9JjyRglZ8I3f41/lAMm7t4ZmXx5mN1wU9arAgunEydq
O7h1hEPPBIdnR90O8dorMWzq6hc2ekDtLtLEf2p7VkR5Lfaj1n20k/vmBuWwxt74ncnvERveErob
0bGxeUmUZq3Zl0/LS1jyfcXUsGRF+W+PDC8LfUkYb/X0PTLz8lC1INeFAUMEetaaIWl7YFbMt2ri
amNEtvGT6VmnCMXXKhWpssO9c6W71BLmGfg0oN/QqycOv5qogg6l7m64VVBatck206S/L5HHknMX
3CqBn6Fo+DZxyGbLwCByZ+qZqYOC2ecB4TqswgGMuCS2+/ouAJhjxcG3HKOWtpUm1k4OXCSXcnAe
vgHBlaLPA/0F7qSHGcWKfDyRm7oYQ+b+fRL8NazojsXxonn3iMENCk9mBXO8lS5Htj1jeTdZkCdf
NfBe0D6YIHrCH6ZJr7dpTMeT6qeeipelUTd7fxUm92KE1ddYB20IrS3dCZDFquT4cIJ5eQkpaAYC
R+b0mZp1u7FDv1y1ttq4jgj/5lXwib1oWXQiv2RmZ6waWzD44B63en/W2mb+VZiINnQbpq6bcach
BqIKJQtJw8t2FR1q85pswsE0aZZAxSJTpmRXoj7Q0sSHwo6hfziGtyVLlGTy0LBQmRfgAlQQnqNM
eYhmcCtFciMlKlWy2ARWQhNwdv9VmXVzqfqOdo7p+0ZJcdCN5yHkjeauQBJUk1Ki2NKGOTZMPsd1
SMbaq8QwKEnBWITo1pY5IzosB/lSw7v7hos/ZkrG1MbtFlqd3nG+vAGfWweyfFTJidxJSAi0VARj
kM/ivlWQCAQ+Sv5D+J7DpuTIPtNrpgv6nT+29ZmoU8JZhhalBbCXE4jqMOoBgL8uuwmnhLttJB2g
mGixRyMc1zi5L6UWnBw7A05fYBQTxbTNKpB4eBs3RoLqSXNnzdJgFpixfKCarWSuk5Tb0qyYDemb
/rOvXZg0ur2SAH78QCfQOvH/egFuZs/8abALEovHVNVq9lb6rlVwkdjTk8TprEcQJZgLDcJLa7wM
uk6j6rFd6QYWJB6Gch9wyMlivU2om+ceTWNgoV1Gv8pyfr0uv3th9GPlTOSj3rsKmP7OqOHuMmZ7
CLmp2HeOvt9ugN4yJOVUrUPrVap2OzINJFFnYVUM2pp2jAnV0hZNk95TpsW0eU9YKleD33wAbmPF
OanXUTAXdTx2qlWAc2r85jwii7NENdUh1iDyDmR4s2kd/hm9728G06RFYoKSMuIXtNfUFaG3Tupu
M4QeU+l5IK633W5UjbXKh1XMQroZGnmGPDestAh1Uc+TlywMdNPSz36YbOsIbZz31o5mGGb8Iqr8
q/B2INo2sap3SaM+DKt+EBFHjteoy2VQ11DXyAFaYIqeuDWG0+s5kyLceJANF0AVCPXy2LQUvshx
Tqv5xonus2zZTNFjlBKSmF4DcQZuA0i5Mq4DRQl3coIBtemXzOm+NLnHrM/g1d5oKtqGVoHMAU+E
GA4D3n7HHa7IuaMQW0NRDa/EuCwcMQT7xGdcxzgGCWGqnXRGJQMo7zWp2Bp4R2LiAE5ETPl5fEO6
HjbEPearpMyubJ4+JG6rberPiXI0fovaUu7KmodWyjU3je1NL85Q3aLp0ZBZ96NZ3AiZJEY4IIIX
xH+8L30v46eZrREMwlh1an0blZIBRu5hCc+1lmJa3Ng+cBMOn1o2QQIVtJsKjO+xiliJ6wPx25Pi
Mu6mbDmZs46W45WrJ/3SMv6CyW59nqf5T0FQJUUdCgjgUIfMsD+Z6l/7Ocwgdw967lz4tlYpfXvt
sYAdMa4E32CPICNp5j3W3pK+Png6IpV+6m9muFeQUNe57731Q3a1YEiuU7tiCxszrnfJGXXztaEb
6k9pMNqBKSxvZg+vGO81ol5jiaLQOaJZLuMVUnXlEhWcJrq9BYP/7jTpnGwktk5CVjsr05oHN6rX
4DB2maSvz37z/FvopThaCNhXpjDGXW3F+TLqoSSrajoz/3eWnLEhAC6mJGH4QHNvI+11FnosZ1+z
cekMBAhZQ8WD9wCKno3rbug3jVIPYzjmHQ6BDEMHBY9zwYw7LnkU+KvC6vwnm8w8ZPxg8iGDkFiL
Kz2v8A1RhcvlrJaxSv1UeYiFHQE6FXX+7NY8MxH1tnXbPEewzTD5sMQP6LrKiRujHyCsK/3XFvhy
hPdcAyvdqdxc1ZVEJWkzsPCpWOrMca4pj1GAqsau8P3+Mo3NJ63WHo4RiyvZHTVjNmExLxkI1hZx
7p0bNWEist6KRP72ff8GQJOUgyFb1SHHbql6xMBoD1Oz3yUwpdZknpmQ3+dV5ViscIh/+RFSPqDm
5Bci4sDCTT1WgJpg/Xnvai/h7PYPZGjcLIXwxW6bX5uMo/l0mG++UK0AJKxa3/5q4cL3k5ig7qKz
igeEAffKYFw538dIrEpuaOOVB3iBaSqBh9JMN9kKDdtbF92K3r0Lo3dPmK8uI2kpiyKY89ErIihZ
WdKpyiUy33tP/uFE/MkmJRlFG7qHPo+pC40VeAgofGF13dpTyUtZIo/qFRqe9MR+jllXO5QXnNPP
Wl0B95i87qYXB5uuY6XcQ4qiTHiUquxJw+zZLRzMbHta6nLZBI7L91Qg2W+RTyTZhJio9cVGCzGd
jeauKYWxKAw2oH2JkaeJ0Pq3aN5pL4OVQ07A0urdNyrFXTw4byiS9/DmrxJ8mT+1H6IptY2dCSze
eFUZLpF/UkNRQTYrli7KcjR6zhs1XMbcFwW61cvflC0iikg0TglnPOo7nl2AST0ORy/pN4yOgcyQ
mJOUG5zJG8lVeRwhRS+HZERsP+NAsxoBXmTYmDDMuMbhMOq7tEP4rfBdGFlgrqKx+QHyd+Fg4iIm
wHRhZRXrz4G8Urbgoq2NdTmGxsJICdokC6o3quLYo/EjUQW+2JnPfkJIrEMoHAg6xWHJ6eMCgG6R
67JEZ0FppbRE8T2uOQr7tFlZ42P0iP8h1TU74FdhKO7BtbAU3Ofp5rZNuU6ajiZhFkwQbfYTqOzh
Z4hZCkAPDOGpt+WIfK71MbcfOt07hy36QtRpCm1NdWA9zVYyODZGyk6iIrmG9kxz1E3rCaSNGmuZ
iqE5NIa9T5tZiWIkb1Pcv3R56C4s7whyOz2VE2nAAYyi2Jc3HCfI47hyHIPnmdSbHyOWrItgjpqz
mpG9co/vn7ux8zhGqXaLkSRrktdR/xW1IlWEYf7Ahi+X02sSzI24bZTLqHVcRPdIEqBQw3pOhuNc
V3taotOufEGM36gW3ZjVVR+jSG3KARvlFuMI1yzxL8jig4kMnIWKvatOPChW71VVm0tp2uzCUJgj
RcGJ5s6PAj/MP0pNvfKkE0cMZWsvP4V68YcO6cGeB/RdTi7JGLcvJNL/DJMTH4OGf9OO/VMfB3uC
NDwWVbgc/XcrLrC6K+3sx9ne4wpvHIZCQaQdiiC4aB36imwq1VbCmEE0ziyn5xljQXpiN0p6CSkS
dWizi5dety6qrF76SmcWOmUH1RbHePR2/4uj82puG1mD6C9C1SADr8xRJBUsWS8oybaQgRlgEH/9
HuzDVe1dr22JBCf0133arAFDSFLd+Gppey8o4Q4TLozcA29tgRk4NNnSsNKEtvq2VP41gRaBZUP7
gr5MZe1uAV3vYlfOm6zXHJXyl6Tj/haIa6H5WDUwV6XmJNhzdprwfDHD/ZwSBs1DXv8diuC3rGSx
ZlHwuc6Al488gIhdQYa26kW1y5X5o2Tz2doulAiXhEZrv06u2uau891XGM76aVls++qDqq1EnuqG
5Sghc7wBe95BpOJKHzhiP5Powcteq3MTmTvg+NOZKki842nxPYOmQP2gEw2xasHSh3+8Ipl3mfbv
eKe6M5c4jhw8QUdalJiTq+kXgtauSgICvFOCTh6S9MgV/LdkJpHTKmNYDBL+voeWvx0rjoQ1Du9d
Jbv6ENsoTw0/fR5XpNaztWLGdEKQIym1NM9q6J070hhcWIvPiTHDq5LuuZvUz0AsotXRgvsNWF1n
oA0BA9xBSxoD5sXjwpFSTTPB8ThIuFkBwBGYIoZEWrsgc/8ZppscuSMe00KV5/+/1D62zDZaCH0N
hunJuVDzfAJC/OZpkJpZRw+XNHJEOnIcqWX2zO+7bTJRZuU6VryWuPs3pLdIEQXhUfRw16jlkPt+
6vA/xbc+pNG9senr5dSwQtbZ0AzMrxjkFOto4TINxE3HZrh1ky/3rVdZB5/bOMLaePec1tnM9AIw
48zY0NpNYxrOvh6BnDaSVmi8yRPbyNmqh5/J8a6RNJrdnLhrL+f22Ar1o5abqLRD4g/RV9V3pwxV
mvPj8JufioUn4lw942JbeYK9wkrMERAN6SW3fCbRhp0158gdpR8CKcQfceKxBa7brngfa/dHaMkl
o4XFaGDw7fyp35TQDDDCFWei85t+gieNzzXaMBBitQF9fZbyd2vFiJpFkW18STIbWsi2B5BUEoje
JCQxSRpM+GM761+YNDbeqSa7ehhUj1qIq7Lm7qlJR5eMDuoidLcDCOxOTbexLFgdwnxvACanVS85
IlYZx5LT79aZCTRXRCZ2eLrPpse13WiOTsutV2Q2+eP2STFSA0A2hRuzqO5sio+m+CKDF+0KhuOo
ZShUIqMO0kvX6QS+QJtGy6ET97xoqMywXlLipNQdIhGmZntCMV9PaLvrYkGyAU65TjmPpkqaDwF5
wrUSCAg2ylzMGrplS2YpVMDO8sWdRDG71+G6I9YMn5iZMzLFcxzlGGvs6AMHx5dpUQK4s61un0k4
iBjC0Y6SS5r7uHkTuq2tbLxk1AiYzvBdhYCF3Jcid547xUU2g9i1GkCyPWm2rgQvJZzv1xivy97o
y2mTyv9H1fWhKakHqFtK4px4/m55JduGQrMSz/pmtsw/EQOLuwMrYa1ba9sMNEmaGBPZokDsTyZg
WwfgcOIzOqvoYjCj+pMVnkSR5dJcj8LkLODU/13vkvprJlP7aIF2UDxyMywie0JC9vFb8PlguTQq
LtaaRlVPQ/wR+wkVkxNtVKBp34LWBWOabEGgYV/LYK3GuYIdKLhAkUJlq6MGK8Rn7QcuhN6ydOAs
9IvquA0rrJ92TLqNJDoQ2PqadebXwNAS/12yhfmsUB7VrqjkZ+Mjxc28O9UCZJoFaYw4ou6wfBoK
O941tf9NKWu8MbX3IjV3wdSGszcHzXMfFt3BQf2VXRbsTLvE5y7N/EgY60iaYefPdrgVAxt5oOT8
tFwda9G9t+ouuYGsAnQYTs3lU9lE/7BriZQeRM+jtVwXvClE7n2y6SIz2zVtbyQd4dpQyLOyWvZ2
mySTiLI3lUR8WNzoC83tC1HyyAwR0qZvXVqLGK/qgp20zYQLL7T8gVXIsuYrRPx5r8viNpgRxtK9
Ab2m0SUCfTDpdemFhzTF8WzJJNiPLwyw5p01yJ80/4npV91Btv2NzY9idr9GaOyB9zeuB7Lf73Hu
yR4RSr0RUt1XU/la94m7D0sOlwvvDNdKTz2C/ptpYrYiDl5Ssz4OURZuSz+EOyITnOlRfHNG+Pde
mgLs8YM7tmGf7zL9CetaIRqW3M8ldFg+4Luu/Z4jzPtZysfTd/gMObYmAIf9J+xQFmO87I1mVxFR
iMUwfCWOLFam7d1Rw5khwZw5Kt84+8ypuBoO2UnVQCnagaJ4VokkpgkAVy1FxTgOutg1IOoW3zkt
iou6y3LVYPE2eoYPAyeCuT+LlA+Apbp/3ex++BQtIB6eAIIs6MPoZS6bv0DqT1btPYdM8pniZp94
5ACfDjkF81QNSxtfsqa/DUvcy+zQbBpGHzNZM9BMMDEqNJfOy7AH5pyf52heQQPbWqO84Xbx1xb+
Qbyq8jQEW7Pq7uZY0jQphk/H9X7R0vEt6uFuVPETZS4EVlNsri3VhgI2FWCp7WxUz6iv07GAk59x
JicxQu7DzjuiA0fLVva6MHoWFIu2goKnbWVPEYEgtqioj9mIqD1L/Kk46GbZllonwVDF66lLYNyE
7y++d0UTfB5dWGp9F3GRS3Cf2nA/fSDb2zRONyBgOQuXdIl2OHg3QUtPqueXf+fzWLrvkvd3RzL3
zaVcYkjbu5+9MplkhqeOk0mpneazwQpAAc+uZkK7lq9Eja4zU/6tn0dnlYJAh794nyboe4Uj233q
gNE0LRfzZDZsGxZlz6CZsrHdX21v/IribK9rfcXkNIT6GNai3vfegIRCYVqtn3EucMOQDRVTW8AK
kLKaHtvoZHE+MAj4oxzEh7DiSGhyr95pRp948ZEZi8B8hCHMxzixryMJALgMx6DE5GE2gwulsXgq
BvVkjuH05JEY7LICElzCPCD4R3SAyUaNKqDa4TzWoPDL7hm7OpUmaYxWTkPOKskCMJs876Lj+FUP
GBamgksbk6Jz2tRcP6wJR7imO3oJyQ+5+TG07hdT7XQ1+LyOnu2UF1KnVoBX1Cqe5xYyKEtavoZ/
mjLgmCYarIxt7Kr50Aq5lrFC8+e3jxlsuTBi7JJCyKtLWshFEBP2lyc9hPDuFVuA7hTUTi+NN+3g
wrzCFUIQpn5WBAzGoZJblRugn+yAaHLkw63xVbJlnr3uU7PaWGZC+hihrnMjZJnB9nYBgJYBgMKq
MvrvEjfNUEWY+Tp/b3vth5/tmDrg+XLogbLD5lKbncf1SGv4B/VriHZ6BW1ZhsGdZtUPO4i/Yyf7
hzMkvZSieKYDhcJo1mrZAUAFqvqlHOw3la9HwAjGXRlYYBFLoL/aWbicDGJ+X4Djm4zQgFB0mLT/
VjHkqywEaybzVwjr5Qqf5Zbh6Xuq+Eh2Yw3wVcph5ZbjHkfiHw9U/7i0jNSIzysNAHXNfAHb0thR
DcsczFa7PqBtxv1tZphool/88rhvq+CsFOAnoPnulhDXqoYSRHpy2GIy/4ywY2H2DhdygTrZDa5V
qXH5DPZTSToRjzChN0vzWE7Vneah52mayYoYlBH5zaEroWoU8bpIucMT9JkCTfK5Kvdo8tgHEcxZ
QQX/6eyuRJD9LlBnsMQl8ELkCw6r5JTgFPv/P6Tx9S10SbnPXvmr7+PfFKwUK8uNPgo1njmDltCf
P7qebTGjrFskPMpUEzHU8O+Wbo71ZDoIBrCbau/DKbq/U1Z+GC0RZvza1EWyIuiSaUBvjPQMu19j
lFxkjIg2D99SDzfo4QWh1v7u+Fys43b+Hg37k6onxXl3+FunJd12DcN/wFRF0W8Z6g6bNHGOoePU
N4mbV+OfWIcOBiAYhoOx6JMhokNv/EFMInmDUyINiCN3pqLVHhdc4aSnDhAWwY0YxnZVc3aS1b4v
l8r1hpjY8tQMYfwroz2N8nfoBD7IK1srlx/dJCfb+HymuUM2wfRDGzKDSlRUJuXV1VHS3grm8Z6Z
MaxX3h7kwCc0sGkDRS/Ylo257QQrgRyrce9XeIaR8uP1PGavjpUB8h8Qcsewu4QT1rScTf7SZZ2/
c0xxRA6UDKw5IoPp9k9ddW6jPj2klC+tXGDZRqBSDP5puHIAVMDzoAzDJzvdtx+OENk+LMYlm4oF
SrDdj9PkHyl3OFg5c7ZJ9cCbxbxzUx5i0Q4/rcvUfCp9UF3GzMJcIIFkAzKU70FTKIVD5p11IHBx
hCDBlmszy8djLZgsAsYJd6aO/DVtONwfG3R3jtTOebSad3x5z3n+ggOc1lBViJUs/W96H9TKqsyP
Ju7U3jef7FzVF/qA0nJo773LIELrm4HusDYTd2RE1X5S/JesIac4xOpdMj8/2Od/qKzD0SesacN9
ozWzHzcI343q2C/NS7Y56UPtDYDy7PokFYaFCAuo5xB9ijw73KeLhTY0uAHwD1BGMjox56Y61+CL
6UekpT0rYXT7plz5WX1peN0nogR1nAJnZBDCWfoKCv7s5pa5F7O+zwXO17mK/W1Q2UdCBDV5BPld
I0GOpM5b1wE82fmPFISNolKbzDStcJ11n5xXMSSfc8FFJLcydYhwNrdO1IN5sg+OxVWro4W19vKd
Fw8/WZH8ppuhDarNIPtPnteBq8/0plBh0RowFYfJBO5puSJf0qA95Vof0oIcsz/9VVhi14NBg0JW
0GVDdhUJJbt2MvzrZshCVfhDGDNal/BNcTxwejbQXoMaRTDW6R9NnLdy+gopG2B4il8Y+iNJrWQN
oPPJ1K538mLjLRmtx+SoWxlPROV6eVTPk6DptVOWAN1HZFtsp0C+c5rJPnz1mLwzoLSPwIw0YlzF
UQeYY8ZIvG+MdOsgvzFi79ptiYii+gkIsz70Pu5Rg6k8z1Jx6TlrlAQwI9f/sNnwSic7OOxEYxO8
ZAaV4RDE3rpweM7D4ZiQwF3NhsQpKjeewNxn6U+CrecQc8LBtbmyY27ZD90faQLe0hktzDS0pUHX
0SDevfGkPwrDtsgy41smpPDmmMmTJbt3OYkzJems7gxhNX/vEk0BE6+tD6iMD8qeMOiLAexZ+pTH
8qT8Fmpf+Jy21PKlHkfgpprfMIDhbuqS6dyPNbSRtiLMgGAWfhjCQFmhcXLM3lrc0SALNrnkWXVS
n3WaowqpeB7C4MlI+hu0BibadNasLMPashePqzYczxDNpMlPh1hJa1ZVug8vwCGVhcM1N9yf2IQb
lCfpcUqrazlGeyg3lHtY9HQ259hAPhVGvdit+79l/6oDrqlTYTZrK4MJRePIA8bgazPgOFAh5zUg
pn+nRVlZnvukIy6Sa/MbauTjGViMjWc0/BUTkuwCJuvk/TfUNp/9Yj+A76mhzm0xP+D9rd6pXTgW
c44FtLUZuXu6ODuhcQy76NDV0ZtrFeBYCQ3ZlfPdxuz2c4Nigna6acZmWrnh9BfW6U/g8EDb/C+V
dE1ge8GFDNNhmMPtOFpAhigsnAOPhvfB+PFnwbnaInkmOwMT0R/HTe2VVQ4nrw6/0Wcudh98iDT/
o3uGhGSSKq3PIIHAkemrY7NlVfXJwn1vpvR9x/5HAGbH15eoGYN1M+PSswwPRcRYPAjxzhZs44Mz
kDGT5ieLcXEAh/NIB/0Ga6uhqYHQU/OWEOawI5aAGUtf+8NRUmBuL8zDjOhQ9phAevpUtnG3dDSM
xik1xMGyyShrDDucecvH3MwhDmRJn2diBNdQbgBep5vRUW95GPwhz0sp4FDwpo9rPC+BorVFFc9e
Y948Clq5s854nYLJviY6iK+wFUG9UbLaWx9oA4B96YKDJMopwgyaXQCMOy3jI2abU0YMnWg1n/S8
c+7zhPWrdKaC2gG33HWyvwaB99q30136zF0TK0AbXb4A9LlbLtbwatRbnvvigFMQPcUh+dWMXFID
Rg2wcjaVrLAakewVjDy82bjYZXkNOvAMaf6eYUlYUdhj7/ES/rUMg3SU+PYL4EKjI383+UJUHxN4
cUm9j1O+SyGcf0osgmjsNOvSKFnOTYZMiv6FG3kzggsnzzMOEQM79sedYxB6V75zG+LW2RYiGE6p
SuPDwDmQVQydwODe4aWm/jZG8Qdmin4Zs1ptcVZVQOBTOP4FqavsBvYovWYGmndB48/Mol6b1jte
kgBjM+U2XnApAVmS9lWbRPvjDkKafI/pvkMcHL9Swj6SDNKGgq5VRHcL5akk24QCF6bhM3D9Y8Ma
Q/lEq8ZW1YZ/DazwI2jTi2q9X97I3NDr6IGbJxLkReNfosnj2jCL8oHp4DvlCkCFF7vJfLdSF0Bj
59rbPJ3eyd2wW6dWvK299lsOQXOcSjdZ2cZZinyh1xAQ07SC+OEvv1LfVK1UmEaeI8+B/2WChBmk
TfFg8Zq3yZ/ZaD65VgHi1vJLhvN7R4BCQ7Xc+4N1iy5VMXMi9W92kHLJFQzostiips4lct3j09nZ
TvHphM6ljxgP1QgfUCVgXSCJh9UFIVZhx9BvztIQFVEuCkVfQZdfYMMUL5QpJBazeU7z4TVanqoS
SuRkXQZZM2PL6jN53ZghafTTJwk0PMnpP0YD95pvtRCOJBGAKp6eE2fmu84kRdMvdr1Xc/uvH8Nv
ewZbGlHNBzkWT0LQEwYWV24AoOFxh5Au/s3QvmZYQyIjJ3uUXYSothUO4vgQa/FniZY0vf/q2cZ6
MHtMsTBq16a69/kIekgy+ZiaxzzYCK4IKHQes2rdK0e/5qK8hoVFf0dhE9kh5d9WIMbYilDVumfE
hVNvDxRB5jGrs/XmS+untdIflxW1bYw3jx5mIYYzKbrL5GlaJ6J5Tx/AXWTua+ZgB/ZjeohNzcLl
8+CVPf4i0+wPyv87acBRVjKy7dPk6lbuPZv0zTYFAjFSCJcOOw/h+VSXdo73vcYGY6X1E3mZ0Yyu
mWiX/aGiP4D1ayD/Ha0WeFBWO3dqfvC17AOOtyNHUU/hUVLZv055l9opoBA68QecM1A7YtrMkY+V
QOyyEK2fJ4HSnxjjD6KdcN6b0r3b+ElIGTk4YvU+MvXRTPQzodmNa8pH39IFK5zUOkXZBj9m6kF2
sycCL7IvP72JPrkkZKpRRJdxLF/tPGUjFvZaC7hgbWBfiENQXwjzzkLXolrQoBVlu5wX/TDe9o13
i5YXI3QBL7bC20AlOPayuRHsO2UUnhRxzsOW8n+M6JQV8jmr+/cJZXCPnWawjasypf1SOx4+WfXo
NmbMrk9vU2TG696yfntYRTPH40THFGshkmdquhvFa+AadzdgJMZB0/VB7oAnp9+asC0hJVPAgIOg
Wsbtl2PMzwSQOQcF4cHN0XXbjlLXsBm39FNihOyTQyODV+bov2nSgjKLrc1BKgnt8CClf6nm8mgo
524n9QOC6E/cGVfhZE+Nl3PqI0vqcodG64vB082fpuPuqnTewmT+DHmYB3Rd+ja3OI7KtuNCJ5tD
wSFBSMOnjqX5WbL7OqQ/j8WpBunZc6hzagdJviOCmP1RDYfh2k4fXCX/ctIkV2epQ0yckBng2aGB
meDqDEte9ig4emuOuPbTcRdz4d34BmxSWfOHwlKsGRtA+H1b6j5saEy1yJ9y4Z5ptk8ayKzVk5yy
49BGZ4TXd6PrbgGZq63N1XPVtfjThvEl4pGV5DLFMkFueF5Ng2QoE5lNzW1chuKOALCnfBO0ZW+t
vZKbfDXLBZX1v6d/Z0apua9tepYJRlxGJY9ZNZ07Bv6kdOInEnMJhbR47+qIkUHh09JgslB7iC+l
C5i30Ps2aN5dMR4zk7dP4mhcg7+4mHS5OtP4roLhex6mcVEF+FNcdfW9xr1EbUNlg3kmvAbfwlp3
SHldPS1cMesWuOlD8xF1wNHl2XjrZAuGUTLaEMzl7M8uto5TaH/2mE76OZ53FZxbCFnNFoRhs5KS
A/7Co6VDmgXOltSZIJnPmD1dNT6PzRt3jlfGUXdNKpBBwLDNov5EDwZDAu0CFChODlG3TVf0dwXY
N+3DM8Ikk3+mOxbO9BQiYmcFG2OgozOMXYfaxgo3hkGJV7e3inQ9S7KCxH3XEJMuWGC/2sLFdpJu
uh50rl3b3zhITpRr0QrkPCMvU4PXjHs5cBS3E9fa9bNxstoW6JRGouMezDrACZbgEa2uaN9E/M/C
4t3pku3M3H6dT9R+Lwbx4THCCptn9Y275dXI8y8TbHzPUw4tMG02boLtoXEDYB/2yQ8RJAaFgyKP
Punn2BWzhbyo+lseGljtWKsxMj+AhZzggYZ4gced77hvkPbYn0GWp1UBkW046u5bkKBYlmSjp77R
ck5zGlYrInry3VPJH1Xk2L0NPiu2ilng2PlKOX2ajPywnNdr3GawvsPqqfSa3wYT8T7nwtbm3BR0
dwv9+Z3t4QJg1NtmXCmBGNFnoA+eKH4GLpVmPb9V7XQcO3NL9IwuEAm8r4jcMyS/35mjAedW3a0v
mbmK8KBgLDXzfKbYtqDRNPP0j6qCb0Tfg9voE21u+PQxBsiIhqyhMd/a7sEwF21nxg1iLY8VL2dV
llwF0P2UFmcDuIQzAXPuvxpFLp6tK/JDtOGJFiDj3seol0lImxclIvjcsYLXnM786Z8d2b+cJPGh
kIQH4hSFp9K1MRAt7kXOxwtKSpB++c345Br2lZj4d9MHZAmRf7i1uqJ41PTdkW4YPgdXg8/uDiND
uh0LHG9YrikaE/EXB6l0jJ+7kTRPh+aY1xlMUQNj9JZQ961OkG6K7hOm3lT0u7apuP9WkL59Xjm7
8z4jw3wHKszf9RqlM3cS44U2hTdqNeARYUNqRIBLqnYu5E0b5tRNsuOQEwxRc8k4PZiReCEfF3cd
lt+cpD7MncQjguv0VL7nfvdDC0V8xGFxyht+msnOxbZN+R7bue7/VDWRQuTJu280P8Lxz6ZljRvC
GT43NQjSgM7feKuOU/sFYIYGXAVDIAwYWg0dt2y+LM46oyjddcP1YTMx9doaiwBLP0iaB2zj2a9q
OcG1ngHkwjTujiYGOSf2j5bGlzGE75MdxUdyvsmhTBLOJmKaAZ1XT10EIYCVRi9eyioy6eFqGIT2
MMdXQzdy58kBZc6cQIMueoOqACh/XRROv9MEzbbpFAAWtj08sOgJSITBzRwmuUuZQZsdVNfolIaZ
dcHP/JdR8sccglmarHcmskzhOWgGbQ8rfTxk6QzEQeDcmhlJXxubW2kRJ/RY+kBvnakrqULLbUIM
FTAytKC1iHxnw1mbKOmiomTcPVMDDrK55OT//1L5LTkH45HK6sfuN+EY1ycub/tq+U3QSDr2jeou
uCTvy6i68ImGNhWY0BaF35/+/9J08tXjeABoG2nIbX/oW4n3mSnuzuC88WczjwPjtfyVnfUk8oZx
W0j6nbr0+mxYzngYIR9DI1wKsWb66vppj2M84MAVXWGyJrinjU9jyN+tUoudNXsobkAF1tFsTAdF
Y1fJH0eCLGE+5wsEIEP+2BN+HLOnV7Oyy8PiHgLmYXIPHPoVHB2+hVaW28im4V7b4VNbtsY5z7z3
2Rf3fJ6MdRgPDMN08FxzmIREUF9HSuV4+9tiO6bzNxnQ3NUwHHOwFb5HeD9SwtkGDT8eZ7C7XRtk
5mjM4vzIKk6ZAW7lDPJP3wL7qJ29j4+tZ/KDY7sumNPEQEm5iCI4OMW5jcGlhsxOSLdjJuNmdwRz
gpFMQSWZ68fAL1hjvAWXQn9WQXUkNZQr5jVwc3ozPQckbaANM4v1KCkce8t7MVNMMuOsaMLmRxAO
Q79GkWirKbn0k+lWpUwQhVERjgUVi2N36o9uXxK687p9TQ0jwCNznyT4eJJZ72OTuiKOSqVqqBAX
+Q10B8URtjx1aLqdTdVQ2DJG8YgdGZW4uMG4hhYw4rHyfzg9+kwpnE6ci9RXFJuMeFhCdAi7aM1f
eVu9l375hsKb7sJp8PeNVrepm9ZpWosnc7b3vd/947JNisaqXnDJ/2sNZOW2RffJhxotlad8aCDS
cQTV7LHlcUqYiqcRQztVMafzcTkF/fModXttSkiuDnKVW8CZaoaY1nkmPtaII9CL/OYldBKQzCPu
KbJhB0i/MHxBzx9GAKTMjZN9LPy/Mi3H18q1uSnVDgwAU29Rm64aRZtoJ4jhIaQ7hXMTvYA65m8M
T5yKl253kTPBGi6BpgBbZjNeyMB9UDuPpbhjfIxflHaMTyHjfZG68iRaj76XpmDTt7lMJYjaYICw
nymEqc4Ol2YGBH5D7InWlweI0Xfijz+wEykwyjogiIXv4rwnqIBzawBu4wJG8mxmRMYt8Uua9tje
wYSl805VmLky+a5CTLbYiWg2xj3Ju0qaof4JmPttzGzoTi63Zahw/tr0cBYx+fGGG14NPsM+Dn6v
fvhATrHU469x7EMxLyf/fP7AAfdsz86hwFa8oeMTlKcOuP7kGoISayy7iHEK01btbFe+1emT7lz2
Zl7ldTJWhzbFUl4TIJwVKLwuG5YJJv73YADxC0rkEpUs5DgME3gDDsYm2bBGa4ugqpeeuKWxGFDS
RFacl4+hE0bHcaErL/gHYqK7igbAses/UGFxarMPZWPbXRuoQFyBAMvzXq2Qe74ah74nbH1cZbsj
E13rqUzdnaMq0vdj/yuxqYjJDZwrs3wkMflLe3qm1QAeMctYYwD3QukzN67lfSAOpdhz47ud+x8A
Exg1lWygqdmcGXwQTM3GFCHfNLfBxMUgnQB4dGZU7YXIn32w61NJmRVqPv8CyK4M2JbKmpZ01j8k
H4fEWG3CfWekDckOgXhkj6b7tdmYTAd2NFs+ciest7Y5PFILY15YlBYvdtOedKN/WQIpoLHVZ/zJ
M10inQuFmV2fp8CxV5n/Zda8gTSheKuM1hIuqd6vKaquErPiE6APBkGhxCJL6KpLs7ci3Km5i9YD
utO6hma1gVfLJoU5JErvSSmanSNsSsoUL5ofa+QSJ/aYkKCg8TlfjUkJIAPewgTR/6BoLLplJq2e
iZ8G+xiZoPGSvcGdX0yMN4zQo7Lb4eQSLrzaIUa5SVIg1Lw93eyc8cBxfYoJVvZyq7OyPhGUu4f4
SLi8gcQpDYe4MBSKrOSbcEbCrK1VnJZZ6+SWA3QmfArGEaH+pY6GN6XY880pfWolpBZTmFvDIOHl
yr3McK8SEfbWWc0DVfU8eSKvUJFEY+5Y+v5quc8y+bt0BIJZFhxCayITwPsPNAz7XLiw0ar2TQHf
cBr+Gqu6JM4S4yPL5tSsrT47VjaQ3ARQ/jZb2n2OBxxTAZ+ceYCnUJQXSNavRVogQSenhcqpBknf
EH1Cy53pMEGsOYeC8Eat5qPF4Wsz4OqDt1YZH7oPaTC1PzMIIBvasvajUzNS70+TvCYlceAoolfU
+xP4lDyOHVVJKUHlItnJkVN7lZrZXuaHgMvXmkPxURpBuWlL4xG3hKdUFz7UiB+EQAlzvba5DZUx
PFm1IP6OdVvLcQPLmqxJwhVGzU9lMrsbv4f1PUT6KgbxixuPXOSPf1GQv3DTU77FzKhgSAW50cdS
eSdb+lJ3EfZ67zA11CAZVlcw4sIHmrbNgUtfATiFWqdpwElsT3G70yA1LqJ7mJ7uzoXr/RsHuJpz
9DFEk2IZnH53msgIPU6VZW+TKoD71J+WzOvOJpxL9AgndVgaT2M+3WDPasYJQbZfltht4JbNOdPJ
x1DjZJxQaEcj/as4+256hacpjKfiOlhkgpHtNiZX7VCh7qms4YApHbm2Jn8/mAxkq5xxcJzWJ+o8
jKMXXKFGkcKhm2HDILE5eZb29sRMTmbOphskNHQbU2qSkobh0an+4BsthQg5GRMDvwaz5ujE0Y+L
apMK6v3iU9IM4Y/d9VsvMb3vDjMp2EU3e22t3cwPsx8H/38v8nuj7JaxtnPurObamM8ZprE7YCfn
4TOs6KyJeaptvsJBv4emyzTLDBHZ05HPSIbmLg3j76hoeJGip7AiD39aRDkKMIzuODA4gBXsD6J5
lDr6jPo62LZF+uKknUSlsO1dMxVY0UYefJvvHg6Rda/zJ7R3dxspo73ryWu3MuzzR9gBzPNrvusp
z7Aps5601CIQFwF8N5RdcbUdjF/GVEK27pzgmBEUOmobuAqLoLkpfb89WEYXXmaGLRTw0k8WDJlY
UVci+CeD8otWVsfC+5z85LeD7YC7g351ETKu2gTGl5Ef+hXZFHIb5MNoex1JtirwKtacYEObX2OD
sTpHNBwuzH+lTzqprIk64f1tre4zZh4zWYFznAu5uCDql7Dm9NW3A9Bs9BKqNcitdQ3R+a/aie3T
7PQrHVivXRlgS/Y/w4BCpEQnNJr6frwOMpi1AL3WSTirtzCutkPp17cRrZnqWuUe6SDJ48Q/TYKI
T2339q4adLyhRQG7ID5K7lL4s2HbCKfRj/+/8JGCEmETuhNq4Cra5Y+mqU4s4dcktO3jWJ+UrsrH
MxlM+bC4Pt+z/NGmv6JIR3ehxvyZ+Nbdm3JSJJNw1yFe0Dqc/buUbXhPAUfNjg7gy3jBSxJjj6wD
oY+iEbscr+41zqF0jyo7tG7qryKDLkrmsC9eq4f7TLN4EDoLlXxAkUZfWMdklbY4/9jMGL2N0u8P
RRWRArD5eWzvDyUsukVASERyynxqFL0+2NXZ8q+cOAowFHB5D53slGaDvtd0zZl5tiHDnv/2U/Ef
Y2e23DiWZdlfKYvnRjbuxcXUVlkPIglOIiVRk7u/wNw1YJ5nfH0vMCIrwz2rI9uCBiNdCokCgTuc
s/fasMIJBaEYll98hobBcG6tmKgKXHbD1oGwAeRGh81dldyPFQr4xLjFoD4dTFyvUUkhJyzeYhm8
9AERoL1AUxwPb+C+Lc+uABGxTm9u6GmD9s/zgK1fzs02QucgQGtgjpv1jUKBfpt98RdcR0IgaFoa
1UFim+2URtN2To1N1J0s2+7Wsu4WD3IGxzFAK2nXR7CBtMnzLtos0lKy50FVtW9GPe+GttswGFk3
js7COO/ibRhgaAFnQnkLdP0Z/EVwXqg/yLDAb1TZS+2Mci8zdYEhcspzpCpvczftUpQYZ70zDo4P
rbD3idLTAXMSHzS3p7qrxhVOJci/c04UXfCU+xQFrDz0yAhybhLFDx9xXGOeqddNiV2XINKVNbmA
8w37y9LIObcl1QE9C3TPFfZGF/E5Ht18g4unvsn50d0kOjwui37C6j7gQvFRY5DEd4i+T4mu94KS
LY3v608pi2MwwD49wNn40aNprO1swfZl8iU0gUEM5XjAv2FNsQQM8sOdk3TP72F1y2ThO4NxV2J9
WTeis8+VdD5IAPvU9aZ/r3Oi11MA9I6e9Sdr/l65p5R6t2ezXkJDK/h0q5A9GBvyWN8Wjb6LWJkM
FjF5mRHsMhOSRdGzW8TYPx5mVK2HMK0XkTmNXAdSKaVdhzlfR4nK6p+xYqKbS//4kjVj4YUTHp9S
Rr6XhfVpCDRzZxX2sj53aSIrfU2PB6es+URki81eSvarMqOqYJVFDTESlziEpVcubHSAsCAHjaDH
DgYVgm3cqA66+c3yQz3+iKeZdLYn6JzdWrNZtUUyqjcaOYTbuTE2xCdOG2W+t/OgGMeRQNpiflcW
KnA51z8CjVk4qSMEYJpvAwNNd0apnRXj1FegoSgJfIMYJBgAYs47BE0BcTlD9+SKpr5gCfJQqnae
WEpu3Uiybe4SnxQViddIZX8Bx7xxgWcfxqBGX1F8dQqEchZVrjhR9X1Tje3eMt8mlO8bmSAgVJFR
3blE49i5kB9S8x+pcSEYolZzKroypvGHvaWtWArFPdG3xFh4WVyuBjaWmwJBi29q0QFX076Ona++
6bYUOMt7vbDie75MEy2kvYXlNbW4iEPoRZ7qcQOSPEZADe0boesSOTB+MCr6wyYvwJrlHXHFAgMd
Ns+NHnLnl+HgSRYe+Ezcs8p0gjuj2Nyh9DqCwBEHbTmkzqsZmcPmmobZgg88Ejv1PEdsxbrGpzUp
x32VxV/iYcTM6VT0xdnKGqxgaXsN4A0RFDA34PeJGqdc66NW37PAAiqj69UWCmrcPGe1qZ+lGyW7
3qJIbhVl8DAV4WdNlwSLkIMuBqpBUrhvJm6Ieu27Jm3xbgg3KLzxoKI/j7CbG4A39SWDCqfvvCPI
ch9EHVsgd6ACjwg6eggAj2yyxI4OIkawRltx9uvz5MNxdZr5Mm7BG94NptSQ++Ym/uTs0prxh5nS
eHOrsTzXiwvIKr7mtDDvA8PRVjA4X4lun/a0J5YA92EdZiGMsw5vdXGLNqc/1K0BK04QvuoQLkIa
rX5p7JhxxY0eDCA5N+xp5Y4Oyoh9yO1YS2VFPZ1lMhabaBy4UUuXPpuf4zUqpEFIF9sfInY6Z+3q
Pit7Y+nCooLPBWZZd1TnuVbztvIRvUBton/MFMR003xj2swA1XX1syNLDBzWuIJt6KyyWGtW7aQ3
G6ExQTs6Pd660LkTo/4xcikDx1KL39rBhx9/35Dh8u4gTGppP5JAkOwCZMTrsNHFyc0hWSaFV87z
PXPZLTIHUKUKLFAa7rNYLzemzBGQhNAjhiIBMlJeRKApykagK+2x/mIHUCJsd2ApFE8n+uSvetZt
+wiajw0Zi9bYG7pS9yjLZE9Fal5Zs70XPlbqgYhW/OK0g6J5RsuDU1V0RDQVvQbcgPznpkmnA3Lm
DITfYUzKH5Np0oFMSPKpegwMelQfoNPei7T7yEazWRsqZAk6N4C1V9KH2zx1g7N38/yNvW8KcIKz
PGZnghOcTeBo1A96BEk0i5AAWIa/M5hwiZshZwqr6cZI+GLgRJAcbLZJJBBtRJLdsqs6thN3wQAJ
wOmojNZxYRywXQUGIlrLr3/4c1uvDHDIjWG/j9nMMiRc427THxz/uQ0AoruKiAzVF4cm1uUD2006
OfvM+qyh+KmEUmZE9RAZ04Z9Ljn0/i2VKpwROJJuEje3HuA/FOvaXSKS4/YJWho5I+zqtfrq/1EU
wYNhJVDA4LdHAOO3rHUCRkD0+uzOKnlH5fW+z6L7SmXtQ6V6Ij6yea/YlCHYRN2rkWBoltpGtnSS
0mM+d9EOKsAtSgGPFW616gad/FxjRMuKOAxTy6kcMFn4oSJckt0pLoFAJvJyzbijMPBjVtitg0Zu
C4vGpJA50Ih6vsWozKaEWtre0C1y1xxULUHrnHNU0E+ZNHpE7NEKATyFXh9XslkEW3LFsPOUweOU
6AcjBi2eFsa5Z6HZ9YEDmQOpvUO4cqpn36JhIBNs3gySclpKlYZN9Te23bCAydnR/OGB5MwHe2E8
sWraRW1ybAfm+Qa9kadc2gizCLZ4Rg6RLCSOZUX+JGEbaM+GjaKzXhRdsKUl+yMLeDKE3aPophej
RSStzNahzJCRl5aKNeAPCK6J+XXIhI9pv3wm2e2HFUAyJJ0vgS7KLh5ZqMqcfmuy5xRDSt5WDFhK
YPHTFPhdgeDSpH+ZmVijoj4rNkmJMAmB8LbX5t4Dn8uUEU4xMr4JGkJg3ur5XaLV6R54GcAYCjvb
1CqxeyBf6UBj3gw658L055jCW53uCpJFuPGcc0nB0ykJd6yS+iO1FCOhSexDlSm4dzK6j+OPOeqq
Dcq8cpU13CLsqDio7lVY1rBpav25K4TtuVKbPJnW9+VcPMN3mbxJxg+GBJPUlcjtR2KYiKhONpS8
4Qf4CxuJyphngMuBDerfUkn8PmknO2U20zoYkxrmC2PKbi0Dk+wcWPvKF29SadIrv3cm2VJZKMdL
yE3oZ0a06XjDkf8ZlEgyfQyMUV3iYWreeoEsEhFwskuM8NbwQ3KcUHFtQW5hdyja3Ave0np2HqJU
bSIiSO4mZpUbEOfgJObp7BpFQNvyrrMj6UVB9kI6HV0rXdjIbqBrRSg9gwaHkrYohQV6WBI1tqpC
dQULjzZxAvvUriEJ5Q4GlD6nXUQiKrXo+B0zAhdMu7VMmbwOBhXqoAMaYM7dk12TEWn32EiNsaSy
alKMt7r8YoTx7TDZ5qktxNY2+5NwkasYDZ9jTUySq6f91pfY1svybe5xjLejWFPTf4cYdocEmvyJ
oao3bUZS+lAE5MQ1W1W7Po5Kiu2kKWG1j1kzpaK9yLZlkxyVxzTrq5WR3zctIkTbILLbbiDiBL70
Bi32YhKnD5C4OcAdWZwritw22qBkg+W9M6xrSEB0wPLnsQs2ExX9lY1eTZMIxpB479oaDJor/I3J
h1OxjIttJofY7o6mVqX8wuTSh+huZ728W7ZQLIhWFmlLdDOCS45pCX5adGlyVMnj+B2BGgkVJeCw
DtIsmh02ZHpNmmko9McuyrxeZYdb15ofYZDBjXDsF8XuGgU2a/+25pqgG7GsuImmfmzBpe4HE483
Tfc1pGFA9jCkRrh70hk/H81ieCBSd9r7QUJ8gsMq3qfqjSx9leNLa1vcOrOFy9NV+irwsRTWevit
B6YewTz0WMhQNpuoBFNMpCyWpMoLs/GO2LybpAiqVaJktHbD6EubIXKPKXJ3colroo2s84eh+8SR
pgecLjTd9MB1d2MmhP0W3XQ2MDwuawUZlvA2Tl1RF5jXssehQncKIie9ISqG3oCl00tIsuBHStrk
Ok6wtUkETXTEtjNyPKpi8/2ssIdh7dsIp/wSmBnZcUOOeZJor7zcU6SMd2Or3xZTgiRnkiuNBttG
L/QMiThqPnoCdKdN0wumElszCxumACymEAQcyLRLr0ltu8L+YirfWQ1ckOtYWJ965rq7meh1vO9I
r2wKZGaGFiElqIYNXKxvYLjtoc4QkEZqB5I45kthF1t7pFyWx7HrcaHd4OdE+FuGPYYv9khxhhlU
aytPLBaTOeY3+uwEmpis+LTOvsUCZ2mvxMWV+VcMmDjxFzhoVPX3OvLtmxYp6o2W8E3WjMOP3iiV
Ay1bSdRo66bKIbWNNFFrasadwfJ1Sg+y/lrq/goGivRqHEblnD6RWuY1kMF6G1csyySxRvjf3QW2
qS2Kx1V/6VMKnOAScHBlfFpFVSOFUuAhK5N6ZMJukR3QTVPN841WhRaL6PghjgnfKutFkYRKkMY6
/l1sxbedoPrGSpkYEZOuBe3dTTWqJ5Mq9EroqU8rJf1SlepFyRB38Qw2KKVSAE1+NitgZcSMsNez
3lF3D9sILhQDF3bbcsmmjQ3UxNLBdGxPEmXqWOsHekKMoWZ4qkYkl0wTa6WDGBnjQD9iMKgrvdqH
IMVJSques1Kx10JgaYfGM0g0rs6JBDEQ5MgyV2lM0FNhhyY3CbpYWDKVRSpRMXbOgWidTwCph4Io
Y0WTGY2D4kJYLPZ9MhDzbdUz2hwoTsEPVYM7CGf3jZ0JWR5V/pIyN9IqaNiSaeRPtksCEILoDvXA
eJnDIT6yqeNgB1+IMtY9s3tLpcO2IshZQAfZnYGJctUcxxyQOQ11fS0w0tIOcr/OQ2+ergfRm15p
jtqu7tNjMePQT30oZdNgUV5qcILwZXpZd8t8esNKbLvYgUlROY1peIIDZGyriJt0CiqvC8RjSEpP
aORo35wHJrtom4+E+rXVztRQV+g+6EZZsyWd7ffKSfZuSl0jp7W/cvrhaaY6Tm2mO7gIrqk1cH/a
i6TSoDA+ii47Nmm6NWcQdeaSnuWQdWOPyt3P6NKB+WN3G/Gd+zM1qDpxsw3tOehWPttzGN6sLfK3
MadilTMqxpX1iaPuLYcqWZtsk8RU3fHXdyRrapBq3NvUCq117qjYK6ZgF1bxZ0dLmE+Ka9plS4Va
7Idr6CyyDYCpteMDi8tDRAL9W4U9bVtEa5ay1QFM0sfC0n8ki6wDpjn6fsC+i/hLYRFYQXQuQs3J
f+Kbly5kGO5n134FqeYeUMyBX+uT+8ooW6/tb8umAFeQT+jUenkhLuCQYFWCs4sZE6R7vMMgOR1m
XMyWGohTld+yeUgpcxTppieyjA7p+CBDH4N5Z/uUVCzyzYqCU9nMahNEU4bCuwRjEfnqeD1csxAq
bWIFaGBXH3p4S9cvlNO91QTD0Q6/5Q55AxuDWuMBc0dp7K5PpdXXu2A2PaQEvE9T/9aZVoM6IxTH
68Ec5j+e4T/541kdU+C+Cexc3+pE155KnBE0akRrN8d5Oahyao7Xl3raTC4BpLy+fsWPTe0GYVy0
hnglDkWWykM7UiXH0crT6z8yTsmDNIxp59YUqaXpHK4HUCa0j604k7Rq6SYvkm7P1eXblGHTx3qF
Gmw4XQ/jiOwSUQCvjW5fBYNza+TZiDJxou8l9NuuTpjNrodS8Wxyt6R11ocWXcuJbhW7G6y266aB
9vbPH1tn8xcwzdnOXH7YP/9ddi9FnaYPdAxqo70wBEw0WgJgt5ItttKm8NY0CGdlh/BSlvDGEgwz
I2aZuyWjIjuYSRKeZBUcbSIPl7xM55s+jretHbDZkKg6wGAEH9g0gPD2IeOrFjdrcJn2HX9hsKOk
CWYqrUKSh+4wriUgKaNynyp9vpM5Li+AyyaJ9MURnqvxYSW0nJps+oo8IsS5PXd3iUCuHwCBxZig
wmPu6M0+isPoGMjmj2fXfwuWf7s+Q5B13xQmNmGUnS/wTjzCPbODarJqDcGLMHALtTZ1J+P5+tKA
U0uHRMpnM8epcv3q9WXXttZ+SB9mwgE2herV/RgrtTF9lH9oeEev7E2yOwSECtkozmYW6Z7gxN7H
DPKk1eL1MvIvnTEld8Jw2FKbIV5YeyRjU3dfa7f7jPM0eW9NfXOkBME5B3PywGgEUUZDwFKgLyuF
qPfOgMOl7bSnIjKbrZlSGg9cxziy91i5egKRpLIqNrjiAv1H3Gt1Q2rs9Rmow9qqakJx/WbtRpO6
+NE4Hcd2er++mmcctSxbLFwjzoswVXGuCVR4ElXBbRMr5+CElb41KxPSDY6jU83cFfh1e389GBi9
AXlbzWEmAhhsSYbvys2eUqLGcqOJ+HZesTAINqo3dQ/k2tYnQ/DJnUbgaIZWn6skqx5n0zzViUy+
ao5gDeGKlyHJNXIAHftru3CLWJ++muyiD1QOnPUEafurG5PvjLrmErWzPEGHStHCDvbsfxvINWHB
Ltkpab63hIVOc9D/oE8C/dcYHbbKg741Jmlzd4JsA1vQrhsc4l8ijY+7RdFNbBrtZcLa0ZjVgSc1
0gAjOpe0sNh3ptM2GClFZJlVbRs526cQn6dTmm6z0vEsR8zrCShnbyhy92zAsEZykagts+8c8bMv
/D2YD6Z1o+xqd0XT/++38f8EH8V9kU5BkTf/9Z+8fitKYiUC2NA/v/yvpwLcRvafy//z39/zy7ec
ojeIxcVn+5fftf0ozt+zj+bXb/rpJ/Pb/3h36+/t959ebPI2aqeH7qOeLh/cau31XfB3LN/5//vF
//i4/pSnqfz4+29vCyZt+Wk0lfPf/vjS/v3vv7nOXyH8t/XHx9vHr9//O8Bfun9j2eS4KB1tyzFN
Zf8D4C/cvxk2hgidkVzYji3EfwP8lfibbdpKd4SSuuM6Cqp+U3Rt+PffDPU3ljWmrRs2zHTY/9Zv
//izf/r4/vlx/kfeZfdFlLfN33+T/I4/4/ulcHhTtiUNxXJAIO77Gd+vjF5kyFC0G3gLN2kEfmU2
jfoCD5uqNKNw3o7JJvRBDQg01FuHtf2qmfKn2qQED5/IZduIegtd4F2FJG5dM+iv0nwsdyELW718
tefJPv/p5P7xR/z5TQviC/7lTXMyLVxNlrmciJ/fdJ7qTS0m1HhApVC3ZOizsFqs4KFAI/poaiJ/
aEAZa+Cw99C3cEUxuuyICfn9bvjpZvjpjfxPZ88h+0B3TM6fNJc3+vb9EuUB51r8L4N1nZuTV30T
EzDHlIJ3oDQR+swtQbmmUjublRwbDaZFDPqbHET72nTnz78+H79EMFw/Q+Z7Kh1kwFu2/OUz9EOf
4pwfAVEoJwAiVbkBNXi6lvZVhjrvr3+bsJdIh99HhuVWsKWUOg4WAx2DzZWjm7+cfpD2AKeYtlcE
H3bnktSq3lfftb6+oxeTkGydYCii6vQUM3vcdMH0Az4WFdqmzY6T4AKw9EM2DK8L1jMsoFuF8jQw
Kd/Y6VBuLCEcwt+QaScDdogqbt4LnL1lI8ReaKbcWdlMJ2rGFzZGl5669Z71THscS/dF75hj86oK
dkkMEbtF9/eok1xnyMzCFiG8SWvOQep7Q191XheiixONg1EnOdVEPh4LdonlY5bNE4HPV6M7Sgwn
9G/N1H1pO8DoqcjuTYx4BpCkVR5R3PCjjGAxy1oYbIEJMq7/7KpixBFxibn27qsBqzXSlBN8W7GV
iEomWM5gmgAyNXb4iP0aor42I2UO/eSgUZrH3HqKlWTWQrjqp7KljIJpR0PVM9iIs9LUqJCEEorq
T0iG1CJkrhJ3m+rGuR0A0YJBPg06qnT6EPBQjw21FxSgxH2bUHAdiYB3tIIn6INPqdoOjgq3pqq+
EbWbbRPbfPURrLtpk34re/YnJEchhwjwLk8sodHvdHKTB1qPRAZtf9JVyV6XFc4oezqiQM4PxDyi
baEocGeO5T2CKCQvxH8c3BK5/xKcWyGf3NNlfx4tzac555/9Qgs9mAb6oTbVcGP0Zna2XDAXcM7k
oXllHdS9lB2ogFBS+UQd99jadE/CYokEdGtn47T1UzHQeBv7Uh4LTR7teoq3Aeq/LcIxik+dH+FA
1oIdO54QoxZVdhlpg9fnpbPVguAL/d6J329++i4pSY6Ln8J2in43gBLrfUese9+tH9rloAbtC13z
l0k41UE3ZLkS2uI5sZHbaROCm7++6SQxL/9yz9GlEMaS9GKq65D4p5GmyG2ZsYNH/hAJ1F/xvpNt
f1QYSicyCG3TUkcwMxUsrW8Ry1CUAIV/7lP5MOCG6+ZseBqiDtK1G937T7DhnQ0GJlpTABhrvT/W
UZptqie9aTpGTY1GCWA4NkiLMWmKMFl5f/33iGWM+HkMoWdr2ew+LQjVwtF/HjkRdKoQ/g9Ovaqm
oo9K5KRd7InSSVeRftg2sDdw3e41yvUwxG9ZehVbzSU8syiTw1+/GevXAU3ZsChcaQnLoAFvWcsw
/6eTSw6e4dsFgAyBIULYWnqGKQ86z8eLPiXp86iWTE2nSxh7qMgcpfQPddM/uUyCd1yfGxxeAEL6
efBmf6SQkhrzmqRuh8onJZXShjRWikswbhUEUPJAGZSzrGi3YzTiFAjidyYR7M0GeNcUQ4LeqnfH
JX587FtnHVX0nhmUl5KV9eJi3QkTWNXSdRViQLgKAXuEAOfwbp6GcZPT6N+SMsFkbVXZZqKhNOTD
hHZqK6O529ph/iV005MKzVvliHbHCmFjNdUzPcc3ZhByBmH+HZQP/2uYcpyMA43MmGLovznrv14C
ytEF4l6bPCLi8IRiifXnsy4AaRUAz3M6LUI9Dc+ITT4j18weY4M4CRRiUK+hCnTFW23oye31wJVE
HaL0xc4aCNGp2s9kzOPz2JincRTYXscHgw7tSz2Z6d4lU8fuRX43ICGMaj+8t4tIh0XdZsStYFuR
ZFVAtr0PpPgKD1N/mmss0Iyg0Y+puw8dgsZE2tRrJGz5Y5z15o0Ugnp1CqI65sNGyg5rgjixM+oS
jKMkQPiNdjIqtgI2EnkAelH0VFAFLQqcVVly2xJdSeUjGl8QBmzoatm0SdmY4DmJmqB/GmkOPPX+
Z54Xzeavz7cQyzrgz/ccJ9yQ0qZTqisWkO4vqxUAxirQcFisBL3bGsjA8nCvj4g1S+IR/cMjq71J
eb3m6QrVkTdl5Nx6hEPjLsWAycPGMpHsMrH1wY+CMERhiRNtR5sIoBMPOVPB2M32TuE2aXbC3hn2
zpkZdndWvLftXaDvXHtHXplmk4q0Cx3AP3uUwTqAJALldjxyZ4cpGv1P7ew6fTfoOy5MHqgTdf7v
BlrDDkWU7W67dOe6DA3LQ8pt6G8ZEHk0BVXx5dGHy8MFPmixRVweBAG7mTcFADk2VMdA4FfU3WMs
Wg+oz55JP89YrZQ02reAjnnkxfIo8bXzsyyvuR6t2eNRJvBxw8ik6Oyo5n3aUeb7PTjt/7nMVL/e
KdzcAnsV8Vqmw3/X8etP41OKqybCnMuojnJjxQeMWpwkmv3UBdD6Mq47lQjcbMshVM50k1gotFvN
7MDaFB6hP+UgPUtk5cGhiHcqYwkPk/RljwJRGHfirSQuDvNE5N4HxMGi5Vv5g2Kj2hfF7RzrBg4v
dRy0bjr1KMEf66Gi0A5BiNBYKh1NMnJehf5pG41E+TD4r3iA1AYOj7XFD+G/5mXzNZuL+l45DPH/
5sI2/nVy5ATZ6NqUknRFf51MmG9HZw6BfhLySzdeR/hsp82t1mr6TSCwoba+Cjy7RHWNHeWN0Pbk
w6XWXzjFwLq1FausNe07v6qm/cy+hp5dtC2rPL1TFjwMEaMuhez6qokpP9etNl5KJ888w6cPBj81
TyxzV7Y5/gag25fK5zc6dLa3KaPFo+Pfd/jSpo/SMK07bRhs+LH5cDaIWb2+Ikj+u+lm06luLXEz
hRbro+WsWhEzgAiMO3DO/a3Z4YqSBvgzPejlenB8dOZ0Lh7TATpIE08bCf+SubIm5DwsH3LgnB9B
jesdyecs7ehhHLK7mh3VTgeJty2lTfwzKL99rCOFqGpH0RvoSpYCaO9nvavW+mBaMJq08pTpggPo
DESdNibBXn3ivqGNpiHV4DPJvShpJPMTjZ0IFvRNBJPwwU/wIbtA+n4IbReOXft7AFlQ2vFqdid0
J019skrK9Rrr96XwuHdrVZ0kizfEgzUKFrQwu0rTvbaiUlraUMckCe3X8poYQ3czg9b1rvW0tlMP
Wq6sR3eOq7WB2w9t9SqpOpOLvBJPjxr4AD5ZzbxQ8LTwl+A6JwC8J0Ae4UPexBetjepHOnbOrnfI
ECsGyBIWQOtziveZQEb6hrKsT1I5zoNUrDGNQDxTGNRt2Rxto22OcnkWESmz/+tL3FmG5j8P3VIq
YVElsIQrdetf5srUGpqpgs1CS9B8CqtwR68sYx3gljtanXTbQ+qHCUIRUS5aXArNG0n2Mq1h+THo
CnFxl+PhjM3bmPj5I2gEFvNZxA7dMkuD5js14FoFj7Pfz6+G011oguoPSHC1hyxq7pfa2xfkJ/kO
Di37AX8+RFGbenYyQOvrfY32WEQgTjZOl+shw0bqwAi+s+FWjk3ZHk2nd27TLofhljkBed4rBrT5
3ZgwggAbz2lTI1DKszbwmulrg8z+BhB/uB3ZI3lDUEzfmqJf2UlUvkyxjvaS6qSKpbOvRm04iloO
Rzd2XmCZUUkm+gfFm8hOiUXnAd4QF6NDvbNYdPTphGw+psK2pwuvSBggUL5nEYcb1UC4DtxM6Kib
rv9uds0uaoT1HGRWeQjbvlv99Scrft2888k6xlJ+ITfPFurXSTnpOyi7fOzweA2PhQo6uw5e94jM
Np0BmfrkD18ymg43jR3I+3pCYlgMvtqTsKNwaG5VzmpJgtRaYnDkv1mkUZ9almE/XXqG0qWr27ap
W//D4GqMNcrPhag84DsBUefc5hpOoRw7QM02jj3lLAY85pm/jSGVRo0KXts4jxh+52cAYLsgR/11
PdThaBxyVvLrSsc2sgSkotj2jzG+cccvLiYW2c2Y++EzjtJoG7kF8zC9QmCaqeew079xHPbtblkl
zzKxxi1kcHaA2Cmz8hhJWixZIKuXyabFGBTFNp6M+tZvIX+X7mJig4hOpzk3niuklH5bH31ZhMuC
j8lNZvWaODW1v766HmozyOhbssH0GU1B4+G4j8tUf/JDSggqUf56WcBi+6LrGCGcu43RdN92vt2u
O5llFzJjiZUauwNKXLkmgmPddFb+qiXVt3ZpdgZDicdU2D1RCM3gjWZvPEg29yvlUsLPR+ctsqPx
Hd3GChqN8Roa5ngsE4DMqRyNV4usXra9MEgn2TygOdWQ9VY45gY9fc7tH1pv7uy8WbLf5ksVc60n
ruvvrc63jpYmkfNXxbspSsDoBStqOrv5Og3hHJc+/0PXsMID69V7VgaCLUSmDa1drIhHGNd+TBDC
VKotNhj9CBpIHK/P9OJVD7samDtxlIVTqa2SMNw62Tk76psQ+IwGCVMdyFVv1sXKMrrwEaT/qaC4
E9D+ZwCI98BX+r2LV3ytpwaCiBBQVEWbH4pAK5hJss++WEJkxppqhC8PWiGJhyL98ahPpJIMgCEI
xImrU1MOJCANtn1KMxEegUscVaWPd0ye6ATH+HtToPnisu9fk1K9aX73UGjlS4ghZdNldU0wjm8h
Y3bEsa1Tks6XZ6UijW/O9PZVO7v+GNzxEQwbLQCYSwv6lSRTgEEsWG6ytJIXZdveWIzu3VREdw1g
zWOcujRWk/KIzxey/OSO7cnIimGr5fXHjM3sNDSdfwDGmW4CRXYccQFvYX6TzMB+IuLVgqPRBv12
QtqNERd5LMZyuY00Akcs1BErZmPdAXzrJFSfVlhkNgEV5UfqE/kdq4i1kU8PRjMVP2y/QCffzCjP
Yj28De0GmenyBWkBMS1oh1rGg6gFaTstnI4QdxauErTmNI3yAVZmkdd3BDS5XupjlcR/RCa8oI+S
5hGR0jXozspMWe/Xc49sxBePwgfWNVUzEAyj9zeVM+PszQqMEMSjcAJSoC8TPIdtijvZ62uou8pE
7qzqKUCSiQlh6uePGW5oRYzXE0h4/ThL+LFWp9UbhNaQb5Cd3rXGmXK3OF9fgBZXMFeichWawj73
UWLuB7Rgc5Ln9wOL5HMyou+RtWuvGqVwJ8hM3+kgW466Biaqa4noQqy+y0ra+KE/9oe+RkU0t5NY
lFjFatCdYleGTc/SOUjPcPYC8re5MlVsoy2R7UMeGOQcgsNhyO52elnZZD5C9DOyvPLKIgKRY4n0
kzCqpnM2o+mqfZlNX8IxsU9UbRAhBlszyhq8hnX11ePPpZmZy+e+zQwabv84AJYeYMJ0DTiU9A6o
iXlZ5J93yshfAqfPvsNgRICDWumGnWaIusyo4Oxxy7kOeSqmWTwqqD9UNm8YaMnXmDaVL13qn4CG
ksL+pkcmhH5sFYjJ22If2SbCBAFQJujzU2qh3ZJGAhpe0gW1LRaWs9OYKPOZ5SXJDLrdHUa7OoaV
Ee2cxP68fgYlvfe1y2eM+iYLHjrCcpFcJ6MNe7BEyoLNONiMg/x0CpLcmwCHYyNf+qVDPi6HNgUU
m6Qdcq4hgDqfTyY6ZuzS2mCrc5pk71Nq2WfHSdhyMopvSj6FvSq7BddkjxdnWkKK8vFlcCfclwJg
DNkhzReXKRnkxQVnIn3ruDRewfQ8pk3HuKCMV9jMIBb1VttjywyCfgY7hWEzr+yz5WDfbdCgsuIe
79tGM58CIzhTqYE33IgKktJ8cJ0QHlaj4zW06+IsloNJPQMG+Kvu9/KV+tOJbQ9eWzGTcabKbaGz
5Ux69fZ/aTqv5cZ1LYh+EasIZr4qZ8nZ4xfWeGwzJ5AAw9ffJZ+6L6rRnElHIkGgd/dqB/flX7NW
V58n8nX4lSQzu6bdJVwK0M6ntMha3Mw1tbRVNpxsQkNW0OQUT83EGYjrMkoG20uGE6O7fgYlS798
AwLMJ7H8iv4GpkbIJycWMPry6MGzJQEsVP0NyNgGyCYvY9G5mznsy20yJPvJdcPb5CXnXFCtOWOt
OpWzYS5pFZ22sim+qy45FU49r+OE4UxUtP1R3VEYRitZhMciO8XTlO6pEXynEeqfnWqbRgtqlWgv
27hwSkCluMlDFFPrEiUQUTM+u+XUZZASJGZB24rvEaFanPtJeRtIMA2B+ewIkNeigxBspKj84pzm
pFkVHCC/8lmgGkLjIdCaiJ6dg0V/6SMD26spM/9imbpc6xH8CgxNPC5uy2OpeW0gF3zQcfWAT63f
VeFkAFE1gqWux7V9bx8MCTmwOoT4bGj7eyg8Y48fhKGUTNqlEZEa7tv2abo/pqGNHLPxLYn94G9u
9y9W2jacDztUd+6XwsVVMinZnW2SsExTpk0HVWATSmmemIMMi6TzzQvGP9R3Cb2PwTd+wxI7aBuv
qqIKNlCIqgMOSHfZ14Tv6yRRt772w4NhI17FPDiUdOSr3fxNaZJ46rTKNkYdenREI2B5vlqrnjiJ
cPLhlOL1vSTEd5Yj9yVonwbrJBqNOdypynaFqFxlyYsXiVvvQzWziyHbFFOa8Yk0I+meGTjK2Dqn
IOqf03RiSeEMAk/AraeVoERkNZYp1fUmggSA3oXvgpP1uuFg3q1kXjdtVN7RuNxm8U1Lx7h2zgPX
oPWOmIz/0Gc/EYUG+b3JuDrNo28T9iIvsvXojPO1qtYNuHFrNgPy+Un5weFwL/pUU0gSeRu615oD
0JgvxNvkiCu43EnFicucp+xaZ5DuHNaBcyLi8cnHYNMGHmeGuilWnFyyIzbZaCnTutigkGCaC7Do
OxPfkGkFGDzvHeFl9TVMeBH7klAiwJAMiyEJ/F70Bo86QjyaDrRrb+Q23LqO5DDxDk4CnFPdpCwu
yAzjm/ennf2GUuJ8vMw53aaROgzC0Mna6GxEr9EcydV7314joDPVIZcDbJ5QCTwd/3+hlJge9Dtf
IKBGtRUo/Y2pXihQqIAISgoJyyHcRaL6ysUYsXUCQEwS6oNCvA5SnaEvdq//0BaSH1qg71xYRbkd
fNu+/b4ERgCPogg4j+UWnb4fcjIsmEZZeM1U8m+0xLyhPihi7yh2feI6QOPnYAlW4WKICnwat/FD
bvrBPo3UJxE7mMWd8RM5+XSLyvxLONSylAbZlrqWEOQrC2i6pPwSn335bEqJST409altwCAXdMFt
yzYoT0EaO2dDJKh1YzhfekI/pGq1c+6NUkH3nZah222A6nsnyKzZQ0nkLJPfgUgmmlCsqORhF8c3
JpDI69oztjx+7WOmTYepePWRCI7hBtLXDX0DLxCeu108BcQtnbxZZUN+mwxC1oWVq7M/9/0juUri
VXyYw5B4ULzA7UEruvI8I6OP5N4jhf9LWkXD8gxHvYR0WQdS3pQc3WMivfNEQfdkO+I9GHG/j8C9
MNz19oYoLUhFw1b36hikjZTx6G2sM4sBHfXf2RfaNzyQsKM5RTnlIu+hQ5jNnPxRRxln8wXoGp7f
sdboUHwM/g9IdRgJYFOWeT2PJ9cPRhK81UJ4U73zSHI81mhbO0t/9c4MdrnD7YeGuswskn6cfnmW
+In3F9TMhIclYoj9J62FubKbAa9ZwTCjjj15+325D4cjUfYnp6vDo+fap456gmtzZ+TrPcUIxIU7
50lRhfPqzvupsFqgcGxlCAxbB2HY4tDdf9Q1eIZM6Y/rGQWbxov21iRe898Lhsk7oaC/tloGuBTI
mErhGZtZl5S66lszejkJu0bt7dH7m3Z+/h4Or6DxwR95br2JPSQEVcTUTzh2dIhzmYPr5S+keBDA
iRdVX7ZzBVwbv8iWlhOratVDmmH4rInCryoNjdkXKA1ZH3irdhQFZ5Oq2HStWW7GTjzldw1mNp0/
SU2Zee8E6cYn0U4cTXGt8nRos9GGMJf1a+XM+pWN+AfV4EG/knPlvZUgoTb9CJLt9+3g0uDqu5F7
6XUbHOs6fo7pawZqTiWSavGVpp4cTnVR/A3rZtl5pXxpcp3hqGjAvjS93FBAwm1AHLk7QDp+zKyh
A3TnFdfpOuqcFpDC949TUn77mQq2ndH+g9370yUR5xRcfkcd+mCR2PivWhp5xrEezjXKgreQJvtD
qJVgDA2LjYxpXwmv06tE2d+a81u4ytPEfhzQQlZzU7l4v42/JiMrukcIRpiYbiO/BB+V8wj43UIF
ffJlJVm180vsghSCVxsseuFTi3RFj5R8bSMq1Phirz4+8teSuThOaw6Ev/+R4XPoZ/YqHl3zzZna
p6L10rcyi3dGngUHSgCCQ3f37wKKzCGKufriThrVG5QvCEDzMhQxh+QMqBbz3BMMbHFlwk/aWvc9
cPN0ercFh6A5HdxD3xB8XmTztC3z4sBfKU8EvfSzrKDGuDK0tw6m5Cule9Rte6pcRkjTANimeE3V
V/7edxNJueSxz5C7Eb8T5ioj5mU3zYDmudMmVdmzM0AyoeQ33dDkYSwzolE3Ddf75tZVdvAafr0x
aWOhK9lenbpZ6IAQmE7iaO9zXZ2N9ifLomNCOp4mht59oKmhWdRmxgHtzmj7fen6CNxGkOypwI4e
YGccq/vvwXR04Bt+T3A77OYRAcDVZkYuf6TxE1URso5usQq17J7cor4OyIW/Q3ZkFtgXMstPlgJ9
bxjoFoVB/oc07z5voBqFfqKf4kTpJ1mOyyJX+4q5+Cv5fnspZWwvBQyiVaH88rk1vFXoyu6tySJ1
as3AXHAI0IN0v7N8HeQq/UZNphE1LrwnAxL1porhWMVAf0OzP7Z1KSi6BgvdRN9+FBhX7bjlI0QX
nYLcFCTMiLlic/Kc/oEln8Gpw/VKvIM4S6X4gydtggmM0CjN+0tgDxxqdOjtvXik5An75HsV4y12
gg+GCrDysiLbEk5owApST6mVLw9wqMdN0Frpg1mIx0Gl81tJIcxmhuB4iqkHXtYAJrfS7dmVRdB1
uwRYB0fDZJcZ04sgQ7vV2BZiqvhSniDKdY6he29SMeKJXQ7dF1EVpFR8scdOdP9kWNHZnqrm5N5f
iJdWbAUL50W0/vSOKZmCG+BXt5GuTfIV1vSRZtmX21AIyh+xCO1UgaY15LkAKyrMOSLaHPBi1j+m
kPXWJqcyyHrjqL499+68RuAjbt8lDBgj1z16OsnWTTp9lchR26g2h4eItgRRF83eyqS6YF1TF883
4CWm9Gy6g1OcR3ybyyrux+cprB8N7TxDMHduXijUc5d7K6s05rd24HxI39Zy7u30xFM9O2W9yRmk
UlzR4yWlqOdYJjyR2Y99AB7zT67hl2sQ7GBxCvEUgnelbIEqT25kRwzJlZhQclV0B7QV2Ok2LHcK
p8+rM8ijREj+ye+CfBIEgJusl3H8Qun89I3R2wpjjsXCtcr6gsOjvqDZ81mFHLcQxoaKzRjjLLnN
/DbfZEJYW9M1epqMpvjQJvb03gAo0n0YPSfTRcdjfclkoc+x/bcb2vJfNBHg6s05vZniIe8L9wmf
YgFFnERgILY2VVtbmLPqVeLbW1iKacsA+eDaxaF/BcObHQKOx/cLWnL7v/duyfA06jgmuQUU44F5
It2nwCa6hzb2wIjAf+N++IAd5L6Mcb5JWuEeIQcuQUqMa/cuYuJge27gt90y/Ig04/KZUOfWHrFl
6QUCW7/Ox2FeA2v11nRou/tmstBZ4wBFsuXxVmNjvb+rh+JfV3Xd6u65XE/uHLwl/FLiKqNkf0no
KslrLOSdQYqb/NMbf1ROzB50tlxEbdRtkhT1yQFEviBakVLvBECaT9d9IplRHWUlGzqd1d35SACN
7Mi8j7whO3XRvSZHkI8TcAwmWf7ztGHQhOG4Z6cs3hOLqUw4d8B7UtLDy0kiqLSVr85WSdkjtlvc
CDBBUq0CNqNzv6w7YIkDE13QPjXga9uN9/dPr8GPjFTCR9hPwV/DGPNnSoH6N1CYD32doeL+3ij3
F4yyPArgARzYwyxJ2tffBNSA18q6fCFuV2wSJ/kXMpHcVdZcw6kM/pWC7jTyuME77SFATgwDoFQH
LDbw0otbVOJSCaIVmYMXBgYWq//o4NoD1o3Ul8RnZRTjmw15lifuWsYfkRqmS4dfkDqR0Tma/IVB
NgwXlxHHOrLI4kVU6MZeEB/KMC3OgTNsCn9iv5hyNtZvvmAMyDCpP/7+iOBjdlTlWrCacwHBwhvp
j77NxJIfBrAl53ZKLobts8MdpcEO0RMQ/fyWBrRK0lsI5KMS9mtfyufATM1Hb0y9M0PoCEtiWq49
pNZtabGDtUy+fQEu7tlm7MJodb6Z7uQ++4Vikw+ZrsYi+8QX+Cq0Y77qiL1hCmY/rN2vShIeSGVi
X2bycVMO9WkCJ/hqjwxk+rhQ9wcsrRYtjXG1hmUaBV9s6YxnF5fkJg666lBnFasXTc4b5kTlBlRj
whXhY0QbSShYAX55klsG96A5sNkvy2AjPZtLbHC7N3N+70MOyFDQzvbYRw+tGfe3FGhA5efGQxjH
nxYI2IOXTNG1Us5r6Qzs9jP0sEUzYRWAQ3WmtC9mm5AYlJn50bafkuQ5zJjs0kC6gvk97KdZ8VOD
fgMt9qrTDLg18sxzChktHrVcNqzA79LHjx5FKQSZAmRPqKjd+n0r0tJbEaLNt1TFP2B/Mc+uobDi
x8m0Zflcpndd9veFZNzOgzALd4cKvnjqSMZ11IuvyTZnmEgoGVKt/ChQzLZOXcQv+O65TW2wY3nb
bt3a7Tip3DXnEMSpCjRH8bjWt6HsqhMDODbIZkC/Mzy5TQTWvcvc6XGwkh2uPlpa5jL/M2vNDG4S
q0g7+SFP9bBNMjjZResEt9g03b0eEaQyJ4zP/Du2HYfSO/m3fBxAVC9zyiF3APGgYfl6HeumPfbs
UaI6XlkFTUsdNh164xFeGMBOtw5NdGGJ6TmPc+uJ3c3aZSs6D448FXJqtqTkssVE8uWxJfdw6lj4
bXK1np8ZkBlVfhpd6510eX/KB9JG0/Dx+yZsh7d51LtZ2+L4+2I4PeZWsoMHRlNnMM3FH4dMDRzD
m6KvvDFqcHBUeb1CpmmyIHgBONlBSErAj3kyIULtWHoHtawnbEWJsDCM8FBMXbqDVbGoK0rX4sEm
/9ooAqbsEc6DZ7xXkXlNYdB/xcl8ncbuw7WTO+fS/anRI06clJxlOMfRqx38BJPBZWOMKt2PwI8W
okjl1hWO94gdUzA6ssaDN2K17BUYP3JswB1G6T5xFoIkoadhE9YvYVAXj+ZsyqdZugHbr5ka8y5o
n8zcgZ5lgiSLhwrE16BJtLO5Ti2OMvH9hVjuJoZnsY3uVoTOo2dhGLMcyiEWhaBGVPX8x9zLuusU
65r5Nb++ru0QWifRuQnmzq7vI/cAzHU+kjMMEVJCc9HzwbORwdHhy56hZN0dkhkh2vJ58FAq+zbP
NEWmNheKSlNx6nvHPEnTd3dV0+KP6Bc9+wm2wfIQeZy4urIoLmArNez8k6f8j9bxkif3vmGQXsCW
VVk5bC3QYmWDhthSTHz4fXH7vFj1NEaufn+HjrgYwb4Po7XCwOPvaDiIT11chisePO8tocNtP9Lf
SfLXpbHvvtvO39AUiwukgZkPm8wdfRb1hfSxBRbjPxm7COnJ8Qr7HNl3YDJUHK6GzNuXzNqyZelO
S87/ABEqv3nAeLlnLDR/GlXOOch3vGtlu+kpnmdr1TKoX3BIp5BAOeYjdt8aWSW0N/ByUe2nA4xt
TRFLM23dqtormkhwlWZnYfjZMTGmGxzSea2U6e2MMlB/lHmOOpraBqgPq1SGBX4ztkcZFp4bU//5
1Jbm2U7SGDw0kYYuEncPIFbB+wRaj2l2ED6Kees/2YTFt7IEsDBzLj4ZsWAZszCwE1dkBeyB2+QT
2yCZOqswt55LQ/h/Q88/goLmum7Uit1ZSw8nJqqKu1JyYRx6iyrdHZtaQPylPx88fwqp/a3aZUfY
DZ1fss81yFMiQG5qTh6HRjeg/zoixqNo+q2qZtoJ0dKvfc45DwJtsOqUuOFSTzeG2Uc7nbsv/u8g
OWyRkyfqsfiMvvs63tl4MK+x2eyU6747WTfsLIpxwIGVLJt3+moUVZqHeF1fvEifzYxkdTn5T7+P
joCz9xJM8UpwljoQsEXuuzvqjAj7aEZP4qpEgr3AJX4Wca/guPAuktZbxlJ/IiiNEtfG+ft/P5q8
ZzFK6xYGeKmnvs+3c+xHj9C18PHBG1F2k3wpwvIi6McDU5lqxcSmurFmqyVI5k/D7iqMf8yo7sAe
4ZdY1fiuFATUvR+ok2Ju/iqoiziFuU2Ng8/osS1tpvk+9menZ9IHxHyV53m37uxcrAcUfKSo5lOq
aTi4kVPfWnH4lTdt361PSe8w8a7dV1rpXnNhu7vOwgPU8rnO1QknqHeh6cy8VuyPr03ueyA36ZLP
uBNVXwGOhoW8lLlZvBZuaxKrT6M/1pDi5E4ndsNzt8UdYQJ3LQl+evN8rRx1ryEUj9XgWLeildFL
1jyyJ3LXTYMDMrOz9MKWnsaLAbrF79s6xtjUQz7YimkWTyxPP2OFSS8UybxSgQMRRmX6T8S3BS91
/mxnb16y86ouNtiSpRN15ZJmb4Pqv5gjpXLpQufpgD3ZSi5d3F+l0oiZWcsEzetvvj+NW4vGJgBj
BPTkaEWrIY7s0+8L0CTnlJqxpNy5/Qu9M9qNjc3BlRPTVo8ie3PjjvBCihD4+xZkItW3yEKGfurT
vPyHufhtCE26AWN/gvvCdjxt5/5jaOg41DLf6ywob340/mH4DvazratzgE3Bm7vpoc+d6cFBiG08
Nu7QvS9jgRWjKPxyW2BZWrFIUiRModSJNof8lJaluY6k0eP1mKNz35y9jDEv9QV7L/R59/vSSHa+
MuOG7f32FiLPwMFJqWbRwyUqYAAIf9jSKaY21uQCL2+F9TgVs72MfM6KdUW5ylyZ4sOM65d2DtVV
WNE/7x65zfB7rERtLqxCNc9gAE+RCUb8951qqE7T5FdhPwTkqy1v4fcWbaKeQ4FMis9t48xk+n9f
AMW9y3hIDnpIMbxZAJ9g8+O3d7t7v3ip9FJRGQ2CyEofKQLOHiM4zIPdHP2hfOkrjV6Lhn7VKZM3
6gGjDYb65DCYHBEoSYYaQP9Y2zXTE83ywdPMcJTkKicnbAzBE5M9G4AQKAoZN7ssAZckZks/2TPu
Aqfyvudei51ODYPpcsHKRaSRkXBfvEIUov5gaNUnU6Z93fewIMeCaSJ7sBwe8vn3R78vdTTHZ04q
L5rM1qZy9Yb2SbDQBcUxufkYGDGaB2TkbZ8l8beiv9NWbDEC4cCUju7Tu6zRxwrjCIzXkrucd78/
X0S+uapzHSxT/E2PCWdMYOWtv9BudY4proEHWJmPoIgZBCi3eS78FOZs5qhtVVkhsqI/PEZ8Kmlp
iVOcDMOj5vbz5vxctRWsZUvzhNHMsXTz7fuUk2fGuGJTF5zQ5zDp0dD2kHtztJvJsW7nnuG3Gi5J
TOuQttt+MTdlfK2pPyC/PWsyOcEJ4mt2tjwI4V0/w7ukDuBU4bvcNB4Vl3HUUF1dMrTYMBT7ilpa
1Y2I0ohCFO0RSZ+ZSm+ATIHGtlF+Pyzwl6iTc3/pYstc2yP2SYj+m1LX6d6r6bEbDLQtIctegGGs
JSsDzeMoc+4m6KL2UojoGR9Cc7UHVjpHoqIMyfgu+0Affq8s5vP7kirvw5Rwm1WeDYHp94cc1+jL
Mf2w2mQd7Q8YR989LtbdVObRufQNC4823/Hvn4JYrrbuU3usnRQFRCAm0WQDbvb3/RwyER8cJu2D
abDukdN/zXsHTJhwD7GeGGnBNz67FvJqpzFDt+wOysrbJqBXFqKjC4yAGshGcHSE9N1w1zL8zwH0
aLw1i8bVjyFPRMzAS6PfMoRAQsj3eZU85mN5jQmEBTGTWZrD6CJdlDjV2klQspqv89m/5KStwM+v
tXzrRoSEE2P522ganyXuCtqwOdppl9Ki95yBzATKJ4HXiIVDh/YBcCsYd4gatAssmxo4oK/f8ebA
7KNWJ7kKml7U9OEg8FaNS1TegG1xDIL14L2nHYd9TNwBQPY8PzQqvPSz2g2i4Hvvv/lfXIE7uATR
MZ73Sf9eiw+7t26MAFlwkrVAv5yq+BjWf2gkIoB5J+6itCTtyh8OZTocVJajTHwCLJK7vJk3QrDa
gJq4szYLRGEZvbq4aZlETnwSiVi38RM8GvZoM8ePFhoN1ipO3sNSo//r2X/q2s/OxmMsI2SBYFHR
Mdfpf66EirdPRbml3YM9eLzJZjx8JDTMEKq+Fd6Cr4FGqHxGJQP9+GKKP6Srdl1xECHw0WhplsYW
mxzYtgfO7L6aD4Hzr/pbTg7xo7Mq6b4Y6IuYDgHFqnYPEalfdnz9PKbXMuv+mfJk4gXwHidLrXyH
BgDVr8LmaabMNzE4q2JSpemEZbc5x+BvaMLc9gNcOJ6x913D6KmDL7xFmNMIh0dsNieIxky2CyRg
hevNpJlran0AP+2GB8cyZfnv8/zo0k+VC8AkclMkFRiQt4jIez/i3uw4xB+TjHWP/3XAXCB/0n0R
UmOQdEtZ3pvakDWjHBSJizTbPFONjvJRwWnOoj2T3EB05xmdGSgTMJiszpZZgvLp4bUbC7AJZMa8
DybVJ5tEl62BcaOL/TV1sKZbjWNIBJYGeS7zlh7nlIWRuqcqtb+pk40XBIfFuIFotzTsnafYELo6
eLHGej81+a2k3jXIUnLI3GEDj/z8G9jYGivUBeVtY6UWxzJjIV1rWFJNPH0CAd+KML5SV3wWbfd3
gMNLPd3LZDJpic8xpR8FCTrJiu+SZCkysWw5V8a62+cKxznk+Xu5dD1lf7w7CWf+xiX2bAbJsVD2
o1Qj5Mvpb6V5sNTjM91y1oVvYz1bnwnYLtxKi9G3FpoqH7w6K0Jet6Cnr4eKw7U7bjzuWZUbF54P
9abjwV4Z9b6hu72eMKliCxjs7A402mBlGYhsFg8BxTqJT3o0uvfY3iVdQoxTcmhqsQqjdJ0FHND6
DtRQ/TTSWpEC1Czx62SguHIEujw+03K7bPG2eZQ+ekV26MZsqTWJ6bAOgfkuSnA5S0ziB9IRW5MB
BIrn/Brf+7fK8VhW9NOzA/+hgIJgHIVmFexDrHDnNI1PmTEfuiTc+VSS5u784OAm9z3KzRVLZBXG
WyaZu6ZMqFjXjEZIlIUHciYbIaG9ZdMrQ2PCyz0w3iagOoPCv4Ph/W2KZx0O26q1bmLF7oDiH7Cf
MdCgWC4MN/mpuwjblXsbSx8LXcFHRqG77Z7xGNIbJdQTekVsFGuZsrcXI3oTrMbY9Q+FXT43M5YP
mGkjtxZ+4UVhkGJvQYrF/Knsx95SehHUjJm8Y7NhAbWhh9qGMRZQVMASS2+aWTxFhXjXcbxNGWWZ
YObMWR/tyf8qKDIOxj+j+7eW1ecwE0aD++VbM2uL9n6gmW00UDRlGEduwSsjzmXafCMW4UoT2xCM
epS+TbPhLMJEb5Ss/+X2R66p06UjXCtYbmlAaUcXHnGgbhwr/kDdWMa2x8pElc8yT7qNztp61dML
QPm3eWpZibls02oj6D5LdLjyLZocK/kZItLu9CxPA1YJX9EqX1uovAxfOjw4LTyfwOrWSVKd7Rp3
jhGs/UjuKviVQ2etbKv8HFiB8H5vqSVeapv8v2NQhZzuWYtz0b5Tz7jlVoHok50M8mEhY2rA17e4
bk8iq15kpW8lVjtu/1MqaKWk50Na9cYAvzdXI5qWfyl987tw/G2ePcX6XvyTINdYFM7mSzcKj7me
dsq2XvNcbinwXU7jFRdi0AY/gxmCNGN8SgvT6LlboUtJ8zy9PvciyXykb8IVN4ebiDrJO6zpR/Iv
xu4PxTZ+gqH+04zOmlUItoDKPqEpgC3r7w6fyjrYcfg4C4yrSVoyr11FdstN7MN4jPYSCdByvBX8
fkx+PdNo44/yKav2GA8ol40w0K5AAgL5jksatcfP9oHCilcvTdlOsX6JdCvs/hA1JTtRBIAyDxd0
fADHY5028G759b5t0n9OYp/mtlsmyYUuj2UABbkOimciqStX5fsqb7eZaZxqC1BZBoA1zsmaStYn
O/cOLL4PPg07OUc8cKRrlK1vzoKHSZg0+Qav2pR/8QrmNXMLwF+R8ZOL7tQ0cu368cadPNoPs5U7
j9CdRhKD7npKmksXGKgYgXkI+3ZZTV+u1cOb+plsglGavpQyPOcpccLe3Qx+e/WS8KnJ6k2NX7J3
0flpGDeCR9FYuwh376LQJc4FCF0gkNrWfzEnIBM17XuIHiXYAHruCiM7WQRIBuh2ECceRyPG2jeu
VchNE6pSMxCYnoA6/RkcJyDb41zbFPKOArWv4QlkJbjGWnEGaqxxZzHj2YruGKuGcGB6b2Rn0kbD
6CVBoeyMmX9uuaQPdRU1w7bOGW9kUNTzFBsO1tvms8cPiZK2dskaELGyXIKCbm8tItluICLuXZea
V7xASzAW5zjzl1bx6XF6V3m0apoQRvlLShqYEmdEcsqDS/8tYf9ZcQdJniiNeq0stjaxuafXcxNT
LBYCwOk6SY6hYCytr+DfHkccNMqvd7nhP2AYxiSd4uTtNm47gKoRwOQozMirj94FDAgQ+Uc6EQ/a
cDc0ZKXys+nKRZ2jaCU0qenHAtRvB1kyzvH+xDzwYH9gsUrIa+s+PZsqfoJg5Aue56rrHWI4wXeR
sQ0RqGSLMgQgRQcdqR3zZ/SbF/BboEdlM+077CqrWQ5/qZS8Y+Btl/ka3EVock7+mAbVYVIWYhYV
1Ak7pKhvim0fN4vJcFcmwwUMhDab0ISRNNmLBcPF5Oz7dBfP7aWM2i8Y5kgLYw3nNX1oxhqKd2G/
xrgRVNXSamZht5qQfSuws3nX0xlhcl6mBGKJs+erduoniN40GzDRi0djHyRjs7bbhuNIt0CS4h8y
FZwlUsbejt/diRM/ngwuvjJ/8F7VxNsFcJWRynBcZpFpwQjDxFCb7yqMXyJZvZtj8ESnYSU0xi2u
l9FggerBhazGCZtW7V6zwleLmcYkmBHVidg2337TQnFz0emBF8cy/8JLHi9fO+Svu+frS3i5T1nN
gRZh9E5BUmfqmDyWE/qvtKmFcssWlzcHz8SiMKPBx1L08LOphIK49tIW/pbGRIcpv0DOnIw1Fmmw
TWIgq1TKtYff1KptCslLeKUtlFZLyk+/xONuJPnKsrN5ZZYcKIvYg4Eb7mOKKxvcDWgkbICcMc4O
jOJGa9g0IqINSIB8nwf57hUvPm0zK8ADLHg8j4ak6clTw2o1tGLiGryFMS2iLEK0QsrT1Ihsldo2
xG92X1g4aBQNIuZwJvOsbBrXZDizxbo1rW1YlWznqRxaJow6qO0bV3aRv95HyfZsihUT4T8jKvgW
c/x7wV/W3P8NVkwP/cBJ2R2y7xQgPVEMrbbpiYG6seiqjCb7DIBjtR99drrT7P41JwmuWV5/B3Ep
JrtmduF+MjUS6UdnO3TbtC4niEG8TnI6g37FDOil7DS8LFmNYF91yi15Lwebjf6zxpsfOV/eeAz6
9CWP4uvv72BiXCxG4+jE5aH2yr8qHh7baTrVmcPJEKkujQPWLuNudRB4dlIZvBsR6EymZ5BPWQJN
96dR+R+WuZ0qxj3GDbZYkXsk50LBGslnaQ/voxVPaLbi2Sfsw3+eAgZWzosaqV7rLZobE+GwdTO8
XV2DH2OTtHQQ7ZZmLv5VVvx81+sWnhDOJmVYq3r5Rad2sxgxgO8LHFOpax8DMT1Y1bM59hBnU9ri
6+CfGXHWLcKbZZhvhT8SNiZ2sTQQ2HRfHnxFdAeaR7kQjEU9PAaDqftF2vjXSYPi0Oqx1Q3ElNAt
4JwrZqznTBGFTCU3doNe0qLzUo21d+qIrcH0ZlRA2ovRGpm0Jmc3qu87kWIViQipBOdfaVbfeoo6
DuHjT+19NhZc2cF1ATra/ZfvbDy0N9D2uy6nDixlvstQ5yPH7IxTAFOvaRuYyBKeAr79OQEey+z+
ktV4EkKjjA/F1fcYaqoi404D+ZDHh7TGAIJBJFyAnCdjgTkLyvCltqsHhk/0qtrOR5xxDTSdt9Qj
g0X3TsHGM69zNspUeyxLdHwaWtnr2YP6m9XfZkGjA09gAq6kgheALpeMT6B/TAeQcO1xYmAR2Maw
NEQHvDyu/0fYme02rmxb9osIsIlg8yqR6ilb7u0XwvbOZN/3/Poa1LlVBewq3AvE0bFzG5myRDFW
rDXnmO4MFgPy/BsweOmOfMQG7gNpZWQ7ui4cxCXbOsBfmPr1e+VQvBlBB1wkKPdBNn/nUr4yN8c9
NPxSh0zb5adhFsyppyYMrXB+VPWPGhGRi07F2AWKJJm+tg9jFs08Maw3teCoXpffdmG+dXiXYQsN
B2OmskD2mWzEYjz0ArVW/mI1rZfdYon9rgaYKrQo58b4UibR5xD3b44g05wd08w/0jREHzIQh+vI
hHKqyCEQtQiSyN5jPP1oKZKeCAFI+ZK8k4t0UmL67PSV8Ywznm8s9QJ3zqKPaDxU6/8GA6L+REBF
gTO+j5gIq8W3NDm/J0bUek7CPXlOkXuYNGagHj32gVz9Uw8aDd004URTifSGazmKxutoW27dZedl
QuCKCECR09eEt3J0er+LbLJK66O0URVY4lF2oaeF2SFWincg/iWS/fGoTTg+AKYk47fe4YUZytWz
7Uf9ai4xJR9bgyAWzXbWzsKGXJdmI+v+K85jv9AZhjTDF3fJ0cv79KkITHSOApES8XlgcD4jx9Jp
kGHi7SzJtasnJAfZB7MWj2kx8wFXxEfDva+bf0db+ZT9fByHW5Ur/lTh7kjMZ9LnfojpuSjyddBp
QBjab4BJYDSHnRUwjg9QX08THc+6YTLb4G+ghjCm11hTXxJ7uejB8oSf6hJhTCQwmGvETnirq6U7
tI7hViqKYiXhoFpU4jCu8ZwKH/eWTX3i2D3CQRrxEPVzpbIb01U3Y/GEq+UHZMtTaqOwxY4/EqUM
/TUTuhujWNzW8a8ZM5kPl350q6l7M0vYL86KJzXLD9B770Pkd7n5lFMl4rtQDK4VixSs9TeqSW51
2zj8R2gF9t1Iw0Y2mnuAZViWNKK4s5W9WvF2GO0Hxx5UZQaJKmMfkkiTHbsy7lFQBYyVmquaa69x
23+s/0+F+6aQMMO0k+6H+Ww65a7vtTfsWh4A4Z/JGL6KIkFWZ6Q7S0FDMpIJpScwmsvx4uTZX4V9
v8lLbnlB704FR4z77xDmWDXL7hYipszajS4mf4RduQnW15lD0nPYKEfRDQ/2qPqdkRznkFiPKP9p
KBjUyXgMdLSvXec1EZVKqpFPmJf2skEz7xo1eydNsjIeX5S8/DV4Z/HWyyBY6GFhKGfTehZx92AY
ZCzCWKMekbCjiWg6deCq2RnFVuoccAxYNfUt7pRga+TqHwYQxJAWBwXpjR0mT2Zc/1Jv0EZa/q4f
8pbCK1M/jIYCaR5wTRcxp6vsB6KjP9ra75AQgVp2NfqpnnMiQoG63U8cuSicRm+0BQ3rvHuouN7i
uvjRekquILvBsdr1Hc0sbbmUgUMnozyXzUe8aP0WAxQ6myR6qQloVlrxuz5HtdDhYwbfBQQUiGe/
lm5gf+IwMumNspmJ/cb6HdOX710tsrd9HhI1W8EQWqhduRGn/9gk5UmYELxd8Nc/WmGeeEOvuG6P
xhAW27gPKK3GaTcYqstHfI+im7QkgB7h2pYTrbapCgOSLgmLasobH61Bt6H4akW3hUhNDJfeE3Fm
Ob5cL2mLINa+0VGIp/5k24yZh02Yd8W+UDAhGKNebDopObvJhylt/mq4yXDV6h/6xOwMxuG+sYxd
q1SMTgSJGBAjPlAv0Ags+g/Dyv5OEtODhj942zWDi8mbiLfMmbbUeucB8SwzuotuThc9CfDzGvJm
RPSOB3U00TPw/mQ6iaWD2T1k9NgH3DVVj/ZNKSCc1AGvfGWrFzU1waZMKyylsi/BAM4rVWmvVSM2
h45StkTiAzVn49S8C7CIt1XTo0PUK84u06y488CRYxqDn0ZMuUcvINbMwisLMW0nmUtvcZh8CDJA
aZiicxOcsQHeN4SFlBZh3EcOOI7ngMEluOFcyBZEh+6Hbfooo+ZbD4dgm6Hic8MvXOTEqQi5aRSJ
gGBE9zAa+DVzFdwKJYptZT8hCZNlz62ooMuMpC2vOqLF8wcrrga3a0WxBd5NX84Exhhfczt5HHvI
cokkgSITLykcqn1PTPeuVZcVrcHxinjX194CNTuWWu1ZjJjPxuqCkIp5LMs8OPW5ShJpPlyjpZL7
iFzLjaXBHqhFsKvo922d/Ii1gQNSptL0ZxyI/LCL9xIhsar25bmtv+Z0dSYM1AdOxb+k5MpxauHt
Tn1CZReOtE6+llL9GRxS/XqFn9FITyvI/qsJydmIyLrZ5LNv1QV4U5qsbuwJaMOM62kaUJfT7Jx0
M97mZvgnYcC6IT7lnMDvpfdPKD281NZgyuHws6m5BrBzcKsR2lJi5YH1R7M/GPHz5N7gwyhbVR2I
t8/FPjeKFm9lHm8skX+ZbfCGDhcLb7jsYw7o+zkb11aCjcqtalDvRQ+Gg/6g7zhZVTaaCaZ31ROd
K93r2/lPVwA0jJg9q3R7eVmz7VDZBAlq9UXWysRTS/6idTvVRQEaqSYbHc/GpiBMvWsnb55GFPSA
QjZ6RbBajk+jLl6NWZ6otjmLi7r0guWaBLqy75T51JYqwq10fguhrmym9DT0FD5FxKFLaasndKXI
2nCZ1VyIIIbG1wYnFDvEQNmyAhaoq/E2mvtUT4+hzsFLkQ4vN0fRAk9OBM0lYpSKOJySisg7ry9x
HQ1FcHCEjgo/ex8R7OMd0d5N5scCvoETxoprzIBmStgBjAdRuYiJU4ro4bgHHIra0ZV4AazJPIL7
utAV8jV02tVCouOjOcQt+1T63QXzSVejs2lEu1xlnm+0N0JH4ZxDxV6tP/zj2rB2Eei7yX6Vu5pd
xHZCU0ltup3Jjmik3Crr6QTNXhkeoqFtNwRtP5Yo0BiTnEB0NWjBsPVAXVuTFT6w1f/YcfeX8vDT
iZMf/ARbiUkxjhlbxIzHhjnl11f/sfjdtmQgnPoesV+xVJjrabWpOh6jHNWi1UO1kZg+R+QfkAEe
a1Sn227ZroIz9/5fY037palWbzBeht2axwDKmdY+v0Qbmi4QMXrr48kMY9xYCDKXdXMqiAAtC+0V
7eiPWuqJG8bG0WySbztUExpwn1nWHLS6uAQKyWlK84KgbC+oE4ep9WvDcJd0eU/S/l00tRtzesTL
ytmc4zY65um5ybD3FlMCsDI55TQR+RiMX1YY7QNcA7qgqdSP2G7LSGxspvTbIY9wGOEz2nBscOB2
N+ZzXhB1R/oZnlCVGAbcySUfFa1tnvVlxEe1ACeyJREj0/jYtntAuAs/nh3LgRDcIn8VOuJEZX0B
RwNFO/svjIKCW2/8nS0aU2A0nTgtk9tSZLeu098CYGS2rB8XjVTRXr9UqcoFrBMBQqOIQ0CyMUf+
Sk3t3mbzVx96h+wL6wXUPYIcyO0H4ShQKoxzwGcuAH4a0FPt2/4yFPFDVU5sq+Hsd5OrttkzZNGI
Xy17asf+VHfBmWYRyoU3J40oD/DaENv5JsevaokfDLM8K6J+qYrioodYuKt+p4wLL8YIvcmyhm9h
9F+wfTj7kZLEpuB4MxS3jWLHC9PG7rFVJwblFLVwPax1mqbU9iNVBJ/xLsLHm7nRQH6A0LttSMB4
g47WkZqLxa2DNEJ1DHuf6DR/ofbdKF8io9Ar8ZbQIiflbELazyfbrCR12BR8JjZAVe1GFjBb7uKQ
SwGoYGN/FoJefBJDwSKwiW4GkUvrxb2O2OqYTAQy2xBrU4YHT8SB8dymSw0r41Q71g2rzl+trvzO
nn/B0eDztl6SlvEc4xzUsb1xsCJ01mJOYkwq1jeErddkGLgdru+m1Ay4CnX6BlCSmcqaOmxzh6PJ
PeLisaoX3NlffR92xypGiRNAEQV8uXhJ4AmL2TcGz2ADI+jQVokvKcF3mm3vyzk66wYdpaXjjAQK
fakvGR//BETVBkjnRD477StrZ4fBdVKU02il9J4t7aMp8UDrjCajr7RtHyiDyUpOqJGy2D7pIyM8
dm62RnOvy/zVTNAFjskjUBkXYcTje0FUO2fXCm/cmulZWJzDQhyKTjd8pMTPenpnpOTZ1DmRMMsX
iueXvMhbBvn6b24zQgTZzLuu8cKMZKJltrkfKmBNowA0HzRvgGDQteHaOxdYQlDvKkc+d/ulIBDX
DBMCftm6MIHRH17IACIfFpuqJ2h7aQSOOliOSkNFGjB/1zZNWrNINsNqoe2M6tGIF5J4TDQJkf6a
kBu54UX5oFn1zQd2r0zE0uL1HWhaHUvDqo9CG957M0kOU9TgDDCJJAusczjaDfNARPrdwJBFS0oE
07QTsaxvZqj3jK30zyWw32txMSMm0lq/Rn7VyrPdZxjtEsqH6tTO86NdZdHGcUCHDtENw97aQQ7A
PO6cRfsrqxHHheRdy5dq3yjN2ertd714CFsuoXFN4GlUPhsoXU7lYPuZRfDWUBggV9GZ5DW3CEWS
woPAkv5H5itZvJvJwFggJXF2bW/WjO1asg1Z7ozgfaMa1n60X7MwXXPckFV0lfqtI2iKU5JErHD8
W/eWa68YpVAF+a73/ji2W2vgX5FOmG00i2A13bxwV6Xt1RhkS9p4XBqt/sB5Qt2vD7cBhjzw19Kr
gvB96rMnR4/PiLHOS0LVFfXphmg5/K5QubYW1wySUZqMoT9XOofIhBZKrme/w2Bgg8YDwGjbDNFi
AgPQu/nZWohtc+prU0W3kfwa5iFvNV6vLaYprmvC3xfEEPh8uy/YNV/K7NXInzd4qcyx4RVouDF2
lorvz0Lv/ZZomeuYzoUq/BIm6WHponLbZPhZyMrG6UmnHH8RtFUFLRvZkHAi1r9Gy97nVHvBlUDN
bpb+Eup/CRocttGcf9HbAMQ0XufG4CcrPDbxWL8FJBqgyjPJRNjok8arkGtPVqgheqXhMaZn+HAw
42hmU3F2l4iG4CYWIfzE+GRJQg16qsohxVSQaQryvASqT/gela29GfLTmI34nep3BoIPc6P8oHnj
VIIqyXkfcKZHjvOEzOp7bK3fCj3R4oh/ws9Y5zCtzPTdahX3qaFDzJv25pB+aGhPwTFyHVg6mPOp
/YnZ4BGMx2czG20PnXiwhdekH3KlTKikkK2EbpK8pzVXZqw7L6FZUVIB7WzZXyud0ZMm+n+Gwn6r
CXJEWKmr1JLmLhvQg6bYM/q2/XEY0yu9IDigvvXD9IeBiK8CiAHkc1C0ihGHUTGcJi+H9LgkbQp2
Gg4BYrbORAKVlFEhtlX+GwM1hVMYLjE0OzUCl0ym2T1nlOp/cmr21hk3uEKwGE4V22x5HZKaTUap
9tnEiTmijyQ6228zdY/ZNtkALsy8UuvjU8Mwe+RERTBr9WzWmUFdnhFJbcKnGmN2a3tOXH3Q202t
0h5EYOjy3J8gqqIUbKonIyuvQRgwRga0kwwW0aOZ4tKGbV0tLUjE+3EslFlJBbAdcHJEEVz6VUpa
+xTKVdhiXsuUuwpXcUURVuAxnZtot5QX6VRfUzViKVSp1sm3OtIfZV5rG/XWYTKctwTvzik31bQL
/zF79NkBbD5iFR/7mujSKkRbiPeesTToYIbWlPFZ+qQqNsCN2lit8spmeuIa42ahc4Lhcxdv26z7
Gga2WGJM+IwKyllIwiXjIeuntoQfm/La1PyaoUKehD6ovxin17vMkFJNQiABBl5MJDgNdBQBm1Eg
auKkxvGbBPvIVFnn18y43hT02JvAMLecYQ+5Ov7hzg9RI7xpmgNqKGdmwXExJKuDpB1m2iEdL1w0
ycLha1z41AIgQgPcaz5TmQM3CQLPMaiFTK/R2VSUwkH9MBWtsjNDiwQLmIM7tTVbv4NtvumRUu20
pCe6yA7dqetTN58gmIX1dcydjy7WyHTh0o2l42my7GAG2ovbIN3PsAweW2ObNwkyEC16iR2Rkrek
uoXkVQ8UFRVOWqO0tjWHVvkUoD5YWq+kieYUsBcothQIHhb9RLpeqH6al4wT/5nNZRfJ7FmB0L7X
1NW2s/TKrZUB7DqChc4aVi1RvRg0tM5xrWL6LvTMS+sWF1xijofe4lqIrbLh1Cd+0mEcPNsQFYfB
NPJExGhaDZILg7/SHm8U8I5HXiUh2kvhFUOIPyTSnvRIzIeu5WOAMQXqet8jhxcVCrsMPq1ihxDl
modCq5gO39NVKO4YzZ0qO1eubO4VAXIzzLT1bBfMD6JgvJww1DlRDxBu24E/1xGhWXn8MggaGMjg
15C0SHNDglo3uTYwWtVAlREyTGm1maDwbKy2K96RKva0VqFEDZFA+NdFaF9mgkajzwmp+SnVAJJT
b5NWWBHo7SzLGf01XYw048ThGN+RUWpbKebPOCuJrbftyYvUNTZ+Ls+m4nbE+OwLcshezVAGHoi+
BC5WlL3ikGPCYaThHkV8f5lsEBVIE4PE6yoYSgA9OEd0GHsY0DaPZi6XTaXpZIVhcT4qLcTXmmHh
q10vu8HSr8qS5X+5M+3g6ojvZGog5Rb16AdF+hs3Pa2jiJ/W9ZKGtj4x63FC4z/fIvfJ8QVBGARO
5eeakj5l9aMIm/kjrO0Px/hsp781ENLLf4imaf2BX1/B5/siNBWtOLvxZaij/Aj3lZZyWtpeZXXx
WdBuRXIQQ+sPyvpNt/JbGA3atuHv2mpVrTzcH9DRZ8cohT6G/XaDPNx8ZXRUefCxGp/xN006sNeo
yJZTAa/3QvqkfNTxIQObSj/UZPlS2sW8WEmGnDDTCFceK+Nyf1gSK0EqW+6KQDzPLbxu6CvozOrl
vV04J46FVbwotBvM2u6/nUeE2s1vuxaMMuiw/drLDBgqBdM1Bn9GS3sI8E3c+tE5gtadiQkCe1W0
HxRkCPQHU39VGis43L9NDb3eg+7lftgv4qhqbDK6QYAElXpn7RLZ1ofZzDTao9JX57Q+lmY1+UOw
hnR3fXUp5hE8m3COqIbQrWJv+STU1oHpaK3HAmbVyUYK1b6UNvhPi+2AliFV+KgZxSGBqbORtTGc
0R5L7m7FZ1uDrgFI0l+1RdwcIRU/LDDBlRMoaK0dVxhjqDFzsFXfKQPwCEbwEQVQUNI0U90qGSo3
jzkjt5EdvlTB9FwvbfE9qwjlBxtTkt6Uy1WFln+iazow/4rsM24JBK+JoFTE2PFtKNajSPL6llXL
i2aaUAt6dms8DBobV0OatITMuSt1ZDeTEiG1m2CHlDptiN7IqPcSa4eoqnxInGTYO0oC+cymRe7U
ufPQr/xCRibYV0uUTU4HdhuE2BM5VS16OWKe02paA+sNdGbI1z2cAyQ8QcImAy0Uv71S5ldDD7Lr
+H++CvPWOVJ0/OfPDSNbjoXJLdIqp+xMBpXlGYSovY/0NFOtS/4hUPJl6LbICuxzChLG47a+wmWa
/rCYyEvA4GZPJeIHb6w7sgOCJQa+EYm9Y/b72WxoFoKlmZNoOnL04dNIY4CdHxHbyhsdgem8ahHb
2sSYnHTcdztAUBozveb0SbBTm3ePmFaqI596FTHMyxoZ/SjaiobTygkOk5cptCz+pRi4cckvUznl
TW2AjQo5oTUtK36mRRcBktZTOEX5eUeX1pnotQojYJ49BqdsNUZN8TVJAdrnZUSYRR9n22Ca5p3V
cqYcQciESnJK2GjO0vmuowlAdyfjl4AuIbF6NGzwjLlBvyAwnt6lVnJPN6dg50Bbol8EDR8CuBc1
ar+b1Mzy8QDHW0Nb8LmlOWxXGBA1DSC+TE3zTxRmZxyI88Fac9zsCSpVNYsZ5PEyvkmpkPG5Mu7m
IT5CKWtcm/PA61zOK2Gue3dGTfFqRM17Ow3ydwSUZiqQM6qT2BqykZs6gc2SCgeHiU7QgGPc7glz
elYW+3Dg9NE6w7xtGEZgSZhhZIyhl/BH56EFcZjM8BuTQZkvVsAURwsIvjSM8KTXjNfHrDt2Rk1A
4vr2pNNvbkzRox6v8W1Be9UzglRpoanPBjcNV2nS8jEa/dBCkgYCrcb3Ac9ppig9MLkPl8ssqmI/
KiQF6NObg/HpuegZo4R4kw+ToJNiKenk0sDHNDgGD+2UDrugUBz0dzbohjEjtC2U6K564q71ZjxP
KJ45jhTMBAPLF2xHU/wawo97IrtzAqusf1MXKa9azPOzyGlLVFXZTyKzeXs4zgTzV125YDI1JuT/
2wCqmlxm0rbPbbR6Myv9WbWQsyxtewDwhHe0N839RJP+aDgoD9GOaXMw4vtFb+QAkT7M4fLq4Dnf
q+ZknekbDLsmpf6usGVktuFsJbk4i2hj3xTFRzCkxrMkIgNfFk7XwNHzS21XxYVMZ0JjPTkA4O0e
9FeOhW12WUxj2ofK4JyIrnRwoRcdJIZxepRBhafCNGH1cURGFLkmw3JvWY+xDYKs24h5A/nHXDCh
Klw9rBGQIgWKJvY1kj08qdJqCJhSI6mZy2ta68/o69P93fRUFah1hEPPavX7Dp3VPkSguEpdp5mG
mSky5mY/ENyD0VZbXaWMMrvFQokvuATKjNAZJ6z2Ej8zU1XzcSV77kxt4MXt6AE4Dj0ohXBptp7q
pJuLvMBVsThc18yiVzeS2acPRZlYh2mmI770lJ8ia45Q+BogpA0NDJTIZBuYazctRy001GRN2Ela
euPKWNA5jG1NS3NO929RMR0beJM3KavpYuX14BOiGl1oQG4ReQah2r3Pg5z9sCKNuxkC9YI9J9vV
eon6wSY4W++QwCgFwxsxRyOOYt5hnL7DPov64YxLwgPqE72VJQSZPISZ08dG+KZPyl8uRJ7oKpMI
w2y8gOVSdzO9vVuA5BG80ay9EWR2rGd1H0wouJvMSp+n+GFUS5DfmYU8ky5mfcnNgbAHq+bU0IKB
A7EPwRMs4pMWZKHP7Pq5Dbms9HSaL/RUxmNGoYNY0aCPsfKmOPDsbGlwJxrBvC7CCHdOn6XbDiUv
uOY+f1N7iQx67HZGI2krac10whpOvPWoPgSrqYtWnbFjXPr3zljq6/bQ0IhSyVx+t0mdUaZl9q3S
7TUlxBcyRTtubpe4WrHT9cTz45RU9sErmHnrCV6xrELneVTZwnK90p8Gc36ogNGxRdHN7kuoZLaz
U0lFcgcV22Xdck0kJeC8pvvWG6t8UIzusES8XMPyE6ogBU0bX/4wG+Yx7sN9s37Io9mOabC1ZGtA
DH7M7SPA1/PMnOpaw83lKKoI0mizp6yiHlLIR3yUA+3wLO3Gl8IxQCfF30urtu8IKtF59gDYcgun
T2miFIunc4ntGMFL1u2HjpaCmHb8XoZ/Z9PgIw7YdlHiF5bAd6fFkX//Kha8ebQ5zKSKXzsRF2eV
ZoiLpCT/ov5/p6F0mZn0dbOAwydrBG8kDLvcasMUssHGVpb0RBZO89wXrcWVntGURW/dFdBbadxc
66xp2B5mB9YN5OdwEt21r2z9OgmQ3oGzGtXIKXiOuKkvfcMEQoKj6mjSbkwij57MdsaxUvQghNq8
hymuYYRIgvybDItLHnyPdLpLp4NeYoUFKWOrOiaOUOKO50SR/AOccu31AelvBiViMDGA8C1YEeKe
lkXsUb9AAc3K7//cT9ebaheW07HgjrypY3hvEnek11u2+Yx7A0qEEb/lUpEMJ4yDYIjnmrMIT7OT
JMAP7WtvpOWlLDvEJghR6NKSuU26J93M8k+QOnJvLIPt2kMLRFUj5irO65eCbj2kf4PSF6oB8uAx
vdwfNBFg3p5tBslmQVJvMNMqY+j5uVTMrJpeM65ahTwKV83n3Ev1c0ZGt7XQ8GZNBdc3uW+IidyP
CPses8gi+8we2w/wgm/xnCTfwo72ZpPuV8XTE5mYzutkIguH+vp8/25Z3ZFTXL7cv4NBDTS+fa2a
Ztw0TVtzlC5y5pQV08aoqF/6pOBmbOEXi+jJ3KzOZEi4IqYUZ62ZwkzzcxHFOyqoFDVdbqPNqs6D
GPTXhu6yoHN6cSJz8cckVf06M+0taorOpa2UMszP0hcZqY99bIs/BJC5HGQxf94cU5m/k572Km2d
HaIb/Lj1FDCXbRpehPWhQBJxJoh7g6WqQR6uN+f7V+AuKRLiCXgtf04cSGl8mlDt/qLcU4T+F/PO
LwPQ4JFtKzgFkR34hda9A9BTV1JU4E9j1DHYLSXBv0nyAMzAOi5j+zKv39kIATaOaIe9uqKW1HT5
hzZg+Sb1eXVKROYhseL0PatAGQE6qa+ii16BXHL4VCC2T4qwPuw5faWsxs6FLCUWqnKbNZWhQYJm
MXcET4N5QABhLVfa4GxHWf8UjcOPXEXNsWgkWsZUPd8f0vUrRawSIaTTnuF0MJcXRhWW3koyglXj
tcmUmFxUVR7uvH0lqRI3R+B+yBJi4+apPgYQN5kcOnyA8lwe8Ilol/sBQuuYL6VVXcL/XxqTbdoi
N35Wk4sxyOlpBh+idjga2xwslRp3tzTrSP61k2SvBmQSZVP5XUhEojPEjpsdy/eRYeBGm6T4nGby
prsY6klQaqdaNwaXzDX5Sb4TgrSxv2mzJq8D1wEjDXtYG279DjNH+OC0c+gn5rAljDl8uD/kNud/
M3FoeQ7Kn5SMMU8vtP4Gta52O1t74Aq8UKjOV7VO6e6RIPNDYjt/A326NIX+eC9Ni84C/kDkirLA
slJU/YSOJF/p/3T6SSu2+uZ/SBPR1X9nOgjLUFXVQnkjbUOq/06T4zjM2wf+iSP4PlX3YYIZhYnw
wagP43xoUemhB6akj48ktrOC+VhZRy5JOznxwk0k8ranAkY9UdbFGdjfMJ7b4jwxEGGrhaw+gv+7
sFa/QnIZ9IvdrqsO/UW/sACb9ACkQjKnae+ta6hJLFzXfF/GKhnxrcDX749OgADaz6srR2jFof+/
q6trooCmhvF/jTW/r65jda0Un9XcV6dAdvUHhrYmMmGv5Wfua9R81ow5J/JVjRg0H2S10ayPmbgE
90e1v7AcjSqxqcwbIKjqc7YSdVs7bXnLkfFjJZ+TZwx7+oa2mv64yOq9MjiVnwvjrFSXPrw41cXi
i+Uiq0vkXKD0KfbFuS8998HEsabRn4GLjOvqRgKN19Wa/pRea/4cqS/IKtPv0msy0oTGG+wX6RWO
VUhGCE436d+CzLelb96XklxX99pIy8TXpb8M/nRfs/QN6zJKv8/+a03WhVVnPqqqzroItFXTBToR
Kyovc3BmjcE509YVNGeb4ViMvZR728mIz8rIVbou0LEIfhjnQXJBZSD7I/Ll+H3Mj6wGMLd+wEMM
RWXqDxX9fny1QC0NBPb7/z5IhSDEfwWVrBe1owtob9KxHN38V55crZmDUHAloA3Emrud2cAwWNMr
Dl0+9iyjdkOqDs2NRzcwXbQooYWnh6aqB2ZsZNrYEmHjDe26NOFNrWeIdcn7svC2EKGhePl9lfg1
Od3eF1LonktM8SzGrApFu4ddgtVIr5N0RtFIr2vi2w5Rijd0Hog7eqE608LOE4UXkURGLwL7IzZX
w2XBIGVN7X+tgej42OVo74it7hB/sG2xMgxbjQPFfYWM+cN1EQOhVK4NNlZdV3NflYJVxA1SD3ay
TUZrva4FdO7oTWSuIEsaPUSOnb6u2faYVFT8IaOmNQF1XVqMXhC4sDfhTyOIyaZfvq74vkLbk9q6
jPvCQh6KzXoM8WhqY5dh6YkH0EVNvDnxgE1ajlsKV85uLqCgMMNy287NSjfGzJG4SbCNyCxVAQZt
g1Xqt0W9gOe+gPVRbIKDjbIIdwvva+gumStql9lxNKLgpmB3qWqZPIAdSSxXhB5yPdZyXyPvcesV
bykAnNbDr4S3kY6MMXtkHWS8gzMvkUeQa3xfeLJYqPsG3m65rvq+isVrJbNsryfyFVhQR1WIkcyj
Na/d14ydNF7XmuAYe9RqIVBZAx+qa0B1IC22cLvCHQoX+NwCtN/Z2mLLBtOo6yN4DfTvPBYWAY/Y
XAEJrSuAJT2sq1XdGqW9XFep8J+4LF0r9Vgzb+i4Po4s3WtGj8BWHifeR51nQtuPZ7UuYlNZaryL
edNhQtselTcr4Sc5X+HAjznoAi7xHMvTBs/i7D94ZMvNkHng4pA0XHn9fS2JZ5MIwkRIuAU5ucIV
cI9nt4O4hiu4dCPeV97dYFsgHDoyShppJ6pbZ/gfEpXs/yfm0DIE5kZrjYaGL/vvRKVqrrKcmQq5
U4FuU7uo0fNklMTMNMbqHs8PCF+iK6MR1bOkwS7XasYHDrmQpNQgkLsJAPzNso1yb6vZkQw09siB
ORJ85+0d9vl/HzKyDbaW9eFYH2n/kff8NR9L+FH3H1r4YdwXwnB64ve2+LuSvZvirV/ejebNFusK
xJvF18ErK5pfAapFt2R+bbPXbH5lsmGJF1bbvvTtSxS+JCEF9HMWvsji2bov26JMW1cyPhni1qZP
UtxKA8kk06+qzDHixqb9nBIwvJFl8AfiUvGKGebQMG56tEcmJXPfJdsMdsrTf39Hlv+fN0JKoQsH
0oyQtvnvjNehpdsaoOKTIEVhbLTn+8OcIUIk+2Tbkj536KZZf1MrE5tVJ7UzSOvPxuEGjfLPcEc2
WlWj39gi5UVumCYfs+Poro1s/Qg0aaMy4m50Q9vJgMF3Uq6WkjJXb322sKM76TmXk3q7/1HLt8T5
ppiD48hBjWsjdlMszbPs2H4mk1luOkQoWfC/ODuz3biRbdv+y30nQDLYBB/uizKTzFatZcl+IVx2
Ffuewe7r72DuOji2tCEBF4jilmRsKMUmGLHWnGOmX7Hd26QSl78fEmNbrg7/pTEQR48sZ7A94jiI
QGto8otUmOnyoWUOYStNuEUKtL4untsJ68vH59UlMf6PRC5edOSlYks2hDBdx3xzXifHDDO9XbjB
GzbtM5knt5Cr5gMuMMbkHaDXLd6BSCVG2v87IlpB0LiuozL2DOwSYb4eJ/xPYWDJrbotBFIZ4jwC
DzkfS3DXJ+CKYSGW7P22XEea+XPjW8KPJ5/KMmNgdEF/HSCFXHzkZF8ke6AaatrDqgRkwsjtfcqo
D1F84AKG0WGAyTqtg63TlJQz1ArFEt6Nz9dDpZEqQkyQ6rA0E+qgVhf6J2fzbQAbZ5PKGT1AW5rC
M8X677+Fa2b4rXvqhWRqlbVzBJAaQ8UjqWSW94MasevW9fyatMtl0N0hiFDo0c6Ty+l6UG2un6BU
E6DIpn3fymQkRtIQdOVN60dvGpuaSvDWWioV0OXM7gj6TO94Hn7FZKfsqa38+6Prz/FFhUAnOhiQ
6z/gXvlnMmcUZinsbuhXpxbBIwWsxTiVXDaEPvNstK8eXbpNkVKWjtKfVWenuyWdwyc1msiqEvKj
LHuUQOqZ30gdux/MlcOS6uWzWWrWSQ2rSbMty2fdTcyL/Ol09Oqrxsu+Y2T9Eaq5+Dn14ZmIPO+5
DcuneY1sq0tam4REu3svMVH39eaz0ZnNg9eV7T+2Dtsns6bpktk0sPuFMNu6L+ovH186+92DIITr
6IZr67bN0RV/XjpnLIdcZS2195Ac47kuhnvWhXhGp/5x0PP+UVOhCrREHqLc/E7O1N7t8uGQlGV2
Qhb8kK8NqySKDYR9bD//99tKrwYakfWvsj66jWf9qMfG29rO7JysNvPuComGk/wV+zCVzG+9V2cY
2qPscv1KVx5NhMSm1CCa4agtKW0SNkPMXOUjhfKfLcXBIKmUt+UmAsZuqC8hPmEgvqW8D13YyDG0
+E2hPWf4wgqqUFrZjSELhFPfJ+J5wEuzM1ElGlQ6LmVai20+pXL78el992AISxjsEamaW9AL9Tep
2GO7hHFqA2WDmi73tqWOnmf8Q2NTw74OmeXj32auF6vK56gqD7/+7/9xTd4RLOAtSg1kgkupryHd
vz2HCgQSjZAJOAO++J/kcN3YMut/Vg0ohoQEr8d5ZE6Krf573WOktAXsfpaXbVNHL6irInm/IE89
1jx9h8TKf9ZZjtY6yr1DapMUanqN/VAvU7ZWTD8LEF9PxZ+f3XWlvU7Fuilc/e2bbkyL0UXiNGy8
3mCbNVVHOoAxkff3FPcBiOaeoEvJ9RKaz7kTx66uX+aqUpcZLeKSUqwrJqvdFLKg8QPN2Lcc1tJ0
F0PE+vdzrtvfQqdptjXBrLsmj6F5WEN2sECLR/GUEOrd/KN3aLpszI6bsdfYAoUaSpCOZ71yrIWG
KMnvadOdtKX2NqPbeThLxNky3fCrQxo0ry0/KdCwCBrNO6rhvjeGI8IReDGqWev9NWk0Negeeh26
7RedHrLbTy+WYftmHOuXxCRSe0zJq2gruDO6lxP61gwAxgwQYB/fLThM351ypDAoe6VtUcswnHXx
8dvtwmRmjobAsC4c41ZwoIUeebR8VeJPA2AeooLSrYLpfWdOo9zr/UyddV3Ll7LD0VRu6aA3jy6p
wEFYN2gmcySOQ0NvrWso4NTTPNz3RDShasc4FuXLS+umy01JHNpWlQjFiP9wjpTo+wuKAfklMlKU
MrjiHIJTgEBVd6rvy4PdtkmAQ8p77rr6Ceyu+pnjAzNp8me33ZIar7g5E8AxTf6XiRnIBBE52Gs3
NOy0yzzTLpWxeeqGAs3tqKj/ji6bt6Qy7kGZ3Jl9JG5oH9Me7EL9MTVs425CO16321h2MNMr/USA
DIkUZqQd5VJrx0HMEXRPZBHjyF5K06R3dDSlH4oxGXFFF6vQj9zhXdIRYw+5rn2EIUIKOkZvEeqk
0jtFf5v3Jmr+xECdDZwnr+5NvTvHMqmfDRUaj33rbJAtyMMg8D1gHr9De5g8i0ZrDqYZ535FOJ4D
aZDsT+q4sRj3EA+t3Rghs/I0vaZ+CcwkYs54SgT7wFKPrS/R+hU2C3VHRVHe0AzZa1KWJ7DQ/enj
O8x6G7lrOUJYhuEw8ekey9i13PDbDVYLYSiMsyThFPoXMlaMa+OKTT6qjASNWKTGdi8I9GBPGiZ+
RjTHTU+raZeqJtwoEbm3lWZfEtjbyVy8RguGVrn8AAl4fYEmLjURMFznude2sD8pRhBwWfZ6eDeR
sFjoljpryYswQo/Y+o1QjccJ01fkV93fxFZifu9SwHvuEbrnq2aTSjRIVrgTiVdsHaN49/H5sNdV
5R9znCMsKomu7bCtcqT+5oHTyR0lRQXXldesG1vLm4/aOMBasFxtM0bjq2cgtw9jNYLeAdMt8ETd
Yvk7OWTQnF1O9b4x1Ij+Z3iJ82jGK6Rbt1gR061OEC84dfPvHh80RH0Af9PWjrnMdjfXXwbnqAvn
K8Z0DfQXb55EN57TLZIMwwdnrBFZcR8u4GHTvH5IdR52zYC60cRu/gPYCnTcjJi4JnMfo+QbwA/n
EHoem27o9reZFR8n3Sr/SQ0ltxrSvduPz9t17n973linM1fpnstpe7NIoeGWGmGYVVjp0RYzP3WQ
mKLqe9OtSb5rK8Mei/CQG/rJZJ6/0DA6Vj9GgqoyXACp3DjQF9FTyPKZB/bvKv2WUow3Y/srsnBz
Mw5+qUpocL3BZlcH5Vi5obepXck2idTTozNCBOj0eeGE2SEiePBMnvpmtx1+0or82Xkgk9ngA9IQ
+J441BxmABh5Qkuk7ZnmQLey2R/AkQ0AdkM6oKgMRRF4iWcGoSFXMZ3zV5UKdTZMqmwWykZdd8qv
tE7utcyo70NhwIguz7rQukc1JLc1LchPdkXGu5o2u8x1X+TpOEQANa6Lxd+e1wzDlm6NUb2x9GQ4
T4ObHNoM7lOfeaeyScCAWHGBBpeIBAJFTlU0j2fVuz/yKiWTKnHbByNvk01YZegmsX2TQDQ6e1yQ
n+bV/7dPStDzumAl7ILF1Z+fFK0Tsi2QN7id4wmIZ0x7Pd4UXmp8Cd36x4jG66ya1KVsI8UOqtCh
JU7zzlv0J6d01K4ah5wqV/odgA6qNFWgeG1C8cny793imvMpTZP5b20RWM6b+S8sQG6EfVdtkgU0
rG4Tbpq5JtNUV1EjxtG9qQt4FB8/Lca6yvvzaUExYJuS9Sb/scn989zUZW+1M9w/flcThEsV01+j
iQvRUVmEgJKFYfnmkNcUuQFal8tsHqzJ/gaVl9iKTjPpwQKf+eRDvZ/6LNi8nmfziSzdtd5suIe0
altzZouYOv1BuY26ZIR/HSKa3DuqJ4TbG2o61HnaY+OzDuOsnj/5BO8Wxw6vI88xbNsUUhr6m0/Q
9zqsf3QWmzx1AeGS4AOeI4RMyK+ysIYElWUj4ciGA41gXpvx9ELfbD84xFaSkiw+edjel3YcIqil
0KXjup4hryWK3x42qVD2m3lCLmSsLrEzNEGZqRTeRO5+y1sCvpD0H/QyKS7IOb4opRsvxFmQwpRa
9iXTFvfoxPOLUwz5gT2MQUs1i32HdEwnxhwNYy5Gl+iRZGJ3htr1RhLeT8NXw47HjJ6hEAcWfDC7
EXTa4WNvl9o/ki5SZ8VfiaF+XcwJDN+axMkGjEK8nebnaVSv9SrVuB48F3xl4djm3oHL/kgtyNul
S3yf0wG9FcQB35T6lLwuAuuW1qnxdJUOXQ9a0v9tySLcj6KLzh9fZ/P9osM12UQwm1N6NHhd/Hn7
FzHK7aRGYQzCKtox+fBCb+f+6xIi2CkIFovmynxAaWI85GnBzqHKti5/1U2bhU/Mrmwyq4o4I5nZ
bIqB/VnzclAg+cl44GCzoqObbSFj9cih+/jDXyslfz67LvMZdVcEZhgI9TczBq7vLG/aIt+0pvx7
WWz3MhLxvmeZZ8BWszRoxF7tt+CXHrzKtMj1noYXw0HTECo7Cao6Rk/X1hRQVjfDEMsnzZ6Rw9nf
CFPMLxkL+k2nJQAd12/HpHKPSSbUo2NQsFj0wj0X0m73bY4XIerM2t2RfLJjQRpbxg+XxKlx1s8W
Tq4Kq4z1yf712jN989ezJNTZkQjdZNP8ZubSEs1MWK7ggUS8QOIAzkClpi+951rnUSt+4TuH8oev
JW9JUGbDZFzKpKGRmAL3+P+4EgZXgcnC0pkS395GmZV5htXD8GwvBY65myr35q9jhAzWs+2RrBdI
F1qVHztp5HdDJN0T+P6veujRak8T85w10n7wlAFLzo1+wU3UDk7ZmmTjxDStjBymcKPO19hhfYnS
TWU634gyOBcD6+HYHZLXXOlEHQvqjVljT+eicL6RJeDSqG3pvGAX8XXisP0o71AKffznu+9fsLxb
1+XqdT3AvPnnUzRzZ8SE45SbUEHQXuq7rHGjV/zk+VkUZAlJx5NBaIMM5cNPG7OuXuFR9hd9qRDb
djlRnzHBUv2UJq/e0CGMtvNLvO6389nDTElmia3Ba8hIxMYTS51T2tPJ6sMFOHSinscK1XxXk/Vq
btqGlUfYkmQUChObUETGaGF4DyWWzK3t1u5tp0X1kZ5CFHSR0p+sAjwJFPvJj0Y72ja9LG8jq2eT
BDNJJ4ZM6yLxFaP3tyTrvgwiJDoPw/5NU3UdJhGjfUjcut5LbAej6lYMQPdF6Jl7yEC8+qbK7OMM
OsqtYvGtFqETOJkixG4uChZzdNB6JFK7NM66g12seQC7su6WHScwhncGoj60R+erl8gBDJaxPBka
DR+gRk7w8UX8b1Ohw3zCGsCgLOtY60rht1eMmjOSqE2d0AGyuu06dB7Kof2ll5ANSpTHQWbfF4tZ
B11KgXVENlpYk/kAUlY8S5RKqmyPsDvCx4kQIaIqvPucxMZTJfEtjFjRr99RsVg+WcGI9XO9mQdc
dosSVAjV+XevRnjjUIkUeGhBAkSLIVNMzUbNXbTL9Bo+NZdiX0LwPhiVfYhjcFddh6ylg8q/0TXH
O63fuut1zIbw71COaFr7mWjT1qz3FdSDTTorlN0mwVSD3rtBKDDMUwsFA8Hd3kP1OBmRzO4Rw9Hc
aZYJn6T5XST5Qpmzs4+thYX344tlvF8sOgZbcfaHlPGo3r2Z/OxMJJCFMApF5ViebDnsxCS6rxJT
3oFAxWULAXG4MZvaO1c9DMR5Kp7M1dYh4xKR0iu1r9gKG1o20rhIlf318ef7LxfFMRxpSpj3Qrps
x/68mbSyhiS/UMpqoHtcpFs9LHqndvHUuME1Xzbuy2jbJvIXqjHly1Ks+K8Wi9Ya/D3V9rBzFHtq
WQzhXUVrO+bOvb0eSIPDcT/r1f76bV99pZ8QCBN8Rk+04mMkv7WFYB81kf5A9oF34AWfcbcuya2r
uyc21fIW9d4n7wDjXfnWcYRpSEcKwxLs9t68jR3KfDr18wQxeXG8thecsPEuI0lq6f0MF2kfRtW5
zLrwFhr9gRjz7iTW7sRkLD8A6L2ClKEWO+UPn1yL92scpmbddRzcyhYkzTc6DRCoUEOhP24Uat6L
pnUeoYVwAATp0qwqzZ0WI0dhKbkcPIDy2wbJYV9+0wtY3YQHI6ZZ5uWsRl3cRiGiidBMrE3rSOsC
StxGP4R43qWs6ZdUqIpyACq+TN9TRXfeAcFG+T+xH6fOBR1HKNgWHC/sZretbvvJ/aSI9F82payG
WBV4wha2x6bvz/uuaS2rQ+WcIEVxNqJMEIr2Jr5Q09XuwCz4k2q9x7ghbQef8WmKtRig82tWCFQB
dXfWOlPcjlMPm6RQOMu0LPI7I5F3H18S+10xdV3G65bOpzTZ8jlvdqRI4ObCSogr8HQzwaAXj6ck
BGkxzJHadUSeH5ABphcZUjqRY/xAUxPUUOs+olDTt9eozLqFJAxxlI5uX9vwSlisybHsdgl7tlPp
obWuevBMG2Jr0LroVXZZbFA0PbwVd2dmbXoYJ+MvKzY76kdRRxTsBppZpcqY1mFBCwSs95FXUXNo
hqHBMYeEaJ5DcuNa3eTKQgL1Yp5MR4+JHJbDg2dvatLdX8WwR+6vv2jUkqi2waHAnKY+eV1dl3dv
pn1pwuSXlm0yz4h1hvztdWUPHeRNWZYbJ00ESyAS4nSjIP8j7uL7pKRoOFIKIHxqhCOqZeoJ80K6
cbOhfFzUYt7MUT3vPW1IHkYT/IJhI8SjYw0CpE1dikDkyPlzN/e+VY3VyTQzJM/DkD7Ltk19XXrL
aRiAK3qNURlwmI3YryJEtNdtzEAu4W4MS5PME09ujRBQ1bW83DZWtcf19eP63ZiaXtDWYbMp3DU7
sNWNPUF1cCjWwlEEXfjm4/vufc/HIVbFwx/MngfSxtva2KRVTcKbjsdaywNWptWTkcbJnbVAnOpi
vAupaPfWNOunuGi+1bagCWsmr5qazuGiXpWaz60zWazvPKREQ2NdkCOgIV7VM+kw0zzuUMqMfwPp
lN8//uzXV8abC+651IaRNwiCQcw365PUw2uGLhmKHOGn+CKfVdXjjjcRiF+/Lat6byeRum88pHCJ
Ju2dRoTJwakLB60X3v1yAJmdk3X2HVSU1eqnrqkAMOaH3B2d28jOxrtoOVHthg6HCpo6dHU/JnN0
U0PzrFJg1Zisp0O0kJ2Z6i42C/HJBTLe1x2YoE1JZ8t2LWm9fa8PoeOUdSbQ2NfWEsRZPh6cxHmd
7eobN/Z/nm3Xmh+Tapi2FsDWU+SE0zF0oYDC1Fo+mU/t94sraTis6/kw6G4gH/35lDkEcsN+mWGF
KbKHcJhIn4Crx7kZCfiI8/j2qoYoXQcG43qwo3YkvqFGKwHeFsnLpk1i0HDunSlE+8LtNRwbzC2w
Wfk2ETbQlMUDeH/qI4sQsZ7+i5OW7peFmIsayPeTnpPWOYVag4LI+NaGvf3YE4x503htfuc92Fgq
X9iIV75jmgZO/KVH18bjjjlzU+GyxZPvfSFLbbxNqnIOcu2lyYfqEJFWtclE57BLrRGWlLInGkFz
HrJ0eomSXj8NyIY/mbTo5XK+/riJET+glaJniQSCOt+bnZJOFq1GREC9GQ2zPti9lWIbNKs7pmhV
7RaxJUWwcRBP7ly6FOQFXEcxQajdUTJhtJSLL0lDKcJfRn8a/UKsYyCM0fNlxu4icD0fTpqVBeEc
iDaQ8zpyJ0ivY4z36jo0O/CqPaOJ90DLx3FvV3txHcTRGfycHlG1r8b9VO0HqOakFlT7ZNz31T4a
91a0r6t9SZxrtM8rtCYBba7xOmI7MKfAqGecQfSWcZ9z53b5nc3HawOBTawNvDkw26BwAnsOMidI
rmOI9/11tPFeVuuo4/0wYrzf9+MetlK4Nas9y8R63BMkyyjHfc6qsVoHsQoxf0S01+DVRntv2BvR
HhHCFO2XaD9E6xeRHTBCax3LFECcpSdmY8XfVtTU0oAccCACjEyCyV7HDB6q9Eflj7GvYp8y8ccT
2/uGhUsAI+I5ndQyw/Te9v0JQcvLoTGxv/bk6ehFBpohLfonoytvS7x+e5gL8mkNIL1p+iV5MnWW
Uu2YFHu7GJJj2pR4Jk2AQO0w99/xXZw6h7ZK3MOSm93FuIujbx6kJsw28209D/2ZCL/oEi/ouerK
i1/1ceQCxaA+m540xNDAPDDo1J/xEjl3UhTFsel64WfekD1HMv+5/jd4U7dhCebeZTYFnrpEuax0
oixJcT2adg2QmDJZXejdSXd+GKuNOO8l8BHCYLBdrVGTcyS+Rbb2i/dN/1cbW/djof1EArE8VqTC
3FiKKBrsbNonqy/z3erLparroedip6ubtlgn4d+WDi7QmVwqndOZOcNe2QS79I2DibpOnmw8fTqB
9E3rLS9VlNSo7SkzA6gedpmZZFChPLVthENzmxXI1yrucDba9OsHO6RJEA8XOyOdGs1E+MlC/n3F
C0MiUkudBjxFWuf68vjtc8dczJo5P0GX4mJYmCNrM5EJCaapaY6YL+g0TemBFLXhkXK5FxjV8zJJ
6wG2pvZJl+19tQD9hUfVx2Rpgy7urRzAICXRykZCRIkDRc0Y19WFgLCf2shzY+eiBD2O9y8hj2Kf
5vBhsVUXQTLzdsix9UbV/D0VKyFdZWBs3OUGH5yJQqNzDqlDTIGZLt63PrceZOvVn7zUWDC8m4XR
uzAL6wQQs2dz3iwl+qjMu3Ii02xcEAOQT5syJRXavJV6Q6a1rrA0VYN58kbLRHrPQQmE27EDxPr6
D5Udi1NSUNwG2OiDrl1jwEVDc78iyqksSvxw5Inb6+JarIeuabs7lSy/oMPYftO5/Ykqgjpdv1LG
+FqNXc9eBZJW5aQvfWjMB1WBca9rtddwxJyaaghPPUFiRHylo+9A8z70ee5hmPNIQr1+WepFd9Rd
vwWuKZ/IRp2qIKo1faeUaUOWqu0zGOgSTlDW42/HOHv92Tyn9ZYVY7xdVnPnVDnOpjEku++4NW5T
GWJ3mx0YUrGI7xuMzJuoHeCbRElyf/2ZMivvjlqf1v3PD1JE9/NQkdNB+Ax0XsTioWSmNfg7t4pt
Mn47Dk5NGoS2snKWaZfCJXnQCzjXwEtHxKVE1BSqu20pkJ5iYTT3uMEBCk7g4XOPyMLeUHsrrPov
hoCxOFSSd739d1JiRsgXjPRtkk17MitdYDad2JaE+m2pow+4qiATCLEaG/sgEn0FUQNXvpvDjWUS
O06xd7SjxXoqQkJdrBS5Qe4k90amAVBcNWwwBOEPKtPEseQh7nO69NUZR3c7mZh51Ezldl54TWau
/qWTbXRfCs38ank/LNspngtcvlESin1mdfFxpAF/vH41KPffr+qiIWOsHwgbo1x7cgu26k1fy0Nd
LyOcDjYsvdkPJ3bV6qRoQ50KrN4QdxYvANBCyHiWfs8Fso/B6+fDkiFPRI/ywvr5UsQpBbpwEOYl
70KantacHWGv6HhY8ZSCuG7/0r0BT8Ysb+ckhW1XlP2tZEFy/a6Zi2UrG5rcDhlO54i5qodi2htw
zGDIxu1dY2tUm/po/uLqcD7ZYtz3HmUxhwj4G9fpqpuOijDIQ/U6iGo8Ihoaj2gz/v3KVNN4LD1u
YqLKeeHy1z4Mfb08SGX81KzOOlqkgT385+d5R9Oj8s7X764/nzFsyKQHDmMtRzdEMN57+XyfjE1x
NEze47PjTl95sz0QEImR3HAIqRJNeMyiAQDmoi9wIXJ8jyBt+Gly/WkM/ig3Eut0LQ+7sCaCudLh
8a71s/8cumHxS20VVFR2d1c7c39g8WyjTNHWxinGHZ2p7UYkE4DtenCnAM3OXTMU3cXT10CJUSce
YeTvMV+W0OLEOWa/mq/dY9Mcrt+Qb0JJwj7os7KMfWSt+tnRAOiez9+aOS6etTLyeZHL15ZFOllF
46HQNOuMJDuNGu/UjFSYb64/WmgIkabMQSXfm1Hie22sgcyo1bI/rpb9zp725cpHG8H/eKr+9yDX
b6UHN6jJrDFQ00LeelP9Uqv+kzuzREWX6TtHqPhpbCWQn6K5u3qptSg1gyEh+AhpWHqINLzAToQI
rHfI4EqYMW9kLKJDL3kfmKVT3+uAuJO8HW5ZSf/tImV6bATQdiR33TmDtHakc/WEWaxDZuCyNS8R
EKSdhs1RoCwn1bIMPH7hfjGh2Vkw8i5emSY4W4z1PtfFfFOacXTTQemAZBGx623UcsrAtx0XmIqU
mOYzrQQcZetX1wMqOFa1s1iwmrgvUkvKPXhW+yK11r5YpSmOZTU8S4MUV8122fajgt7Q919O7hXr
KReS4kh7/VoXxUvjeA05g2aG/yhEw1xb8X03xSdRde1R78k8tyhbblG0gHbtQ0wjvYRHA3ODtUul
05hO9DKQvWjuLLdpIALnsOlVq93UdqRfODH4ZgkUj9aOKnJ/d1sR4y0KEHghcKPboR6qW83KolsX
6qGxAR2vFq3excM4+iEWzC/JONQHWuDdRjSGu4+Rtt0MFnTwUGv/PSjoaaREDWADbOLdZNSub4q4
31dF8dNan4UUvP9NX9XlPoOZdRfZBbRuVhY42eInx4rSv9zJ+rvTG+vbYDmEwERz/LVJDmHN1Zil
O2NuzJf/HLQiJKLDLiQpkZZxiKI6BdZbr0ztDHXOUrUndHMhIOJbJATK3lqi5KbYEKKXTT+8JI4B
f1IhinCgeYlmH2t7DB/hoRLwicjX0Abbp34+3RIqX27neSHDTUGylot+YCeMe12SiKFlVunT9G62
s1vNmKBCccnS4mAUasYdNPztaWzGyF9DzBvRXUb38miICP9naoXHKqp+CUqpuymldpQp8HKGFSVP
OOmR0s4Trqu4C5+6uPlLz1L3LzsqkTBHAKEHcqOgB8qzJQd5NtEhbpsJiN0U66h0vepX11ow8d34
NQ8HtQsd9tW5LVAGUhljLeRtikJzTv97qCH7ndLa1nG6pcQGReLn4lj1kzVZ4mAI2GYVqJaA/bU8
qURzuanNx8korEOVuPMd2wKsyA5hIvSK5/3HGyPz/TLN89DdUiR1PAQhb5sIlbH0krmBvPaVuR26
+XeUlMmdxGBYYqOyRWveT6J5UUNZc/mX7pYz6wUxgei7Os/hoE6ecePvWid17zO0kofYid1AR4B0
X3jzs2HZxdaODDjvfafHtypv4ts6J2fr4z/kfVWaNwC7MppTJht/621rDUiZI3sFtCturPo2bs09
94a+1ZH0yaSiBahOAkHUhv8vYF1vZUu7KEXJuGW3OF+aNP0OM5ewxcF7qjrzu06p6rMFvf2uiSvZ
DYFD4JNizaBM+OeuqBLRrEWzh8SkuVj6RdAc0tfhNhdMwF5zCfXV/kuHOzIuOICz66gH2ml+QW+9
hdZ8qdtLg9k3P9aHkXiO9jK0lxnfb3yZ2tUArKGAji8xbx11TunT09NW55mv83XkyEZ42AHXzCda
5HP979BrOmwnh7hdAW32mF/HXBzJSWUwDTgYcFAK4R67DhPACWxnn//tinWoYu+RGhgGLS0hAuTq
oHZBdQalG5jJXk/2ebOXE4yu/WKvY4wPU41n7mBOB/06vAYq6cHl2Bzt5ljLIyG1vIGyHHTqOlK1
DtodOQbYs9afhujcR2enXkcbEeIMTP1cXoeUZ5qDzvoYr2MqLkRHD/iPi0tfXNriAu2uLi7VeCEn
Jxt3CfyK8ZKMl7zAE3+Ji0sEDm+4yOGi5RePtw/SwP3iJta543EnNmIkUuhsxJdanVt1jqz12MPO
5ut8HYbLZz4L9zTOJ5szPZ9ijJHhzVCfpusQ4sjQo5MtjslwBLmaDccoPCTXIYzDyPIG4lO+HkcP
lewewWmIw6nfRxiQw4AxiWARhOgF3RgIkOddQO4uCbgFzWPeyglShXUkP8sBYO+eMdaHPiZO56DI
hpwObXJ0bCjSR6c5Ws1xWI79cixIV16OaX6Kr0ODoyBAQ5xyccIFnooTMiEs4E10FvU6quVcLOcF
d7g829eRLEhjLoY8MxSnfQ70vzrOOqecfkpRWoSiwDuX/sfzwLUn8Uf1j0eMSioSJyRTnvdWsIOo
uejR0tSbpogzACiu+VQWoNjJt3NPgCfS29QuyeLK4nrf5BNcOHNqbtSKpqZTbd1hphFg7WrwK4K9
MtQntA76lN+R+Sq21DUjnwqEzR1X5X5nO97dHEPx6auoveX93e4iDyqvDZbi5GoTjl/IfBePilad
hRj+l4jsdo0yuj5U1dYptPjr4noIaPq0+mS6Ee67IgyFZRx16EclvXtXvmmBTSJrm7QnbE8ftv8Z
M3VPZ1tGOxI96lfCHL12F047rd114S6adypch5v53nVQpBlRLs+8Z/3Q8vGyuZrPtpARFgEZEYyc
5BtCU1SAEIAxG0FLhY1c3+tIvWBSQe4FaNtKj/BqBBnraL3AVkHEYtULaFxlZlCYAWvJeXWWyzKI
hwBmH4NQ+zjGWESkc4CdI4+DxvGXxYfzayx+0q9jKXzjOhpisZ1dpO9yZxdTb9N3VfXvCDEwSsQ7
6yiAqnXr4J3MgBRsa+wyWZmsR2S1DGCUjMrboUSl0zSkfs+gKAAzs/br1P9Ss34zfcEixCR/1p8z
WnTBmAUqCybYW9fRt+xAgrYNxnkdag6667GZA8MOUgjldlDMwWQHGSnOGKj+Z0RzYCMWnQLRrMNo
gjkNliYY03UgSxykz+gliCh/NvwRu6jyq8oXyic4gkG3jPhmRmrsyB2P612oduR0M9IXuJa9t8WN
ymjJZ+m3YIDDbts1W2PY4gtlLM460BczwpY00Z0GrJT4dWsdQ7ibrqNvETz5Q4sm0/csH++PZvmx
vY5Q88kRZsRlkERBys1yHYQllWXQqUBdB4nJthGMuAmNYFaBZwRTGWgG9PYgNgNLBdAO5XXMJq4+
QgkDhncdGmRhfgV3yHWUjj8SS+rA7/K1zr9NI3+kDlH4ae+zb6sRZzm7xNll3CVqHcl1jMnOlZCW
6WZROfl/jJ3ZctxIlm1/pS3fURezA21d9YBgzDMnUXqBUZSEeYZj+vpeCGVXpag06ZodQ3JKKhiB
ANzP2XttIHxzYU2iho4Z0FwpUGT7rkapdyuoRFG9jIyl0i/xlaQu6TkrqolxV85V9StFh9S3cvWV
7q6EvlLd1cBJ4q46zhNOiXotOTc4WyBDcXlYI4mHmcKVsqjXprWuxz+rHNcUg5XeWqecPpw441zh
rZRhzRDFHdY6JORqrdJtj9cj6cScIzHD0bV0sNusuNI6clU54GRXplzlBbIpPE5zqSFRN0tKkUv8
wEG5dFnXcpoQmx4zD7mzjLmUZi6W4r+5Ys+LnndXbGQdSG24SBkY5d4J++IxG5R6bOoF+s2dEFNy
KMMAOrQ6YI0gDwRU8uH25Qj/5vePNMMcCErMyvtJL+TCaSxPt/rguWoq/9jpUO9SWJgvpkjGZWvP
kZuWQlqfInA/O3m9HXipR4NUhzod7+PaJJUuCE83Fo8VyoDdw13eRPmO8GeaN03reJatfHQSXV6k
G+cPRjprt6fHXz8TyCp/firELDmicU7nlFXij+tDt/aDNCbdYWHrhCInQuMWa/j92rbsp2j+7PYl
HWEaHSsqMXdhyJB8V5g7J5sL6Gakb7sZaLoV7dZO5xLuJpebgGmf3CRM5K25BLzUcCuYkJVbMrZW
BiuxCEb2XM60s6fd5Oxo7/TpnpLpvpN71ZjLDQ5VdRDBgaxrSrqHrDo07lxpfoyGY5wfG/Qn5SoY
jn5/VOy5kvQU3Spg29id/OTkJHUIklkoTBoHHSktm6c7psNKufeDfRDOlZo72e36bieynZvtQn0r
/e2EmDAi5XTrtFuLv9DFHDNXITeymot9kmPNZfPnhVtlmKuwt1q0y+wtuWHJraCyggru+AOdXS/3
BKFIydZ2rhI1RkXr5GBOB7XaxUv+m+VHNuRUOBypKD8qM13zN+btvxlgOmRx4AHkjk1H+CcxkTYS
UVumMLPZQ4LJ6JSERUpmnkOfoLuuKI2HoVGKRWh36QtLoGeo66TDRhMBdT28WAxDRgCOOdXLZs3O
vEVwgoiuR1e/JBlenGWg73JLNI/0B9rHhuwVaTTtyZ5yrliRsRpMzpNCTMUHp0pXsTS/tnX0XNhu
8IgSo8ZphApX89ul3URfi6zrPucANUYbx+dgMOtsiojeSVBphA+iuDS5qLW9Xl1KdA6LqasVlq6E
3ETKHFdrmfUjb1ObdXf/XIj2CbsI7WudHgytBbI2wsr2YtVoT5OVl4soJ4nW8YtTaDyHIQlXcpLE
0aTBVXd6sYbWRXBdbliXMVNInNWiD/DvxbHhZAnc+lQbpcI8k3iccQpzIE492TGhvkMwZUM1y9Sl
ORJlCKzf/qQrPkPL0TiPaqftZagOl9shrsCrlRPLJsf0sa8kqDtkne/DcVQfmkr7wPPT78YuY6AQ
WTCDGu3AdPKB9AUyN8oGjaftEDrMpQveQz2zXmS2M3pgY4GM6of6Wzei1HXMTLvcDsoY+DtjEffV
tJBk/uzV1jQ/lPaeFbD5UrR+uRutgVA9NYg+0TL9oJZZemrD4YwAB7M3McNLHTYE7OoGZF9XQxDD
GhT4CEz8pIIIH/qEu3GX1HF46n2RkzBNAoXwFbpcZmG/0Dn4qilG/jYURG/FZoC83Tq6DvSoX18C
7Z/6EWj7uAKygkdCI3gf/HgFHCy7LgcapNCJGdQSBBhui1HZ4V5QLqZsYe2EwlzEuWku+nogk0XI
Zl8NtfXQRPHAND7CRiRM8mhURu5jLM/fSdtTG12M6ZIqbPgVrYtWRWDXl9shSu3skFndPo3T5vuX
gBejc1YyLJ3zbOA/h9HIe3hBV4mRz2No239sY3y2FZSBfdtHzlMbo8gjSOCjiEBNcA95xSiJCtPo
aBb3Gef/pBOvBbowJhh8X0TIONK+TteK4RLL2wUuLi7nOAjtHCeiXaq1NBiKOgQ/lWG+QkzHSEHz
0cUgnW4iPMFj9TBVNPhgsOX9b7oqtzHtD/dmXg6Bjo+ehYFP571B0lFyH6IcgiDHIdqFljI5GVLv
TnTYmV6IUb9CQCQPbSltsjsIpCzBS3ABjwmo4OUiMFabNv4I835ihL1oGRC8gSfRzRm4JAnO9HNX
PfDvZndhXULEGPXwKmiuWvUUnxsdMRB85eChd22y7GEzN4UguQ62UJxb+W+cKtqstHn/1zoMXC0G
r0iE3veQklZR/Ay6OtxjN73aTvM5zhzxsZopdmHiih3T6zlzJtlymvnLuFblrnZksxOGNzQS0vPc
kZ9q+Vv9gv7zI8PyhMwXXRZD9feaFlYLpKnm5EFXrP7DTmrHplWGe0uli6N0JH2TP35/+1IgSig0
kV1id2zQBUbBUSlt7crKwjirgX4eCGUzEDVcNMf8VgJ4XAMxt1cJ9ltP467k1ci3dlUp6k0e+8cq
aTXPmBT33KlacRyIC1uEUza9YonaNRgLnvVeUTfwMAbPd7JXrUqGqzEfRGJ/avw8pEvRPydq+Caq
LD9bmhkdhgRjZ+rf2SVjIoKeIbrmzlOtiX7XRWrNFBhpTN6zqYDmExyLqPW9tFHXaVnM9g0pP2my
ik5kHW/L2AakGZwVSCC/vhb9zXLMdjVbWCbPBEgO+/3Zz5uwR6VGfGgz1t2GHAbMEHU4KiwDvCmY
wSKJmx8ycOTOUHDrmJRxK4bCnDwz6gH5YOrRzYvsYKeFVWVshglGGxNdL+/YvbaSFnWlvSK3QiSj
stedygBSrFPra0ge5UMPHWsi7HRQpfGU28BJQumqX4y+IZGiJ39FAvTrbVCLmqjkwp5x5hnyEqYV
ZrZMdRjlZVdpCHAyArCGobxvePpQRZOxEJBmyFJ7o01oHXL6ul5+a8m0ZaAeMhR50FL6a9O7GRR2
gYhAZXdoSPetcumnx2VtXnsfR3dlHNSAMHFPdvM7IgJqloREM06ROt5ZAmiJ3xX+sWhRBZbmZztL
aI3jdbh3aYXQ0Zpe827cFJZU0Z87BU0Ik9RMCR3imCYwzLhXC6+fPyVew10XuKxBz1ou6H59ETmx
SZiPSqpwW2WA2+po2ZA2f8HEiWjLroJd0gPphNm5vx3sUI3WmoqbXKOrvtQI2np2ZP4yIgY4EhsU
YT1mW5pxFV/YjLsYs0aQYgudX1brOyuNIYTpbYwMh94YYQnAKQTOoUGfkrso1XI6lklDCJFarbpy
tNYDIHZkD1p00lEQcbK5zLU5RNHoHgaTU8FI83EX1Vb3mCsbWy31h0E03SP+xs8CWUJmsqZlHXTs
/31oVO3l12e6+1OjSGguwk+2YSw3Z8PDj3fdkJjQWApOqUIWT9iJspUi4AVaqKoR8eb9QWvdDnJv
9yLVusMJOUyH2yEs6Glyye6YEuiXpp6Psr50wUXVzpRbQQc696fKZC91FtrJ1U4B4QSXxiZbySyy
8M12LPJGqzlmZ0ebKHxVQoWcQ1Obk1rq+hsg/r2fuTA4w8TGCKeYF376taskiNG8BI9XoTafy9bu
jfDBbOfSbyWshyR7pDrGbNljoPxZU/3k+4+N+TTUT5X5lKfPVGE+ZeMzFafPtQID+HlsPuTKM0Xy
FI2HrOs9xUcD4JKIdHXDYl0Hpfspy6BnAIB/sc00XIGwbh/l72XF6k8rI1bjFkAWaCy6jm/3nRib
8RnK4gQGrGYD4NghY4A5T/Jyn8Eo3Rk8SeaeYxsdKB8Iu3YImkOjHCy0U3upHOry2ExzDe7Rzk9Y
sCjTOfn5qctBWZwdB+D2mZoIVHDPpXuuikvNhX+6DLeapovjz1VWV9/nZSC39trysXYNsK3RBAmL
R3siyDM3s8emZYSlJzTqa9oIEfqUbVCK8BwUCaxYOj6FvlUQfO/UORR2p7DH87fURKzzrVCIUH66
p5yUze6+DQ/oA+zqUIeHwD+U6lxGfqS0/KgOx5HER4IH0hNF6LyenqR9atY9m9bkXNmnsTuLBOHA
ue/OuT1Xkl6oKL3E/aUQc4X9JWOWJS5tdqXs4VpnV3OYq7LuQEnqwzV1r+pwtYv72L222ixjUiCH
SINd44w4Kaw0vIscBdmKEnd7t7AQkwg1WOswsK46Ci6S0JiTQCK+V6d7K783bqXl95QvSPi8d8SV
swySBKELpriayTXt51IRi9wqty7fK7UubnRx2ou4HcP2bEQXpTmbxrmIzsgMsuictKckOkftiQpa
1m8naR5beeRYymOTzAW4mj613R/MW6Vkd7p7JNxUUu+jeh8CSQ33eb/rc0QRO9ffJvFvsEM/u7Dx
29MM0hBos9hx3/OvsmAcBTpFsCF6WDyEBTTOrlUBPQI7BtMl65PfuPw5qfWA00VdGjNTou6lPDXQ
62jBhxsN/dX+9qXboVdj42iiJRst174jV0h6pEMtlLSbrqHrNCdF0hjTgACFyKm8VCX14KaeC+lJ
2VrifIhr/G28M6FJVgC756+LbHQ+jK1jb1iWRd9/XuXSH9rNLoDssUpMH0iZKDtkAxxycPbnqDOD
das3tjcWL5NZmuxHq/TC5BVWdPJmm1X6QQ4N2bzZb3SNP7sSBB5sGAQ02gAM4d15d4VvHMSBUVAs
rMl6RLnkYkifaAQS0xD1LK7oC9w5U13BCc9PYQ75Luwmzx6Dh2LIhgfdtp4cy0quk4mKhCWYkcgl
bQJrpRjkXw4hFjK4Dylxur+R7v5sw+ORAxvScHthqPlpEeag1i9kNpCGJ0O5bqd68tB+PaXg0UCd
gglLstK+lEn2ooDXebagHXkaKS2eYBLEVqTLV/mAR0fo8M5bGj+V0snf7JP+Ru6KxYiNA0FITNPR
jf749MZiGg2/JBSwHSs08fYMiAycYCNVoKDkt4nTKNknOvQdexUJNHChcZGoMahDAOWr3HqxqoyW
sCZNUtngsuZ9dohd6Ef66H+E33dui+l3/p6/mZnr2HuY+zM4J3/9vRNiIpfDdUICREPk8k+xQ3Td
0Ncxq0a/X5qNAU/G5H7ho94iL0c96R3OzrjRsXc64yc1kqQO+2zrCtPGXktmE31Fhw3voP9O1P+z
aYN+KF1dXQBB4Cl+7/wb1KmzYp1Gl7ARyUFx23a9pR7idksmDgUGMkq3CdyWGckzFxLoIJsLDOTk
k3a+LowZAvmdA6mAXYvWQCBbda7vHEgIkKgXFYYiMwnyOwaSY5OueT+ojFXt9XcSZBWBOZwLGGRO
Zp01kyCjEIv1XGAgvxeGWIp5dWtt7XAHlic3Y5cJhUI2pl6B3M+1LVUismm3SbuNWrpUmzDdRvw5
uMxJs2g3pbYZ242Sbnp/TY3+OmXga6wDgJbFXH64JumKatSVhei0XRHuFS2TZEVZ/CH8WcYKis73
ks2amqa53ElLGXr07iPRuqHz21Ps5+uO7dLNhjVFP0cltebdylJNaj1uOhu3cGYcLT+pWZml4jT0
DF05t7KDFcvhWa2Sx46ZKRGqsN2UqvpWYHq6mvlIblNjhEvLyp+iwNih4So/u1HsTRERkZb/3Or6
53B243E1/c1Jd+Oy/NgOgJMBJAbqgIntWbx77LE/uMTglM0ig82zcpgOL8t6hqfRg7qTMU0BjSbV
ypqy7j7uhhFDVBN6upG7cPJskpJobcgBdHXutxMsKJES6EesTDR/pAS9wp5WSzd6qafHKh+AK3di
a87apEbN7n+9xEcv/lMLAYI40dK2ji3S+Qm3QqqEpQHZ4JUIo/HoGKO29UPgQFyTwsXAWGRb52Z9
xUOvknbNvJXwx20HyeyUjdpOuom4Gl0VnwZ4MovJKCYYJAh+6IKp+6xsPL12X2XS3ofcOE5knkyP
dortzrF7Fy60eVaRMe+VujL2SRJrqIF6/+72qe2XX4ntzvd2hkMgVCK5nsLiG7Ti6lKrp1ot8nNV
5oR/IfrwRz27xFNN7wCZIFEPhN44mv4ZI+VqUhT7ozU89zIfNlbFxMtQ7BhlXrfO1bjZRHpyaExg
2ViC0IymQXZmZWYQ6iYKf23MGumhhx0RJSRkEeIul7rTkHQC0HLbhDoZezCpUKQiq8ij7pJPjrEY
gkChJ6lld0blag/iDmH7+KDNH1dd3kIGKw5lNqX0X8CDWWme7LIE4OhQoUAqRpKtaTOSdKsC7U7H
7kMeMlLA4LtPyElhOg9/vlBMxnjFF9rd/WlAcXdIyaRdZFHebkTGAH8qsEtAjEDB3SVotxsYtwag
UlFojDCNaXh14t7jeunu8zFUAMn3A+dqiMR7lnSaDYThX59tt83ID28dbivYPgS7FeyEzvsNZRxV
RVrpA+Aqve62fY5ueTA+VDHY7zTJg2pN/F7PKLRKN9o8pFNCZhna5M6a60w9FgOMlYQIYLYuKTHC
3A1fE5iYKlS7t6C29mlvDd8Uh2T6uHyqYQVNbLf3DarGfUbMsTfv4O9Q6cp5GPFk9VL7CPRv8LC+
WycZ0be0kvIishP52dNOtTvScW8fhth/dmY6o/TJzSPOJ57OeQNtxAWrsW7ctFznma14XNIG9vSp
iu2gYUUy+e4nJF8QfiZL9yZbsofJGcqhWqTnz6zBUxsYlL9+mn/2w7M2ojcLWAq7JqC8d/NCzMfB
1NRGtojVWy5BhrzX8oc7xh3lMS/J+wKs0eOB2+cNoxQb2YGFPG5fZGI85I6yqaE8wmSV1Srp2dj+
+uH93D3m4bkzrUVXZ+TWbdX0VzNNZib1ULto8sZ551EBfnNRXOIQtmqCTcw69dAhZ6taa/W7UFPn
4N+OCLhOJ3ZWn7c1cHbo1OfaXVt2xKaEJvkD7iiOpIDMDlKHBErZMa8JM01dZv3A5iYzDFZWgO91
phdcw5xnem+APTRfQwhL/EA34i7WlchdGEiBViLkCvDrP/xnkKfAammYUJ7wQJlcdH9cDjKYpuUN
BmLBAKLbyyJ2PFe0dMxVL4uMtxit6opUK7Cq3dLy+WudlPTlXz8Ie/5HfnwP6gZrfRoDsJd+9umn
UAicVMvmPEZm/HrintrR2bRWDVioKINdHzbMEriC0/AlwoJEoZUAzvdUt8FbqA31l4a9eTP19aFR
64g3IVE3hCwNQM3Nz0Uj8itMiuo8d7w8Tk91PzBOX4zIYB8msQSsR/SBClS/NOlXhs14iIa6PLmB
THZlRjTaOPe52lIWF8PNWLrhAEEbTiBFVG4dp1UvRmq4j0pV4t+EN0jIVuw/CoHftWHKuL1911Tb
GMWSF7c5zAFBqoIkV2zDliHeBDnbdX8wxHkKFTwUZfUsoJRqWag++XVOczXS7oE7EdCCkn1Ukcux
AHXv7coeoaJVwW9eEDibP78iFhZZIgVZWOBIfLeg0CI613QKS5KzQfhMgXt0zMo93j4qTXlFetmT
u57N6ksdzPlNejm0WwrdJerLzt0M7oZzp12hu1RYFbYgu9boLkdjLloKZQ7cT6ebB8W07OVJg32z
QBp2RX+IIib4+F17yBHhIfJDtIcUwkMUiEA1KOSHaA8pS/uP9nCGmml/yg//rT30/yI/tJv1d+1h
IWb5IcLD7/JD4pIwOfyf/BDt4Xf5IaPV79pD5++0h8gPE0rO8sNIzsLDPjigPaQQHn4vsmf+qj1E
eJhMc43ZHD9DumVMmPpvXsLbNvnde8rBNMWGlAsb6rp3r2DexGU5aj1kF6MZztgz3VOl7UJoVRB5
AdnGzMCujDhgBhfOt6bD0CkR9od+lBzAfRe72E5DCJlt9BD7X8wQOSSN8IzEHj5S0nTcBzqO0tpP
dnYRfWQgbT7YZUzShGjV+2lEhlMp+HErNtrX8gA0OvfsVv/Qkz94KQpRXcbGrTZhhLpSpH11CQLz
qo7MyU13gj/nSJuci+Ytjsvp3EaKeunIYsZiU5of4QeneExTGEsZbcYpwth4x9KC6T1/7EqhzTIm
5kbk7ZOuGOJIjJc4xqIVaCBMe5XVLpZWPKXEtVuvsQ3bG4MJCxOcsN4NmKGRCuVxR2yv3Si++enk
XuKshvM2TxkKSMcQv3OyKvhn8Ivo+ca8pqqMMojXZOw0ftUs7DYh3iZBupcJ4vqaSDdWsKcJQehA
pidGV1y0THluJzt7i5zyDVgN4dO6z1Pym47K32i5AczMbBGVwajO9fXHa3wrOsXOrAacX8ByImpx
TPsTDSkHsMRLrmpv08TEqlRii1dCUR9iZI4pdK0l0EXlCLpuHTlhwCjuSmnZtTAIGe6gVu7/c2jn
T2mu4N+kY7Y2/OghLTTxSUtoJhQKKbFtL92ro9Rf+9I5BtaTmz7747NIn+PgQ3irqv1g2CDp5mp6
omnXWfGSFERhfySi3tBeuuFje6t6+IjuKkXO0zfFSXRF/dBY7uXXtyXoce+vgiwEXJBK9EoY9UN0
+/GJ6yviKK2R+1KnKufaDrsVCdX2urO0/qMDU4TMWbBdSafBjxhSGrsiBcjd7WR8qUuH/UBNRK9m
FksAXczbWo39yggbMIzCz4bTBJcyZjYUqBVrMylISctBh9Uq6gDLEgdbN4aPVm/YrPp1r6x4PkJB
7A7hbO19IJRPLktXtHForGM9awkvtL76LCMWkw23QgHqm2jNybRbBFVGiQKyqI2N5WfafZ35D1Mb
Gx+kPm4yJVffNOezowroV840kiHLoS2q8ZCltiC7WM+IiocjPSbRE5ud8MkNrm2UpV7akpOrJzGU
ozo/u5IWUk6A4aKzJe1ty+6PajRkB/yWLK+zr0TnDY9NFlVrK0HEhXOo2JiOElw0FCMe+gEIASYr
Q7Ane0OW01thFp+6Fi0FvoiWRXjYosVtmnU9L77uwq5cSIXoj0Wc5mDHAe3JcvxkR32x6pVA3QzL
vmTHcFPL3Q62psde0sMS/d2p8v5Mof1LnBtNH4wdpCLM8/q/rB/55bLs3VouWAaSf+4rz2bXfwsn
5B2ERssj3tgC9Ps6ce1+UUosur9+AD93L/CUoErkIXCyosp619YLyD9oNNrDCyPykZ4E1q5l0uqJ
tvFp4JPelFvTZopLBJQVGhtH9HeRRM3Njqy66/XgriOsFrexs3Tkx6zlRpDiOzYRhPbBG4qPDMXH
WN5Lkqp//cjn99AP9ykeNJckgZAQ7714zzsICbfoNDqGC2a8QAtsNjFR5nsSljNicOMLvtXxqEhW
nrd/9/+9Df8dfC0u3/+J5l//w+dvRTnWBEm07z791/prcXrNvjb/M/9f//6pH/+ffz0WXNKzX/7I
MXqri6b41r7/qR9+L//6n4/u7rV9/eGTZd5G7XiVX9E+fG1k2t4eA3/H/JP/v9/8r6+33/I4ll//
+ccbaKZ2/m0BIJM//vzWHPWg2fpfXqD59//5zfmZ+Ocfx1dZR+1rHr3+9D99fW3af/6hmP+AtAT9
BZ42i3Z4vPy+/uvtW5r4B5NZC3zqDDNB08WyMi/qNvznH7r4B+sQoBbIBJGr3LDLTSHnb2nmPwRo
Xa6ytoPFa/7W//35P7yM/3lZ/4sE4UtB16D55x/vyPHoSzSXYS/QZMFJRVfs3U4zMHtAl6H60taD
sSiS1LrWhnmfkY3d6CI8QYNhxlFppmcqfv0KXetLEM9kEDXSdQ/RChkNiuWfcGK4h6SdUNiIYD0K
LNMzMc8CGRlOdnJxeJOvBBNCrv1b3LrPkePrO8cV0Dok6X1BPx1jKyXk2tLLXSV3RRhpH8t+5gr0
vnmHy80BrJ65mL7GV9uFTu5b57zjbtP0SXP3lxfxz2fph2fF0H98o/G82GxvNQ3hMolQtvGee13o
+LlERvRWXjL7Fl90Y1yhW7C2liKfhhDSxWDYg2dVduAZNukpsozXsATP0A4izIl82dd0HECsYaY2
Ne7wkbwEZcPCis5b7nRPduXanqZob4Vjb5PSGXaYWVnR919MO6pY6n9AoaUunJp9P4z5lWrlxUn3
4Wb6jMrDjKegSuYWXzYRCwldGlurXnp2GRI2rqmdxy648GwBGq0eZjwelmYPlNukxY+iMVSkrsAX
iYTxptAnns8G0K/kG+x21XFS/XUYTwhofUIFwqxrvFhDGRdYHVjQUn6Shvgg6qJaFkP02UersnT8
AbIK9ssZ10q/6nUI0+ehCnXPv8gYMVkWlMfRbp9xXSP/YBTljX58J/KY62+BrX2AEiaGL5PtPGdR
ea9P7rVz8oxsHvyKrD8J2cUSyrcRBofayi8BvKfMplhH8FuaWRpOjF5cQiVgwsjaFg5P5DIf0nAX
6H1/ssAqecOEQWoeg/VKs2tZvq4qIyU80MZUJJ1AsrbF79zXIrwrWCkvxk7/lgKf2Dhj+En1HenF
NGJWDYj4RelglkkI+ULO7uW1rM9jnA7n1nUyWMY+G7WkhrnjH51y+qA1arqMO3KOpN4cp5jMt0Ql
6LwEtheZvgU/LN1Fo+MuHXVqvaKfPidxgPk92uE8atY4OtW7Qh0DlgsW0pGV7AtW7hNq4iHFF1IG
S94N4YL83GY+Ce4bsPfB2Ulsn0mw2XsDfS3BgMCpIpNGMH9vOpYx/dCDBB/twQXsUV9Pn+veuYel
vbFTqO+VnaqIkjL6ZN26rmaM8zBH3EJx9PRxOZoMIiKj91SWSwtiYjENavqT3qF+jdTB91zL+ASY
KtwgMkX+72mFXQBdaKZVhfbYMywU2llgpzDBQTt2Qb3hQgrsGr+Ppj1nSjRt0VGLRRfydHZ+VS5x
VWULMGvDOh1gQdgxW269S0rPigACpwaoW7tIFEKbg3ChG6W+KEf9EI1l8KTN4ASN1MwwTpR154dv
bh8dDIJLe119GROcElLNvmlkWiwbRItwvssNIJecYFT2P2oTfZIZUpAgVGvCLLAdVQYdb1G1X90y
0Dwti8WZi9Satai8C3I7ODqNgbUlyuAKxaggmUXrhplf8sB9ZUTcvSaqbZKSopinODmJqiCs1g3R
5Y9yk9V9QNRmsENwrWxlr21Vpa13TWuvar1mRelu9LRmxIVkaQ0/HAwj1KBtoGfjMZ45SEqs7FuE
xsu2w/TRFcr9HEYv3TwFWJ3vXC1z95ZsH3WdkFBfXoLQgfCMCxvIKSujlBGsLI0Yf7p4HtVyB7yg
WyWRQxqN3ypcC9D3T2BWFHJvFnHdAW4255Mab49r2dcisl4aJzcftZo7iylJjPbjJRgM4ss7WOH8
7yOXRlJXyF7Yp5mLy4MrUpdbhypsIm8ck+msZ8FTGapnX52xc6zTmhwxbIbBd4QrT7hZf19lquEp
agJsKLlTGUItSzcD6jJhcIEAgLYz3qK+9BpVYTrhjNgb6hGVsYFSFbOPNBvhVV31iUwjEj7Db7Ln
ipnqIZwR11gweoDmoGJ/K89DYxvbWYdeR4NXGpBqRjdYpLRfF9pUaEupBa3XmPVLRkTMXdHgp0sE
+b+OAJRS5WCiNBKT+k9VQcyOqtV3fs1OPCiJriTdyrMDotxTRUeajwrYA+2m1m+kNZ0rMcbbsDqC
g+Mi3zugtVp1wCrifAjVCnUZMlAFJkas1K+iHbQ7ly8vugxZYp+8lGaFGyNVwUmIZh9Nvu0FPr6v
1v+iKyR3GSU+jDzS75JyyUah2kXGp4IJ9Z0W2gm5lF3ElbWLtlNpn9zY6DHkdsrG6LK3BNnn6Drf
Ru6iq5yELo8OZEDWTSFi0+vpjTArwRoH9ID7mGusgkTIEzxk/VRhyzJgqZyiJkXXCCLdJ6LUIcRt
l1fkNcfluCDZqN5KQqR2+nCOwqlemqx6F+UgQSWocUFGaK3sMQUsq0zZWaM+wtNMzGXbMn4vDA0W
rl9flC7rtwmzJyYKw2bQ+xoygV4t/GQM73oVPJxTkuNlpgV7DwvJola+MqjO18Wgig05RQsE2h5W
f3ajIb5pPYMZgt1paU3541Q9knAEg0/03/RpVMjh8FQmYFxIGW+Q/KjtpsxSd5o1QFlIVZIWJWHh
TWXYWyMCpcglskME4Zla8MkdwVf4gx3uG3WwV5hMH3XFmhc7qNqzVN8FjO/XWWqw5WvHz7ofa6wH
OPi0d08mnfFJyXCcDuS9alWsn4qIBOeGLk3Mm69RT4wxdS9p8Y1MXB4qRytIxSOLxzKDdEFjJtnr
dfkV/q/z2rFAydH4voRBd6gUuRWd1X8LOuZntVWSrSTQChh0fHtD+RIOIL2ZMhhRYB0zEXpZE4il
qHheRy4uJ72o8xMaN7AniqsspsFM9lZUFwuAbtzOEthfAe8sJ+5IW02dnM2Ynk4LoJIF+G/53LAw
prEv0KcgePhYmwEvimI8pvPNpyx2TRcUBD3zUdYmH7KxdJa3LxVDoG+RN41FhBDICI8VQ3NXqSSP
XR/wQX1JVZ7yIXbGZd3SFyYGr9jdDl3TFghKiPtxO7mZ6pTUwts3hvkbRDnJ0jS3t09UZIipGXzt
MX55wtfwEqOzppONwR3J/3xVCLidGx9KGAkr9N757vbbbx+pUnvJG99fmti9odg7NpQ0OPfe4Bov
IZTBUAp/mYqKvJ+kHbwk0HmE8+H7AylBtBdorXPH+pAQRXLXqP3ViBSgglHcxpt6so4SMGpHxFDB
M27WVr6RebxVe/15YDq7ahU0erdDn8mnFCCsR1YtBDkbl72CUZV7AD2a+dAADg1SO8X5qE3bKn/O
86rb3Q6+O3Y733Axkjris57PWYSTz1PYjbwRDEFkdDwjVSJkvmVLVjvQcO9/KTuzJTmVKMt+EWbM
wysxDzmP0gsmKSXAmcEBh6+vBanqrJZ1tVVds4sBERkZiiRw93P2XrvMJW6hPK52NgQYSIEkfy8f
Dxrwct6M04waLQgs0oHd968/zdcnuJ4zs8GB9lghovachN8VesufKE7cinlc4DEdaCbcl3bFcQwR
qydurEldC+HeYlSesFimFD+WHyL20QpNPIXgmfxO362ftunAxh/7wtuuh3lnMtwS/DER1pOjruYj
SDPn3c+HYDeNyd8PxKAcRZu3/J10TbJvc/934arXKQZ0pBnKO+MuUJtSM0oUZyNRWOtfoKjbeVv1
SGZHWz8FXEpWl51jI2g/N3kDo2w9NG15ZZH4EgTtA53abGN4Q302B7s+x9b3SLrOtrB8yPllGXYJ
3AUCpnC7VRQkEN2DSV6OTNGeCyvpmA+s21zHea0VKfSnCEKp5vA1ykTo9bF+YH53JaI3OrfUoUK+
s9rG4zZ1XjdRWxOQ3WSM586DftCKaaDRpyXcx6262tI1o/9Ldf3cNyhc1z21PEoNxtwW0SRDU2Xy
krrdNyGZ+01i7M8UYW3IQz1rjEbmx/VusP7FP7843Bci3SFnMnNv6mXIMKT94vXl0hmvLusvL38N
1dyEGpmokIdebA2BSu6I4tD69chwGyfYwn3APpFv3U6xH5ghDjMMaVGYJqMIzQU8XiwPrhurn6xb
z4gOjeGD7Sv0QylLXMt1hbylMm/XTZbMf/dqrKjAkT5PkywzbpU1tTSveUKiYbNx42rcrIfBTLsh
arOzXVjjLVLD8TbPs++a3kPUqFzWUOsDgTDtGye/fj1rfaoxJ+pWYK04mBrTsa9H/T4CS6znLZPy
zjtoNv3C2Ei548jsI7dplANqqx5nPydPmtONDWfQkbb++SyCjl+DIW8e7ARxS1vqb+uz2qSasD+7
1aEKkMhbZGVjitaIzCKBq77CjIMWgXftvxyu56blgXWPGdMHIWTWfv2B9bnr+X9+fj2nT8GHMkpj
7zkRPG8zDfENyg1zwm2NFRYukH90Ryc/uNL+ETiRfdX0sNFpidQi/whm7WT2ZMyANIVMnUvuCLwL
xqs0LHQ61BRWjc1YvA6yga644OlKrYmPVubfESZLxbYX57Y7KE3k27SIf6TSvsc2wbBapGgfJrIQ
HHunBVFzltiaK6G9WGmVUDKkr5eBXGhS7SzS9gYg/C7WciTe2EN2dZQZRPTFYm+nA3qRLHq0crpu
kRDFtTT4G39tmll7pWupHwxhbWo6WMfSVDsjKh79sSMNbIqpPtR23IfKh/9nWhVGfydMU/mBubk+
zHF1N2QgQ1mn7IvivlGkTXR9vLUUY7Yc5I2pp9dpHO9N4JNkKsoM17yJNsW2fsui2Be2873PJ9LS
27M7+UgRBpuORgKHZczOzFq2ZuP1ITEJ6X5KqBxJNaN8qYrdOLPuT0T8FJMTSkQqZDJZbw2nwO/Z
B8dI2D9y/Jq7UteKsCiScWcNG6dVHxQcMgwKQRu2Vb6ruXSOFpHCtSC3Dc52f+WjT86erXYkZc9b
QBuo3LzoWOMnOKF3JOutrZ+VluM1yFgP28vlOZNsc4W0XV5j/O5JFE9nyH09K4UejplNXEjtjce0
Ck42WSpg77ONbHRxBE536yW2dc0QhDDX8TZjDo+obNOHBBTIEXlSt+ENy+0KV1s3tazSK5FT64EF
GBhMvL0jSuLRGp059IUgFxOJR9hMXBhz5RDNDS5rHM3n0pz9QwaJDI0/ingsWQJGByGlhbfhXaYX
k5FDGfZzMxdZKEBebypixjvNC4DJcHXrfUYTuPhVGtovPcH139blTk+z+mS40cnPXT/MSt4ba4Kz
NQmc9JGiUOSC9FS0jNPlV4vJaq/NworzCcqg8OUtyLr7QWlPy/9ZB6/Yg/RFl6rDOQj/3nPRRQ91
8DyMCkUKB8QHxuFctr9t9PvpQLZqF8k9njsPeN7AAsdtwVMpeePlkN/wFp5WGsDKBRDcMHefr4ID
0TSYhXpJblCdyXZazvTE8/iTqxL4nBZ8n/wiRgnRi3AkB4YQGBLx0Jm4S8afe10cTsiSqrOz3JUy
hH87orOwBacls/dhQ1kJwoUxl3jqUuqKmvgzANul4pfu/GBow8KYPhxoF0iOWggh8aaxB3Gxkky/
xqWJyVjw6aQPc0SZdC5VvENcBzg/qyi6WFkc0tVEzOPuyuVz1sfpJ0ll+7nv29CNqre4tVgN9sMf
YJhRF7mwmsb43BjjzhHQ8Ar5sVyO0AmeHXNcLNNM76ukEahc9OfZovjSV4SVZX2+DZgBsurQd7M+
bgYrgHKzbPQuyQ6zmb5mrvPg5jl3j9g/ChuSS7bcefS03FgxHv2O9nXQ8GWrKaAllvaWLAsKrckA
YLp3zHd2iCw+upE+bqzNP6NXU+rbASQXsFRwF1VVE1Y1ZHyEgFIBQhnNqDDv+99w19x1th0RiSGL
jVYOL7Wq3UOBQPXKWiog3DCLPvdi1MpbDfrjZn3AqVhdw5z94dfTL2NxK31taB+PV9+d/56bl5ly
aWmnr2dQ3rhAXMhODTDUQ5z6b3ZbBFtmA91m/G7j4tpZmACA4BlhYcm3oqqMkElSFmZttBsaizoI
UY0w+dLDPPVo5G3xWmQQYBWuXErQLRWoSVCAtH4W9kDhN29upd+9m0PSIACdLrMByLCvm47KSvSo
aTEUjNZ2doElAQz6zTnxNetg88kNPY3ydgB0B77ePzhAUyOahVdmnfRAyeTemrJHnwaxgXAhiryx
m5JoakB6+bRyzeN4xcsQajMvDUeem8OgPbl07+0C84dwhYLhVPTnrCx2GBsvbYIcLuaeNLa4XKy6
g3tSbxxdY4BsQX/n1vcu7UlB6/otSF80OGPnECQ1U5+M5oW0FmWwRuxBP/M/rzThUJU5FbcxyY9W
HT/Z3pswwT6sI3vhd/Jc8HbMrAFQo5c9etjqAmUpRT8709zOd2oY1NmNQbq0kd2E9P8gbiflHyNr
rb3bufIKcp76n6OjFLBLFXakvuzWu7OXC3guKv0o7PxQEM54jXJifgtEfnsNLjLejOCk9+rOtqW2
6yxWano0UtgG7TjW8WnkQjnZhQQHUxuMQMER4HhoxLiYWLPX+LFHb2dnibMdZiNl/kfFQCp/3PDe
rm2j0zm1vd8xw7mRyafOZGQZqMXuGl0XYRB/ly7lcjWTUBGN+bGQOoFKlrqmrY1xRYvZXY+zglmK
EXAtOKK8FCjhmpTyeDBJvNHL4GUwlztPuh6mk/4d/nlASQiFaxQBACqN9EcJp4gGO5ZHY8k/W/4e
ZZ8/FQbdlUBSJ7fbat4KY9gVgwPty0uTq+kYPg5NEt7IoMAMLk5q6PZ2R43KTfNpM0986FbAt73s
rfQGVjGXmeBPQpGpD5NMkRIxO/amgsUh0XhhjRDaxlgmVQSEnHu0/6Fc1OJu2f8Y8kHb11HRbAVV
PfiOUl3Xf78y0mSLE5gsVz/9PtEGY3WY3KqeeUrtacXO1NUjK7djoRh+Ome8rbP+T2IROaO7VbVZ
O/GDxd1syDURFrH3nCIsBQiYHMaxJiexx7QZwy0nF+JGC/hi1z1/ylFrntTAsDyZMtlJj8jxmgDq
iZomLTEpttFctDv4BhdWJ/dZr9FrTZGrBSw2cmqroWzafscyqYC6G735M5OXgeqpHWSPqTQxyjeE
hPryuU6whNS6s0Xwc81sJF9xTvXKjj4Giw8YojZOm3rXpeCaiMBKNtb80eOa3AaNHm2cZcDphf4O
GwEyX5s9JH2qE66ekxSRiJt8duITdQySNlr7PKi4OCRF82sZGh2oF3wzqJaY3BnkTQZZSOPSoGRt
jrtTEUUvZg0QDX7BJU+IIqpHRpm93WjccmQQR3xGQUfwBPLstN20QfbNq1ggj3BFQqvx5i0ln61H
8CoEb5tcXW6ytUEYQ+IhWIrSeGdqyj2TvQsPlorUOffrnVLjHelg7UHr3J0EzktDxfS2rn+xgH+H
7vIxtrXOAGT9RMz0I7CWrp+k4zEE6SN2fvNoiFbcyJmlBFfXr7IR73o8ObsGC/rokSIMA/nsDjj9
Kc3wzZ6vJtHBM38jIMGUw/jgTN8oZaii+SLGlkEvNn+PdBgAEfuMCvBETJ8U4o6SDgSb+ZdtdYQW
j+MECbn+s16106hHgJViuEX88quEfYprGh1mgO37lCxf2THy6CEsm/XQI1oDMhPFivXcAOjtIMzk
JdUsvI/MqACfYSQxiBa9TGkdXHKPNSd6E2O5xdM4XahfTC6+HLyf8/913PvcXR9SSXHM9Ho8rT8H
B5Y1wufYuLwOZFb6J0EOh8KZuS2so2k3l8k2FmDKPUNTl0jwNQCTfxRD7kpCFlRwII8aQv3/XSlb
l+T/nPtaq6/lrq9H/yng/LfPWx/4WvZ/vcA/575e/utt/O/P/U9/2/q8rwLe17v659z//x2sP/bf
fhAQZZC6m1gjYnBztIVEGXKrA+env/YtNcXSVdUuK+hpZuLWarXmjLGxPbdLjaUwzG9qhJONJERM
w4dTW48g5ZGFUFt7sqvsXquT+VtcYOyV1FhAPJjRS6lZu3omZ7NW35QfDxT42wLdrqNfgBk5GwvI
ITK88nHEUJp1QGpcbxZ0hV3vm5urYIPMy7oIhzYbdURgsdNIn6RAUDkTppdgKdx59bwkguibZPkh
Cmeb1GrLNzi+2OtNzd6qPnK/abr/CuOlfpymIbqx9C4I1/OYG4ACedmMmDd4CgKiW7228c7MuPCb
t/JbnHYkaOvwDhvtsVTJ26j57WNgUFyiW/ma2TXjXDtAgo1c/93VKiI40qa4+npmvEadTdAno3rW
Ne+9FRMXMwNHMBOdoorUsCDaG6OKi1fTVB2jvVZv1vMT/1gcG4a4AsqYXn3q2fbyfH8cuBe7vghT
vlFQJKGMa5X/QnZw+Yg7YrzF6KCHQalaAoHix1kEyW7yJD4DCGgbX8uCbz6q8naJdlBp4J66rk93
mi63TeDYzwzFwXJxtNdMz5mZG/ljGW3Xf5lexvUZLVX3eThr2a7Npodp9u98IhvwOmj41sR0203e
k9MrKDT0S9okZSpvZUFombm/qQ2rDoccxGDgptukH7UXQP2PsdOmj301tfdm4//KLMd8n0SHdr+A
WKoNJTXrsTnTM7OeRhm5t2gWmrCuZtijmui29fC7l3xgNfHm55TAvKO+JIJp0qWBR5+tkO1RK0t8
BfLiKA1cNpiWjdBSl8FvSL+VOSJaN9anXW969/Ssjp5DxJYISgapkg4KU4wDb/G7IrwKIZso3i07
/5F4bn3fzrl88gPn1CCV27uElYU1+oDNlNHtTb0RDfzcm6c6yiGYpKjbmQFPpCecXausNm2ZWte4
XhAydhW8i9EzN15C0lvV2fqb5z2sHz3yWf+UIw/dekL670PD4Ees7HQ75I7+NPCvmpyMUEOJoVjp
qNF7Sv27Jkm/6Q119yrKQb2J4Zs10RVWtkZE1ACVdxmZNtJzf9MgP2DT1M9jrXnvBTqb0X7XpHCw
2lOGW89OMKBw1wzxJu1ks9P12XoVwTcH3vW7kRQkymAh2qyHs9sB3HUUMMq0PfoL8MLHJYkI0H/2
XczljpOS1rmcH/2633PBZAepBYzoPd9NHHA/4fGn920SuE9OGx+ZWIv3uSxMlO10wBfdxAn70giE
0pEbl9rVLp74OrRz6b41RAmPuQ6XIq/UnSHcD6HXwxsrqr4Y9WVJRI+N8tqb7vEvElllXNfDbHye
CNh5NW3W1TnrqG0QM5QyndJD3evca5uSxeS2RkxwUiHeJP8xl7azU9dbwz0l/ie9pA2hj4lxO8dO
+iaH37bnqRDBJpnUfVHfacL6s/6yulZzmC7N/Q5ZP1UUzX6jBsHdebDNqzUp+y0Tr3YSda9SQWyA
VXXqHSafQueL2yVReyjpVyEbr2kAlcqhztJaV0JDrLe4+uGbY9imQ/Hsp5BoW9v/0xez8ZbaqXNY
/B+79bBKarGZbOtHatBEDZxGfyNuldIJXks5AkoG5mTdeZX+yy9a/w0lzXzQPQlJb6CKp8Paj30a
G2k5xjcud+w3HXdKERVvRAhHN0CtuzBJYlZV2P4ugnwZxMSmu18/AGE2Net5Wd62rc6CfzhNlaLP
5dna1iIMMJxzvmmRoR0ByLC8m6zu3I6CgK3GJOBHgUL2KCppRWWdhwRioxbgFatJkCsQVAQ6nV6F
NqHNjrrHvBC6I80QtegTZIZ5z4zKvUAMx0ww96iBfe6vj6/PX/f+X4fT8mr/PKXQqLt+vvg/P7c+
+788XMR8cq4Bg7RZGuI6jZJ1T1KR41bGBpH4370owXiyWU/GzYj1CZk8tXF9uNeWf0aEU+ccxw2/
mfXqTTDQ2mWVT7Np2WQ+b3PdW88FjR+QT81g5C7tzJZ6zhl1BTFFBl0asHi8D01noKeYcERcG8a6
wSyeOzjcw2VD8efvXqqy99bCsJMu592Of4dcuj6eYiFfGVTsxrRvzn6Q26AIJ7QMyyEBKJQksP+c
vw7TLsO8cu/W7rBHCvtQl54JTFLRAu4b+85PiPExx2Q6+3FKi21gOe/GM1kJVcM5Be4tiKIrWkeC
DOKu3onld9hzy8jTxT/X3/j1a78O17fHarykSX5a339r17wvTzZ5uO62DYkKLHFQ24oEtPjS/fra
rOe6IVd7Oat7lDoosIkZ8AffPjmdohu4vpHR9He51qfHr39wP3V7H9bhwVybasvG00si7xSK4SRu
Z+gUS4czGJoZzivjxNI8dJd+57qXL/1ZnXLQglOgC7Q2wobkJh0WxPKicVg3U+HSWRRIlljm6s3W
TmN/Y6Kix63q6ySUyco69kSTBlASzpPjLKRM9r42WgoWlLH3tcR6vFuvtERwyouZ4W2Muja2Mav9
EHhUtdFbvqnDQj9dN/L/7MHS1k7keEeMHFm4vnrS9z4Igz7hRibnaLu+NBxJvodfv6U3aHFacfZj
vYjXTTkH2Em+jn34drU25ad6uZLXazpwdBPmHXEpyuvV34taG6Nf0Tzc105BAs88cZ1T8/+70ZKq
OrWFYHG2tAXrsj87cyQ/9zzNpkvoJtcq8fST7+QRrj8gcCwvU+3DdQecG7RZkQaUjYIDnUtTnDrK
vLSn5efr4HD/u7eeo+6PAnA9+c9z/OVXq5rarsFwTeoJdq51M/WwTL8O/S4Fc6tYiVeC7rDR0RQm
Lab/u7eeA7F4IHGYUTfrjN3nbaZTzSkQf6w8Jw2rKwjGouvsIh6hozN2JslvbtOqvV1UFNx0U57r
PD3Oi6grgq4Y9lP7VqYwcp0grc9LnP1+Cor7aYE6fW2aQGShTs71Pg5641JEdEyCrtoZThZflGli
Hpu7h8qIbZSCHd2EAoKAqDRjW7wPJrlJ66auzaim1Vi9q7Hy92VBMkaHSOYyu8r73FsPUbbhnFne
HSQ76i6auBjLM9Lc8y7xsln31gdJ/b5pSMU+dDomN0OmOyplRqgN8a6Il9IqVprfxrRkDc669cCc
+j6V8ccoR9LRdCffjoEYjxpd0+1cJDFvWmLOAnB2TNOOLtwQO4jKsCJb1Qf2BwOyvfBPePeAdA8x
GEpq53xTNnbHHFbVQtthmw+IJfoZG7q7HQlgI0lMtA84gSnvG6C5PeSvpOagwq2GNLsZGz/eW4Xt
75vp4o5Ne/TQ/WwVBsknuyg+cA+lVwpxAxI18q8kpai71NZgtXgK5vdyuG7Iq7idZaahdkOr0krR
QqMZhrt1Y2CNuEVCioqaIXS2GWvsXN+abgE6lrrnhgg+sVWBSUWC2Q0hv1DktgEAsH4i4hHc4J1F
Sf/oGoPWhGM9KUrYiuCahcKs1f+5aeyCqAOt+4UImwLqcl6PBPqnOtl+PZVyzLiJ44JUe+5rV22p
uK57XRf3h5aSerk0kQiWfkKSDBiJJR6iQza+XXoXSzGP8VrqxtMMurswDHqure52IZkfamOXTbrV
p664fp6MUCFdTA3WDzVLHN94B4WOK5iW2kZz0r3W0+dMGzqKhXcXB0F8agIolm33LchRvFFnOZtL
UcXrTP9iJ6Dp6pQ6aD8nfJBJe5oGNFPUAdN84GtGzm9H78dIrtgZAFRJ46OThr9FNUxuEZ2LQadY
lxgSLYGBuElU8XcQWN8w4lrXz01ONCem/xcU2xHil4IMNDmpgDwiakHLqHvFMfigmJrjRGLEzAL1
uenLPbZCcXbJ99sSgtWGrN0qQhz8PUXQPtTNytoUfa+dDXs0D7Xrn0k66j83ukxjgzxDvaTM78Uo
LeU3dHR8vhTQz3SPmacte35lXvXBhpiyTCzs1kbqS1Vqu04xNJ1zXzOO9RxWIH9TWtL7nHFoDVFL
X9OO9VCYVb8LMudXuUpK1inH567XlmDxswwFCcM49sNoYfExLaETi5ooua+X8+v4HWcM5+v4ve6t
m8Q2N07WzkdGYhSseCq+tQ632KD0n9eXsZfXUoa893pH7ZOsT43d+pOFLSE28U2hWGuYM+tC5gnr
0D7M7cYY5uIErlHbUtBELlEnaTgrh1Z0jubVqAl8RmNJextUVm6Q/V64RlGEbvVdlShpYq/7PQWp
OovlsXWvlCPtm3Q+IINmQMVmyLdm3e1wQByd1t7OlsIzsA7f1WgUKLyXoVeL936MgfZriA2WGeQ6
pK/nRmjfqMXGQ05CL5f88ug6b6Q58z3J+xmpL5NKBGcsiCKnjxHMCWXiU9TjLaQM/BnrQLzOK01E
/hvZk47FR5MxcWtcZFPLZh0/oHkpQH3zDxN3NwpMNsbyiawPYlPMtmRxL1KLXB0yKznJRdozLJuU
sEBC4JdZDzMY95S6x3W+oy9nqkWqs+6t59ZDI2+38FgIlo/cBDrpIB+7pAXs30pJkx+nJs12di3P
aOBdZnvaHMjek2UEXM7nFkP5ureeawoDfxTzZy5VHlg3nWTobpbNeqhFPgXqCf1WI+ny7WyVSyR9
3hZFEkl0cXP3z8RcIHfP0uyaG+Yj+BcFWSmp741av53oplAFMDFZsbqLYzEA3LbeoT4bF5N4qWxE
zdNp/mNP031j9523odgVMMMvPX0bmUG5ybXpufaHMLIsmFAmRWPBnWekVXbqfEWrLJY+Takkv1k3
RlBcPbtpQ+p5hBXEjXVf1y2FP5YcySKaI6GVq2bZ0wN+nQGYnj5hZ9+ODdotv0MHgnNG0HggpBjS
tOdZfGetdDj6TZHgsrbeJlA2x66fK9zW2MtYX77B5PzRz0s2+3iNRINpMIMUmyEsDS2b/FTC4kb6
5dNRQ7TNPBY2VqwAbPgtU2ffGEtEsX9KdzwOKdVn9NTJPUml2QblSgDOk3/PaEQ73dfeYXIaR180
xQETahci/0zvhlFmj5WdvWQ5t1gEYeZuyAGy+FEUyj7zG9gYvX9ttezvxrSK77Zb7WLabqEii42k
9fk6GP30kDHKdAir3/qo5wZW0tYKSvO5LZz2vZ1qLQSJ3m6UjR1c7zTKl/1IGnSqxgFAe/BjSkQP
84CjbOyjgyzotfnxwjOevXezC1LSDj37DAHOeyetxhgfzGB0t6TDhA4AlXNQG/rRHO/9zkMenE9v
eYwDsqx7RVc98q7rIWaEgykC75ELTTyLoiaMbcQn2c2ArLSWVoltHhpTEsDRT+pBBjSCCHo8Nj6h
jRX3zk1s+/5NURrGQ5ZoP7XE+R7rhXzKmwpBcOYNL45DAAgTH4+wOzc4Vfoj08367tPaVeg06iu3
Vje8zsOM54ilHETZYQ5q8skdtAqTQTxtBDN1KrLrRMylTNLHfJlrZzmC78DW1V6Vurojo1kx0UjJ
rdWXnPFpfs0yWlgOsKjXPMivBZydByxizWssW+xIZv+s/PQ0tE6/0E7iPeyiCMmvNO+hDJv3Zi/F
FSr7TaU9t4ZNxdrNxc4xlIEUk9jFvHagGOXPDInWy4AWi9mRq29A7y8ZIqV5aebAvwRcMdj43VC5
5Wujpnw/D33wynt1zNa4n0b/5DStdrNuIoBaoVD0zSIJwb4wszu4OzNzZD9CyNrjzvBztOfchR+H
OHlEhR1tZ9UuWXt882zXDX2KR6dmGKYtckn1Hpce/c26kNuoHgLWLEP7QDORRZB5k9JbK7rhMRvI
2aavV92muhpPKsctHvaJ1R/x63k3Pkuam+m5yqtnqOcLL9zI9srvioujNQXdURTpRV3tK0PkPwPz
nIq5+MUSHJl1oZe33ei7VxWRIEQg6vicZsmT7yNi82yK0oGKX2LDeR4CfbpdjxhCUS7ZHdLX5UFZ
lOm261FvW7J4ouC+5MjJ6GqCkUot4kwQk23sgdygAViarlm3wjSrx8/La8a9tItb4gv0xncuo5wl
s/uHwc3jTY0L40ZN9xmlwpvcDuLPDVzh325mB+dG/MAgAaonNZacwzZ5avNcnHJPO5QJiscSQstP
o4vfRhfmpiX1F3tyn/xUtE++22kXmzrYlvYoRgyk9O00lltL76eNhRRLhXnAiNKZeOXwp7yWEW9s
mHxk96O69TKa+loU+++jtwTptKWGLp1Zrctf3ep1batn9UHPtODJI5FTJlK9mMCLXhyMHcyUX6oy
Vi/DsPO9vnjWxV1dDOaJ54trOWJc68spvTPdqdwUsN/S3Nce1o2YWeBQkOsn594BU/ECgnsr+258
JKlBvRhleaQ90j+sjxWZcSWzsr9o5XQZ8jq9i6coAWPh0hnxKtrDy2HszH8fIKrKpnih36znqQTj
9+gxnA2TtcR7sWm9WFuEXMu3pV0K2gZuJSbzkaBpHZRu8ajaF/QcAHqXjZwZbxJvxmI1et0TiGgH
acPwvh5RxjN3k0LCmdgglTaB20dk0QGDxDjRZCef7nsPpv8sugnXTQbtaqrGamsvzW/bHhc+8czf
EFpKnI0XDQoWK4hltyrkeFn3dM8dLsZo/rFKVDwJ4Yc1lZ8aUdwsvFNX2Z9H9DHqy3o+cVS6zVwd
PIzoEUFMfjfdmExLSd6zXnNBICfrqekmrtSHlFZ1mlBu3LupJOJRNtxqlsO5SKd7kA7m2Y7St/VU
brhlFOJ9Orqi0K6UXjlcf0wN498fM91BbY2KxL1ct1qWBwQexZYEc6wH8W2OyzUyOVpP2Ysf0kMs
eVnPGXwFT1xB8WZ9dD2HWpS5VDTcz1Min2aTGUJSki+8PjhQxrrPTHu3Pjik8WucMIVJ7QSNGEv0
wvFvdNznTx2ZodvO07T9HFv2KQDRjcel0y9WQ8lqfUrVmv6TpIM++8P4sJ6qA8dkwIuqY5A0/pOZ
o1ntYpfytB/6rghu6Dw0aAxK5JLgc2WYkcZkG/l4wj440IDHfTEoK9SHdNoEWVbvFdEd9woH0z5J
Wyx1CmNaaXreiYa++aJrERHE3ry3dIAIleH6t54Y/VvW/CypCTDZmQW2w9grL1Vkx2flWcltVJNI
gEVJURUd5LwLHAwe+CaW6J9SFaRfWtOHF1UN352M2vc5/TMQ/NtYjGPvuWFQ6xRNDiGwfBUeyQBq
epdG6YN+RwIvsdT0+W/BJB0g6/wY5F63nR3xiAvQBgLDXFDD3ZKd59F5DYQNEV1DYDi2SBcnPssq
ga4H3HiIUK5GBVoiS0Mw5emwnWLbNS7xYyHmX0gUnU1qNOa2P/uZ9zo2BAPnKAHnHEhBbX84hbmH
TteEet+nT1ltb7oZH0XJxUkuzy+HlNZj66s6jH31y1awKVGldNsprw4+7Ko7a8YqO0qMoimdWNJs
r0jFLhMYU0qBbrWVtfrwmXQuKstoX9tYQjXmNqE3EqJLk3bvp7ZNqR8fnsZ6nbtufzEidxHNVu2W
kBzKW/XtgGoQ3WihDvpIenbtfxgl8cW5bUFSAuKbmfiZYUnulGWB4HHLja/3b1ZJcaRomg2CrL1D
1JHWgbrPBhGRhD7e0Fv7NUFnKAPNO8aae3D8/CkDEQyM3LmrU7AkKHKo4hHhF9kvo1WjIm9M4tPG
X4kwnwZtMLd1nNNWCpbbdknjfPLp21RIy1MH20iDsDd6cwZH4N0jUWhG74JTx2r1+Ti05U9NArpC
2UQMIKbsng+b6Djt13gh/SoJWWEcCked7IAEPtfS0mMnLCf0jUVzgfVCTn+qJj4tnTdjJP4ZNdsP
5YH91AzQM16TXq2IGZAUlGaDwbq1pXNXRdj1qMq3rOdsuF9A3re1We0VYTt9jS87nro/6VDJ0Iqr
5BCVziUrIA2qWXB7pNswUldwXVyRqe7Vu8Y075wRAg42nBKvzHOaB/Vh7JsfKvUos0Eq2WSIULKo
8m77orgt3RxST2w/Kp+VskqSu6KUr6PXpzd4HiHdeBPGfhJRZtjMG68WDyha0FveDfxTDwQb/axj
/zD4RD0gKDusZpAh7mDoWgHr/QmmM2TULrvBldOHbSeYeNT+M8RdSKsoj4690z3Urv4sqj7dSzPZ
+cJFhUgJW+i3o5UTnVae+CuKDTD2n1HD8lGQerEV1fgoRtJawdWEzuQPZ63zYHdgFC4rvieejVO7
QZP0H9Sdx3LsSJqlnwg5gAMOsQUQikEyqNUGRnWh4dDq6edDTdaMVbX1oq1tzGZ2aZmXeUkG4P6L
c77D5y/m0p9QhIZsNG+LloRc0AEnc6YkGCzvrBVzwmhoZGDZNQclcwz4zi6RZrlL14zXjizFbhZ7
kl4QkLv5K67fbu8RiDXo1dGcE1DSprYDTMoR4gbRXMSPuTs/ZysxNHZB+S0ueseudpA2npyeIdCc
TfidgGWHmM0PeIqPkxx4bGbMUI2GhJkD8rYWf8a6Nu9jS5AMXhPU1xPKAmT5xXWWNLBxP/prNpCP
R4HrtFrM3mC5WrAJhk38nlYTDlWgIz6e1tbHKY7AoXcRSjGeIhHibTJgQa5Pbr5zJY8+xYdfLcZv
XTgfsXK/NYRtzF6y53bCethh0XAK9Ahr/yedeeXxpL1VZR8f2xRHjj4uZzXaeJ3hzkxrLf211Ymo
awsvNNUD1LjlkYSRc4d+UdwaWmUE8B1BT/X9c+PdqlIj/MLU1V0xpp9U6aO7cntG6dnik2KMOrFF
HDmSLDZU/IUXoqRm1JsUUA6s8R8qNIhZ47xwWWkrX93kAdkA4O9bJGAAOUKz8x6apH8vMbpfwwL4
VJ28iN78s2oCIIRW3ddu+x1RT04kQjUo5mq7J2Z0KVMk/+urY/N90X4lpWaGWwzRbYZt20u19NAM
kPMI1zhlq3lXbsE7g5nvBCQkv+/JuSvWG4ceVpLDoUVp9LP2nF8usWHEF7yt67yvpuzGXNQ+bqxD
IztUcxakeleF0s4f6tl5dk2WMQspaQb1ZdtZHE3E805IutgMd1yI9o1Q+Wec6iDuc3LFY9fXE/nq
lgoJu7A+2rZ60iOcvkthXaxVbV1QfEBugdxTrJ9WZblQYdHrxGLXGfK1oqgCvH7dROtFMsdem5qH
pxOIp7viUqz7QnC31Ta5IM3gaH5uGwke/3IOvZJsmkJzTpGgbS94ykdd1zaZ2j5OS97uuEURkjH1
FWlx32bXpW7wlINttSMmFJ7Gzi8LjWzgnRfnCbU0lBAeaK9kdbgyyGNijm4xc85VPqFVEkfGEa9S
zRzNi/XamqwCEAb+8fAE4M1CqNqlzAn4LIp1VLsktl/EdD057aEoyEGidWyR/aARsNFH9z3EsrnQ
mXc4ujomQ/ReqswI4taZAjM5pnP6ZDoC9wwS8Ugbn7y5zbE2W7zVhnMr9AgPDrM5Ku5Az0jU9Bwz
JC1tYbrv9ah+V+/6pTEoOJHm0rSoItRFWfurvrh4uCGTQC61fDC8TshYKPYRkN4yB9p7S3xOk5je
J3fLIPZARxVz/J2PeCGRZXCJmQ/M2aYgmqJN55KcGTk8IrpE81c0EjH2+hV78ikmzQzd9Smd4vEp
bh9T4aaBV6fXueIu8sh4ohLRVtUihEbaPpBuVufTTya/rIaYBgPvP3MmC7YqFo6u5VZHdTRMUmI2
X5Wf8ssJNPhoqkFa607mHxaNyl8qez2QYMfJreo/jGT3qzvlp1Sh7YdfsMY/hrfcylVgyLHQUuRa
GzLbbUk5R5ugScbvHfIDr6VCAgewN9HSUIxYe0azoEgGMKSd5HWJ+/F76dvM18maLWk4fRMPZGlS
sxEvg6riOGsNgbjumRZ83cHQOLdeiNiFMW7SbBdS1s2HSdg/WlEeC1IC953OUWbYy2+fGjwVkRw3
Tgnplu3XOFsGGdaspiu1LUPdnET5pNppDraXKo/JO8Msq3t5hX+gxVOT8RxUZvUSWemHvkUkuEzU
IiaWQYHotcUfFrpr/b2g+sKYeNGRpgEhTe6sdX4ubfPFqu2gqErpk5PzxxTJxwq2lzKwy7Ba8uT1
EUzVwpmQoNdQkKPqZZEcaF1S3lT4HrBIp7fTOFkh8YFXSooL0R/DacSvtCt054fr/o6szh+gf0bQ
Kvy9etdrQaIYCsT2tgxHHeO7lXAhKH+KhM6uw0MT5O647jaAA9xVYz+u2X1jGgfNW0xEevl9k8sw
hqftN4ZdUtpPOu5zVBdtbr6YdvbV2t3LujB+ZBecxigCyyzt7/uWs3YeSQE10CogZezB9JjzXvBl
DH5zAoVBO4oVoTWSwHBSzW/bVGeZTd8omUjHUtkWD9bAdKOsVVqzcJX3pDClE0qg/oi+sCW4T6N6
06BaNEiFDyVhDH6mVbt2ST5TC9/HyuZ04BVjsr7exD1/dVxXl4m54EEa6hUxURgRK1SqIexb64gF
jJVVgcYgry5DMzrXDfjQph7ioCoM7IMGPMS8QxA2Q/mqrOSd9cZ+0BAdi0y/XtJ8Jt1oCWfyBabF
T1THuhpmY2tkf9rZZmiYodzJxg/VPWr2OKCWrEg7Wo35XnvSKLYgvJIruDYUS53iPahi7p3SwI8w
2vO56qP9nAlCIwx+ENRqdEbxueXVubJyGtFuxoqp2d0usqqLZuUPJcCmNzNmejiaB1Rh0COp+IPS
tvCtgewNFSW2L46YlAi+q+sqHEc2qYM7kU6GPYPe4nkWSXWVOr9NiwnCych+BgpUIdMzrJB9jesD
gEhZorrZjYZ62betamdo7n0D2y4QQ/XHHUasaNNn5ExPxRq/6gZcmLE3vzVv7uHgVOsdygH7YFsa
jkYbnc5AttaOJ6Lim8xT2OrVE/xUYyQRTnWRhHYdv66Ofe1N+gTPof8wYlq8DLtG3mIrcJtLbDNX
aeebOfkTYSJ41LfnsvYKtTe2ymeGyyBXvbw1ZPPO+jwLSujnPk0g8VH2C7/RYE16AgQqFGjrUpXP
a5bgWkij22HWb8bKInzQPkSrfMmY/ySYAnwi4JBWpKwivawJOT0N8qhu6m65VB5Z39PQBRR4TYhI
9tTw9JgLMyl73qTp0UEv9cVPI+d5qAnCo6uvGdFIycLHPnu6+ZEg2ai3iXpO+TTaKiM5pvsYIzfQ
kUI1mnnGrdkRwRHp5oMJpokszZSDvLT3g86QVBYZ2nGgOQoZha+R6apVKfZ4Vk/DjE2rjBhc11sh
iTetKuwDywaOLun4KQnrLE1wagi19rtEr4Mi5v/TSJeSqrhqLFcF5CT2mzIxzb+LAfg1t1N68JJu
3VnTaIW6i8x/TKtmT45bsuuKp4wrCoWBrIKsS+5FSah4FsOu8roH8P98+IgeWJo5Xphn1OSThw5i
cU9mRm3F4XTS6MnLaP5jKfR7VFB7Z3K/9NlyjlBUsoPKL7FGTp8t9Z9+KsgFdTi62255M8ZkR7Bl
Ef7jX6fzN6OQlalurvlTMX3GXaUFmRRkM7bWcvIEb0xnc2Eva+rn9RW3O9lYVfWFQqmmZcz9KnWX
fTXP1pGG+XuIYKhG/SEXwLfXhM+B4pFounrB20UmF+WYOui6d8jc6N0xSAlxyuJxWu2bZdqGqq0L
vstkq8JmKk7RbRYs+o6xpUdowrgONSj1O2/mMvS0iktKRbdrGpl7lwPuhLQZa8OoLRTZtAuwaYNx
GnFo6SAU56IiWs/6SPS5CBMQSHnXeSz57Z21ENRe6zZP2M0ArOVu3iJtEgOLmKyzK6UaUsoyfL8O
7QTaji8st/3DAiar5jsaI6t+JKMq8VONRUnXVO3eaN2vOpkXTLucWZ7hy8kkSGPKrJBDjut6mkJn
tg1yzV3tUufME017hTWaiaMYusdFLu09jKBgjNGKzmV8N+pWFeqmeeMQNA3lPuM9Bs0aGS6CXgrA
aNu3i2LoKa0qCOGAtyGN9jttbN4Hhx1YvJpgVprX0bCfIGBNr4i8b7pq3ZOdN7+iw4OGnA1kREM3
Gj3x9Q+m3d+MxH9B//1vNuO/Exz/O3DGf2E+/mcoyP8XCY4OaL//8U9E4n8gON7+1p/Fv8Abtz//
v+CNrvuXIJWN9Se6WlMS0/lPdqOrg24ks8gWYL/B85sARP9GN5r6XxaMeLD9/AFGAS784L/RjcL+
y7RcU3elbQoAB0L8V9CNjvevsaYaixSHmZ9r/xuzMYOvEfcToiCnkO19VzbDJUmi8jS1NcIxpCE0
N14/lkD0ndF4mTl+VSjaTmM1UUHNanSciFGLhBSgVLpD+2Dvm5q5FsWLTXLzkn9N5sA2OEf67cdZ
Nv4WSSp3rASLQE2DCEksnqlaHAfPFXbhJsq624SLkmlML14tdGE3FkU7d+8037ic7I9rgaEsXg39
N5+UF2bW0nJd6ORvmYoCD3FoetVKN7/Npq1iievGgyPEKXkHtdL4ruSghyg4i69Vztm7yPJW7mzU
BeHUl+6Z2Vimcw7aLo12q1VXEhwVShevvrLzRpyr1Bpe0XsXzw08vhXVtEexAngTdiA/APcuy9oR
5uBsFcGA5e5dlC3Bp8Cp+GbY8KOzwyox4WvMjduBL3twV5NtUSlk/MzatEA9TbHEODsx1w8mbf2Z
roR+tiCd6y1y8mbe6ZbtHkTTpQ/p6JSv5syWcQM/LdcZFtCffO31a8pbGutYE4RgEiwCkEtodwPM
5FOTre6rsozmA7EWBUTK+Bi+i6EXMmDzyfyqNoEqYBtw5v0I8/DdchZ6ykF1fegOSv8AI8goUKiE
tAZoAA8jgRp3Y8HeMVz6ORdIdwWRHXaJLM+foQ0hkkQwADwxNuKV5N7S+GxcsWk7YpKw2e0ZSTAR
Tf5qMfZ9yIGh3EdSdhjnDNkhm8nNnjkL+/AUYjmIm3wRh6wdAcnAWybCYq5xUrJQZjbgKAZHIomW
K8dT8YG2if1gATjB2CcSqQU3UdIy02jHgqUiuRRB7nneW0n2ZZD2DaVhXCqUpwp5YGDYIx7yyLKp
tTtXWaXPGlX/ozp+7z4+d6omwzQvWY+veXYJLWX2LlEilOiUDw5JmGebkXkaLPXkfDW1st5Svuom
S7zuK4eIyTgklSUx2kDLAxLQAcgtpZWeTasFIkVYAYPYTHTLuY9Tbce232A0MMjCCkps7yerNZ1T
S2tOGbNsNDtKT2DglooCA5MeoKnJxBaS5FioCiCBr3mcaGrfmD2lbarHOX51aA0/qWk0+8LDJWBA
WFTEVzuQ1LVWWNDWFt16ddqVwauspQ2hMs4sKxhaM6GRbyFE7DFZuLvIHYd3l0/iWGnWCBKLf7xX
VhYzpGra+ow6ujHuscr2vpPOzaWlTX8iODVFhdC4KT1w6d3OEXltW0k+DbturvJ077gxnBxyq/s/
Titohlo4Vr4wPDw9xSSIetYGEMeMaFe8zTIWI5p0reJPUqepn2ntSXez5tTYq96Zn7wxsX+8bhXy
BE6eaUNa2d5rkSJQvUKEkg1BOkrv3oaqieuMozkLgD5qM3by2ICxUygviGKF9NOitFmYUqnyYsqB
l9JOSiifmZ5OW5RuMvw2Q5HrDIlM7BZMh54rdp7vyi7Lk+bJ6raxHXehehf2g1R19liWg5x8jB3J
Ux036jdOiHVcR61WIGKwvBpSZ9vkJGI7ziRFod7QJ4WUhulFWzTKXYLvyBYjidCArBIl1mnIF74l
2U4KAJRU7ZMhKvWb6n371puuSyRnjNOuit1veD3lC+Pc6htplEJAVA3UMLGplXagleN6btIxUSHy
LzHv0wbfOo6qcb62paNVB7apSE5UlNKhphpM1QA7kkfzIFhOAvLD7mqU46idPLDGr66VGeexbOoF
s7VwLtwc+o3WmrgMOrM5Qk1FXlslI+4t2dacFLasCf9WbpecFjApn3GJMy7UotoQAUpM06XLTXu8
QY7cZkDSiM8RzXbMfMcdIWqjfVgPCmfqechG8rfS2ELdUMbRkvtKc7IkXGOc6n7MjvSUq6auQ3vO
sofULar3vIebfiToi5hUNo9FOFabwdvWG4eTwcHlhd2dZwmFrJEe6pxFzMEcZIOrPikHLVjMoWLX
jeaJXJRZWhykapVYA2WnPqQJUGV0DFZ7JbqrRNfy16YYNJ/LAE8lmscvIB3dZwzE7d2GeHqwAUIa
G1QKLZJUvfsJ12x8NIwWrgoJSUUZZk5XE9HtLZ61T3PQKL5IO/lOrlj1lfYDZ8VUdtpGIUijr2yp
LHHbuFkBcUuHlzMOBW9QT3bl6I9i/TVqUiqDRpUzxJ+O0MraLv8stqbfuOi1n1hmmjjD0uXIfpV0
Hq0t5g4cr+t9OMJYbtqoUp+ys9aRkWbaQr/nlKExSlAu8isJJSPJfJdh+OOiqG37G/2os+14LeNu
AkdKlaCjRtoX66AemnjEgOQN9qnVexegAqOSOLYX+tmm/mLFVDOWsbrskHkmKKVhwSGHJMvzGH1B
+PdzBvH8iTZhTLS4kYuIwZh3mEZBe/IYOD65Ag7yOKx/Y2wlF21G7ZFIzdsDfmNaDZmz9CPPLj8z
pyGIFijRGUm1e1YmqnK3X43HWbBR0vjRdytsumurzvWbsk+0i5j0mZNwHLJQKq3+WawWoUAFma2y
W7xbzAnjG0gd4moqYgCuTqo/ONkIOWhy5XoiNwJ+6qhqFpRm24mWmae58czWCWIWg/uYJuFkpGZ9
6NxanPrRy48ynXWGHbZ9SLyCFxnblT4zEFTzDbFQzC0iXKw89txr6KuQhH4nFiBNUiaGQJdpyWh+
qJ6tpBpZgtdG+2cSgAH8sXINnKrdejA7WbGedmPtQzc053XIEO7NjVXgkRBtFqy5Z57KxhvPXDD2
UeqahRggnq3e16ZkvpFJBftj7ZhcDjzMbLR0VnXk0O/FsHEbkl77XSs3ZduoM1FPiOo+itxZD8kc
YZtY7CiBypSttxKXyr7HnFv5EMlwLZcMoZQxFDuLPfGtknZ0aWNH3qpuIZ0vxjCYi4VmctNxIbnK
bwxDUwfTm7rN2atf56WOoL/TEogn+GDQa9F1momSe6OwcLVZst4PapAfzjJ4125R8z0N3nSpCeDQ
gxoACroRyfPGSqnCyVUSjNk8QJRAa5xkzq09RsPJooQLeBq8B+Wu7CbNYZB3DIoI2ezzZOGh8JKW
4Be3uEyGshCieO2750XtcpVDks2ONKlgGxqlqvus1fXqlXF08pKuRQPLUa/LP7FWm9C+IoZiJMmN
JGjVeXQYeyPX0XF6aHsNqx1fhCRUiYnKwucKep0FyzTA+ZZilneTUy/r2axzLhVhN2lyLMq+5uij
zGfsH6ExIta+Lo+TBbBr7L0lyJWNzVzDQXYcdaM7L0WPsjoZYVgknXHbFKhqKZLR1NeocjzwqMyX
egiFfoN49aVmcIxALZ5Y0UgWU7JPk/suHxsoLqq3atYHLOT5Loq7aErMu6VPORgzfYzia2ucuBSm
dAZY7k4TodwzcooTul6uMDOxQRwNbWPQGffwE5POQWTQl/EDPnHGwdUsmiM3k0ORqOeAi9uq/8IE
WgK8sCLkRny4XRnCVAGgyWPi9fRIy0iuczrJl6HGYsqtDhdWc5bparAGLsioI5RJ17rrwW4jSP89
QI2WYfRQGQ2QJ7vtflVbWtfrAA94bpPyLq5t65lU9/zBGSuQgFYramaStPVvbtyxZVqIsW6chqCd
mInDxBN67qLBfM7iMd4baYvHdNs1v5ujjXVTDYaGlRBc79EaQRDdGZXW6Q9Naw0PHmvuk0XuGFrE
wWVeSW6uLy0IW4gg+nAwVwiGHvDRR8AsdXRnFJX9tJrJ+pyQ0oYMd8kSqM6bQHoBJ+QjxmHisE0c
tXTWFHVw3j2DQmFo3s118eaR98KwRWmvbbTmu7RCew54tN81lux4yzNiCkvTXl7bsiqvJ8urkYNo
UX4mt6hk+gTFfuTVINiEfNf9YFnmu5643iurh+hgmKjiISHn9kOshNOfPNgBbLOcMj0sMl2aQF8b
DLeETmZP0UDcnWdlT0bOUU4pkZ6kNCJylfsM0KMzD6HT5CXO94zMOc81LxVQUt9DnB8uJJHdd2Lq
npYkjsIc+CgX3cJA04zs/G2uV3WCfcuCFTaOi3hSEN02VwqAf43haAzyoSOaxKqnm9jQ45tmVXF9
VI3BU2Um1nhet5PNp7iwbjjm2aU4icyeuoHFe5AuqXMjmBjAGxKzdW3SgBHaOGc3eY1s30vYZZLR
0D7GyZL/cad+gZDaTF8RclqWf/N4Ae/GnYziH3yWZHhotgb7vtSonadRFd4UemyXdfrNuP60p9Xh
x7LWaKdKZup4nREIY3xI03QvCpW/Li7hin5CZ3mztOP4KXND3GeFgaM4N1xrb1fZ9Ja5ynECk5ti
F7t5e0kiFZWXekwHhufaqGm+WczLYUU75CNpT25hspmhm83AxQWIkzxdO9TeAPpwhq3gBTEHWbMZ
n5AzWTtTbg30/5Uh1/9P46stseM/H19dp1+/7b+lj2xf8Xf6iPOXaUvI/ZRnUjccnVnUP8NHjL8s
T0r+rWQa5dkWs62/J1juX7wzDjGfJt4K25HbQOzvCZb1F0kllqXrYCc8A7+++1+ZYDHx2sK0/k+e
jST7h7GWvmUI26TZSPvfkoDYRBoiRRPEKSweOoe6Ip7K4owybMK/Z6K84TulaUFPR7v6HW2t7Ait
3KeDGNCRdDZxCDXCufFjgOnED5QE7PPQy1ZC7UqveJhHdliDAxwA0tsIgpwqrFQ1Bq341/SMT0Mo
lCKx82hnK9gMU2dpAuF3sgF21FA36wx6e97s3DvEbijm+nT4yGBBpBn7sTgdCRBN73QznVEKSEbe
6fgRy9veNPXQTMkUipf4NU1JtGbkM6TYA0VzptKEJi2bq65nPz/WVuWLsRb7NdpTlHt4kpybNUYQ
Y1gfg81c2+yTZ08MICq8ezVov7PXfKEDDUq9uSTu9tKqBBmHfTvww7MtKpHLSaCwjXttZBrqBy09
qRJkZiqWFy2ZljCheSBVJXmNVD2deuPbtEw3LLnDkeAf5ghYbfEsKuNZS1V7cEFxSQQ5x9UQjwpc
YqFBaBr69oNDy/BbQ3yOOYSwdQxnEe1ivJmhadiGjwev9XMneVsKfLl1Vx6xg6z+NBsEWiwvMXVH
rTeoXZb1OinKH7NTOF9SUtDGvjn3eUWo2QKZ1aYBrHMMMx05LNTQZ6Mpj6hZT4k+fGjOzu5jfIhe
c2BzumyS+0sX31v4Rga1shooNiVPlAUxlcPyERsQMFdMvGzrXNGe65wCtR3EjgHEPp5ZTnBcftJg
R8fOXc5mvjyiSUg2/3ftt23LQjVuKtSo6zXKT/K0pHnGsg1Wep5xG7fm3QArsn6q8o4BGf+rzDDf
ci+7KorrGThE0IqOrVNeF5gkANFWPDzViNDfq54st5xYqPG8pAr4GB0Y9q8wY7dA04QcEtmhjzMv
Rjerfcy91TIXusenS30V2doJtVYNXoo9BG1rXywo0sD6qIEDXf0OeSgN61TW/bFOYkKRTQJTEiHR
WplHkcX3mkA4WaMG80v0lz4wC8QP19mqHH+1GFWMFTxrrw9go6LQnBYn0C3Dj+cB+IR2500Vz6AT
FfuyZq2p5SeayzrsXaJutI/WwXtUkEq/75fp6SaiB0KZ4t5QIIGQxCvVt3oQrc6n0mPG2eaLQkir
pWyAMIcw0Kqqk5vmPwxoux2pFn9U2lw3RYzKMHmz0cQEWhI3frZApptqKApxXn6M+HGh0zHcZXrD
YHQXRWQ/eyndVzU+4iygGNI0ThrYVsOUw1iPbbLjJMY3M3ku+DH3jUXpJHaiyYBhg2Zzuv00xT9w
KuYAvjKk6KLY4mfOLRekg2nKbuHsdaILW6fKTw6r1pCkRV3EWDE6HDRdjCag0oYXb1EGxKZi02fc
8UpC5yvkS96b+o7O/5HH/kovk5Ojtc86c+xpaY5EpvIR4vMMlmJ8zLbJmpsB9VLu2QUT6XuNxZTN
BVGIJTSCoVNVzzj88GDN+TOa5sckN+9cw/0eCC4MJlSOYo0ftv84dmVx9FzkJOOIzpeAQaN7I3zk
AnpqYmgDjDVVfSBwO4R2OT7KbnR3rdE+x2aJRNUqgw49gB1Z6EClez3m28SlZM9omKhx20Ob1TKc
XAIvy745lEkLQHN2D2tUv3s4SvZRDCQJ70/jWv1ucFw0KO66MzE1wLfDADRYIfmdbIHzF7SQ53bC
ILNk7uu6mJD5pvGDNBZYU8uggf/2LoRdHTz61kOzUBdSP92sNA7IXvR9O6EccJb5LLtTVUwQgafy
3aoNx6/j6WEYuhjJsvuG5famU/O+Fc61OXaPVlyvLM+1beuZPhIceE3RfV2ROVHbLDkF+SkzCFsf
3t/vjIwDD9sWlLFziv7APfruFtl9HukMua/TwbDDslxB8Wk5SOfRehIlKMDEnK+6aHnsF4QqyeQd
5qo/A6Cl13aOyTRAPLQeO4MVBzjVPYalTx3BFcG/63cCkyBap0vrth+aMu7KyHxzIlkSrpAd5SaH
ZlPd7uzoDwvvq5pMAX+Rzt5ZWPxs/Pe1brOw0/TPSDaXLOLFHjvT3A+z6vaJ6ulj1HhrgezyCd88
2I2Lwq1L6Hqf2uJea6YzzvXGth3oEdEnLese3APX2IS5VOYNf3aTFqjoHfPzdV2hbUsRwVZw5XT6
K645866qqJorNh4taSSW+Z1oqI5G4ICjI2jkM+Fn05jtJfoiLK488sXw4Skh9q1S9yIV3K/j47hi
nQL37vedc1JKCW6x2DsgpgoI2zRDmKgRFAm8gjIeN2Q+TEEneQRKecpbBIhz9eMIKbYN8UdpVL9G
s2yLY/dJgbphsM8vtFXmXSsz5mQTJGKd581hyIzKab+46rbjOcdvL/Abj5hgKJU/1nU961lIi2gQ
SImqJdOaE7yEx6KoHbIb01vLilE84AKxxPLptSBFhLihzHiZouyGVpO5rgvOCcnAI8jGUBjxhSHF
4/oPBNMEeqbSmc9w30wHYm062PRK1/EwjiDKeOk0eQ247GInfQcLRmvOzOZ/03X97Ziq+LDCRx7b
zEa3Jxr9cSV9AHIov2GjYh5ZIapCvos00YTeX5fMR0UVGnp+8dRy57n9sYwZh+fLjCQw/lNAMziy
fyNOLF0BhendrrReSTABKqhv/UK1hu7MSMNcXlbM/8fJLi5V2T62kjMeDpw11UcbOXvI6A6PZnal
ze5LV00vtZZrgTboP63CqcPeZRgwTthpCluVZ46kRXZ43I0geZnp6S+OxmPNSOMkcpQEHuCXdUuc
rzQR6APQSuCxz7k18Qm41bMxIZj0FPWKGt17TojLnIC3IIUoP4z09XzqK8SuVe4kB0bX8WXurFO5
tejH1gzLBc6JsJqZRtcxNWJkzz+4xNiDSPHioseDNoIAgzz3FCK737TqzYpF7BsFTEfA44HtoK+M
F/urZjbIJCZ/aIzOZkb0BQskxMeW7yKbXyLRvFyFTgZLXX+r7PwI9Z8y0R3OOP6feubQhCHdObzv
TJIvcTpZD5orMFnNL/pICSHg1/sedYCABBcwkTjzJH7b2WbO7dKdaUev270xFOt5jefHxJpftk8I
3RWF7KgfiRBwwjYnQUCVJ8iUN1ML3BbAUMAWZuYO5Rj32vIhmdBz2Mvw1kz2QOQMYuOZeCCMMlQ7
xaMYVqqm3r4Uk3Oco/yIT3jdRFNHbeUN3T4SNcxX7A8Wg3owdtk52tvrouz0VWTdD+PzgwR1Acwn
hUijy9sx4QHQJuidVXYd1fKs+i9Ry18HABDFnl2ehTh3lV2F4IBhHlisyErp428zcFQlz3Zvvo/D
EBMyNVz6WmK4y94jjxtMoIWxmfrF7bOnwsnMQpUWPcv2TB76JUe0V4YV2uhjo6dX2QxANYofcHAv
CGfaOdiGah2Jrs5qZWGWaA9IYaLAW+QVTwDPi1eDSyfMY9Gu6ojlnDnktBJ4rcJNzkTaiHlN20Hv
LsnGqpuvduk+ZlrwY9IDiUuzs9vGLd4W55WOJ1g8TOwxZZVOZgye0p6EQsheUjMOpMp5N3V0Uwnj
OqUYZ5wUpCupdyBV+KWY/JqyK1zZyPqymOdtJTe+zxIYChnmHr6zZoXeXnH054b3HTtMWNL+rham
Crf6CmuCvFoNPteqZJWKABw2AvkjG7Y4647YWEhRGb33WuMWASXOiMeE3qho5x6VlKzmOCgNLbmQ
eHmtDVc9q16/t2e6iqr8acRVJQWDyRqKh/h1xHC2u3AatDtWDKccf3yDPyRIqZCnIaXlMCIUuSyD
hmcn9Z4bZhIByIv9AF0/KNjUURaO+47ioFi3Ac+cvkr4H56DK4KVwizMN5yrr2slDxkyXmTtp5x1
2ERRwJ1kNhC1IhlU9liS04TMdmJNgJb7YNpHo+wwUzjN26SxS+/v1BZEl4zll67MKdi2hbnrvJiF
U+4zi0OkwEbq04U9b38R4703mOvPSR4tGAefElk/91H+9Y8zeLSWO7GI52FL3Vtjl2azPNkmf3UL
acCXRCpGNZv6to1esmS9sxdI++9qLv8ndWfW2zqWdue/EnzXYbA5bZJAkgsN1CzLlu1j+4bwyHme
+evzUKdRXVVf0o1c5CJAtyBRqmOZJvfwvms96w4Gpxu1/YWUtVPN7euV4EiyWUyX5HRoRiwElraw
R4W4Pf/U2qzyACm9pCX8R2vfFEWw12ymiTQztmx9MsC6IdiwZJYsZ5HP8fFoRtzDA8NXywovvo8p
i5+cmL1EiDkKFf3KLPKfSgl2JQ19INgFYWFNxWIkZG4fL77hfNZl8YS2/0oy1biOhh9p4OMe1Lyh
FhCxlAIPDXbvOsmWinD20Yz+V+kQDKhq9nfqi9MYTdu0z0nzGSghhqXv+jTrbZT71AYDVLpAm/GA
spVMtM0wyIWntS+EHD8InWkoZpXmM0hFw9UPkcn4LdRvUjBnmAcg65RvBjtYnATrmmXXTW8Z/dwl
eafKCdIWNzHr3LwpnroooC+Ox5ic5WiZwf2pZcDl7uOyQHKWkFhgvekHo6kfMLZUkO3TDxP0SWwO
j1FsuLHB3kwMdBIK31gGZo32capXhIldYyIAYIlrF2G21yYgf6+lSFmYNNd7I8y3kfqhmOYlcBgb
e4UrlB0dstTQ3/ryUSBNWbQ63PuaiwR5ysbqXNvjNvudKaZX3i4qUI0yWm6sIvVOYTqdPcmi3aw5
AerEqdAH47k3g3JF6x6vgwjcQedvPE6IKvNyeAI9kd0ldrIFtwXlLZabpEH3OmV151pZsWzs4Z3N
Rr8GJUWuubNutM+qly46UuWlxfHah/lFs/vojir/S9mgRqdej96pOyGOixZDkiBLp4m+NOl/nuAR
xl5YvARGKhjhg68y9h9zHOQ4HfDqhaZYN1gL7ltDnrIg6ra0RIH6jIWzqHzyYbpmPekoVqpRWnuy
v1lsG21k7+f8gcjHNTQp4Z3uzV/VJoCPGJLAubA2njYGfYod2j+6gike0qUyFk+4v/OVbq7UwXj3
KZXvNRXdOqyAbeCDXaPFcwljv0BCqT3HUXOY+mrCeFPB7tIdl2woFDe02HaB7vLDAbC2lrUyorZa
J8nekOMb6d/1m22Qo2mNKzJN0pP0EuISVBoek78bJEjZQVzjiR4RfGcQsHGLwS4F7CLzH9W5ou29
+NJ71n2s96Ww7qzOe2DdY8Wm4oamJxaThwFpCIv7vqueA5qEu9Iv7mpCXAxnYKpKW8x/HgUmIbnc
e1Y7nJk7TWNN5JUspULkpx2BKHiQD8hs8k0y2pnrQXBYhH1GFb3MADiBAT5oiXEIbHHsNf9hzKqf
lgmrEMHRkNV+mso1FvIBCyD7pNwud7mtdyvDf68N59FSiydUyE8Vhmmn6pd2Os9nefqAosHDtJS/
JLW49l04oxG/h8ZCd5sHK09yLzl9+e4XKip2T3sQsYoKDevqsZrwrTTqPeThmbrbst7x7HxrTxe0
QTmetoaUMZHoC6MmcMVWWDCGvvWpqKQIGhODul2bX726FcrQb1hdiMy5pl1zzJv8kmFW9WVCorjH
6aqGzE2j5m5UcYMOUz9uSvsi7eEwJbSBlckgNqr8RM/BGAz0iXoMtElTqx+DEPmWqU172h5UaOq2
3bcO00WT1ZsMZOFUTwRRsLMlfxw3x7un5bCE4ujdpmcSM+lO7bMczWZbou5B0O/BK0PT3FE5w9s3
0lRUnnWYDpFCjGXrkSkTR9rz1DPjk/zqDqaH9zKcckTR9krk9gNx0jnrcPNhmlC6Icc+6X7/0rFR
LkbzO+sRSgeozBu932DX/tRG/YKR9FHJ0nHJOv0Zcdte2jrauuSXpuICzFSxQhKBFzd9wI+cLcoo
21h4x7aV0+ybZgIG7BVUeZOneZOpxzEeApJ43axtSVZUTH/VJ52b23m/pqhGkGyA9GrUKdHE+bC1
kxonC1Xm9STzO0tmP0MEbsMqd6ifo30RSJoUdsAgOc31m0k8+8LEM6gfhyDO11jbpmU9GB+i7a1l
UaMxb9T+ogeevnO6cGNk7UfVZ7+SdoiXJtoEarwWMFdgZoK2uhWCokxowueq7jyNsw2qzzWqcPxs
xFNM4r56tML00uUQ39OwX2kpQqZOuwxm4QHlJJFDTtMaUTgTporuRCqgNYPsPvfl9zBrZkogIG4T
nGtgJTtiWtim9HJbNfKgUhdbhawAgsIJF/TPad1rEO21ZbUT6RwUUHgAJyXDB8uJ1i9SDFeKtRDQ
bTvzFGnqxUmGF0dtFdfD9efF3ei2GGGF5+tLQwoMjDlTf1dzr6v5IcvUjyIjt8H0IdlTifGWCqPU
OlTfLAW2QV2/9jU0J1xmZHIlcbdpZ7Ue7V0uTVRBaEl0Y4Pd+TT/n5RsjpR5v5WlvhkTHIrR2F4E
aiFc6ndNbp9pdj2XHlSgktBkJdJ+6Vrvph0XAt7vVZX22NoUfiH2KjvpBMQqWI/qeMiiiOkP7M0G
uB351SlmLZKdrdB75W57kl7ndjFl797VI/x08VxFacgusBLV2eSBSil72pA08BDVUt3wZ8BMt+7F
PGYZF7VEYOjlVE9zIqOzHBV9Lu4NK6PLbQyHKGmLlWOfVY8bpSjJWcqmBOY1PG3Yt/HyhJKP+FiF
4Seif7aKZ15/mQ67qL2v0YGQTbopTPUI7Uf7xAI3hsN9kFqkB3spChqihmfGeTA5rwh5KOmHb3pU
NushK3d1lT9z9yi70d/nKZUKqwL44Vf3CiYPT9b5r0bCTqwZ5j00k1bAxVzPrjC68ASIJDtsytic
UrNcGmV7jQORHMwJXGlUVXd4ZIqt7nSMZo5ysfJCun5DwTpDYtmmlIMAFn2I6EjH2WfYpOY+lelL
W0/oMGPUEMSxRd1Yb2LzQxEIa71Sc4hYIwWTcB5UiXeCSQj9SfiM6Pk7NVRjKzSSZAdVcmWTJDtS
fyEYke5oQ0KOhmuNmlNLuBJ/exC9WKdqhFBCwyqg4yeUVnuy9cZkCyOXAQ71nYAL0xittkjEqK3V
kc1DphkfChonqCV3hUye0P0bq9Y2Hxrd5HLXVGYN+lyYyJlNwamB2BniA776zBWg02ShgkoxIkji
MggPqq1uwm+Ezlf0t3QvargeLVBwW9IEs74sx/DYr9UuxB2gm+m+zfkVHMCL7dtIyTHs6p0Rqp9f
XR49mUV/aUr1wtCBPyQRDwJjXEcQInUks10iI3iDsXMqW5M4smbYQqhamUgET44jf/oOjoLVrdWC
aGIZ0ZuIZbLOoHjDXMDfPSZrJNDJcson3S1ye6+NSr5q4+ZFG8uTMhvlkYKPW7WYpmXmBSehhb9Q
5/n7vuKDIk72PgniHYvIRWKxoVX8dGdG7VfTPkxe+623DEf+lJA3OaTkiXrjTpbkCkglwAyZ3FP4
ekOPx0YdZNu6p9qIEuQtKtn89ElubvqG9+j7H30zuVPVcaImx4jdWzvdFM6q71gYpNAlOH1yidzx
K+oBUwiJfDlRwrXG5Lai08SCyoTvYaLsmcrwjFXpS6lGlgbZSAD9SEQakoxCaXcwJ1FZwaBi95Tu
KOKMgO+maNk4yUEaKd2asD6gSiu3IcSnYDIves3/cOUXTX9STQKTh9xEhipPBA1vo8Eu1/3QnocO
jLMl9U/k7wHDzGxT5uYqLe6+MU1ZGY3FL0q2O7ga/obC/E/M3EOFWemPTYO5JPTabh0hRt4lavMK
XTaCO2IHB0l+dJOx8Dezq2cX/bpZIgadUKJVlbqjY8PaXjHAT0DUGcevUg3fAjPJCBixtlLm2kZt
gN5R1aSXOlD2z1/bYrxy2hjx/S53Tateqk777qRmsXYiih2tFv3KOqbkPlqQr4QjrTf7VSu751RD
X92lGrhWr74T8OKRtlGLyH+C6STQpQObtRUuMYKoqRK6XkTxJwV2srSZDWs80McuquSz3aMpakzj
BXvuuNGIF3cUrVuXtXInipoZNZi+ssFzpanHG6fNkKECG91J8oeKJAWKGN8AedlUJncjZHKIKaO9
gB8/bIyCmkxTsfxDGjJBQG5eCloljhSrICXV1+Lq8YGa7QxBBLqej8DxaAAv+ijR3EaULNeaj1Sa
2ex3ZDLJxQI4f6oGaylAU4hO8xb001672twnaVs+jQhe0Qu5XACboFeGs2qwz26a8RndMIsfBX1F
A66uHbEk2d9hXfmbvsSOxUKXPgUmyJaJXaWuHBLSjQacWx6xKG3/Z3yURFqP3NeKjdt6VK2VWoBu
8Px3DM6YHX1LW405WhIYkfGqtClNFuTOdhn4tdr5VCqFzMcxvCJdRfUcras2B1YCSnmum+YaosbU
19k7hcmPmC2XhdW9YFCGvFEmb1EWPKYGO5eCImxEOerI6hRrKfOwP54ZM1LC2hmWdO4lbu6XTvpU
bMQKsfxHEiiVi+TeXuuFCuwS44qKCd5J9Ho9Vjsk2f1aGdWXLrdCkiEYyYr9OPkCO72P4nNR1vaO
4T1ZlkpPNbBStsoM6EqjZI2yYJ3Liv44HDvHcsBsBX0BI7Z5AkgCziLfVj3/KCFvXFX4h2N2NNiD
T7ptcOcXxRZbxrX0+vc45bqri3bT1CkVR66bKDYPMGNAGoIlYKVhfeF+WIID/uYOmTBww09LU/WU
dcZ1SEn5lXVBLpwfPiHdoHiJgDp4yPKyZUeAKMG3tU1c8XeOGFN8LB/dAK/Riu+angX8qD+2YfnW
6W+ZFFclVz71lmUx66BlbDCEgTG0s4lYO41/YXDqzzrmNh/ClHg5TBPYp0nxNfz1Okjkt54xLVdz
pU/160NpscVB1xcCJcFjytKrHs5p5rSzTOMF7gaIWHM8svAGslfVZ64zqOwvsRV7a70F7pMQ4Eyz
UjxPAkIWSzVkhXS4+x9yH6/OVPfuZFp7ZRaI6QuYStu2M5u9Pqxk1nlsTUJvg22Frbj/bpRAJfBH
CJuFFsyQLzlVNJT8mCYiZB6dUa1IDVYpdu6GVffAVXMgxl3fguXnVq3p7gbZV0B/ji+SLULH6Ddt
Wl1gC865BSmxFH3cHnwlOzihRm0Th2iid0fdntpHAzc/9qB1NtrTvoJklaL6PtILYNbjTn5yUAFg
AgbHq6fVN21BB82eEnftXtEqcRcLeW+ovXWMycAj+cIA1EJurgul2F6WWlhsHKBYohADG4yOFUAh
0qd6Guh/y+Ba+UH2ZCUdVVjyKlYBU61q9vEjm834cfS694k79qg1cQz2xsvXpaMUiLuc+DGU5fvo
qFQU4u7L6vLqenvIi+m1Ru98vL1qlLraNg59MLTkbmUL0pMDqi1G0qOr1St5jzX0K2j5+UVuttuy
xK1kmXp36fXSPiTJpK00AnkhmyPQAC2LnnKKMgrCZXD0HOQvTsYuojEVb58GJVrhrDumIFfJFm1e
+z5r4KQh34loV281GJKMKI2142SoSxQC5RXR5NIXQXahn7RGR9lvKqIv1pGpliswFPRyggzKYIOW
tKWfdworb1uJmlfzoWZ+pkoMI74mj62l/+N4UTRuKRrc4BauVrLcggdBYO+D7tnEvMfp+faKNc+4
VEM6Ox5qCJe4wS8aVOpJ9Ca4C7zwcmT6tzPP2fjpHIomewAEPoYaqB4AH7Idyyj1F8Jq2hOmM9y1
qv+OgEZf6aVonzupHXOu5/ku19TyIJpg32kWOfKWoOMuJ9zkRU3liLgWbdL9VWn4+gaV8NUhJ/ON
LBwD0pMXunoDd8a2WfZQJM9dayo9+oPnZOScdkgqdy2RpSS6sXNKKP/TvhIQtVK7QvHjJ6Qnh2Jj
evp76iu0qUebaOQg11zVCJj8xXRA3gv8wxCViwQWbKFa7yA2OZsO0ht0P01dRAUEwwL3jGuhpg80
3/wh1+BQ1zk1VwpUd6ylrEVQeD0F1uKYtfawUgxF3I2y2KVYetGo6+IZMWW602BorCwJ1EKwerva
yQkpc/VWg85zvOFrwPF2GWunuli295jaMwCJGJXA7p9GwWKNUN7QLTCjr+u7rho9StZTiJKDCEpb
eUy87r5V+vSuT168mS2UGk51yuht7lFVLVFygQYc/AW6Sral3qjwV+k+1aFt+M8OduLsbdthoQi+
qHFwYVFOse+olIBplUPi1jodG7+wxqO062mJn5Tqgxo1JBTlbPnbGE3OpKhLD9fdypyl0Jz3xM0T
Oow27q6xHrH83fZ6Vgzg2audtYzpqZVz35fh3bjS3OeLTcGDryCHiGzij/BdzCvq6IutWYMQjDW2
X1x9hu/EyBwQnBTMJT38sRS0x/w5zMYXyG96EziKDA6oCdQj2ntJ9RplMKoud9DAxfhe5VxqPU3X
MSnzK0f4zkUJkdxOkBhYAMXxKrZMAI9W3T127AW3mOxoQkBbm9NFhrBBv47XpdcagAwhGqw0RMun
vw9tVP+0IT4WcraByPiMEAx057YldCqqvBT7loZiRoTTIQicHaE3Gdmz7Nam4F62DK+haaAE8vyn
Yaw8MvbM4WK2arsj8xAzk+wJsKVES0nEPyHZwKvYnEGxqY+OEhGGKvfwtxjQLP89QKcORwAKSOFr
6IQzlQvTThYkbcYb/EOwCBsYNjrTFMlNztqwMS+At0ju2jwOUK5DH/Rkc28nRngkCeQF2YIkNVw4
kCh8zTW0inkpGY296uUUMtXy1+8vYlBZgxNZbGidL+PRF0eKL6i/HelgR9SBeQThW1XTPIRMO1iL
JIpjt6V8cm7akorL+EEfQzlwq6GNienCz+cgyPR+jaVuIXvauygainssiKsQmefdYNk7H3nYwqut
atdpOUOL5SRbQ2VnbKqLosuUh8IgQbPBZUvI0+R669hv6cCz7NuP9ms2Rcqj9JYQktn+OyKjeKtR
SEm7D7ACNaSOuecWv0JKcMDCTd7BnspHltXDJa4J/rp9Rcgl0f8bve8p/KzyOv9p/vtfDOo3U/hn
XoxV6AfN//z/SRUs0eT+n1XBp3x6Tz9Ql37/xdk+/0e/hcGG+G82uUu2g+TcUaVQ5X/8QxiMfV1j
LY3Pz7ZNzeTdP3TBioq1HQ2xym7HEdKxNeMPYbCCt92WtkQ2DMp4trg7/zfKYNX6iy7YVmfXPZBs
aQIWsx3Dmt//fH8IM7/+H/+h/lefllVdZzDhKifTIfFWRy2PpjsjKr7TtA82ajCyfu0C7dzkgm4c
TJZFLKt7u87Q4LZl4TplZK4CXB0AWsJ9r0TnP53Rf+AU/gvxGpc8zBp+qMaJ+JN0+fYVbViolBFU
S6qqySn881ekKNUauYaKEZ1Ds8c94bioKvqVwGiBNm8VNb+MAicYNSwdcWIo91aSf+ZDXR+HWE5X
HEEqfR0jBg2sRgdf4g0orXCkOI2qIOokbtx+evs33/qvguvf39rRLCFMR1B9/vu3Drwg9u2e7aI1
BCVemdKhJmvnbzXqEH00cjaverkiIaI2hbGpqUCuIjTm90IF2sNsp96Xae24bMHdEocEsJfgqvhm
f1bHKqHMbLLWpB9sQnLPoERN6ABcS8t/NHJ7ll0QGFtD7wh3ne3///pX+/tvhg9BU1VHNQwNzTGq
9r/+PQSnk7YVaqRRdgLedOqOo6Ge075u17FVBXuTigTqZtB+wtz865+t6n+7GPjh0hYm59dEas81
8dcfXjSkT4cVyjOr1g8mWlmMpdqTIRWDgO+W/JRQzZF1atMu9dco4aHgCuUhiuZwibL5N2cCjsRf
L02+DQtagH42d5BmGn//NmzsR7NDU1Ez5QM9md5R4kUnxgHdTRqoa5ZJayo1kYg4GOtXIqOBVVZk
5yHgeozkaP9CaP8R9hqad/0r9EbjHmkF8o+xg0Y7h0+bCn0NUYNG+jdn8n/z3bnnTdwfjmFQVvjb
d9eCOCk8s59IxwhoQ7N+JrJuk8sMoTE+vzxGXjtq7bAKtFRbBAPsow70KAtaruB//V3M//RdHKlJ
vgZhIirgaWt+/0+jEFo4L6bsbcEPQDfVU3s79rGTQsqj9iuKmPNhkJnjUKFvrJzWFfHFES0TJFkh
021QyGE9KU1+uj1wY21hkSrbHkzUgRyututDkC+8aBANH/DvgK0K45n+qSA6EsXTQNrjS03PSEVk
uSJzszqmTt/CvaH/o7AHu5vqlOYijoU9jntlz9ejRak05hV65awh7vf4xEBGoVY6No6OEMWvQGqS
N+/gA3iyq6jbgdrI1o7RJOvRJjls5i1Na3Ljo8O/Pp/SwB/y1yvTxjaCzUMIQ+i2xEvy1zOamfAw
caX47LOjbzPwW8qnlK4SSW+lwZAWm/SrYj1jhiPobAw+OtJqDjBOVZwX81NfNXlajjnEKCmbw+3Z
39/xx35ATQ0Q7/Z2bSQnQZF4y0DbH+u5Znp7KNUW6cLtKfJYZ82Zqhe3z2BC5Z32j0/ePnN7hy4H
vCyskF5e6/t//oO343/72O0lDCF/1VgN8AVpnXFrLweZEks/zxqLGvxtDPJjn5rNlZ0SVWG7fXUa
WRwQ+4/3cImuMJNUfwdhWDsqaZQuCg02sRfpj0M/jpvBqq0NCD1yNjGfQXCC8ExcLMteVXmGpkZp
xps7VJp+T16quVVCKv4BXtIr1Cn1Wj6qvY+ZVgGvuCwDrd74QUWKQjSDLcr0EwLhEkbtGugFxNNg
eK7HYHRROFlPnh7RJZrirygYCeKi9lUO/isFezSNEbw7OzehZdWWtmUpoS89OgMUMNp2E459sA1w
JyzSfsx3vm80mzKukkdyKpjUWRp/jV28LROoZkWaPPtrRRP5kvpvfZ1s21WdSN/7AEN9QgSPop8q
t/eoDLYJvUezS5+0wE9OYETRNxpAPET3CMYAo27a1k9lXPJPlY52oWaAwFz1j10tcdebGcaSJmnZ
elkU0a1P0t0JT8ByKyJFPnt5OLrCaKlLiojegZYdS8Uod0avnPWZFG9b3KFNF0DPSvRspdVwyfNC
Bc4Z12wGert+sGv/Ca/PgElloOySG8pbSjJxCCT1Cl+rPnRd16/mgApyJ/mFPAHpjN+hPje22p37
dswhX0zmeyRJLi1l+2R6lr118GO6JM+qrxpuzNsHjB65gmyM5gCwzbqPOlrQzkcW2eazhcF+X7Vi
NtO3JgEHDowAJarc28ugrqxlYoY25FTe1QZBY9/ui/PtpYebJA7D6VoHOuQWX2soRDPrF5A3Q4OV
AJM8w3FuNbQyA2JzQ9717fHP7zLngeuYP3x7CJL4IDTEFFZsHXENKg/jlOhbHU/qstSF92DqufcQ
KtPVas2QcjGHiKyzd1HWITyeX97+K6RKmIcyHb8whxRSqg9OOs50Ql7yB2GH3oKfGAhcRrsQa+uo
VpVLMj/0Q+y4s59siadEgY/v+/cSavi+Dbyv2ydux8MaV8s4Yt+fP3U7fvs3ZKUvqgaF9T+Pd0H2
q9f7aplUBlt+VnVsxlKo1zqRznj1qKaR0fb7WF7AwtSwMFO75yPMatE9SoJ+jV4Um5awKsJ0yEbc
0A+Il79fp20mdzFJM+AgROxSG81Wo6FEiH3J4sxy1VsmlH8ebsfytnQWUjXG7e3l7Y0QwWSP2f9O
q1iXUJ2A2Dtq1GFD8GU4h/VrBQjuCoCvZFa83o5kXg5u1rFi5guOxUbt7LQUyfXt3duxMf3J0c0/
3F4MFnkduj4ndMQn4XfRZajkxLCswgou88/USyQ6Wc2BuV0EDL66PKDCpQQ7Rq8ZoqxnRYbwyeuq
OdnaGB2wWk+uoNF0VRQw45ku4m8EQLYmjO8pIAyv8hrzUdLCckuFjhQE3HXRqtZ9Y1OOFxR43gNU
+0wenXNfoeljMknt1dT41ruGThBzYfCmdEnt6lOT7qqsdh7zbLj//V+yRV+Ohh7dZUUWnnov8KkI
eOlDXPkIKQJi/vQQp++2TmkZJ6QUEVBn7zSzcqihaw6MAR5yf0jXbZGQ5pMzDoM+VkhrMjUXp5Ky
dbBXYwVZUXFPaDjiri0sBBu6OPulP+u2p/DKgLuTBUIPpL9cR37swbfBGXgLRJDpSBRQicIHvc3T
7ZUZELhUl9MM8WaSMCZtR9HCWSVzjFI1iu/Gb6eLmk7irOQCfqmNLcO10wmLo6Uw5Wi+trVrcbb6
Qod2yUNoG+q2SdJXGt7akw85Vk+m6Noq2IJFcSCitL6P54cS/MWdZdfgkqzq3pl+EdSXXkiK2WHR
H0/0Y/CfiXaWyBXqWRt0ZdUS5bSEPijOt4dhfjYyL+EWDNrFm2f3wf3tAcBEcN80yjaJ1OI0zK9u
xxvd+wnF+Kr2w+xTY/idkhobW2fyWAPloNk+IR+x7fQp67JLEMf93e3V1ODXz9uOnI75TSKGsEep
prZvCe1+GHX4Z5IavBMhBOwTIR8Lv9uMfhu81h4Rnnlp9Ee/xwl66MOrqiv24fag//FMmkaxwYb/
dDsukM///sTtpRMM+3AYwy0+r+SgDEGCowx2yUKr4HexDK2XnK5da/neXlCZPLOV6s63Z55fREdN
YlvxOfTP47c3dTWINo5ZXFOMSGxRc3Nqrn1v1fSwBodEPYsWoP9chvaPblXEJ/qIH05RZoaHIEnW
JmtDsn2suZscJZu0HIJrG/nrwC6Ld6WDI0VjAvsi25kuWGZDfRAoUlh8FO8GYbdFar9qcV6z5VGS
ZWXQ1nDsmQjREU5ZlkhvVzk9qWPU5eFxKsg/iPvp7EgC4SLWAFQle+V0e6hzvVj3BE0+OcpYkg2E
eH/UAmtLHbRddtYsjEKfeqR3ZSPm45kgu2c/AHhTiq3WNC0Xrw2sJQj5JW9PrTSeWH4nS68Q7SJC
lrO//X5qCudNjKmrm7HnWmWnvyJmXnu6SJ5Z3sQHz+ipU8/HVZYyCw0e/SXWK+2Oj6A/T+vZPTGa
i3ZUw4tTBM91REvISQpIUFICLC0y9QihbSFoztESLGrrRCXfOvmKU60rLbXRcZes6MHtkdVgHmpg
d0OYqb9an1SuxLGKSx4fVG2Mn/S0L/eF0Da+V/Q/dkkOgM3CILWa54qWACwDpdjfbtSyY+WjcmM5
0zrQ/YwzrFdHtj0v9lQ3905u9ZhkKZuiCTHOLd5Y2AbGJigwkNzOi1kkwdX2MOgQK3t3uzKaWP1S
aPatUtPEU1spDbN2XiXrfCz1xWj4D0ObeJfbQwYl1fGeUf5Pj2XMT+RyX99eKY02PYJCcwEMugoZ
KIdKetaF3Frrkjv5TwGnf+FTutgGxEFt/VneG83PhrDnWYMw1J/XR9S+H3InBa5GDCktSV5mMm/P
NGdQsYyegYuit+eMcXtfBz1xDi2w/Iyy8+X2cMsmkEbCLaHh7pbaMKdUlNZ9G+vxyjIzOkGIRS6V
8waSDRfFHw/RrOFNR+GtR28clpbGpppG5YgA0jKwHEdjRS+LGyuUWrQBSPOjmmAqVD1ok6VVSoEO
m8QZko7vcnvsNr5RdttoNFy1lyGaLyU+pkA/yL/oYY0DIV/0AV3MpePQ9RzkvQLvbYHE1tr0uSTs
teCah5A1LsNA6c4tnnK3qOq7LMdHR3x99qZq6bOjNNV3ANnal47qxoVu7qCUBcuxiuyTV1D0oYSG
d9mO37JSCVcgZqZDLDPY4Z3e70fRHx3Ul2/tWMbr1lG8HXEhxrPXp+vbcT3ME5fewLSN4Xe9BuLS
Nw9EtCgIn5ILlCT1LYyIXwshQD2SyQWMCUTYeVRlsh3AGePGt5MjAZPSDTQM5nT1WW5O1caoPRSS
MdqiiU3mVuL/xNWCGIVuUXmvmxE4LS3QnkRz7EsMynarBo+DyiY37AftTDhWvc3ROe4LJW2PY5wL
hBpJfc/eiHa94iS/EoN2PiybZ18bvMcQtl9ct3iJWRl2Yk7IImeEYPJIfvdwC0x6ze8pcjbc2YH3
nBuyXaLSGkpdPscTClKaEcZnUyMlwwRH65GkEMRsxAypxk+YiOFXWDm05Dlrpwhmosg0Ug0EyRYj
iLgt4ODk/vbQVFh84kYrNy0FJX/ZzgpCZSRnpPMcXP4V1R4nM6qzN4a05fuw303O9GDPr26H/vmQ
2rm+jns0viU3wpBhkb09VPgBDrg4dlPVgPjH+OVWjdG9DnrAwrAMPyrFpv+qavWx6MsCIwLqEAeJ
12BO7a4FjX6+TUORrPszW/pnTcVv4cii3txGIZLtonUO22xTs5Zg9cBLWuHsO1PAOl3gD+ewtN1g
gJ+Og/1Fq3LrRw7BA54P8VbMBg3WWf4D8nK+PpaqGIrKFd33P57djhmW2RPOyLsD2RpsvJV6K3UI
82qkpmebRvg2Vct4X/pDdTQU3XSLobMuTos+eFKV8DkmTGxG4YcfcEcP8Bhn/EAHSam7/fnaM9kd
V133m19llGxtgI+IOZRL0ajcrjZlwLLJWVGO2h7Hq0tETvTNFPJYMtv8Gkr0/B4ViqNpTD3twgqT
pDaFvwzdeqQOlWN9GgYXNNRDYqr6U9n6hL6oFph/JvPHVjU+6qgNPgvLfDW0pn8Uk57Rf8OqxHqh
eDK0+On2AQPbzqwXL65dUZMoJMdwo8omPpQSt6aCe53Srk4WcCnrp1DW+7zUgCMMwlvlVAh+H0+q
9vfxuCj+/Pk/jgfOf/p3fMarTdOl5MXRldpj5yPJwuz+F1Vn1twok23RX0QE8/AqgWbLtjz7hSi7
ysxTQpLAr78L973RcV/ULcuuz5YgM885e68dv3QandmUruyWcjV+aSGRHeY+5pC2vtpXpoaBxgQR
tj5dGADsh9zsot9Xp9hQu6DyaSyvrw5x7EbB7OKfck1rBWcvz5xkgwM4USJ+9XyhnRBod71lvv7n
2Rx0z4BDfp/8fntjjk9NbcqrXH+4JzdxWxAVd/z9DpHJcVfgwlgxpdEoUufWtINzy0gjpPx85ITk
3CZtrPZImbTtf7+hIhMJqYdx9/vtQ4YUbAaUDqmanwa94Nxa00Yx0jF0tone22TCGp48HMYnlI/U
7+vT3wer0QHb5u7VGHP5RB4RWmT6uuHvi32RpvsqQFcjrTkcqSauGQ3dhykYvAfRACwXxIocDc7T
//kavGIzdLjCo0z6kuZJIYfD7zeq+sqkWty1yyDuZrZwfBbSsfassn9+X/h9yGz1MGp+dundxLqz
s/xiJ5R6Bmalm+Mh4tInZUdOLPKztz4UGt5Eo67UwXRYAm28EYo53OcSA0EZkhSxVrzoH7ROoURo
H1SK9cG0rA4CSqV9JKWx08Y4fknYIGNCyqG9c3ES98oaoRfvHR7pw4QQePf79Ybp9n+/HqMj2NGH
RUbx/75/0B0Ycw1tceImX/wgsZHd+WM06BVP28rZO3ZhhMC+Jfr8BUHIIgM8Trya8+ecOpsO5e/P
miN6Qy3131FRGKFkYfwiWo2lrvvj+MwbWMysk6em+BHiE5LI9Ruk1D7hBphPTrqMRwcP4U4TMaE/
9qxIQHX+ADezryVCgtdBOQfHKrNbAqX/HpnMCS4oNmqt5Yf19JySVBlaUqv+xBWHOabA26ENvIOB
kfeZwISbO/V3s4kKrqiL5UnFQbvTpwLs/KCWpxqiCys415rFzr+OcmASoHs6DgTbHDswcJd+VXy2
lovYvW5+fss3BXzAMeqW0wSy3Nl3vyGn/pk19kf56upV/ZiiavKtPL2ftKl/RDkrrrgJ9uo1rcbi
QzQiOWHGNkJ62eWHAS4YLFU+3suM1mvZIHWnrRBEY5xxgNem6TQGvQ55pjIfhO7RE0f/8D7HxRuk
GsCdLfgE09Z/3ET/YzvtqfSL/nk1ZIcUHITsQst9ZxncuYVfP0NlTx6Qs3/9flknWW91POibAfPa
lsjH5OQYKdexpREYEkjnK21NoqbS7iUN2GdRgP+hKVY++SbiTDfP6m+tXh7Z7Ydtbg8oMrNJPOUx
n2aHRO7oxIV4aoP8QGQMiUzTGpvnwZqbtXyBXGlaUYVUrqcc+sxpoKypr182RJStkYO3IW+JekTO
pYZ4Na6Z6GfDeazzYNs5WY0hnZHhVJXkbmnLeHBsLTsHg3Wx3OIt7gLkLmsPv4mV80DeXBVR7oLW
NvzXKtWCEMnEWoxbFuYwE+tm+NtEXQcdW9kVxdkMGP9pjMoIXUXBUyxweXL8SxwV+guRTAJDcWtf
zRw4MQoquozjnK5iu0tQlClyQ9qwGjKU2LoWqWOeU0OrIuEc/FTqd0ZuOxGJpdN/hAtW1oI0mtSd
LpKj2w0cl8cknNxAnpa+PBYQZ8wU7bmmdry18jPtrZKMxXK64j27SpV5mEL4ZQZD4lMt6VvgNz2M
jA8+uF/SKFXZQ5eJqHcXvIC1X1NNuQ6UJVQnTeYhdjR6vANQ1O+VJe1rNjIPwSxTV+2TkS0mDgUy
JAep9ecGttse8yoHSrM/U8NZx8QjFCzDAhpWaVZe1GC9qkwGe9aW/Nmc9wFc+ccsyc+THHljloVQ
SzkAt8xWajm8i+Pv1EdMZJKyQoZl2jZ3vw+x01+EqpwwV217c4La3QUTtYzTi0cxQAdd/7Mbiw38
CLCd2JjcVS+ObF/AN23iCh9W4eb9vTOSIbHoSGl/n64vYn4YSbQ7Chii91lh9QjToCJztP3iBMgq
3dYAhHKAfCaV7rqtmsWOp+tpeEycra4C60R2773TOPxsr196r5bntsIeqss+3/Vz7twvNHXwxaIK
UtMUCS/B5yGSnEOr86CX8+vsLf25SlW/h6AJVLSe50PjZzbKEUlGAzsQUzT2PQsIo6ePL8i467PN
2LJT6RLVehPserSVeNuXVznK+FyKEdyAT8lZSHjSGHTMEzQXWnB695zmVXft6PI4AquaKCb8wiq+
YFKwnon0oZjhDtpMfTbc5n94R/pbAnvzgjQdiADRIXxy8fiVYxSwFSpyfXbB5gss7oy3f1vYjg51
0xMDcsKxilRQ5he1pMTpkn82OAPvdhBjEgRUgavhxtLqPXStfPaSxjkN+iCjykGLbPsgryGsnH8z
2M2A5LN2vlUSkVPPvEjUviIUOdh7wNZf2Sn4nTUYfgcjufomimp/vKUV8HN+W5eKI20nsMvuq+No
6u43x1sbVjUwq3K0FLShNR2sH1Pc7ByTiG4DVtmM7dhcWymecXvYyPZ1D1tF5++bDgtwJ4p/qfK8
u7XPR5fIZL7e1rvRcrLndhFEHVo/ruHMe8i73V6rWT2YKKNg7plL0Zc2LlQP5bZcFJTJHtyO09I2
Xcd6AxnXGoPna9AYfytk+EcgWfPVmSEoyMR+yEganI2Y1G6t9JGsLVApAXwFCrMUBZ2BEk9/6xdO
JiqonhPmIuBmwTrkpeNewE79IVALd1NpacdCM8H8pxO9l6wtoMoXOpWxJQiC6613eu3zWU8cB6+S
3YU1IoMoE1XG3SpfMTXRRvS4+6nhWBA8pK50oU5GIYP7Kocs6zWxv9cMaMOeUzi0o+jcNBUMLrPq
aDSKBxtaLQtPr96AU5HQZnj3VUIuq+HV2iHzPShFy3cD8G1fOUlxzLXWu0Kw/Vc4gt4XEukNBGjz
jF2GN2QeXjKFfJ2MA6yAZTxfk6XHDmtx28a+IfZOG4CVN8if7PPY2bQr1MOr7M+4czh0Fjq1OGg6
gwDIq5kMSL9ayDa1zwRSM0IMrvKlHDxSiasW61eM6553esFTy3yRSNa0ukvQmYeW3tV7aJ4GSCp7
iZay8SI/44jnKUZHtJHVoVEodjlQxpEwxmyT97VkZS1Po0L5EOuyxcUGcXdClIKMmrA9q7d2Kl9Z
IRDYTykbbDjG3XM/ErvLwAxIyIyyTqTYqujfD02qgGVmD+MYH6aZgE5bOM7OEsk1K0p6fXE7bytR
juiTrVs51P80DYyEX3Xp1je8ZwTPRHTO9QfHCmMzKfqKIiW1uSmIYYMc3aTFHbRSQFTdClevljnS
7HTNmfJwekEHOiVpgBsPGWCYrn+E6xbJRbYYXf0GZtciPn+3XCHweSZWfmL3aI4wpM29DXyJ3WMe
dqNXdne9NtX0+T7dr9iflscVcE3O0TGWtb5K97rbopvXx7FS4nlEKLRRa2s40Oxmb1tB+qlPOAfd
ietPVZp+kYVdXbQ6D/2Rjz/W+/zWVXUcBYn7DUq/uya6TSQyYBAmNfBmW2qPYrDPhZUNGzpo+nkW
CHMlmITCYztuZWvvq8w090seBE8NcFPkPQt+ItyNXMw6qGWKanT5gbE3ye7haxNn6Lj/rLQah1Vg
0brx4hfdTpKjEXt/fK0jNqL3P7R1guH0qFWLjlbU7Oh89AS5MiTem3E5XBBB9xtDJ+GdoqjfCMHp
LxYlMT9Yn0hpICnUHP0XDcJRjeJiZNQ8kxnlkLakTdk9jWUuYs4jB8OotWuO0/C3wz7mK4tEFfnD
SFrQzGAyBpa3N5b0uyiNP4jUftgQrWd9tRFkaHzQEyRbRn/uNQv4FRib7PH60VdUARxyQg2jHDky
7H3AbFkpHiDtJnvfhmolA87XoEawI1bWjvRpJruDhZ6XA5/kp6GaLwbQe5wdnY3Bn7Di9tF1nRcm
S3sPLDiW+wwpz3kykb5zRm/fk1ROyNjN+3RKk0vnk6XXmH0f5vI8iR7KJX/jqZPy2A+t+1IbRdia
CbKtGi+Ey37WbNBpuBvHqfrIZCx+zYQaoiprxtAXxfC8aCVCu7ZlN6nbl67BRiLkePu91lBSt7sE
3nw4GaYWAcw1b6lZmLdhIFdlCbII2fFLjIz5IbWNqPc7mjTFF1VKf5y5ta4p8OUQYWb2oRXFxR+K
h0bNcFI6G65vMeSvGfrlCSqZFeTpA3tldpvQxuyYykR147M6sqWDYFxDQDCUbAZpIfTN8mLPcB8u
RqIbu65SLLssOWnR32RnpU9xDzfNS69zDwF90O6mTDTndDC1p24gqsMkfThySBsxcNMpjhdcV55P
44tZIReEjyuuyA4JiarXYanbA9krN97qHaKe+SbtZHrs9QRbPPFXmtXmoWyBkCZ5vfKp6KEnzqdq
rpxQcA17DpAXOwYjLCgpnEkK8kTMr2Hau2NO6AkIrbFsaxARznOMehD4m/8mlUsIjx6caJsize5J
9JgLX3FVlvIYV4I4tFK76KPeM5bU05s5HnEfMFpLaUyD0TvyXhuPo0LMNNoGORtEP+aZVbBQFkD5
WQjvqSCMs16kx1gnrKoQGJOb4QZNC1C7IKxBubTprCl4Q4Pwp0UCcDf7NtpLqwCWaaMK8MtJcKHk
NGgn/uGuv5h2bEUiTZlmawYYlzZwyfS1EzZYv3yeM3ejQ9aCA4nFmS9t+yy+YeWcjnTRWz5w2XxZ
ptFc3NJB1YlZhsXlxTfzGH9q8CmnWoRTc1aSztmEmX4XM7bYOOkWYGF78jUTWwJ67drGbaoDESNk
KIgWtv8dfP0zGriA3IyUbBmOffvAKnZMRu8Xv9pNiO3J2pxu7K55NPqkKuVDTltETJimWLmLMo8j
hbGxJiYFfxPzbKdS+0WDbwNjr//TueqtCrrum3yzsB+7nZn2z0oX/8quDHbwJ/1TWmEhjBm9osRD
5zb0+cdoM44P5ibShGE9+gYlqoPtsE+S6SRRfGxJ9XgE/licwScuoZZTNxH+kTtj/aGXDDFd1o+g
jqunMqcSHAMCOLGXQ93w/9X1FPZkhz9YHOyrDnCX7tZATHjHON1ugxrRgiBfaJuktw7U4E3vbcG5
VoNowe+1neryYVD9fOr1fAd3ztqlYwt5e9aPoDCe6dgUd6XpEpvWFCtsIthZRkGC36rinaaUqIma
ugsVhnEUGuAz2S/jSzskkega7W4FZ2mthEal0YhNirAZ82WfSHM/eNMNEoi9N+pUY5+iUTBgp8DA
3WhROvOl0npHgUliH+j4rSoDHGCOs/JKyvSqO99W/U834c8EYlgeyPP8cYrkJW9bdTHUCH9lypod
RhptiyzZ/WJ/g7dQUWZ79U5wOI601t2TIkQCgeQ7C5sPzLMIxkzIuoSGZJQQW9R7EFh7dk5CrWqd
OZlWPeZL0nySoIfLc+pI1O2pAwxM33u5Fs915137NPZ3DXdRSMzB1pFNzBA+3uctUvuqrdWxATwA
pMONLMd4t2VE42qEyDXIs5699nit72dzYSf0tTtfGeleTiXQi9m+w/xoX9JBytUrnR1yRRxLYx/1
uOaexOKzuOraIOelwOgIQiAP2ISXMFRxv81xV2znpYLH0dAaUAFOzrhrhztHgWOkJM1PVqt2CgwY
yec1v1R2M/rkrTeMtybAZeE3y6FUwyvpd0VUDMbbqI9NyK4xP2HRXemsGJEYULJQ2urOM+n6Upu7
2H/kX1S2TZj1aY7ikTRR6WbHPvObs9bFNzkE/k7DV9NyTHxfCptICKoAF+cO4S5bwpWZzgTFW81V
umeGRRKTlXyCTVRklfJ3BMm2nwK1JZ6JfM0AmnTOWHQcOzBl9GMIwKS/YyiA58BEZlWjytRerJpz
lifUYS7IsZJuDV/Aib9sETQR+LqILJJXBB1y6y/u84R6cueW/UdML5tma/tpCMHSRiEwjV2L9DnJ
t4YnQqtPsmtpIEhpNI6TLgV8DHMCnyRFXMmhTp/ISc0+SeYuL60L+d0b0NsybaZwsUsAqFqPd1bX
/gKa4PDlOv1Gmoy4RzM51uSc4FGXxcnWSA0G/8J2QpJtb9AxIy5cxYyj1uwtgkGcp9nVDqSNTifD
BQ3K0QN3yTxsu8nepbPX3oY2veF+elWW7oUy/kHs/FwO08VCabyj2MXUaZiHi1cG7OC9eq7YTjJ/
vM/m1Dxx8N0slVVdZithf6GVRwQHyOpBu+/r4oyreHxSnQezIm/lyuc5UNfMDJUSIrYnc+Ppzr3j
+wMI2vTZ07vD4IJlraJS4fB3Z/NxFH+62P4YDd0MeyVPVLDYGgdzFUvWlsPiiPqSpWk+t3r810+q
727KfpLgK8bteixj/8nMmgwvmHkTnkOWddlZW6Ehfe+ZSuLJSeBLlfQnuXu2c59s/Q6uMYLGlFxY
dwzzRE+OPV6+bARhqyySXACFUO2Qc6rrVX4oM61/ail7L9ZptqAELBgWjv6o80l7zRfuvs0SBLi3
Uru4AVxMthClmH618d6RDghN8Uxb8cWVBCWNQbaTVo9tTOILX5IPyqgOogEkn4Qz0aaA61+5noB7
UoxhYAbj25yD8hjU64TjbFMj2g7tafrDOWLZLj6uHmnoJ00XJjNgdszxp0jidIvj8DFXg04UCs0C
V7uSImqeelaS+yWxgH+LeLrER6ow+hqjPHeMtqN6asxNsddyPn+78SaoZIToao8+u9W1ktI7LSt/
RurMy8qxDnZpWuXQE7EIEVGHQmww51D0vr3FOdHhkyOcPqgeyhkEhUOkTGhdxfBjZG29MTDo0iba
x/Kj77UuLIogvXAVFtt8TN8oXXUWvIkw7H7YastyyHq4y0WgXppGLCfZLRcg3BQRdICaRHNOgSOS
s0H5t3VtAN8edj6z4YBFWbKpJXpW0leYDvftphGqJYcsPnmrbw7zNW3M99mmiJpa77kmvSRAbMBY
Wp5Y7hlfcftzlpzodQCsOY4lagYjsV+BFlmh0ICGurK/aXN2tdbq01ExSs3xvnfgQy0J9EY3bk5G
fqgX641IkJpOGs1SGYGB4lpF2Y+UriDTBclnt1QMFMYCmO9cv4EwjknNiUxs7ic4dFkU+EZ97HNC
U7RFK7iglztgti3odfc2KuN+xK28dR1qw4xQEkwccT934WwhoCCRgtYLG6HP+Y7ODj5egxT1UrrX
GrKBX3uPVWmr+waB+wSBaTs1w3LQIbWmjvaHRO9Nzb15wCVCkUdDwAGDEHpL9mAstkUp4V78JT0g
OIlVeZ9I1VDLH3NWhDOFm7cl1QbWjwfTHnEqOcAW3cCAFq99vyxjAH84foZ5cGybgr/N6KH96+jZ
lcPnZZoby/HmE+3B0vYmghkFjj5akNKcf5Ya8FdWj3y+4svwJdQx9PFxMNQh26SVpC9dlwLgMUpA
dFn3o6uZ1T3L8EsA6avtIOyFRb7HcN8VBMWu0QEwWY8OSu09HB1IPxMDRRCRrK4Ir0taAPDq7pv6
yZtIMfd0Qz96wdFvgYL23CrwfoZ3ItnOs4/IyAeiBVKEayDQc9y4AcuHDz6EqF2AKdjprAqWvRTC
CckPnzbZ/IALBnA8s/8tajVYrdrO7qpdnGWQG6V18DyYgtY82W+6U4M8Q9+W50NMmd0mEQOAmv57
EU1BOhxQMD8U6YrJrCbgxDzuCGIYN2J0CcnU1yplTdEcF4wGyJU31USvEIATWcM+1HbBfzYL7sSg
G2Ee9wDmvYj/vRu6zDnZ3PEMbgegKTHgseBBoyFF+qBO1dXER/bIFuiH/w5FMIi4oZn3+NU9ZXzz
mpTpoUIKksYcKKbUH48SQR+u7K+svq/IOjoq6Z2D/A75VL110t6lptUOFcJO0tzpOi7l/KJ1F5Pt
5DLta4Z9YG5mwOxIBWysLiH9lvskURwXoDBGWVDd0YRIIeSS4WfDpqowOQuggkGN9FMWf2x75v5Y
pmMC0gpwwpOujzfhIOkdUkq/1p4iqH50z+SPkZqPqWUimGv1H0GI337sIMHyJzFIi4hFC9ke/jYJ
QQGyvyOEC5R6cKLtjuxrqZ4rU3xBBk85UfkXjndYdqsYPrBkEwZDq5Tzk44dF8lALkCRnIJGIIiF
uzTOuMuU4Z0rhcV1QgYR9nH2jJL61IkoL7Ic0ZD8wlryw6e7x/U8MDpgMVassl0BvkuVmb4x16sP
vB94OePixFmK1dUBm+UuH60j8r3ml9d9UykjJHjpy5YdObPxiZOenx8C/C8bmb9yz78XZYNgYvWE
D/9IvzyWQzDsFR4XMt9IEPMR5LdmsA8CfEloZ5xTZo2RPWkzZ9aY09fv134fiEnaYdMg3sdPP6xu
DGN2slPrI8JaHnPEV8fW8uBPyN5h3amcE8GTNugJhV81FjLyAjJHJpWiwQAJKSXmDn/C/KJZiD+5
YvLU0ra4eEdYInvC+SQuvjE+cbKOTyLN/U2WtHgMAzPfSYbruMqndR6kjgLESjRBIDamipZcylCC
3XYmNISVRATnYQAUQt3ODgOdp6dTPlT8c15QszvIxjpl7WSdclzEK1GCU1LeRYIhNS38FjG7o9Qd
VIP8MFv47SzNSMJFx8lhY1Z4NNcH5I8Y6VW9+mhI3DUB9dFcXIG0VbxF9POVZ2V/BeyeEbyqZbiD
qEFzfXgc2zOBMeNNN6BWTM7sRabVd09Bws9y1vsdiO3tCqcDPG56xrn9lgr9SUBopJyAaFFQ6Lgk
nhOcIZ9+H5IOKaKeuB+iZwC8yG588tFtovPDoGLMLp4D1Bg7X2bafeWlF1PJkinALFBnES40gMbd
KBW/LX7WnphZBAg0fWJRZvO5YVDPZ2l/+aJNjrKk7FnZG78Pvr1u5Q7xVPR73gI/RYfvTuOp9u13
fcorvFHqAQtdQcKBne/mMsZl4FXn8W6CcX8lLJXIiinA+FESSjFXBGqh1j4h+24f/CZGCFjctHFm
hmgz0FGmJMT8MZ6YeFZYsugY0ikoAoBgrk3vdw14dZZZHMbZ+VMbaKNH74pDl/tHX+ZdFzTQOLue
orN4E+Yir4NT6jD4YXnqvtgb5Pg9ufmQgehKfBIR+ndv8fv9UP5NmR8eKrt5gvKXXYt4BKekh6PO
BHk05b0K6NLyr6J9HhO0pfqY77vxxJuz5e9ajgENq3OAaoNGXzltRVxcY2GLhfSAJDklNe0wu79k
Vf06aaZNBgxn4cT3kr1N0+w++cZEp85gPkm+IwSmlhp3jOXrG9z0L9n0006Kdno7XJdaE1ciurRm
OhLiswakNC8tKrm7BA4htrFbUxoX3O75PnGygzna7UlYeVWCdtA+CgLGkGm129gWZDvHmQ0WDa57
PJccyivjVDDWqTYc4eiXtJLm4NsStGjVCs0Px6z9mXUcVzbCwOtMFM4O/uPyoH0At/JDwIHLzaG5
F/ZaIcIsrtbzNZ21vkr8h1JjusPcFU3PquoqkDBuLbRLJyUc7aRrzCfmhnlc5qn5ZNbHGqUsc7qr
GhL7mkKw9ge/37mCy6PJJHcr6rnHuaGr72Jz/o4B/sST57w7FkdolZgsLwUbK3WksZOzJCIC6tKf
fJ0UZu6DgdsoskpwH6i43S3MTLl3Sq5Uw0tcwAUABwDUa+cqYyDO9lk+jmP/neTa91JCS1fQIY5V
s9wQdb/BraHcdqAHfyX0hj+9dnpRSBeZaJA6mJmffQDrxp9N78mvO1ZLoGlXOifpMfdMRHBasrMG
e7mLhWNB/2rxMcUB9qh55MaU3YtNNpqWx/Qks+QfNs32JmfeKKuyjrmv6wfPtfHr9sK7WK31zeQg
HOK5uAVN2zI4LCWSeFSlCNxPbBgpTcRGvfZK/1aDUf3Y8gosPfjbem2/YTdHyKoM2m+NowE5dOuL
QY7QWekOEoxm9Bnps7ROMLP/2sgrSYpzC7QtQ/BeMgN7q/PGJSWCuM50uXJaogs1wdFfykAcHMbK
/Bd85vYkzd25NB+jvBrtVy9NPrW6d/7xaW7JfHNOXW8SRK51T0MxlnvBYfnsZMY21zjMp9ipQ92o
6pPuWTXs8/F/H/77lJqojpxxQdaV6V/4fBI4tdgkHPopYJon4zkpyerLR+1mYLUkEK/6aiSOhN9n
BkCVrVITw/A8fm6QRgFbxYdmWqRp/z6NJT4DzvQu8y1eJQBlW+DkuUtFTKodO4k3aJDBUJjo7Gsw
2v7vgWvWoKLlgKoxefr9+mQt//sdTTJ0V6k9+1mw67oJN1r7BYiebTfN+YriYobJVB+Z4nxodo8n
cQmsqDST5mJWVk2MCv+vFVhordKJIaLDvjVGGhjtpFss7jlQJysDLDU700ql5ekgkxhzW8rLDAiD
M3Ip9p2pPvy+KtZXs9V6Mo44bmwn92D4SpD1OUCBzUxfdSExZq8l8nsaZHDy5+CTI2R6xge4RamB
mJ3U34N2bJe1kN1ZgXiyUbCMjCQ3Rqz/xC7AKH35Lrm/SUsaorFT4sKobK0QmeyX4VJBkoXpLcJm
UtTv8cmgODZ6ZBiISNrdOOX3wayeyN3O7iZyDZdifvV9gcg5gdtZ+M1FA7+09QCXYIkpvixNI4Ol
0U/I0HGqblFlxNFkzyfWd7Udci+N9LUBEYNaTsq10VVmL4ZGcmHA4X8BArFFTnNe/RKG3r37Jj02
WplN/YgAoQhVASZ4BVhVk4cBJXkhzIFhVKo9DMtdn/MP55aRM9JlT12G+eQbSMenlO5vXAcXJzgz
NcV1a3XPQmXL0a8YwpV197cxqYt0AgcPOeGkFlG0TaHdrMk8DmyhDlPubcsYDztC9tdZiPZtR+Ne
jwfm5q5Os7uhKm2HC4g0IrNGbsGR/kFgh3RfqX9Ef6eUBUuOZUVgaBFuN35A443Ic5JbHM9z1BeQ
KC27uaOxXTwyqr5HmrHzje44T85x9JoPM8GPaXXIVBhQrewc3LdJEDJqa7ZW02bkHpnTHtmmHsFZ
oQeKNag1DDRArbhVeAOUbFHf8ecjFba2Q1xeXNI6uOZfHTUgXWvt27qOLwVHy1i7y0qil1sDlGTA
EAApRnBP9spNTOy1euzgeUdQdkSBFKEnB9uCsTbCCMF+LBCNTgPctZHkLIWMzWdDHwzLiGzhOhtm
NgXu6lC18TlXWRHKhSKe2xkyfwtwDhrDixIg4lwJExnoF/46BgbaYH8v5rxDbjaH9J2hyOiIdA0C
z/l9CH+RfnFRUhya0us3bhU/TYwVY4NST7PR8RVzeZrLGnRbDRuLmWrJOnMw3fViKspXM+ao4FJ8
zTpkiXrakZvzQCJDZI36aXDmK2jcK1W/6RRU0nmZRAtns6y4x1T9Z6ZezYzsr53F95YGkKfLJS0b
sfrjoKYauk1054X+thcNwlYcuWOk9nwmglsvEhks38HbFC2D8Kzx9qkBaI1TN0V/aiqiYUnmWI8u
eJGYMEkciMyX9Ub76u04kjHAJ302j6hZqJAZncC+i1AhET/QHQxrwPwPjnk7GXR57MuIqDfMkCFW
izuxxnEEUma6pwN/HA1CE6Y+6SNj3SqAMOBxmPqz4xJqRdFaIeMlqpfLLypHWnn+elZBiLHHmBe6
PVnEriiikuNkgQuzKyx3R623aBSKdWu8Z7r1qBIcrC2Oks1UzEejRfJGlD2QNiwfynssRLOKi4Ec
92X3U5OqOA39xc3mJ8umFWQV2kuuyk9mTtlRIqv+PTsTVV/BFSY0pUj/NS2dS4jZb8WYcX5byAgc
8vvJatRpHFNcLhgpNkjLHyvswbuCuI1TtT70yEdCq80a4NIwp/wkeOnVCoHPBBWHicGgzneDw9+a
5x4LTvFYexoGTe+viSFxqpmYtM1IbnVlMb9ZVB4qJiKVbmJIt9CHaIBz565DkVVRTBiG2LkBljQ/
SalVzYQAI3fci9l8n33kILZOo5XT6RC5C4xEp1Df0sjGE0ban4bJuF128jxny1sXD18MXMkdC6Y9
yrQ85DYnxESMKHPML03rdu4aUWIUBfEGA6t+7Jf0sMu/ten05xW0ZxiEWLHrMOcSD/Adx03tDYxP
vPygqtTd2i9UIjIEbjVuq/lxwLCjN7R96BgOEaMLvRDmFavdIeEdx4rYR4lW/tPHedjnDUqEMXmn
x/wsAnAzvBU5NdJECT3CIS7WMT5euJQxVXv0+JUi3QI8hQp+2FAgMYRLbWa+naEf/ImaR0G7r3RB
gJCTbzlLcVik69bmRzSvSERKI8qF94wyn2A3f8X2MdWbDFZ00s62XpzdaROqvyYbnXBGGsF1tK0s
n8NJgthFR2s8lUOUcvWHerowzsBxBoUPbzBBHZreHc2J98Qk7Rf6Ff/dsJlL/eBUsbdxQYolmhkt
wQiaeDBf8VsyfXC+2wxtkr4wXR7nm41AFHiCAEgfN1sqNIZZ0w3tD2lGCPF6D+L/4H1zl7E76h1N
2x5hvHoqJ07zC7cAqzNrBOkynw2iAGbuDYY2fnkxMOSNkeFVQc/tyGdpteOW0b8TuRlvsQmuteR8
X8lhidSib0VuDpGdCU62MqExxbbHObDbQKF7iweFnKPmQFyo+raglN4w2VB7o29canc4CWba/mT8
yicG+7Qgqidpxlu78g4JQ+IdoZknPSCGchoWnCaFyo7e/zB1Xr2NI+G2/UOHQDEW+SpRVLQkZ7tf
iHZo5ljMv/4szsUFzsMI7QkeWyKLX9h77bg8WgPFFooKEn0S0MM5YtGQJynWUz9qFvuY2ovaN1r5
KF0JM34a0Pv4S6n/tj0CKhK97JDFr4qVdko8+4ITGn3NZBfnBfgDu4n66MYtHkOHrBxx1B1KOB6X
y6GM+VgWv4njB2fi90zqdOZ2bgJNGn9G9HzYRvOVfx/t9QkZoFM8lRS7B5AIPocln6tDYDVaP9Qe
m34Ul7oYx4M7uguivlEF+TdP8acoyui/0L34JfGLTuQ9m0LlV5WPH4mr8pNs67VCunTueDId5umG
Xb622fAEuRlgnFSv8Jdxz9rst8kahVKZb5TZA3jL2l0xGReRq+RBDfZ2bBQI9ZICty9dIKU4SbS1
CXDi0R9GQZj1QuwLbym1OIfNoKMvd3NUKSWsZrtM9lhoiUWS6p1Zp6IHDwuoNORaA2AglNWvkItt
CuIF/J6uVlnPs+QWqmz9Txh2geFYNc+P64S808/RcuIF3IelSvYr27opUYzTX+vu8BNlCb4BLdwK
d/ZhH66CvXtRp+PehYexo+26ixA1YGSeqshs9kQTHcZlColwsxj/GVi4chOrQ8kY/NmU+3mkSrTQ
V+26eJdW2rF0LHaPVuuyAZgsRuht0JJ0eej18rlOzL9mZ1POWEZ6yGBCMAZegdKB0brDwcLrhq56
t3REyai1kpZgAVWYHusx4nYd/zXgBJFM1fRqNW5T8y218FdhAAnYEY/HrJPeVtkNj1uTDAzHUwHa
2O+RaQj1kGQ+O2d39GbQ+CQz74i3JggHDFup3RxTiwDgWv0tzfxZOEkPz5B9ozE9UoD/GIPWHHhY
Bz3k3z29GfOa5G9RqQdiJYDHA0bdNORMbYlEeJpds0D7WzFBqGcm+7isd6P7wcLxs1KADBvXx+D5
Utfy3FU1a2Yek/1SE5oXOc0maru7HJ3Fz7MvttsBrGa09rH1Kcni9dsFNzZ01hVxmz+VGV63ojR1
cqZQ+s1EiXu2hlmfrg3l3XOSpBUkz3DXgEPZpFGVb1ZL6Kq0RxpWAkZtlrdiSv+J6Ugp/0GLjQoA
lF+tQPmNCx95vSh+lwFso+MN2IA0wgVGlmZw1hAm8BgDeJyfUqaY2I+O5kKwae5w16TGK/t5axPb
0V9zQgEeT4qNjqIcxud8NFRg0wae9GTtEiJENN6fQq8RTnjei3QY/+oeC/O0edIH42PhV9tQT1Il
8OsTvBo4c1w/47NriSokUIJwvIOYLaZ0OVFDBvaGXeXuajKXrCF9i8FTbmsCe9yQ2RIxPX6m00x1
CaDESMC27x7ztlAHy6a6YyKKgGFYTARMCEKz93nEmAu+gidLKjR/aCQXgKB0t8Shn0PnXsQZ6Tfw
L9DnOZpGagu0SEXi+RbBL+Ui8Xzo96mqyoQnXgqfnV/DIUu63ZNcrDMWHXCM1eRTCv7X+qr1xdp3
yglHpYJnzy6emMPVZ7s2icZ0cW3NXLOmxabXIw2eyURXcQSQTDbeiYgnoVO6FLB4BwmYETci3H6N
EaFAZZKaNBd2MKUgNLUouy2ek1FJwosnd0dJPdxrWT9tq9qWPmszOP4L58XA55Qu2k9ieqt8LUO8
ymB6a3MC72VMvK2rzEuZPep4EQ+VZt7nRDuXeR5I0/6hoKUsZvy8E/F0JmiQpaopWH96ET6QRf8H
jpsU16qEPUmqcDOOXEQaYY+rRCohxjrXovd2qtBSZzUTMNM5dHSmgT5634ZorkunId7oiZlZMpMU
JBHlAVjbG1ot8BNaXzzY3oSYKDeajWmgvh+HjFj5XGxFu/zL3EjuPMs8SuejVoJxlucyxZCFt+VM
JXMII7dr9O7BXlBX1gsOSE2ezZEJPFjMfHfnb7K3i3A+pgBedJFAW+iB5JsLFWNomn9sb7RuHqQh
l5E9+zOKal2kz5YDdZPhwhMr1zPP/3pfioblBwplYCFt9pIr9VBpRHsknqYdhM1ZQabNdanbDeCN
S4rE8iuq0bUtHTFfYx+dJjgjriQQQe8VUatiOQ4ZRAiL/yFgkwgvvK85cUNKh7eVVPpbY8pRadjO
CwqeYjvl4U4r63NoQj23SmYkOS4uu1yR+aVCK8GcF4VL4QZjznepE+eLFeLNHUYau9Qi16Yh0RpB
925UtQUcm+eTlxklKp9VVMTGW3AGycy1X0PtiR+g9ReoWax8SHrufiMd2INGKNt+KJvHYR7e40E8
eFE4H8zuTOZQHBQWYabCYdeje2Rcs1vneKnLP/Dru4ex6BscWGDTgTtQnpaTeeRT6uoOOZzmkeGb
N8lOriMmie2/jIkXtJDyRVE+P2ea96S09N+CLH7QaKMt3H3bmsiaxfVmhJWO6+su7iPCgF7HojBP
FpifTWNKkPVshTcWDLCqwXm6HNAQs3jPKY3ageF0TLul3m2bRYUnL6DfHkZbR1a3ptROY6Az6zRM
Q2xLDwhVnCwaTQcGsT55mOd59NepQFoAR5B1/qW6hgQEPXubm7YgGUxiMpAk8a3BmPT9LJbrB9ed
GKPCKtwxxG+Rv2URI4zhJcPsvbVQIW1TwTa90jyw27ACCmYuwPvmuyXKFY9GmUE6ULo1DXVyizbc
6j39RNsaKAfJfNG7nLRP5IHb2KTS5f3NZoZ2PCrRuLNwMjLrmDKSsleLZ2tp5241ff731eJp00OR
2Bdk3NWTJLhrV5vL6KdolBsm40Fun9FUfqfuc0cVeO+9Ln5iE5IeeZzREM8k80VZ1B1h4sWPBoFf
yOmrt5bEro3QJ/NpVBpwYb24WQoJEgGQ054WL3zUJ0zUAN93SFm+/ssrmVRvBaWzXM2mGx8928bV
E5dXI+zo4BPvscVQ+NwVKFwEydT7OSZHI50ScnYmThvXS1jxdN4tNET3kuhd/8LEG9c+lCN9EWcK
sOHqmgmiqXQRKDZaF7AJpvxhlhZmD2R1mQJqzGINLHCwzAq/fkNR00aqu/73IqA3BKzgBvY+D6Uc
3HsxQi4awfsfUBWCCIiy/BgXfheZL5m9POL+JF+pJy8CdbLzOn7nUVE8LM2g+AHbXezB02Lgji4u
RZGImboB13ONU9BNbSx+vVGf7+Vy1MvwIq0MmVTS8GlOXvS2WPQjLcidy39fVgOWrqFAekd7Wuxd
JwWoCNca8jbC5wbHEVeZ5VyFV5ZXy3vtK+1Q2qEHmZBEEjad3lWM1gM4jRmfa48cbhbPdrfERyTP
1Ll0apY3Rm8a5T4NKeepnaGu64noyPNKexud6IspaHEr+4Z5TJJbx0pAiouZ8aYGntQErAK+JgQI
dKIGyK+wOcbmgEAPmOpgx1eD3fw+KyBtOulgXif3KqvEffjvi05kJlS2FDBXJAjFcK3ioW9RrpWT
e+LzJUGrv81e6d76dJY3OI1P1H7Ztk7DHC3scIomykGGK+VapKlH2ZOfPM4MIfVUPSojRwJCyc++
qwtITvZ8EsC7CQhX0jy4WIGYezrWTuIWc1vKB3taHhzq3FsBnvtgJTgt/vsTsj98L6StYLbK8+Lk
mtArMKrsUfKuF1cb35L1pZ6ZeSJfAIpjo24cZJY+//dSMiIvluZzxI118twmevrvZWQlr4XeQzvy
lpcAXIK5beY75l3I1wSloenn4Y/RueEJPJFT77MIcpYnc70A4gXAh+w46XjIq3uux9g23TDoc2p8
r5dbZXblizdZw1ORiq05MaLFqD8q1d51q7BeFr08iEpqwPWZdejKK567gb6GBz/7kPaoWyZhxurX
qApoqPKQJRGAwoLRclSb2wgz7IPZ6POlaPEr1wMqzrFlMm2Zxgnk/eBP3IxFOfVB6mGk7AEcsFwg
HSMPYRml+p8smdi0T/Y5wkvA7bmrcQEeSqt716i3EWaaty4DqQdyptFm2DjVseOvFC1+2A6sREiW
q5qEW6HJv8rQHI7DnPuYTHZwZ0Y/s1H8xbqxrX7YwaG3s0k+H8aDaLN9Og3665TtDQVGsPCSzzKR
+nbp2cu1RQTHjXM76hWgpOKLVNf6oaiXNzmBNs0wnDGY8zBFkcK5donGKqTJC4t8OYRr/YD+uBiY
fM6Jqx/s6IjpITkLwtJ5qB7yskL76wyk0grqCbS0UtaPZlG9ogjTN3iHpO/GHkNxYsYH6Ll8hzo9
zYnRbruoAzdcDP765N/AITVS+93CU/shx0fT0w54ge4hrdE9TIxfm9uUDWhzStCqBlbt/LQFRcNM
GHdXdBRtnt6dSAeBFcVAVVIYnwzJiBlbvNqV2a9W19goKkY/fRJDLurZ8WoKPh+Kef743wsVbhuE
efkmS0G8DBscH0/PxprRwf33kq7/fcsahpHvfB5I3cR6BgKhO8fK/FG6pfwK+2yduh66WrqedbMo
FQYEZzVER0lL/MKbIVoyd1oCg2rHnbeVo6JdHhnfY0isDpj8GKoV5wGE3BNDMdBzBvJJI6QcIBpT
XxkT3XZAyDqYOIFbqaxzv8wvTd6HgVcVqOHOwIdGqL/z/EgUxq+bjkuQTfpHCpsZw3nvJ73zU5nT
n7bCddCVX+4YTtvRuCFTpBDGbYklXjBU6oiSz2h6wvAswW/KcPxX2jEzqtYOmvm46PXMvqW4oiL/
N40MNdqCbFgEA7StBEqiaWcKUaFW2Q8sOJPZJOevJ1swYymwSaps2k9LQ0pX3QM9kRN6D9M4Mpl8
wwCf4nRBZCKLPbWiX3XDjwsbY6s5Lvs8ndBJRvJWpTQWy6tmK/qio+VS7lF90ZSfwpH2NmY229Wl
3xXLJvQcGXQqwnAgzeokVrpdRYvUrXI1ZefsCcas2ae6Tq9YiOGhau15p49KJ5axtfyslmRFl8Af
YnurCnPY5sX00uKo4BFsfAsUKBeP1O9NrBGhUHXln6gBkjB1NhSFRBU0WyWqbx0vKn5ZFF9NCsNs
XdITZplPUfqsO8Y3lNwTGKSDXlp+3EDxboV3qbyQ0xfnki+8R2RyT/QKrUkLii6SzWnCJUqqHIMQ
nSRDZ7iyZrhHxqxvDJG/FIxgeuUmTKlnsXWi4h9Xyr2uSbtdeHyQDrXpLaa0k/eWt+M6arAZyAbY
v9JdoVhKeGN7Bgn1a2O/WzUc3zgTn50oJsrIna1jnLe0P43NDE7Gt9CW8RbwAM5ClY2QNKcFwiKC
P2Q7HnO48YkGmQ8lRKDFXbZtyN3plvY37b18l646qf9ewnEkaSSx863TeIgP926RGyct7wTi0OoZ
k5NzsjB+7EJD3cvC5W0CQOvQue6nwjy4DSMENLDXYiAJMWHovknHVh2WTzl55T7TRzxobKb1+ru2
0+mE2YQlgBAXmjaEQPYYRO4UXvHVTZtu7s+QIWWAJxStXi/R0T1bYad2zWR/p9L+R+gCDgDYC2fm
uumtdYQRFMYUsyxTfKjTe6nnF8WIICgjs39g2PBGkrvag+yOd0sbLa+ZZdl40hl5UvN+Ctnohzhl
Zc2xO9hYacKBDXHevQ4uckfiX8kUGvqHwbBQj0WWu0Fm28T9QS3RuAWewTxUUyljNL6Px0VlOKV1
Ni1WBUzi0WCsC6Wo8tHkWkc7pUTKjWeHjTfZTi0azso6IMd3t6iIuKgUFlMCnuMBqmjFDisD/r1b
4W+Z5gyX2NaRcbVbK9ZB7YagbCYUvEjsosfFY/uHq/kkK/VtgvTalGU/rH04z3mzJHgTR5dWdvam
rZW76w2k8IbOnt1OjIgQH1rdLh7mI/KmQ2daz0nIoEu4Dj2BfPMMVPVGCFUzbRBKJ96TAEiZeRSh
ea8PL1BEpwC062GsjK/K0b8kSLGxhtC1BmH3LR2B1TDYbdPwIy3wHc0Cq1TeV7t40m/kC46bWkaP
8Ij/mvOyxvQ1WKEdmmUxvRUYws9TMZwYqqOtY4OQu/1HNJAFMOpO92HL+uBlrjpko3SDfI1fB+aD
rrQvDlrW7DoXIeNAIX+qG+F3Q/eOkKl7qfD7P4a57TNk1o4a0jDGXzzHnapIDjz/+g2ZjbhEhX6q
ytgOXPzQ4N6lOLs2ab4UZc8J+3mEwcj1R5lbwD5jyvBEPnk94bg9kGIU1GgF9Ne+j/6miPMfJ3sK
/TrT9k6CRTKcZnmslndEl4lvl+xaRGgkOLPyqzSEeEba6vfRbPpp0p2k3Wis1tDPycr4h+1hCzas
2ECxGPycJfVkpV9j5ow+3fobI8Hs2LF12Q5a/oQHgyI6dg+jgmZg4ZiiFdRMvyhrsY3y4m+MgQ8K
GZITvYqwD9Hw6E38E9ZJD3kANcgwJSx3W7RBs5O/Ajpk9zL2iMyi/so4KEKBDLXVc6B9D/Wd4Y55
iNLppyCZ99C2ogsEYbUgvdRVEh+2xUJf0m2zzI8c7blN8KAs3tVbnF9n8f7MjaLT781NRbor6/nF
2IxYrdK3BY0PoVH3kSapqG1A9TVuPdcW7wbUk70JA8Nkb8cMFvOw0onwaQnpwaL6YxTpHxyExsXm
O3Yp/ZXlmk+N6BomwTSSlbL3YcWwEA8m+v2iQOeNAtymRNLDG0/Co1LZ56QBk0EijkbCdj/jdn7L
k/rBrvR7beThoag4YevF2dGlPwis35vY6L4t1NC7pbmbU9XvTKugMUzt8FBOM8uLeWPUREG7EG1Y
+yfPhmA5lWcuwZM1Swkr2rL9KgJj5XOq0jm5WH85klKPz+fqxDqJqVJi7qWOncna28A3C9SQoPlP
0ChDkl3NSqTl1vpnhmMOmqz6skrc8viqNiIOkz3IXpww/XZ0XGeHk2rkDGRIZjbh3nINCl/TX4ik
or8N063FpS5mvo87uDYrzwhzFX30arVwIisKUq2HZ+FecifpgjzEcsXF9pWj1Fo69zsEouNXWnlb
KuQXC2pPLFU7w2JUMDmhwihmAmzmTGQRZzW3OHZuBra2HR7sF2ciN65K29LX8x2fJl6jhijK3pTZ
TjKwkwPbbZLjs3PBYKFe9DtYmP6wRtwRPHRssOkaH/jLjYcOlcPWq789D7xXupKocD02of5soH0d
foal/rGhJZOah+2vln8rJi1hI9oNUR2oHkgGi0zzolXLdbYGfhoWYwC3gWpee/ljNkW5D1vnx06s
x3h6HOx1JEsiFqYIg8+seXKS+G+ekV6VDs8iKfGhlMM3uIz5T1azWS3QfpbJRXNI9bIXDiF0Bnan
ecdmzZQcaqQFBBFkeJ0XD79fzoSbtPLMHs1dnGjbJCITJYZLtc2asN1K0gQMU7u06PRSgx4pjQ2m
PZsRn2ScsHStYiKmbMYMXrPuKDOqPB3W6CbEP27NgUqnzEemFYRtB3MmW0hW5BTGsMhcoSydiZLR
67hW1RkvDOtG8KjIrnzSIH9c2DF3I8HRClRwRczgecZvwEozfsCEmj1FUGzZGBZy6Q5LJz+tyMuv
JsJ2fMXzjehpc1cay9/Ui5YtjMPP6a+r4MSKlf4TA/9xIVLifcMCnHf5B9T0Bm3ij95lBzdcadqz
TiLxmr43Es2UGEGc91dDkYhAHeahvcPcw/6exIyT7WYnFdJFLDYnR5UeHKf90BdCtakeHuouw8kP
fULJ6pmyDuYNFFRHrvL+Sf4OM4CiOSRMXX01E7IEVRn3oRgaMizHmzkRdqkKTJxiYfQtF23bdFPn
G6Ob+XrGRr/UUyA9w1wc+oiOngBPBuehi/uy1nhaRXzV9RxyoG9lAbGCrHJzN0UNBds69InNDyi7
x9bJzxBhLr1CP+rMZMxnRI4C/b8nUIQ+XahnmSxeK5T/QElcjtZUR4JFed7HiIar35bUYvImns10
5JRhXK3h2M7FUgS5Rz7m4Fgg+S15TXFYwlzRqp2+cFLqUMrIDvQK8vxsFn9xMeinOGS9QsLeZklN
bQMPiKKlL37q3liPKosE2wqTQBdPIY9cy0NljHFxUt2NEYS3zZPqMBiquaRdfWW78a8HOon2ACUE
jO43VtsZALI+kD0bKA5toOLrn7D81nvm08+imPrNXI+/E9Qo3x1x4moND3HDhfU5vSlLM3hf3QvR
nHi5mtH0swI+UMj1G0UyDqrq3kS45yDpPfR9zsohLf+m4/jZtNw6tYHM2QupFnDA1ztK7iBv4sdu
GZzXlpvPmox9Df8r6pK/HXpZ1sJArxj3cWbtGmaKezVk6jC7IYvFmi1wbZ0xNtTcMyMKaACrx1or
3V2UfCZCT3EE6RhyqH/LcfYV8Pk7HBkk+Vnll5oJIst7FRePLHA/sqGiaUlf3XrDW4sE54QYaDzE
McvfusiQ5Kwh6GnplxPDMZug6LhxvCtmn+rQdyQqubjA8C5hMi+K48CyK1cjv4z9iAI534dMGELI
XbYMn2rsUNzJFfHVxgE6vbWp+ThZziHlCzEOsn+xHfLMwf8mLOmLMpAFYhRscGKTGXpCXUe1XSyV
BdWgpD0T5T/M3LwBM8HOTUnvNtqCS/auJdnzkra/eAiCZDC+zWg8rVAJpTDMZ2P6MHWTAiQ7pfeM
MN8Na4JbNtPHlh3ZQAjfX6LZO0EGQB59JvR7Msdsz3U0b0yVBLUzLJvYw/AJguXFydon6Igp6x9/
Rja8r2gWPct4l2QmMYqf0HR2GsWbGdabZcal4URJszcdnPCd51xmaEgmh/zFkg1gh2z5HpP45jow
K2JXvmhajX5F6KtD54vHy5c51Ne5nXdpjbN0cNlLAY0/OUt6dSppwlGu92len+H2mp/K+scIH+VQ
7Zhbm1RPgNfCZIpsYQgKs5usRfLutVpxztgPDThTNzKay1Nrw0dt+vZE4FcEWgs2P3LmPmis5G3m
g3KL7m9nVk0wpxox9MK741PumRs658zCj4D7Z9gPon6aC/7TFNk3iQw2ux5vuSCNNznbMX//60qW
/WTmutvYccFZmJexIla+DwGFEOVHtq6sn+Et25c4a06GAQk2YRtpx8jwk1owOWH8kHfNwYtK+kIe
TXnIzcMVhLIst0goRt64qUPoHMUQvjc5H/IE5DURp2RZ8N7K7GWaddpEDNZbRewwC3EeLiXuuZzw
Z98L9T8scR8T7lYy7iDLVYV27+P2Wo+avJULgT9DzWG9CMKTUSrIDbN5eQ91SpXQDnJCNzdSI/hC
lcYPnAAuX1uWbzkpPFtRmL9dVtnMYTJsdet8OewprTgPzIa+qx8KwNF2VV3KWaAXwl5AOAgXaz5P
+3rKj67Lvq5n6ISDlIUTpvg/84w9t5lg1eZtfe3gEPmgvk9lK6x9gn0qH6NuB1lg16MZ9fXVKa6Z
LRGWjwa6+a0+UEEoayHIIsLNN0VJwcZQ05+dBEgj+EE9p54T+BRGTb3nHiq6RBGCm6ryY2SlmbUI
qBsaAc21vY2AZpWN4WdT0QP2BVo9tD07tzSrPXaPCZEdN5Tj6vU7EuyvIUUzMLoOxoCOFJAqMV9E
4SCzCLWzoxzr2Wbo6psRTptwdVb3JlrmthfpcSAgfUfGnzgiw/k1FbA0MnO4z9CW7R13tPauSl5t
qlsARJY6hL2bX/QpXBNKiAaGIvObx3I6Ncb0m6VcjaEskgcnJse8y5ddSJbyWTfCNijaygps8Mws
QMj69Kw6fQLLyF2lkzxBNq2wxBZVSH8UDBhg3Qw0O4W+KtJbRW2BJtVa5vJPY1r/xtAxz6SBT2Cy
slc2Hf1h1Or2YNGAskoYTlOKthCJZOkJNpA2abHwAews/eMu8m9m/pbjXzw4r2WSTp+MVpja8XHD
/iZephQw46Mcw0R+BmbMaQTfmMgJ/dqTcwzRlpusYGFakPOx7zSjPhq9eO2G6juljYMwW74XveYw
WePsa1sS5yuOGGqoi5Gb1S2SlG/T0muXjg3aisezAFu5yWva/KDsGZgvVGKXTIWzM3Kg7fydCjw1
+owsPQrLIlqg1B9FU+cPKsEP2LZz8uSi5W4UCrooOXoeJ5WEkUfMDTwa4FvvWrfKNm0OBjROz1Gm
MwT9lzVroruTNofFqt9DWKabrlcF0yE4HMKLm1tYQd8g6rW/hdBDdqt+mt0wW9CuTA/KQG6Q2who
YcFOfoPk4ey6+2ziwiqJQL3Clu6PY11G6CPBkXAVD8yigvDLMJe3OIHKbtvYgnPPC5k9toRGJ3Wy
z3oVSCizHdNAJrzQlowoWYDfR5QJN08icqbvxeif4ftkGhJhLssZQloTvrys2/BUqslRUdPj+nh8
HNL5O54a6wTrQTuxx/2uSrdmzVfEgWe2Dw7EnbMHRwrTgH5FvG0+xnH9BG1R88uBDAEGhBrrqKE5
9J7xp6HGOs8g97h1/oxE9+zNwe0fEfHop2Upf3APHnAVu+wfhifdG3uugi/Tcb9lai0BNuMIkad5
bGVG7EG4VlXKOWsta3LTjhkCz6Z+Byc1M9C6ZxHmS6GTbd3Dm1E2Zsn16kbpE88vbZnpZzuf/Gly
MIO3MsBcgOy0FCHj6zPfkSkMNHjmbez3T3rfzye4Yiz+h6TfGdU87ODFUAK6cR8scv50gZueNbvY
1QL3OdO3i+zS+Johy677aj4LC5jmmBqnucfwGqJE3nbj5DKhNlmfttFHKxCKD9B8rzKU6gBvaEFB
XH+kObs81U1wHVKUwmQa4CEybH9xLxRtw3ZInNc0SQqcMtT4K9O801zr1Jbfcd4UZGXwosvMIJEW
IytwozShbSDcYmKPRKusLJpwTcfjFleoSNpB3jo100UXsC05SYvnuDf7Y+TclpR6KrNr7zpUM9Fz
Uv8sQOQHIDfdPRiKaOeuR7NhHAWTw0++6IQqULxW1ll+wrZ1TjWxwE21eEevm/f9EN7HEC4CsGwk
ZDn6V8UiDcoZ8iDH5lSJolckyGEw4maQynDPhbBQpqUMESiHyou2nLLKWgVOdOFT9KJCm0A1oPoX
ciS2PciQm+PQMibg8mpZiY9FMaWcjcxPYushazEGF1SfV1UX70wmCOLIatS/9T962VMH6Qnli6mD
WhJsQSwiH2QTVDK0LnYc20go182sbM+TaF2sLK6zqU3q41RVr14RrZUmaw7Xs4/meLNTy4J9EsRW
0+wFoZ9WzKBNGjroKtOFwcTMNpuIVbFoZBaV7lwSVRg/FS9Wb+IqLXM+kjztjhrvQLOm8kUr9DWz
UiKp5huZYVEAuHTHOBbEALRdInGtIzRc4B0zbw+bIXJwh+Lgga4CPxie9bxJtwzvSoAIKbQ4zTk6
oR4UJrJGxqpfumM+J5rV7tsenzb+Tjw0zFnmUD8S/ksJWNRPWkWnS+ouoRLJGF0MEjyajmd3he/R
Zx7U9gzctXjZd7VF2VRgB1KQBmI08tQIzW4ww1+MIgetb5dgQhpW8yP4I93TZqASQjNX1fIDS+MF
Udcqf2CgWEbVIQolP0U+rj5mos4uWo3MHwyigzCnfEsSkezHrFqnP/QOLq69bVR5b6IBbCRWXcB0
nMDQHPUogK6cnPTY2VZNKA8E3QU2ZFxwkDSGDl2kkcWXMhcf82yrLcrzf+PkXVPCNE5OEr7A++HX
itxbKqrP1DPWJB8sChmK9t3kfuSEQiGm3eox+KaK9OwewHTaIVvUoZ+idI12TipgKLg15HlMgmCG
IWZUJuuc1Oa3aQ1JI4si+BLH78qMDLr/rD/Yzvyw9NzlJD9CDOnbfTTlzyotdBrDSPoTXqAMPsgj
z611ETQFMxYGnDrODqlif7JE+M/QiTfq7QuetTCIUt5ugLmB7OI/0Zy81awQY69rbllPl1WFrXHU
9VgGozU6mEN78lUZYqOfh4goujZh2cIsLSZFibX6JuxBaMw1N7Ttdn9JeG6YEZEdR0DeQwstXoKm
8vDuPq5KQV9qxzlzk72jCUEsSYXLn33JppIvGeKQTdl2v1OJCArBsG8sFJzjmD0XK5Q4W19UAxcC
ZgTVb603+xVCCWylOSo7PjFS1C/o+8Hg1tSESCMubSTlVaNt4zJC4R6fcNFBdtFvemRkR5YMNb4b
h+KBwecNqgBRQ3mubY2BxUOHO5/Bm5InoTf1wUhCVkWcNtl3LTgyaTB2WcHn2U+sKzClPWb6U8Li
hMk9z/7JmYdLp1Esl0XHCc8bhPUIrSIMOdRr8TgcCUOPWbknGH+zBD9GmPSnvBX9qXVSuacWOPJv
hST0TSOpS0u4F156hscy+wuVLyurDjf7MKCAZmgcm/WvVgG2g049n0DkQy5fX5jPZzvk62y2J+tv
pIlTKMYPd+RNsWeWPRFPsS6tT2ZFQDtEkZfJnhnqhtTFQHJw8qyMnDFyGW7CGXLB47v1r9FDC6SL
4Om64HUo7Uk8RoJhy2xEb2437Rpl6SfbyYq9hVOG516WB5NATihRupEHbR6jwXAPSAV9OpkVFcG4
UESYrHq1RpLOS4noFbu93pERZ06hh1587ofT//tjH5nIt8qU4SA3XVCDXcGW+Fh4TPJbExpXGqOV
FZk3ndq5pxSeYDSxhOtOQAdbH5L/wjAxdE92I/Td/0QzfnsM2rBCVXZ1+0VD/z5mx0Erpg9Eqcy3
lfNSofO9suzpNj0C+o+uCZkPEyZ1+O9LotdpqKqrZna4F7TSPGilcW2HeTlEbu6AUEg0YOb//yW1
tRYkjVPu4Jz933/w379iMGH05//l7kya5EauLf1XnmndKAPcAbhjoV5ExhyRcyanDYxDFuZ5xq/v
D1FqGTNZlnx61quWSVQVWUUiEID79XvP+Q5mjXkAG8+E+uRaXX87LWB9OHt841jb9pdf9DjC/xV+
u4SOBy/Fv0Klm9ex42/+9n8/FRn/fTeo/P+/OHOHlN/34szr4vv34lWW+fJvvHxt2n/+wzD/oCNv
2p6nbNvGBaUlOb3Dy+XXLPUHDkDPIc5ceZbDhvDvOHPp/OHR47YZyQvbNT1JVm1DmzMk69v8QymL
39GVUmmyzsV/EmYulpz1n6LCHVcTQcjvIk1bMLDld3ydesvFVYkTtd+rgJgve4dYNZ2Q09bpnMCe
9zuhGCD0qQJdspuywqH7mgV9j9pBNlD5JwQculkiP0vpfTXNVk0QcjwfQZTRG+0xISEGj0sgaWKm
Q0dSDIyQBhZCLHqruh9knCJWMoNWIIUzRHqkrspZZuhSAP/wGJoWN4mJYRbASdz1e9eO0y2dzoLs
6Bp6zXpMhxbHrOlpvB6xG+mdScCxvQ5EgfHJoEJIMs5dg/etYmk093PBpB4OO2ZoZlDeQMpCTSZU
olkySKElv2eVlpll3qYspxGeeG4ds9kiJnWLQ5H8wAwyG7baZVs8aE8nnwa8B+4+M1B3Y3luZYCJ
ZS4eE8bJ4Z7BP/bHcqZL6GYudVGbO310NcgaL4zfK+Mudjq8i9CN2nM/O/mTUFn8NRkQ41bcCXaA
DNvgjiYU57uyXJbLAL/IOSyN4llbxLPzh8bNdWSSPsA8LXWDXaemaImwVb0YvUfCcap8T08/T28K
p55hHk5pFGBlim2D8wIxUjGESBkhrWfe7UJ36B1hPaYM3lOxkX5iEGEAt5hOIkoVa77JsUI7GEUY
AbNdKlsyvm0qdbR9rwhPrZ5GzBGeFxs/cDVW+nvctqg/1pGLuwtkA12PCJt3vPTqs7EpqU+McAQA
E/vujYI2Zd06Ayq9Y9t0qvjElCGa11LWXXWmUebSyXY5rYJRFTiCxspjbtKFDt1C+FhpODHfzWv7
QeEbgifPGNS4K2xogE+1bltgxtKOo+u5CTzsTrjv8arRE0j8hxzTtvsR/E6PYKgfMIZOneeYdwoL
6CAEM8YWicKRmDW4iFqnudh7LQiZO3oDNJSrPOEhljJN7DPP5IT6Uzqm6V77Q0CXVfkm5F1rmD86
GT2zozYB0q3qIag+GjHRUnyciNI92cQ8Gx54EBnR3AqboN0VsJHtW9XNIPTmui7lwcHGyJNBWw19
pogDBCSSAFekYUEzw6vLjZ5XOCDfDMs9THWL330w5u9JHLrpQt/KpPO0RHmgJvKpX+4rwFMnFqIj
DNepYaxOlEy5CSxCHtaZR7wbWSUxcTeelZbJyR56k2CfXCfJfshrTEt0/w3zNE9AXjYINFJ/K4Ak
JVe0LCkF+i4ifRwFZ0UVZsyZxj9MwqsJ8oJ4EZo5CZyceMIJZIw2dX9fD0BlA2RjCBM7P87AzHij
LNx12lNqzldkABiYkBNkMAj8pZH6xSnmPIsaXRDD6Bhj/9EQEcXhCkGs5Z8w5qnuKxZzQ+uNNscZ
vJNjZw7iIJ1Od24psJuwytDBotBskr0JEpe8OdkUCrJ6YdZ1MVzlakpaGk5lB6ckSRghoK4OK7l1
6iF0kYK7YbyvS1KIb1XimsUujDubUWtEB9j4wbmk6uFGhakicS8Peg49k+20fIDRsP/syoEpmAcK
un2SzKyh46JmTfhVOwDoAADWjG4hBcv4Qbolip+oKqkJmWjyW17PRVExq4uDYCZwRBDhIYBd981o
XodmRQgI86QpT7yrzslH19rpLm7GpxTFo7s1tasK6OChTcxFUUfTE2NxH12rkZbLkCAYcvADEROB
drwyhj5MixXa+tIi57fUFooDszMLhtyo+nqGXymwvLYDIwhdIpTxfTVZeH21wNxD5/an3fZfVcl/
sczdFVHeNv/8B9a51xsYuTsuslwtFE0gF7+P9XoDGybHHhqBVAVnALaherJOEPU5ijpWNnVfyYto
qq9MGUmVzHiNqTq3hLt7M5pRws5rfaADn6hvnUaBR9DMEJfJHnEI/fIGDnkNAHEWmYTD1/K+4g7w
O/cgjBE98Wo0R1Dqq2qSlYRe4xtgWlkXS5MB3Qncq1Z0gUMSsurxMzibPjB3WTlkXv/BScy5gFJF
smSPgQITrtNhVqLNLI6EpMl8WjseYvsvumiTr3USFt/S2KwM6JiiGJB+IF6vORFbRjziumtGIJRG
H2ExWFRsWAJNdzSCQ1QVfUgaYkCPANDqbO9Tgsjcfc7eV50aAR1y8QR6lnVVZ3NafxOwbCd+qphj
lSJq1En3g9k6Kg9okvTocNPLqX9AMT59TivfYK48pE71UoSl1z9oEnrz+8gghgNVLZNGwp6ToS2L
l8QvG+PPCstzltGOHAaKaTm1N+bsDfXHBpBvSnde2PFz45qMUKyhy+B1h4azPOd5JVeNN7gIpHob
wPLjQNYSwxa8F7h/c1+ZOGRdpmaqRK+HUkEhII1MJcrNnPulB46itXDBgWxLLOYeszCfhqEbx8Ni
VQ/vZtFJIC/o6ZJNWUFd/DAooulBpLhzhFvI64oKLVib5h5Kwcmmwza0cR18m7TQ+pPXesUPg85a
t7k83P+va+7dS3HzNXtp3hbmy5/zvSgh1QdhSy3/rz93/bX9+upvMKZH7XTfvdTTw0vTpe3lFMCp
YPkn/7u/+F8vl9/laSpf/vkPkkBy5M0PL0FU5D/Xxkr99Hovv/2//rXl+v/5D/SR6df8x9t/4a9a
Wlp/ONq1PK1NV7nC9Zz/W0lb3h+OyfJhCiplx+Sf+nchrcw/TA8giGvbSjmSQvffhbTj/aEtR5HC
qZSntGO5/0khbfGn/1RHK9OkfJaeZjGi4NX6Umd///oQ5cGyav2vuGPbo8EXbjKgc4fK0Xc2XNUr
C8DLqnGmj61VMjsH2gpQ4Dk2JJkdU1FSyiKFjDqi73wbBQBTD3n46Rb+3QrJCePNlfEBkUVz1NCW
ydvzeoGMysDOe9eLNzXxp/uwns6IjLxdbtVkwFDRrphakWcgK+c0KJKoUbfhxQfWNhVZuf3NxSyr
cZFOQZEffvzzH8tt4mKk4ouylSsdYb++GM1cDRVAzHtmT+Od7SnnRLchv/PI/omHEE9gno3XnXM1
EpN1YBxEaJXRib8Os6/Osq92jdenHi7DFdJ12EwUxy5No+v1ZbhDIHQ2pnLtDjYRimbaPvRG+Gd7
yS4q3fwQJ+WSN+mvcfdOKIIo2SdVfgbBsjWDxjzM80Cunw7MeTWl2jyPSIygNrqIRt+/Y5In9PUd
c6UrLc9WwlEuV2y+vlQSKfKOw4Kzvnxrl+/KmBEvomm0zlXpPZK+hPzWGJ+aVtMM952TBzz8prdQ
NLe9+Q0X6SMYJPNc9yZdWhtllMV48KknW0ZTlH1SZnA0l5GmTbga8TeVt9Oxjm9Ci5wa28bgjCCx
T0JvS5RrfU9NigXCg3zBLDk41Xo+hHE73VgW/s73P7z65XFZPjzdbymkxStsvjmd5imjJt2QejQs
V1VDfN1A/od8g1TAQwhW0Wk0lrkWcohdIFPrGyfNcF1D0tiZTvmcuhN1YtbFyBpRp35r6wFFkA7z
Nbc6PGZkO20cy/8Mbyc+FlPcn3VlIE29fJEorFbxEtW4TTJGjOncfqsyPL+ZNT6muRyubdET9BVS
gtp5BY90mD4XrjqBasnXRTEBFynLz7EYGjRCMJtHw423MnIr8BDGbYnk5JpTTsZZ2/+UwklHJhFQ
kULlJsALCHtXaHN9SZEzp/EbTLdbZlnOyW9JzdlOITWGthNAPrlYkgEr6no8+meRt/pDyGQRuTU1
0JAd56D2N7mt5zXO/6tcDP3x/a9JsIq/fkaFcj1p8k1ZtoB29eYZheqfhPVohFw8wjSmWvcyHG6R
KtiMH9eXt5xz9taX7YfO8YovRNHC3W3VwWCdNMlCPUp0L0M1XqdlwDE09f9UvelfFyglV+zT7dXl
+ze7Rq+p2UqocfXZVFTrpMGOd+9/mqW58vbTKGtZHtgeBE2WN5+Gyqnra1yaG10y92ts3gkfBYdj
PPNIzR8lY6SV21A2oNbFuFgheYDgazxmERIyH3wtSCAGiMsPuSe/z5nBBKRs1a2FLfXe9eoHv/Xr
D57dEmfo47Kwu12GuXHbh813IyYQZ5jOl+9LGyPEeV5UNCyQ211dlCRG01SvQmCnlKT5zlqOAnit
09+tO7/cBcpqmq5sapTY2np7F+gWTCAvULw7aU/rnS4LY+7Brs+srOBw2idTG/uwa5NPuUEjt/DG
jwzfyx1ktnHf2re520073abh5yr09grw9RNKeusaED10guXn4V0aV+1iT1dZs83R2KxHu3HOpIZ/
NfAubvjhOUGaAGtfpuQntM62nsxxW8+MTf1RJ4+wd455hbmZw5F7myeR+7sN69fbIGyeakt5nmey
DC3L80/7etv7ZtFZTEndhm1Ipp/yxubFg1J5NS0dX1gcGEM5Rsl7gjPFmm1YHoeYHXXKElgPGTBM
UyfWTeQ3+limorjRRF+8/8hSq7x5ZF1hXzqGHICwG6o326pdmCpsfSHwlkk8gxXTryLLIPKb4Lrz
CMhhlg/FgSOHekQ7DvdRXM9eBXYs1N+CdnTwh/AGclCZOK3Ddnj/+uSvCwRdUFc40qafaVOEvL6L
vhMihS6I27Ax3O38GJMnZOyRPJ0whaxCWrthTgfaKxuKfLm1sn5v0NbGT3WHcj15mGwjfjCsyNn2
8keeUpVPNhFyltF3K5WS5JqWHF0ZNbuUugymKKXcvv0SusbXVo3uuk5BchBDi+hVQ1oz4/q7jnIi
4+f4QcXwz4rMnJ9tX9w5sfn4/ocXy3rxuuahZLWXz43qSFGqvv7wsqT3yovMh29I32k9fzgqOz+Y
fZY91lzdqsud5EOthy0qUB5sFTh4UuTjOOKh7DxmLVPoI28eOu9Gg+sF+YdNl3fmLAK2aTQR9e79
S7aXffXVJbukMkh61sKm4mYheH3JkSkAz+Wdt0YJJq5CvyY3NSk3bj0lD1YNAN80AhNwmpAAP8FN
X34YTPvrwkfYlVMxkb7QB9f2WOZXhMLaW2aLYpsq6Al5431Et0pE0GSJQwXVl96kfTskIFUwhiA+
neNoHfUz36HdAKPUdYY0s+lWuWvUi+vplMTjjTAafzeZQP0SE3hlOB0l4qHroSi4JrrEH2h7Y2zP
QRoa2Z07cKkz6pCNnfZQIEPvDoUCE06Izb952MWvRQvhvo7nsWaA8PjlYeeEKlU9AANKbI7xFapK
KYNvc0MXp0wxY8iqzh8u76PvMFLvbNwBtSiuaPeWH1N3eDTDyTkBgda3oqFPm6XRfk5qY+u0epvR
0nmCbPj1/W/8b1cQNm9JgI2n8ZEsb/BP61xuj6GyyIsjDThdX1632Sj2aCw/RGGbXWXaWXXlXB5b
DS7RMdw/bdocNwycEYdRDmYMZnE3Lx83unn/0sTfLG4c4YStuCyMrPZyv3+6tMCnuOpGG1wgRuaz
K7LiJozGryLRuL68cZNV5cdLdWeMrce8GeERnbEeaVXaPmYKYL5Boo4hBvbtNA2/FHFwrRXIGbuy
x7vPsMMnIlVTbB62lzx5if9FMNt9oGvyu81kWeZev1acw+hWWRTY3Om3r1WB6sM2zFFSiEnYcXwQ
7l3XoXFNXQs1T9LHYOowOc2u8aloYFN6JclfjUAbAEEEF75hbOVCaXz/Fltv12euiHaIEJpThhDK
efPtw0F15TQF9UYMwVoHxXDOwy446frcLFGhzEeuUN+4P+hL0rNHvuTKvjjZtgkIjPS9Y2M7WBsU
EEEmnZtSxh9+c4Fvt+HlAjmnUWSyfzq2eHMQYGxKcVWH9caYPPTE1eAfwoadgpaxdUUU67AaaWlX
uquOsV8lt3iL5mBJL3uq2mrR4Zdfiin6MjUdK5EdXCcC+/b716iXg/Srb5dWpMkJzXK0w6v/dpMj
4TYesxnDJh0Kc4uCm5DOvgy3LvLnQ1H0L24CelMZyQe8nNMOmAR718lVc3KWFoosDqucMuDc3yIL
+yiAdN66o4BeniVnU88FcVKG9dRk6ScxpdnWmzyBCiEBCWZxDFVGn+wxQiywb58m/wW/QVOP/d+W
O2mx94FaJsNE4K9ABxDr7C6WBEMUOt0bqceRW2GPRKh8ADNJXoJ8SeHOnXrg/Ce1oEkSKFq3KT2M
VQv9kpVI9Vf5sCCaOGqi8Sx3DTIGPAHugCKXzrXlNPft8ucQo4LTmJtxsuZ4lxom5pTl/N8HQKM6
iqsUj+qfRl+TjbHCA+B8gjWBkgx1Rcrbf46KdJNwn3bpYDtnMmfQmerxpIgf3+UIDaMV4ybaCcU8
nm2jiX7zzcpfVnS+WUanpiXRavH/b8orlnDCfn0zYAwWI8kCmIqE0tr7U62pvXW9dgaDBiLSNrJv
j5fLAjsJ/W5ubxccLEhMsjtn0ibdvo4eGFI0z2h5z/Tgv3QixZIiqhFtkRb3SwtXkAoMLxn6sMlO
haFrrv4kbCIVRFgJqzzVnfPl/WdX/rIy8QkdMMs8wJbrsM6+XmMrilwyGpin/XX0tWbVrq0lG1j0
30xizGK7d268SnEQ8Op+A54HTB85KUXR7pWFJiM3dHvIQD+uVDkBu1g6D0tPirZ4Tq0Xy0dFKtcd
dGYWuzrEvwLZcHs5G+lI3DvEuWVhnz15fQY1LB00XFdj3jtTsgA8AB1ayFR2oPSe3v/kf7NbS6YH
kFItkgptlsDXnzyuobG5Gf2Vma25GJBQTF18jnMHepOOu03uMw/zYzgHuELKVQ4kU8yGPExmOZ67
ljePzjzJkMJ4aIosuDaY2EWxHR7IBDx7fkOTpZ7Dz/+Tq2ZVYK3mB8db9syf9kSkSJ3ZlgBN59mM
NjORFou2C/A2/haggPV8iJlSWnUy3DRNsBvcpjyzuz9ghCI0aRrjVdeS8OUF8rkCJRf2yJ0sNwd5
dV0tcd5RAxL1/Wu2l7fk7fpI98/jSMn/6Oy8vmZm7GUkXFRobopjafQp0qMYHhZNgmqZDt6FFk5y
f/S7jXnMS6+4n9r6NhddxDpKPlkcZucZfdTmsifxZIAksWFBBjVjGnShcpW1Hm5VR2NmNcptLDVw
KT1r1MDo+HyaN7dNMD3pDPSSbr9NnTIAuKF2SBZZvkatUFjGxrHNbOsywAPN5AINWmxTWEggAC3L
TUrtvSsIhM+MVv5mnbF/2UHgBrG70eCmWSvF5Vn96Vv1GlSTkz/MoPGkOtfwvdclJr1zEHUPk5z2
SUiqrVcOzikfoSIZfiiulzgYvA8Azdrr0ssQRZJUD6KpUHvWMmMXUtrsI+HE0G+SH3Dkgh1s12zT
tc2ifMIyYjPJ3TWOGz12piLewsK9gWxhDVR3YNRlY+QzpvCa82+1GYTzOZ84gwla2ZTSdAZQamho
Z0SNCKrFNnf/rGzlPKvhN3fH+uXu0P13OUIJjuG0bN/WgfBhHAmCwFp75gjPIwrBbBIfq6+QYFoQ
2xxrb9t+ThAaHSJzhAwLfzfdyNht934EGBV7tvmbk9Kl8Pj5oWZbYNW0qPSl8PD9LRf901dW5xYc
s3TISfrMFwwhU0+dw0rFmTB8d+p+2mPjPV6OvdYUnZu4Qvcbts9ZyUG4Q1t+YNh4X04mAmFYqTgD
y3OGazCFNEvkaz3uDXk/km/5meUTvb4dUN2WQIHS1DxbYWzt6rJSh/9Gk1yIX99X5cBmNDm42miR
3ux6ocyQBUd1sGGu4h1NPIxEs1XTNmpt8h5ZMk950eqNqqJPAa1Z8MBjv/UTOZ8NLyUjAzwUi2t4
O5DpiiqY+u65EPkmiXg3TTqFJ6TuaBez/jcLzd9euDIV7U4PGgyLzevvxLQafwT1GW6CUimCmOne
J4F317owwYNCGmtpDD9QKsccTa+8sF1XlgDVRdwWwdT2bmYfekZr/gCP46CT+dYAiL1jqCmWpeYx
vR5FHtz+ZnH85eHmOplRCU7dPOHLNOrVc2SMqoojQN8bWDAizobwqv9ENAt8h3hKkdVTkkPuoqrt
+vmxtIiWaA7kYKIQb5Ta+GP65NbzJwSF/gPv9MsohLmvwsm4ruaZksl76fUQ3IIhDm5tf1+MlnNC
G5RrJH8zRtQhle0ZPl8J/M3XN1W+UHOimDN34Yc7D/zQxIh6nQVNvRuK6RxmFJuids/KxSMEMYVd
DrrN+zflb/ZmwVrocO5zPchPYqlafnq5hjAlDqMfFtlti/rXCdrbeEyhI5ig6btlGBGjSNtcjvsl
XbXE6529K1KyLan4V41oc4LPkglpBvHmyZSH1zJp1gLpxOmyzalubyNO375/3c4vb45Lo4uyQro2
9A337cgtiXQ5JimxuZXv6bNfzFjoTf14WQUqfbU0iw7o8mveZLd6LhTMt6sypaigb/E1bLx+d/kX
dSf0tq6hU0cph1GFGIA3cHJWZdZEDEKU4OHuP8gA/N/SfToL2nlnOcHKasSQbKOIlNfJR3WWl5yc
F5DJAP9wW1nsIER03Pl+/OAHVbMHmqjPqIVII4K6bbml8dwy/0Y2gXqFrSCY/e9Kts1JKNGc/NR6
0TIGljPxPQgAYBuEd9k5XUaf799K65fSm1vJSZkXgvGCwzr0+hFwYFQy87X/NQEifCu6uTSJkHuo
E4qHNY+NPJCUNOwilT+Y5rjEJ8X371/G3zyJXAbVMeshZxW+19eXUQHQDUjQRd1hLUAZ+4PpjCBI
kS08GuNjWM9y58WVdYNAJCQLRJNOlmPwgWk3AOyWR0ho5pq4PoDsDrimeKAM7rPAe7Kw8f61V/hZ
9LvN6W+eQyRmdKC0y6leXY79P70/I6aCOEpil34IrwMNxHkT2WxOkzujXc8ite6TAXpr3M3PjWWY
N+FsfLK8KiN9Xr14XsdXHCfqHBp5eCWc2j83Lse81i3kFclc2cEKgyO2j33Tiunjb275L0cSBkr0
2y1X8x4pTLxvbnnpOZkEqLyGXg3ELIMgYEZdtaYC2EOh809Z++Ey7gx7EDpad5+aJvZ2AODQ1YTX
QzrcDgy017rOyZ4biFFhUJAd3DK8a2Njcxm1872yqFvNbRbmL/XS6vjNh/hlWV9kurS+PVAD7jJH
ef0h8iyG10d+2LpfJvtaDZTpZX/gJz+FRV6A+GF61DRWS9VAGVUoPoHpqZtKK6aQEdHlevxAqCyI
/o6cVR4eTN+Vc3YIfTSImpW687ZNPt2HJTzZ9y/+7wqupZGxXDtt618OGamJ1xRzsFp7RrJuJu97
1qKyVQMZ1VEXa3iB2ME6n5M6h8v8MY5dHIoTfArDJXLpf6BkYC2gHy2VhyIT8cCb7SAo27hyuspd
J9CRHkahdr2ZRLtgxjxuZnZ95ADtbqbZ6ZkHKW9fCvOTOwfV0WMM87uF6W/eLWjd0lS2ZdKbVG9W
BFMBbiFJwsW32cDggpN3hcXGYr12utUse3UTLccZuZiD8TmqfZsl3qZPw+RAWkm2+g+/K8G4zkHh
QgGBEoZJw+sHrY9kBcs6MOFXDgIXaw+M3AOjP2kaNwYBqm6Y/xg4gJ1mhXDYEJ8uJWPFuf4q0o69
fv96Lsfm13UxK7bDkRo1jOcCCHh9PYVJNk1ptvhwuxS/Dv/EJsoUeQ23uFGH7cg0fh05AE8R0pYr
li6s2LILH3mdWBit+FT04zdkoy7CNVJuxDKH6OwoPGSedRxhhayIKS0OiC3XngRPqDsU6b0zPjCB
92FTExTPQzL+5pVQSxn29mNxtLFRzTsmOvw3fZLMD6BBtPnEV9ocx+6CHt9ZRZV+GEOOJBiI1gmM
BSKGIfqwrvWHIFHjHajwbYC80+8M7+sUEw1wWbm6KbLMK0tU84kG7J3h5WxuVZAcoXc+W0B8WHQ1
lE6itZ4DB5536aAiztxpSPYAFp2rIsiNh540FNPD6xYilD4QYOTdQkPYXgQGjQJ4BZ0sYGjqyBua
wMyulzrCAVGz6nHdneGM/Hlp16RVE5yRDld09QBa+DMGFTCCyiq828r29K0KnaPwk+yIdh9Gk2D+
bgZYxlDepqeFaBaUznBqZvsz8Uvhqoxi+cw5mnpi/GFBSOHD5Z9hGXQEDfuMjCeFkEP5XBZG+50B
YmZFkxfSvJVj48uc8nc6hbdbyuJyYBZ3afdQD7lvtpRAGFmAqoIqJ/fF1iM1YldU411BQ23dO97z
WPUAIQhD2WA41HuHYHfpm/3+0royGIxcMNPZjCLcwAC4LlMyQuNCfEwQ1Z5EPhI0NN/FpQ/boRHF
dSwaNO6Ex/3ubX/7GF4+CEqzRRrkMFRcFqefNvZWDnNRVynk0KUngXnB2rZx9FXO5ofL8BeTLGFk
sr4VyNRRmWQc/AFmclyk/e0SM1IZH0Kk2Dgj6U6+/+r/0ufh4rgqbrWj+A/O+9cX5xrwRsLe4S4v
e0Dg97u2iN1TGSAXn2Rx31R1cxsONhqWLtppy3jyZpvt3G7hHGWZd+ia7keSh0967KKT9ul5QEuY
12oZmJRjheG9Ca/zWdlnCEe7CPP9FVDMYNt6k7pu9dKzZi5VLQV1A/78GATGRtUT+Dc2uW0aoHTK
KvexoXJcTS0s2443qBJVdD8QgYYHJrSvmfJ7VG0s6vYY/aYqWOrGN+vIco8EJS26GWaFLCiv7xHW
tybB1ccng7+ydaHbnbphig4VgIlw3XQF2pgqK86V0vlfP+SF+2gSZEtwdY7Oq42xBSpnd/m7YPmp
y18NQfyNiIz4OCfVTTwO/WNvNuXJ9uf+yLkOOE9zH7nFjT1U3snpuvaua8qPqo2m4+WnLrI82IZf
eml0a0QrJm8wxg+c1NbdRRoW2um4sycSe1ajoN2ySoyJ6Yut0MOBZbp8ubWBfZfpZ727/K3l+nDO
e9/dtSarReCaDy0GGniObX9qE9a7GOR+hLt142XNhocqvSqm0DwP9oiK3ZPxTYR5YFXPHIBtdrS9
LuV4KoYv5LaXPvV2d6PzwH2aC8yBlbZ2f3WIZK18+ujldIIDOp3wKYFruFwoIKNTYGdfYNQ3u2EU
9JSAD1wZkUOgWqd2Aukb8P3luxhEQdBSOA1H7Eb7tu7ltR+bzrFKrB2cH/vGEBOZ9k3GDDrBKetk
5FP0I2EgiEqQ8hcgBtM0eaK9Pu1hOEbPVeMP+3Ks24fQitc82eX9TILStZNOnwJO9E8tgRJLBoK1
H8gsIA6TPFvyGX6Etpy+9IQK/+vSEhvmG+6HmdSToTkk5N3tbKADt0Bcdk1imQ8oRb4ZCCw38E/p
4mRP+FfFuqHlzbmphWeFspvogPaxMjLn0aucD8yZSAPG/ytwGa1FCTrMb2FOBYihnnsUcUMTPkyj
bV0njW8+jNrndNE35K8Oj5Ftho/GPI8PmVoruz31hO4e27oqrqs4iM7MS9SWQD/5USFhYoz4AEYt
XMtkcICeYan0vIDtrfLXKdmD1z79YqIJsmrLPhqi3mflMokt2yo1mmvsZSFJtXIbjhMyLDSRmqMo
qwDQpWY7jonHVMntGTuY69qF2W/2QX4bgPtO08Ejew/OzCmN8o9kbK76yMKRhlCvxTC2uyw5y6lk
g3LBOl1+qAZjd3k5Orz0O8u0CCMCkFLXAdwF9dy2tnlWPd2xOlwAhEurobKHe2x/5iFPegLUq44I
DOmeoqmKtkoOH3Refh689GR6U3ufArO/iNwS8t4RJ7ZHUVn1KazS4spCwGNgqX4G4wiEmdDVc9Ox
eNshladtDePZRFnHeryJ00Z/KBd+0WLuIkATNejld9WXlmngmUQRShLbEiHqDTHDxkrZnDt6t/R2
+PuTrWUxzDegYo0tNnSRW3uUVcGVUgN24HFWd2FtxCTBB94mUGBgKbQ5JPr4eYMwg2RXzXt3nD/1
i6bYszbaaYp7bPTufjKqmI3UTrZyFmqVWdF4QrmurgJIGFtYCKTX2MaGSIp5G1ghEb6FnLfR8lcD
toj1oIhITUO40Y5dqGvb6Mpdv7zw4RQWN0ET+UedGOchH+lbIBzeMOj6PubheJ2REboc7TjgutcX
CWvJnP1S8uRmiUbL98i5CKI/M9eK1ji3o0MkzADiRZ7PNxnP+U0R1NMxo22y8Zg8bsyZQRDuec8r
o73t1j0K2C5i+WA58DP/k8vCuyLxedwYbu4cCSoDSqOa/gk3IhydmV7bFN3OdWrfykl+UeSZHJuZ
tTonRhDAor8OMq/8PA3XUxGnN2Fr0cfrz3ja8RKXBe0gfdO26boYpvp+HIL8cNE/1A2+6DzW/Ybg
I6CIS1nKaDw4Npnj34849fluITU0oybKox2cqzTZYdyYf/gwOldjNNoPxOLuJjAym8bJGppEkN7g
0zs4tXS1J+NJb92wf6KDhgR39k+XH9IGNIXdJvUOZx88EhI7NlmbMejzpgyYx8ieSrORYVXojk+F
qABymlRhXvIlDXPzhaHQi638fkWPtN+zgCM7aBEhS8iBl9UDQxlW/4lsnb/EiJCdmt3c7QY5yzta
0uXq8v6VqlcrvYxH/hJyz+z3p0pzeJ0b93EgOue8cHIvi0uTuXKlFPry2oXb2485NAbaSPtCW3JN
qlKwzwWCeOa2S4dlS25seKArGwCJ2WRkDwFly5qPXXIIJ28VN3X0jex14rOa/A4xKOmxktkIaWIT
PhuXREciOza5YahjNQA+QQflhlyP4fXGtpgDQCAGxlGr8F+M8vkyzS6iJQKhiobDX8eE3s5RQCOq
qlu4IdOIzytV8aZzs2ojgwK9i8WfTZ2X382pofdzBA3eJQYANyIC++W2AIneXgpupE9Eohny6XKL
UnhQSVRbVwF23Ot5Vlsw7Mbp8vxErt/ThBjq25K8gkg/jTPFr5tXDzKYnMfWJmmGuIblPZPDMhz3
uuDAOGMfF6F/HqoEYuTyHDbkNESAFWdgyzU5A7h9UnG1qOabIKc/pqwBFkpo7m0vJDfDKnlCI6z/
og7pPfvzOU2bKwPt7bEGej8qwtaFy/NBmjQlQXkULY4gP5hYkdNtVBP7QWnSgnun6co555i7hwEi
jGEfENC11XVZP3E0Ih3AW/8fts5rt3FlW7tPRIA53EoUla3g7BvCbtvMqYr56f9BH+Bf5+IAextt
r3a3WyJZVXN+cwyL+GNtX2Jb28APnhF5uP1TPP6Lv5YYJX8iN4MIwFT4BPA4Qq8EvALD/bFvAD15
RnEeX7nM5daZS5SPibswFQiM1Rml+/jRu4XpO030zeIYX9RJoZmY20+23lccgJMa/Zp2QhHEQoTu
BIpR9CWb9D1z589MsANAs439YKuFPFsiHaJ1ubAqEbZu0lnXAgA+7mau4/k6jfJBjOqw6cM23bIp
RoDJ9NN+8EKHuTPWcJtR1g0z5crBpY/fOQ8zGQrW+T140z4ovfTNxF3YJGG2FRPU3LCftpaMCE0m
qQB0RBPQ7NlGiywfV304t1tQa1FuzRf21Nd8yciD73stw8nYjgRglTCncsz+AKIJqoGXEVCGFbPJ
r9tg5OdJbXr7RXmaOMkCkqWDlBlyQ0pq2LZjqr6MevGsSO2lzQGGgCnMMBqUtb2mZKVsrWQa6XCw
DPKuR6QmhxouJeCtfLaPKZHqKYmvPJAZoGwJGpCxG5GxahriHpMcnbDsKxCaTS17bWmdnF3p/Frg
yge13vO1X7UhY4kiRUvFvtbFjSGe50Lqs8+M6zWyxpung3K1LcpzdYuWw5u+mxnwKTquPtAFVVUH
iYTiFQ9IWnmHppMxl0CLGvUpa40CtooCrqJqQYwMxrBYsUF+tFiNge22bEcDeBHM+zpmQFnzMa2Q
pqfO89+FQgOtJ4GOIilp4S/y/HIPHm3fdR2H68htcsxNFCXSq4LMJy2rgPm642z9etaAHcW5Mblm
deGRmYOAtfQCZxbHc+uPxbSBC1a7JobNQSFziWeKYpZKKYaaDLXrWZfjhbcd/pIaFJnlYISI5hUY
Nwa09W8KxgwSxr3mF8L7ypL5ax7GczV1dywwz46eEnoX1pOKkrgLu33WZ9p5YHD9KMdpBwhgFUny
mdaKc+WbhcBmNTKet7Ea174pbadsG40UUp8uCjtRyW2vaxHgcZEwtK1ubAsySYe7PQWWRtPOsy9m
9Vs6sLbLLzuzDgyCE3SIP8Ym54yhm2dgPT4UVmYEXRrk/c5sfiakE+p0o91gKeZJeNM1HXqig7/t
dBxQNtDXNMryOOuEBuAx3XGswZVGkjpKkzw7S163UFDCZfper+F9JQD55ubMELOym3T3leiLtRGk
6mMvn/a51TILsZyk8hEaUwGAfa6+PeIQLgUWo3+JnmVI8+4hohBc0LjCP8e047rNQXr3zJp1CUww
HhDsy7k9kYS9ATbwXiINYTackme8XgqyGW+ZeiyGd4j402qIJgr9LOlK07coXOQTI6/te9Y7dAcg
cy8emgXZSMeM7PSJ4Cmu7sYSh3qeuoDD7G2UjDAglqeF4LxAauDnMNdFbW47ItWhFa57OKqLdzMk
tizeGhWJKwdyA9q1gFvej/ZmwPeLMCcfgmZdKI9Txz8XkLAG+il9pd8ufa3VvQ2Vr4VNMFw6sh/S
ZWHS4/KJjWe7h82Jw7QBfjg2a6bbCSbmyH7GRNmntFr3oYQ4PUVOyv3jHtSFAhhKkzlWgLJWuxvF
fGtFywIDC+ag8OKVtveShNWDF7tYe638exqsC5Nh9DmJ8DLUEljOLkQTCKF0RzEjKAtYXU3Eq44J
pmFD1H5TCwosmF8DE0BOj4p77JaNX+AaT1r9rg7FR5w+k3LI70lD0ZrqW68yyeE4Fzcxv3ubQnLT
7b5SFNR4Zz8X82oEhBe3rzBviTZtZW6rz546SH/UACR6n1nBLA2KmLJAUAC5gIPoymIjsLKiSRz6
Wj0qBhKjRk1/MF5sunlXV9ZTCWn73MWQFUtOS3QLgfbAsE7FIxcMXmkuZIci4mQHIw32fdlWPdfx
mB4iJnw3ZlJCS6cEm+qmuLUh+Lxu5mKLOCzGtopDxX3WiERoNY+bylnFNsFCve72bZ+4J6vi6rDY
0xLag17ndcawtYFbOHkB2wY020Vxi1ue4iGqMx2y8SJQMirlBrL9RFAtPnZ4DU+M/i+HQAJmf9GU
e9q77AtA4XQwfJ0z9b0Z3yp0VphIGFxpu8YZGkhpgqWkjcozDjrVOpojX00Zbwu9daYdXAaMHHf0
ceUFadoq7KEHvN+A0sCH8dCe3FlsKgNRlT6WfZDEBW8Ny3qhYB1JdTJHCNV6rtoNJdN0hOYzy3tf
Jc+ek98Y0im3VFynAPWB3Hlk70n76vAUqNHLOjE/NMLZG17Zpavi6ihbANcu/3Lgt+fEY5iasw2K
oOmlHHuxV8LoR9oQx9Qxq/0IaWNAh+8cWTyuWYDuSKp0JXtVf/vhV3NvCc/2aGSOHCT1lAICgAox
sEcPO7Iz/LlnptlXT1PG0zVGtle8FN2/Cmsn5fuQ29OK8wMnaAjEDZ34jD0gaGQIiMd2IWVHHvR/
mAlBZqgIMlq7XDmhSI8jmEYzzLMXp7J06Ew8E845hJZV3pubaEQGMk/O5wDtoMAv26SAyoTwB/U8
h+fUs4/GMoNQycsgKAnBmertCq18atws0AIL0j3oibNpeBT4sdzReI0nyl6vRk2XltDMCHvBsm5s
BbYlBdCjOrHrHwiGAbmTpOU4yoD2w9A8jt+2yL5UF6nX3I67UWcL6SKkWJNj1Z2G27Hhn/6QMu5E
TdcUQFGJZnoRkA42SLaGG9Uj/3ibpn7dxjz2+ueWWZv0JS2/0+LNiE1AxY6eIHUeumuqxC/NDIR3
InRymOuhf+3BQgMU3nZtOD40wNIes5qJEO55lVlzIL11RgZHR+Jmdxw3azbO4INem7i9msoJ8dux
nEdq+9GHkNQ1Wy9+hvEecbxnjH1w/Copjjau+F28WOsdKDNcnPNOShaIJSalJsUemZhetE5gtky4
T37OzAxuR0L16rQZFbTfEA83w+DXvJWjb48Fu0AwspB98Wy35B6badWQPY5uDfgJjc19LJ3MV2Mt
0BG2wDv2DuWEtVAv6w2ie/Fs4w/myIaFQLH/1dyVv25lPHEq5GSsv/Yoi82CnDmHTsBYm4G+Cdg9
+qcpDZOC2gU/Qf/jJIEN5Kek43YYjatd7AGSO9pjCzbR0B7V/BcUylohI8bWhWoECrrhWII3b4MB
FcNQb7XxIRVvQ3jFROubrFw6hC59q4QH5pOm7tmonqIChd4LM7O5EkzjBpq3E/ka60ak7vIYgCYn
sBLuWoTJpmeKqmKpFj8OLMCelUe7TO7bRFGxtD5BydCeGa2tm20wGg/OsYveouNM/dTbSGZB7C3L
oHyBnmu7PnegI14pTJguVOJjXdFBeRx45EIU4uX2NOWCA9x31HYDt7bAkgiMbDRJ5XZBV0RAkSE0
Bh0r5CaacDW4pftWW+O5TGpzozlAcqscQUNOnK8rgJdjXOMOnsJS51Gj8XCUt1Ro2nayXaqFHlCP
tNBfzHb+LmGpbQWcB3+Oihq4MlPBSvWTt8vrlxcJZyR8LnEO6zOf6M5N5nAZOalsG5DAubKhuwbz
hSmw0fWuklKUbZ9gKa2QDpcKqmNWA/2r6UGbt3XLTLjAJTtYyakg9XUYe8vaGmNsXuYRe1qVUZns
ukcRmvQzE885e/TBttDuOKDzwAHsEVb30GQK1TTxa421e2SkHy3xVJ+NTturOtvkPDrahMlbBoPK
LtxMnbotq34zOzqr0xtaIJI3FKWp+xgbrQf7mhAIqbQVXAvOCk81EdQwf6U/CIiw3VAXXuecdkTh
O8a+6M8hHhUoLEGHVEXvMTqD+OHe3mVmvatS9BVxfmSzkvN4kemNbPS4ihuh7sDIFgenu1YjeEpG
9cYT0u3mrlpcpjwT0ETBVeESZ93Dwxg2nL3nrc79gioRF/szz3U3pa3KECU5GZqtMBBVanwM0G4s
/DaB2uUc2GuO72PuageGgaBx1B2ngTKw8XaFKaDOjMfAnJ0FDqDSmBkJIC+LRduAdNgYZUWRgPUr
2nXIfgxC0kxj+bUsD0NvnRNn3A36YxWG27gzAYiiUV2OsWnsd6zay+tMP2JTZZidUOKplKc8lvhu
eU+82ifCuyYbRy04IvgaIsIl5EnIOlnrIGZl+Yz8w9Lvmg7ZlYKgiiesN7RNyWO+DQsO/OVWF4Mf
GpwScNfWHddnigFEYXg/1dfjzE3sntqKo+TQLW4LmMUzIKAbNdsNkJTTuDIqksB662Or3Da1eWCl
2kRDumYSgoL1mf8lxUcyPS6qmzDu1lqJArpDixc9LmaHQrKtPHoTraaOhm8/rBmdZ6TBXLtDvQIP
CBS8o0uhEa7DnBMnJzYNFA/J/2rUGnah/LBT1mgORwx7cJfKrVuqvjW8sHdnJTIxHmSnoruMXR6h
GijFrVg+yNJ5bcMjKXQ9yMLyGAsKtR1iU9aT1q/diCrpJ6UOr+x58iTKC70c0KrpfFY8XBtdOK3J
+KK0HsIDDo+jzFGcltMqrck2OQXzehza+RfldO3z1FvZoqbGrVJ4iLgInb0nhx2EG1i+iq/P6qbw
vmUZzHSCZqQM+D+3/eBhvUrZJbv+zEYsDp214RhBxzUSR+9G8pQxFSpic006YFWUM9irwq84wpks
b+C2Vyoz4tmkbjzb2DShSbAZC8+7LO+Wl2w4uYNtGv3CflrGQ1MVkV7MzJqek+62VrL44qGU2Feu
A2ePDigOhnHaWIni+qpinUpDMNMRw0ybCnGO+SHPy1JfsH0OOk3/p2DvOivcOGtjzMAQ4xjZNI7i
rSa7aB+aqiMxh77777O8mzW6DL0rwbAN1rahkraamEHjrxuwCdsebQFsWv17ZtA8TTWshNLq9H0k
xL7PG3EuMhJbw5xHnMJYPkbHONtTFP3QnbpOzsQGFooXUGwrXDW4iWkcNe1uKnlvu955RKb4wF2/
rZE/JNA2sDdhtHroDfVUivjgUjuDs3mqKFGOTHLT8aHi3GdPoVhwBqMn/aLROUk5SOIsxJkX2chn
e6ALo0sIyI05PXQTZk6t0p5674nYcLgS6qN4tbrygrD1KGbzwYla3JDfgxeDSiu2pD63dHOPSocj
Jv5nJJz2mH2ZK3djMG9aqt7aIANZDhrxCfuBCPSJaj/Pm0eBmWRxxQn2ZdSo6OBcpuY7gkeq6XfM
8/sGRoY63Eg3sHXnkTqGB04xm5ErAIcatRjOBvtC2RSDT2SvphZerbpPNdtyZl3gW/Bpu3HbzYi8
uminNGNyQbfy0nQMGxgcZjbeKL1VA+QFikp+aMz6zXVwCJg9JkmnIEqpS4u9tDvdAEx/AbRXSf9E
1cXutfJSOE11Sc0CYrYJrvzva6hCGWaEp7G2xnLPzK+J4KdNHsCw+xHt0+MIx19lSyev3gSejWi+
uMqK7qxgApqlLX8lPo5Zr/Xqu2y6bmdbJluBb7dx3T0EJjB+Md+nSGnvmlR8xDQMLuDslBe9uuaj
Yz/zlxZHWefXyuVus3uZAIyfVcSN8sicn3nmGibdBALQnWufkfLy2lVEjYAl+pGp58/uBPxXyZ6j
Rb43d6VcDs7RhrmdJJC6g0wMMaflqurbWLnPUbxLYnsfxfp7T8n+HJqyoqwDJSAc8mZbATu2kG1g
3lDuGG3LQIvIvUFdbA+xZ4Q+bVz7WLr5L2Ki6Vjrznj8+xXZVW3bqcrVvmoJk1OCtd9sdIhWfTP6
sH05IDGL1zmb3MosKqeWSfnygsyhPpuUv2tae8fSqWdeAh0Z1NmiWtbgv9uqZcCprsmqzzJFSSYT
i4Pe8kGZY+jGmMTM1GCvluXlKVa78kQJlgO5bQRTNYgNvMZ4l+HnXEeMX9xU+I8t1JJXBnq7fafs
avpm904RCvRfO9kAj8u4GNHkZp2XMBaYfsbEcGls9sbWLqmRo6NQKQsJuTVtmJAwhpSWsUD6LJx7
x6xYO14HCUSy8VoMaDPvRO0iOMM5Am9up471NQ0saqoIdzD/6fOb0z2gB+FfLJ4GzqnnMYNeDjXs
AhmrOs2ZRzBJG89uTGljSF5rrbjZHdok/NjoJQ2Oo40b07WXKkj+JIVJ2VV7o9bYPXY20/gNRZME
2B+vU3Zgqalg/9AQMhM3e53z5gpSZerfh7b9ies5QyAeeX5TR9M57/AiDFSjThBhqHfZ5ovNcuxT
pjlHmnO0h+kzoTzErrFqAwgT2cHWm++mKsJDpOTlyk1GCn5Qmps2DUSnw+QsjbA9kIcAORIHMsnt
DaSs3wEQ5Qaz8rFCJcvuVEcyNWhUiZKwOPz96r8PRuIs1ssUQiI7GfRkzYVSYm8Jn6JKYGlpie17
nRgMNDnejfsgXXMmQJrjjF+6mhUPSmYWASM4Gndqx/FhNvOtYgvlNdI5uSvtzhLevHMFDSMqdJdY
49wjNaKi4OgmBjh3A9zBlxyYYI12DfHwC7UifSP60eB99rSHvtO3uQqcZQ7N9OrMevtQO7z+dAmu
k/iKYpcHH7O7u2gK71XOvB2qMBoquVof/n5la2hc8tkLV3+BkcY2Ur8Y69xXzCFfl2TO8sHwdhLM
3/OgjnK9h1OCXUtuLUaxGIkza4bbdWirLijn6aPK90MK9uWlViw2T56voE/hjZSUjGwW+xTOdtU2
wcydEQCL727ViFqd2zveszRGbzW9ANMdxQfPwyk4a0007J083s9eW9+c7I0GxtoIjSdHKz3kio19
pjY5AwE7gn5rT3aPUTa0sbv2JgjpSO3aIMuNZnGy4MqSMLyF7tZb2yuPRFH6A9ODP86AOJXlhXnt
RuFpwuvpVopHg96IfUCYL5qQ5nEqHQimSXErgFPzb+ZwjZIpBEb5SzS/fvEoKRyXiHgDexsrNgGL
e5F7xVMhumpFbdXb5pqgDirtLzN16SflSMK8at4nTjD3VoJT1DUCF174JpovYKyWEt/zoGkf0U7T
E4diqrouGt5Syo/2vp/q+aWpomAovHWYaLdCjbsHcHE6oAT6bHHpiZdEQ/EUqTfdHHN/bOW8y4Fd
rRuDGM5YcwjJ5UDdG3ARhRlnevQGTX9Y9p1JVBx4D69pmOTvPFq3gE2pQoLaXMUV9sVu2rnsJII+
J3tNLU7NcaM1TvWQU/XY9J4q1jMFWgqByxf52629h4q+ldauFvm/qY8fcpp9uoCu+PfNfx+kSkJC
lj1bIZPYCNjcf6UoXsqWm5bqEHT2DbH0N8TPH7WjoL9Nnwoe/aEB8rsjWrAx2Wj1DvMRs5tvOqN0
NnWnhCDuGSBT++Z1itznMQfCYQ2Ym1nFcaI46Ip0Yk3Mmq9ypIZGHNO421CgVFfJrAgfCMlDXDTD
Os2jnwl4rMSLYNXho85ukPn6LfjaaNvbl4GuGt/Ksb7VYyw70Y/SiJ0B/EZnmnYVpRUg77/wd73t
6P3r08qyGLCeFYp/dkniOg9nQeYJLUU9UbyLNTUkOmEMvlljR1E6ykeWQ4vPO9fdPATSq12w5/9I
hV0KoanPBhuOGi1MFVaopdiPC4uwgFC3tZJZvl3H/QodK6Ml4z/TXs5TANTJnG9CNydkxCw7AF3e
4BJBZoTco6zWmBXXVguHlxthVWXVjci+teb0VK0U6ry5RxqhdtLTWBK2S4dg8RXXyotaSTpcRS/Z
KlYFal4a8WZNkSRlGnSxQ1G6LbQXA8/EOp0BWRroB3paRnnxUHjOtQbY/MSSQ1O2C+lK4k63oSvv
+xSavifLN/pkGr1x2n2ku2AFxLNvAdrgdXZ2GRStS9137yOncOi5v8gmzJuH03zsjc4XeP5cZ9NM
hRIIJTJfRCNoRtM1UXgbZ3rvHHEqXd1ovAWR9hbiyBrtfyb9Adt46zy5I3kJdx8+71RDXbs62VPM
WTZGT2K8qhQ3op6blEZ4Kh2q5jTEFYZidZQFFs0LESY/bcX7oubKC1OzxbFV0+ghu4VQ51fJsCQR
2o+u+ErGmbFH7k8bbU16sROZ0jwK7SsPggv87Pw5KvtDOrgMcOBqYtS1tQ4mwqut1yinafbsgJGQ
mYoj4GBAqpwiSPVjgLadFZOF0SuDtTCbAdDtG8HhubLIY4m6LveDkirgILMrJWun/ynl/L4Y56g4
8o1xMNHeNCnqhC7HLvTGqXotmntpF35Rf03F5CuFgXWC917nP+C46F/ssPXV5B+kUaJ0Fuy1+2Qh
Xnf+ToIzJurR+JARRfyEyYmQUV2Iaox6dMy+djzBud9YBVa6Sd7vHtdYkoXCxrhWkqXdyJMKHGNZ
rtNG2aP53OjZFdKO33EdQjZuqSE43Eh2/qpxqGzxHooHHHYcoj6la+x6117jSuJEWK9zc2/kJUrp
XnWuIh29c7F1TBYdL46gtXJNudF4T8a4OBP6IgBSea2f2Ub8GYXuvrdd75lh/m4/ZxrboNbxiypW
PjQXxb1JXiK2sl0NUgtDzUrhNBLDOyh6dZ1R0YkyGp3XMHt1t0N/V5qtGx1CD6mJxYVuX+gc9NOL
yJ0nDL6GLwpmlBtL/c14vqZGbq6awRdW9E7Ab99EvxB+CDN06waxbqt9ccEq0/dMp7oCZ1vQoaPW
2yewCFg0CxEGVYicUvfQZtI6a/fEAkgnRq2zbYtRWc92I+9K+JSXsrzpFH3PSlvTVU3TIDkyXT5x
Q4VB0amPrZo89wZiJH3q0VzPPYLf2fQVYdBtGFdJfY1IIaBCcdN9Z2tQZ4BpUjJKxvd+cn9iwsfX
GtfCRc9oYf19PYmhOA30roMmf1SG5twvjVD4lkyqqsN7S2ZmmzYdQYLlU27+A6nR7knrbYNB6wlG
yPJ1BIrOqpM88LXaO01ZNF2LEK526NKSCD3mXpXMuGVosZap9D7xhiPkquxmDSgFOyXtP2hxyHXa
TdSBxYPwMpocNS39F87JK8H6RmneJC/a0nmpRoOFhYC4nQcZQ9ekfWy5sgwGyAjGq+BBoCWs3ehp
stmhRW/e9OJOz04aIhTnAcz/hcYpkMsHTiW07LVNjsLEdsVbsi7Vk+WcNRrFdV+uNfRtevpK+GCt
usWm8Qb2+hwO6mFjVewMKwKFxLO8k6Ajp9Au1jiC9C2lCafnmAfqzvNHdOlGTHyv8StqcNb3AkYw
O/pmLZXGegI7QAGGJllEUQglNbW4axX9GjiQ2+xjqcB37rCJCKKCG1YHUnoUksB2IPyd18nPZE9r
rVDW1VKW6WhO5ID+E9SG1iUuI1zb3B04Hq3y3DpfBLVwcEaHEv+pw286CrYYImFNfeMpiYfsT8Sj
vFjUvVy2W7IEm88LKug2dOLRyCkIUHJgbI2y9W/FXZI2b231icmUJlW7ZtpWkyk5THcl7QsBpWAy
8bizymDj4wmDTMogGKu7YLH/ZwksHG+lcTtJLJvjTAC13Rqc20m7csWlfsdDfuk3skz4Fo05TqS+
NBjgGJ5IsEBS5+foqMATSNduCrSCtn2nskvLuqLYtudGWGcNFfVxMTN7K7NJ/NG6g9dadearZYPK
2iuIghjOQEZJriR6dOynKMP9qVIRaR55JVeLrU6rxeIPWM+SFo7LVc9TE+HZqjY/yJvzFnbMM9RM
jGwq118ap1N26Lm2te6gMfRnE0AYGphr6t3E48nkV88/Mks9OqNyXbGVs7PfsMXDpgyQQqikSPok
3nfMP10ZKbks9xONuuHTNj+M6F8uwP77yfjctbRZlQc33xskPOXfNuHX4WzNnyNtqIcGkVRxJTG/
suvPpkR/nAcaiSM2oytFhZjAhlq4X0Cy1yPDK1n9LWTuE8lYVcQPFO0HKBGZGdcf4+de8dbKjHWH
NyAuFF5N+DUNfwloGxlDpafbXXqAU99ct0ZZTBNKGIHAiG6gw8m54hOUEOaP0H6zkRaGhYUzr9iJ
6xuVug+bnG0amlDjSWF0ANJochron/gb+CEBm61ANvsggleJUbLRiH3PvU/2QDWTBl5FQreBRlqa
NFQK0ldBVqbxrnTjIrBK7wGppHzWNfIkmLVghieh+x7WL3RpDcLwdyssSGY3PYch/UfHszbTdnli
ymB4QkO4qIP35ODHZ33WDTQzGb0m+Iyv4ah9hFyG16QzxZNrWJvOSr+YP4+uSoOuQIw0Fzu7OwvT
3PVzqux5GD+0sZfd1SwzadfKo9qM2T1F8HfzPJ9Qc8OgaEhFtwVDsqikauoFjrMdmCu/EyZM7gQW
9zrKgjWn82bTmHN8r2FzPyhqvNVAE97/PvTswOyWHkaUSfVsy6Q+6rYCVVEbvSdN4G8YWJR/2ACz
x7TDr3zo8YS1MbtQhL07jcLPzhp19xq7es1b1w5fMuJ39HYTJMNOVBVWotL4nVvIzE4nEpplFtMC
g1mfVQ3tj07vRGCkfm6S8ZJmU/jd2ull6LhQ6dLn22hQ7fN/H2o1JGaMHNFWm//58t9X/vsN5sIV
ZvhzXP/3H1jbSbtQGKcibJjnYfkwj/kuwh1y+PtSKruEK2f5D2OZUNfVs7e/39YxjkRN/184iIpG
ZqSeDccaFjm0+zZOqD+SQZ/Pf/8BRYB6hrSPWiRs1owyF0Tfuj3xyvCtykZ1a5uOCDQrVt7qLnmS
tfEvGaPsqFnUujw3pOikIXwuhJ2+K/Zg+ZWTOWuL/s1CAanfce0W3Ga6mvDQbiUKp7j/5Ud4txrF
eS0v/fhT1OFP1C9ihi4BR39Rpnm+aqX8NR3Zvrf9vCXsAE4I4Ne7zuo/CHE3O/OrmupwM05DE4yu
wss7UWfXm1thhPfBJFpLPU0eUoUiRZ/I+pLZlD1tRduWNuXLLNTMT2nLA4RlZdXHVJzn1INiCLp0
SyRweNM9LHxlhV+KdEXao72oa3khVe5sG2Wmj9PpdwSkzWeqmptYjdkhjtI4Z5Duj3qmXcsIjTMY
Z4tSaruLK/kzyq6/Q+My1hI0yC6S6XwiETGf4oiK+kqOfbSrd64+3JWCwUjVJQeA1XEVNXZ1GDKd
ypnhJfWhZ1pkC1RjpynGWmCeoD/cbPMSh8TyO9MZma6s492IjWW18I0Os4Vj23Y2ooDdZPq5ZZzN
rld2Wh2a27aW7vnvAyNTVDSwWK0HIrt/5aC/D0qYUJ1x5xO1UkapQkvyzBWZtQtbQLT6UjZipqt1
EYgilM2YEib/T2Xp75utnCpIWBun2ct5Vv/9WXnOX9Q7Wk3jh99XxTOxzzJVtqJUbIoIphMQDXN5
aiQj49t0G7Kz08jiSqqYi63qdLa9ytGshHZzNJMoG8dbp+2vFXMSeOpbDfsutmSlJrOgud+j4LXT
+1Bbm3G6n9r+t7RpjIvWOStWcstQGwRAXVoUsdAvXGVZ7OfyN1o++/tS1N69dkvN0LjrST4+2Wn9
U9FKPsmhIPJYNOOOwZjEZ3as3OVJbDyJvIKS0aZMriyf2hkZW+HQ4v37NOG6vEyY0OraYnCohn4a
U1F9dEUQ440M5SDg5vTuUbco/rvJXLxPWgPKsPLig+a2R0tKcUlhCK/VenhQSlKKE+fN1ilIHiZM
vxeT8xoVs8JgyirvKV5PnSRnNjoB+UyF86rqnI1eb2ktmsAwyxTXjD6Y91jr3XVLePu58yrCEu7Q
v8kUaXXcdfOnXREyLsuBBSn6SV3bZ+aRglOVG2fHlN7EVoppKGG3/d7t9Qe5fPb3XxnJIxjRd1x5
3lCSc4YM4f+v7/v75d83c2FfzWYo939f+u/D35+lOIZyIMgc/J/f2mtesYlkjTn7///Ff79R6NOl
jvJ4W7XR1nXMjyojmQt1I3Y2gyKpzNCMggUAbp8Xj8b90FyWiNdlluYDElbeouWzysG+1Ie6sqMH
oR1Tq75FsWdfzfKUOLN1q0It31k1ZYHYEMbd7kBkes2U7rrWupcQWT56D1hRw5NsJZBF+6hIiluv
DWfVKn9mrL0PceOh8wy5/YG9fXOSlActp6JkzVhhmjqDb+h9SFOZDl13xgYcAzU0bFr6JDR40JPB
bfJ/Aukzox361tHnh24Zz9VaCm+1JpUA44pg7oWqBeYTX1uKGhQ5BxA3JsGnqCVFmhlrQw3/2Wm2
pALa5iQbvIPeXPcbwageHi+qL9bURL5FqSdwO4C1dmS8kaVUgjh2TmR0/9WZFW4ZEXGZnmuf9ZDB
Woaxo7XHztAIEXNalr53tbY9JrGod7poziHy1UuyIAXVWcyrSkDymgQl/nG0LqNZ1edKFzuUseo2
qkmFJZEkrK6T2qmrt5ZHdOB4oJKcejvTOX1HQkjSG8HRHjBBWIv+xKSBeTJlma2JVZEqMUcWm0Q+
RKLw2Euk17TibsZybgLsRiw5W5Fgs2MV5xAdQ1WFCaHFJZEwtKkfy5YdnEO2lQVMIfoTjzxvoGIm
qG1oo7H5Fe4/YyQfYtkUv2lrHwhSeTntDk06ZOAT74hTLSjLUSHVUX1NttJQlFSGTTjIalfmDiJx
Dhll3hBKjR4bkhErVqlfvTSeCPqWQTmynycmtiqZ/4gLMBIO2JFUmaJdYzXaQQr+QD3sT3Gn5g8W
UwlNy5vVCsH22Ei2iTbLvYQp0eet5iMSAt7JGAnLjDqdZMnKmCohuI3lU3sMKQMsv2qdlg3/f58z
qqv6w6OOfNKP1dnaqGb/PHjEkdhpyUDOZHWUPv1sWn1e85QWK5OxcD/VkacUiwMzr5UzHhgOY8Ng
XvTO3Hj/j6vzWm5bibbtF6EKObwyR5EKlmy/oCwH5NgNdANffweoe2qfOi8sSZYligS6e60155gB
mZMSd56e/PpZU2I/WYLBUfs8Rqm+ObSnYGEYZ9J0uxWHNptoOCj/Iev8Wy2GFFkQVqs8LdTVKuZP
Lc1x34yMC7Xf4wzkEL0Cllki5dO70vCKu2n0v1qG+UfX+ockursUbSSvNg7CIQQk3MXFcKloXBxR
pmGVrd9s1+OF0Yy8RIntQA0FRW0z3Ijp2ruiMgG6mN+7Zb8MnPQJk/lqrPufccv+pQ10B2p0m3NN
TQwjiw5Fdivd9NUco/KgsoTZLGng2u9gHM79DYynEfD39AwGeLoU1q6HZ8VXr26ytf2keWljW2w5
ChjIPIdDufBOe80IzmGx2hVmfE/INdumBshkGWJ66YSYkXAH0yX32fFXjEQO2SiMp2jODqMAiOXF
8j3jNLqaIlQHPlvcKqGahla+7AT9OdTUEH3pHSpvpKOkumqLfNmgXFWyF+cfXUmwTmdwH+dtTcBc
DHmht2jO+hrTk8aO0tNFD2Twz48r84o8vmH6bhXDX2boFZOiOcmMbZ2QZDDOhsTI4P6pVF6emJ7s
UrI7Iwih52ZAyBWWVkbmhsg2dtJ0a0k1FMYDLrgYQjFSK0Qk9FKz4VJP/kvcOeGq4IC41KkNmrJ0
7Y34cnTdJGtowdZuRnk8dJa91yM4FZRW0ba2CvRGVCUJzRnTAg0YLUS2rvOom+dsh2eDTAOSWBH4
XMsAIH1JwgQaZVCsmYAp3UXDx6jUlkwHSP3BawXAQscs6zgfj/KXHicCiybnhRNv/VGioVk1leie
Hp/W1vegCceFrGxROjnbEqh1pSP5nGaTdy18RFqz8zY2yntXvU/nJWuMfVTbJ6ZsdONwZm5Ie3+x
cUquRZT8QECEtzqcvjt5RO/VsoKNPfKOkza7s4NvYTt7q7Qvr7BzuaFtDS25dzGW0MuQiORaxcVs
5pGkYjYvVQL6QgK8W2a4tOgz4ZPSVLCPVNW98hqxjnT4XisKbAat7lbRKqjIUZO004CShEePWnBj
S00b0Rn2GHpwXqb+W5EEFU0H9Tkl9TdvaCG81L/GvGecTnN2hYZwXWa9QLYNY9UsEq6dNP7jVGVz
cJdpdBm+Ar0Vm2A+Dt4wbVJk3ejfYzoqxJ0E9RNhXMOZ9MHnhGzrwfjVsQRe6taz1zOJE6saTuZU
+xZGWH3zhePfayfYhjkGq9ylCzIqGi9aWvaGhUFbYlVL88nChdTQLQ0Ii1lDjj1iF7+pzCr3qk9f
LX/+zFILMWwEIBbdUp7b04H7+SAzoY/o2F6s/g+JCCUQE9oUQMHxPrvU6EojatKpDTkC/2PTWSsx
DSF8e0YXE9cQPT5tbQUdi5vVhx+Y5MMTO4o+CWP+ZkQJMlxMxwOW+tmLRrysZLN0FR5Ms0Y73Zvf
UzUXgB1/utXkbAZ6HURX+3UUnGHNvdk9TYPJpV+UdUDimnb459r1fHeIBipBkVlFr05FJdud2zMj
aJGFHMah4GARzNw7kXO1pyx4Jhf7ahvxuam6+UgfILgXeRfe207/I8AlPmbLZ4+vz5iBK+QS/dhd
goh4z8phYS4lzUiZ//+HdvnIx9024imhU5w3ikXVhMD6wLAuAYqXx8Pja4+PfMgpR9sqGUTr6iRy
M1hPyprWVSTejMwattouf0VtGT47lCeR75c3aaCocMR0tHx72IRjO54LC8wRhR9tdWUduoI3I/Z1
duDONnP/qUjN8myTZd4wWOHDKgYi6zH8RCq/uEKIgFvHHpJwr6QVkSomuh6hNddmcPFA2bzINcvv
yU+Sl1pD4qjGoTn3AZ0yoQB8psIQ10Za4vr4KOyWvVVyKYaO/I7xIP9g3T/AKMJrndPPQTbQbFTn
5e8Wdw0py58Ow9+/Fc+fQ0D8OeK7kfo8h8F0rnLQ0FN0smv4/bocBXLb5esYjuev7zDJZjuZORXF
ssOgsi9uvrWaLYRYdGTL239fbqLuXnqhOP2fr4M/8WjrQbh4/O9JByV8XA95zGB/uItoM+8/cD0u
Y066Y48v+xiW9zFMu10ZW/7aMoASU/GZp8dDZKS4NGLTpAPLe0qj4PH4+HIhaiwBXUFPcY7Tp/8e
qrnI6d2xJ1VRVJvAmqbGJLB5LI6EmL4+vjH2Kt46URMr01uXeehZdZcXPgQufq5I3nt86fGQe52z
h9WOB6dh2BX6oTi0bLQpnfNcowDWEXWB0e6bGvKohxQE5an7rcpb4zL47Mc1zMDvviriNRHXyXmi
T/VdfuLSxUMbMaxMprc4NsQ7p0+xs4z40y5GdUYI06zrxJo+QjfQjIEif98un84+4wKcscFTDHDk
XWEXmuoJGbJyriTUCYwuy3dhlkNbxYynHe6hDa8TsvaMmB6skNVixHLUhAuog1wMkhp9TSPXowHx
rp7icp/PifUNByoHcw7VLhVCwrnqVuSc7yI03T8EOpK19iv8RiP019RPdo+vz/R5CL2E71PgH/th
NXJL1m32FjQf5PQ2lzDr//eDlJASstRDz5GT5PH4V2sy/+dbwE2Xm8qxGcZTLFEq858fP6Zv6psr
sThI1JGDdANaHkV4d2IPS3bQqE3B+fJS1XqPIxmpeFyn+ymopme1PMT0/1DSF7vR92ZU7NJ7jhS+
kcAXz77HPJ+YiaMy65coXNxF8zisGqmbbdlF9Mppt228YhK8m+74OxEfWTfEv/JK30iRvQ0kIjzP
oHqf7VLE2+pD+H1znprYPCeThYw0NNtnGiH0iz0UG7nGaAAIioT65YEipt+HBo6lcJh4g5eH//61
QdVszrnCRv4//+HroyEdN2nMIvbfP4AMG5+ichOAZnphGUhfZlm+eEagLsPyGd2O/i5LQduezx7f
lZvs2hJZFC2X8cMl+3JTjsOrF+uGjg3mCt+CDxUNUYFLoS02OQ7GDcrE7phGw+4hIHo80PoS+EI1
6aFtYB6Za69VsIOWLW8wH7+FXZNfPXId10E+DigsYCTMkXfhr6622rLl3i85v4bEn8OQ9jF9jeB2
R7s8+C4S7q6HtU0I+pZstG4zBgwQ5yjk8la5x1C9VjvVz9VKKpRNZUaMc0MA52zai4YR5FawSVUh
L3bJrYuYNLiO+V0bfykszT0qDTJvC/VZSudnT79hZ4D+JnTKhv0U1f45QnLi5VwDcqIehXUb1UV4
UgIrZId4KdQSQzB0hGtCkEeZlOHJLbjLWrN+zjmYocLkwM5A9YR2/VkaICUaX3OH9HoZhg1YsF02
usLuyFlbMOyu5HKoFN2MkPp5BVkgO+Hq/eGkYFso6PchfH7MbPRVW/mXKX9xcLNbUYzYNijRt2AF
m03Km7sOTeFtCppylyT6SJRvHlLOE/5SktA/+QW6PoFg4SSbtEptLhpvazux9TKmjCvI/f6TiWR8
CxkZ5X7aY+bHMGdO0r64eMPONZYoOw2nQzN9dkF+jM2oP+Xja+c4zdm3sYBJK+D4XBK4motdaFaI
pUS4HwV5L00b0lqLcvNk5dVrQE285Q1XB+o3ZXnvVDYVlfFYqXXYNP90KhjlzxZDlE5+mJS6WRgt
SmzTW8tRg6xtQcHlTu2ewHytwROHZxhzNDdqsBFKu+XZSlAYDOT2sAEt0wdELCdCHtdKd6dAeOF+
Glg1E5XKfd3TJRurFxaHbp807O6GNXjfGlcch6T7BELTrMoWLlfM6Zd5ksFhzS5+S4cQ4brEBu8r
hG1F/loA7DzZKkMBxgqJsA4T2jThaBBzsotzFgpwqOVqDKIdxAm+SyNGrVjQG2YTe+WSsNCUTA3D
7DCVyLCkE58n3x8PYIp7jlH6O9qNglm4Y+5aS+E/LKYDfa92Bb0MYXQ3NRuOg9TeG40OKsj3pB56
18Z0AVdgAcnpaEzoHXfeRNcpNkVwI2gBOkpA4LhJgt424AC3Rh/kPYkUf8wAJWeLc66/uw4YyBo7
+84DjIVLlqeJ08V9mhTTKLR5KwlEbher+jRzMjeBW2/bZUfLA7pxdU2ImhyGLYrEbs1z6Q6OKi+U
eOV6HE1jB2BypzOoXoKzCV2iwoGJlQp2JI/YY3Sp8TNxSh7Ihu7bPEw4qezZ5WVFMTtJWp/BtfJr
8y6m4pOY4GY9CPQhNXJV7rV9oUsiEEo8Z1RCh5RstKvv+8mW5hgE2ohFIyiozbyA0YaBG81oPWjX
RaT29cC5xkE/aORwQ2hkoR+UZbg2ejk9CSbieTAbLAhRdKD8OswqRiibCtSOdMHvIHvrdW/LZj+k
IfX7ZL22PpNlyouY9mO+pGAhwi9A8WrXAQtkGlfPL/QlGikFMoX7GOXl3QDSjMLXqlaDxcqD1Ad2
EBNntBvPuhG/3S760cgZjuA3Iu6hE+EAWfkwItzoLW1x/xVFFF7zWn40NXSYIM2qaxIkv1Rmf3dF
0extjBNXUoHXFjXSS6AWr5JAsVaTV40rvYzIBq+rY26Wl84TYL7MZM/OuBKcgX+Q0fYTt9E3Stjs
6i4PDWdtkMfh2vLopTk2SJeZpkXfTh6mKAxN8HJ2dpXKI4zXausVJ9gwmlNagj1D8RNJHjm4JRbd
xkyqmwt5wJSwyqMkgMSrnI07BX+8zvybQztktpetvaj4MLyuuYcKtkeakiM1f+gQxZG04SDRwX+J
kgMWzPbESZLKPgS9GiC+PoiONphojAZ163xnGvvbghFEU8i8ZBO4h8nEe9LOyT2dyKMbfMEzHwT9
iFgYx7T61MFFplb3lPgCfzFMoUj9GK0OiamBlgscYtTXOckCyLH7Jsf+8BHYk0RWnSyKMsRUTSJw
OsbIZSPH3qVzZR0qGf705sk/tdOhthpNtbiM82npuh5c7HwhCTXdWxEWyORRhApkYYqc9hHRzLDo
S0h8WndwXHg/8SqYBj0HwfVqwpQ5mEWz6Xxmfglzr1XvCnjqqr2Sa6gpXaSzlhG24DrtFZZlWs8L
8yIrObLHPYNK0udOOPqjU+twEDaNvaaZ+hQz/Ha5459aPFRWfdFdbB8nD0FInaT5xlCuffbH32nl
tNfOFET7CFVsXDazDfYlexWmwTVNUHZLog8OJMqkyOO77Tww5wrN+oO8eaTP0/RjUIKOTIrvdQTE
g0OqRbcP5i0YCpQIZfYHPdO4czl6s0EULZP4qdqaVKc0qXK94AnSlTfJfSt8Ui3D9J+0bYn+t29w
nOAKTg14ekUoVtmU/auSPNy1if5JZSCOS89bWUu2rD8wniqN5wZr1H6QOJ7GMRrXCVCnjbCyZ+mZ
P10MfojH2rcSe/hFqXqPTuV3Zupf8DL2RoPQF0yivenxs6OwPpZToPbpOLYU3XQrYL/D12iOoqQn
aqE+39ap5e3FTAqaYddEfNTo+lrN3xShWWXsaPwyjNQ5GJnvfbRm8Np6OV6WxgCcMVrySDjFvB+X
2bZE2bSrkjC+WU6AvVkEHAYnazoIOb/DE79bSIPHxJVbrQrWeSkXBiUxQi2qDjrQjPtp6m5kS/Db
mG+yFCY2BqbnTopXXyl1PFBhA2xQZG6VxHOHAe83O8IeaFSxRdpgmuPvrkT+n9DFpnh6W48icc9B
KWD2WVu4d8GTZ4R/wmp2V60Epth1ylgXZvged2gAstYI6LOUG0WT5WWsSWlp0h/FpMYnjRua9ty8
xlVinTndhTv0aBvfAMbNUezNxAwEW2XCtTjdrSrvd4Gq8G5jkwz1R1Tn3aYqLMZPoEMCxj+r3p5/
qSSZVrH4mHNkcX5RQLkgNzwdvZ8TDqUdcOp+7Sobr39hA/RRznZOh5eZMR0DNn9YT2IZyCrHWXlR
9y/HZLSy/PZv27AMmBJ5cf/LcZicI3cXOxveM209LsPclRejyceV47eI5LI0ODr9TlgOeZh++sR0
8RNJ4ryVnASdYkgvcR4ebW1w0KtCrFwGB8HHg5sE5T1KzL+tDfq172nYtu17Y+i/sDaMtdvkehcK
e2+TvMH6QUd8sA1UpU12iD2WZafKGGbkI3YG7z1Tgj+GAxjq4mY3J38zXw5X7RgcQk2eoVfwniJp
3Zdode1qNM4lExWoR2QszSze5R9XxfumtThGpfUvd7R/cQrJtjkGdUZjtTqPDbOZIfvhqXm89VQY
oJqTnWu44hwN2YVgAQtxHCeqMVEEXDVPaoINX/Te+EaLk0lxMu0CbyIaFyLGu1l66I7F8M/Oh2JT
ude678arYaC2p14gB8HA0zdnV0zr8wYVVY5FgXgZpCIbq6xC1Cje75ztgf4YDJ+Q187paPtY2j/M
dguNJq9hiMljEoFiRAo6bcyEjAWjQ/5pNPgO655XJKEkx2W7iQUmnqizXvootbcM5A+qS+Lt4svt
ndy4xgHbOxA05lhLWFz2SfDLzECeQ2Lg0QAGqolNSlAmsMSvgrB7ZS+AowgSmoF582rFLslVOVk6
RcNcn1u+oZZCo0opajJRDYHM1WBtRGNh9hSxxexwPFAwMjyo6McCm0eGwKFWqIn8MT/6aO1R7hpj
LiF8Ocd0wFiB8AcgbvoZZyTa+LJbOOIKs5qc5IuyI5JDpnEfVSC7UaYO1y6q0IwDDQtqyXx/eWCs
+dO3S2+vcq7UhT7B8m2+Fg3S8HRmsSrAxDVG2PGdBCwzJS9wHdDfL3Rlr3sP9h5mD3yzC/6PtFui
KYM23HsOXr0heCF73Xx9gNHE6OL7Ljwmt25S74jZ8fa+stDfTXS93bT445NJtQ8idWwSJr7lompu
lGudCFR4mUqH9OeehGqbqPnN2Cln56IqLxx/PUY46hLXz65VjfVnGi3IESi9h0jlGz/Xxi0o2SGL
1infk+63trT3moQCKlEMvA64Ilwmh7M7tgF/VVeOv8nMKHxOShoh4/IrLercvQyQ9dlK3GwIzeWY
7t2FcuzXDGm0l1a3vgTmCnTkxg5W0Vas0zvk+J/Q+m4jL/tJUZsvorMH4TKQZrNxMK/cSFr7K/to
ZPMVr11S1twLQrw+vstLZ71DX0TIMabfPjIoJ4sC8LFuOXcZ+e2BfZtC4+lBKfQd+2Qxj0C2afTX
x4v+SPmKbIGAbwEnRl1jQFgix61OaVYvYZjhQGBPlMFxidv4mTVWMetJtnXpoGAKjHNfFBnkAgY+
XctM12+7JykS/0rzGcQDHIRHLPAjao5Wzdo1YER0XtysO7vt1qDVUJ8MCMKXE6iPO9Xjr1uzclIe
yzS99mDRlejcs9Fmt0R580lQeQ5tifXJyfMr1WpzjLFK5C4J4+QOBeW204Z5UG1AWrMV4zXJhPeV
4Oe43sXtDcZRcKdXTRa/W007X2bUSnsyWD/6XE6njPS5XVK4BIC0Un8xKlVEpCr2Qjpx7LqXx0dx
ivuj99vqWctgm9jB+Ma3Py6iGDg4rjlOcY+HgYWibvJVtwC8bRG+FDUA9Yjuw2oeKWZJWci5gFPB
VDJoN7GBQFYaZPdxZnm2MBsxqPHNV8wg2M2slHDriuKzohN/nqV1CkxUpzOu0+PcR0CfsE2FrKZY
dl66yDHf3Xk6alyRcglryQyeWsKEYMKKsHowwCEVTjtTogKpbHTPEuEuAux0gvhb59HNyAeIjsUC
2Aoma6ddrPVdlFQYWdlVMk1WXGIipU7y3188T9t575f8ssdDVkQWUthJHk00RCRMYCNx3XyTJKHB
9s6xOxyzHziyb4ZjIFvjHrwun+khTxBEM9ud8gnAKHLGTvfeq5jCtwju9JPgnIiL0zu3mIcYMreb
YaBVgjlWUyBOqJ8MzB1uBSXGBON+R8W/4UpAvrFkgecz/91z8uyzzYj2ab2dFaOUqYw8+HrH0yyN
KISIMTPZJ6K8qJ+SNjY/dVKyhCDUW88qBSfhRv/+ixo3gM5nk8WEtBSIPDsL3uOUJuNuJjiAjkxT
bQCphYcQs8g7Jx7apJp411XdOjX61nzaG2Y977NWvQ3CPJG7x/N2UG5qZSa7nNntlWKgP2Rmd5Ri
+GiZuP4FpbaOo9UjcyNOE2/NOxxeEVFNW9vUnIMByD9/xfOMkt5rWE9EW/BgOpNeVQGNax3BNirN
7IkzK4frKXlhJ4HeGs8OG2ZUHr+ev5GU76b70jEa4WyJQCsiKN6D/7pJJSZZNAK8i4JE9SrNy4Mm
q4kcXuuO3rrcwVbot7WaWEZ6A0VdLw9+PcfPClhThQfZmyPrF+sGQ4HZmfZz6P0dpGN8o6kPBGh5
vaAylzSNuYZt+zXKmuC5IGkoLZOj7cBlwEzWIe/Gzx6l7tbJSoRGzOyfmOvflx38KBPQWGTV3hzD
xnweGx7H1/ZvF7m4y7mM74+XO2hGcXjc7niFGTourRyPnbxlPrSNbcbOSCMC+v0VXjrUo20Yfpuj
13ga0o2lQkEAIVCkrwxQOl7RRgoj2H/tbTEClmaNK/tOdZ0S64LsXNhusC2IctsVHk6alsEWtbXf
HQz++YDsGHAJLKv10KJqLmZvH5X4IleWkf/B8lztALFsNKX4jJy2D0t6CYOY9xWq4rcKyPFxWuLi
QeSC6zLNzYi5aSXIYjYXHmht9d75sQN8BfM+FmlsWISnh+2OnAX7icQComd7fGw6sL2103lECXTx
wemlsTEyMW5mbNG3SFh/+e3QVnkdTJo8ABdinfibeWqsN8AOdJN7Z3wumuaUKOvDp2H6bAyIQhpL
/dIqTU8VnQUZfHxBkt3lbDVndXRVkhxmDLkRHmDkCTadnR1w4+DeS0TsuVGhqTQYTEa+QXY4hnjl
uwc2mc8CcfXHPNHHxroR94uQCgzrsnr3NgLOTlbfGiYlcgHhz7hZGalzdMb9TKyX4zWc5LqsuRT5
PP0ODWM1THaOPPkzAYN2qwc0foNOgkssNOrqYeGExeJSBEQeu06CIhMeFJxbaFdoHLuQX5R/s5uQ
wdegJ3OX4R45NCnDZgJVNs4g9PNj7cQXxJQhz0ELOgZGnplxLMCFe71syXaWy02dedtijKafOgMI
ldbe7utaswdc15Xr/vQXMnM7ONBuKokPRTIDnb0Jg5gRqYOu7Z9DpvItzAtCF6rhhKeOQ0aCk8uc
HfeUOug/WvKeVo5BZynPsj+80M6H6VqUZx0EZ4g6LT2fo2F7w8E0a8z0hQvWvmRyhTmxtmP7ua5J
AxZ23zyPh9ose87+1bwlhwKlweCunFnSY3C8GiOiaRzikUq5UQbSliVnt/WAWgnBfaFdc9woBzxI
MPZrRAz6yQ+7sxj3pbbljYyDfN1lWQi6mpNShV/m8Wo9lkIaouZn6dr5JlpWhtiqsCD43nAq9EI6
zqttu3Ap6KuM6Ftn+3fiAGtVmwe7mLedq86OUtS8On2SoQ15bMQ/+3jZClxl28A5EJ/b3kKT6ntI
nG2dC+sQPFaq3pK7jon1rrPx5oQLU3ZsAzjIXkJ+QBgdTPKQOKB/TpLsFBJrfjx+q2V70d61Sprw
dOTeEf0OV7uzyYPlrm0tqz9WQzHv+in8nUj3zRnC4cUfuQ2yOGXGi9iZ07gWN7ypCzSjf7LH6Wi3
tb93tVd8TgKRY1YX+FNVa22ToWzvU43gKDMH72kY4x8GTM1PDZcYLYOp9hYXw0r1utoBvAcus9w8
mpIJYwBe0rxL1mmjypeiXXJ3UGnVnuifxcgE0Kr8l9CagGounWGCCTdtWCeXAX3vEzTyT8OMhmML
oIwmNyG1QwvZhCQSklRJDy4I5qSDxtHbGdm0FYfFjR0s1hwCh++Pl4YRJQqsObn2yySeoJvhUGBk
PScFR6E8cY1DZecNdgYOXBGlwNnwmmvaQU/VQtxq8NdAwHiyxIkstoYrZobNANdx7eVOd6wskKd9
Dse+XJJRZty9+C6gZZYBP6KoULi4RL4eExtSxliXuGOXyOfOCn4BigxepceiYNfpMq8Ewe4Li4UF
Wsypa1Ifg0TnosJrI8bZsHunqHaBrCAdeyQ3K+HPqzDssouscOvZVvXuTUL/eqwADK/as8bxux06
7ozJbceNOSKAljbLv8g1qVsYcfD4+eVTS5YvR2rWrlL1yMcd0tYBKbEm2yj2nPKHHtFW+IgUMKiX
uI/rurpkMpthbEwoWRN1bxcTX407bWOFLT8iMqA2qY6gwQI/Utr0+pr/kyymfvEj6KfhKcrqYF0X
XnUAt49Bmm11FWEdfnG97hohCHB0Yz256L/WNb6eHU/ROtC3Xk2d2qYBZe3jFe9Tt8Haj/e9TVRx
QYvh7+ba5FQ6K/9KbxPDnonmMKQ/s237vj02/fSHrk2ybqyxJ1z1D3RgtIwjaQMeiJ8+NKJtHKC7
YjrfYZSqsfIngt0iNlYm6s7vslfmXutsxNNJVLAJowuhAReUepkJAnwxMZ3tmtHW969Xqx51iqiV
O8LpBqwyQAIQCn2VsIBjzwGLLyzxA61/zZkA2knr1gcYCsm5CF2OQsvea7LQbgRH9+1jP8Y/xQ/B
WWkeBuSs3HrUlh6ybPmLBFn7mC7HcdOTmFyFgXC09bFY6mGlJy5NWXqvWeehu5o8nruFjnpZ8wB+
9+ZTJuPx2ndoyiNYAI9IgtmltJ7bFrAVUJEVmB8mLxQLrt3c6JBFmz7CVGrwHVvHUil46YXSZcaX
pA3SWyPVwZXGM5jXnOnXCJ8kQ/yCa4i2KoDb1qjc15yYNUxHPcE4aTWsHwXnmOa3MB3EJREdMj0E
WcdHkdoIB/Fqkr2q6fa41usQ165SLdyfXN/okgbnR4kKlBopmE+u85IlzJ1mbWgS9yRYAOZXgcGG
uDjFjCXOhmmouzUk5oQIL82tUelG6uDN4TZ6ccfMu2IGeOlNaziOjnWhV9uuBwR3pxkCHPpFQ5wH
L3nvknrbehMW73pwL6Ht/WgCzRWxHKEcwopCNVtnaA39WRDeLHCcJS7dSBAjVD5mCu901KdahHcP
mAqBvZO5xs7HuzUaF9CL2RW2H40ExP/o5TzMLjYe0qy33CfE8CMq0cI4Et7iToN3Scuu23x1CBiC
BWDQnnJpvWdTBRRxLMVTzXz32sdLIOgP+ikNW1pk3NLZxUzhzO/2iHYdBQeIXX9AbNYlEhvpPekx
7Ie4EpLS3owhjAUUXvFZoVBFTV4u72xuUCzzF5PrcJeNCrfYZlyEWGo7ge3w+tK4l7bL2xL60TrT
nvh4LO2zlO+a5DcyDK2bRui3rixcpe3cHKXnOS/tAGfKJ2AZ7GzpnMzE+B025secmemnFzLyrQdA
Pahr3tAGdBL5jQ8L+2Z23TcKK31xq7Hbx4Q7QPWjTTTlQFwsc1RHW7irSeDCniqInV8HXKPJfhjc
ox91F86rrBD+lR4o6NCp/dGZpXqae3KbC5Ein3e+BeRNXuVUpXeMisHWLumNDXOQ3LtzdXlsHyqE
lPO1+Bf+HO+dZTQXSlFeHx+JAZfpiCPzEKejezf65mMw7ey7QEMaaHUrXOSbJCzCLwSYz5M2+L0k
ZTfao/MHv15R7e/4jp3HgXHR2mZn/IUHekPNYYCzc9apkZ6pfgh4QOUyWkc999kLtUD+TmooaZjm
e1D5hwzsmxP6BMPbdFcTkqDWU2Hpi/Im5A060ejX5JsILUgtqnvFkMIcAa8pNItEvdOCweLcq2Me
A5x5XCd2go1d6o3fFTVhCiUg8JGI7qJIfj9KKTfrP7P6x+M3oV2yXmuXJVENr2k+2xFLnM6v6Kz3
NJesDflrTAwMBg51AhnMrSt9pW2mvxoITHaBcHCxraqW47A1dv86i1FcYsv8acraR9lD4RFaEPgC
DeuR9e91RLq0LQtj3Fl6Hl++FubUX9sOzuLHxWXAJy1R7KsOBz/6Xic5WpLTA6Km6g3rtMsBV1GN
TtFsrzmSJNd6+MZsbZWomNq2tH6mEvS5p9s//nIbFoiY9iQTOOy0ZOjBwFjplrROTlhAuEa27LQ7
ag9XXtV5H2USG+9TyMEi5d1Ee1BEt4CjKPw4O/k95+82MTx/ZskSYsqifgmngrJ0TovDY3E0yd78
mJz63W90+dymvvEMcOxZNEp8zzvG7FjAkp2F1eJ7FmqEZIaZgZNS1I2IyJY9HF3yNQeENT0KtOWh
AXAyodk4PspA0ya/qKwddTXSCZRT1L2HeEEe28ycw7t23aE3iNAjhuAr7iN0zY8OYFyVx3IblRn6
salsdp5gKEQBuX2EXpSy906NFq928vA/mBYeLwx3Y9ud/3toKxILTAZdZ5SgN1QpNn2KtLiQXGbt
C79mcZ4AzgIR3YQxg8vHxthPhv3Eabw/VEQ0ritmeX+J7wJYNvXgxsUM4D+FnRgyVr+YjZsxWE77
fR7xluGDUSfbXOorgaq2iTIm+vS4KJ/cZh3MOaoIOtOk3S4HOkfK05hmBiRKMt5qzhDb2awZW7WY
EzKzLfa1Sw+iaTj8x0tbNVdeQ3tquJcElO7HiJ/mo6Jb2X4r77S3mpvZDzw9nWQ/6xkymTGiQ6TJ
zHrjyJe876+9mucbsG7AvCW+8QyV1IlppvvGvhNvIgfJ8RB59FU4MjxKH3+Wh8SdwbGYkzj40Exo
iGAVaRJfH4TC8tGWozwPc5huFjsnploNebomLwFd3GdPfOF69GmTcq0V34byFD3ii7ByAu3JAyhC
rYvZBvJsMhrzsW1U+7XDGzVS2P/H2Jktx41sWfZXyvK5ccsxuANeVrceYh45iSIpvcA0UJjnGV/f
C6Hb3UqlWd5+SaOSVCiIANz9nLP32q1qcIpa5vvtZmoUBLi45/mToq8f8z7+llKibmyacCwI9mvi
E/K1XFp21k1si/BtAjYV2tMb69khlHW8DhIhP9jB/JyCITjRvqs/oCH1T7ebL1NgraoyfUksaUFX
R6tnGlru6xiZFUrhzhLfVZIeYEJgaByvS6vw50QCzyycxyIIj03tmBu/5yQcJXN7R7byo2cXydEM
epc93guujgf+BtCtlmDTeqKnCR+OR8AbdrPK4ia7Oj6SHsg312goguPtY6gNBN9yNC9M0JhLezan
g3qANkPXjrBQfy+GzF/fItrKiAMaLYRn+FDuHgdEuFatxO1F5eg6rjgIfCHk1mdPzcycKirEY6By
9V2o+q6zQaW0NOA2nDvXVGrWQ+Kh7yoKDrmEIpOZkxjPJUP6VT4iroCdek1K76Gye1qMES2wWy8V
xmGYPzjNGG6nvP8OxGrBaLbEMIU4opBRDcitiWbL0v5xKKjagf8lyMyE9dFP/XjHL0kayfIanlgP
tr9t/N7+SA3yPcnoIiOBn8FtUJiLyKCzq7vgcqvnfnYWqs8FiW5PtUNW0GJjNzLrfGu62hyAl+an
O8jF65P/oLHZoUK39XUayA+43WS3U9FtdTScALyZhXbr9v8St6LjkqrHuXJfx6WT75Dfe/QS7JIg
gHcUAy8Moz0uou3e0YYDj1FDCb/90YqI28VdJBYm4qcEHuFrR1GKm3I6Id07Y8DNHxTRMQ8mm/3t
35s9kLxR7FQbPxfDgxIyQppEoAFgc7EqOlJ4VDxFT1FePigrxFSYaT6tZlHlimYjVNRug6kv9qgv
SK7Osjek8riZJvb52xMtK3mtbLLDjPnONDv13fezR8zXHZs+wculOpdub78Wc/6EBRjW7eD2zEjA
gcVJi449zqujnOKvSVsQHw1P5q710TixexzxnYK2FXQ/iBfcBLL9IejIPXm4DVdNYpsk1NCJun2E
t39L9kQW+FQXl9AV/eX2laNw1f3seCr03NhlmvuUvNR9btH+rXLzGbaKfyU3FTqmz8jh9hMSCV6S
ws3wAir/iPw3RFc4RaN23hs9enSg5dFdwIO7JwEAxdSyoKk0+TKjw7rFSc3EL1RNQnYfEuE3F93S
kulBDWnlzeH2ljMGQIdBnYQTzbufj2ewcPBr+Ktl1ifr2/KOoqkkwT2ozqm/9KORYDqXqHiv3dD7
JPAQ70qE8haRMqCFkt0QW/Gpz8YPWTO+OBwpb2VMnk7zXW+gLK93QVdRg4rRvoR9MVPG8HVmMS9N
XlOwzFdEQV8HG83pz2NKqUt4mzoaHnLB86La/C2xkLKriLrRiGET3o6vmHo1RwK337XpB9sgnKJa
MF63Jy6nHMYXT5t+qh97BgLnyZm+RZi2H7AxuQ9ZOkfHxjHhHifjl1KkV1ArzBVM4jS4VU06nPxH
4iS/K7qRulevrF5ZH2dPPPzc7R3PutiwZHqK3bsmd+pHxZ2ytjyiNG5NcydFOz6wUUaZd+445NC5
ge0RkCt7//dhp+YSGftrILBQpqMWrb10JJYSvQSAf/vC8xM0//zD/F9WP1hOY8NNS0xFm3QmYtLN
ieyCGnKMeg5Jy2FyRrnMlfdMCCssgwddYcLBJb+6dVNjZkUd3m7TysadsEBmmG3m/Zu8akv8nhkr
kJRapgfURNN6cuXy/V/eqUH/LswSJchLWLWc259kTOpT0kJgYlbqrGORzJ/j1H5L5n5+QmT1s6Gp
GmYpDB2ju5FOtrvMRQ250P2rOeHEoqd7zr55iARveTpJKKRVgy1L5sL+GHeLSCmvT6pUBGR1M9mT
Y14yO8oWU5DDUzfN6csQdYzO7dVt5Ieq6ism2enYMx1aA1MkJ4LD96rEZbBykqE6BkCGnseS1/Pp
BAUcTO84mTMPvQ0BGhM93a11o3wPJ4lOwaTH5OUyis/AALEaVLu81PWlCZvPBBS5+B1Etpt8shGd
cY6eb6VmktscdTSUqzKz/KO3hLV56Hq0Gr5brTF+onvBRNRyvD36HypDJwMWn1fFngBDzqK08omj
HS6tpx5mSNh56XP4hSBrVcnVBkB0Z9DI3o0dgHpU1PgnXcrzod1NJTqrusV0wjSRMLy+3JdhOQCq
CcXiHL+2CdqmsupQjy+zW8P13V3H/7+VvHlKymQGtAmYqLj4iUGYinNX9Rw0vICEhoYAcMcqX63a
/DkotSu15JlRxNQN6YE/v6y8Hv/ocoALoGmswhivXma6jOIJcVFu/4kJDOTSOtEHDeHnmNfz15+L
rpROBXY0bQClIA8bSqxHkqCni+VofZAR0N6IauUZ7qPcpBzBRPI5n6jGdBJYMDdo11sjcLhZkcrT
NVO0t6thh1wyxy1hE5/SI+29jY2AbTSrTkbR166eX0xX3N92YjWEOIT13Nx3KJyg1NKzJkBrYztR
+TpGPnYWFjxuh1fTBLnSwHVBhDOa9Hu67LmTs7iPuvlj0YRU15FlnsMWq6jH7AoCf0tUSj2+eC2H
Yqvq6xOB7Cdr6hxUpMArkRUteMPsXQ3F+NTGbXKO4CdsUv/JGcinBNC6rREa3w4pKZYzAlh8ez0k
oB8UAuq1OVofh5ZckcjuhkvuWK+3jaLx7VcRgCLhDK4vt6/avv0xOC4tu79fz6T7l/XMsjg94nBb
kokd67fcdsYfqQcdztzYKFF47unE2CVZmFMvmR8qGCMBD7BlhMb59s0lc0gkg/dJy/owCVq7pnz6
mdLYoLw9yEzq08Sm0i9T20BN38CC4kOVQ3MoS9YRkVTt8+3eDT46Tku/tFfOeUyUB1aQ2IhOYHHL
JzfZoaTxjyF91Ytnu0yPJbKFjY1OfocRDL1B48PBiUfn65xNgOwDksbAlB88f/zQqdFb63YSn3Ji
dHDkWS8B242CoHQO6p5QrBYKtm2RBtg6Pn5e37qkXT1tS5fS7e8vsbnkX/95y7A9R7PhOMJ0EAT9
tmUs6p7JLGd3U+aTdzSgQh6x0x0T7uU1UzScup7FTRNGrJsdlqlJqocC+FedlO5KC4gkqyIu4t2k
QUJlzLbfRg71ye288Pdv1Vri7H99q/jSLNMiLsuUbKq2+1vOeD66Flkwod7wYwiw0mqRpOeLBaMn
aXmm6GWW+VTiTDuyIRNwIO1jqxNGomgOWryhGdzSutuoLPf2jU7wzQVRRMfOPICMmEBhx9e/f8v2
kpz961tmmzOF53pCSMkm5y3J279sc1NGkgSpMtYGGD8TFo9WOVaI6nI7fIsGDXDjCmT3bVc8yGwV
08IuewJkkwJPDVHjxTBCw/aN5FQ05qn0c3k24speeYYNWUcNODAI34jIfQ/Q6mGPaE9WiUflNq2e
3STfGpUgw6JvQqQTrbkPtfsAkx+6JqCVreO6T//mN/79QxLKdlzbEtJSzC2F+duH1LR4ddho1cYx
qx/NWNknunkpIFqaE52pLkO8qP4MVBz2IHuyE6Jqi7rlLauyD0r6LF4Y9kzhiDO5KZsqBkuI6hnl
WJy8GDNhAkjxzDPMVIyJpJFIoxckBdAUaxLobpERXyLfKY63FruMLfkzLf0/v43/FbyDAEynoMib
//lv/vytKEGfgR/+7Y//c42+kehX/Gj/e/lr//fH/vyX/mf/Xtx9yd6bv/2hZyg+Rfb7j/zpZfnX
//XuNl/aL3/6wzZvo3Z67N7r6em96dL29hb4PZaf/P/95n+8317leSrf//nHt6Kjn8qrBVGR//Gv
bx2/c3h0OaH956+v/69vLr/jP/+4e2/D9zr9kn9v/vK33r807T//cP9hoTe0NUWea1rkevJ6w/vy
HfsftqKRL4QlLNP1tOQhyYu6Df/5h7T/IZfv8Bcd6Qp7uZuaort9S/zDZUOzoJ56Jgg47fzxf97d
nz7F//ep/kfeZQ/wxFrOwn/daVgCledqz1IYhmyxnKx/eVBNj0KbtDENlN8ed6agswau8snoMOtW
Or3mZqdZ+BGqzsmc07SK222hlhReESMUzd77rCuQGDdwmTywnVVU0RQB/RFwKt0H4OJ3BRX8dnIp
qqua+rPp79PS35txXx9v862GZONNU6cPZsUoyPSvyeK/pklTcbLovR2r7MowSRdjAvGujCZ6YEkf
rwGtRb9glpf40XRi8tmCEIXXpGrarUQVM7+MyBzGq/esJKRABbQglim5GuxOqyGS4aGgia1L0a9j
qVdzOvfbX+6Ff13tX6+u+Zd9nBWWz0hCNWe6at1W9l+urnCwFNkes9cpKB/SDIlFXjCgG8EJMPdY
j47mvE2voPUWj1obv6Go6DZT0xLEkRb1oYntL9pMr1YxvIxuPv6b96eWZfhPy/Ty/jxhwSS1WLvE
soz/8v4mh72hHiZvNehXiYXzFMrg3mfwdEbbcmoDtL6ejmAvxa2zaiH20+BfKO4q+NB5JZMeIhCx
IPonMjeKs3wzovqxdAK2bY/9MeDwC076bYqCdNMi4DjeaoyyTD6rsum3cA/vb3dA1iPBrIBDd+3Y
71FqfxKhOI4u+R5TW2WnuXsIgmgXlOkMYS2cd4ZbTeee/atFlbtqMqu/s2Ik+0XW74JepR+kCll3
SQlmbNc+zgzrV6KMfjh9ixJWovDnNI1+27XuseLUsNVJalxSr30L8u/s8oG56Czk0Pqn2w2SZyBZ
//7muG3bv118JAPLhi7hBQKv+fPFx54pejr+qC9i1BHS/1AmkDeZGT4UUzaee1PDAmuUPphi3rl+
aOyCanpGXvBiy8zZ6TIrtwBKUJaoONpLh6xgM6OQsuP8lbwQtQGjZ+4mZCbFPN4Nno7VyvbQIuau
a29tOkukiiKL6pN+KwzytmkYfw9cExk6Gsp14Q2LJhiaPfvpPmv9NcS9/EFI74g8oD4y6S9oOOqJ
0STJVxPCFIgwJMJGTpaQB9H1PNRVca2h2+113b2HYxSDk3KiazIHn5yuUjhr2m8Bxcv+JuXIFz2H
CvAMOQS9/Jw91IGJYGIOjrqzrEPdmFg4sgzwd+p+DNWsD0qP1t6X6eK2Y4ZIwy36Nx/U7YP49YMy
BZ8R2zvkUc/Ujlq2/l+eEoR/aCkl8JmQWL2zBBYHU2w+MQUnPLTRSzKnfu7mCt97QreonoaGWYe+
0gdPjl1JzBLW4WsF+f/EafQxzcvmHEarTIf9Bf3Pmt97z8qEFqODYEM7ztqNfeKdUzv4jBh6vItZ
9RBg2ObVjqFlLTmPawVe6EQmszxxsDpGdWY9Yc6jtZPuCof86Xnu2u1tGNCO1UFzvVahdxm79r2T
Q7f7+3uZ6/GXlUQx1jWR7TH+ds3f+xpItPrUbDHwo34cdgFJUW7D6Vi28UN3s+Zo+8Hp+1cdFHdi
Mt2VPWAHd2Pv6lna3TJjndEt1qSgDdO0c9qvlq72ZaHKO3+ExIKxgcjPuVZrg9SrbUBYF+wMN14G
vJgdyMo9ImGZFwU8g2wbYkxCA4HDrjDeUlGd4XjYZ22regU9rDySdTXsESZ3Z4rzZ4+GMl80J7UE
XFYVnhtDUwNHZruNyVRdk1OU7EYxWPRnGXd4xXMkrINjEigX0uEmF+U8y2ELQ4jCGSPYuYu3ytT5
PiPtqXCTt0TjgfZEVx9mUm9bx/thlIx7QEKYRzMawVUQILsrcvPbhDps47j910LSq6p9Ch+BDmaV
+/hXS6Igl5kLRuW1qMlElnETbPUUPPqF5V1iMZ0z118NqRw3HSkX2wRD4TZgQrjBPWNuTdkCMh+Q
AkYBuvxMpQyCloZDaTTGurEave07MoJvGjpS5lgHRoyQwQGHkwOpwH6i409WifGcLL6DQBmvrqM4
kRYgaaYpSw9MzuMNFS1AgjiPj72gTxqOyaeoscOzLNVONw5kKiMCfFrgUoQnB67GqpuT9K1PiYXK
Ab7rO4pEvXGRDOKiX7z9qGSXtwks37sk2afZgp43td67AABy6Gp335V+dbIqLGgu8U6r3nwzXTo9
tYViL2OyZMtq1cpBXKewdk92J9ez0W3TcfigGsQRdnToei//EADMSPc6z7tPsGbLo43hKE3Rm+C3
OZNvELCmMozOGJ8LLHWIiVu9Dh36RJUwnouW4UQxABJPe2VvgqgXdxNLPMZScRxcE6KhnNBdYuSM
KSw3rueQaRP539MuvYDGEnsgDIektS+qbZEyh8mbFoil8M74EY53khrWcU+NZ1ofOlmBQdM05ySQ
pniyHzwInygui3WLt4MsA6s75/6BvqhLwMKz2YXtrgn9txlnp+Nb0Q7cNum5CskTXiUwdtAAkMDC
6KqYgZcYU1bdgBvPm5OzrwvmxH770IFbWAUOmXTGJI5liXEW42Vhlsde6xfHlTsHPzwa0/Rb5+hX
KL3bQBN0Kknemb4wQyX2S3vPBlR23Drh6u9Xob+0gVmola0caSrlKgch158X6tzrbRf5NgrzkOVE
88vYZYuuzeRBZlaPurNmV8JzOwITWw0h2hoL5ScBCARck7oWj93X1pJf5qi4swyMZZFDZJ6bWf+m
PDaX/s1vOwpv0/Yke7gy1e/nLgx48FddBh/i0a+xiyZWbjybqNBWaQFWooOkcXHQnjZGTsWaDcWW
XNO/v1hLdfHbe+BU6rq3/ofp0pT+88USpgosoyNhPqzxEkA1PC9k2kJPzTkDPnznFo9+knzM8bzv
zz9PDxVPz0aSun2fE1THrYuCXkGVPBuWA+IwziVuKPrJt0PdhLr/YNrBfe4HWOSygeTkpGDAS/OH
wNHQOOXLf25fse+SU+Qn1xteaFpAQ307iFM5ojolYjqikreJp0AH1hP0crJCZL+wiu9tTpQry6va
7RRsbhoNVbr3KRfwJPEpGmiRGLUw8BuC/l4ROyYXacYMBbubMIH8/SU1PfGXi2py2ue4r6QltBZL
8fjrUYG5rpdHBmTIdlZfM9AXqN6zHf1tci2K/InYemimVCMYG3ZtRyYjAbr1pjKT14qmGfetK9aQ
qdzhNM+kNyNwc7fGmFxMRrV7uiiPo4+vIu5fXEcL+vLhF7wYOFq8Zx9SgBnpj04I0hwlCklWqBsI
j3+aPZ2vF8MtXsWUqAHSTxKwHUbpHusEDRI6wJXq5BfFyHOf9oG3aiPrGwpvXD4uhVHRxyeoEXDv
U3hQ7DuwcomtbpU+MU9Jt0Q6jPAIA0IzVIObVw/KAMGXoFJyGppOLJpdH++MOHxxAnU/ZhHDMvvN
LpGRW6RPQBGvnPhLmeTYirt85/l0u301utCN6m9h3zHxTap0ZdSwhKmmVsoaKeU0lic+ga1yWRsL
mmccaa0PjsVUOZAnZJs5inL2AFQpXPPS7k/Q12pXGGc8mT8ahR8q7gC9qaYhzLbCFSFpsdVmDLQm
Hfh4JNSixmmmNU3mcN8hSRgHTQmR49ZBnyU9RumWMOKNIFd8oxAvFTUaXssmq1Y3M3Vp3wE4yclM
jldZVmZ3hKCtQuWbh0SSYN4lb+3sfYe//s2REmJ+5YJHaYfz6L+omL59id92E/gPFmzZzJrUvk51
v+/wmGZF8Yk3CfXbsYx7/a2ROWYaKR5czhJhEtCd13x8fjRGW1WxubkuOWzXrCHjUzdSovizVn0D
IE7JdBNG9mOqO/ImsJud7NA4WgjjHiLat/bnLkidg+GM19AePw+ywfzetnecZZ/4GL5yNk7XDBX+
FWtWz0SVwlLcotdd+wFJN+MyE1I+8gKdFeWj46VfiQLwdyUdZIxYDNJNX3/xMZxznt0HSjMB0c0x
n/lACicrr3pqr0iaA+zJoDbrif4YLttDnwX3c4fCqCGEtPXIIx9n9UF45XOROvUr0wgkJZAipVQr
b/KC54pUyCLNu22EXhDIAoqgxJrJBs7IDu3AKJPDKLecODw9F6eiewLNpnYJzSdoihkpepcqHP0r
lLTK2A5avvfaDdiLI711eu8zGnIEjGXVQhjEv5RNR6IcqYrStiHP4UVSCK7aNH5t29HeksiGdJjH
Yz3XBqHg2jnbhL9j0miuAbZU6gwi2juHFxtM+5wPPeNg9VDOwntyfFWuLdfaDrnhPQWedTdTym2s
6LtdkVVN6guZuPD815x+cDOuLESRq3BSJIgE8IDpe8PUI+BdRAOxiFiCTcIdCAN5sGJVw5dPUjpA
RJTsOjQD6zJy74ehID3KiZ8xqZElkTOTETRPEp5CBm43Y8KmiaEyJpBrSTNIt0NW/hAG3QI9zxa3
Yls+KtxYaSLLY9VUUPmt/hkD1CrNXOj4w/NYCH1G5FVxn1OXVhbyHqPaSQMBlkOi3zw0CAc55qXl
2Rjmcmfr4WteemiqHJZJBl/9jJtQcDjDnJw+htnncCI3tCYNq54zex0HsJDGFHtVvsi5iPaIg+ZL
labBvqTWzoLhzTRA0Ho1Ae9hV2xGGIMiwQQDwAR4LlvQWqZttUUknq+SZvEZFlCFs6ocz1YWtRsz
t3LM73LcGaBON0Fd3E1Wg7SAeKT1QPUTWt2LLawtCTc7lK7+tWvl1Z+IYh1Kwo7p9AXrJEvg/BAf
tckdwnxdDMVAu/MDyLcdGxdDPRJIiExcG1aF6rqemZ50PPINI+SsIRKjBqOjW+/ecEnX40TJpfZI
vjIAIS6f6po+5SNLEp3ocf6Cy+LMRsFfg8GCdRpvEp85nDETkKTM6mgrUEUVaTCfeq3WI2nFq9zA
qCGKZIapw7FYOS1nfn0Gn3aVuvs8egO/baM/qBnhfxjoF5Pe/BrK/QW/P3ZYdiritu579qCV1Vly
GxX0tsk3eJzbYRFTclrHPH/Qo3FVM67MxCJDh65QwPXbmkVNWwPOR4pE+TQ28jmL4m9BOrLMy4l0
kMCAYEEYbQwJ8OgBh8OJzMyJxFcIIyI8RXPyQw3ufK1QmyI6LLL9cBp0FTx5pjMd7Ipwmy4jzIL4
w/2c9fUqazNSTJsMknoNdaYnU7vtzkEj3tjsN7KJnbVhjh/MSn3ozcVeMJPjKYgnk7Ib6YAM1UIu
4bgLP6ecyw+J1TNL1+yrsQpwSajiRVSUORC0LfNVzn6+woF2sOr+S9ufSNLSNY2fnANPVBUmFb15
J8if8tFG7SASkitBH7QzSryJLVNAuxTfjNzSjKTUs8lcbkVl6N0RdW8DDmfsIElVS2iaDZCk0MFW
n8xsoX0M1qM96o/DFiz9KmM9PIYhUNWS5wZpMjEyAS6pocYVF404qkg7j90z2UHRuiar9QjM5uSG
xr0y3IaGxNygQ8TmWkkAVgvPsgWAqFyDYMhw/E4aLLvScBsjjmudO/M6Jkqia0JMIWH5ORNw+JTd
PDBAiRfl76eaPgE0ijuUStNaTfTnCIVa6ANmtLFr70ouWHVoC/QPAIDe9LexJ59qoWrLfnp3vR/W
bHmHDuoLmXYEyHmJJjUeR4aV5LS1Zn22/Oybm7IJp9FuDJlbDdNQ78e+rrepDY+nrdVXvx+xpPeZ
t2kRG66wxuYHUDRLeZd8yaLuG0as9uop3Alz/aBVkW5FlbONZ+QIN1R15Hh28BD2VL7vhd+LraHa
7GCEbb8ICrnnooCbYALYOxRnnUV0L01vOPV+lzDxru/DAhkgotGJ4xIVpGk8QuO7VKOD3qa/dYRm
OO/xiydekCfbV1Gz1tl12m4VagwMz8yP6EifAR5w7aC2RsmuhhhzgCpLOHPROFwWMXwYae+xZaCQ
KouIrjwLNBiKdegFza5wcReBST+B2ijBc+cRz0AOFcyzAfC5YvhokAp5qKZFctpP/sqdPlS1D5+y
rY4zh/Ndp+i2etTFa+heqI6ya0yF+xja1WuHj/OetGKvax7mOftqhs3BwoqxjRqCu3ozO9NzfEDp
COQyLguexNMi+oYbmxbrGql7OBH2uoKeYiGodEmJAIjVZKEDUtnUGL6I2UM6gI6e2YLnthxY0xl2
MiDBIoMUSCH/YuO2RDyEB8uYih8ou+qTY+9Z1wV/Y36dgYuUaobAUXr3lRvSYykWcfJIXlMIAwRJ
8b0e7PkM6XtVmKGxKZomWmMlewiHAdtzpA5xOsmNVZmEfHn6RdbhwYxm/8Jyk5DgjSdn+ZNwPf8y
GiHhHmPK+Yo4pHPjkNOUG6W13gm/9rbFiK1CAY4K5Dg8sZV8NVVtwqiaNYf8EoNpaU/0p+rPzKZj
yN39fByaZjrZjEY4vJeXuGm4JkYgTjJD51aZ/sZi9PSs7YZoo6yeaQNvEhEgYwYYRpvFdTCWM5B3
jb0n9VuI6eiaEAcjM32Mp3SHKOdzb4X9M27px2R8DFz7gwl7i25KtIuh+gE3beSDg5IAp8ECsHEB
nGbj3mo9khsc55NKpqPr2OUuiuA+mqbzLJL8uyA2ksUv/WKrEFnzMlKhIYsfdrorEOF3rj0+dflI
pmhSyMd80msZcSIbYIzuGTZQ2IyVQUKDbI/En4GA/2BSeIHpSY4jOIrSA/XIjOSok3LEh0ZYdq7j
dYeQhpuvX+CJLRlgC9wDbwZPjFbvTnyHq4zQIcEJqk3H5poBs5lb+Sp0bJ0i4T2WyHMfPJfEMist
T7e3ICdJzAh52w49GGYyGPbI21z8VSivXeySUXFuJ+fQavrgHaDXtdm9BN3EJATzxzA5u9E0fxi6
+Khz2a/MHAGUakElyATl4yqz0q83pXzSoCZiJKx2UN3woYHSZV8GogfzYBMTSXBvhHRIp2iZ7DRP
TqlgcQ7+k3L67GCFc3/4+YJ6HoPV2LgdIyF6BLmb7bqu0gd6SDWUMBIvKrt6xB9bHwtVPyNbE3ia
K/cc5KybLld9f5sbTN0VZEdKZG22acKwPwbpVO6r1LCPU1y8+iTYrEvRAd0Kv0h0+830Ofeb7qB1
ckhqn4DFXItLa7DwBuztkxncN9xooKcTtS4KlId5ZgBYW/6TWGm1UEeq3bRovWVrfExLBWM0T5+r
cDKuuZsbVybvHIoQ3O1uMIQwXfpsyGXIvsCkJNEpPoXgT/wpy8/myGyTX9vYg8r4KguwiY2MzQcR
Glv2I3vjlxWFolbdg98CcW5939z7iCLvOtE7+wGWxiqPWWtcjlp4Bck3C2yRHKCShhtnbI8c46pn
i6RBjuL3jqbkXuzUZp3bH8cSP4JBXKHjwO0Fy2shbc/QRJEPmS7eCS9jYmappzwJnxNJNFKO4nJD
nmy6xocnO721h4lG5mw0e1bKHwJcemuZHeSodrwfXE6gCEUXLQHeU86WcwRzKCkuLd7Q5zrA4U/e
19moyu7c0LMKCoLTzCgEOBU79blGTrSyW2IH84AgpypzzBdSWTri1qChJzExtUnUdHdWWr9oKJIP
kDGal3E+zL2dvS6/RG4ZuHpJEWr72n1G9xgdp3J8qpbmdyrLaG1LgP+jK5FMKlSnddheENO1xFkE
QAIYvCC+D7ttA8vpEIjsXdgvQ+iOlwC6sjNBBKnQmC0NZKtp6X0XA1mqBFpugImyskJ0GOf2LnZA
KALuokfdhvXaRtK3nyeYo3PaNVvwZlRJMJjdHs3QbPpIZ2Bne44saYa6Wxd77CbqlNg2YOKG7onn
jMx7IkXJtp5KzC8txf+Qm9eGjiAcB2TabNG17Y2nAmFlWwp1qYvhRLGXXylnkVyyrGor2ZYgqZ+n
Bh2CEvripIQYGpnHA2TDUC5zaEidW11daeiH3BHA/z3Z7GJOKEgfxTX2SJ/UgdftSH3vrqG2qKc7
WFpd23JKHIxXPNIxzq6U4RxdUwxAGWEfTnrvs3jRrPJ31EHOKStoDPVOP4AMBv4501a3oeh1KLLj
+Qf8hhSvAkafwQ9/hFaoDoT23JkpgR9mQAhU4LbdWuYVRVrdj5s+c8rLYA+QbacYHmlpf8RTg+a6
qnbVzOsXqRZvmvoglmZH/RUVT9qFrehCJ3hivgMEOHQPMLD9fVlnwYcpZvFLJfHdaLe+tLlJDQhV
iA8ku7NDekFJG+YvjMKIwYm9N3RCHMfDqjuaWul9GldiUzk4hwA578p2Hl/TGjZFO+BzMqYyO+Rl
SsbuIt8f+nE3BMX0uSm9a7R4ZuyeWkTip6kqoG5LLsilsSwCk5KTU1vGs6hsyjZkb4LguG1UJyeg
r/WhLwWVdzA8opl4YTxjbgcuL4u5+9WIhhO5YtEe4pJEScrho6wh0+u+/RQE/rAubZ7wUmS8ilux
F2pgdD2LPIBn8icw9X10nRjijuCfcANGTcKq8RQ0+uKTyXKexUfssKuAhDqKOfM1C8RTsmTAhKZN
UzDoVpF0SQcojPUILHVNAHuBsMnZEYpZHrOxRo2QFds5YSxWMwWN6IxtC47Sy35c63Gfj1h92hAk
WNudbnd8q33wwvgs1+SrLR3v/tXx8/6SVNmiIIWr1RoecjaX8WGdufGOsMNVFk24PCYcnV4/kLJB
C6DFV7cf0IPsBkHAfVuUDk3zqr9rSYsaKvRvlVN984hrCBN9tGZ2QeHW9eH2EBJtM4DZsUJszbwt
ZKkoMEj7S9w3WC9kt4pcHOcTWUhPN/EVS1v/YLrF127SHwNg06zkpJjzCpfQTMkiYrgbk+Z4EISj
GzlTGCpGLNLeJRw2whUwXTobF3hXfOuxI6w6sN9nE4hNsoBPl76NFwPiz4xLmcyc9CVcMlYazGpd
+2iB7ALEwWUzZO7xyLTBtmA2pIjnKxmjXLw0SbbSDsiSb8lJus3SRo8ZZFBbe7pfxRmzPS59dNw7
P8OBbCEczcqGOOCGriwt6hROzHLF/OFs2cgJfAxVO9/3yJgv+LQ9gzx7GkU0Hrt2P6kfeRE6R5mD
tsW1UV8cl0+nzIkpFOZ9o8PHfmHoTao5GkU9H4PR8H4ymapxgrEhr4ZZulfTNj/RifPZ2hF0YNoS
ybrowuD6v5k7s924lXRLv9BhITiTt8mclak5Nd0QsmVzDpLBmU/fH1O7u3e5Dqpw0DcNFFSSvW1L
mSTjH9b61jBkWN6rrg6cGuXccvXN7pt0THUH+qfemPJCjJcJSSu8dSbuoJZoNCLssCnvTR298oCL
EjU4y8Fh+NCWCx3z1W1SSLWdTQe4muvfR6YxrkeTwyCx/fGR2pI4KD2cSFU5cyLT384GSw5pjIdC
zOd0HkG4dnm/F3VvbcEkUldZD5qZnVhlq71ndsmuG0mysL1p3lmCjRyJZbHyH1PBN5CQFCIcwi0z
jE0sA/oo6MG4HL0uObeDBWUhNr8YMbiHEE8hxOJps1BvggwUBTtNckwthgumdmbwBCy6xEaYxNpH
vSxsR0u+JDHJ53qtKJ5GeM5g0WyCfqFCzo0EFLcs/FpYvN2gfC6vmNm9T4cUF9MXyQt3KM5B1VjG
vKaB7wgK5OER5i16oMr/abXdjOz43HqVcah67WcrHVbk7WXCQfjoiPCCRKm+hRGurUbRgtlJLZoj
hXDGqO0taSBwFvKUoYudyoe2RlqWEkjXKB64Wuhs+3g00KLEF8JEJSMs9v6Qot+sbN75Xp0drpTw
qhwNmAV4vZO9gzmeLrWYNvb4jg2vPPf8Ow0h5QAJy10pvHscwsyfBgW9k7DVLYmG6PyXD+S0FRz/
g86COOXCSZ0b1t9vDYu4szowcrtJw+xO92dQmQa6oWEK3/Qh6wLHI1PXSu2fM+OLFYknBMQaFBGs
7FYTm/a9r2F2qnvqQxb5FDOeQZNpfFjdcCT/b8Y9axKL4xj7KeE5nPCTwo6V9KskpZtms/G10mEO
TP/vcq1wYyC9MUp4bKN75oSEs2g2XDOddwBWOt3aov60mhRxfqd7zCp04k5Ggt3LZh+SiLmxK6Nd
tVNc3IS9O+7sFlp25PAvzIkV5HGbbuQsYPE25MmFan4LM+MBI9W5koW6Ea3T3ruh+mWpJn5XAvWA
aSp/jzLopx2Z0IrG9IchykOKGGAD/NG/zdAA5KbHmKp+z7T8hZ7UIwHZt+jJAh/+xLHy/JskcxQY
HitcjQ4qiDolAGgoYmCxnLNvJkm3rWVqr4U9P0850HbdHiec3gxEiMU5oKLTn5+GKgKNNzaAVaM0
ANqI83ZeCuKkPyqmp0SF0E/iyCjK3gsQsDeE4f0m7bO4zMb8lZeJxbSbMYXnsWONPFC+QOs8w9rr
GeJzHiUt+hDUmuZmgux2xEfSH/sORJrEcYRP/2vyPVQMVEJrjL741/Fw7Ae9fq7nlgrRchbM6vCq
k2i3LazxkM9pvMb91Kw1LXyakCKeTZ2herlg7CxbG7YxqkR4uTyuMucJd89bG4GEi7wl1p7XfX3D
SybX9CMEOVDpklufTTjAvYwzUI3NHtvaeBzj5qLI4N7FpUdojPmkHOoFx1Pdrp6q6AabZsATjnvN
YGm7rMs2dQLXp0I8eV+33kSvOb52tnGXE1sfNeNG9yh94/aFbJzbdrYZDwKGd4fsMUmIelBWLoOZ
cdzK26cuMZWeH09BP3zi5/GDWucccbCXZ618rJhkrfsBDGmb+EVgjT5j+Ex+tInOlq2habNMxjHu
GJJ0Xf9k8Bfo0r4LK6oZcB9TaP+QXBzB8s2kFHd+DnPUMgu+S2g0puk/ET37pIi6zhhZmSPB4l5n
Lq48+VrkLrgJa9whLx2DDoH/3ujmIjASQmLrUlyIV1JPBGABPtrN9lLlNueuJJYbAKtCIOpmewTo
0cbi6YhuCFVQ2tW/c6DGUGtGbavC7tCN8YkeLiTPsIU6ywh/GKLsqLfzz6oATS9bBoxNHN32CeOe
WOj3Kmo+yoFBISZNkbmfbWK/yfhQg+zbxTAPkVn207l2xG2mOhYXBqyhZvoZOWwb0qK8WD0NVS17
slGi6JB7/S3C5rVBzbFNpIlGJo6Bukzr1ljak/7lGrZuU/INKE7U6D6BoX9zGsPj2/LZqw/JT62N
nlyGQ6uawK8t/B/K7PmeFAKWs51JAm5pUmMxNhqbNA9swbnMBDneNg2sQOpeQqEHnotlKN0H5rdY
wMx7reYsoJp0qTC4t2YivCuiGgJ2tNQgNL2TwSSGHzD0mN5oHuyJVe1ini+jG0LnV//FJyXAWcte
0X+/IxLElAzgLMJVAOJnN9jjoefW9ZvbpkjOzePOMweEPNM9trVjDMF2lR/HU65FICVpqed++iQi
+DUprRcLx0rldfCVjIOYf1txs8u09Nmcs+c6EkPwX8JiQloXDq115LLIY2ZcVc6Tb5bHIU+fUxaF
8HCJ+Zzlt9bwfySzRxjP//7Uxv+T4v7/TYn//6HMHo3837QWi4z/n2T2z/Fnsojs/66xv/6Rb429
Lux/OKZvush7UMZzJP9vjb3v/gMFPTYqxJHCtq6/85fG3hD/sBz8aajsPde0TftvGvt/kFkshO+4
AjEj9pX/kcbeMv9ZaYMuElmSbxmeLvCPG/xt/yQKEVVXMUXTSKTWiNCTyRBtuRyJutAyLC8WrYtf
P466TO/sNu9IPeHh3BcKsTVR5C9zprH7qI5lVomPsfU2pOb428Tu0eBzrrCLbZK96PoLJDn91LWW
OHkTIHDFcnuu3JItRjeQn+3XH9nTkLk9Y6aCCDdPWeI4G6O3Vzykr1CE1KjKhY6HBgCa3pxPJ2tU
xKQoIARQLCIUkcPxb+/jfyORN/6w7vLimKZw0awhl0Ql5P6h2bKzKgagxkyXuz0hmasbz7Ii5U9o
5xrtB85SvT/y0JvuE03uWmMmnSPSm0eipFhSWkhZfdUWO9BW1spK/ekpdsEQ2AMJXt8/ZwoNbn2l
NyhMBn+BOCWsiika0wX/NTwReZkSq7x81pT/ycz3pwkAky81g4sqDVGFwHT2x9uPII0Ula6kFpv5
ACASb3ka47sLtR0QuVfdswhtz0n5o/4OHHsZvaZw+lVYz2ttNqOz7RUK0yW4CQn3CoNQ9Pt/+C64
kJYMT+BV4Mo3dGtxy/1N4pz5PjRgaM473c8UXVeBf3/sGHZHeX+qliFt3bYEExFFUvPDBKGhx49T
0X4qCKdUPVj3NWqb1XWe60/xPQs5/9KjM2qU12+bKc+JbxEhWJgeHZgtp/t2hGF7tSs7KWIlbQYo
BQ9imzq59fDvfzzzD3MWb4FtubYFWRfIEXabPxXcBAjiNhQ2FpJSEE+SNibQDh3SrUryp6ZzONvd
iKNC19QjB4h5C4XXPrMTYaysx+hlmnQ+GByWKxwKX1PKKkpNSKIaVCm3RssV6+K4I76LWJzSyW6u
uwS3x4d+FaVNPf2GFo8l85K2pBymCLqPmM7/B6n6n65GsH5QB3Amsn1DGuqKP0R9UW3ZQEaznrSy
6lhFaKprM35KVZo8daU+gxcbSOJiphSRhBjW05vXhMkXTKu7zqiL11lg1VEe428C70xaIiZbcYJQ
69+/H8Yig/ub/nH5Nm3D5o73bQeH7Z+3BNJo07FwT6NHgYxYYa4MVESjnWvskq7PACc2KIVikPQ8
JtP2A/nmflDc8qnWj/fR6CFDTpLj9y0uJ+nv6mrj6jhS43rC1m1HzUNnE1JATtcT5sqRug8LyfU5
0Iy6sfkPP9Gfz3j8Aeg4XYPuGbPXvwj/jNpPwhY9LVKBVp7sREy7eox78D1O8XO+IUkMvdE1Zxvc
9Gqu+3Z3xVxBS3hS3ZYNuW8ip2lE8UB4HmhgP3J2k47LQHkKnjkdAy78+j/wCMw/hKi8EZyAjr5Y
f5Ar+t4f18tgxwpurOh2oKnlrWaCgY80KB62S0503XVHzesURouFjZTPD6XhvKhRJvwH8keo6fU6
9bWQqOsZBuc0VR+l6MCXUKPT3ZxLa4hvamltY0wdD7FLJLdd6HKFQPDFmFTxE/dCwGm417VOv4Ay
KDcharF//87o/3qtcYA73AuY75AH/nnATEkxV/PUKbbFy7FXIzBPzYtfnA3gao/8qWZz5T7XUyMP
PdOFoEVFlE6R98ApXe+YWwxnmesXHJn/4Vv7Qy3Kq8/lb6AYxeBLmSL+eCzJErDzYArC5FRqHYYi
zw7R0BLgSdkdtDJD+uUgQteskvGlRKpoVm8jQYpsqPIwyIlw3Sx4srF6//ffmPmvV7NNJeUYvFr8
v+9SGv39OECGB1WmTdvdOEA4FTokJJARePRXBHdD0mC2eCIomI1GaZBFU+JqXDHnNErXfSg1wo3y
LCGE0PLnT1fP1n0OTXKSoSQHYVInQX7UqTIYgMTQuTag0ZZWyLidkBjep74hDw3G4HWqCRooN3e/
LIvg05SZ44wM0cnF9t//uB4Xw58PJB8LuO2y1+CoRj3+RxUSDzWpnV7Z72jj1t0AipYYgFKRbyqQ
RMqQEDh7fIphFQZDBy8wdKcXuhiGZ3VxcJg0w5m/x2HY7/He6CsrpturDB9polhS7JnCI9gqVoIG
29CdNywDnDURB8tQe9uGqQHSLyF3oiFLqSZaPWAzTSJvmTwVQysOqop+oax3GEt5LpFC7iJeZJFq
+rpLpywQRTHQtDSDHU5XPGaZngaGYNxk+5i/k75+jZN7KI35Gl7gXcTdsrIr4q1ygCdMGL7ssvpI
3W5fGj4QQdZuYx2fXL0kdYkh0IblpsYQRLcBsdrjJofiw1Rej2lIa4S9rMtWTGFyGvkOXElub/0E
uQPiKlRkzZffanehnI8RF1OQW1+OCU6WiYPGBv/Ug+9OXCLo7fleL8HV4sMhSC6bmMYwb3NSx9x5
sU4Y5DFCPq1hGGwR5DZExk0JAcZGAVqGf9oew8DsfcF2z2f+YCztnxuVtO5OT+R4WC0XG0MThRKb
6MWK+HXjhoE9fiUi35sFApQyz4KkjgNilvDV+gRKJ7Wa1NILEoAfw+yEmw7fQI9QIYnRk6Rm0u+Q
6pcBoUC4JtdJQmKRJMFha0revVScKea2U6ldhO3/aPV025W/6pDAssjQ2TMDWGIN+0p4owjK3oKs
wtg1R9ysc8OsiG7H9LFccllTMmmRF88FSxOW2FAMpRnoWcTv0WxeRKWMvRbRpCLb5S5h+BI5CAk9
iO+HkhsnnuRLilo5ryz4dQN4MXfP6XuPMXjJVbNqKufuMx78o5ORh2SfEPSA316HemKyviuBP9IX
E3MYnl3pBW04GKR2LRd9XhPQ3n0YjehWjtkTC8UEXdjb3On8lRazQOR+JXZUx+RI9g5+rJXQtefG
6oaNXhEXGGrme2hhN8QhtNJjiLBR/DBNpPfYYBFWplV+TNG8LvspIfwKTmWZ9aRIqAWNVsP/sMbX
hsJ/RENtwZYybfW6+LfCTn0kRDKpGrhmm8hLrUcfZe++KPyQtGIbX7cL5E2SGND2UJfVjwgpSlCM
3WuUA1ZWrbd3JpZ/su6slY0Ah91/tiLZir1OpukwoFuyKTG8cGwjG/C7jWyonFnV3iBJjKHihLcg
JIGwjjeoe5C2OOI5j8gI6EGdBlpnuSB6gVaWflB4bb+fmNkGfhwxF+O23MOCEkl1m5aI8xqD50Pn
zG8sfNpnp2AUhr1IDxVvXi5Xif8mteTVtuwMKROZQQ5UHrtxflKREivZRWef9ItWI+ExHfzp0V0i
TyvyQaxkPIz6jGOzBAI75tCri7NYuKtdIUv0eLN7TCiVT6Y7Y7BG1a8NkXHXkmF10JVo9jLUxH3d
GFPQSGE/Ny0Anz4ldy9q1V4tNUumnGd9eRDx3NCerITxt2UU7pdgXZxjW/1RjzhgEkJ4hjE+Zmbl
vNniEebK9Fou3BccUouhwHTe+oR1QpwiSwj13nrBxIjczHe2eptUuyhyuj3LJA1pT6W/zzTCWpfG
zxhW3JPZlojrcdu+ixqERIMp7DadtfymCT3Ixbp556GzveZKTOR53Xha89rINj8RMkWAJzy6qLPE
o7sA8Mah6Zgq37gJ0QixgRxIs8H9znl8oU1gery8epM+ffq5l95ZC2Lfl3C/yyx5mZeDOo9ABXLI
D++ulm5stoI/B8RU5Ggnp2zKBA+EKTvaQ6bWhMYYD41Hmg3vHaztdto4o9IOWaj/qOziyC7Rfh7s
4vzte+lsc9tHpHA0gIeAo6E1W6IrpoH4By3f/BUSYD2C0IyfmqY3yY8x1xX5gnZpZEz0AALVZpM+
KLK7lV+zTJpxhA2Wpz1r1s5cEH/kGR06pxwPWMyctdkI/xXV7iPnfPtL010id5rwJkGnsnIxVt1G
dLao2h3zPJtEcXr6WDKDzdXRCLn0hzznskbPfj+P+N56vIwkhLoccnFWEJeov3iVDgM4If3Km9zx
nsTt7BSVfocGDmwtW+ISpLhxRBvBrh6MYjBUo/tK23zKXZ6mCfHBD62U5dGfLMg1qCN2LacbsU9T
0BmF/JwaDCge5efRp9x5lpr2eP11j6TSIC1I/CNUBz+TCJs7K6+auyFBkVomscVOCrqRltn5ydV8
AkPN9t4w6mX4icsxDlV7Pyy/VlMPHEVivnqzOQR5VfobsPnebb58uH5WbSGyWH/7BTVrsGItF3fk
nHjkHOMHbsswvasRJ3x/mP1i2HCTIExdfkM3Mm0VAWLdQDVG21PWE6gnRVRm6dsrPcGfeP21ltv/
+3f/75c2cc1+TqSk5m+jptHv3ZzjVk2mfl8BKAPK3LWHNLNICegHRS3QofPPWNwsVXSR6rQOFUSV
kuoAcmL95NayPWMlPZVx4qZBkScVo50BMF8UlYFWjuUdk+h0BcwpefBLMEt1UcS7DI+Bo3TwAXj7
v2va0U+/5zZuXcRnklPOhNRW71omMJBLi0UCFyI5m+lmcEOx44U3wYvmOguVbsM+bv5wO0VY2Vy4
z8swXO+nbq+NqCcL4ckL2thugn2pWxeoJ80DHpz5NsW+SoWYTgwk1ojK0vP3V+ngyT3ZQJcWiqVa
aQ5JvwlMjYMGxDbpXRZHZmlHx7jHKRJP9Q13DZBr18v9VVIpPMNhWd9cP1x/W1/+G0/VzTGqRo48
DjcSY8lI4fWI4iz5SWCJCSCidO7Tzn4dBk3iYU5JZIvUryIe0J6WkrrbsQmeWVbrC4WJwKt6BTbY
vBgeadDRFD1lk9UE+vz9JLqiucIBkaIkpO9MlSw3NGTt2ljIfkJztpKo7Y3jE0vvmizKtKg2f7IA
X1d0SI8y9VQAFHRv+TU7ZiTCRsZ1ljWP7I7SR8OlAyjHlh7GJ/8zrEeY9GPRPOijexmciOhTCU//
ShRW3WW+tg+NltP1Lp48QKs8NTT8pcUiZr8+bsIy+UX9y6wMgs6uTOunckHGebO9w5VAS1kb4TEk
qgXMjgkrDZZDD8xOa8k/p1sh+LE/iKa9WKpln9GKXwubBz9Zdjf1CUv+yQpvvYFAqhHxwl2X2YRc
V6Y4ln6ZP+mW8REhQgD63rJ77s2nFpXTm1aZxEgp/XFmory+UovsAmnh9d+udVMd2bdBRBGOpFoe
uleZIRnto6OZWz1FuZc+DiGO4ooFAxMlvuyj4vL9x7EH6htS8+i23LnbjBFrR9U5LI5UOm3yuIIr
2yRfTLvIP1m+Ep49b5JRWodSE8NatgV1eptj4vJYULWKXMJCdvCDw+JRwAk9tXV70wB9WVIr9eKQ
o7OfxgSNxZctoBCUZe7sKRuT+9jr8b23m0br4nvSW8G/JMlZEe67MVgVPet8Dys2aPj+qtC7ZXjz
1wQNUeVnVZrOl4XomxQKir6uAtGvOC1uH0ZU949NGx2c5XxICan+65UTxZCcBseEbuC0zp0+CdZY
5YE3xnidcZoFvZ0WbLOlddu2wPRiyVhlOVC/eYJcqM89+UAHaUekaNdDxZZnvG8KQQhgL9NTlB14
qKOb5xNL6jjyMrHPEpz3ljtcei1tzoqbEv0RN8wQ5eE+yUT7uIgovD72yYTFNrRgF68fbCu9/x4n
uDrWG75LCnVuPjsGXIccbWcR5HCYavszxenBz+VlO9I/3UDv9CU3mhHhOcMefuyYOh6a2v/SWiJX
OjwlZvLehE6+5E0PgVurr7ye7Lt5TMONHXnRQYbTEzV9DvEUCw1Vzen6/mOT+W0M58ptjRfl29Mt
PPecJi2HG8F4mSrOXImOBXme1e8YRae9HlcWAK4ChbySw9G2RntL1A1JlsoIib8DSgKmWj1Qd4DR
bQYb4gdfXi/P669BHrMOkIrgLufheAhNwqziGYxCr439K7RqXpPRf6uK7ThItC11XwS8MSapS1BB
r18qGNgPTZQ/DANmxiYc8uf/7jNGixe7kO7N9Qw2IZPufWTkNyMvu5HED5Fenu2ogumXIVa2az9+
qu7MpfjKBju6sRTwCxwYxc1c0OwtwmTEv9MlNTXzfvRD6O805Wz+0yooNde6IC2oApo76zJAT8ZB
kPz12fV3z9/P5rzOyH0koIbSyiyO3/PjrMrGjSHnchuXMttFRVpl28qyKUEWfvTUI9YDGQuZfgin
hi6iEBtIFEgVvxm0YLn0E9DX1wE80t5sDfeMYMs99202H0ozPyMX6vHfIZneJbL7SShmwsiOVvhs
JAE6rPJWr9kvQVnROCAJxLj+mtEp77goVpqpxj481e8FyydupzZiM1QWAEgjsb4OXmedFkSSi4dq
lyBTvajlve1Bzq57upCKtjloLLIymMM2j7ZXftASD0dUHOww2O6jPYpu83BLmvd0G3bDXx+SsGQ8
sMzJqScsCJrTr+ucXM4q3Y2Ijn0q7qeRZ9W6aLJ0J5BIoYhDA14Juf6+wukZH/ChtGsmNd6aUsA7
0omnhVO+QlPTbrNa+4UisoFo6wF6sBPEkaUtSW5mezIKhOtRitW5rOOci6Nho4Joc10MgMBxR1SE
MQNqdw1ihoaSzC5DgX0kZKBGTCvYneetP5ORbD7U2YPfNPCsJ+fmaifPkMUeS4kCIVLixzDSHqZT
JY6168Vnid+XAUph7iuBFzVvECr3g1ueciuGUnfdRyDx4Wk9z/5dTobvbop7wpwYuN7OLEvQlYzb
eiirfYrQ+M3qQW7J5Fl68d2s18YO6Ei2zQgp2OI15Zgk9Drdfg8tNZzPLWkXyJm8FD+g1spv7KVt
4Guw9aWXXwKZ+lzceBiq7xaEC5LNGDMQ0Vb3kQtubjDTe2XnHucgcl19QAEsa2P6yCUA9SI/wpC2
L6nCaYwhai1avT3lcd+cq19CK6MfjA+Coejb0zco0w57iDB2TL/Vxj84BOe11/i3kBXJFFqeL1qr
5WuRW+O64nokel32lG7ITjER8q1mY//0DTk14rWUDhJvL0vvZ6tUPIbYUxVGaexoUafNwGh31VTa
hrfHuPB2/tIi236SQw53aITFowRtvZl0QdalmNEW/vb3Xy2GeUCMHUP8N6ana9UpZg9nIqHSiBdK
56grKtrWzdJHdsh9oIx83pLcnX7zBUIpP64vIIRT6wQdSF8NeiqPjDvBM1+P3znBtwwW5rFyCckq
ihrT+AISr400PyR174Q3WVzCMyZpkuu/OaSgQs/sPV5k2WbsQccfYgmI0/PJOkHjeMSd1QemIvvo
mvJp61p5LGbvd7/kJaIBRAEdI033GUEc/ZB3vgvVoVeNdjuK/CvUmcMRc4WayFp4pteV3/elE5Yj
sotKWavrX6UMk2YUhDnZAub0gY7aX0OUJrXDGMV762jbKcJORPxtd2f7yVF33OwVjzchZ5l8Ckvz
sR9itRNdSAz0Qv5HcH5D1C+1h+Y/FyERVWgsgrEbhhvLHLSX0JJ3Dq7ih54cg43vAldAeJLdWBIe
r4c/6zX7neHz+EaAl1n6o47DFAlIg8+yJOd5XCav196CEdS0R+i4GTySD/CyFqAwjVdSl2feIKd+
9BtFdm4RPUueKFuNRdlxctk4R3gwWQ84x2GaZ8x8fCZxgx2G//OZVqKHcps53OSC+VeNHulxxEIe
hLy1u150yFeXBtJczh9aNsSHDHOT/JIQmom7ciJFp6pY/zYJo7Robo5D60wnvxsi7lko8i8+Mnpw
zTAFHOMzCcX8aIeJQp1iQZDiEbQqZS4O15/TKaBKmditd3E9Xq47VtNO7q9H0PXDAGcT72F1nhu1
YStpnqLZGXdJw4R2kB0tOLNyqKK6dnSktr3i/UtSgvwyzeliaFc8lARb5breKWmw4+RzBXqrse9c
RyomOvKDV9G8AxSMunrh8Edx6rxr2P9XePziE9GW5QYaBeEPPORNroiti/OGnK/4u+frcAjvuzH/
5SUGz6/8CPQD4f629oFZSBBE5AKZwwvJJjJjFS0L8o610k3/+izS7SCrQnaLrjEeC3I2NxWH0YdP
5wmsqP+RZsY7qFdvn3jmb62bxbZK4+YkKtooZlG3RZ62DwzhNazjI8lLJe3EYB+TJESjDoF9rU/F
a2XhhU88r8exuEz3XT9eJ8RRl7lyNpnCAe1v3RSfGfNOxJA2zR3S8fRkDc/RoJDqdS885D7dVMsC
jiFGN4Ic1Dp59EKu8tBlyip7i2GuDrpmH1uKAecgfJw8KDHt0dl3ToJVmiN6rZs0onEUvbN0xibj
xwGMjU9NKtxsU3jIloEG5huJ4SD/SZzoUbeytWfk6SZje7fKE5zGGrnvRu5B+dbi/kahOwH7I2SP
o7JxaKxYrK9AUzGqjneu3xQryVeEMOR3ozYZAYFnhE9Qza30IeUZXkWAeAju2OqxzsAtmTZ1Ff6q
+G43ZAvCZRVwHcFDZzpENQUQ6UaKaeUjYGMrMD4NZnVHplR61ItAC/uQXssjax7SiybYgQyVvYbz
LTxARVnu83cmEdspxhRxt/jgNIa3kz+tHcKY9ly2nza26cDQIn3dfumiMQ5gq7dt07g3RPqokI0C
RaAKEq8m9rbbdaHOTCrDpziJXVpXxQb3TcS52MBAADpTpm5Ibq0idirrgHM78WH8ItmLkEy2I2Ni
yI2rXidINauQK36ltHpnp+C2yOpisj5j+rY7ElD0bH7sIiBR0vAu9AnJup+bYu3lkJlK0ts6sE/o
+JqLi0pCYIu/RZnI/iH0IJUXmK7m+gjMO5ismgVc8oOm9yNsErXrzc9C40QSqXMidb2BB+O0bEK8
gLYL+OJyWrFVe+0Tg5ezGVnkyIPyi/ylZrGwEsp/Uwxpdu0U/rBRd1t2wpBbztGKZLJxP1sROZ32
z3Fq2PQlLexwD7RMTwRmvgioC0b9Mla3GNLbXTUZWwMEET8INF8H7RM83mgrIGMQ372Nova2sQzr
MB9E7r0Uia2zOUKQLlIL7KdO3RRRw/l2vqfr/ppiuZ/Gslmznj3ZVfFqOvPNZEzvDOKw3JKVGo9r
nWygXTRlL2HR/dCTflpjTf9MrfhiLoPzBA4c/gZjQwIqcseiyLeJWAhdRFGP4bQzp5lNHS990YTN
rtD6c5/GP9hpPU3xr+Ve6TgQvVAjAMnM3nhkglQvU2+locytGNfOevs7yl1WQ019iBEfDkn1qyXL
MND8lr2cV404sEbyqCJNIybEP8NbNLezl7DBG9ON4fJAcwiUSodx3fWJ9dyjdVqNQBBsVb0Lxzss
/g2eb/VrqhR5wJl6tDDhen2UPk2yWru2/16HbbYiHPOhsMok0PvfTrl1K9ytns5uf7TtbKlA0/Vc
5piTKIm81NyGWM7SEMO9Lp8cWOoUQzhtc1ghIY2LXoZPNnhY8C4cVMSciyC5rvfj4lIjDWajoX9o
qbeLBrzvDcBEJ42JCzbmg2/JTy8CrGGabPqAr7ZLP+GunTg8GF5V74y8eKR/l5s2Dym+JtrzkUnO
lpeHhSdYiI1lEQZPl7AjnOEntzeer6ylQ2/xiIWo3HOXqbs75gdQ2u+H1og+RyQl9MFI3LSaDKJS
HAr2Q96siQ3MBkYrLKgCNwROJoe11lRMOuziZ28QzNmU4q0dHDB8U7Upc5x8jJ1fYo3E+lhme2t0
TxhNsbMm6buROYBDpPxsxCE2cwTHkG6Zln11xjW9u0IE27gsyowqaBMYKX47HpUBrs1qyJvugZCi
ht2aERswpkUWDSr27Ta7QMLKTX1nRMWhkxnMaDZG+Eg0P2jRw7BIkpiPtfQurhwMmCYPpiTrtwhp
2M4xl1z5qNoIBc/WOXIboBzruWgeR5tTtMJ9konMDkrOZJJ8UsNicDs9TzWGTvzmYC5/9kkacnVa
xBvV9V2kkiZomCNhPcsCJTS5GoqBDIeFqFvEpNwAxnSxDBAp6g2Tc4edX1fWb2Ex7+qg9cS4Zbh1
YNhPsn4uGvNQNiB3NI+fmnbz1jMe2Po1+8wtv2wv/QDmKd/HOCqXpnmVT9l0lNGEpT3ttcBe8HRp
bF/Q+gAB8+Ua8zPgwWFgKsDsuIadFRIKzUEyrZUOokpr6WAUyPuy0h4GxQLGy4Rg0ZaMGG68d9AW
2rqOxg12W3PlErRI3OsHLtF6bWUJA3BR6bs2tj5yXZLiLSh5uCtGx+G0YxDroNspZ5y29tCnu8hn
J8nqclBqFxtwv8Ke74PK7rbSILjPAxWFAcnCjyqHkqL46TCIhFrAOGWGcuEyrB675EUV+Sb2jDmI
GhcOBhwNZYY7ny5yZiTOClvHUknQTeqav2zsEN6IJ5bEX/z1M1k7GgmKYVeR7whEyvJvk3wQZEga
2oYxAIIGIrJqN2z3XDBAPLS1SlRzI+za20Aq2om23lcTbJ5cK85OlZt309juZo5AxsbNPXO2A999
B0IDe0HTl5sUU/l2rsZfnd5s+t47mXC4MK708TrTsIGGVkpojPGQdj7grUTf9RFJsPzk5rGZPtKI
FfIceWefb130WbRXOZAEcwBJNC4QramgV7erU9tC7Yvtce/KzAfSP8EcaT8KHpChTb9pulDXMTUw
SydlB/pwtfZqWGxD9GB5GZR41wGGAJq6rdT/4ug8liRFsij6RZg5jt5GEDpS69xgqQoN7mj4+j70
Ysama6qzKiPB/Yl7z72OLBV3E6KrDZ873gzcd0s/RaS8j78rCCQxmOikAMcqtycvMYO6KD7ZiHaH
poESYfXBvs0UqMGgmLGMsWeKRbZfdHY/SbBSwlZnJ2vcI3xhxhriuy4sIq0V07mlYMsqyW894r0D
xxW8tgsfRNpk31XLfMJEYJjjcnGNWu5n3Rb02+N2CfRDuQplljm+BJHL0hgGWV7G+CsCD4zKaP6O
UkL+GcQ1yLD8FW36JyLzPjeEcbBw5lGuUPjZBMEao4laRQtSsSgH7JlH1bB37SLskzdQ8jWsbn0C
O06LRoOzuj96HmCslW6Y9Q2Hrpq5YIEjGXoxjyM3IHp/bpXGNT9sbA3c6tFRQxJxYBvzWOK3nif1
jFr6WoMow+wI1U/ElDY9UJCohlGLy2joDFhIbOpCQ/7GKv8CooyFBAUb0ehMiGYaJULWVgZLHu29
odzDvcQmVopXBZ9pmwbpFfi0tQ0GrwmnocWqhdHv4K7xfEHwsihzeqyemdC9ztNyQzpt3FH3R85D
l1gH16WbtknU9RwbvVgUf/k+54PI20s2M9jzekCdza1TltO1NIW5zX350gQKRJkNPE5Kjl60qCQZ
xzxFNfpk52z05bs0yuc4nTHGEOfqJD/oh96o6RFM7VTlXO1V+2andvFgksaL7tSL3iSxPQdVzBBh
R7Vp7Q5ZWJl+QPMitcT9H8AHYoMABeEOXClRi6+i2dQ+V44ITLHraLvCqBkw4Ux1WJH0NGOcTQMI
UjJd2g0RZewR8XjAIM63HeJgTLt9FRJbus1GbPJckUeKUspX0T4WRXSByPVRqDvRdR8Gc7iwx9ZE
e0CwR+FIBiw0o9Za1tSctwfyrDsStNNz3MHeiZv/U3E6CgzwHRXISRxhLbIlt2Yqv9IdY5CN7PP0
Ubbf/iKHHWkExeVG13BkMhPub+khH2Rpuy7JrLMEHORosCSuRwQ60UScn152wlT3zEAFrkvW+icI
dx+SjS2QK00gj4mdC2e5sMo1bGu6U+TNb6Zycvj0SL51IA8FweDvkpRrhKzmsFfJs+SSXa8bJqbO
Y8WjdCRRHJOun7+7dW6DVhrdI/6kR2KrR2ZILpCi2sBv+ThJZ9gufYKB3G73MYkitZjvMjynhjPW
N5M7XCczEndOTV1Hc7KdTckEZ4ElFvVesg6+2AArbzgmKXAIw+zktuoAwxn5cGOVzOmH5s2cIx40
VEwquQToqDcQe4jKmA20y9PrWMGhU2yMlg6IjpUQbN52b53tAu7xv1MZfJQxchIvC04RQnhyCQNQ
y/54dJqUQMdUOniyik01WN89pCSSESMmpzPdplGc4/Kd6Zp1Y7UDz2DMCmpF2peJebA4TSFvaLBg
d0YTqTOGpH+OBhDCcqMxbRyJIwSmKmIO1LvzXkunPY16SbcA31NfhF7so2OS0mB+P0KPnGBGk628
N4342lf9rz0gyEm/8prgdI6gMXSU+Sp9QkGJLuLxIlUkAseHzKJEzQw/balwF0vf2AElIOaTALx8
BAbAHkvz6lFhLMYGgTvCq2BB5ZV8TXGEGlmOzQb0xbch2WouiPtSDRYutf1l2wnnH/AvzKbDNG/6
iejD9ZeQMh8D8aesBUgDMaeh6U5kLmfFkfttuuLY/mafQoBdjY3c/mndmhdg/XpyBllQmaZFMUuK
AjishWDTrWgzDskATh16rPvSJwpwRFDC7mX4iOImuYwdFIqOyEaHUKNLgICD6V62HVrtfkwFv7Et
ESzojzmdg51zbbpC7iPyCrbaIS89Mv4NbFC2gXY5QwXAo2HM37Gf6k1D2blduuUuz+3fVE3mXpB3
l+sE/F9nlZsiKP8gMYFYVDMnK2AC0pJf0DNkWwRI34bjfaaj+epE5LoHQhHzSgVbicwI/WpiID0e
zETM25E/n6soPibr6DmRnPNYBctQ9BS9aUE1Kh2xI88B+No4s0MYJa9r9Thnc7MLKiOkQ+TU1+21
7TS/O51+TIdKc4yTOAxQN1P3fSAk1duMaca248MXhUHtD1kJTRccpW2vSP0SljD2pJgziFH1KTXf
+wE/v1zS9qCtKkdMz4W8GJ91O+hNoCdOvvW/mshBWU927A79GD8yog+cFKePOxo8ekodh7EEN1yY
DtJDdgiKsbbjDn8IxvFpmotFS+PxMHloWlRzBNKNnx1Ny1pRbeLUvVKTcVgx2gCParH+cEOXNaEO
ZgZPoCqYxjPXkadWcJnXLSUpcLe9bN1xz1AvB90WetCO9tWYMRYyu41tJv4GWQn7Bwbs0nrqZ8VW
7lim/isKQsNzBTPl227d6JfIJilwuvMSNHyJzG72kQm3xCL2lsO7yix0FBHQs1QLoudh+zIZMncA
+buwXeWSDUCwTW05JiLqz7qHh2eDZQzrbNm3Hu/dmAC7KtVXZYI5T9j3QMBHYGsh8BIG49jTmJh3
tW8HB02ic0WLidWdumoUB+Es+dEovEch1YLmeDlYCg7lmHCB2gJXdp/8Wpjjd5AoXnqyMJkT75nC
YVUv1Rnk/mva17dWhB0RreWLI+AXl3PwiK6BhmfMTrONljOv64gJhyk3TS06ShtqCh+314Nrkfe8
awqLrtgixa8qAYbpyWIwMxGCKj8VCJci4gPSjWHxfFqUTyU1GCYtb1sg8kZziqepes66o2Yr/khu
yWsg2KhGCWrA3gudHLMqQ99sa1p9vUsrz9usHSAwDhIbwXiwCx0OsD1QbcX2YSogxmYdi2aiLFP2
iBSAE3iOqqaocJF2uctuYsW1Lfv4MNbTHGqjdw9u4H+xkM5neczMCi0KKJmg4H8YC5DAJs6v6DvZ
7WSKjIieyrgB8U0VKwkWnB3jqcFNvitteW806g0eEOfoRJBGXWefZZS8oLrzcYwXRxVFP212O6At
30wJLAB6jGqDuCwdeOyKor8UskzgOZsvVeD/C8YA9qrvbwibZZFVm2HF3WFb8jqXZXcduKP8mBQa
RivBRgXep9F1W+i3T0YydlcJq7olI/0hHhgG2+Z8Y/jQs4wG6RRk3hNPaLuLYo98unEmGbnakQnr
HRTn4s5J5Lfli49+bFFKC8ggeTVdE5H3B4mPbiDoNYPqhaqRC0bph6ZdHhfZbSAbtUdpYeou5o71
WOJgga4xQUUU+GQkMBhcvelTDTon91cSrE9SPESEXaAhCgGZuggknkuhDnXTvxOfvOnjkSQe99pq
B+ZrA5xu5jY9zvhG8sIj2EpgDHa8tn368xbRPLFYeQnW2PG49BcY+uZRemR3+Oltj7Drok3npW3Q
TbaU32HpX4O2A06DteTc0jiCcYPtlOhL1jhkV7A3Wo05gEFs6e7MsY8OtEIhYoV6I0ePqZMwgcpy
EbfEQ25qYqFZbvq7PJVyX+dMzq3W+rf0jr/1oQldFYV+lhM4mKv4fk4rYKlEfWw8kKV0OnJf2KRG
C4e8kcl7GGM7YS5MBljKhcvpYAA51f3eST5ydOZGUD3JAO1PFFvFse39h7qSoe3QyKmg1/suG99E
oWiIuurX1Ck6owhunw+6luqQvgtrUe8Zx4q/yyEZobTWiHxOts/+YsgfI5iDyCMa7vuuc6+jco+T
zwWfdV7JftFEipQ3pyUiuCdhVAfNnWhBRGx1wZB+LvxbthF7MfPeWz5iV08W+bUoSwKQAgt1Wjtu
6xbnB639VxtT3COO6KqhPlV+f7Q1fngxV1BYnH6LJIV5Zabmg4angFk6VsykxzAZ++C+Vh0wB9lw
lDtHe2ZE5hZ+xZhhti7oQ58MiLOQLawHyoYLC+R+PzTOG4QC8k0X/6WQqGoNclQATxNX3/fDOe7N
96EsXwqXy7FpuZNcP4YvMcU70fLXqR3GQ3Y6/CW6j7dLOd5h6nAuBaaCUCs9h+CnwCqwv9uLBsvZ
kmT9SfHIbzDify1Z1BIEoY7aMyBzKfMeGRXjUiJIjyBL/4QlH8moLMt8ZCOEYSQ12kuhIAn3yV3h
jT8uMnyknNZFDz1aWH40jZdahwWnGBA+A7Ko5R/mJb+PbOexIzNpWwg4sHxXCNB0AnGpokluKwP9
hGIbmzS0rGyFoFVvXAikL0VDohy8XObFyRI2ouwwokr6f3fVOgUuUsr5vldddJmW6C4P5N70Wpep
QCVBspEx3Y9btAkEVIg83QeQCLUEmGANc7mz0Lmi3XijghruAw/ZADD9a24ihE8DtTx3UVmuJ8vr
OFiEVLdIBeAHhXUM/EjBDRcjWvrA6O7j7CcvaMnc4Zip5JTkQ/aCCP1GOczxdVbvsERK+MdzfWrX
wFcaDX9bNzyoWnj+09KBts5WCvJQnRlVy3uqE58N5fBoM8zF3rmMb6krrwt55RunitRlKG/qyYqv
mV0elIigQ0UJEn7xnSPdImAcVFfjWq88Sgk+5/h1zNhtp9AdIALkBH0JMDp8jfEvLtjxxXkSHD1F
kZoHY8LaoRcb/ZCr5ZYXVdxpn5fTAQR3KYKHVugnjNB0Sw3nSJvf+mx1mQPF8wUa8dPctPIWaczJ
Y2qaduIfJcTNrFiZ+cSrh5LOdmPPMUAoXErnATovYjv/FEh2aIFnbns/N49T4qx8t8R99v3oJa4w
Zi/d9J4zYd7z0LOh70RoiPo41+ND1Jmkc3AT941hbHusxGS9g0lqL7gNHyqHmYmXi+VUJQhj28z7
qCkxrcF4mObkbFMQ7MvajA5xxrtttwvCk4Q3J1Ehkk0I2HX1j7IgCFsneCaFhBWQG7z6sor5Wn1o
Gfo9khVDwc7a5xa6iHnRp7718nBCAsvkd9q6UwH5oGLDBB0JqaZv7A0k8SQxUTjUj7NKXKQMyqNw
M0Ka9PSCzWcLHaXPfIbYVIlzSShILTGougGQA9WDkllaRMII5bZJPXz7LrDhxGAcain9xuP82Q4f
bATsr6W/txq7RDnjyIuSX15uzntMTOyePAdcY9CElAo/nmvpFZD6O6BzQItCg1DF4sk31REhDA2U
R648KBZaq2Af9M67KSHaNaU+TXn9C3zvqWKCdzEcf995xYPd1u1929/YyLlCdtYPZcPA8GecIeQW
kxv6GzjfxKJEMEVTCzzklCb3zUR4TTfE9Rny/kjEdZmiWiO5gy+VPk4sTtnjsKSesqFbKyP2CMrh
022/3LaGcTHSly255F8t6Jmcfe9BfvKUuXOT4nvW+SFLSz48WBiAeogVbejoiZHN93Ez3OGx5LGj
eF7Yb8dz+4aY4N4t22TjOMhMNO3j2Ybkta0WHyn4gBkwHY0TMWZv9Xzbqzq6B7UIoEh5X5EsEFin
n3XkPmDa4QCa8A7RccOTVFm29arlmVVqfIbCcpiNNBxRtqAZ/U5dJz9AxecxZsuwDxyBOcGHkpl/
reaoVUVvqcO6dYq74gen+6no1oqo7HdWgzkIVLlDi8AjNyrrWmjv2g6ddQLGAEpzgL8P1HmPaY0I
K1L8TL+SWwjEWx5m50COwD26pdBX9Z6/pbknvDQ9UrPvZ3P6i5F7hFaSisuGD4h5UebaSDjzYxZ1
PYL0AH8edmy84xdosdbOVYq5iv2hXKJzAlXnTGbLA6VBvLVswwxnCT4+Heq9rQjcs/J6eJp0vjEK
En9aZsPoLb/rlLUItPr5iIsMMlOXPNoWIdlmikEcvFq1nbngtoOV3oGVCO2U9fdgPIlcZM+t8WUg
Pd7kFX6b0Uv2/gQWVC4FvVBN9onoe8hUNX9AOZNm4Bf9bb7MLDZY524rIZKTI6G/RJM+cyriRAjT
bJjAQpRPTfpE7DqTxZL1xdKxZQyCSxWXxlaNntyawnhklJXsLdG/WDnVPW6pG7stwHH/MjRN9tXA
5Z6PRxYm7Hqqk0HKMTuhJdRtwJtgBfW7kT1aC0HAGqbtTZYSkzOdLF89BQwpDrbkKURQ6FgTxrkU
6QrFwR9Ugy30qA/HK2ncipTLtDTPSeu+L4PNlrkcdkQHD3TqVMnYweLcv3EMNnUi8+PQyVZPdDUy
EfO+DDHXZ1KSLn3jPQX5DGxQdV9RYZ5Rni073wBeOGTPEloeWiGIt0ZA1i5l0nMzpzdLVt42Cx6W
diz58SKTAbtjnMseFTwP+L/a6tuLqYuX0k+cA0yMT1ikbmiYYKDMctmD4uYT1V+E5HCUZxCNYuEP
jHLYdYOOfKe2IxVaDe0uU8Z1XXxLC/0JU7w75bGg8Nzl7EClZ2nMUs/OXlmM0QItAyE+XXTbG+4r
E5pizwKdut188cY/6J4vblGe/QQAW09Xf+hFfBvHR+IK8enBQi1Y72xwhiFuKAwEYvZMsAexEClC
sYWeiAaDb8HaJzMoH5ep7QnTLh1JQLKI43WvrBXTfa7o9ecmdGPoA2C3E036OKfIE5Qp341JIpte
6KlC4ghGjIM2J5Zj/uty78oW7dZq5hdHFuJg1ixNsAjyxBeYb+yo30W8hdsAXbaN6cJOCCJoOvp/
kg7FsWVwPOiYaYetTFpB8QS14gsa+G1Re9cZRzSpBRupfE6d1Hm2sjXVO/4ykROdvYLT0FDdblyK
O2DMhy6jchEDM2IEQs9uViDj1MxNBPBifIg2XoxM7QjhMC/QkiEKy/5q2dZbWpg3Qc7RPF+VVvdL
P8ynprGP9pLtoiVpVw3tvSr6eFfI4jaBG7YrbAqiwoOkjIFqYjjZG8QBILAzN6ZMPlv0zRq0CpJ6
enw2QTfpMtz3UPgOMD7Q6TaS3TEgSJfEuh0VIN87mcBg4ZgXB/UjYAuWp9UDSv2HLjM/s9dsxUaK
eHnwUu8ld6f5MCl9hN9QrghKBtXoqkNPZGcljcOggkOOrwuLLG5cGftfSyfVhqYuZ5gHE1j6T8Ci
HuYg+zfAhti1jIjTROzIM9m5CFoTwyfkw1vCzGddG7kJ5uqccbkhirBqXlffsl7B9swceAO0/Zzb
BfGkQMd58ua33pygBrfX3nJidOcSqQUX+JAybyMIas0JOwELAMRl8HpO2al2oOelQbfzDBpLu2yP
bZL9QyBih5TZxhax6rDV4lXjSE6s5gI+k4ghG/Oxl8Wvro6ZKMN/XpLhp50fLB/1P+vsnj1wLlzG
J5W7y5KcwQ0wi5wMpB78/94tw7VsxQP7kkh4zg1x4tNdIM27qpNyQ3wkSE2NVTZYxTwDqibGTi8/
7sS3IRbNNwaCcaO1w1IMnnPym/o4hxKswczneBYUnahog4/E9mH1myjgyGSzk/4BtB2alB6Uz3yW
TB07BF+Rvxxa1b1nQIx3KXE/ZGr8E/G954/0A10eb4HEmrkTFjbapSB3H9p2eMkn881JEdeOTUH7
ll40Ygkjjd59L/6rHIiHvHpnPJ6X3kOQ2AQvdZQWx4SpiyWcdVEfkYdkoZqVd0KOP1WKd5gxZqmN
N5IAyXqH8EgwBeofO0X1bkIBihdctHw0lp8lOx2M2zT1LgOX8saJ4ER7BnTD3Gre5uUnSf0ws9eC
wVck3vQoPriGfcFA3+sa6/y10MXSiUVX3Xi/Deyl0BbTZXRg4zdJ9lP54o/B1WcWFCe2xcmuGlE3
qOkm2sPm+lfHKM9Zv7NOjR65exWqXqUZMyIBIojMrp0bopBYVckzB/Imd912S3++phaboRGzIgkg
krP5z2ZIh2zb7LV5XnJcth2jfbuJD+34kacVGs0lPvgI7rfx3O0b9sPh+iOwtHyJ5fDSZ+2XXcY/
6JD2Q9bcxXUSrGLkoxswM1DWv6iLmQPGFjEj0dP6lGbavR/mfwAakIl1wc1CLTwPcqMn+kA9dG+T
gXO9oeZgvMStxyFZTLwrTs5gXhc7HL4PbsycDShQvnED/eplyT3eAWQ02I4rpD4vdtPLjcf02SPE
gbEsrveKEguZzLwNcK2wREqftY+4km1FzwHib0ARM01wmR4shdxVQ4lBmNkwDNqhgm0M3L1ALTiZ
yUtqJhzjdvk4pKO7m4DvnmTyxzDldXHd37bi90rGaZh0txHyTPYo4BLma+9lfwhrPyvJKGeacJH1
+e/CzbYVSXBXp16yczW+1HQgHB3tTTwkyR1f/M4f3YM04NuOBe2YZfIdxGlIopixGjgHhia6mjeO
3f5pKKJLn1aIMx5Sjx5gDOLPKHJf7Ac7ENGjaL49fKaHJQXYY9tEEYDjD920LK9lgplfD5CtbVfK
tcXZUPsxBjGjfwtL5L0ihSMc7fJK3HSg3gYEm0TMIE2IYAqww0VM2NouDD7OygEO6wxvdFlMltny
Fg5BzbrBeevJdoLkuV6J6DZ67Fc8dPUlZwtxLO5dB+N5pEaWXNUHqzXwqqbDsoDiy5oYoqcWh3Hp
MhWPaqrZfjh4c30kIdHcsLghB/I0jNGuUjHfUzUBCgn6TQkhJhzRR08i/9Wahljq2uD4dfaefERI
4FzMpL/1yLzk/9Ds71oypYbYYA0s7iJojCojpSrLhyJc8uTSue0akMFPuHyHoMNorP02/cbeuFTi
pKmip+n7C2E9sIF5fQ6Tj1yH7eAxFVlYdtzP5Vw4QCVzOyxIR1CReDKN4qvmsGY/Zj6N2KQ2lluX
EAzqL63s96A6qgbMGVzUMsyc6RPSCdCfDm0IYZM6BBB1M5fr7C+PKHNBOV+cxYMnwR4pFe+eNx7b
YN4XMaIYOs+jGavswc6Gr6zCXmxFyV+0ZE91ZtlsXa1TU4qOefiAjAsp9kaUBzlG9b3h/Hhm8eN3
1s1gGaEoqZPMHOGvKZcDulDvPD7Sb9+MKneOPJBJWBpRfoji8lBHdAGmx02hJ8Zdip2cN/TnUgp1
xCtG9pqXvxDtILat5Z6soV9n0eeZoUxl6Wvfa/s2QN+b4/beeWTWKnZmS0zaAA4qjunorIMrM82g
Jsojl+VdY/GXL1tQiV3TfvEA4vMv9sDafhynmZmV0bx2Mj/Vilm7hk2aM4YN3OFX19xGOQ0YGzqM
f8PZmwHR9+jruHRZgjY19iESyDobN3C8FM+FJBCT2IRyoO/IhwG/NPl9u3KNO8X0zFLHI/xMpm/E
gKbrdr1JBKRGPDcblcasb4xCbDJN9+q3KFoN5JHA5WKiOKcbm+MfNdr0lSbx1WRCklv+1mgR+Wha
wg1hrNHWlYUXyqm+6ORc2iMpXT0ul9lS60+6EqEr3Mvc9iRey9ljq4ep1+kJirYmscUbdev4CHOZ
GqhzPt6Uc/0mXEMAwPZvge4A6XXUk9tm9WkUqFSZRWE2ml8JA+HMKvxx16d2E0YiKhEtxJDLphzd
GLpqNKqXIHaCY+rUxGqnYJZZX4V1n36kAhWzRXobW1znYe5Yy0Q1mR9a3y9qHarzdTedYx/hOcUs
DRDwpblxcfICpZV+7fWXC/m0x9m371tl82NqzzaYBvRh6dVeOlBSloRM65V3TJgMahSBVo1xR6jQ
hR97AAI0YawHlnaXjPa0XSCbsDP9QSFw8Mk1O9AYozYscTJV7rC324YXGY8m/otkExCFx8lrvGCJ
40SLk3Fr4o7cecF30UGRQER5sTSeTCeKGWFX5qEk+K8so1u6x2wfeeXEIVtvCrkaVOroAHfswm66
g4k6fUjoxBtIYl2vw5nnEuMdjG/LJJs37b4Kc/gTxMrtOfRoL+f5OWvyHQqNL5+hFj8hrnlbP5iR
fV4acdN01J9BnR9wuXfU6RZ/Kaw5BMS44aqlnRQLjcGFNGFa442Fd4KjuF3rDJf45JiUIjuXm9lw
P3IGCAylBFL37GJjj0HgF9wpIEYoKPSD4UzJwcqfvGmg+2GUukMfcS/VAFHE1Z/N0j2OwAvZ300o
D5d5N8yC79e6cX0afKvPFAIS5gNmd2NNfs3RCC+oEcehTOsXAgqLXTosyw036dvo98N+cMcUK01x
cUbMGmTpIOBLDnXuQ2dZYze4XpA42fZhGeue/E6+eJLnd0WNwI4wyL1CJDgp3Cq+Y8/nmejVbaxe
ZqPMkXoF19RDJTn5e5Do5nX2kw+jQdFqC74dLHE1wxmqbl4tvyxfOVafvLaxNjM/SrIu82xRh4SW
hO0b5SL/Wg7VbwkyBpvpbopQhHqTdWuRRt15KbIFzyKdYynRDVIARaWPDh8C/YYha6O9+JIFH3DN
6F+DNYV45k8o5v5V+OzVoFzmoR2z62nvCVGftl7CTpPh3b5totWJwdsDc/A8pXG0dRI4O8usvbMf
4ymr/eu0wjEHh93lmLiPftWBeCw0VXFUPzsjcN8kiPdMo/koAotAC3M8Be4P/iLs7NCZQujIrwzF
V7/oiCKtwT2i7eRIoBgDh6J9kClGDyIiv81Voqx1E/A8tTmZTeDM2PpDZLGTax2b9/qVo7yg6kpN
TrcHpr313eSZVHfMkUwuqIjZAieyKw7pzIuXpS8mYCg9XvwZ1bbsyCBJKSUr2z1H/XdrBON1Nn3F
OvgfpQ+Le6uCHaXck6/4YGaFUaiX+WuTyGvhG4x8V4ecaM5z8gy0Lr5FP817g493SjAlIG5H86Sh
jReKf+zaBZfXwAsa60HeDDVQXyPFVITzhc4x24gmlxD9yXav8JKCdbjliA1Oirg9JilkIRD0AsIh
Z5BLWEePfiZf8628Z/K3vE1DuDbSkRvpLuwBjHhXBTKDaNAC7+AIa6P+H0TniVg798U30FQUyGb5
wwG+Exp5nIApGQe3XZ4i2IVkvVJJFrcpgreQKqBEyEED7NTix0fi1E3G1yBQVfpjo0OsjhS35hfs
KE0ei7xxK0zRikgJEbAfTyAEbyYi4dkrtLlDTZ6tO6TilWSwkr6aF0PNzIEmxhkI4biPlmusXaJr
ndpjbnIZqhaZbb2gpI/1t1FCyfHH6Qce6S8zaURRlr31u0gQOG5x98P/CBZxr7DBp6J+N03Nkb7s
te395gaCVaRbNZRCgjipNLayBh5edue+7DkrI72mqIbLkP4WU2RS0kXfvhXwC7i27b4bNgygbzib
yjsWwGGnbMBNeXWLroF+gnVk7OOsW/jQ2ob6xkBMTNhDv1WLJH1jgFQ9TnCwhBk/uXMij9bqx2n8
1sBOykgn8iKkOmBCNxrkkpmLeIt9n8VvREcOx63FPstsddktGgF9urNG1z16bXcTRTk5j4KaONfd
o2toSoqZM3i07wEPbTOd/Pl+9qaCvTMRCcbt6IGByn8bUT9lSVcwKij+srGdCCgQt66T4dcn4dcg
D6WW933dfnWMOObqM2cTNU35rqu722EYnqfZPuAnuFI73Ffx+J6jDe17wSzQvfMHeZqhODMO8G5i
wmhHnT6tZpy6oFk2Chxy9eAi8FRbv+rfXQvDTmmUH9NkMs3w/B9p6BAl3W5O4zOhEidDF/sk1yGp
EehZcM2ZjXFNZDdtR998ModvPfKKpcmBbex73hoPOQpByRTarl+GpDwhiqSO9E7VXFtnVtHhmJJa
mTaOtymg6HckeO1opI1yocOCypdIaKJFmYcxg1ia4wkYSWlgCgzubJ88NxH8mhNxQO3yRr4a5A6C
Gk9O590yDj9EPUMCU1MDeAXDCCRPh84g9pQBOGMXXRZHrHuUBX2pj4O1/JlkEfVsJVjJ0bux/pJT
dSoJ5TjMsSrooDEpmhl125pgsjYLY7sQYmoS0uETjmQFpFomphlOuf1NttyDN7dgWNkP8mJp9RjD
v7LhnQAat3jEqZSsGn0hoi4mWnbIY7NfpqQ/UpFBNicgsOlXFdHJy+viFEXMbZapHUJhd962XPDj
LPLsez65h8iwfBuWSzZcjci5sXqy3yP9ZOV9cK3t4En31FuBnz+ZpXuVA+VvbvKjH8wKOGkjP9Zg
REjD3T6e4pZhfayRm0xkPqr5oRBMrbwAvqEPI8Uu80MZmEEYwCx3MpTOql5uPXLfCBt7iWx90/kD
shfsPIwdN1VfGweuDs5zzYiFbKd2a8ngIU9y2iU33pmxsfa9f308XGPRjJdeTBCgAqZqPwGjqhAQ
KTF1zd6x3SsxzO1eKQS2giySrTkn75UjcRgspFGIWe9VtPz1oIdZfnVVyH8QdrTFc8kmnauuJF/A
SakNEnPvWeSnFgxZyDRjLhJgV1zH2VMwYvG0J1Y9w7Fz9B8jha+Gcf6N56U7Foc/SIn+5RqaZknK
u9P+VXX/2rpzvpvb5hFWD8ZgpQ4RpKJK30CbuudsotVx6MX78djr5pJ2FM0qHraYw56rFoXP/E11
Ol6KBbTOzJYGdwN7ELakoDUjBPvmNRnwBBSO89cuLiqTkmSMgMAVwFLJxgU7RX0rnpPJS8DAxcu+
kcyHfAO1OctSBrTtD+WkCMd1Ae01ACXy4oPBJrBEfiEZEyayVDCxs6L7+vYaRTLfDJ9RwjmJS1vd
+MWUbQoPV6GoSdstYe1Il79eZ773CUUqluBN4AekL4uzHLA+xhzyLqaYE4KRW5hrQB/j4tRpaoGA
uMpbI9VXY9HG3lcIx/xsDCXiA3wwPgx6+82NQA3xh1viBfffcHCrPYMaNnxwAVidf6cDbkbbT9ON
6SCgHtEGVXl7LXpZ78fCPpPhskeOTPQougKk2xYxvvu4/I+k81pyFImC6BcRAVThXuVNq9XevRBt
8a6Awnz9HmZfNtb0zGglVOZm5kk0j9zWx8JinS/nfr4ZovbUIw5eshopl5Pp2kzgt5r0GVCtQjaY
BExVRZee8wF3m9d21MMma1NA4cTEQQAmyI9zemwme5/GzKkr7vXryKCOrd0IHXGcNKIPB1POUKDz
EeHYZLxE3WIUJy6CTDjn+V7WPCFl+EY8iRkgX5b90Nn7XMUksApKbG2bTS8JyXxq61Aw5N5BFyNK
iCPegOPQDO1Draaj7xrQWLJ2H0+wcMj3BNaApW10KWcJXgPua1CQS8zfnXyqUOXnDCuma5DZStRA
fgFvzmJz9FroN+nMyCee6lcu2Du3S551QFabeco+IzAT9o19tNFuyT/xy9OEZa4vnBgtHRMZ7oA+
UATE8pBVlm+BnkeCbY6n94n9GI8lzUyp9Zz7NpMgFxzUWLqXxKipue5csQuCfJO5uCk7LfhaL73J
PXhDq8UBrdJjazHg1CayObNKjKO8Q9iyyNFREydnrdYySxdqlv4Mnengd91r2hBkZzjMaS0Mb6o+
IHsmic6l9j5UBScNj2lNkOEaGMH/4GEqntJSMI2yOg7KNuULebvXhN6hMr+JfNCX1vkuBo7L5LJT
DLhebt+PSJq4Zr3HkqLIA2/GNk/kjsqucotZc9wpK4IDxufPTezBtPAUFXO5n8Lxk55Uj9vHuxXx
0Drz8IHx4jLFNWjVub3zpP0sI1QCokE/vR0yLyAUVikmBl0AdIwintdZ16ihab4tJ3/jY6bYoVc8
t3L68CIGG1TlPLS5hUJsx0vXg4lJr8j39OhM61gz1SgHGa3CJH1NeT20cUJGAB/xoJlkYlDlTYi9
29Bt4N2isJ7nzrtp7JsS1wXdOPTSSvhp4VjOGJw56rXxXT9U1yIwLo7dLFZ/pogVboU8ohudUyCD
MevGHekcroX87bid4xkFZh97PqsN+PRNEDOyCZvh6oY9lay0Bze9c8BMQrZ4pkR8tFKfmwDOxBr0
8MbDYdnW8yFLPquxDVkTWcZ8ftjEVYEtKXqEooWIKxFATc/7pUPPO3BYW+Upa47rBxjdAv/EtWll
Rc1hwHG05+MFlj4ivmFvWoxC+cpO5/RAINZjIK0e0hE9IC646yYZ5hTPd/ZSjrcu0Xk8TISY6Cva
NVH+yHo579N2JFnRM+YwY3sxINEwhUlXFdwKwqxMN7EF2LuhRJPOxIBpNkH3VQoXEGUC8SCe+2tT
RjXyfT9vTTvNlrQ1+PMO1xuhjkIFchXAWMCVSUfwQqANpb8FUPTWZOHzmPoefuUY6xhlzoM1YZ9T
othoqz1llXHtR5c7U5E3h5LbK9U09aYGZb+qD8kCvbVdTGeWBe+lZmxT0qHCVzNG5i8JvikXpEgS
bUxInLVL123n1SdUmn0Wue4eky/anRNc2kgcEsN97ILGZhzP3uto3LShQPX14+whcO0HRt4EelLw
ASKpWHjwRWI2rdLwLuYASCa9ae/DmiW3rmxN63re3Iz+9Ggs4a9+1Dbn6p6htWHupx5urIFzhkDW
0XCxqqnC2vluG26siJ/m8lcvZJBypbh7X2ZaBltz3veBRAUSwX2dGhBkSgJOIkX0p2BVhFeaVqsn
LtJ+wZW8yUZ4aniC5BRWJ6aCTOxgsG/cqdj0RvnhmoMD+nMCYqRODj26XB7qfNeMCWTuub81tfOO
qPVAwJuil6CJyXbxntj5R+pX3VERgEmy6EdPhJ/ZMHe5xdJFk9RRTxmlcS027QrE3jpMb9po/qNU
d1o7TP5XjXFEw0fLLMMvk9I5ErogXEz3gfZr7kBaX+IQH3EMu3GXsJ17eFyrlqqvoHDxqmSYspqn
UHE18+qYfcBE0nAdqADpU0iXDYrr1QLYjLGUSlOXsBdaSHotBw+2czxBuphCrmVIN51jhZzb0i8c
otEN3qS4AUyfty6CHHF9iEv7Pk0IirsfFoHebS1TyqjxuHLUDFatq0roXMZLFE00C6LaHpmBbuol
VW5iM1gNHkhoc/gFGhpvfbwuQyJuRze5iJQEJMDRleRqwrE09Yk02AE+UbGtI4db75gGa+VMl6IF
McxK+QNP/UW6sw9/l4yfpeabsgaSHDtLkZcn3wwsI1svzv58D4sQcLeGDswT04EWKqkFE0JEx8it
FbodD5BgTBnRAxbKmqmZOV2GJLwTkONURr4bwZ+6C6e4qRwH8LMvTkEGZNBcdAtNYwPLr5cyC2et
aHNdf3a53JjEm0iIb+useIxs8iX5gP3XS37trt1NQOmZap/aMsW5oSj2oOvvvZAIEJ24ZZUcttiJ
n+Zu+LYTa+f62JilAFYwO+FtXWlxaAuem9jv3pQJPq2mFmMhEmQs1hhlGkggPgFlhEWyh7VjwCTD
sWFM4ZqWyUdK2cD8Wkt1pWoBX/ZXSzMOVSXEPifrvkQDA0nWjx35j9VcWNiLucYBZcA0ZdA0WhRr
pWAip3l5kkAqClZ0jux0xVXstyL6Y73H7a768g7g6aYXxRPhmXVBl+7J0xXsvXjBV2UW/Z8YPZeX
pBsQpNrvGJHE4BQDB4IvWc0ywkFep95D7RN9KPt7OTDSCDJGKdaQ2yTsMy7bKRqQBZ1PI8Iq41D4
1muNFbzPGiiG5PDAUQU0nK8KVaD5keQMJvc2L/ANNC7422vvElQP8jR8ZUgFVhV83wSlIsfMlWli
KTjYVqliIsHY4FlSBiIiDYa3J4RK/eUKvxujZAUfhF/kwprcNobxjR/31onn76HhEopn1d5kuIJX
OeYGjG/nMvD+8GaxHcmyp6DtpSX4Qgu081VlIdZpx9yFirBJy0Jma/NSZOFjNjZfjlcTVWtXCIjP
yrkFkYxvvObrQ3j6qjPYo52VBLu+PsmKPCqC1Dqe4EkkRXPrTbgnTB1edUktOK26ZysF75f7d8lc
43rx4/uU/1nmoNO+XMxQ3DOhUoqETUi4i6Hj0MR+utFV9BRNFbXk8pURehUOp76amR74bI8VTYFJ
TVgPksBzMQ3dfghoClCa6ZhkarxxwuxjJBe0NBeuXE3Y0fMWZGqckHUGEbGWeCZuZUfYpzfXDjr1
lYxSxiCNwwHp0b5sfsZuqWFrkTbcy1ixHw9h8tGNHfKmPhpcNftWvvv6r2NqiPgXFFsWay+Z6rVc
ol6xgP2ja+uaWcYXXO5VHBDzA+/+MZCcnBfoRUeLMBCKQ9TTP0osSQ/NprUnuIdxTfJywkXYVbSP
cOnDUplQbsf1spvbtcf0aDT0yRbql1zBk4N3oZ+y79qzl1/M6hT7tGF6dXDJentiICzWugk/WkFA
l4vIXx9RF2TQU9Y45DQqC9OR1y6MlAaqag0WYi4evcLtKDuFSBq9hQ4/4Qcl7my/egoTIniFyneI
m1cHVUGAzXBriDienb6Aj+AueG3BuG1kKDcxPg3mgLBeRAURKDp4/BcqGgsHAwDThV7+MhrUqC4E
Nn6mrLnrOVgjVVjXIqsJcg3ZKYc8WYjiPJgkalvVYCZqbsuCgx4YpF2tO6D++G6aJKBAFstrW8Vf
BrO1gogsTmAa0Z9qSRVuhNFI10svssc1IQrfiym0V9i5b6I6voa80BBDh6FGzN6U16Ts/zGx0g0+
yjU9GHpT0EuCkzq9dxcChIM5NgPykksWlT7PWKRH6wqv4RXUOUJT1H2V7ALdXG90bF7aQf1SHLhO
3YH0rNUEfCjubzClP0FKIoq4PPykgDGyE37Renk7BeYO6+VJg3UNCv02p2MChZh9ztrZLm3BsiOo
3NG/vqIOFIdjqSCkjHfKrC9VXfLWK8W8t3jAGwAcpuGoGof7jOdwO6bDHXGeuyZmhVTKotKucEjQ
05tAhNQzMTMzz0LN4blk4O3snZBazbiTXACQAN29IZcQmk7eOA1dy5ypJdvaU9j7z2k9mtvanMIt
eQrKmvyTTsyjnF+sqT/mVEhyUeFMYtpMYOnbtpirxDkMIReHIoj9O44w904yMtH1uJRMw7EFsDc2
Cqi+d7Yt+5oQAEimBb0v1FMxUSVolF9Mj+/t7lwE+XPYqFOYB+jwjHogueElfh0opU0Mceiacdc1
SBedvZsVzQ+8DAyaF1W4f67HsRoNfpskw+dc60vQY3fp5DYX81MJ/0JOmMdMC8KD42xLO2MOFH8H
xvgaApk3LYM/zOGihuebku6RtW3K7gl+HJleDkW1qatFo9F0/cXJxeg7rhghrhhULWPape186nPn
mXf8OWXmOxr1gh0t4SkX6YuLqQNKC+uHV7+PhiRqEhbQqmYJL7cbXzumHhBCub+mM6ZK8pCN344b
g8jiEBzdtt3g3N0UEfi3kq+pOeLenompOEBXkdiXF2cqQqt9cGlCbx3NjPxlxIjTJ/OW+v6bO3of
YRBxak2G3zIvv6zeHzdplFzN5n2EfUB5yLpo/UPWFmLt2FiitfPmaZeAKRQ5SUuOVcoz6JcNasNr
oNVG2QnCx2Fw590UDs9hUd0l6XjQBG3cjrLLQdVvpBxxv4o38FKXyoy+SXAu666zR4bkRIs6gC1J
bRBCRTV+1DPfR7O9mCg/PGf8xBCjqXjR53KdQrJzYIARjZxxAkwsVpbxETRAYAcbykNPmWPLFI69
zd0mudqauKlYE4+tD+YCA1AcGw9FCtsdX/kpLajSVBQqGsbw/u8N1wjV+LGwuGbQN2SKTmAvy4XC
wWMzhiIriKj/rCjSKgnEeeYh6f9maCxRWj3KJoe5t0oHUptjDGtXeozdBpaAngw1K/HGGOYbFXfM
ZsgSi5jGeo3qt3zSQ5F8ZGP8rLlgreqOAFJ/G3ffNtQk4jfDpkurF0vqg+mTQZBYRExE0k0/2ADM
mvpkF+VDX6VbMFiHSA9rMQr27uZRco3nRk6db2GaX1QxLy5c4e7U2O0cVMxLI0Y6oPE2xo0zMIAu
7qsKFjdpUkwM0tgCIUFKJ8NT49Jqmuku7Avirnl0ibthNwVAYOrAeDZSBFNPSqQqfK7pfUYR8nFW
9VUCnuQU1+9ciXPi34Rj6Ip3U4bbOBa3tPcytOvtC1rPVx/wBRiqtxa1qeh7DwpQkMKtt4Ab5NMT
klbqty+RQ88tNsIXfxGClICDSfEehsE7L3H3BBLHlRbTlkppsgb/6HISS+h4bCL3Po2njBLAtXCC
36jlC1M1Kln7vvw2FIwDZgTPGVeXdYvWmgFrFP0ltn0qNRTubyHSW7fdKUVWZvTCxxqcDDNkLlBx
+EO1GibwM7dielbstWrGA/LTpSmg3CXx/ZCrfGOU42v51LrucUFBtT1Ei7o1zyzZMJWrAvYfZRLI
MtmnkZf3pes2By998KryfjApVpj3TiovcvS/Bh+c3SgJ+MsPMwgYBU480Y7AL8gDW47lU26N/cZS
wFoyKgHMuNnUnfXcOAUybA15gq6ck2OgfMYlGF98w/h3rKe6sYaz6yLqQ1KcNqLg0MbXG2NClYiT
KETPlFW/674++jh9IcJSL4PSExxt+AT0E4M2AYu8sjQHq8KUf3bH2wOx07rBELoqg+msJtwxUJLc
VeqIA7yiG1sMn9ivOG/G6reenoIxZZrPMAtzRffnZhGY7EojQT92THXWMf3QZ2wiZmP/OAb9qU2E
Jji2DRa2+rfBILm4YW8HglI4XaHX8zowyFsIJcXS78dM3v83ao4v2PObQzJbT3Y7RjtNKtNWV5Zl
nPUxp0X1FaOmb1q2s23H9HtNMu+jnYlckeYMZBQctM/hlAxrqEe9zvvwxhUwEnqf5YJ7OfSIeJ/n
sJcpukpZDvFl5eFfLHkksByuppGZZjSgj4V0e2euOmVKOUCYgMdMtvE4depWO42xZzO/T6dkG3vO
1WiU3lqG8THr/AzN983hoE26svG4rnsXOLJL6RYUvXov/YHubYc0UtGew6G/CXwck61qyUAQJV3l
yOnzYO7oKuBMkdtfUxyxcWB8wrpBdzMni3VZ9uPRK8Wlauj7QVk98AlkJldFaaWnDlkd1wyeOwv8
ot8l9mZODp6r96yY+arxFEFG4EyJGf55ddGtbMS0vWVwd1KTdXBMD3BLaxDYloywZOO5t+Z8Dnos
7/GUbISAGMFTxZ+Bp4kTkkmUE98Y59/3MrV+a2Hn50IM9MzE6VowzV9VLtFrtLLTZBrznlMf5Stm
TeQaW4/0FObnVDL9A4mELRvBwZpvRvYMCpd6ErdrZSTFBRskhiIUL2AIjDTYZyhsWbd+5144pp8a
nxaFwO14wp3hMzbtp64jFyVUvpjiFzblVZBFP3k2B37TGZBk/GEms9fdmcM4Mpbx2g0E/L92GndV
xN1QVPKI0HXVnv3Ig28BE7ZISBcFtenJV2WZe8gQDJYKCqx7NtJVm/rJgWgo+kB3C42Hw6gJ444U
19U3rqYZwgedrJt+jr5Em9+29ZBiG6OoE2F7PWVIG6BLvyWOCWkc+paCIzIujJbTu67n8ZpV3K4T
JzgnJpf+eljqvFz5J8zx2U3Q57meYJlWR4OA7srNK3NfUymup/xILGLd2kZ7O4Z6R4O34iBatAyp
8KDlmHVKTqdV2zCtLUPJVIBgshyrVyijet9SOYWehbQYGRgMVO1vRKmupAWeWt/gTDIgp6b0HG+r
+I44JdqAic/fEJpPvQbayyONH2xFhxcOJOm89aZz681XTcKOHo8m3fTxg+0t4Cim35xd9FYiENJJ
Y8EtgG/t9M01zIuZDW08EhapcAoaxno+ZwajgjCjn74DftDlzoTGa3xjKqe4zv2IQdhs5WIRdCUO
9QLZIHG6/OhD/aN9Akl0ggW5NvL6oYfsBQeEJra0Lfl59nAiZhx0tOu9pgLsRzm2cqfD+Mrs5NFp
PLGe9mbjPyeY5NYaTCXlow22ZmILnA1w+AyNtzGDHP4NwPuwEVgc8ECooAVfTiChHgfiXG4e74AA
0qKxQFoNg6URWHFQWOnWtMgA59Vt3g64bz3vg4m6TRY049wju5LhMxKRU1F9DWUX482NaPv4kOJb
W8XYaOOJSBwdWBlR9ebBtQHU0W9ppQSt6tK7qWuL9E7AzCBAyRiy4t72SbVVjv6scM0uWaTzNMzP
fmff93MDIyPcda3f7ukM/Jt0dB0mzYLdvyGj31tDB7rN6dbhJMq9b1PoC90YAj7f3SBKTxr/00CY
NozVQzUErzhpYTLqWK7rNZqdx2AYKg3sCkw5lf4hS8BgDPXeDejIwyQleQ6MNYe6jN8uCHbotHSB
ETeeXLidZBakD9fTQ9QPHmSDJT9mpcUo7iCyzsaf7TefwuNAnYQK86U4WHb7rNmjNlp2V02Zt68Y
/g/tQKBXWSTTol8S4ziNks9OwGthb4T3E3VPHPN/ULT2TpOexna4a2jrglKWfaPQ8W7IXy8vrkXn
NShB8yfewmhncEsHbJYmySaAKHrvhCh3Kjrk/vjjWNGwl2b8aiW8u7HxYtYNfG4nWM8a/piCeLYS
jaF3blByUSTxu1ocnI2TfLdmd18agjJmou+dy6gHx5WHV9QjWFIFxOFd+0Mb4Vm1PF0RmicWPPHW
E9WLcviaIsM106AbrhLGRThrx0d8QRB19wE3beS/duajYcNrkdnrKWDXwZiP3nL64873YiwR6sZ4
n7PxgSWHSrQQqWYS5DVHZjg2f3iOLcaNQk4mfvPrusYnWydkU/tbzc6w6yzJt8KO99hN30oGCIWF
Jas0elgZrHGNA5/U6Z9lN8MPQeYMo3crbJ+05MrmsTIQjMbaneS/bZODrOeNUhlgMG78zwoSDL3v
H88VdPNV4OG0w5rwrhK3h8+QbLtiGfqMQKAitzjW8q6p+XKp0d+XgFIZEHXMRlOWAzKByDFPZtKc
naDzNn3AsaEpop0rimjt+eGnrHlk6Iz6cxHu+ViKE+diEcBttQdudAReuM6wt/NI3EFOUMzqJf5Z
MFN9yU3CyMZ1IeZj5ONg1cUQ7HJQX9NyC2qYw3lO/eF6A5V3XsgKEYZ7PRM7xvDImZfNBfozc415
xmIfx7dl6hUbZiywFS1aDEeZvVHIxCczIQfX/XjtTHR4x2d/pDL72QqRmyb2kRX51z9LUu3iJITE
yQes473ypkc3Gvdxj7lgmn2UqfuYS+iOnjcMFDL9tE0Eo7lO3ueFqcfkj4cUBkGRZDeO1zNZ56tS
4mQsfH1EqHpUA0V6Uld3qdfg/qxuA4GJFvGLxLT5E7KGDRaom9nNMO/6lHXRRHyTtTXPbXLogfac
im8iJO+iJwabeotEgCYIgnEOdyyBbnJLOchR2QxxGcYzTK3028J1R+hfsSQ8eeCoOTwwoIs4QmQh
Moeu3cU1Eezw1V25+O2bwr3Lc4AGIU/ZMIeg0iVhPY2379+F1y+58P4bORlMCe3+qxjjY1N3UDrr
4KDcYdzCT1xAigxyUFD4qHW5pirru89tqFlMCECH2e+ZFhLHx0eSWfPOb0lRNd17lajvYNmBYjEL
wLHzuck/cjQqOrrYGz0mw1ucUFeCtqPoNzh3gXw0tMvY8icSFt4MP78NozOVM5RUzTOKvN3uU9j5
Fr8LsohztJhy7gCq/4rkqHL8GXbGKNy0Hbgk3XCyuoeJh5OZGy82XXl8p7muewWTppmbSdzeYVc/
uzMM7t62SDxwtkyIUDDhtr8qLl58afqO+U0R3bQlZcl565DwKApgeQb2Ya8Y72sBWySXEoBLx3Er
IvnbcCiC/Qu0dRFksU/GrCVrgC0pITE+NPy3IuWzM7wBm1dyMwaxuxvGb1MQeDfSZfwpOBgGroGu
7rAWTTJ/rsXwruYRh7Q/rf14wEY1UsOe4zXBA8jRkWAg7LuElozRwbLUdjdllkTbyS5fiYxvXKw1
6/4Vz/trCQEE/t8Yb/pInScXsQbyF/jDpgfHjejMs47W3nhkBaBlkpLJMS+A9tjPHlwbvdycuBaa
ISRsP2Dm3qfQfzNPHio1bfGv5utptIsNqxV/tMKYWxEj6mR9UAxtOJryUMEsG1SyLYb6wYGCY2XR
XRxXn2mTcW5T9TeErFkGztYx0xci1PMNYbNNbnMDoUIZjgp1DVOKpaV3OrE2DabtsqLis47eFH2b
1xF/ue0aD63SP+TE5x1aX7fp5C1l3cVmmKJPZiIvTvAza1irQ4g5LjKlpvKE7MEYGneeiThncZAS
ons2TfUwODH3vSVLZof6fVk0ZAElcIq9xzxNr25UfBux+TMDXlyJDEELOanz0NTD3u6Zxb1amkFZ
DiY4TIZnmyD+ZmymQ5M3Pzkos20pqgdP5R+9nzgMTTOYhXRtbTKnfGtH4QIsa78chro46CL2R05a
DtMDv3y1vLjd+C4ZJo3Ve5qeKRAbOUJlx3j8tFiHk1Lfk/t7wxp4CpeZvLKrz7DgK6Gk+6Kdke3J
8CnI5EaSOt4pal/txRE+VaMHjpI50yKzIX12a+Ak6U2Gpducy9cygN7IkeSrsJtTWiLq2iGilc9n
ZJq+vearSPcsjylNvYWZ3ma0tjD5ZNiiyS05FSh7btnDnJRYxUG6SJE8iIAxXGvln2M83Y5tka7o
nOPuOntLcCvbhh0pVZFhY2pc1sQqancydX8oKir3MZG4qegOkw/ldWpJijDnJ/vxlAjoi7r6lgVc
sMoikdHgA/N6c0MFBKSLUj86sEbQIf2HcOjeWib3YHA8jIFrp048Lh08iRj+k3XTmcUWm3o4dsGK
kelfTYlnVuqaOhK+2Rysu5VG0YZTLni3ku+SUyFW+YrfXalD6wFPRUw00/LTbtW9q+n3SIyfNoeq
w4Rka7lIcVWtiRBWUIQ84pbtMHw7UPT+/cMQO/hEFVC4sXSYm9ILEMn6TuJeAcaMDzSpbyrBlT+b
2M3CWb9Sxrh1tUXGtWlw+fLSMkDre87jiPX5vi7x9hvC/8LStUlbRkzC4zrCwGmEF0BECaWQawca
lJi/6Kxc49OCyhGoFwUm2W7b37lD3V9eqKxJokVZ/eFwRNjMknXWKMNtUImLalHvcekbvslImxSz
5cF5zJjt5fj2IcThTl9esCn9QwWOn/iDxa/O6rsMiT63T3HYvUzLnxxZTbG1HcPbeHoDhWCl7fmx
ItIDvQ5dlIfiVIDWmoiIb5vEeoi5QxBIPjoCvhmJ2YD8j9gLhxafqP51uTmu3IHXkHoksJz6nE9k
C71hY43sypzCcZUE+dqs5cuAPZ4R4XD1FbqJuu3G6IOMJ4Q4Kb41/ShzCb4pLBxcLWP/CghmC1OM
DZchnhG2Ym9TMxmqhaqING1G3CuNpsY7KomvhnZ4ZrJFMnUAE1kaEXIG4jF718BIF7truzaXiEPo
l1cKaJj10ueQZ7RL6qV4JyEJusPav/Jmrraciww2H+emEWvblDUCPk7uMKoQKlOmtAiJYmdE9l8g
pgPzJggCfSx3aJbksuHnBAiJDtBbxgkWJF/yCK1MXpgLJTeN3g+l9TQLjb+pGx+dyt30YS72gQoK
dl+4bSNgvagkKerWkFOc7GSWY752ONBKVvRNwjBzH8xX13DoDefKDpIc0CjxgdVIow+IFD7lIOEw
LGX5yjRiugUVNK7U/KGqod4RnVTMbJcJ8vJJFflrMGDuD7tFoSSrQ9ZulGtCUn+wd7kZp2KrRrSd
qnoXfnUMTUqE2U82UceriyicYGaGbyCCrAJ3lXE8aCOckNw+sXLuA+tEwx08DgqIYMOnYj2bamNC
tFt1CQlXm2UAKs27kKFea+bOTs97b3nda+XnJhBvji7KZhBgz1+1U1yndG42Zi8gRCN3Gs3EIj3+
4VX6isuGsfcYUwfBgKpreKUB5WMUHVGFtJYE5cYxOjaNfMhS+mmZZVLGRZILl4ZD6jumu0qV8yc4
GmdnDZSjyOG3Nof6EOEiqswZ7oxsjgyZSp51QqIlpiI8ReqrRcdaWXNQ7ljTtYGvTkTdBc8QRCKU
NjTnZKJ/NB+6M39zYUqFCw3yNXvPbV1vVUb6P5a9BGbBpg2IFJtPEXFgOzc+AzFZkTAIm8JAXlvM
RrnFp830PsGwuwoWQYJ6oidR/nV96aBW004UU+WHFxAy+LglZjnvPBWguoKngpLkrvtxJlPBN2lN
zdWwTQRXlYBdjB3K2zfh88BkVPQgQpJn0fstQqx8tDF7CR1v+xJDD1PZ17wpH7mX4IblXaBbapy8
hXWx+5dbS6k6mWoYB8Qa8Mn21k0S4492Rtby2uE87DJ156y1G+eIJzPw7grL2tLKy7iN2P3asBnh
mtbzXJi71C3qQyEENCvtrLqaznV02mkVdWeqdvH6Ja99ws1iDn9Lu+X80K0Feb8bhi+v7oLyt8jl
rOau+mZC+lXpxUFqg7umIrAgC7DDwN3neMCTJe+mRwR7ruMknNrVlKNwoU/4A9/PiOsAVntauMEU
kPtBH7SWqNWcGYyq0uSapzCVbRLKa4/bA9e1oYTB3loPzWD/FJJvoF9MdODMSXMn3Nw7mDOBMLcm
QW61Tnf2A9HcEZF7MFKSs26FXlWmIQotBQ59A/G8mFh0JlYcd0JUJtr9zCh92OhM+/s+CgDThckn
9VcvSvv9UzQjV3S+fbXDSj91fZbx9cLBi4PxyE1Qv6LsnfvO6Jh0ucljikXXzifNeznAfZt9lAQF
MLKx7T3p5PGDCtt6m7eMSCjhfQ+X6rTB6+XRARrAQwsNlpjjOXPT9upMLcNGvQQsZkAKJ9NNP6y5
T39Uat4GdEe9ltP8E4woSlvH4Tbm4W94jly9DL26h8AfwSXmCUzUWtdqK4zO2ZQhIFdqu8SJWEL9
MCMneB5Kr+XHX2GmOWyBbXjgf+xz6bANbDM8okshSaWU2CKdpjcV7t+beJreKz3TfNB0/nEq08A9
GeLsL2WJ//5iyeit/VdhRxwXq6vbRZfEhlY2TBzI4zlCMwmkA6TOM5hkmv2MzPZmDX5LEgboQVgw
1sGRzsDGopczrNE206Taxk5R7H09/GqmCQdjFtHFMsCKKEmMOG/AES//KrMNYw/i8rGhjPisxiI7
lw4DaiyiOd/E+9BXh9CayXH0ci8taqOcqjqFDRVVkwt3y5CwGm2TCkOvMeQ9C6Bzb3t2sI6SxN5R
w5oBiC/UVrqTvs3LQN+mwDcBuYWc7YelSDAWy4nj30fDCaPe8yh5ux73/lFaVN42rRsJZo+wgcO8
Cs813BZCeNz1p6UctYwg4JX8uh1tjfVtOIFynsmbrDOvW34kx5ntoqMTDU029CMlX6WLVC7hpP7/
ps+2nM7/PDLC87LbgCIQZ4qnQ90Zh39NoKqkdTuzNTlrL+WaGcSXwXFBvy9/J+UMPC3rSlJ1E/hp
CyoSPRovWRx3m0aY0dka3GVDygHvejZ1AF5Crppm1IOVL4iFpYRQLD2efDTiJuYD2DsweZjZOx47
dPbGxpQeR9eY7024kIdEGjiFGG5Gls8FVWHInaAhou+k5dPkBNFT8dAsG1prU5dFVKp/nR1Cax61
9G7/akVjI7hD7qylMzXiH8lk8CRGdpyd2xZz5FKwGcEz2xQqlUcTkCocDYziHQevk+gKjCpGGzV3
MpteOlmGp+7/Z7dYsinLb5WR6DvUgXyM3Gy8yIQGOnd5crGtpDeTkxq3+ahesEZPd2nRJhfPz1An
xJR8DSgsq6TGt4MJsDropFXnEoodSQN+30mDjC2IlQwcUwFFC7AajP44eKTx7v/vPnQUkPYWPiQm
wynLmolsGunL/y8RqlO4/VcbadlRvUoxC+yiCiMQSP+fIren1wl2hFmP5G8D/DAteZHLvwdROQpz
kLSKA99mjctzTI/oUAyT3Bmsy3/knVdzI0mWpf9KWT5v1IRwD7E23Q/QIAASBJPyJYwqQ2sdv34/
Z/X2VFbXVs88r9lY22RRAYgI9+v3nvMd0WGNLPIPLW5Z5fVQfP+v/y8PEkQr6lPjgSCpLFDgE7No
d0NTfTihZa8z4pmWBu/Sw0JwZK/NSSOtq+WMAXIX1oF7JY13hhjjabLK7JCBx7IK2dyEpnn3dY2A
3CjXNZ0HUiuK46zr8ntiI2ALS+O5d4p2leocIyMkgKI9cEcUmDMdfx/fx30t1iRIcL1ETOA5IsKF
qefy+9gS8ycgzSJa92lFteCmwsxc2riibwhboCkCedW1qqsa2ulN1lF9uF51i0nlQqFunwvbae8r
jqBhVq5mo2beLJnQwVGtj9LV0yPhUOCLpg3SZMCf41Td2aSZVlr5Fnne9FTpts6oZSDtwunWURPQ
6E/H5CCtigaMaOJbx6uuzd7z1obuF7f0P/EGEEu7Chr1aXgzvkg9AOfNaXeJOGo44SPV8DyQU4xH
ObzUg3tb92R1lc1wgQxo7zmyI85KhvIxG3/44bwWsEpGvBd3ge/JO1u4HFhk/AL8Sl/GGkfgoK2u
XQP7vRAwn0R7hPSq3eSsmSp0ipl+bAK9EUZ+9EsfQS1EjWtYofo5wDhN4T9bC7BZvb8heuiadgcn
EqNySgDt70NuhfuxxqxU2ngV+4DsJhs/N+dROHi6E0wvOEoobcN6W7iw4PraWZtTnb0PKVRbkFfG
yTJyEmXG6hGrHwDIGMZgIJHnx7Rk70B8EAGgZfEHs4PtNIZXdVva9xXq2mULbes8JN2tUqeuk34o
oTxh13eKgkTNDH7N12MxmEl09KdZPw6aPjKuISYQWD83TS+8S7TS8B6BZHeTa3pVxEvWMjrKMCW3
0YU4WE8kEqaW4PQxOIdCUEPjv8+uWpotV9aEmCb8rtMmA4ls18u5Gqq9I516m5cQb2UuChZK1GUg
pbfMCuVuTlx3LQOCmTCQnTqDw00cGizzmAdjN4YU3UNUzMyRIFgaAgOgvzDvb0aUjSBUkcpEcU5z
XnjksrKoI17Uri2MPdJKlnCzTwmB3LuUGBCERQUQDf3Ys15s23bQ4XnON5ZeDDyG6DYjhqVrNMw8
TAMkgGGcQah4zrKqCeJtSCRejyb+LRu3WazVZycBKe8iwQVBDKmh7XYhunawipcavAS8lWE1ANE4
ouHydgn7KBlzhJagVSf9MsLvwY4aQRMdji6UUoDhabLKGGGJtCYMx8zoiUBcpYUTkmRbOjuTBNJi
rClqM5ejUO/fd262dn1f7U7+m1Zns0Jp0SzrmvVcyUttecHWtD258Epz6+SNs2tT/Tk3xQN1REbp
WrrL2UUg6JmQei0eDZwpAGT7ZJdxM+ZxYJyikUSXCbU+wzQXQad+YG0rOJchL8q16DVjh5INuijX
oKzvm2xrc1Ou4641tkVaoI+JnpmDRQsWdTxKGC4hT991mfYSqfVvaqxzzyJOY7W6mRL7FE4M9PVQ
n1dWrz9YdKuWqNOV9stJIC0eUR6PD7wcpoKodQqSLybYnaQribOTT9AW7CtONUxgBL90hPihzDF0
ihAM4uoRGzwHqyAUyT5lyc1x3jiZ9qPQ4BYasgICMqTtugADMLYoQa0oJbekD67GPnouKdQRR0M0
wMxwP5YF3PmZwMBk/jEamUNcJX+W3WkDz8JfIdo96SZWMoX4ID4s3Ef6gKdw3hTOwLGdsdNSFyMj
vMpRHZml8OP64JH7PJoYG129ulSWdaLgLXhq6o+adr2TSrpqKJFKW8NKzbdJGbokW2fOfjZc5K3V
kyj8m9YYPvwBE2nT2C8eB7fElQeuaLv1RbIzRgv5tzM9AMIiMjQZbrS8r/ZRS3hlr6aVbWbQr0UR
XNMIbiVpG3GP+wBsechpv7k32sJdw20uiH+l7LKN8ui6brjtpU6cKuMRuDFoYS0GFI2V0OUssxUH
eqIl1C9tq/FhtDQOyakh+Ajqgtg5QsjJ3KyFtZvzEsdMEW+ttP1oQWQtg+CS2WN7HCNRrhjjHEWR
kwAxMDDS7EOfQOvu55ssQ+JfG9NVydh16yXNw2SaV18vJJnhzBDPsLilcNFPfm5kKyEJeSQNlGVi
EaWY+2nJkgPe9LdOwqesuTUkSjQBWdXfYsZPV9izr4gpejCAQSysHtw5LlJCFCf9Lram54abeNUq
34oTI2R0aYghMUyeq47aSMWoyESg9g9vp0Ifnu0YwUv+Hku6gH0CccuZMSrb+j7R+gcSxB7sif0y
OrkAsAGBl3C5JnLaWInV7vvEJIC+sNJszxGgbz0/tFX83jhQxiZjIwbsGkLzHjoyynYlixrieUYh
FYKNsAtv47l7EzVNLdL80hUu4edcOpjEMuNsT/q9rSFD5SBFx6dIXxA72mviAWXd7XOqg0VV0BAq
THpXPgg3V0oE0C5NdXiOQNtimrexmg7vNL9+b3CSBJN8JXEeYkrz9fm50kCZHVUbz8J51vBek7Ki
IeWA/2Lu8vWQFXV1ywwFjseckSzB6/FCfZ/n6JplNl3Ri/UvAb2j1o4+S8EZwuuD7yWsHKLLOYOI
QkfsR9Drt1/+4+//+R/v4/8OPotzgTemyJu//yf/fi/KqQaw1/7hn3//XmT839fP/PN7fv6Jv5+i
95r0px/tX37X9rO4fs0+mz9+k3o1//zN/PV/vLrVa/v60z/WeUus0m33WU+Xz6ZL269XwftQ3/nf
/eIvn1+/BenB59++vRdd3qrfFkRF/u0fX9p//O2bacivD+q3z0n9/n98Ub2Bv327g/j4ykL7+S8/
8/natH/7ZujiV90zHde1cQS6WNy//TJ8/vYV61fpGVJnC3J1nRbnt19yUOchP/QroAq+2bMN16D3
q4tvvzRF99uX6MxbBl/if23TtIxv//e9/3QN/+ua/pJ32bmI8rb52zdh85vK3661enO8LNyB6o9z
l9q2FIbJ199fL7wrvt34X1kSSezpWr4d5vka7yzbDRahJpy2Za+tC5aDJR3XamPXdJDHlMBIAHN3
bjEfGlesRhzOswV+TZPLEXwORN8VklccfmrTgT6KGWzj+kNOUjeBZUX6I9dgxI4Vkru+Wmmjj9wC
MmHsYK/q7fRYMNsD7b0uIzrS3LBASIhidFPEFToiaTSYjeRPRXg0PA3h30wLMrlUnC6H2SFB9C7B
NkA/9QXyg5rDmjQV0RWFhDB4mbtv4BG69vWkudGy1M1FFgAACN5jPGbYvTkxq4miUnJmSbCRpHG0
4lK75q2FGSPP5Q4K7cZ06IXzUtWLqSqbIBltPcv2hMCCMZlcVpKyhA8SULucEfaAb5igjUej2Pa5
uJWyfEJgdseEn5ovgN2bIEMZSJjnd2mdxM2evjBf31U6nC1KPkMjj964Dfz+ZE9vLVMJwpnXOWLY
PLqWnqLF3k/RPrAuNKmgRDFUbS9tvZKTvRxNZ6/bDDpDuRsFhxwfx8quMuYDhgvqVDRHVW1gLOkF
Sjc2UwlHwvNcZPpC7NTVdbtzG8QQ9QR6MQijNFznusN4OAEhYhT3FCEbiKr8GHIsQ7pVPjc0D0kf
4JMCP3TUYfaG1kWHa2gzzeZVqleulwb+KeYSNb4oTexkXJz7Nj9P00X9J3Vp1A9OPaWCLrZGk2Ji
RG9h4dprbKgMwYcdy1s4Q0/q+3sNlafQnhJynWTVnlTOkEY29FJZR2bmUm7MjFRzAZapnDpSXnmR
til2E84ZaUBx1y9pd8mLCz2ltboQ0+iv1Q2hF9wHDoFt371Ibi3d3GI4WMZwGdVzYmKeHAyHCZ+9
EdwOnI63Dqk5jtyrO6ZTfaKRe5jdkm2DlWBTlRFWCHNtg1KRGCDqD/Xn61xuNaLlDMICbTxtHIg5
wsLPpcXL2Gw11NxhSD5q2vHkkDolQOP+ApJ0mcE+LMbs3Bo2Mpb+VHX5CyLqY+MjEx+d75zQD1PV
roRz8OBEq3siqYJNAZupcMaHykXPyf0xZekJ7aXBHd+1Gcks0bqu/S1yrkOQcuVDfsRh/DORnqdr
KVmS8xIoJZyF7Di7oErIFjyxcG0igYPKH9epy3vNneuWrHtZc1V4lx6NjC5xN+qqqSsatTQ2TGs7
qLhaFo+q0RAR9Cf1xJRdt1LXASU4sAKd2e66Z9GA9rVPNXtTGCQokTU/liH0ErGzDJ5tJBQ8HJ2p
7h93zwDrrleyChIbwIqdbDtbo9V5BwWDEJi4gAIrAM8+Sq4FunRUExn59e/FTKZQd7GmjvDl8OBH
9iYMrqcEBoeTHeuawCTCoyKDEEt37lTGMuK5Ahfnkpgmb9lRU2K95AAbo2Lqym47ZvIYNztW5o8G
OuuGBfloe9mREnjaZgXn7c4PIXMiY0eH9OIR07QonNAmLj1jFo/wM7NDGBhGTV47spKSoIS0AMZv
mMV1PLgjiEcHr9BEQc6kkf/xlb21WvqA900Xd5Tbyp1ZDW/9bO1LIyV6WH0vcQTwNIPoe5QnZ04E
4ZYEiBBT23RiXnuhHoKV4VZyJTkw0xc1T4UBnJ3VcCknsEKtjxPQQ7U2jDF+Qkecc9YmekvmjmMQ
9kg9kqvScdYZVJ2VM0KDqSKlbOBNfr3OVl5VPsOksIOcm5LtAuknh8iQ/8AZBpZIM0+pQfCAJsNT
oPsM1TLUJiEt80YqqT0hNAVh2a5dUgHNJEm0bQ62NmLyV4fPVZ9vY43JSTX4P4Z+pnFjIReOcm3X
qzFcZg9vaaNbmy7gYM5GxEyaoYs3sQJr3fxuzC25zXPwOOGYoD2DlkPm5jpyc0IKGIK7pF9g+F+V
IWKUNl+mdUSwUvqeoYLMOHvP0FHKNFgXhJHqEUPkLOUjOfhVvEfQs/hdyfGPbf332/jXLv0vuziu
DYPJlycpC37exTWEj4L5bwHFxyGRliWXFcQBEuKwmsy5eZsy/nL6NyXKAhe21jzj370E+WeVhCWJ
kcTqJnSpypnfVxJWZuNh75KCeFz06F55VfqoG7rS3aC3ARDEfsz+lfqvSfmh9tGxcTazEuxNtXki
mfBVSOMhzsxbuCpEQodYyNPbcggwkEmOXmh0Vdvp09xqNgctaVg3GBeg+wQbHlsnrs64wMkm6RfZ
zJGSvr/6I7HJOTP73uuAyKkWcK6xtahFMZhpPrERzBPqDZZy9UGJWVsbjdjqZX7HsOi7FG9ZWS11
XGzunvjV5ch9LwReFwdsV0CPI38ZWJXshhscmahgoStNewNvhIFLcCh71Ufx1VgYcLe9c4nUVv92
kuCgu6+RQegWayCBPDWndTuHOojYPpqcfZ++DTPT+O4tsNj+EF0XFHl2jLbOuAyq6GI7cDKaNvwO
Ycut76fHwaUzPxR3ULN+aJBKv0oFQ7sC/h2M9rXXDNeMSzbkNkCAPwbauBuVKqGuvOvcYxPKNFBx
6Q+cbbOHIXESu5jpYTFu2TX2hgEXoKWD3UkJkFnMK29yvkP9uU3d+EcU5C1GLbGk57gV8/ygCqkq
tfloaEOkSimZrQPpr9VbqakOoPr7rN/qk5LUf4646l2YgXb+1sCGbhtwzPjxhXgrmANoTJqVwuGv
HxrnTypf27B12zZ4YLlxf75fCeZo0kxOxXbwATbAPVS9Jjhc8Ct4OaEWvf313zP+7AFxdPZQKVz6
xlL/+Q/qTdR3wewWW7twrruoOYQQXRxX7AYtedGFdStmBjFJvQrYNtTmlyeQyNjOqJJv//q1SPXm
/rhgOLrrWo4ArCVcTiW/f1i9JhB4huxiOyKz/Co3qEQnZDA0d5YTk5YqYkt0qRKY+0V3aahdzclR
t8ivMLNjbJJpxuREprcNLeGC1KbiAx0IxJjNgD30664M32vJEGUg15VWLTb5MnWuK9vdj4a49rX6
yrUe0TLvFCCvalHn0mDDjYKCQ5Dp6mxsiqqGvcGcxBIO39riNme4sZhho+DezEED2nlw4B6h33lX
emQ5UzHRvux5C6ra/uuP7E8un9B1FlgLVYrumOIPa+xQmb5GC4KPjFVg5P5WJV7maOuKgjYIQNFS
ARrNxaXOOs5lcbar4KAN9vVfvw6h1tGfL93Pr8P6+dLhZRizyuDS0djBDk/MAVOfgHwyzb3U49sg
DQg072pNy21WFR5Ak1XF1exdg4exIR+IpAZPKN3Ososg3M0vRXLMGsxs9k00nuzZv3Kat3HAoUk/
yX7L2QDdhCNBSdxqi76sAa5UZ+uCpVS9WRKWqMCTl052D3/9Xq0/u009aTockx3KR+MP7zU3yEvv
9aLYqlI6RaIbh9CzGf8JtIl9+chSMqRvTIQ3avGDbhw86crdP1K5k5HV1m8srg4EhNH2v0roMRY7
tRd2gcahgMraJALKXfZxtm2eGGgCN6jXYzhjthuWZSBA43Ce1Jxr08poi4nt1Parf/Mm/2wh8jhM
2ha4V8sS7s8XFGS+jnaczZsbX53yFB3TZpBQoDevlBlV0XSYPJELB/8hW4dedjDlm5twMAzfkI3l
5xjwF10hvSZfjFNLMrK88kB/PTblRT0m6tQKB2DtotuffDq6hCDKkyma/ejKvfoqLD60KP/usTHp
lvzhdrVoVlh4NikNDMdQ7/53DQYLbVY+yJHHJk7f8F7JSexdUoOjGjpFENr7QvhXnCEWDodb9hye
505+WolxIzLOYjHb6KRhy8xWZofU30qPFYuC2iiLUS0GzoEG2uavL8nXUvzzM6ZetC2pZ2wHDal6
U79/0WllQf1veNHstepYDdQC6Ssi0kzs1FYx5f0qyXqGhCsfjTvT3yNzq7XugfGkmwkEdxAReU4O
p72nLmLR6+wTQ8jxLbqHi8n6RPHD6TZmdsma0ZHjo1Zc1T8ZkvDk1yGzZv4Mw/beYwfImZ6zkNoc
+mdrFyJJVE+lHsplEjmblps0MPhvhdxMRfOkVsC//kTMf111+EQcS+iOYA10v77+u08kZVVIrCwF
Ys2noI5g6iikFhaJ1kqt2C3BtpAMOASzHNS1qQA5yG0pwXiLevE8xPdqxXFx4ogebRXn5H/zEtVi
8C8XDZeGsCyXUtj9w3NEeCUNPhT72xI7izoCshMv+cTVOq3O/SWfojp3TqTwxWiBv2pjzvmWPIzj
S8Ul/GrBSLYeqiQG0+pgykK/BuK5/uvX+nXX//xaWcR1x0HyJi1d6n8olmc+ud6feSqsEDyddSmw
o+NFXjk1h1sKrAEiAj6RJZpgw9XWcEHJTegYRwlwhtcCUb5V5b8VRP/ooZ5/+/N/aOn+4Z//X3Z4
DfV40wr/f3R4z6/1a9C9Tr9v8H79yG8NXk2KX01EqgK3n0lrTBescL91eDXb/NUWju54rCKorKBy
/bPFqxner6YndMt1HFO6FovMP3u8VDe/2rrqzLqSTHX2P+t/1OR1nJ/3UYIRLdtSv0tIWzcsy/hD
uVcPkdeH6BHWrukwEkQltKhQMJgS7W1Y6Aa6XBTwPZLdepjohvUHr6nPg+5cx3WERjcUh0Kbdtmg
n3PdvTaEOKY1IAFdP7ihRyGWpo8ouB+BihBOaLcvnRHs4zDaM11+YQo10SWwS0Su1tWgFQ99iFug
a8m/QbVuwI0FCq9qFAZTg3kJXEq6qLvjOWcYzjFf+OVnUJkPsevfDJr4nOaroGqeSZN+tEV6Gi3r
SeUJk61yxs5Dsn35aXokI02tuFOwiRG55Zg3N0EwioXr6+1qTpkn4UygpV3IdFUXN11hvKBe77Bj
h+jsIcf7Gr2nXtjEx7gvEP8SZPZy2bqkOGYV/PsaKBJsafbljOie0SEWPooJjvEgd2v0RbAyQMhG
fL9MpKKJxu4m8M9YY5fIIPC6Wegm2qRkLsjEl5xYLOrms6c5p3hKnjqnIgQui+H4DauI3vZiDoOz
0D2Ioj3hWIFtrrtqKxy6dqYsPyztc/Dl2desNSnxz93kdkvk0AqeSQKxxQzTLp+SoH4dWn9fh8Dn
Qv0xyKgLSsEUtNeGZVdoH5rfIsEazyImOnDygqco8kjFjk8MxH6MhIZC332OiTRBSXiYXPs+cLyT
nYRXltTuQDLRs6Nfl9kPieafRO0951HzXGkHa8RtIwcQSXN4pYkQ1WrY35l1j6C2sO/n1HkGIqgT
s1NAkps+2mCM8CnWbPo4CyqG1NQ0NFJcoFDxgGc8quZmMdcMfXu0sEBNnnS4Ouglnknbq7da0+PX
Y8hncB+TGig3pQ3+pZUkPfVslrLiklHTbtJ+3g8F2Dhz9JF5uckOGmO0kL12mzPgwwCI3ZTsMiUo
w5cDUZ6EQEYP3S2uhWtWaDq8dO+KIUEUVz0Xnn7Wr7rEgEkzPRLXcUBK/m7A311UNc0gnytsgK7s
qmGTjjxysRd8SvCIWfOK6pqJRVC/TzGaoxgFZ2gRDERTym1zNDPCuvAQMb8O79tWPDjzsKuGnkI1
uZUWqQUJdJLEfxB5eR9F/AaPo0GhNPfdhJYCVuvCzuQHlnPaJE2+j7t5M2r4/kbuktmOnnxHniZQ
G67+MRoWGRnIvpvoWMcWcKGgv7TurYfzYlGXKTdgFCx7w7qken8TZ+NHFaA3pFdaWc6PsJYPU0Fb
LJzuS2ToC63gyBF48pC408W0zR/xrJ3MocGY6yUMdyxk/tGjIR9GH80JLDAE5uMdwoEHmXYvBplF
3Xzb1lCXnNp56yMPYtBoXzw5LNMxahcD9ruxg6rlzgIruomz2n8ACBngx0s+YkPbFUSZWDn/YRL2
/TDbYDjlYzFjCTOr52g0EVD3nD+1g2F1uyE2niKtpo3zHYHyuyWcz8YDtNFLOjKNf6UlKU4ua/ih
a3e5Tz5AMQ3bQIJ5Tdrwe1RgTFZUPNqyLXLcZF4MLuJwYWMig7KqlyZXIsbyoiLcVI762nNbNY/B
ik4PG8totPbqcYPS/1Fnt09JlAjit97EEt6koAG8VNIQhw9UqYDXelJGJ8LkEjQg3aiu9w9UpJdp
bu/zECa+Jz7S2b6zC60hCF5+zjzKfvPq2uK2KaLrhPVwUQXhfarR6/X9wxxpqGX4C54mQHY7V/Pk
MVcqquXkeueRONFW9mfhWEq4eSJAfMXeg3vKvLft6b32fYDH7plYh5ukp4MtIBqIuLrpBw/U6lMK
JwkAB8yX8tLa/X3b0Pmv/ew+rvoN1AhCWcHKDjiKQeQQYfCJbh5zWf06GgRh2UYNmHUZ1Q4EBr/m
k5mD+/K5dLprD3MyaaECPZKO68sYPQYvpg1AYbBBWJevxsStQluORdlo70zGGvbtmLU/krl9j8sC
Db4hxmXhX+eEcwCMc27sfH4MWnmL58hC4ob7wRi66wFHcWhVh9BhoTdqCwibl20sy3kqknHaSIxH
UQNbwOiV9A7psgzcW5KVa/Zdj5S/6g3c87vT1Ed1xaoODXxX8jMertIkxMwoAMxMWsDa3bnowLrH
OC1fspqtmj4ve292jsbxnpbe0RyjDzPdG0n8GBgjRsppeIm7+kzCFYjK27TkvKAb7iMnx0dMvNjG
sMgte12cTPopnflKyMZBJ04KY+9jHzQ3jCMIHE5efddmh0qA/o/dOvUj7HVwhFeRHj2xUC7mFAqf
I3/0bnGFQ/YCvfHUaEDpY6Amc5jC1ynvy3q+jcv85Ojh0TKteDlpzdWo/PD2ABwoswBX++DViPpc
GvbwjhMb0gVwLTi4KYW6fw48C4kpDph+AItkVdU5AuKACwFPtVsB9A/EfWs8sgif6z4lSG5SiAYh
dw7JWyoLrHPmeNlmFTzOQL+RFZr0OvCmJYrAK9likEoCJhV+196jTFq0zpshqCKIcolVMBLqVXdj
B9PFVUGZCek5Bsp7FCNiSUARRAgSK9yivFd48LQscD9pDEC0BqkPITVPmTPguQp8JV+kNRy9uz2I
pNDHSeM5H5rm3IgIqWmqbFtWjUzWpcFdTZcqUuafHI+toTzmdJeW9vzStaw3dH5QoGScs/RGXwBb
eteMUpFunyu9PZsxt4humoQYxxGNZprTUTlCp0czOC7KlHmrou4uIFosmwo7ObNDTuxsdM65NXlm
oLI9NKq8qd+t4hlkyW0XUt4MPuidFEfemNP/xbF8RfboGzOoK5NphgXCFiEMgDPcwBfTv6uz8Dkr
mz3zwtWciXXrq0A3cvC08TMKo0OLN4LJaYt3bp4JTvGJhwo/wHx8EMJagPwmeiio7ltQ+x0pvQHG
En7sXZPOhXTjB9PMPzDDnEa0wAFQq4gY0sF4wYP1DBPzvhheqUgZ6fU80S2+VnfUXnDscldJ794N
g4ccnOyoDd91qOezPT25sXXvTdVZx11vRj/GKntNPPLP6ovTNU9OAyGT4ukk0ZpChY83KZHfK6MA
vjUcAxOZnB8GsHw7udBdAunNGPKul7OnA5tu02bXt8NN4C1F1H/GAGOALRBWQybGYO3RaW2RokGn
jSAIR5I8GcNbJjmQIIdxs9GiYYun59kjHTSNrbNZXtsCJ11SX2vYqNySoZxOOViBdgbPSM539ogQ
keE5kZILe8zuBqXQdljt9eylVYGUdaXd8e6XMNzxABqoNDNA014avgVDc8qmTF+GjGJa63ttUaX6
/bCRiMAQ01MM685tmDNoqJ1jB3dbSvdazO1N2mdn2gInRJm3sdVe+w3qhSTfNRLahB+HsHmsloio
5N3AKQCFu3ox+2YAeJruJgcpZqsTtOZ05FjYd8K3H/zePWeN+b1GwsXYnEcNnoqBepKNbrz4caDU
zKwIMAlci74CmEUOHu8mpBWr1zbUDll99MPyBHvizcUZBNZEXAbyjENmEYHR3IYVFHymWOegT0kC
TG8i4VNagsVYZIP1GPRyTZgBMkLn+yjFRugvle6DSiuPgDkTAknrx6zU9yHTCnSC/XPc9hdfQaKw
n3lEjwd9e24t8yONiksRVVcIgMxV1U2Psq+/D6FrrlOnZTLSAm+MQrnKQFC2nd0yVqqJT7A2pivg
FftY2Em+Ks+CwsZPH8DaIYvHWqq3TyMhlqQ3lBCGDHlNjQxfx+YRx4yUcUWWpgz2QiMbBuC+WOaZ
hJjhU4WDlcHj6ME27GBb6p7BnhdCvucUiKM9JNpirzsaiI+M00wyhGcTltHOD7SeAxU2mV4o7Fmg
06kjvkhi9KJ7q6Y6kHUc7HdI80zWaCPF2hpj/r32Ba6K3hMoDstPfA+AriHXrEePKS++kh8QQ6oF
VQzZaQJ2tzbLckHPdt5kvmHzqFbXQY6AulYq6tRhGwXBzJTmPMzj88RJDX07QuGSDOsVPZKFDIS+
cqrqARvfUy6gr3cNrTQRavfOpOFCRMFoREDlSioVtNs7bDgPA+vr3snye2KSCXPIiU3CrAs3CYDx
ZuzTK3yr2qGOO31bd44ELAFfzjVcxbYvSYLa0Ijsjhb57WTpVttUMsLMzbpYjTZb7SBMxCN2tZd6
fR/VZsycWprLCWbFMigmdgWdnG8cu4cURdKCUPescZbuxNl3XjVO3SztHPNzmPlX9WDCOvOImy6I
vAnNcZu6QKE9yvvY8EMQ3wgtTRjXV+GAW2ru0ruSYjSt6lt6GBcjHz80g4yQ0ja3ppE9EQqpYcqk
5k4w4wpybDd9a5/j2rhuS8kzjxCdVeCG/A8wWTJ6jj2wGBSO1CoGEpmSSIVuF+fqCcLVE0N+5XA4
0XTHfmnCGl75aY/xm7TyklPpUgK45VS2zZvmtTOKDx/qB4oi6CBM5ZH68sg0CD69ka3Gi/CIyRY3
MRgUuvo0J/lF+a2Wz8baCNV0Q5e3JMqahGf1b+VMhTx5iuJUgPFpOhzKCRlE695Pns1aX9GUONvl
NHL8n4DJ3EHrkCsgDpt2wj4QAXtlx8HvFXMXOVl7kilmmbIx7pIpihehs5VJ9Sw9qJZx+YgR8Imh
yr4mvAE2IhIAbzA38UBcJq7FGHYJitWq/zFPOclbabUdzWgrbEWMI6KRQ7/5QUD8rKUfhoFtOdb6
dTqQy1k4NG8th7yGjOiTNsuYv9CiSN38YjS4CLkhJmNtBtrVaDd37mTAA4msfZydqgAnf8kUjaYG
+0/uw6PpSU/WKmNlxGRK4DlAEfdasvxXIj0H7A06OnvfXftZ+703mcvXFahOYZLQRY5BbjzouD9I
zxLf5xTVPcOUNqAl3Y62e0NA9Y85bNF0+QFZLDoxj8h+R2LVOTzMFRwbveoPFQwYVNGduY9Zopdu
aV/XgizENLXsIzD3dWjxaVS2ccoFJ50hEvl633c6BXKpb0fk58vOugZx1hA5VcxrDOK3Zc8ELsSA
xIOVrWdu+Q1VHwMiy2VQHYY4A+b93M7zQRbRDoUxayBOlhUOO4Kr9ETHTIB3dYpN2ubHwYItk5rD
MSugueRztRQtTZWaJ8pvIayaLptCf601jbuI1eqMyPN5CIb3SThPtZfjlTeIHImMFLlvmjgk0HkI
hSvnEev9JR7zO68oD7Od0WLRTaZN6KZzI6/XqWftA1AeS7SbAsvR/BE33rtdO6sgjjG7lqzdzphe
XPQ3ReMCxLJNAvcI7yhr8WFKh5SJk4dsFOcuSQNZ7rWLBi1XTika5/qr1RdgVQxK4Mavnv3RLEBD
MH+f+nmbon6i4O3YcLrChZvIoVS9rykIPzXIAH051Av4WfFaG977vBBHBwaHiEwovjIGl555w2Hg
3NpJOME9pYvMJKWoVuyqKtQXBHwFy0QwVGyYNMleVptAOOBIp+7JTfRx0yfVW5Z5UOSnETYmvre2
pQ3DAPZClAHi5tgm/CHRBnQ9xnPCIkEXfYYtWZFiA4uydvX1iNGaJJ1prafeNba560L3FppOfcyH
43Iypr+Xzf29p6OPgANT9PGjNcg7NjVqpg7nLlFQuGQIFerHB3yacPGB2Wmi6x4dvELLsAgOOf3U
pTPpHy35uqs6UVW6TVZUEw7PeeIctc59zvDlrnuvP0UDsWS1yrKer6u0eG3jtLvSm+lVDu+6l99L
33xJdPd2rNsryzKn9bZ2qyenKLeOrOQaMIlCnVPn2CFqO89K3p3erfdJYt4nbU1kMLAfYBpkJ6/i
IcPW3plv+FHbA7l3WmI8A/QWaysb/w9J57XcKLNG0SeiCpp8a6EsWc7phrI9/5ChgW7S05/FnBvX
5LEt1P2Fvde+uq5Dk7r27IJMnJS6yHCDTSF2s8/wzza9PwbN86D/xGaP19pm3mlMNEY5hxkjZK5A
o7vnxDLJlKBrbuH6kFcaHwuzP892eQ8Wxyd5vvgOivbgpMmXFufBNF7KohM7BpmPdW2R1m2cUTD/
JgpmVghfgLBcckfIL2zP9J9hQWEXlowfndzadshHpQ8DiT4F/lFWHHVAWLQqipdx9ndULPGm7LOH
ZfgrnRjUZ9tfl9L+tPKjN1s07LCNYxj35AEwNeUcJ2/HoMpYuHQSAk5Y27fOsTFpTsfkZUwc70oC
AeFdfkHIdZ2NZHFt04LEHQ8kXWQv0wkueLdNgULR2mybksKgA1iNHL08aovmTlQjidejMW0Tznhb
F0dC3s6YPh6UGX6y3hM8L5wKRQf5DD/xu2PANE15tY2Ac9Zfk1adiluKo/pN5s4pCHTPLlQ8q9x4
0BoOOzUEctMXP8Z5BeXvpc3J6hYrrcZCj+QzUMM1WCFX7EASa80g3aA8c5IX3+4ZhxSUIQMNB/5D
5iI9R5vGaELL9m2Qxoyc0dgp/IZb5a3ssvkXfMAGOWlxc/vyNfM9j6pzCqNp+s3K5tzF7q9V2+cQ
hAS+wQaJJHwBAGTxEQEIdlJLqa1gpn3EPeyf+vma8FLv8kAFhGmavKpc5TJvfxlIQ211iKmwLePW
3C8HxWI3Uo2DCjClKCj7mwk++VDX/Iox/6YN3mwxtg5361/ip8lu45C461y0Un03v9kxaemcyc9K
k2OXexidTMzAfYFIRKT+fA7xUNkS3Fi2ZVHT7Tun+DMTX4BxlPeH9nMCbnjvSWvRB68L90Vfvse2
bUe5Yd1j5wvu0k9w0f25ysP9RGiFQ922sRknkadl0CLxQiyp/wwrBAltg7cwoASzRmKY4/5YNOLs
1pyzidB3enqBmwRGp1tuDoBPhrbNoRH92ajSN2H8TdaMBXeA5wpjFH6lRdGeYLRhNhyegtnIj+TN
bGMjR0E8ULORvtvenNF9qnQg/6hQnosmiQJZOO/VEEIpT/8AphLgOWbuZbNIN65VpbumZagxxsSP
tU343msVxa5icrme5Him+sX8ymJoahRhO5GSSLyk9zIW+rLk5bSfe0iAtjyFAa/PVPVHEHgE5fVD
AqnAfsWlxkzDVCcj/sQ3Cx1xRMa9eMZH2pXmCaRCs2+LPbBgl9nRA2M4Igf6UJymGgjsdB7t/FHJ
7jkOyz6CQLNEQTAQW/sWwpa6H8laiNPKicYJk30/oH8BzDMxq0JgrGfih2zvlpvfc+q9pNIxNxV5
DhG+7o1j62tFOvZ2MGA2G+IGBSm+1/oYKnHD3zkhtw7IKPQOZk5EYSZFd6onMNgo5e8roD7coOBA
DXrVHQGrZF2L7rMgxmbUcLRKfwyiGDcb3vo0avHWR2Erf2GH/NdTPYXViBanKtn4av/LydCn96V1
CzUZLrkYSmDjK5uqfyIRz9qnrBXBf/QXV9UnMyHdxxk5s/usgAhgBXHk1ge5Rh3RVUWhrXBJxPGL
r63n1GFSCjH/nA749+eewmwI5ZtqU0gczF4KP2UijDuWvPAnM7WOfht+9R3+8dybqakN65oWXJ8i
wTOYnOag6R75n+1mgZhVIjEYnGlLmue2Cp0Xl69wj9/rb8C+vdtMnr7rxzzjvaxvnWo+4TzSgBmH
dFpj7LX/ZIVB1KnwncDGo0COXs7bjp0a1n5yIzgc/iMihRJa5Xuf/Nw9m80jFOxXK1McnfiwqHMI
boMXAqO181crcnKYJDEfXfy59P2VVCNKcS2ZBHbVRz4kOHHLOcrVdMtwqsR8cmz17k0QCyS6Lgx6
m+RSI9DF94HtOI0Bzcffw6A+ybBZJL4U5iBMsZLywKKr5v1kpFugyFzx/G9c/Cw8cYeZ0kgo/4Kr
Lk2CkFrqat1KfdD5JE+TnP6I3jijYK6iOZQfc/UdyuyDbNUwcjJIOaogabNw38L2gW0w9orwR7lF
txuMhx6NIl/LeBr69DUrZXhXVPGu93J9lT3IuFHvTTG+lP0To1gIS27vYWEwX43G/I9EoEdst59L
FZKHpLvj0i9fgYRmmVWcnyY7WW/wMJi55PR67DKtABqdAkmDCLqQhxYTagBmD8FYAFM91dR0bHIm
xRVjUY1p+xtDgsPMt/9yUEpIsSJAFR0p47KGLjz4IogMoib9VZxAnvT59hZr6vFovoEcQkcNDmm1
/aVmukcARn9XPDMAuJpL9+g4kGedtrnhzP5huPqoS0pxsmaWTT4ROoNIFc7IARPVVzgHQaT8xzZR
+sTZdBKrjXTx3d+wTlF6+Ad7YmQK1SzfxgM7HDe/wDQJCEfBsIBQNQQxzw+sfRAal1PZCpYomFbz
FhX8Uj9mnsEQlT2rXL2ESj6HePvLwX+DGrRdWu87mTkciJxkg7R89hUPPTtmrFOMF+haNAOMdFjd
SC1wfy8kLjY8j74J12QiUsbB11JLzfXc1CynG2oiQzQ//rR2Y0X+hyRg1I9/cFq+5/4/J0nwZimS
wxlDAcFBEUZqoQuZYaA8nBnbyRVGPJskppvMiZv0ZvTLb110dwJeNSVda/Ae/Cbl/aXIQ7UjCeha
eTMxy9kXTdEOyNfNSXha5PAbt8SJEVBCWaEG69sTXJPKal/MiaVmsK4Vifu+M7z+BKaVWII+j2I9
mphEDTZj4fdI59b45Y08lWHXC+8TVgCEe8HxYVEJdW5qIr1fLQQBw8Ikz7Z41j4C0lS7GF4FqKlI
FXjFXJ3fcjuDSu6UB3hHJI0y4GSN/mWPHH7J1rbNC5nPACd51fGTcPFnJ7dYfqf4eTDlI8d6En4L
6X97VnLr3TrYyp61R5k92NN47Sxn2DuN+ddPyZ7msMlHic+7OkwGyTCmV1rbxjKefSN8DPQynYuE
ACaXfit27u25PZkZAi3ILSSkaH1NlL9Fj7GHAXJx8UMPw/JVDeNPDillNsRlGBd0eF0a9QEz8LQh
LrQcx2+sUIS9/ZZ9cE8faQxwM5KMT9NlrdIQvpEk3dp4wAfBTtBXjPppfMUhZgt3BFEo7/Qvvvxi
Y7UoGWzQin3IlkNrcQksASikoGZIjGthdhch4s+hct7nANCfKuebWGwGQJ0+dJwEe52pW9vb9Kxl
cUetO/FoD5IVZp5be+iD3E2evda6QFWlgPkQwmeOL1MJoDN2ZpY8GhgfKHeelc2sGDUkWXBm4PLT
6Ypwl+K1aNFgFIZiHNM9TaF88QQbXNW/hE39jFubtAkdwFmRJ7vjYsRdfPJNviQj8aOwK37gcp8D
G+AmVocUKtZYhsSWBRZzyekFE565EX3yontm8v5cvZCi7ROSw/nkatg1yZHR6XMNRTfqkorrj91f
ZyNlGal6gV7Bh7MpPbIPozdskAv1f7GufwdD7uyUYRkswjRCQM2dlMefMSWa17DcnYo189Zb9K6y
4p1pIw9A+b7RRdbvvdRkxgerCsOD9587sa4cdBFH5UOLzwZc/zDtB5e5teIFdKZpuPOd4DqTU4ie
mvMk8Yfd6PHVlJSlFvzKu4apNAEGLJnIEK3N4dNy43Ncpmxz0GqzV3Rt+Zxk6xHGdAQFEKdpBwE2
MMIvCdkhNI1wA7UXv+JEe5AnN/Ktf5v6P73MO1/8V3ULY3ALQATIpkcxt/B+mO/f7cicjpkZFf+h
nnmlCdJI7lbiWkgKyMwcJp3uDfwThm0+K4lK2QYqDXyRZHMfk33I21UTdLVpTMa2olSRKcIjX2i5
c3tiDlSaRIPIYyLH/BeMGy+tWGNxEeA0fcLw0WKBa/4gANks5IlEsuP2r73kb1z329Y1mp3pgERp
W+cbrka+qSwtt6NLfJYiqZoQWwIwZId8IRnf6DXPw0JQB9UkCrts3phjA6nC9J/7zHyECd3t7H4s
T0W/kD3WL68uJQeT5o9lrlyyjvJXlEvMTqX5bNn+LVDdB07w93LIi0uWE1LbTst1qlAZa9dYojqw
z/MAjGwKeMlcOCux2NsxuzdbYGpigcT1CcYtsJpt05ntwU3KW93W1ylmCSf66ohDgwvaRJFTcW87
hTZW8cgLd3S/LfhbYLfFNhnzEQttw3Kuf28Kj1nduIXM90XDyMvnDbm5C0fcapntbCUpFNQ4HSMR
Byc7gqsbgGrJXiJ4z5g9slWWwMwYmHVVhZVWWWARi14w0mI/5CkPsEd4i2enOoRsErOhw9sZHsaR
eRm9DBGLhLfzJA4nyTy8WciJRKcD7k7akvTRNNykjLktst0qDxxlYZLjyIpuxC1zDJQDdaZ/TRTv
tLyyQFUvPa3/Gl4RZ3JbM7Cy+J3YR+PBxCQ2guceWvpHLyESs7IN/fDFHgP/4O8ag5kkKyuHqL4o
aHmM4MSy03D12SBQb8zDD5qCvQCxWvC3YiKBoc8J0JGQO/IGogEc4C2AHOPojBl7BPEeG6o7kED8
xxzFfVHLWwx1ELeu+9rDJyG/4lPghgBeTcbhgp9ZlfdmMDxLsliPllYfocgPPXfMt/bOzrwA0u2u
BqyITQmPWCx/oUkA2cjLjVP+Oh0DOCMbUf1M8Czr+k9YG2k01F2FaU/cL4lx4ZZnPJzNHyJQV50u
eaRaXMkpm9DC+GOF8U/r6L9N5TyMtX7zea9Ebo67Uln5U0kM4l07FNvODHmp+2E6myMk+yTlQi/T
bhMm/rhve/ejR77QKW7/6l9Oqfu0tNzGGfzetaxhQT0+OHjhtxRR3mZRw4vbYFAlwNrOOsjzC+VP
ls0/aQHxheb1cUR0Av6IdWTdfBpTQEABcz0fQZYswocaQhvTK+r52Qc8aGXNL2LZQ7AK6TLbgG3m
x6fKDm4rjTWU8998wPPoJeS51um591FVpLNNWuyEB9BNQwaaxJX2OfBgWFgvqnOxXBfeo91INjIJ
DPUJu97U0SenJHiFWUD8b2E/yEUam5K8DmOERNjFVFkV3d8dkq9D7cjhUrLrFnb7jBU/PYskVlES
4PdUWqDPrq1tZnpftQaS5jkYAU3Ta5B6JxYkPPSCvrA2k+v+UmnFh+Qr8YaOkWCyy7g/91XDvDJU
1rEo6bqy2OD4aHFpee6PMFixMs95TDg/nopw2KXS0Dusq9++f7Wa3CfTl7ks9lIElzCXm8K572Yy
OlSrGmYRIzok2IHI1Z7BG7JOT7DFmqOzqycUlF4uUX9ayJKwY8LHXc/gckJ1kKcbXHr5XWKfqZsm
nGLr3LR9HbGGzADTMvIDOod3T+APz0E8fBAtxwQfWBFLVh47jrKRvZy8dFP7ZpSlszWW+eZZzV/y
W1kVsetU6yKDSXpXkzirrU3pE9CQlIoKqfgGTVgfOwtaPDOQnuFfE+2C1LB2bt3/bSg/vTB/DAEl
pxau6C64w9FTorQH2JJmrLUWaYcotJzXpPf+Wmgg4V/Tt4WefoPQsOkXdz51zKy4YlBQNWhgMyJd
D6Lg6MiI5EWwyb9qfHflC9Ng8w4IIgHMAd3vhLkeVmDCGLHgPmMfjGeDdJWc/Pc85nHtEtaKHGhE
sQWI/teMV+xYu2ImzJrDkZHf3G8Hzz6VpQkktkFX0AQnTl2CTcs1JtNJj6UHFWQqqfdSpKHehJNH
BnqrzeIpTofwYkN737s4iuuGnEpjvletTMDosdVctE24U10+116ww4al4DoPLCKWj1wH+X1JXdCH
MEi7MBH3Zjp17y536NwDVOmJlyNc5DJU5jVP4vStj8323k703rMfqBdBo5q40h0++MvXkOHFIsqp
OHi+VX64Mn6syopxU5uEW7Ot5Z2pgRhWNmsBM827I+UwG16BG1o743xRDnAqeQ0UoomiiL8IxHA2
gQsSpl7C7hrHK9neXdxdP1cMWjgdAD7P2UmAs/NYyJ2YYzJk1Wn56ja1cZ956fPomMWrVmXy1OZE
Ik/5tHXhJu3aUpevpEzW39Lv8hdGJsvr0O6BxIcvMNGyBx6T+yJ8M7Xdvgh7MV8nWHxIUucnnjO+
bHEjDu1oqsLcdnNRRDh9pkOZwsc2K0b4TKB0Q3CN3RCVCkvPrXBhNs4sz+OSyLNdOSD8Ep6e1HT4
pBeJjZW8GyNq1z/je748//uRRmu0r2b/Af5lf0ab5oMywrvj5lKd/30wbM+Sd/9+mGCu3STcXpuu
91EYHrMC2RpzS0W0Cb/w74PEsL3J54Z8vb5h8Z55Qp89KGr//1DWUOybOslx7xsabCm/mwvfO8YK
dQ8M+pvRuETc8K9EfsDtIzMQrKpvSbFcfxfptXXLXMe8UQ48+c4ynEZJj5aUfHv7IjdvFszoG9py
t0uN+2T9k/9+JbG9B7NNlj2L5JPhFUu+HUq/OPhkirCPcJabZVwWkbv3UmTLre49tfUwyG+KEZbm
SLLGrc987FBLfXD4krlCzXzHxju5D+n0PSgUV3uOOQqMAg8fbjEEI/lDA4jVPrUGn9BWSO85k6G6
xgRVXA25KOyJ6woOMTA6YavB+vrcKKu/hkbMdDvtjf7670PHeo1lcf6DaPEisD4fF92xrlg/VOtf
GFEzHKQ38fTM9f1APrIzw4zvFxY7bT9hAGpce2OYhrkVORvCPLRGmJC5hXgvZz1s2/1OcNDfQSRN
yO9EojyoGE69WbkD4j4+MAaiYbTSfCuMNgB0RHdlKIGmPanL4WpXAzwRxNLbyeEIEXMjd6ag1O9q
X1/JOULdH6c2d4sBl02UP7kxTntdfWeIC4hWM6E4gSprXBKkDe8hcAb4zcmoXxJtMllc4svACBAG
ppGiiSgFc0VrgoefObuqdZMn31TJU5ZXuwo99/2/nzHWta9TQAVYHWQ+eA+687yH1s+9B2nGEeG5
CmiujP1wr2Z2IzZFwxZwGnt5s82f2HHs2Zm6wEVKseu6wXmm5TMvvhV/kyFCgCdshch0Kgq/kK3K
CnSM8nJMfrGF69w3f8DxwIpf/ObikgXJMo7jFUWN6zNW65Qf3FXu+MMk1znQz+RbyxgOWlpQSDGu
z3bm3Sl70g8VGIMzQGPSozCk2lhmQb0FT5n1kD0wYQ64jNlaFM14Y8pAJ7QKVYMBeR2ca5CQEkqJ
BQvlh0L6FYWp63bGczUh4el7BnRxSlL26LKXWsz6Q4RyX4zVYQnM6T1MEHojCUYvQ11/Sn1j7/nY
KyTLqp/J/syGkWk2KVD//1C282Fw5uQAYpI86dl4mYvqzRP8xPeTD+34ZsTLGtFD9TtmdR+OZNXr
1YOIprpF3ZDl1q852+TLp+9Lz9YnJtUAFcnGRNdPfQ5Db7Ip790KBP6UnJp0sk8S1cFpwOg7VzgL
uIPuhpR9s5V713jWrFkErXTeUfofJDdF1MIjQzRJslgjxxKoWGk9Gp73VHlMnhwH3Yjd3hcICfjr
IP0H5Ce+4/MEqpgHGL8jdobjGPwywFOrClc/Fm4T2QlNluGl8PBj+q5KKHkgcOEDQnC5N8z44rZ0
vymM4VEkG526f+XQTqdMS/IFw3nvwI17XFTyOqWusWsD9eG4WLPIUHm25HxjKf7N7DGBnoeksBoO
LNpIEqo6/zjWdATF+nmU/Ywt2oakUlBALUsBPVGZHivwCdUph/pk2Mcub9cVulK7mUDJaAQGWoOa
2LgsDHYElYlHS0/W4zgD3Bjd75bUDTQATUcOT+KjQ0xEJHygzwRfXzvpoCMCIS5GwjNCpXHCCS++
q2KqjtXYbMufQQoVVeyTmry4SqhOsenbu8InWcTtwuFQKQrCxG+PdoMdzTWH7nEq6fY6sCSM1T/Z
ABF9ZMCoz1QRb+cqwXEBWJQMvuZYBe0V2xGSTTs/5Lhe70o2IcEdhSTjDRPGprF+bQRJ7As7HS9L
A2fNL4ttCKEP4wZqsiToLuA13Lt7mS3lw0z9BPrECXaA8uUD4YZ1SibHVK9irum/GAH4xg9ankYk
HeOMMMG3WOA7yfBZWku1t+diay9NsWs9DlNdUFJMAN0l6d6zSv5WafpU8x1CbmFV4zFxr0WJGdVL
++7IJin3uscMCsMB9OGT07QPrrT3vsd7J/+c8ySERd3/mRvkoYYcjciiGbtj5hpssnJEqmbMIHGH
EQ+ofZjN+Ja2w2GoJmvTGwlkH7kNFi7ftClCUlwF88GG1Xk8JAiA7vLjipEANl//S03KsmWPhGwj
9MmXdNVhDle7zl+Zc2EO8OSPJ54st/nRE6eUW4nz7IEdaOVTYepvf7TPtb/8tX1oumlLB2QG3Z4N
yg4kxEy9NmfIeEBeEBx2zoLkLy/the1eES1sLnNkA44ww0MCe3+Hy4BpO3Md9BPE9gZfyUQaswml
d2aL0NFSQBzfuv+EH9iGqMqRCQz04igQDpWJtJ5VekRQLVirNPsoWvmlFoPcPj4jfFGHxfbIWyVk
byzhRHfzRzF2hJx8qGpOdnGsXw13FSKjEnczFnvCfg1w2VaqvhVt+4Mj66NZNe69AgJkJcE2cAsK
/cL7D8kJShTSxJdhX/oJeyk5pEd683vSQPdNo8q7pjIug+9l29ZSPwrBBqPYgLQtyMYxhxRhKn/y
2CrPDsMTiWp1P20nsi9yON+RX473sKbnu6GbnrLEPMUqJr6z7X7dZnroy/olbrN5j5hrwO+gm/fK
hWX9bXMcbx1f/wxwctF3rcpyS70XU703YrJPmq5EGxgQlqYZXUr6HisW5IKTDCcJm9s0Vs26YkoR
nU2XIBkwdGibTzkjq8ZD6mJ6e4xRyPNM2bNETHe9Fa4uZqZjxFOmU4U0oqujzJ/YaRWKlxHMiQvb
wHaxbvVL5FUrU92248e4e27R47KuSR7GGQJemz006qUChm5q98WcEcsPwX2fD9Nd4E1vIOrbO4dL
mNsORabrMzQmSJwViG44tYdNMCUBAx172IhkLil8vkSteZbqX7zZZ/K47E1WSDJ2iaSycm2f40Dj
wlLRXIbnrsr/mk1PvGljzxFawWPRAmcN3eKDvM106yz1V2AgVBhMCHQl6uvE6upD4NKLd4PeegsV
cT4uVO62+cNJfeISHzFzI3CzSxGinbqM+fKa51JE2VDi4oYhH4VifJ2dr0Km+J+b5tUt57NOxIe0
nYZZR/1GThqEL/M3eYYGTgLwjCi/6gjoQOEERiwgG5N3ASNeUSKfNowtKoidfhZgmy5sc1e1BU0p
qz0OkQp1QOenrxyTUbW06jyL17Aj1mGJYdm2NjE3imdvmxRMHweT7W+XEvvlI96glc1ScHwrZ/kl
8JnZhqX5xYO07ugfLGG/qKJ5+Ad8K0Na5qUrdwwgk7zdESeKKSHpwsgf+8OoGe8CF8yvRtKci3R5
Y1zz6HhyFTMNNDKCeo7mE4Hd8BVaeDhDoFmgHmwwx4+pzxaX3hKlJAa/Pjm3RTxepZUkGwrRzpiB
A9JC4dxqVwAO1KbJm9foUS7T7EyzGSvre5otyVOMtj3NaeHjynMibxRfsz/lO2KMQWaJ4XE08L0x
Cc7OhiM/rGx4MAXxmRPpBh2RWkcrwJ5UzIII385+tjAr7Rs+uUYRZBZ/+fb8vLg2bLyk3fIq7Zwe
TFfNf38UEk623tnIxwHDVi/oZd5Fw0hTyIm6JznBCw6jtpo+bJ+nFcmYt7EX69Wq3BrGCRBgI6UX
BmrPlAvA1hIA1UXEJKPWE1eTnizyoPmxLpg2i78cifT4Ms3lhRGfjZsli+Dn8bKChN/KYos+BIad
+7HuEXm778EfJYH76w3Do6rwS7XdTMatd7BRFGFlQcYrkUYtKYDCGhDYLZXTsVbBqTO2hpKs83JA
h6NjY3pj6VEOH2ZJxO7QISmee/MQxs3LkLPciUHgsqSmu6sR4CQkeDD2vDYDCfI+C76g0/OhL9Kv
wEwigeXh7lkFRX4iKciJSOdKeK+REjcs0jvHdtzikpv4GjrmSiAUrDI8EPEhfiYDApcbzoepQXei
rBUROF103eT3nSyPDu5YuIQjMnQyx6Df8/kTdBWghmmx5xrG9J4EBW+BZj75JDNvUoeciDb8DImE
REDO0Y6u2+ZJRI1sgrpsbOMDRTYVYA5OpXXsK88Tfsag6/ckQ+9cBbe7w7GCoxK9OpmAAO76HUli
yy4VUGC7FY5jX1tqvbvBCF+8eZa7FZiP/ptsOYHAKphZhS3OpssynKpOoomLd5vdxATAldM+TLJn
AsNv3pz9VmN14+zpWeUspEGYwXywh0ezR5tSU/+r6gmpzE1mtI4kdMs+7baEICN9rzLj4EJwE+Vw
i+vlFZ9KuCVij8FygVswxuE5WCQajaa1Q8EP0iZ3WAqqRTPj6KedRVPPZj4gj6aOCXDp8HUOqEZp
P7aSjMfTZFAcxcVBxjXOcmFLvEthuwmY1NAmBQdMScN1CahEu4aipVjmo69IRiyq3j1KgziGZlOg
xGN3BonN8boxYuO04hywngbjflH9YZ56l3Dc+lF5oKKCjOJ9Gj30eQrMjs2Hfz8yXeBawE03GVf7
aWhJexoxnW2Xyf07h2saGwvXc0UX6vePVlk3MP277ja6yFpslxRgvSf2z0S8od6CGDpzKYpiF1ih
/05+EXtNPo1rD9HtHWjy3LvvoZ/e9CwJfGrQLRpcq0TDLHIXjE5OwnvtvSt0nGxLW/u+8dpua8WN
QgzwKeaJ7WutlwvyzrUD56fjMHg8eqm5r1uD75jjkLQlzb8hNf3NDXz/VYAlg/WSFukb9A/znKXT
hxdXOFFS/e4SnnAePLPdkGXnb7ALpneWGokGbHEp67ISRzsNjDd/6P+MPUHCODrhdJBglq7Df2BM
bvtPklueYp95/CIIgEhhrreJ8ddOKYpsYt0041ASfqjq42Fuosy2kwhS+byDw7NKEn9Mh92djNm+
FAsjrM5lSoL4KhHwy/J6IPW9YHWkNA6Xgn9pmopnpo3cej2KT9dtwjuathxJebjxZnVykGRFiSBr
njrjlKAvJISgsTEucVBYuiJdb+1xmrk6t2YJzMcGT20OJpTNuPhp5vpDhzI4J8bHGAeflkkQBNaA
x5nGM1q3/ijj5HFW3rQrexbfA0qsUN14X4JTS2eKRlaKSzsjRC5OdBkXjzEuulr2sl7J1QUGZqtV
e3Hlah5acmS2o/WfAyLgphayLpklchb1r6o4cz94UePmNzvzyR8DNedJEoVHQFGJmy5RKROyCOib
B4dvwmhlXkRO+zkt8UgNJYFOmEveclPcT9MSYHUCUulYy0n54X/aQsG5zCwKMpms8Wxk9CltmLcE
U+DYzrTrqKO3zPiem2q8N41871rDQz4KWhaf2UpzCMG9S5fHri4zWk0hSaR3uWPqxVwzZQhaoVHx
Ym858JgeS2HP57ylZHSRzak5+AMFk4gcqEMlSwdnCd6MudplKWkHNGewKa13l30gfi497l3fvLFv
iBY9blN2VDjsGQWQF/iyNI7a5X2AbtTyyTcuMC+EIHaMSmwr1yMTxycvyZyYHsyZj1zU1Ycyt9qo
8DN1MKeL9NNPOEYkNLjs2h1kh7m8lOm/eHno90IWn0UJAT8Y+2dHVenWLwN1CknwXbz+DzDJXM0E
ELbOXpsXrYsLnepDOrGBmH0K7d7pSNljqggxg/GCp0SUYNqraXxpDLBCHhDgUEyHBDT6fW9fRCke
XD89yIwnH3Ayn5hRv9N+E5xl4dFdipOEEVp2guCmfLyNC3lIEIOftSWGLR4RrPUN83mCTDBF4ZTq
0gfCJMY7tgUh6RzOmil/xab/M5vLU+o5p9ry1CFb2kuVUf0AT6Y5waewi/vlDI3kyBxR4O6dh43b
5+zBIZHXC/+gHdt/FhnvnMpYyAxH3UMcQq2zAuoBmv+0hBo5hfN/TJ6AEuQDAYBNKaKwfELnu65J
7OdOZKCkkRDTytfuzp7y90mxQmm08c1kIM+xyDj5NfWpoVBHRGoaiBvPoGDUGS6YKsl3CFsvXoMQ
sZ3my7RuPeMh/JuRPmXXw3HGc3XwtvasAGa0pb8FqffHCE9NxTvf85pzDS0fDjGPJMCHodR1NJlk
2plL7J5H1T65pTWxQkUCDMcMia3Du933uSVq72yXMmMk85qtC82+do0TztF+w3vDTUbgnSQ86gBZ
kJGxwhja/hB7wV97gBgqyZRuGfozhi3EhvxFt0bEZU9gxrI11zcVJIP7axoUNLuakLdjIxvrRMRW
ZLnY5EuNii6IP8GbZruxOeIjpFgDlLRFNoWYswcHxfTXq/WrS9GI/4FNGmmf3KW8o/PA/cu/nlIB
EpA1eTBFAuYquLRAq3rJflKQJ90xY0XF4Tmu3cnkCkDsycGrx+FAjUQ55Xr3robfO8eIBVvmD05S
/ogCJUzJtlF76Yy6gCvHtXbrZmOj2GKBp+ZNno98CVZAAkeWGfrId/atQ+mGVD741q3NPk0IWhk8
uU/BCLhkrL/D0vlDyfealvJFV1WKPcpe7uwO5epYk1/bGEcSI4qt6mklUiiZCKX+x955LbmNZNH2
izCBTNh8pSeLrpxK0gtCrhPe+6+/C9RM9HTfuTM/cEMRjALJolgkkOacvdfGIMBA6KRGeybHvEZt
VUEicQNSHtGWDNU3EftYx7zeRTUNivBxmAfTl2nCSB6ki2mADmZkBvGmJtaxcM7M67uioxeYRiLY
uGP+4t7skvlH7tyKoQnTyoGFCXkDehMiIr+m4fxTsAOkAzx/CzUbXqBpnssYSocCFcrGJGESZSm2
RNHTra2BYK9IfthgarOrKtrFFtWRwGOrriEeTKTLbjLPyU9ubJLFV7FubYBoubiv12hKKbgyVyAU
woDuou4L0BGsQxNnogrMQ+jb0aZUXHKFCClbRYeMWu86nr1wS7seURAja4komeIkoQDaeO0yJEKF
xHNdGPT6nbA9eDh73d43WHY5cuPoFtcV9iO7SDzKQ78Gx/iR2763GtAR7pfC0ugy/QVueFS9O7CY
jsmwpUWF6EwiCOPc6RAg48lJ9v61WvqOuUcCI2U4Sigt6x/bQvcfi69NGDY3mcPpHcpvavAgxc9w
SeYc/R0EC/KTqmqd+h6d8yn7Febm6+SxXMcD80nHIemFzmisrCxitVvjaW1gH12SZHYQF+EVs41j
ds6tGQNRRQuswus1e22+w9L1TS1Z5x68333WG7fUKU+tzUBb+0zeUzxamK3nCMUdSkDD5NKY3PFr
MUafGhvjDwrrxiJ+gdSFbNMtAqNUO1ulrFfZQTF24k9lh4Yo8CLMDC4ZJzr22fSP3ktA37tjw5ML
Zsi4mb8LhbLG8sajtBp7rRAiIURPX2LLARNdoklOcPcSufI6e+a8hoWIGovUtEF55cYDPr7Ok+JX
6tnDwei/M0rKKxJmrvw1gIZqnZl8IOE3gf61Y/Jo9NAALXIQqBj0QPq4N9Z95G/zgVY8AoEXJsOP
WmIrKXzxKxlVe3TRYQysH9mw17uu1hcvoc/PeuwcUzTeJjEXRpXUl1E4EW3uglKN272Pcb40omx9
iLT8NYhphVZrj3moGCkel0WjniqadWoZ/luDvWNc/aShtyWPQ20Eha6oGdP9SC3EDmiMx8gVACqx
+9WwRoBj8AYZHYzAgN9Qq6/mWR7KtPo8hoZFw4L07Vk1bHG8765dE/R+HEaHpVHyh+Wb3QpTi4fc
zdxrpKUki7livQi4hmpxwbEMkZZz6jE5rg3CXtlEuCO27SrfzNrajRansJO3w1Iz5m2bJKw6Gs8J
3ak+KhAgj1STZh2/eloiJjAYcGOaPazGloV0hISqdJxpL4cQX0m7kx2O0ZZrQ/lULTXwpVUh1C8q
TwPFa9bch6n1MoIV1F0PwZ1+po07vd8Aa0AAvoT20J9ujnq8C5OVvgIUV5tYigPEqkyB6U8vys9x
OkfbHnYZ1gK5te2ltgdAk3yFJ9P14qfBRYNkZ2qVlX1+iO3ylFiO2rkWG1k/ODkVE02j4nGjh6Va
0MpPTqlAZFUjpTdYNpswo1q9TF/2KApSnWpkjB1+2ahVw4kh4gBJHNXecrECm3UZMKKD1/XZtp+z
G6XQA0awdzFSRzPC5gr+fD77fbwppPniC0aA0mjuREh88T7CGnwpQrUTPIYfXIqLSIG0357gqw0l
a/Tvw2cG36xJMFIHn1tK8k9Rhh0Asd0f0lOncWyuVRuNOygGZCY6NKk8ZGlWSZNgMreeqEE/OcV7
Canj1I1E9g4RnesRDcfciBen+eGnQXosbaahVFAyjaQREOV+U55pIOUumxV6Fr5vetLPWcKayRfj
ucgXhe0SXG3Z8oUwOodPD+hJUA7s6UjA9My+3MiNW3qfuxTvcRggYWGZoPtToX2mRnbmVsgandS2
w1AT3cmOHScKgdZLyS7tDBT4mMIIpZ5+xpX5RSQdOgtf/uFTTVxlnReu8yF/62RFiXk5d+1Swp4K
82gfDUHFssFgfJfNvYmL9iijliK7kIfU1l8yBuEnHTR3z+kqroxQsSMPYSPOKV2yWf8K3CzZDdLx
T4Z+z3ucK31c/oHCxPosbQ+LQBjhsUARleNGtRpznzb0pEU1vkUJwkPKKPjYMr0GCjNfSps6Y5xz
HbjBtdTk7ZpD153z3HVWlJxZVo/3qrbNp8qZ8bs/tTLqni0xxDcPE6eJQ/EytR3Ti8Ep19t1dyrH
eKNK4LWT25xDn6olHuXP1vx57kfrWxVsAI9Y5FbLADcR4z0YoZoW/ItKpb5lvgtynnkIqot3anPq
dEM4xQeWCfw127y3qi9eJLminWjewRNjq+XwZ4oMYhKfC6ScsZ8unjOycVL1tElc3FWWR4tSlwe0
NHw3Fc2fIEWqitfBMn7WOZKa1o57EoIsWC22Ga+TsLS20IaSO0jnrzpJrUNMy4xQ5GfHzNOLlY6/
0n6adxTZaB/0h2HkK6EieIrUPdRyAP8/ngV5sEcvuhvu+JOiRf/KAEwkXkBAuz1xEkxLtymHa39t
rY+hsbynwS5/suPXG1s2R6MYiDUtC+8+ugJ1ShOyrsxld8kLOvwZzZMt0U3ZlaFuWJHqRTHIcZ/w
mjR4Y8odJ/obnVPzW92Vr1zVfB3Ra1jg8QMlR7g64dIba6RYVZuGPBlCY4QNOdkUI13bZmzsvOjk
SnpKpSd/usDPQlDSbSr9k+WhxXHambDEsgJBbg3yqS3OhJla52qYyEcp8hMhlOtm8neQVugbE1iy
Cv0FXNPFxz6akI7UO3tqfwQDCuV4DL9JBGw9m1DLs55B01F4r/23vnhzQB0FgKFWbYMvdEllj3R3
M/r+C6r3H9Kd+fVFvGNbiz922XuP1keiWYdLTm17+Kwis2Tz5f8QTbbjv6NellNxmOpygH9xa2NS
IVxqAWrQNAM6Jl/mSNJtr0nTAmtOGFkD7tlkXfiO/vRgN8OvTlunhlkdH3cRsKvEVzsNBsZJam1+
2DWQTNd5NdwrgSPYEM5LVHVnlgsff6B2+hQh/C4RFXZ2hZLZDi7EumybvmDJb9/DRL1nJUlWkT2/
9dIkPMY7xC4x8SFF7FyFP8fWgx0F3yciQ8HkqwAIhOkkCL+2efWb8fr/EaVv/z2ESix0+v83ovTy
7ec3/a358a3+C6R0+aXfkFLH/IfNTKJMaXHigTv9DSi1rX9IG2op5g9XStMzQer+M4IKCMg/FKCC
BVfv+ciklxf7ZwYVUs8luco0lfiNIgdZ/S986l8ws/85hEr8lU7qS8sStlCSN+csxnz3b2D8oReq
bnUFC2WGDAbfDfF8HdvUl/1fECYocnSsKLtAwa6L1iTE4v/PABm0jWoIqyf1b6zuNW5ZqA3Jd3f8
X+D+hY76J6x3eX+2KxymUj4n5eC0+hsNOoAGNieCQh2OrVWekaINVxIBloWuc7J+UslDxGmmwJnk
T7gTPlXiD6+bPhVjdyrQFPnlHCGXodf5b9/yPz/Jf8/9+BvG//c7I7TL459SzLF/wwhjOza1M3rk
s0BppKKhzNXckVFpgdYZI/Pgj2T/pDNMi16gw9bhuJNVi+G/ghKDmio8mBpxU6qQjbMrZ2nPzsTK
zbcskZ+iFPO4X/2qcvGeVsCChLCfdUtARx7S+wcisLYdpE4heZHBAAHTRKaei4uD+3LjO5Q4WdtW
awtvV2GSA8jKKFpH7ndYlHSc0XVtrKEuV0VA99GnWkukxzvEH7x4VqwOfqmpkY60axSs7G5gXW8a
3jkeE0S9DbE5vmFd8oA+F0mln6zIv8+NnP4H9lr9lSm9fMAObhFlcmYq25Pm3756lvCD9mJOzTJ0
LArchnlo1XyYmr47s0dERT0ZNzABM3VBf5tI/7ugzvdWDzNbvck9iMaNnuhQflH0CldWRyPbHsCl
DMNFqu7VKj3Wv73Pn+vkG5VpifQOOkQh17BMwJ+Phrm3TGoBRAPPJ6FwECdNJ3YE82AidEw2qBpv
ZZVCYPKRInXSrq8d22hFKM3OIoBGm37yVPvTpbN6QDVkseECDuajn+dPyQzgY/KYaMzUSQ52Nn2E
thzRf7EGt1gITYYzXXO7e6Li+xb1eXWghF7sqmK6Tv2xp+uyolnMXDoXAZAMwkFn4BBOM5nnOikx
ii1JPhJ13rYmtGXtReFAi9Kldj8DmrAaJKWubs5jJl7Y0hfPuXTvxkDfLgnRPbVT+h1oJ6IZ2nZ7
jS67NGNj79vu5zykBxR508mSfbsBY6bPtp3f8jkd7//9GpP/6RTwLFOQU2y68PCWx/+dfK7wiPk+
xcmEDerWAakFPElcEQLXOSKU2vCarQFEKzPEsZjEu06Mp1lXzz4gI4xqdbJGzraFZLM4O6E+GRXG
Mmdwvkq28Ne0K46Nj20+pGf/P975Ajz/67gFBZ3hypGMXNjWlnH339553rQ+fi2RriPRnrWWBNdA
290bMs13aAtWZoqGIibY60iK4RJzajRUFNTTHFdQIDAeLmqkVR93u2h5iIhrkm0lw1yfN/irBnuT
wPhLnPnNXPrYkT3SA0dNtMKDiFIKZQDLleLw3/8qsVxyf/2rfGV5ANMsU0rXtv7GsrYNwbIz5myy
i6sVOYBWZ/rAQ1zA2OuGDdaJc2RWX/LiSs4Bsi7QnQuNyFV0kmxWWpaU/2OCsJYJ6q9vidmQeZWq
tc8g/Pdh2CJEvJIlK0x3GjCMGeRIEKeIzx0SDYSEcx/EO4ZJmCumC/WOokoX03sq7TNFC0oNJWB8
YXZUqePhRM8QpgJh62wsobFKe1iwLGj1F6YVooF9HKK1g6ARrHyuwzYs3/g8MJPoHhCPav7X5/1/
nUW2JLXGcV3TtgiXMv92FrndCKkCEMMapxXxZVH1BgenwaJziCOqgZgc8YLCvHSx0WknV+tshGqH
NutHaNO8J9lJEWT3qmmNogmpeZly3P73c0JSrvjbV0Dv02Em9HmrwqK6/bezQptIIwMdMmUg7TUM
7PqXwoHJiM6q27As8E5e3nqniFbryU/Lbwa0mu3j/lRHi6lyDomeZVCbjRx5jw98omm8kE5h0Z5l
Ut79RBpPA3tP2gFTC/IHQ3TZeCViW2m/NKWCpsv9gdYuPQl3hHKjuy9+/qvtbfsjTGLGqnhgNsaE
AgZpoGM+ZdgPRvzWUaWpWJnNvGujct7q5dClKbS3R9Pc0Oyr3+PJi46zUxBxszxqlmZ/CkKX0jou
6mciWfchhNq7S5UFSx362DR1X0rAw9uqpsf2uK+OoSa7+YTRqtGYMXhGPSOxn00UA48HHzfUk+8I
9FDUWqR/6hqore3L+CqgKV8Jh94PKMif0Ksmv+96PPg4TEdaE7U24bGZ81cvxdps8+5h5wxUrJy0
VecqkOqsC4IOaXHEyD4C61J0M1Kfx4+m29zrgGRk24FW7+Sm9S56D0leP+mt6F35b4fzGIgDLknW
Lm3rbNJg7I4O0s3PiYJq6Wf9ex2b01OD0HhA6Y9cbfa+MNeyvoQUtiKqar5AoAWDYQ6fk4nQ6gr0
t9sIce4iaJr+POl9Z1EqLubGvc9VdjBmqmKUKUPsgozcK2es46eWevmTIesfYQBdV85uevDDdLik
eWvtIsOZSZgOiXdojXjro8qCnbFcwX0ZIQpB03eIfwbYvD4FmV0996W+CPCLn/oxNc5ZgH3NWg4j
ig9HfI7JJo3DV4z+1TmHTvHsggyAB2bAHGTU02vHyG2KkWa5pfIYPaNp8bClLEu7bgzYSlYYzlCy
vY6FpOfY+p8FG/bXqav61yQWn10/886PIz8SJkHt6Het5RnUc5sl1RHbWbuFteW8Pm5ColTZ4grr
+DiUjmkcRm/pXXi58zrSvX7l+SOehWSwxQsrmZpan1h5VlIDKhH1O0nJh7AtiufHY54doyG3y9vj
aGytX+jV+svjCK351qlRQWupUXknoUE9mhttyODiV7VxaWsmuo7NekxrmM4nubwAPpbnkJNK9CBE
y/3j2X/+sloeRQDP6dd8c0MlrnTNhteoic+9FHw8lPn2iKnnnUFt+D2jLxB7MwveEmX75DmhRekh
h0mjRvvamtQoU3l53FMX89eyUBRxQ8+7IpmqNvigzE1SB8ucNKX+NY+KlzGZcSvM6trnTh8C9pPu
iekW65XT/dthM3bN7XFjTE94G5JzAlz3901fcoqHA1/VWA72uZwc+kaPh4NoJjXcdhicsAUd2loj
EKhjw9/CT4nXvjDks1cnehVb4UgLKnIjWgTyiKbIuvw+dCTBS2Pz/Hgu8OTy6hHn6z5+EynCs/bQ
udsKiXCW76qhtN67xANTXTQffcMn1ixHFkePx8hIdx+PNcszH491Zvf7sf/we8tjAYqAtQxDuQd2
PD2DvDQW2F7FoovDx02V8GW0CBXorun5932yj6AhZjTe/7zPU2zUVGm8mm0f7xSX6gtIg/AaYFd5
HD1uZNzoTc52cl9hdD/aPeKtWnjDs0VtDHHOfH4ctctdVVnjPunjq1+BrlhnOW1rf5S3uC5BVcxn
tXx0A2iH57KIjFvFWvlx5BpSX/KhOOveHW8SuEgryDokGsJKnof+O2tO7zbGNJChs6pj15npJRN1
8lzxP9SQ8GA4dN3Oi2htz22MLiwWSB6s1MiP6Cm+TlGX3SxbyHOXGHSo5oC4hpQghs6Zj3QnAeIV
5i60QGMXs9/erX5s79nyE+qpvikxQv3r3pk9wzqvI/Dsy5MeDxh5a5zw+78+fuXP+x3LfM+i3j49
7n881RG9ueuqDFlq1AH1qCOS38IK51QUXcYiCa6Po8kPUEkiDNtRC/Fe08wvzmZQUQh3hnqN2Be2
YC7vZS1xeEP934SelHu2Cd+C0AGTYGTWrgkR4CHAmd4xviL2hUa7DYp+eldRIXHROg4BExwm4HkO
1aSxWCxPtp3p0NC4PlqZlZ+jqKX/F6H81WXvIeqrvHOqbftUs924db7/ZEOZfcIqNd1AKgIyc1jG
lb59fdxl+qZDewjspjKJU1HxsGQBF/1ba+bdrsWBhysjHN5s6u5P3RiC6Vgepc7vPMO02jwepIvb
v0mokU41O7fHXY9XA3yGvahG21+XGTah2g3PdjCE53n5qRPNE4PLfEmL8BC16XyrM1VDupfZzgRs
CBWobF4xPNvP00zjbjl6PMOXwDICtoeHntd4dZapQRjF58czHneN4fjTdaKIhCR+SU+WBIYEiPLx
YNk2v4KMd9uMzrPbTRYkTZ2/9BHGrgSE/ePocZMMJejJOmZFizTy5XGfgT1+7YWYZP68z6InEDtp
fK9A4WzHSgXbqGYJTMHCBxaeV2+du8xTffzzcaS6uXqjeR1HzEuPe8YQK0eq073Z0Uxa9xV/dNK3
4tVGAbWqE/KCi1CYsHHn7ki/wwDqEIrXeLnJ428mmxhLDcMpQop4zvyQ78nsIMU6OLNWTTtGV0nF
9uJpkJHEcD/u8QtXP5VWe3Qq6T3XY33qY4fJYDmiPC3vUfPpcQCjbl+GMHcgdpWXzjbosqUpo0cG
2d5xsSFoFZbrhF7hU1idbAjU2FXQHlb1eJphgZwS1HK96TgXo0mdiwDDQgkAVL859A7JGtw8fqq9
2Dy3/GZQWDYaH664RgvxASfWd6vos6eqX1DKxLgWeajPiLyaZ9usej65Vh9d/vZw/eexEyfjQaIg
Acebe6dY0IPHcaw/DEa5nVa628Vq1B91OaLeV7k8tVwzxwnvHeJOx17Jpk5O2dAYr7ZVBftoWZG4
3hy80r2c7vT5dkgQw5vC/bSiVE7LFN/Fm8sk+5KKdk15hiMBcKKC88DlTa42pn7IL6UxXiDXTkt0
3ruy4eMkFRKnpjUA1hI4NkaIAjxrOAtBy6nufO+rzsVLZpXTMdc4FBAjP3COBBYYzXWYVL3NzIie
aau6c92r4km6lf1hIDqRCcbsiqjyLJruLYkfyI7bnWhCE+CBsHePRWo4OJuiim86EhMyr6Lz1/yN
7ppYXHrQ2JOQD6DjYs9kKJYu5bdaYmcLnCQCZ9gAJAQZedIZ6jsFzvJiA+vahSNtkMJVBorr5Str
2qE7F1VAiwG8zs3L7FsQLv8dVUqgvLYCUNOUzxYpU4c4aLCxEn9QsCtBZWX1Hy4SQOJJfPfo6TTc
VSEAEdIqrZsz/Ex7NX1lP9sQDI/5mWF5OJmzxtZZtjuTeNNjHZTOM779fhW69V7JdlGU0ePd2pQa
l2kfikn5zoGbTdEKt35xenxgFEfmK+UhTiHhvIGdTV9sXH6Po6G1xJt18AZSGJvWfQ6W46BZYGUq
q86R1aDe6KijHHOkC2xU41uXoVakvfemLWp/tYpYBnfavqsxsba2QSCRYsV+aTL9AUQO51auhq+T
+1nTEv0+55m1gfsun0QHzSLIQ4B9tsP5hdDL3iC2H46uWbHmTEjQtef6DOGAyVRFF09ocdOD+1xG
sfUeTm9jQSkLbVdyzmODjm3K1LuSPcD+TJIYjV7YeKoCdOoeA13SNsLFalRByYsRoozYBkINY5Tc
9XZvZv3L42VZQWwMoide41McLwSlqfavQTfMO9ewohfCh1pqMpG+tm7xERtReFVpvM8Ii1p7YrAO
j7esiqzY1mmb4TGdo02S1NGpLclZZGSOUfjyx5RBGV3Y5oA6aaB/N8dmLIsdovr+CNUgfjMb/QHJ
f0Dj0jqHfhLwVdMg3DddWX7ooqEsYVfzOZyY73AM9QcVxwyqBSVmxxX2xWfyfix6JoMZxG2nF5JR
WSwl82ySeU43ks//7Jbts6lDAaI8yrd1K0GrL4dBEnY73VTYyKhST3KI749VWjYxiSe9S5GJfRME
39x5d0WW74VwP9Dkq5vEsXgzkJjvoqgBPrEcPh4IRqCxOHR/lHnptHuj8JmQkt7YhI3O9lkqloTD
zuDMWuIYRSG+DLV7gHfh/syy5kseKNgohahWLtuKM1M0JlZe8oOVSrwHk2hsMy9KPkTTzpjhupGV
UvEuaVkz1o/mNjE12QcOmu8AWsUN7/PVbMLydTAXmWdYnsy6oOYZdfGbQEv7opoPs3Nj4qgL9Vqd
2kpBorc0DsoqPlbBvJxZ3BR2OG/hhOJWAKL3XPW8iI1BE9WBhRChMuxnC4/SsyhNNK4ENtEF4L5S
eOVJqjrskPDr4MT8GN4cL45uosFcOUsmX8tQKJMc8wfpjVhY5VNPRg475VD/wvnU9m6DSwYZbg2C
razrj4KyOXg7p30VCDzpPnoMLTKEtZ5RWZlhORfYSQaEpaLC0BkALzo/fqJn2621LuROJ82XorD7
O+om1tRlYG6VSxGy6vWbW1oFcloAqHFB2kEb9dN56NLpzBX5S08Uvoc0wXMEnlVtwZqxUuoWo5gJ
UINGk41QT7i7cZoPkTXpeylEdwZgp4BlC3rXll0d09hDNY8q/feH1Lb47JYNGnvdvNklPRm5pdeM
y9YXsmhLZlyLimoqAE9l2VB9iifze9QyS8MqnuDzwX3KWG4UAQNZa3hfJzllx3Ya2rPISs7gZZ2W
yPaSzs65wa9EnjzbM6R8KSLUGNUW20aq9KYaKK002PjStkF076arBv/brdVlfEsQ4uB77+4Vdf+V
TXefYht57I4ljjlE8XMzqOzNr8l4m+OGGnsLEJAdiz7Udfia5VhpoPOPbP/5KP88VHOBhjkqeS3y
qEmHuhTFPPwc//WDLtXve5aHtBMxGaYiQrTnY2zs2pmZtM832P3famlb98lsoLT02QCGaeSzs/Hh
4NhnqvP4DhClkJ9lBWxDYVK+9aHwtnBpzVMWIGU06sI99AJyK3WTN193f2idvLCTNs8WUpBdie8H
54RCfNQhDFLY5l4bowqfbXZNQKztXVKj2vEWzlcFTpNTYslbTccTiJqlnIeLhPgIcYwwGmVebe+q
5EdTpxEonwK1uxpLyuSy+uTipzg4jjEA2uYGh+0IuCnDlGeazSY1sn3rDPIcOGlxH72huLclZk4Z
ngaiea6U7GZIZWh4bK9KbxhE05tis7GRo6Y8X2DAYe/SPoWhG1zoPXQbvOkTAjGBsy3K7cvkT9Zl
NnyLpg4NNAoIUAy73WTHO2eRfY6tWZwo4F8KogZOAMc9EHw2jrCsIrQn7hHLjvV7ITq6RiVarF8J
J9BZDGZDa78lq6xxk31dNz6wd2VsclT3RSf8J0u50S63lN7Gnf1HXSOAjzGKM7isbEYBpPfWH+ym
ppWqKDA6jniPFbr7MBwj+G4PGj06qbzSZDUnaCWtXH0Oy/SLj3fmKZXjFa6cOBfd8KuixviZlsoF
09Gt7GV0KBQTjVUX5nMD4fAaFeMLctCd0zQf+dj2p9G2qzsV6nWDxu0lNEdUTXUFf7YTe3532PmZ
EJcMsPh6CINNmFbq82TyCsY8jseknTqkYSEcDrYAuJTyZJex3a8ye7zEYr6IwW9esp8gPNIXc8zu
IAmSi2jN5yxkQ4u3+ifwtHHvWVLviw4cI3qPBBsEoCQuEGM/Jotgm+EdzE013W3vvYyyWwfoGAB0
wk5vcvUpYGVwf9z0TXXRifK+BqH8TMHle1Bheu0S5CySjvLeGIBr1CTXP3VRnp0adyAYRi5Sk5De
zDRm03GhMuu4SY7D5ERvBOccAL2Nn42hRCVkdPhCa1p5ZW/PB4/WEF9b/oHnj7AmFU6Hybcp++bL
Lirwrau91LiquT6NzpdJ4TeKRQoMEsMuWpMMIGsiovCilU/+wKgBataYOXEpsPnrijdMI6SRO0n2
QX+XLwbB/ZomJghO/1nOg79UMd0n05fHsMXpixHOqdvsj7qwYP8RUO44T3THog6yWYudAahTzqLO
zvszyAr2VgCz0UWySOM9fVbdzY5qZ++kfVYDJkUJa8yWvmBmZyrqOgVFofE3okihcyRVca2m4uxJ
MHAFykBWxeGbXG4aGX64RkTxUSeCCzLptm3ixYcBUA5S/XY+ZFHGknKwsX1VXfNjiHG5jH23jgxD
HFCgc+Eo/VYuN3zCX0E6GmcgHPnh9/JQ2XWzA1XIZrvv/L2ZVOoclJ1DxDIu98b+VKU6vFSghpet
T/Zl9MHiGbm6D7WK91pS/ZL1UB0nx/veFXCCHjfV1MMnUR4c7Tm6PW6qNLkh8exB5PUY2qKMeOMS
Q5OZ1gQXet7NHjO1l40ymf1JPvI6W4MLxPBLQ1T/oqZPsS4Cyh3mGymEuhh2+8JejvnFdII7gMV0
JSnTkTMwIVnMq/7kmwgrU5PUZckGcp3HAqazZ9avcVXuqVKhGGum4tDXOPh6hWqrNFE3URz/Alkw
2aX42vc2+v41VXB4P42T7ailsiF0olMNMAh1un8q/A7bgSf6XdXIXei25TUkDO1qFvEOCDaeujFE
r6Ewk8cVuul8KhkN8QCmU0Lv0BtwT4DJuZhNRvzBjGZsNi0IAZg27XYFdZx8dCc6jAgalzRH8+Bg
I8vLOjlPFjtSQeigdKx97KAZgy1J8LRhIWoIEYkwE+WHPIqjY2wY9L/01O9su423mUpeYRVYJztz
CS6dXSyzGWQ1MXunboZziujcIpsJRlKYeeSA4ofUyVx9w3vodt0p1Bl7RATpW99k7EhgdT3Vg0aq
HCTGCsAeItDqYg2EXtZW558bMwXL12r/FPT0as1aHZyGviQh0+KkjFCc+no6EGwW7tiKw4eLaIT4
hXjxWCidppqUMpPsLreM6ovyuTjZ6Zz6bn4hMuHZS4U+9/3kn00EmhkJOhfllK+hztE5hkhBjTzZ
90giDz2pgVqEnHhkAByFQ1a6Vc6byguLT57DqqvEfpq6tWTFyN+hHRqKidvUu1iPxguy1OE5C9xy
Hen8S15ZWP60+sAphfA9Sl40DiOJNeFSVVCCTZeNLuVPTbWVcm8ACNrWPvhGkDTnoHIkW+TlR5KX
jV0/NHwYESmXmoCnGEH6bRzqFvZIvBeJsJmNavusrMX37436IDQrUR+CGAiBpnzpbFYj2IF7vA3w
KLWasTFOxLyAM8nv0QRQGtsx7iZzhvbtJd+XHwYoMysrhrFOYDvBXrpE6qzsTyrs3jw/GXCWu8M9
M9lFd6R10Anay6DvnnAzgfiQ8MNk0FS7sTKit7qBoebp9iNvxy+MrgX6FM61CvXPSs9z+pTi9qFR
pamYQHL/nAYePYbYejPR9V/RkOerjkjZqxmYDLJTQ+xwLWoT8aWxcifyBfjGZ/t1qGJBUBaYXYPz
++IsMSgIHyBwsjNZTxX7JhAh8K3Bw45F26JsHRs8XROln6lVO7Mt6iebETfuTV58LOpjb/fyXUAS
XOkMYFOMX/5gxORD6gx+bkf0A0CP2UIBCuehMX7A7svWlCXNO+Z7G0dZED9TNNZrPYXJLfAaRCNk
5+AbmO69dK/NbI3IwsPkYhIoME3tJysOfqCUYVqu0wQCE7W+1AnS0xQZeL0Nb9+Qe8w3XK09TsdL
lUy/ZIIX2ApId3qof3uZbropFhvVItkuU1Ij4QO7V5K6YC1jCKHeAeOyA9O+Athc7co2rsgdwpCV
wDCAJ1ccZHm0a5/QsDoIsYtXT14rsjP1OacexR0e+Xkyo/wTEXMjtNDhuwovSDTwd5TZ97Eq7Lea
z3eflL4+Ei6OEXOI9KbIsh9DwC4NZ21ze9y0XvV/2DuzblWVJW3/lRp1Tw1bkIu6SUAUEKSxvXHo
VMEOO1Dw19eTrlW199nnfLXHd19rzelUpMkmMrqMeCP1uk11dABkS7loizQHouh61aSCcquXH3Ce
0rw1fSgASiCwPcDCSDO9pHrSPeD8L58H9Iqnnlz0K3CQBAQCJK2FrVK5rB8VBbBJcH6OcpJqKKLH
ijunDTVJgdAxrsDJBSlbo+RufN5Bdlio6bkb5oqaO7cipzLU186vWnk/J52O0Je0ik8rXTQkGCtF
knsyAWd8rUttfXjg4MJcVGaHBnXfHtfHIzkBp2N2NTULywZU2lAL92tCPq741eruFZRW0tbGRQu2
nr86aAFFu3PqZ0oX3NK7BgDS5zh6lrVxzJrZvDpc7OaqU24Q3eQb3dnmv50z+5beH6Bl9tIBK/WD
a+1Vm+fXKZ0Wcj2pK636OVF8ky8zp8YwWGS9CkiaRsWofVbR+1MoXuNYLDI0N5xn7BOCtLxyvy/t
nBJ5FW5EYFbKB6mfauo9S/vZfG/bSqrHZFqWA1Zww+5WxeR861zsF+Bn07K7o0+UJ9SK2lPhJyjE
KypUkToyenc6YGTe7xe/pR+eo84nIyXnWHU2zSLSidddv94qW88qs06Z3aRDCTbaOn+9uheP+Sao
iSIZ8Nfexy7Tx80j3d8EO7AePK6Hn/ftdfXVsngzBO33YPWkEHb1ofjJUwGeFM2RHM4mrokHWNPl
avUYNWbUWX+H1+r8AKTx8lhIN16j0F9sab+2zYPSM7QuCIraRfXq6ogkoAQaKDmth1fJQkS316Oz
WJ2pQkY866Ovl1U9LHUAvEkH/lSTsnnsTu8fVe+fVNx6WU79luebNPvjJ8NarVdHm6Rx8Cm675ur
EtxHaNDDuFFCOfysbvfoCQi29nqO28fWgPgWyk0Rcr046CARpqfGkGyAjkWhOs14dfWUOldVPW9Q
Ja3xBvu+XVd4y5ra6PrAs9BBe22pp5VNEeimdyJHB2WQiXtqoKuAVagumq8TW8/Fo7UgdYBAkyeR
Kcq5O9czo2p/lJ+K6rwkk+mvMU76xjB9QY+rR35NnirhCHcUcaECAhhSPoCCR90eBRlYj6+nSsXI
8/FJ2cmaJLFT8+kUVXa2yNlCayBLlly4231a4MStOrfbvHoeVCfrdgmwLdq3+Yr8eJKiPpvb6tG2
2S3KvCsBbv1T+9VMWiolJ85sG1MRoEU25CroPUAREp1PywZit/zpKSiFH7JzvCwjM633OOwf716x
+w2mpm4uGqUQMwUEkYykC4PYvSfYobf+B3wuQZFTLTw0PgV6x0uzis77ap+Uqgqr92lyfxzsC3gb
07uKBQK2mBZq1FU2r6sjKsTjpLMRD4YtMAYUnbnfCURtUkzrq/mfj9uGonXcS7emQvepSred3muS
XqgDkp8+KOIt0JQfunej0Kx/eBKaRvZ9Nj0BPaUc4f7lmYAQpF+ovhrs6SkH8B7TZ1h2uxHTLNFV
rlHZ6n3CVquza+nXs4Mhws5ZVd8kTkJNiZZTi1o3uoyqzLWCWKQ5G7dFdAQ+1TnrJDa+XsqyBOBj
Ataft1r18G3f25cEk+LoNUF9EfesmtXvVtDOqeKFm4E8HjwmA7VHabMnSfXORwZWPFd5dOg1RwW4
2fgqwbc46u0zfnHKJXW6x86YOkYTNq6VYbd1aptfJ8WxAX7RtWd9TqUeHPKjHnSVC+vxO1iXFiAY
5+Lcje+PIfYZUP3S4d3EDWcoebswFcxnr9Zab0u9Fefh+fQm/i7bZd3LJdLyZ9O65xTZuJLlv0Ch
OipVAABXU4ANcGZDOk26anENr9ljdrkSD1ZTk9RslE1KxnaaXlc/HcZ6NmfFrQgO0Gr7VlZU9Cpe
K//eKcGgeh17IYlG98UVLU1cqc8ZpNQQ6l9rhc1lHRiSsug0PIKhP2bZAIOMCy5E7AD3S8V3t1LT
DpDZWTXSrviLQRYnlbjNJuaTdBYqEadBXQFWS/5K0/vUKhAtKxCBL5qS+1lZUPsUBO2H3Eyqi6oV
ns8jIgReyfHRfSW1XgMS+pweXkihMy6pkVIRH1687grAS8CU41Fjb+5NDtMNgQMjzbDAqrN1qa9U
qpIde92q3JGoVPbzem27t1cvc9Vzm/DL7DzABixmZAmZBJBcBmeQ34fP9oWCV8VnI99cj0r9fdOV
RyiXNv2+kV/1dCo0aDohmlTLPVNbs8jGZfvUcQr1AOJpl7A0re65x8+5+bN6UotJawL7r+sK8FuN
yumCXkaqEGik+E/JAk3wuFNO6oj8lnk7HhCIF1dRSDI7g/F2w4iy68O5GbdgRyQClZP2Jb9OdD8D
zMJqIgCNq4pfZXDqtXOnS7h41mLPPaNIvPt9IbUUL0HjqPr6/d0ADbtGMraqh/u471vAjI1BtSpA
dJE+VT34ao+Md9NqE48PbJ1+8jBgTt610/Fa2jPzm7fsbuYnIPnSlvZK3hd1TNKSPng20sGpQSyn
OKVFG/hYUJ3IhNtl6bzTKJoUBNHHrasO2DTB6z1Qh30yxzv+kQgoQA2PKSGQ2iNkh+UNqpYCOz3p
+gCgq6eZ3TSN/O+LGuKbewN8X57aQ/WknXHtK4BCNt8LYrRJ6SerlOyo/L1QANoi4o/wNlD7S0LZ
vE+b9IH6eunN0Lsr69BBAWndM31Wtov5iVIn49PrcEiaXXjjiVSce9k8908Vhd4LoNH8/FV1HZ2N
h35Tbz8SNWug0h3OryUYzMbqcergCDxXZvb13hQgdR/vPbb8GupIZcvt56aUu4uS3pJOK2/ZPa0A
w+AAqqjW/RQLapQ8AWdaoOyfBlUhi97iAFkon0MfW5HIufTw8glyuw/Ue5HaJza1Fz3gcgF4uKbn
/uFULHsvTXEaYJyDwCvfUgcE8VpR97ibkUJMtZR0RNRGNjrimB99PzYyVRsQfhLUh/voTRnh9blK
7fRCrETnqH6I0QFf5tzN3E6hRZ2vzydLb81BkZLb/i6zTfbGDCZItb4AX0QYf/9Doh+x66cxSmwx
apBC8OsFcG1a+z14cz7P7tlWtFvGjs657LJv/rgNlV4Tj03z8Fms8C582vVhUwMNR3gAYutUJ2/E
k3dLFarbyhRbFISB2i7UqM1Ge3Bjc67x6iHsVzcqFJfl9dF/d9CP8sez9M4yi1+55m2LHK3udHU/
P0CazytT7a7CjnQyf1+KFoW7wQo6ZOZNfYwysLA+rVb0h49O7lsUWrPB3sa5dxs2tKwVkOUatW+X
CrhFPn1fehpOLLD28Yg9myfxub+zRGu006Su9qey847Ob1CZmhAeW+DUNji0tfiRdgvU1BZu61Oh
LFYV6FZdEPPHegcTIs1PKRUStKqvKErHz0uKfH7fveUxHBOFSRAEMUfo/h76OTXbtN7k++nc1qgW
kJIdcn8p4e3W/oCa2RumYFPvn3f2Ocon2A2Nxji9q80h2G1vtrfJ0273qFaX1s+c0h3ft/Kg/la9
lCDtQVt6pMtnfaesBqFp34/ndwtkTjadm2pz2mZzf5ZfyBpvtnsnX213NIyzOheNZupS5+F+MQ91
++FR2v0DLOjlYdcS/7XdPdpfFrCSfIAIgJNZUGWICJu6X1KMljyUB6hH2ICx0iBcWGULcNpjf5pA
wbOyeKvFUiclpqG8mwnVT9RBt+jcTeX+fE7vN2KlTlozo4Sg8pg+7hTIOte4WFt5AdSRtJpeZd4O
bq2L9QRpN8rbKRCgB62wqYDQHmbZIeufO8DGgHaI0Z3Bq9ODli3+8g4Y78OvY+S+UB8hu736edlr
Bt+XOyXBjAz1GeOeY59bebaOFQzq3tMJvqxX+bBstappTlygIAf25d1BRZn2Hs0RGLYlGuPmoXa2
udo8xZl604YVu+39Zpfo23dHRTfIc1kfQ6FAdilqQlnHZOh3wmNT1fyu/rS+n27g/oYaRXnal+JO
sPH9OWQT0AGwXqci3oNw4h6Wtksyt/kooZzsCjot0PnvSNGyXnjPQJLnw1u7vKOHkhIqdqcA+k0e
u7ExSfEwildQq20AtrFMZS5p0a+XXGsfnexBKdeBrqsgjvYoEP38PGyMme788VIpq1AokX59PoNa
29CBC/jxLRmS0CRMFAVaNciwIJpfQ/+wOrhajS+z61a14nzffdng9933BXTylnZcgRVCJNr71rjP
b6SKfY10mN6t/8fxDtuuAFPXy7c8DvzxB+WkSbIQQsuiri5ZaUoDbwPc7snOp35jm/+VEgJbHmfs
/O9XnWexa3R2x/JGTQcqQPpn6tcQEdFYHK8tyk7WxOYWj0obveTL993qkv9+h5+xDzl12Xs9ac4d
KEqHXODf7/44dqcqh5Mf4vRdn0ZtbPfR993r0TvhHjx0CNJWh398+T3+x2kHeVWW16CLAfsi/vgi
b1zAMs+wQYvns/L0coUf7AZsdZp1zuNW5+NePo90kr60a3JRbQLLqTGKDwFI4MuKjcVjC5w4lYKv
IBsMmy2yttsAP8aoouQuPDrd7eq9w2292qj5afiiBA6Iw4puP9v1JdAfJZVvcrbIcTNu2JstjAr/
gN9rNnd6TmlL4iFI4Siy5uYBFE1FbYJlG3PSKvIe+FwnrUUiO4WzQU64ed+XSm/8fncvsLZ/fUHv
rJz6ECAMqj7mLqWvzrdncNA/z0DvlqkPpjzl9/hUXF9Yxbd31/0U1BavTzeLUu8a9c8VsNc6EmlR
/1D+oQFQf6c9O5LV7tTs5VMKl4/UuXqZLZTxSr9fDa0qNycGih0TErioUvYC6ixDBpPLA+xY+2Jr
ZZX6rfd13iAWL6lW90f0XnWMrq73kvObPf3V9WaUuEddvUsM3PclPZKSw+U9khpe9azKWhev8VYu
Xn0sFFthf/B76PvSRfCRCsMZKaHy1q3ZZme9bLad8n9e9COwOOJIYLKjvW+tttEivAEUovYQJzS4
j+9HO3dXJKT8fqvfytylGnPuft+hnhvUviaApMQl/d1dfD26S0W9PcfgP1zjjvp2Lucq926N5sGu
70SnsdvEjrrirDoSVO78rudVRf7KWwNmVrmmlDi64yc6EDrhK9enZDjZf7/rnIPz9ZWPm3m6BCk7
Hz3k1vv1Cmqqrnex3pvnOr6dhvcu0RKdTHOftWY+7lfwLLmTqeUk62Jtb/OcgjW91pkN/MZrNc7v
lFB8KZfj9nOfaMrls1EaFdXKcM66Xb1tAEH3GP3xUl3rH5V8VPt76EDod05szUS5g7zYe+JaTN8a
LUu7eyhUkBJKqNajMe8+INz2HTDExqMurXZDawMydFectN3bE+5D9mKqKsZHT9sTBbY5OFMbgunX
2zZBQ13czC03bT7Ou/zadJVj7/THG4m8qbrHTpc91lL6lHSFnZiM/eP82DBbvVfPw2TvYVtcfr/D
Sd8jlf9K9SCF0nQE0Dp36oDoud7wuu3OpxTft98XTR78vmuQeuE8Oe97SPuex7YpKYufh3959+6x
tooq7fmiFC8vn24Wlxf96bNv+ErgFhTjed8wGd9gznYOL9B/6zwdg0VFFpz2avwUPavKO52fsj1Y
aff1QT31pm8FHKGbIj3mWd2bPrNWAU4WG8+V/Agw4Id0uO7ToRR9B4OKgdLfUA2+Xby2xDmM/vec
KP2fktLIkWu3ifHukLVFbvBfsqpPBFVd3hoVz6gmHzzYXJ2cJKwymzNho/vRvaJovftK/gaXqlnX
fQIXakfJqnu/fBKGSEJkxt5mN8T7+ByxlZvGzO1jWJclEC5tUPi1y/KbE9DsnlgUJHZYB0Uf4FRv
xCTUaKM0u0efnl4j/Zrl7KEeiGxpNi/TSwrGe4MYHweudel3uyTHHTR1UwFh7WUd6QO5qx+JDIiS
U9UkjeUPJ23oi1cNtN2LKaAmSqeflj1yi9sagXst8OvZuCPOi+IThAg2LkO97awaNzV4IIo+XRzh
TTTp/Nrw86ydXO+dt12qh/D4PBwJCVGaFjUpKMp9fcbOd6/4qSkhuasuZYCs3rtWza5CyBwVMCTP
yePOBdcnhYzf46OKi0FVS79VtFC9emcyAWrimwGmAP0z7zzt3ilzizau116bcKguJQDUT263GoA2
H7V7/zvp/4eP8Df4CN0m1P3/xkeI14e8+DexpnTT7ry71H9GSfhe+gslQVFb/wHWATgI5Pm3wf9p
k0//CylBfqW3SKXVO6Szdcj8IU3yN1RCU/sPXes0ej2JttNq8+3/ICXwFRmJmkpsHFySb1r/X0AJ
nc4/ZDl2uz0VnJSmbFmjoZKc/pdczHc7vWV5sWqZ86sIRstlkkRi7NnBMEpAHRKUxjOpiiiGqQiu
YhMNl8FHRB8xOoihtbCTJGBfzra9cTS+cloSVSIa2w5/8Obyccd3ix2JcBa5Qs67f/Qri3QTG2Ts
PkXrh2f7ECCejYYYHEyqQprb2JmG3sxz4ul0EMfUqBfhYHo0wrgU5rwUXbGUx7YXMa3Mq9iPtoM4
HAziqRv+XZqqLvv+RxLuP41N5y/8Djshr/NX1jZdoJqFO0eWGlceDmIgQ9Nw5nN3O5pvzfloGbhL
8NDEcBwt50E/FZt+dBaebzj+gtgyA8Ai8bMbFuYoGkfDgwjmozA050O7EkGU7Ma5WPi5mGlGNEzu
IhH2z10s5+5FbETUMObTtnCpjWztxqqgJoz1EvZ4DDiYGI/Hu2i4CSKbMhOG7U0awuFfHMomuqGl
itnd/EmN/d515/ub8Bc9scZtI1Jj4riZiOPtSbhThjbc+j545+Itwp5V0sVp2heD8MGkbN3Q/dNa
Gf8awn/Ly8uYynTF8z//van9Y3Lt76FtkUUOkjuE3PhLci2Yg5XSzPWWOWI/XSyXy61JK8LY2G/d
ozG9iBG/LtN6NMA0atnz5RSIVmO0/JgHkYpobs7nWFsCvH2rK/aSPgb7CxRyEvQd6liOqBvIIAxM
XUCycgIozWJMw/3ZcEcBuGwiSYUA3FZAxIpIdllfMcZiPEyiKLJ3ULBu2BdmLooOhu+oIvqpxFg1
O+Iw7JiUdRdXoxAHg7B5M01eVmXUfWL8hw3zHFUWLkXxEJOJE4b71BxsmUz3LZhjz+PwSqz/jli7
3X/MYv/vIdU1tUESotb5rvQ/5eZryqeVfoe0ZTdodtoHvMdwJaVeRbv/EoC98m6uebgvjMrUxDQY
Dgmzg6QB6zaXm8QeB/3HkF0BpiRw3eVJzO8M4omFHXQMG/NOztVdDE9GtAmC5OLACyLk1oChXHYF
LGQElwgnbxGHYQAhc5+D2ADwGKYCwmb2pq4/MWqxvTLpLWPumssljCf6GB/DG3KvXcT6nrosoVFb
zJfsB/Z/wIAzKbDH/7sR4H+3NoFq3GVnDiZpGMwyFYKsTSosMDiNMfVCjJ7wPdgUOCDfzkY7JopP
LWgoZxniORJdY0syhGj2m32dv6RXiU//bb1Myp5yy5YRHZzNlZGcg8gsdLMWgO0ZR8FkUrqCmyXE
EkGLtLgypzdjGy7hj/PpHCyX/lxOwZKtDZv1ZVKawKBEiLUH65FBDN404yWbILYsr8VDxPtwSrAv
qw+8eeH2rCtXtAUPcmsRloKhOojt2egZ06cj1/Z0sk37DWM7nbeMYLkNnYeYt+zCJCLAPJog1omD
ieUvntypMHVzkgkK21vkWjhLBor67JC9IiiOIsDBEAGxstxVN3uWfC4xQ6JP1R6I48zIj3fnfntw
cgK29enw4kn3P2ZAwhejBIaJ9/I+ZsM6+CQY9i/rbNw4i1ty9Vk7CUDBnJQZO0JkbAwLU05mar8G
vWFtkEHN/XrmymsMO7Q8k6OtyQ7DcI3hRs5Ew96GFHQWu+FGgQJSqxIFs9w01nayucvTS4ttDzNh
k8GcPUY3Y3bsJ2czsXO3MX6Pb2KhmrrhFeLnYFhoVALNtP8yZmpQiBmshPnY2Su6OYvkSoA10BDz
ZN+sl9URO8VI5IDOaOhr8KMbV6O/iTybEB9jZY53F+Mloo7wLsZQSkabeiqm45PEwoqTcwmd9yPP
gzkrxvoh1s7PxVhbQFuEZ3P3NND2zZd7sn9Oxo66HZweSJqar4yVtXdDaCkLFOM1yMxxPlgNZfMn
ubFdGeVgZThIFi79KftP80a3NGZytkvlKImoKTI7JF2Q5fKhc8Qv9e3N25huNZahoLYc4oNSx5y8
G7/gZiXvB2Fskdctxvh7uBvFIE07M6Mrna7E0FuAwcytr0Y0lnwhSFSxCII7XHIcPY0zPVaMfgBX
fbiglZqpaEfELwpbp7/J1QDqwcRa4MiJSyiBw5DMSLii2z2j4/dg5CVk/4ZtEUML+4L854Edjcc/
y1FCvVJLNb2XmBVwZnrZNalNBtkC12OUktEhNKLo2d/BnSoYu303E/gSQxHZ9th3fMfzrUVl9Ezm
g2pSXt0n3RtOkfmFVfedlf8Waxw85s+zf/G00XnfC1TzRPuoeYg8gSXZCURfmJtxxyws0D2FP6n7
agDqNcNmnXmW7E5AhTMGWFIGsa78z0WwjD6+NuqIdLjO6J9ssxveDGNG7Lhhv77XRZsluYj2anCz
Fpy1QgxbIB6JFNptDbFFaDqVpE173BOw0AxxGacmYH6IcWdhzz72TBU/Xs7zFmw9ipfh7U9iG++3
JQNbiu3NIG3G1O02ithKzD6GP3PwBIvJTQybCEIpssB79aTw2vXQEVJjnJneZUiSrYi5y9GAX1EJ
zVnr9hFmGPs8MXPXZ4viSkYpptsY3h8ehVQz9saetSpH4iV2MzuW84oMNDMaRoa/qdkU4xGFcTJz
I5XSH47FKRpsZ8pPLVzEBSlY8OMuT+4ZUjnRzIO5rY1RAkO1WQEnpmN5M+dPC+4oSeBt3AclQ3Ic
Ssq4DU9+MSw8RBmI5PTHA24Vuv5YR4H9BP0g49wpvJcoE+st5HBKOSPnHFmzTU1WouS389HZYOUg
MFCIpi1kZrMfuFN2OM3tG87+MgnJYXWcBrDq2pqX1qv/MiszHwLu6b0dLX4718EVzs5+HkJtEGZi
oIk5k4iWdzbmmwhNaDoNuSP/ax7gxqg1KH6liIFoMuN9Ybo9Bnk0T/vMO+Msh4pqLOZ2alm+w8J5
C5f+KH33NqdumeEdjLPQLM93UhMJH8aziQP8hulCOCENyGxiZhgzqSF8xakcXzlOcBgIzJjAiheW
52zds8Ek5bZjzzLhbg/mJei4qmuU43Ko2Icxgb99qI58Q0GlbgMdH5xKOKyw4EhjnzouYi2JC/3O
WSw8uAHqEiuR44uXtWgbe3oTojU4jb5kY1I/rYe3L5E3xMPgYic+ivXFjDPhx/vcTvuk1YiJhVxn
Fa6PwnWnA6gOObe/GV2DG3s/ZywZCDfksf5KWETpiR/J3mgNt/HGtu+3+vj9+jcWAUlOJi1ZCZ8y
cYZPkUPxHHJjKNtCrT5b8WTi93gsBIzJwRi++U62/Lu2QuPAEIH8PgzduetMtnuEtOHHkE2YG4s1
ow5Rswh7rJrJzdivrNZIjyFcVK+zPRgcDbSDNcpi+TegTU3tH/F2fmuGQOLpwI412aj6C6ZbfiXV
jjJn2HjufDRHS1sOo2DJWxfVPgy37mA7hfrmHFpqYgTbRc37anJ8bU7R+DZw9eEuiobw3SgZYuJ5
M7GWjNWOdhGLfCxsD/bqRV/tWR7H8JNG4xCTsp/sJAue+Z4X2TNPWo3chgsMphNSjON9A+UHFT7e
w8okY+Nl4KylabdHN9qH4coIB+jS4b//YbT/C0OkI43sf7bx/jQ20lD5k9YMVse5/ewxNtP5chQy
NsmIdoRTd748iP48Dre0L8R6ms+XAS8IaLRcLD9JAi7CerhJ5FCN5EiGbuxyqjsPHX+C8cItlwmj
MFxy/RICGF1gNy6iM9iH7oiBlcMVMRhLDL8gWfKAuZyJ0XLOLCy5XKrHLEO0cXThJBojXlxmzOVm
mL9Y7LRYPoK5saP5PEiSBInJzDATv0yZoXxEJeyvdm17dmQn8onjKNkMmRaE4Zhfb8dz+QmGtrfj
Dnzh+741S4JlEmyWI3e7XMqby2clEeZnsFtwL/r/bT/P4xosf8+DCLitZy18a235vjPhPsZELm/W
Shxi4NHJMJ44lr/2DX/hO7ybOJBCyBTDwkJ36i6gJj8OJ7gTIk+u/pjDjPGAayClMWTkcc6Cq+N4
7u7DNY85ij1MM47jwVHwUGeyZ+72U6QJ3IEBk7Y7/HG6kM3iBN+z7YVlQarQMwzDX3gWF0+XoRO7
KM//O601u/q/tHrZMm7g8QH5qvWXhXh965SRrlot05X2IIbqkonEuTAKmGqoi/5LQoFmtqhiYTiV
9PBrWkbQAl1wmW9JGJKEmBD+LDf8dedYH0kAeblxzLhxz3kI8UB6CbeWVPeVqtxOfoW5ZEjCkgYh
Xy6xcGgPtjONcsNpuIX+IVbO5I+8hvvKgcOnwGBy6MQLf6ZQ/JQL5cAuOX25ZOksg9AxcEG4Sx2W
gubG+EbRcsnkhfJeAS2/iu1gHTPDAxZaIC8NOJtzIWL+DaG3qWRJS9jHfM+o0BcudadL9E2xSVgs
snWQEV/JNcla5SvWIetWLmTXlCdyjly5SwYpkM+NMGTp8ZxVyiAH2JLLEWeNOGmEPERFnBgMO3fm
EpoLxfd5Ls3tXwWMkAWdLLFj5SDSC+5ISxgo7j9KWL3hiDWMmZsEnP/ltHSe59xpXbJh+dB/Zl5O
YcjqXbKwZAOCQE4ytjJ357Y0hgs2ow0WZLDhMdyS/m+WwYg7Rd+OcR2XSCrB2+MMeHViyNqSnp8v
ScjFyr14HPfmrsMNvirZYr5guSdL7s6itXkcQ0KzpCcvCVwzlOM+5EPw/ZUkQjd//UBOTDncSVIe
vICT8CAEkp3sPHshPHvGWgowhDZ4uCAaZhcxkwr4PhxBGppzOjOEa0gGA2H8REPZJnhfMNpFk8iv
xcBzYEpjOOOXZXHajHXuWRaaqcdTLJ5i8epFs5+Z1xMWYh9WYM0Waw/HobfweUyUyFmDPe9Y2gu0
Aa6mfZKpePZmI3kjiyPY8Ev36TBshjui4kfIJmJ2BH2SUgqGJwds4UxosZ98mx2NfTuA3c3ggNyS
mzrWDJ7o+SeBfrMYe56YceZCkrfvsSKRi/LEhb+2YFmeJDX5gqLuxEjNmeShjN0Zvx48iV6O5eDM
bERqLuzl0KaDMDoYoSNdozBmbuA4sqtQGC+0NKKrO/oQ0UXYORdjBUguJ/kcbZTnsR6DiMGb8bzf
jjeGgot5GjJatsmx1otoCM3QDh9RMPYWVrhFDDtrdCMf+4BmY7FEHk1jWhymxZeHGKOFDdO/Cahw
748tGsz9pHx3HNlQHoO3RETwbCkNwv3AX8xolI3n05OXeTsEHO2GFy8WPHjGVDNmjAbPwHsph2bh
TxAwFVYV/N+PHVzPHvNgrZkElgZLmlmTI8KZ+5gGMR1Qj5wkeH4cysUb4+lcO4s1hycsecdZryfO
HrEPAfmLtRMOcKfgfA4HDPvMmzCBPHyyhztgwa+lqMLgYcntUVP8NQVWDNyp3BQpBkec4Gf1fIaA
fxMr8pLhjqFkIND89gMEj2dDVwH0DcNxvAmHGDGeF08Zdm40kFoR5yOLUBPk2naYM8hvgIYknyD/
7RFV8E/ZKeYm5lYw3Tg03flgjtrCqu9LXseCo8N7cz51l7FjwUjD2HfgklLYxv6C26EHwie5eCAF
koMEcWHWMHHJXKfOL4mM+JHclubIloXzIIx5EsxXilYO4rnlYDLicVOkGjq378vz/06GdrR/pbD1
mmxXdCWErvqXDQtdubDJ2WoiQ3FOokYhGKQyJKU7o/flo3OcQpLPBNRNkgd/ibo5kg0J++XcjN9X
0ZJSQK5wKXLhhfQG9scakb/LRCpX/aW7DDxLStFfx38pZpJhwzYlE5bP/D55KR/L72+mC69vGPII
0vXXqVKTgx2iYkv/27w2ll9RIMXziE+mFMNIuTkyeLBnppmypTsKBzSWEWbaHapcDtBN5PxwFofR
F2RT5+FeThc65t6IHa51pSyFQ8Pel8wnDURUzZm+EG6LUpowfzHz9xUjcpDQL+QLM7fn4j7yVA6K
PBfJw7oKkMLfwZL8kubKdk6xJBHJvEdVkWrDYA9lyd5yLwiBv1AHyiqkxnpBSg32CGc5anSSwWbT
5it60be2UrPgnq4kJIaFW0t9gQZ/RRya/3c5IKiWgWRYbLN8dWckkxRrw5EJWUrdTwrECaSIBGZW
IH+pEKPz0pgLowffGUiV4KuN8B03kT+jaThA6MuP9O9L7F/ZRceTKNjw1VAeD9i7SdjXwheEmmL/
YMoioRkm1DesJ2kBoNoxZPSdB34HNrEXUgFCkiQJ3Ik5YzOGNsOjkqm8vWS+3k7q4ijNUnmGkdtw
2LE9nFkoVHIMrLG8BfJB9sXzUdDRYS2ssN/aO14fBJ1vL2YwUkQmXloGewADg+05FuxGCmvUH9kK
2XjIAfmO1GPYYrlNN/YcH7NQTs5yNEWRicbyTLk+4KtyNQ2HMyf51XXHwdzgIVJufUUlrs8F3Bgi
ieVfWBryYWF4lmwt0iqW9LyPJwZN5xpsSBSp4ZCLpCCMBwt7GOCjG9DVEImC8cCABTzfhjdCODBX
qUPQntGc4YZ5IoqZEVQYlInvbOykzP9qV3zPEWSNjXD0F07oI1Ng7TTD9xc2rPhLrFA6UnQhdZsd
ckKKkIE9c2D3MZIONod7YZigbHx7MEEGoAVII0HKIfsz2CH8sHAWO5QhrDCpQCwQCPuJz2yhR3BE
arjIOeZvhgyzMHS4XG4CwfClYiZ/cJdh4UhhIb+1hslwjGDxdtFsJtVmLCA6M+MiVB054Xt3i1/X
DRFdNInLpHYk71ALH3KwpLbDpMtRc7CWkElrh42nxRg33FDO6Gbz1Yzk3KKrSuM+M+SAoVtiyOOq
RM+VOr08Rjc2V4MBlpN9F9KdKj0B0upH1jvMkVQk6AWzILUmtKK1xeSwP4wuMp6xLzy2LVL56DPD
Y+3jbYijdAa9ia/7h/GAVq0J9AflxhOEE6IYhuLgR0L8Mwvyh04wGmgK3MPCybNYyPUUSQcSpIHS
SJcXrBD6h0EesEYlUaD/LGKYJuQHka39tTOYLBiqNarB2o9jqaPtMYy2A2751ajWiHfuRKNt1AZu
yvzh1IQqY1xhMRtXoUsSO56fGEJBeZhIE3TCbMJ7eIic0Hkbe32BevJf1J3ZkqtYkrVfpa3vSWOS
EGbdfcFmRvMcupFFKCRAgCaEJPT0/7cjq6wys/Kv7Lrsk8M5JyIkwWZv9+Xuy5d/iM/4KPP1h8Ps
RDLrm80hLdSBfMY3h+FA3mX9Fx7S6P6epfO3bE/PtJDpZpwCPvL3GQ0qrk/1oqo4SGzSYPMVgSOH
MufGKcZVkiPAzkk7wFOSLgTjJeMCTgFflcZQAkJ8BxB5jgnGFuMDsE7ENzK9IW8Qc8hS84YkkPCj
cAHYKCBIeS6wSgGJB9yntOYynsQmgir4y3rt/3wCQR32D78rbVlfQkPoBiB7kvvyPThIwDp51eR/
cA2TIXaGH50GnoQr+AWsCl/gO99LYG2ApZMfz+6N+iAs8CJ5BR4oZ5PspTxUQ2yKhFF8yKfH+QSQ
B9JAgs44NtIKyLeWETnBF94UUMhWnMitCDCTn0ncM+FuwTrSoS3xJRuQlJCvSBI4CHE8ScJl+BdP
k8kYfwp3/vE0/6AVn+VPpq3UPM01MQ0rxZLOltJXU88nFMODcTZZDcCKDKMkKiBNBjwA8MmHzTGW
Lpxn/oWjHo32gB35GraGNK9k9FhqeTZ/4hNyotOfnJJ04LzW5VZ5y3UCZsEDsAYbDPffnBevnv+4
FLYPe4ENsSdHKNNMlZjuMQdzrmUNfJpHuMzNmgQ0xwbkHw9Jc2+ALIAacg0/vwbrrwgXNY82X/5V
FuUjaem5N0LiH/zxY41kBYekVMB3CUC57V/BALcgXZgnHzpIgkcGLufxS8MN3yIYs6PnUd/jN9JT
hDdyl//sKLnTf8w5kQWmkzfCxAK2saj8UW5QksT4LOl65L+YszH5sp/t+pNFwiTj4UAd/Rl2mayw
hC3khWMKIQm5Sxwhl4aT8obi8MHhBzGRx/oGyUn0zzOk5iYtF4EtJ4HF+/UfmaMjjUcAi1EFwvCj
vBPnBDCBU4JaMpwFQ0CVmCQHLln6j9kBs+8KicwHSwD9AeO1Xi9iroTIQu4ZSjRAN5IrEv4ArMgY
EBOF5MIdkNugkQEiHgEY+M2mZh05GkMKkfySV84W2Pjrw3Bmw88glPn5RWAoTwb/gQBh65CdlGvA
j8uIYDRyJSjgSn5Cl7+gPRh/wnroos/eQZPDVtGjlfyq3+Zv26OZNyYUKsnRIVcjD2vCWWF3R3Ow
MVsVHzqdg2YxPRtWkEOzJs3EVtDFAAy6JivD1zkRbGy+w34lCQXGmBJvDqcBBwhUITN0vMVoKnPc
WMh+X/6V3I48BAFfn05X8Bf2Y5kc5wPk5sL9BVwDBoXjSYqRnULmVOYJ+hOMFKeOpT/EbMgh2A2H
QxRMmMfOG5PdYO/yWXIXyqCXXf/hSWiCPQQRERhyp+w2QLXMV/167pNYfgiwAGOE+wfqygeHL5UB
ZX+YzLCDyUR8/6Dq5MA6yTMOal1PhsQZs/jneU1YBmm3kyRMDjAL+hxR7mJNjInDkzv48J//Mglv
Gf9s5HiIHSTL4HFrsk7x+4fYoROxhwwhRg6Tg0shiuTMSxjN/xRg9xd/lDGe/AdcTnJQmjlMk8wn
yyMkAyMZ5fDvr2HEUhpCWREjcjj8hNE/NhyDJFNq/Pl7Jjcn78Lt8zr+W4MnByMqvMs1wQOhGlaP
n3FlhMf9S3sqnWEi7VYc/uRHZWQ5aCEUyZ+Q5jYh8w/sGoYJR+THsc55r/UAKE49lHtYr2Xib7Dh
mqSR5g5kxpJMw68P7bCcQG3i+6QTf0LOL2lapWeWO1juHY/tI3GQ3EA/Eat8NjwxHNGAmmQU7OeD
+Zd8kXSSuHFsKS/HbMtj+YM+OJDf3AluW7r90RdrLX8C8+YB0MFaQ17Hh7L1SEJJ+4YV+2L3y9iL
MIK4Qb6/jJhlKvfXEJGQ8QddAix4TzKd3CaZD17NcQHTTsmAykuSX/jx1biLH2MuNzm2j03+84v3
l4EW707SRvoqFkJGfNLCg9NBbKxv3wM8cTdAginZk3HKw5KIQv4YwOHHfkvvH0Cw47WcTj4T0C1f
Kj/sQ+I7oMFPXoj0EUkkWQQBS3N9HDtSeZ7M+fCTnz/5vJ1DlomsuMx/YK/BFRIdYnW5hRVxi8zF
4ap+EpMfPH+PFBdbAazBD3FyvBUZO07wN1cgoeoRJ8hKk+zh//xEKPEooEOmo7hKikccWUx8jC//
16fNZIrFP2EKjhuDRUCHFmNcrD/YzHenzBgsyHGDOBVcRUq1m2KyM9FFYkfM/5kp6+ltZIWZf3Sr
oayka/PWO348VsXwMasHjVdPTFqQHdW7QmVIqdLjumlXWDN72nnhJiD1OFWsQD5Shwr536Or+W1w
FOHG9/PBpjOe2B/oUfg9Ilpv2iy6AgEUajMKtBGbKrtG6ZwBr6Hh55B7Km9/Frp3c99c8TFOSOsM
6Ppy3/5lzjAhxvDBpoLRttJ8et7n9QBpWC+HdyEQL/DUpFwcuebSRZLZpW1H3KLc073UawJ44onl
c9VbRtc4W5She4GOmvNzVerO+aCNroihf9BnB0lh8YAJDLFAaOPhQ9BW422nHfe5OifMZgkkfeGD
mXzuNVQdc6DHhtODjmb6FTSHt1eMTrBcs4DIgf+6lMln1wQhCyr6IUSS6WuDnHkxO/vlBE5EwEhs
ysrMxhHZ/hyW9CE7WXyJu1+MjQrsDytgTrBz9BhlxZsOuZK7c1soCh+ZThHD4YPh0FwdK4LRRg7q
BItiy5NSWcVXIieHQUCK+b0KO04bWjx0JHB9xUlOYpPSPuh8mTAFziMbY1XeqRZNyjj3qZ6F9eYe
XocdVo2RS3EhRlCUnsu3012ildwvvDRsh6/owrudc6gUhWeNzq132z1T2sycctKEyC67jMatXCb3
urM0gjwQFr4d9cTBnCBMCutscw4Z9BqiUjuAuDGork7Nm1eh/XAs5g8umRapDozwvuz6b48xm9N2
Cb1ssEWdZ5ldUBryTHEcd/oFTA3906+Yj+HMjWBquEYfFV2GIlwgI6MagyzcPbBK8TKROxjdbtHp
MmDjnFun6TgFq82C+ggJbp4QzfyXq42UOcr6PZZ08kZ7Ys9AxYQxlQENy3CYz062r9xXYIapKD9h
MEx0NJNGDx++FnxDm9q+Ok0TQOf1DccJJiIrnwXGqDflYVwPL9eMjUi7OMo34+lOnplcoy4krBsP
FgXKj8sipwZwHpvr17DrI1t3HTGoe6a4dGvOOuIWbIfmhi3ilgtUKmi7EMcJImhKpCbpTK8cZhzP
GWy0Yj7nCm2D/klU7jlzBqjjxCfoM08G2MRdno8dXuQxu/QZmxLf1kwHYwdxUDDyN6RQYS/pXpeq
FBLCDDEYIX6JBr1z9xXOJCqCLh3u7qbHob7Dk0seLoIRzqjw1qkLkfGHKMWRhchsJHLfveGqdNzR
dcCwW3+Te4j9J6NuVMRXDkHH0WaZDt2mOaCSGdeC6VdA8fiRMPKTz81czrrDCBm4ZVuOuALdCA09
AQNnznysCAx3crV55SE07JRQPV9RJUzO/u7tbCdhiVl5wl6rAjUuvEbAM4O22YHL9mUkht9j/e0g
4NjAyeGDRB2cBXLJgnuNMHfzlxg9wjw6uceo9ZJvBkj3U+82Q38NGzCCbIj9Ig+Ri1HDZ24DbX7d
XPzr8PiRenyphfp261f+eQXvsFp8wW0qnAuI3XJRmodRfukzeANLywe/MVSpZ4ttLGmAiOH56C3r
Qb6pY6yvP7LcO7dXcKm1S6OLQ4yhfTTTS9Rw5VVcicuqWgzqJClHt+TEyqKsuNR20F9XRo68GVNQ
Yh0FRmTORDZHerA3edFteh5nrb+dYO7fjUCC5gKT9R3dNfdxdRmH0N20eAeoZXyTBhzmI8Ds8wxJ
inkEITsmxFLx+HKvDmHYQjQq4NpCSHw4HZQb3AwrzqBm2Fvua/TeXT/VwctlqyA7Ma89LXfs91hT
EJZymVB+co7b2JBTvgPj5lnzztFRmH4uZYkdhGzZjohxVlDX3MyjK4/mms7yiS/SaUbiKu4ByvDk
jGZ3n5Z397Y8yi4CeNmaJ/MzmVcs454ze7jLU9SGF17BZiYqAm/NnuISYdqfHHLNXQOut18HeMOr
pfQrjfcaawI7LFo391uPN7tFzEhI1pIpi3FZMKiHtBFvt9ADI6Mln236DrprYzCoMBmwpEtn+vSe
kP5MpER8dkFfekMwKM2byHHBQXz585QDcOq3QzQmRRMYq05YQVRjoniowqw0XXkx2EmFPTqyBDKM
oohpi2a6lveKOLG9vbq4j9/h2z36diFefX1/HmrOXvWnCnf2fRznoTp4kt9en6I81MKeO7i7+qe6
2F0xAbSfjs6iC1nqJAxxGlk+4zKda6A4l1EFsXe9OfrqsnyI7gT+nuGXgt5mXJUqRnnQ+EawnWwl
mS/3mxAHGUxNj32lOZN1N5YoYSvW844fFs5XsindYqlgaY5w0tX43t8Ozr6+Slo+OnmW7HPNfcIP
Zh+605fwT/M2RoZj+oaW/vJwSKIaMtubm9rG7zkytgkTbcQ26MGfRoBWXKNY8y5Bgsi+04uZBxNA
lR3o4vuQ8LwgCNOF5cANh9PnIQbqso8wX9tg+YUldDKh8YgojvP7/AyvAGVt2K/n4RIMAjG7dLcx
tLheeHLm9++jb3mcXmj4lTgHGkQ5SLnOLh08yWBv8iFaT7EFZ/YOP9HVIdem4bzgvNfiHWE8puW4
iq+B6vvZWKELhdbfmOr1yR+/RQWlGovfR/ophOP7WXDDJTRRjd/t/vosvrBm/ScO8eoceIDsFgjZ
3jN8BUlF1HuP1hf2z8YaRftLeOtPC7ExnGf8RRoi0FzZRZCPLlEttPXo3c89I450eHQjdqztT3u7
zD0PGUE2jqDUPt3WHyG1pi8NV48kHfLtn+O7My+GR/8KJpu82dnjISAo3Cswi63gNG6WqjcFDggt
bJc8yLOARugz0OwEa9im/dibB1domxZWbDDOF+VIE0WkQ/aGf5/2P579s+p8ovYjrIn9Fvk40Dw9
eUMwLITpfN6DY83H5dHTPQWPpX3zH5/ZsJjXESoFbGRU7Fv/+NlthHIRFYNLD83u9GnAkb0sK476
EBr46o4/2SmQlltQ4cmxx8x3+CwdlCE8sIOPLNqsi2qC8/48ec8E7XOnU7pXGik+WtU/bYX5YYAY
cr8udjf0kec2hM7pdnkcbwdspP42MEhGXAeKA1+0qHm6JsTW3qEXnKdVmH3cPrpLfUn3wiIPH5jA
i2Otigni1RqGHUfc8wz3PMljhBeSGrvCUAe6MRRnfxxhmvbbj9PyyFlBznCgfzO/c/8SKoMknJSB
AsyOQNEhynUYuff4ODRHp6naDRhYIzCmIz18D7pJPjKnRzYLoqz+yWv6DNWu5owZBeQcl8X4FKCH
twQTi8dSw4yegmru3Q9KBxJo6lUbLnnzdE3NMZUA7XqjG7+UJAc+QbK8BRcc+oj9H1ooRsSd3Nm2
qB047whReSyWagSgN7MEVdgSGj3Dz633Gp2X2815dXORO8dOFnE76HzVNP0yfn2uMLFboMDLyd66
5uhzOyzW26/TsKhE58bUw0FnYwxfSWs6j6TjVf1m97gKcZzqvaDQ3e3uIV7JdMtjfi07y3pe4QiQ
ZfOHRWAHz/A5x7MxzR18dp1X7v2z1yCJ4SjL2+qRMI7v+aGPq/X16FhHwTy6axuUmXMetLTFf3X3
racRxxjCiBg3ZXrGDuYwXQ8Wx/iFJdP3aKSc6cgXeIG849/54X4vqEI0mPOpjeO6nR1lVw3RcnHW
DRz6wruoEO3nIOWRMrTps4NjP8u9Ish8+spKN01yD80kmghgQSve3Vv0AfjqoJ52es5tvNkK1lcG
QV3TYQWbgerd+rp3lG4tTCrcrjphL4GusKJdcZzpY2XyjtGOD03/DuWXpWqcsj/7VAEemQ+ZNjyP
zzNrnO6MT5v9MNSB+PREPBL1wwgsrGsvc9Kji2QyviRzGafiWfjHM0I6bs4QSr/8VNiV30wIRG95
0e1n8oNxIf2rGCmgsNzr9o/D7YyZ7FhAxuapYwuDOCuSdskiegzspOuBk+Bd99sIQB/Asw9SDvHw
9KUzLwMzCQSZVdPHrFlmAtV1vPbJLYaVd6Qc9nDfJ+cRaXxsK0ycKfPk2f0XipQMYIhXTEs3gJPd
dU1gW/rHMYcRd3GZMja+TyeMg2f/oNPlw/K/qoihL94jmaP7O9f8q9gjXCycHHtvwuan72VY6sHD
u32eaid409ww1Ps0e4x0QoLoyKmjqSFzd7ehFcimhXZ3WeqRFaiR6ncOz7B194oswkU3rxye3fH0
iui+b+Zei38HbRmMUvafDPNVXWvZRI/BXdwRW3DOTN0juqXzZqcsbp+3YRVpAL+Xi0yjFWdDsxEn
Y1Jxl+/ha6kcyqmFLDhCGF7bxL2dcYyUiTli/PDj5hQ3l1NfZG6H8T43dOydaq18poE6bo7eo/GR
Ur0fZxeM4Nf2Fdwefv2MzuJxCY9HnKIeWG6vdZgGGN36V69mXMrgGTc4CI14vRzZYl5M2OsiwySx
Y3puH58FZL8G06Zv0Knzdu7hY/lCt9Kbdol/bJpSp2c8wL119iCTW+kozJtzPmX1YWULDbNbOtxb
GjRuPdbd9+EtumxbFMq/zwOEaR3Ev5wT8Ad9jMtwC3RRfdXtwXWjiqeGz46HL+gmiAsdKgbVgCwA
Ik6Fm8kDpFbhRt3FB2uH7+k5HfxahsO/dJ3b1LoibIq8olDRcE1j+9v+MGnWGNymXfqirsI0EMdC
fSJqNdfQYnXXpK56cbrjJ2T3k1MNCq8I7zLeKJ37iEtd2MKJZE/W7jOu3ff06aOzALufeip6oF1c
mtl4p+SCFUAv5OJVwOVXsDUcFdkhPM8r6JxCJ6X9CN+LAFMtEJbFz6QXwTT05uX0Cq/epDcHfX1p
ngmOXI2+hnK8voMJlfUN+wUmughGMQMFH27S0rLRDE7fj37tXWj0aoKpzekpvClazrOrGK+JV6Z0
F43o0sRNa6taoMp6jUsSDref04TGOqp/bj0k6nb4tmyi5bDzqGvOGpCVEIhOEsxK6d5Z44oGpBzL
d/c6NJ41PAYEzJx4Cypir/sm3V/qGukW3iSd9xrxHp4Or8mRNqVnmG8skD2tF1+WGV1pTVh1zIjN
Tt6hcNtFR3X0K8jluPWfg8sFdPam5R4cBQzNPzm7H3aU+lgqn0heTAaluyZRgVF8E1tUQ5OQDliY
evmUoQMijSwfxdkBbUyyE4sOxKQzIA1Hlo1TjPoEUSq2CPYWqBBj551jXIdz3rzgWkpsKV37lEFK
O8unQcke0GvFytIfRFqrDkiLJBTc5UtG+ncuwOIEQA8H7gk9oH7hHrag0PRMsZ4IRHyUzucZ0OXF
7J0mssWZVedoZO6VmKOPOEy0HRXcquHk+y6NaBkP7JH4OJ1Ic3Y8OuKSL8v2qzCfyLAFdOjLzsAM
rPykXQA0iVPZdJIKg6mDloBj7nTeAkSLxVkQtRZeZGDgNLruJJjvijQm9B0BD/0aUF6AIHndlykO
4vtrmcVlUHN7Bj3lnFL+aaZyVbQQYH2LrvRi0eYDeHfnaUg+C7FlHh0LVQeK14rJ+kUDWUqzzjGo
WUpwH0dKbirkwbxteOT+JiXvRwjuaKEN1qQpy8tj7xxwU0DyjHxFHWaTNlgzkyTQktuXMYwB1B6y
sWKTjVoGeBKm34JeWGMTzmJXDdKA8De7OjMw5YMI9ETzC7Y+jRr3M++n45xHULOPqUafMDudgMig
M+Gr/Td+J84DwjP6loygFLEtQy7qtkcM4UXsnzypTLaby6g67bfuDul2mpFJgwxS8YrvySt+i8CA
JGEi7yY6+yyhd5R2Pz08horb8ztL7VD7dlBF74nGR94xOqZjTZ5jmuOWqMNh5kelhMMtgehuK6Xm
nF6FtMZGo3toSpe01DJi4c7kWtCEFW+3oEYdsr1HbMOpFaaTtOX5ZCONDs4+oIdHWDimp62ASMYq
kQmyqD0CVboc9xd2sxL2onVvoruL9xqLeRoyZGbJsOKPJ/oB9kdFViyDp4l2SNwQBbbEgrZ7iXFd
03J5AZxWUR7sSprld6mLRS1LpwGYy2Xj3lgzgIl8FFvQBYN6pjW7YO1vaJyTxkYmn8CVGxmXyECP
hKkzpb68O+9pmgVLl878EWWjNRzjwYiHcE8IVmTkdezRNst4IqIkmhRDvEnSi64x53jSDBvJqiFo
dYikSG3Nq8HA/FhzBpx5d0y+42tMRb3wVNmFRtZw8w5brxw14p4gmehcvhh7I6IuiS4WyUcmTXZo
vxyAHbcfkLhC9pjFJ4/mVZMnqSk+CSfHVsY7xKt3TEcaSf3GH0mcFnR8BYvRz1yVZuGL+FC8zdHl
RUwQIewegKikjeBRMIjF37oG2o2TBRhs9+D9pmLW36XeQyCzT2usjjnIwIN8I/cu/m7OXHrRZZtj
UsgznT/LvsrrnRGBNPKAIcUGxR8R5GNOKw9pOQwCDXY+54DlzjwiGdr2eS2z22TASonBS/TpW/ZR
1QFnZ92j/dx25rIz/EV3KO9E9s/bMJxAXAM6lx2Dvt1zkAcmRhTd7iSPT5Qq6CBmEUgLiAGoTYxI
uUC24ymS0mNz6iQmR1u3f5wMEdLnA6aE8JeIYZKDk1DI5hV0UXeFshiZE2y3gx7WnDEJMh3CQoPb
xYWUNJFl0qUbO6MTfEjyTuQJKjMoZ4T7hiNdkN9/YK7XGG9c4KjnMuOHWPIG32E75wEGxhDESp2h
h0cY3oLVAyjyjotAn2tBA1Hm4cmG3Ye4khDW5y9MYI90bt90oWK3Ei5itaL6oyGlcnIOrfNhbF4x
qhzcncldA0RYoBkR0p3stXsXF3Gds1NoMT1Hi8ZNkZdo+nV/9o7TMVkcEo7sF+Ahf6Ab1DNdI6h1
56A7TZ9vimzCaZwA0fqnINuf+gWHhtvbkoB5UlBiQ3LeEgJb5BcIkZxPi0ywDl8eTbTApCQTKGNS
b5Orx5qO7P6JhNzAIv0S3txhxlnZOhNSyO+Q9HYWH4OCmzecGLEF0J4ZN3G1oobxcRrIVaSx3H3i
AgnI93XUgrYV1AtYCfLYnkFb9xBERUpdo91fT51nUvgk6OJUVLPX/r0vPtq+8hKNHSJ0fCS9kgs0
Wm98WHdd0dhIgoO2ep7V3bEGl+QNoa/h/S4hyA/fxlBDUAYHy51ubtItB0Q7t9Uwxc5ogP5WAldh
ixVyAlRoeMKV2Md9bDpL1H+FqGvTv8tzal0CF7Gb9XtESKmLr+EfHFxLrzINlpOup8MJpJrkg3YE
6rI83ghhaZ7h1rfdz3LgaZvWjR7SsUU1vuLIFp7i0oOXUFwmK2IocGGsl411w1zxZ/x8J1h8IOvm
tWz0M92vFt/Y+nRC0vRMEhnuWwWy3qKywdpiP53w7L38S5TMUBdXyX/a8yOWI76j70JHJqdkYocl
CfpSDFpyb/xIlAoz2oIaqTf16Enmalxqj+a0xD1SMiBz18jPjXeqSMNZGdHmKg6fM4pnvsF5oCqj
BpofmeK1Y8gvbcV3lOqdGk9AIsNHZJnsWRbNLkPSjAatmYTstPbSqBdq/pLUZMFBZojpxMaYXs8u
cdNpQQRNEjWQ65v6l77tUhm4O5UZMrpw8qB45b281ycHJWSn7ph67lD1IYXYEYkqEuCf2wYdt2Vb
MAlJnKOjU3MKTLnzVifnNsziXogmPUItD+8ulIiQj65m3eGY9aia5C5LHNO6ytI+hkoAXnD6pVjI
HChCrmx4EiUHTVDroZZUzLRRKYadwBqvP2fHwI6OAz0AGo5lnSmuXOXoYKA+iADRXPetqFrlMyWs
w4ffC14fp6AVyfskuhwXcMWBKuH80MPgA4uylvkVfpdsYrS/gyuA6RrJoOELFwI82ZBj4M5tDnCb
3MFJmwla/4PcJ2hxthsZCfAUxJZoILE1fAllL7cMH8h3Od8K5T7m9IVXL65m1PYEk3mI/HPB8HmP
fJJHxTEhmywWSNEuOOVBE2ZeS0s3QIJiSZBN6N6+8kzhdniTE89sEjKQULZP1c7kFBwHmkOV4+5D
UsJX4jNGDc/hmwjT2SYP77OH/egOTxHIMDS8lqOJxiiZjhy7SYpwzdF0usMHNu02wAhRNMV8iglz
nMJvFaEB9IrAHHVkrtrgFqxp/+WJPPaqe+ZiSYo4V3p+kQ8ZMHrRvSy4Q3fZhmvqCyJpkyvZQzih
qpgp5KFb7zl5+xOrnwJmqNFxwWm4HWuJjc0cMQcWcLtS4Z3p4pk84x692x10AQCn4M0e1lPmDQFz
A4VinYUoSol6S3Ls1y0N46oIZZnj5XOJLaV6RgZwNxpYaVw7y2tyRA9EKidI1aXOR/Xwz9w0UyLd
lDPOtmmpjdUPUmnULJ4zXYVYs2UbMGsAaNm45zmEVtKUuZuQsoqO4Xh4CqjgJYXL9BKsMdJCw6M0
HxdnAERhTAmlTnZlxaGnzTx8iZlUFzoGT2o3cAzy2dXbDt+WZ1pO0XNOg0XL5BfEiDqRffHLuPfy
TUU8754+IkmLREtydR8IaMjwyHQ+PM3uU2x15U0dvfMtYJSpe9twSN0HD6ocdIMsFZxs/s+xpsIb
lotWJc+qg1DIFOwJyU/Led94TbCUGKHnUzAn3GdwwUUOWlkeff060Ka3kijsvJTq5iNTT/r37qD4
RC+uQzH5TBlmibC0YFIbotsOwPvo3qVl7RI+M0WkO+2CK72CYEvDTpviRFe6S0aKuuhpSqqYNnke
luI/19mUvAkl3oiBy2BcyktcDKnU4W2o7ZsZTWhtiFJwiVLJT0iRj46xWYtuYK5u4JC4WZVe4aJO
ij1BVXhSjb4p8fk8jiw+xfB/LMrxBUaOjbG4B7DIVKL2LTtY5XDTww/1gMqRiVZX5a+eYYeMZXye
3wWiUNCtcjRjtgM0CMDuCNFkHmJeIWahH9erLA6VNM5HZWAmuZ8K9WsIWhksl2//yMPBrpHCKeMn
UE7zT31qnZFFlbKM0PT4ekGUuCKcg9KTd4puPjs7ZMGd7iRddiELII1y8a5JrQkMSm/6PEcZFtr4
3BrECi/PHr9xY9eIapMHv0DFqabrJx3BFAfrUcqs7S/FXWhofjwpi9/8nCR0gCFbaF4zqkbWk+EW
TpPIOYQ+GZoyFe99hSANlW73GMC5GD0T/j/rTRm2B0innLW4LySQwQHR8NNn4oVfLsyBGm4dpjIx
0gG1gi71+2e4KHzUBW1ShUysc15PRJqUfrloVOcUZ7GZlBNtQloJ665ySk/U5bM+x93RDu8bOdKG
4ted2PMIHioHsjqG80DUGftGkjnorfJvs1+NrlL64+05ZSiNjuFLyyyFKgoOXT7WPA1qamfUi5up
LZkMZO+Azi+Pr6qYFcYIf9z2Gc9rf5s8KT8CyT7a5L15UMmdv8mxudf+e3nGZ98m9phw2a0RmpAu
TxljJahfBguMZ39Sud+wG0Cqp0TB+3cTJncTCVDtX0gOzhunpPLzESO7oYXwZPB9U8qounsaIpeh
fCth6j524AEFxCOjECe+uHWSSe8Pt6ALKPimrBvf3dlWKCEDHTzFpSjf7JMmWWDQAfg4XI+iekOw
oYzOOOqSbAxozr2qf9Hf3fvn7m5Jq0KUz4J0DxlV0q5+IyWQavWtNfM7UgIardHrh0/KC+9xAlNc
XBgtPAwCx8BITmQkywRQRXzCQADUiUjcDF6hPTSReWnIVF9IDeeiMyWBL3FE5RM05T6laQvFPIAw
1VWOG2ZUchZt9mUpVqWDpoTtEj+ipvYdQpMDa/9r7pjW/efmgt/f4x+Ymm23V5hmyT1CrSBKqVLs
G6pAQ+1rO771cMGSZKR6FC5XzeAJC0YmdojLrlNzIftDEJEn3NKQWMJ8k7qnhMdXCwpYsgpCyi2Q
IDaALQtDL4CHC8Md1aM7WTyLNduTMqGlt+eMW1Q6+43/Fij/xqTae+OnW2OB7kE9Y7wHO6xg5eEs
wQTguPqnAUOGhls8en8F2Quo8oSYgAgaBvuQeQ3ISJ9mAyRlFJbThtS2QC+GF3N6ogpAYvq6b/qq
Q52ThHMXa9CSusG+Sp5W5XbEAufM1AhGLbjnO0FM9dWb/iz/v6XFOch3t3N9Ptz/S75sd760t5y5
A//zX7/72/yM9m/1xx/53Svq//n5dro/u5/3z9/9xTsxFbydNPtbO90zo+bXd//bT/5vv/kf+593
+QuZTd3iFP3/ZTaJ0ZjHtf+tuubPK/6urtn7BelKaMOmZXUMGwHLf6hr9n4xkTRWLUvVuwazKOgT
/bu6pv6Loendrm11TFVHJ/8f4pr6L6puwkSGR252rM6/pa35o+bwW/nIbtcwUA5BX9PsWR3N/APN
8vXSG0ZawVY53/Vlt3v/bpVHrL+7g7LezstbfSjsgkJqp9oxVfjr9H4h9/6YVTpMxLImua/YZk0x
tPQvjMU82e/p/aKacNZIr8mRpb9Z1z9RQtE6fzzaXK4pRSm6XZWrtnt/uNzmmW6NjlVpbs8qwu0t
B4NqW6aqPmxKSVk+SKuVfbqTVni++2ftKBhFTKeHkWGFNZSzjTLz1KLuOXe0tykStEFvWxOdqw0J
X/s9uulX3WmZeMLsKMXblsfRVWeOntJh8ulbR0p3exUahcnruQcz7n20RXW8kCnRi8+6Tt0yo0yh
tf2yhlNhGRuVyUUM4a5XVzCv9l5elebhXDs9MlN62fjKTVyfyEs2hcl80obZSjCJboZR+F0WMrtX
jLO2IP49DeR4752N1dwpQD31VWYb8/fTKr30XIzTM2GfplthcTMzwXDil9tmN/+lXDtRWlJYyF5W
WPMzhYEyc5GTrSQ0up8J0R6qo9yfcGbO5qxSs6u4UFnbor1tMoTm/apyF9ln5KRKIgLUsw9MGR2r
mrpT9MvYbI4b5qZ4z6sSPruvC9ysLkm2l5mKmumF6nvXlOm+qiiQVE/SqDcwy41ERsuDdZTL8enY
t5wAkoGmjfqBlnfjFdC0evasfaeTS2ecpndNPJ7qPFchD1zqeqfnau5tNTLj7+ONieuP8LlN/fJq
7NTOeaZm74phAOm+qIjWbg3hoHqFi69oqWBCYKsClx+GNX+02fTxthbPpwEMeB7KUwfi7qN4+y+i
AqUhEVMXlO7McsiACNeuW4BH9iDvpKtkMI5O+UwzUVhXahO9CzybDBfy79vQP7eOvzOg/zszG0CO
+qz29f8BQ2vQc/Ev7OytOe3z35pZ+fO/Wlm6a34xpEnsqkZH62DQ/m5kNc38RbU0i21loSFs61jS
v9nYzi+qiXW1+Yap6T1TQ3epPjf37L//k9eohtqzbdW0ej9v+G8pGEvE8Q8ry+caqqEjXGyYNra8
Z0qB49+grvdFUTNTe1bRyfo8WqWfau1XZZVdBsnY83tO3PViAhSDINmJVpm8IHmrja0GZbldV1fm
D7/fl2FrHze/Wb8/sad/ell2D3MKGJSL8PvLqqDYV9ttXkVKzcAA4/T/yPuyJcdxLMtfmR9gGxYS
IF8lanfJ9/WF5ksEwA0kCBJcvn6OqqumK7O7s6fexmxe0ixSES65iOXec89y4qKGo36LYqho079+
r+sT+E/fwfXo5iGTOMP/XHlaV3Ci66E+9CR71aHZsInd1E2WbJE4mPZa3DMMk8d2OmajAJKbZRO+
kOqmLt23QALCBhsZLhbBbx8VrxET4D0Fhq6cCH66+HfiDRwBYzWvLOMvDJmn/9Pdg3Xy588v8V1h
WYgQylRxNen6p2cok6CZE0KqQ0mTb+E9Aij7+avyNQP4mnZ71TSHOOJx2kmt0nwCKmTN5q+/xP/i
gf3hM/zJVyIQJaeznavDaJHohpv5Jpzie1o6voZ19/1fv9kfBU9/W7T//GbyT87SA511VXYUQXZ6
/JpaezEu+NRIwVnkT5WL579+t4j80eXs+n4sFuG15uES+4X86Zdrg35SOkrQUCWkOTR82NAenAXb
d9f7pNhPUeTTdm7BlJ83GdZP6w7l0KNKb5J545VpkXFQbnQJoGTMp7uoyPXJJgZQU1SCbkGSZ8PK
MU2ack7rDlczYohWnCMotoi9Sg3ezJsOIKed7ocxd895BRrb7NSDmjgyWWIQC5apQO+bheF96MeL
qI524vYwSu42GS92RrFvM0z24idSvuRIbDMMP5GS7D5SoKwjm2qCu9bFlD2CzcW+by4hsqz3iLtD
DE8H+LBeXsOG5AckkiNr0DjQFhS1p4ZqUHWW6Wg04EBLcQOPC8IHhtpgHDV2qbqm8s65KzdmiQ4h
knDWSQu+kVZ+NyFMoh3meSNU+6mDGKB26T5IhoDqyKKbpvUPzMBAf8zajwVZBKthofW6h6tgppAs
hIexYKIyR9VNGJmfckRuUii6jyZo3XbUqAnjOjErpEZcEA+ub8o80DdJ+V7pCkCycVvkfwEe5LRK
C467v9W3U+zA4wiKBcgWggVahh0jUKAFiz2GpdkzVr0Tsxxi1az7PNwEiLbcVbN7i6kF6UpHYDxF
3ankYbFtIyhFkFaJC1zuPfIsNpPM2Ba3xTqT7XPcTFA0UH2ekOW4roIAlGRk0D+QdgF3CPUe6bO0
F0P7Igc/pEsuwE2XHcrGIE7SRUm2WnD7D6Ci6XgVC+R6LtEwrZHZaoYkO9mmfO8mv56XdS/j7MWM
SAVtgMfF4kd39lK5PanItJav1vbjdibjh67LCKhh7c9R5bdTBrBlEiib6/5h6TMCDnsiUfoY4LQ8
X3Ekw3eIFV7jt5U7mY0ohvpVMcSY0Ecj/pWt0I4X0yYW+StKFuAvZvzohlIgnbV/KxrAqUonP/id
0JFHNeYeti3WE5vQIJb8afwto16ntcmbXV2wY55Ao0KT/F5UOkzrcHgqXXsfI04qDaflRyC4dUPZ
yFEidfuu2iKHdHAz2F2N31NiwOMwNMTeAlcGcYM3GTbB9c6zit/YZvyqcXTwmt1MS/TsW8zQXKnX
7rmuGorVX3+IUL/hkLvEEixQRKmuW+7oisgiWUnr1gQhwWAt5p9WVa8FHb9sS9p11SIPaQF0uCBJ
aIUqoD8Rc+O7rFyXbY6eP8waxM7X2cmM0S3XMWDNKIZwoMMHGoYaQXRNex7s+HRDchLetdnriFz3
R8voJW893OiJZRvSs0/Dk9ewZpAxeQEejM2w6zxQqbj8ECZ8XroFkwEEF1p8Cyu4Nh5tVT3magRP
KgxqMIbVWyvsTmoAlFiFvBxu0X20qe7ASM+pAvRW8JuKFhhbuWndO/mKNOHUBcOUIn8yPADBWQcl
WoJZxwTp6j/EvWkjo3cqOYLdfbmJrsGkRZNN73wK00TXOJZy8wTj9YdYCUimkqi75KhxiaFyO0jf
HULLir3ywIsXxAumSef7Y+4jlCSJgAU43eUBrT+QZHcW3YKk1IG+j5W5hDlw8SVv9TkO0BFGeK4I
0GXLzkyL2hk6hNvAygsR2bBDoJ5dk1HZZxANebQ1/ZBfmoyaVI8zRCFlIS8qUHtXEdClmEcecY6U
1aVogRiJK6DKcGTANuJON01/KNX4vZjIXjKmgazivufU/064IqdYMSCmYbNCsu+dMz3qf5on+zgG
FQNfwFHl2HAtgtfQFGZhKhqCGXgHdYcr598oNfJ1qzj49YhyRLAUB+MU127aVe5mqVvctGzERHO0
AI04Zu15gDQXWqltZMs8ZTjTkIZukRMzI3DSJPGmssXvOjx0cRakEUe8Co9rDJjmDIToPDjzwuxF
fc5YYR9IUZBzVS6fInOP8cRWZp79DQTnq/p6AC5qGVLagzNcnbiuw7ulF0j+qqFLM+DBdeisXJbI
Cy1SwfqVCSA9GTnkDI0H8yaO0V0iOK5ydkoL0QO4DREB3LIXE6h4RwIXp8IbTMZ6jeunAT3AX5I8
jI7DHJx4mYB71dfg0ZjonuXzg/DKbQWm5s3yZiY0lWVRuI01/MEiOtlnYFkjN/arR+Q0co4it658
/0gKaMZoj2lJ82ba9hbXVrKzoU/lkCEiaZwODZMHWmG+rkaTclcDgg6z+5gPW9bm1R1pwMZjBATc
rG1vaBXBP34OgEaIZGUWz1IuA7/hWoJEl1EwnMIa0lE7vcWZeYuaFozauj0ixW5r8NSblqPHjUCc
cS1+Buocv9yEYV+uBxsjym55c6Io9gZVUN/iwlChJmkAf97As42LO9xOVr626vfCNNRbU/JZtwZn
PZLTRx8dSFeesoVuw2L89dflEqf/uZ4OkX4sacQZFzjRrq//Uz3aWltNyXBNUcLJt+4JiKKWZw95
QbdZZdh91DdAOiVknDGDA3UYv8VEQ1CdsYsUDFFqkBXoyuvzUGR4iAmGbBonZV2b8hLZeBMKZBoL
DaVHKB8zrHSWGbQn8exu/Jyc5NwBAGYKt62bsVS4sntJQ1AQeYKE4gB6whge9VKb9YJwts4QtWlm
tcVC2dBoxBQ2k49mVvvGzSeKzZQvxaHO5LhHQvEMCaV7lQ4lix7sj2zesmKGvs2C5rBwkp9K4RHL
TIojUiNRg1jE4SUAaWwl0wll6zpJ9GvYqzQekVUaBBhi9BocjHy844Y+1qrZZwKs+gIkLRL/qlwE
pRmSnEET3tSseov84Dbc15ehHtZiLB84M7fJ5P2BkeQTyWTncqnDG1uEKAER7U1L3GGhG++CdtOE
2TEZyuDQ2xC8OFVg/DjG37aM5C2SVTHNrPdcdef+ehPnDUa19bI3JC/2wwJmAaLNDtc6DBHuu0iZ
3RDYaTtPIy6cONiMDWY8RZCvgzC3aVyHv8XYPSBrfNpQOp8U4sJXFLiRIq7do169awoCsqsNkTQ/
nVWFgmxgYAvH0Zlntd3G86RWWTODTRtCASUYxkpFsLFyH2fvyMn+uL5N2YYnHy2rmgx7IVFl1+2u
jfkOYULfuC4WoGzFh7Plx9jbXdmjBapv64GBgqFQAyAjECAYfoPUF6doUG/ZRKDezS+2VW98ITfe
YSqJiDNMnDH0i8qfBTRkzcDfpmBndOLV5PbiFGTYSAl3GyQd3ldIqHSsftYiJS67YxFGTw2mHSsE
Gt730u+Seag3XT1/jTOKw1I4MHauklCLL4AHI6YVBqchm4uPxSMItqxOURU/k8yBJdoWW2rIF5Pm
ohR2ROYlNCW63tuiD3ZREEP8kkE6aP1tmRxbtALNEELJ13yjK0XOlYb8F/ffFx+KH6Uzs560wNNG
biOSGkGczFcz5RA1RQZYUoJUykigotfXTDBkDmeTv8pQvks8PEVpdxmb7ilYhnZFfN2nkwYbpFke
zALmUCGRRtzXd6EQXeoVBzPEufvIT2BAjJPfIdL0QGxRPQfqFQUAk7m+QR++d00NUhGL1VoUEfKp
NYgpikXreszvUJoKPGV80FEVF+XE3VxbiQjR0ayYy16aUYJkl4hzlhSXyeG3yluVrasoeSOBfFh0
Xa2ZDhFOgZc6KaBsjN1jFbsHVO4I/J0YWgk5nuIZycdDG3xUZIYggf0yNv/NnYnXjcJmagvzXg4X
h5xZ7MhAr8oQCjvS0rPsz40YkRWbE5Bv5hw8gBqiIt7mX7LOoN9p+Z0BhhImYM2jLZm8eFpMkaec
oPkz1Zok4RHtc77NfItmxhyDEHoU1N5t2NmUTH22E778dnLcRTaJNn87uP+l+cj/l9gewKX/Htu7
fHog5J//6+CqT/PzB4wP/+7vkxQJwA6OmuI69aAJYsoA0fw9p+z6EhAsQAf/AAD/D8pHMWQB/B0l
CAaMY5hJAFf4O8qHl2AwIfHAJULOrqDh30ZUGCL9HTzD/AmI63/8+Q95UfQKl/0HyoewIwBplHAg
jkgdxgf5E8rnGmYRdk4x4IVs3/VfLcQa7SVp7s21U7vR7rZGzJ8HFXhOQ4grfbSjJQ4SAkauUDB3
uJT+S4DPXd5IkEYylCdAycm8qgyYyaA86J9+vGjXrfAvEeC9DgK7YfIzKO5Di5mGOqOrl+HRQ9OJ
YWJ0XLp1x/fV77Y+2/yjD7ddeFupc0t2HCg6h1wEJKj4RYIze/1//WWB8FVGMMecTjH45c2tEvtx
OgX0bYz2DvYIpnsW4a2LDhxa4fre97cEZV4Zr8sY2Hj3ES/fKj5mUBEKjjNo78QhrM68e+4YAs83
RH2M9dnVm2b6xc2XGy6S7j154+3zIlBowHI0deIoozvL9gJVukfJH6UE803/uOQgySfHqPz613fk
/x2U/t/+rf8Hh5Y0+ksw/fxZ/QFK/9tf//d9Fv4bC0NsJcDUMUUQAyaM/9hmlOE1hvCuRErJGL2C
oH8H06/15z+2Ffk3jCdh7IfYPpjgYkb1r+wrKcIr8vdPG0tiayYxwztzQIMxQP4/lroIxy10Uzsc
2CWYuRBz5EDuD4HHxMqDEdQ22XvZBFCbLWuAS6dKDKA/KTmkxaK/CkLPwGIQZYE+aTEiSBNaStSM
iAhlXuzE/NS1PSoqtmx8UYFYrke2ZVEDzWL9VdWYHXkUQ8VC+t1E+HJQ07Ou6vVSFOCWdBFEVBqE
K+gkl8WAamBJv5F0Ru1LMIPqpq2Op+Iy9x4uDkUAhE+/BtawnaUUxGSafy915M8N6zFD9RRIEJmm
PW6v3xM2bBWBSxkm8kwW0j0K0Ex0bj+m2NZHZHDGKxWClZnMwB8KkqXVItYC1/laIXF1pZd23ATS
2o0dss+yfpTX6N0hfgcSAyMQMUy7aXhLWnXu4o6htVbB2lFUIPl4I+rw2Fx5rqM6+BwGGT21R18V
0GSa+th05Ldv5END5o9QgvWi0GYo2NKIJgCNaOgfDXokh1sY4ZAPcw2RLdrxlNhu66ruELBwbwp2
lzdluWvMY8c7fM8oMKXJr9PC6T6yQC79FK8ttZ9h0kNVAeiTthXYYrQ7MzG8Lk0B0k7Dj3Nkp+MM
1KxiDvHP3bfJ2gNK2gPmJuCHN9V+0kMOTVn9XtMYH4sRvi5cd2Pr4WniYuUhEZmD6WsOJ1CoSpHm
Ck40CU5QFckN2pxDqwHf6KxFSz1CQpINvoW+kLDNYpID/gCtRG7RHWcxWIJI/r6JmvnsWmKOgi9P
1Be/NTi2oocNUTdAUuVJmXoAtKQjZ5QpK531DUpytABVGCdbphqQl8t9ktNzxWgqhYMKWEjUr201
bpG4C248WHRzVufbZQb5cfjtggnPoaunp3ZCrQsSIiUy2eslsWnf1s8+PvuFgU3HBcCBqLerJaku
ErZ0K0ez5Tg0/YLQbHQkAG93xEBQ06eO7vycJ/dlGWyt6xESCyYgDzW8H7S/kKiK1sSjtF6y8Bf3
mJPKYFvlZbIjeVmklSnulkL9IFR72ESzf0cwuzrOUBz7FnLv+LMLSpqGLUAibQxSgjQANRwxN8nY
PE0DREzMzLfaH1wTvbLppdNLsx4p8q29ugpHrzgtoGzK5/KE4wTJ0SNK54LPL+xakSa9kitMbaDY
QVMWjbt2qE5LCYbdopplzQC4rAqmbquhvI01vZnj+lSj80xy/gJ8y0OxGxyiBInmSwamctjeKIjG
fMRW3RBviYrOeQHk2C3+UPFfLAcuXQow1avupiswu2rdcDu002sTJJ8NLUHhR1O6wrRx27gQn8wu
/RYG4sUuN+j6YnrrApgxMXdhea8OCV4dZg0LE8dWcU7OrUs2XJgd7ew7aSq2qYbmA/P9UyODt74U
e0QiQ9JGoCzQ4rvAEHxlym41UgAuCHB9n/JoJzhwJ5OAANlPT2yxmIObrx5w2qoKwBgl+oErPawE
90Arp1GiNUA/WS+w9+kXsIwieZMzCCyp39eq7jdUWUgnCuDUvcRoX4vk1vrmuOjqd6TdaamWB+LE
yzDA9qSMW7cPrEbBAaSi8ehutH7p/QK1Fh93c9bCXydaF7wCqsq60+jcjuDkXIkeLl6dO9GsOSRN
ni7a61UYgeVaZN9TPJ/tku0ByT3H1m1pjJ000eIZsE2d2rGmq3F2uwEFWe+D3cSyfWj8WZMa4qhc
gBHCmpeufEyKWePolBYAx07XFNThYBo3PVOIXiqjFF2PORRZvJ7neMMW9ZmjjWGNG7Z68DtwAV6S
BPSJJT9MUR+mBHlemTPHFpMXkNwxIeQD3yQB+B15CK2pDKNVs9TlrovNLu5DlyrSNRBAdxiB8KnZ
4KD6ZNIN+7KWlwixvdi4Faj/LT1Y3N4HitlIHwBgaXrHTi4ib6qPEZA1yXhlY9AycBqQmsKvINm5
uuKrRuA+s2G0cWPyzWeL+OsGs4W5oftW9OBV15j2mAfGdbcONUgQyyRYOs/IvxvAPDPqGUflWsmF
7X2uAKpDGZTf1xn51TvcUSKwbDvHd2ia4OQiJiCdDt1llSMqKngMqXvnVOPmTNs6f1Fxe4w8aDsl
GQbI9eijz6FuLtinDCueqrZ/b3IbbdtEgfyiYijZY7zeNcdMkpX3xZPIpITnjrolHcTZRRc9TXUN
j54ZathpRDc4C7LuEkjeowlBjGNYb0aNMUYI5SVRE0gr34amWZFEN3PfPoS8RYbmPEBB7YEwVD64
LWJ2lyl1wpd5aXwNbVruqzVVoPP2VYtp1lzDsAObhrOIpoSNsKmj/pP2JehAE+zI4nLcBWO4Id43
aUwVXJYiENZZ/TZRuI6ZvIKh0tjplBXRKwZWJwshbuSBuJf9C4nhHFUGa5v11TpDt41dlsBeBOZZ
atl10fjTJzgxJ0SEu2jhK+XyfQeo2S8cNGwxf0wzOWOGD0jekk0WlPrYyAqma+3QwS7ubC1Y3H1B
1tlIUGBgor2qSl6uXTO/mmY4+wJh3oTUG1o1T8PUqLUtoo9sgq0RyOiCu71Tr3M1H3Oi1Fq2cJ9o
e/UuCtRnXT1CUceVOf37fyKQokI2vAqewENI2DNhOXQoHtTpRgSbtopuTISCzeeAQJSFdVqWfIGc
lTOSqsRDCbRA9QjuzxrT73jtJr4BqnJG8vkurtSQTsX4TgV97Rf2SItQ70QOYUgS3saBOZuyguhM
tcsWHyEtG3cUMSXPmNqXaI0Y3AXqGD5+C4emm74VeZfv2SwuSfk0tqCcB1O/byL5KIL4hP//MRTy
wXVwvWgRFL/tpwGuMkX80Y/VV4T1cSrHCHjh0rlVNIhXOiUgQwWi3mh2EyXd9eyDWoIW3YjJJO1u
iXHJsa+KuzriMPhh/Q+r+2rHmzJ7Suy9KJJd0PftsQuzapMv46VTyOJEsZbqwCA2cxFVyrMJiaAy
usgyIdsFeCPWiMMxBPFqr7u7auridGwkqNVVAV/AsdiokAc7i4+TU0p25Ri+xtddMtHsIMa5Ocna
xvuM48BSCtTRPIT/TCnATS8iYHh4cIw66Furtk0jCxCzTPxxbER1CpTBjHDON7Gf7CaGC0XQ5Rsa
rrtcAI6Pwl9hghvDVuNdWaZFwI66BUwouHpoi/A81/x1GqPDNMU5+ITVTyPmzdSUHTgg0P7YrtsW
kYciKnYvnZ/SKGMnnYQeBBJk1Sf1OaxREAXU3slgPjg6vYylnNad/9UFXb0So/XrsMgfYzQIq7md
tqLIglM4kad4nn91TNKNzeO7qQUe2bLgBgtpn6k5xDwHv3kUIm3Zx2/RYtgl9jBdRJ0Cp0aHqz0p
mkMYQ8FboJ5KROlShGht6Cjv49+yG9S66wSUowZZqp7C9asj+2nykO3/kph/p0VVwjEvCG+I2Ksl
TDAMac9zkOh9m7QntMW3vtYnFsHuBDqQYYE+QUCfR8SL8oAIIl2fxw6+GLGcwBYof3QJAlHRvSaB
fRKYsWcj9StYsX/pqH2YegLvjZXTxf3Quufm7CZIZuTwInV2D16JWAPdHNa7RPAWxE8IW4bgV+KX
NVoQfMpSvTk04rlqbxblX8RM7xMjv+fmO6YNXsfgaW0AFEteProJeqVRV6tkTn7xRoUwLeRwwcRc
Le4g8W763z4kkKyANghOg4JMAV9bEvBV6CGgtBj0cgiDhmorKX3qXePWuPy+o56e47iEwVVIL9XQ
H2QN+ATEiN00kfuu0ZeswUHfzkcsSkxPa3APqpVz9LMTFWp2jECVZzBK8reB7fZ10vwsNN5kkcEQ
DDSL0Le4SvTNAqI8TAYwPu8qi8oguo7dq2xEERreFXddFIi0Segxr2eddiVEERWf78aeftgVWaCc
qtD9Dbp8Lgp1YXN+WpbrMJVbfNgRp5Egd2EwJdgoMJhMzGNf0YdIZq9kkGseQdJjaiCzkclOXYzv
YgFmvcplBoPRrHxkczmvqDWv8/xZeNAdUMZWHtmQcfNMxvxBaXG0vELge4apedmJh0YT8DY6emiy
AecoduKmzUlKGnpYcoIakLYf1kAgXqA95DGOjXyMHkkjdsaj9bHcH2WioIZB+xGUGSSzOUzt+DCN
Rw4KZNxi7jsqkCqjR9nhEbuphEm6bn7mSNy4ZJlTH6C/DVpCMVY+9RVYr8m1caOy3o8GAtRpAief
ZzjvAI0Pi6ow47a3BHBwTzu5wxvDgkXO+1CMMN2B45/lHCVkkFbd8wxXzjaEVKiuV112BovjMPay
32QEyc4xILFeoB2WOf1Wc/Hu+rbZWqzYlRRoDjPSQIhzZfNERZgOJsRx8+0xad+BkHKmuoM6uoOq
S+UNBtHgsDUmwmIu51uagAhROxrtrkN6C3mBLMafhUUQ+qCkohhoRyUeJVWm2jQw8ypmAFys/RqB
p2sQZKBog6NTEoCTM6vfvuO/UcPDCqCFJEzC/yWbGCTCLdlMig73Vgx62+GJnnIKuxaB2Xa7ANbW
Edp8PhcPSwMKVGEyti4KCB/qpU1tjDvFcPXdkV7t2Eih5uphVYi2DFHkfbIVFHVMi9+zx23QaPTK
BXa6nXK60aQbNzzR0MLF4ldkFuzwCNwgm0O5Qtrs0nYPc4vRX82SjfXVG8lAG/JBUJ18PKDINKrY
Oj0ikbg1mDk8ZxzlcQJacJpTZ8ASgmq4Ui8l63Fqd8BuOpetnYmgGy6W7xh1QZXnEDG5a+VnMMbO
43lX8+4UVhZzmD6Grj52Yh1NOHR9gUstGNE0BEnyyIcFnjRXDg+8jNA17E0PSpAMUMG0DpQTBfvc
TqBJb2t1Aqv8Q9Cq3jG4mGoLj8QKNl0yrl6GEnNfpsYR7KkeqbiNHLc9aAyojzyWRQhv1cI9VapB
s0/WpTh2jUE1gKODgfafghd/rKR8m8WTnhn0IU0LQxpbYFDuzWmaJ0xcQ7Gh9roMI7JVMkSo8oDL
RoO0pifwjnOGKT/NS8zxgCST/CmwIURDQExjp1zaLN22kXpahxbEw0IUUK4WeicBNsMYyGJhyaTB
fTMexjB8zJqMbXjdmxTzt3IDGjeK0TmIMK8RMG+gDmQjVWWrKBlhQhAu8go17ANBsJDqHK5fQZGG
ZqhPtBnfTZ2zlaIAC3LT1fuqMA++iTBiLxazza16Ux+0y+aH2YR5OnncjVPov6UON31vojVQPxiS
tJD4Gtkv+2Ikw9q2DIBva1HUlui9wbk8JvkEM5iPmeHeWQJZPoIqc9uhrBBlUa80wWAPZBzA0Piw
cfmqUVuh0o2mtHZ2SHWOigVEmO5UJfl9XwfhaRnxhRMcqcSXMHeUuEELREOPy4heAfZDFY7yEh0k
plAjDLN4/DRP/SeabhiQZP5JyPykK0hei6B44nCqTl1J2j2tzGub0WKPYJMmrRcLY9BgnxFX7bDE
X3UxgB/YaXjjLOzT67SSDPKpIP7FOw8vr8p9JmiOGGQ63sI/wTC1vXI9wQHR7qBOaPzhDyNgGeg7
yAGxn8GAavdtI3+c7LeqBDX1b7gOl5+SwFSTZ1dnzcqDEhUmLw7DciV4ve/E1+jRuNYxbq1YYGqH
VTPk2XRQWEXAncJLNpb2sOV5/CmbCUJhDoOvmRcT+oOar0rrH4IE7JE+0zcxoKo8CbcDY3AkaUcw
BKiEKhsN+rZS8z5msC+LMb2sEnZlfuCN4+uhhGr9RYP+NMLxN3T2sNi2htEWGL55DrS0w7m4DHjX
nGChKpAFHWW3bgh3TniMLAe4G4w4SbRnEKLBJ7aGyAAT+roB/zOAK5BVHqwaiKbHscGFnYCdt0xY
1mDbxJuY7Utnj5a4+mFK4oM3FURYLEKHVc9+i2VuN31g1XvDNmGU7CgBY6VRDr40OpyxIbk6oGU5
xFZsOWa6p7xge5rDQzozS4g+Gj9O2GK8q9TSY1j6QiMLY7q63OYYgiyEvvRCwkGL5iBjoRGdFJiA
OApu3cKfgSt/Dh3mH4HBpezBJ9qXYHPuBc++SpqJVV9GWy3Ydy/sl2aojZbiFQWq27QabKdh3IDU
eT/m5grf5PCBCdD4gdgMS4fqinwOj56Z7FzG1YHU2D8gyIDGxzcigys14yjC2rl+wVa+9NWsTx60
tFikPfHRtmv1DU1AzBWdgrCkTWC2E7cw9+sgoQ/L7tSZSKVjCUevMNDBSdU7rXW2QwnyVoaerQfX
3zlsKmhngLgL+BiFlaRb7GeyKiFIM9A5bxmqCdymcITDDixaUaYgpzogYr+mmsIimOA4BykMo6sC
93dS6QA/DkP8uCR8Y6QBITTm5+tETQ9wJFQeaE6oi9tsaLcNJ4cYNJCTcO4gIw09fItit+v0I9AR
aCDpvG7lDDByAA0gdO2JsKXZazNtg6KRaVQG8tCH1TqoMtTtDvQksBPe+zn7rSy4ulVlYRjgJLAh
1MHQHOEhSAVcT44v4xx9FVDSoOLgj0nlNgvvyAFLHSZz8KyaKXz3Atygsu1Wgw7ghJfnz44DyRE0
AXUWhoxVUY9pNxevPgGnpUZVW7JqvCyFhfGk4SAv5PX/5uu8lhtXtjT9RBmBhMctQU/KS1VS3SCq
pF1Awnsg8+n7oyZmdsfE6b5hSJREUjCZa/1ubQDawouTyzCmJNbb1jS/3UW+u1Uyx3mYdAd4b/zV
HiDqIparcrhIrATtWKcW5DBjPJXRpXSjTW+vFvWH323RYo13AkERoh5i9NKaZcBelz6mBk1NUG/b
dATUW0kMLyfUkp1v/2hYKgEw8AM5LKdTE5Im1p1NXvg7CmkCh6Pi2c3R99JbIhCxPXGkuDmYsEl3
skDoEyqNwsF3OESKwKVhIfLVcT58CefRpeN5lo+jJfu3ehy6F6Mzjif6xZ79BlOAr7bZZO9HhG35
5GWP5fDUQE0EYt06ZlC7CpBzN/dcH+4g0Y+WXr0bPA8pSMjlNQRq72jk5h0XR6lD/yEL9KNn8mPk
u+IUCWWe3dERhKxUQSz9+bkKA9iarHK2tSG2ACoYhZX7nKyRe1d2nnVN+vwPijVnNzgU3pa7T/qZ
4N60dmLsBuQvJmELdIt5ShWHRcxBbJvKekaNOgMIUGSOluvfuyI8zHMHNiCHMAb6+GwA6Dc+rPdj
EbgkWiTeRHAhL420eMUVkPqPg9UP57xOv7B0oTIarnZriMHkm0MuQfQzqbInAO7lvozmbbMW9Wno
ERFZM+Jwz6wvc08dZhvLO9SRTR2Wo4XNYE5QlIIWN6Y+KDPcOwLAvciWsyeTduuHXnhBf/zR2mh8
RTC9aWk7LxbVLA3tta/m6H5huSXMETHPOns/DDXPgvBznxr72db0jzoBA7P8GoN/al5nkJSnNJWx
mHX7bMpbqqMqCbsQRB+0KyiuccQDDMlyLivr4HdaHmo06rvUKd2TVa6PulHuJhsR0FYWpcywtB0b
lzXH4NJXqRDq+6JJdoUT7AK/sy5jcg7WZlukY/X0/cBiwzAJrcR+/VwrLnk7yMuT7sRyGK0RCViT
n8reKu7UkCDIkfO9XdvlU5Wn5NnZJfFRlji0fThcpmChogcXdy3O1U2AHXtlQ1KqHM6mm+6N6xRc
uQQ+C6uPpzQNKD3C8Yn3BnOwh/q0tM2XPwC7WoV3KSLbvQq7uI4Lkt/JCR9FbUPMhEv+8v0wmkcj
rQxhngpjMUXrPqmCX2ijjw2r3C4qtYi1KkkzWAIvHpCzLjp8af2oPga27PAZZLfawA7OdXeidfPO
/l1ma/uaU5K6K0aKmtZxt9R+AGpMc11OFGiRPZWA4SES+nEkUaAJfy6mTK4q68MrAugqwM3cRZ+6
iJpDjdAtqBHkq9DuthO7xFARR1pE5rBmb30xm8PYUj6NNlLo3kKr7yWkkTZZg4daufPDkpIANwfp
OVtEE4t1OkaUKDH62Fv8ejMcR8/7qFeWcjcdf9bOpOJyDYotC2B2GlalYtuPyp+JodeuF2yGkQ+B
usIztQJYt++dcCPKlsNDc3CwFuRLyXh0PIGP0EP57NX1T0ul81MuqOfs+u80ZOWDiiyK0MZFiqud
DhU4QrtpiE7RWGHwt5ESK6c8tQ4G8qlWxwpJ5zn5Jx/88exbHh1gurYXv02RA8oVqTDHJa/c+hxk
uDfTZT1nZfnZDxEI4XifOgledcR3u8Gyi1g1+GHbxr4kSlrICtGeCeO85Cu5176J7jnjsHGpvY08
sOImnKNdJN07W4blu5PS4qel9u7GdiVnxaedqkJyolPIpAIZR9Ml3rX0gNLhRAeIA6BsxHa2g5LP
XhQnFgCp8+A15mrVz0OQKpQgBHAOpN8GCHHTku3TLhxr6+jpb2CexkYnOzqQ15RIT/bWg+OTs5zE
neeg1qrnn8pyyLEKdMjOYf2saKEoQC1SKpzZOcFKF4chRBDHkBF29W3o+nbcrJRMcy3+Do7F/1qY
d+X5/zTzOGwLvZ6MyIZzpv0/RVQ3dD4T7o6gr+J5xE/m2DDCReg96UXj1XWSaRu1gskXVvonsjNU
b3V4lCngZDXjtO2KliAOSXZMyicITNKcoyJ88IqSsOAW5V+PrOf7Y4DU9xHy00btLIGXZcIKsElc
2JY1+tvYmHhWuWhYjGq4Mifxy5QOqdryL11W96DRaSd1np+Azl8XpPo0flQ9swgI8kuop032q6hg
ukO5dg+J3xPEFqLBFMZSWzlXbDhjE9LN4Y0Qt0axo2UX4ov2pj86s/iwLPk4oa8H+sVCLQNif6ri
S5eeOPjgNmquNpOql42f2pAHN3A9nItblkGT6g9/FNG593uE0H1xFZa/seEIyP/WX0EqngYvYBiG
bV6sYKRFTOpPes9N6yfVEXM3oIDjbVsPvktBkl86kfxKhEHn51cLh0OiFjbyIKzrYI/2xrYbSJM8
SSEBZBLnnoac97CLDV5GpmJTqh9ON6MkCBz5Xid0f9MBnGl4CP30xlEQQLvmjKQJy1ftZPeO52Tb
aQDIHkc7vAYdtrJCAGPbyUB3VGQpvHdv70Cj1+tgHtogSE9VUUbYc9JmO08a/jKzcSFn7RPLc77T
HeawOfeth6VF01zZWYwlYLkk4/QzMkDnZVgcqtBhxxp97Dozw0GSwr9U7DGxa7NHtRZilO/aWhkd
oqeaTn1n/fCG85qlj+tcgjzC/7NQFhIFSYqee8YRsWna0N7ZVmdfynw64xvpjiWs76UDks2zdDrV
HReCCgWEY5Ptsnqi1C3K9rLgAF2t6Fzlznrp21Rf+pKiOQgpw1ddH1y5vrFBfqR4UPaDN/9KZiCe
tdvSa5DN5vUWPUGgL98PtRv2BKtW7U/bAJuUzmcBS3vOszc7d+DLZ03ych+9pkWQ7DNgEvpqHtKy
eCsQ3ADtGFp5bb26SH8O2OK+FprvnZJ623GwLk7b+dh9TNPesEUVF2Y9Qdb5+NoMOb82EFG1mN+4
fP1977MkrAVu8HqY3xA+iL0S4VPaG4SyjYUyPULI0ULeXLu2Idh5jF6LZqFUXNJpMy69e0kiQM/W
6DOq0fQ6WYk8OKZ7mqsq2MM0fGRwt3HbyM9oJEmkXLmt8uDLr9kbrLolLADCL/5+pcbOxM5byLFV
AOYXVKwN4qOI+NuldHC7kW5LKV9dUOr3cT7DqCEObi8rQkL8Opc5Rw3tmNzaDSmU+qJBp5zZ/lyz
lbSe1g8O60gi5wz07UExU7JkD9+vV0547uswOTUUswdjTXdB3s4XH8gXmKy5+duC9hL0D2hgOrqh
8FQNjsAuwcNQ1WeF3P14q3zPt9gv6tJzHeF3EEDBbLg+sHIZwcyCoJ3d2W35rV5vWdkDpBkbMhde
umDRt6tUbgKQyq3HP37OoV/iumuIawgzmnCZ0san4/Tb5g7pEX3TrbuHzKmf6nrGvYe9AdhZBNs8
dGr++v8+TC0FcAE9cpjMh7MM1m5uWbxw0yGy6Eh9qEcvOCRj8lmN/YFf2I7em2Om6YDAqiwDdQ3T
8jlLEwJ4DIi3SH771fjhF23zWHpAra5QGc4VYHjXM/d2z+6f2hHiKEVHoTl+YCPReuDSzRg8Y4qz
X96UBCjMLDvp/snWfBes6ZfswuA4KGIS8gLIQK7Lc5jRLDnhTPhWKTa2L0HmeAs/8d8q1M1HOV/6
2xWImIQ5KmASm6mfvbPE4BPYBKIl0mWQ2BKEMVpXTNGd/xy4K2Ewnj745lelSQxd61dOv74g2CO3
cXG8DUvbmlnlcaiWOFVYzFvtDneuIMC1GZl/kDBfQKEy69yG+GE+IDha3p+rks9ZVwBzUXfXOm76
MEimkjlJcCkSQqVrMrqbWoxH162JQAPDhHbM6l3eEsEQKpXFVeFi7gvUQ5rPwd2YYYdskYsLmnZU
VA1RUIx1KZwHU3ES3Xx+8XF4iJt2zxmQv/KZiy11o6aughJpGYLAuhIj6eeTq+65lSWB4DkaW64s
6y5aCmx/dvuU+Gsfz9EAr6WCiHVKN1eaw+d6kTfWNRyhlwBL7BRM1FiC01yNtPKpA1fgjwfY+B/5
mJMzVS5vzrgLE5sBL9ZCUI8trRvWClmdDy9ZvoIH57Q90Rg3VVTuHW99r6TdnQs1vo3DoqD+yycY
V7bOSp6CFq+/tGO3zbyt00LW9RrdEk9vHEU12jYAIq1JDpXoiSXKIVcCQK8zzjXsaIorxg3RAHYd
Ags+tddpMq0mTuM6EocRjBju9JwcekGn8f13JhnP318pAMuDHTggxp0+lzdv6wTtn5cM++qd9cbc
LWgMYMIniW9OgIdBOO9EUaLgIH7b0N5abRYcmAAMLhyGa2z8ED9zENnHISk1lx0u0fHGh3hYGl49
HcBP6IF5BUn2I3jgMkmOXoD1phCuoDlL6B8d0E4XXXEXTOtmAjELRH5eniOD/jCsy9/EC2BhgSyl
WGXXdHPSRYPicZwThtSYcK+0IasslW9Vx940LTdiHtaDgBiS6wKtz4no5K6X2R+nH1l/otJsR9rI
jTsB43tTPsVpWRO+KAFR2ggeRRuXynbMIAFiu3cqJF8ok7LcP0pSXFjSGYeFAZ+sH2Rbwu/O3+c3
Uda+Solfy4oIr/FNA3b7mYslgxsdHauUrKnfXxmv5xZCVhMnFUBrteIsw8ediQ6VGOhTN+KIG1nz
asMJ8WlIti2Xzqao2u5EtYOzzwWa7bt0K9KMaFBb/cgsbtZZ8WpEDB2dVnTnJZO7QZXeoa/3q4v+
oUyHL60jXnKYRVy7KUAcFYBCByo7xmVVhfXFQOi3rLadzRiOC0vDStMVZNlxED0UevVaqoxYYqch
udkafgpBaVsicT2vcx8UmyTqCbkvUBjUGc4yJMP7UTxNdM+n7/M0uUVzbqejh8p3V5rqq6yQvvcN
lc342LdBdfI5GJ6rVjQs063WzJ5mDhdjnmCU0qIAvWy4N7CAHtpWINlx6BhCKY5NVxG0COFO4zn0
Z4yAyE0C7wetIN/dHhTeN4jnyIm5NJrz9+mnMiFdfpitHd7cTbhqH2McIvz89i99PzSDqs9uG5p9
xVkBtxzP6UCu4ZQS7NX1fPiJnTC1SqYFueHWKSoi9my77c6khECvIMe0ADvO1kxhjIz0w56cbW+b
+4Wr+KSzN11n6x1QJYEBq5HUlGK+z9sxPEh3OhWZh/wrFHdrbtCSjlROKprwS/vYu2llzX5uwXsI
Sjgn808IuOJurSx5dpV9aruguWeN2+dLulwmMWI6KvM/+D8PHgEA9yAI9SFAoMQIM0yWCEpRYMHm
35TRx3oWw530y19D6zHKy6TRnSxzoviE/qoBGi7L0u6GQqEc0t60tTQzkJxcIX1GBmOsItjdoJz7
LEe7XUXVzeANf1ZPyRZ2rbzw+fZGmJTwdffZFUF0RRsQOzVm9NYGUKhyooiwoDGAJSrG/So9vfFV
uV7bjgTESBT3sORkUamRWPi+xEmvjwZsQYXw7c/Im8rtlNb4qsKY8AJECiLUR3pvIPZ0Z8mJUOkI
tR7OIG7TheDX8tIu4hqFIZVLIaGewrQCCRXIz4nX1iK55v2gt4uNmmQcqm0wT+vR9dY/DTx+F+bM
4hhSxsDY+5J5JGoOu0fhtV9L/RwmM2LdSl7WJUOnHNbDXYQlk1/5VCI5E8ywH2dmg2XVtnz0QcxS
6kbQg03DAqxxHwdp+pJ5N5WeSR6gb72tzeo1hYQEENgRV0H0XLjss5ZPWp0t8wNi08PapeR75g1j
x0JcfUGVx957n4BeZFIP+7x1GbQYMmTKF48O1fKW85ltoyT/NWHD5+71JshVm9kn8x+2Qi5dgW9d
glzBHFbAFF16TZmV1JQ3f7Glkrh3gwcv+61kx66FcGsb2ejCZYhvD5AJJQNQdGXH41T9U1hEVs3r
764OP0Zl/7GFdarxxaVDQZuaMHAHjoW0YI6nD84Oe1htCsjqzXyDkm3/Ptct8aRdvx5OaHwYYKWL
T1cv1dZtmpvdD7EAzQhbqfwqUhQKxv5i2zRDG6sevaQabGRUJt/1KPyNaC/OMDIXSZJyOuceuGD2
kKzuP40P3FUv8FFTOP5GILSFT/cAKHATRmX+npbbLJc/OuyULGFkhtcNBHtApYzKrlbMdDEj8BHz
J3L5KksSH0W1dWbvzXOI/usYCxGggEs666lIxMlJtMIoDpYYOnkcOP1nlRDJa5BShuvWrle1jXRA
UvYgvH1Ir0lZ9zxb19Q6+67zZwysn2HV/U6n8RVHe9xK9+AHw48k4ZLijQE4/H/8hEYsX5A7DMzb
aKZuZwEOmH68s3BUFxT3Vi9QY7RWt22XTzg9xjai64rHrvsnpHo+2GJ+9CMCCJtavUQzBXyiQ+sk
ou5V2Zl/SwBgiO2IJCmouF+aELt9MElSNUE3lhIVokZ5kQX5SwZVsyvuIoNpuB2Lc+pZ7rZvXbVX
a/eSFgcJK7erlCRi10Gr7g0Fc2BUwBDFpd53qnhdPPNkc1fGQVNDwCuHmPOE4AkTZq8ySOajyTRx
capmSxpTEno9e9euz7rgT1YlsIvrP03tABBPH7D9txmILJzydquXPyBv8adOxRYFyd9MqF2QrE8a
wHPwzcm2bSCQ3oK3TxCZomsIoJY2kKxooHpyo+XkbfrKQiQmguE8J8Wda9pk37vsC+6gu7Mc5B4g
hNyyRctNRI4bphjsvJaaNk7ArA2HLsgpzUF5zV+LzJRNuOBhr6QTzyVIkm9WpEGAsAg0AHOD6d2z
gdTJKOlRJ41MB7P0b9SojIcTR28S72vK5NTQveIK/tO23vuYeMyb4/QFBYtPxxqFBnO3OPwH5NQR
h+ch9K4iFDCOgLKnQINjeM5lyX5SiWp3u8Bnr++ZcVsc/XC6dEQVzNhZNsbmoVayIfDOcraFM3Qx
CUl57CeLc8olY2qbej3ZldZXQ5tE2MJNVO6PK8BIGMTapTVOC1oQJavuouz+fugRoJD/sOMeDg6j
0/1EOEBSTX4xnvdYmsJBkcTp18yP9devNbF+i1uaiva7TzfxsfgWrDgptrSuHPbtGm7XIML54FwD
KsS9qwTJ0lF/RO13ppCCk0lQ31fR7yxrHzFK3NFkkKB5O9Fz5UOGIyaBkIyjaRT73KkORqUPqAf1
loXIKwXzO2SToiSz3zUxCQOdd5Gf3Cq8a3I4oBGjgTW7u2iB1K70jz5fgUOzxwTVvJ1Y9EcsIf2C
U9tLOVrWEqCuO0gSb5Zb8tUaeb+18c9uPx0JY0y86m2ZybMLQHn290Q/gKrfoITA5WIq1ji3FSMv
nZxI+dol7ntMwkvxax5GtFJte5YVsI1VhUQt28xaK7KZoXPZnwbIYS8Po92T3I0QJNYN7Lw/PBd9
9N6J9VJ0abtP14KEY+8BIGtbcFBjBx5513QZ+aRlSlZJUn74SYiiyVNmzzncN1K313LWPSSCeZuJ
hLhIhF5b03hIK5JnOw8vWLQS1O76kAL3nJYkIN4l9Bq2t3LbGxNeHZdJCFOZAW8WbJXBUAMKgcDH
voU7afB7EfciwZcs9bjFXoRUmHRtIZkf4IM31JbVU9GSYhlmwYCUJWWo7ri6+9T3mV8N7LMhgO5m
joBxyTFlmLavXrjP0J+dFyk/+iVIGf5FTDCRIXGqWz5DgYSqrIsPK3R4oZmAiNLsCo0c3W8REiz4
12sHlHyJQkYej7T1Dd9FdtRskStehjlkTh69jkLvezAZ8CW67005acYpJQ1qMUN8s7wpeOoKNFo+
1ZxCupjuVI4Ded2z/ZuIB40QH9ERsr/9hDb9uMgva16Y/3zzrbUqivk3WSeC/K/Iuvs2S+n3pJqA
KjXLizpb0zrtDIo05m9BL0QAqzs+y51YUZvDKgHRg8FuVkDGBy+c+EgtZr1lVMt9pxsm69bVvDPR
Jx4wc5JFd8ii0AFHjpjxVzcAMaM80odt58QHGp3969AuwU6K6lLMW70ytMzUKBt9Joy2UXSXFJcl
41DhO2BWIsFPG5skJTT8x7zxbtYBEpvQt9dM1u0YI7pa5sVPxUXjCvqQpAAc1srm/kfVd0kcn+o+
NbfVRL3kYevd666gyRzL7GNuhgWPgFeey4XF3lQdE1YuMjcc6dkvCBhK23NmMG8EbhO9O5DCKLQW
iiRLuPs2d5JXP2MEW7no9yhiFB2eBTcKsQwRofSBpO+zNNp/jIQYHyeHRTzMnvq6XQkGs5ctgXbz
2UzZjBwbH2+Rf0Y0bh8QQeWpI/ltk1BlhmUWXjz+a0owAljScq0f8Lcsl8IMfxA1PieNdN5XTYzO
yjukzrjQ+fEW0PwEIM01ksSlPnQIEZj9yBXZQ1xubJBkklRDer2UFSLv5ELNswbvTFAymV999LdD
QRNpJwgDTSjrD5upvpb8B52T85AxNYPYWk7w8ntuCSJXSXugtSUQaCWsIxfjk0EGuF0mNb4mbX/K
bebP2zVFdYn8I83Hn0FJSn2UCZ/kTd4vMkwRtfXqXha5EkgtfXgwBHbf/51bK4JWxGqR79Toh8UH
E6vNdnWTE3lR8q6H37r7/goR0HMlFWxCku2GcEA1lAXz/SQITUnELzsZ1bZcunPtTuWxYIPYpUjR
N4GLKyPTyxHDDTmvkE7bfkALVC8wK7cc2aLqXdBj8dWsi4pX//x9Wc2sv1ev53pIW6rDZqHSFCzZ
GXeW4V3M3GKD9JEoYc3A2jORSZ249S+n5XQSBXIFzQDhXJM9DjXqhdl6Jbdpm6DVfyCR4neHJnyb
qNvcbSuNdsM6IRdfyuEA42/l6D8L67PtEnlRU4gNDKnuDE4cZ82xyAeS8MPA34UFZWfhTn+RaM0n
R8BCRRixdsXAYt00PcHk+QNVdLoRWaWu7AHHaBlepCG9I8vVjgwlK7ZHoSmwbX1IWF7XVHzaC8ch
NLO+Q97P/I6mse/wqkDdlct8nqIfghcQpZMeRGKnh2y6V/ZE2A9/cQm8X329Ng/tmF/YDfYyfyWc
jeGS0XC5JVluB5fcEjO7ON5mgd59ydp7sV59BOlu3vYva4j0y83v65nYWOCJ7tG5CZEnKtnB4l1s
VQynwdLqnFQh9b6epl9AjIBpC0Odusa9hMvgXPQQMJXEbu9kRzyQrf3iKZ3819oW4Zk+8S8qguze
wpoc99kY7oMq5Hq0uLjE/eSB2QWJLy54la+5VveLhQ+xmfD9sEuxKw+WudDPUnjbZX+EMqORH6q/
Sdn8HiPKb0SKRIJojuJN+R0rY5h4UfR49m8EKW6Vu0Faw3Pjt+9DSSswQXNdKlUfMRAjkY1qJrje
Dk5WFPXLJOWPwqqjX2ii19jPWgaSICt7jJhFLOBqp37xP7JhEbE3tg6NtfM2ajZ4H6Wn/j73a0fw
pid3iMP6XykCLIxGNTWkk83YUohbKtT64DMwht02sPv8CjzFnEmFEc6Ubmy16bOsT+FSeQAPsLhu
XxAT5iTHEnPFDYmtiez6KZwcjnpJmt1C8ftTEPdFnMPFdibvTQ7MHLFuhX6bNbsynJgSlzC/whPe
metvec3tt04KYOyV29pxAFcgoFcKGCv1CY1khKTrtwWA5a3FDyh1RPtHDfLsjYF7WGsLS+BSnpXD
1M9S/fleagvJn5fS3IBLUkv99j73V32yFWWwt4z3yVgkvyJ3ybd4uaZNMsh0V3N+otGid22BDdyx
O/RQRacCqSG6P/jpMXX6QwUfzi5dMJTCocOZXPr9MLVeXDKK4Kze/BKIhurI3tohDUV+uwY4dzf4
Q/wVDSMci+zN0U0OKlRgbrVoWBDGsvH27OOTa/0UbsIOUaPKaXwko7IWJu7t6Kfvrj+9cjoIf/pB
dVNcWzOe9Zg+u/76J3MDNBpsr2tPuT6uijK1IjKqoe6MDacq18GzZ3PSYZdmOO9o1zgkRCCKVLeE
wv6UjQUqd5uEqcl7sbF+rgGcbW9Vl4SQTgp6yKEirT9E1D7JlaJpuR3jqCRKpquH8Tkvurcs4aS7
grXYVlkY+6rdVl7yqkzY76ybnQ/7GXaK8cGRkEQu6lbI8FMvcVN2N/1CmPwJCyjqMrTDj8Ax536w
nNeoicLLPFPUTZ3eRrcNexVIvbrefU8jOpzFtTz29YWtdGhm7iE1bMLSRjCRg951VtU91JHr7Cry
SI+FsqbDEuRMLjXyRzb6G01u+s5aFzDpvoazl93Wy+PBS5AJjyxlLP+AjKV8yZVpnsFxPufcDY5s
ScOmm53ug+BcZiUgnMolW4LKhxEGqCL6aWnobBKcgxnjGNgklrkjCiTwi6vJodKV/hpKTpIWuKAV
U2tN0j6JnroBRvJPEL5mZSd+kjXy0qUeJWlV3aeNSg8DfssP9NGEEuCyGmcsjnPtvmqLG/b7NzWL
kTXvkglA4ruwQo0AFNeK/rxgVXjvlx/EZDU/UHru89V89D0HtylIG/Cc3+5tJ5y7weDHHri/wQm4
gs8JYlsICCZLB054dGclLyzdAhFJ7IUWaYZ2TeepC2vX4NSmxEnk+/p/tvm+f6ky16UnYynMlwww
YiQLJTIfrhqY4LswWHmu17vRN2mcdDMfKGU5muDJ7oRToBCckofv31cys6FYG//YD8zL082Llc5u
PHkBJX4lrqt3JwU1jYUH5tgaSpbQFfbHtKA391HCYyWblgUoAFXvc5qal9pdmw+rYFnsU8nFYYvm
o+ZsctbQoKJm2tdtwYa4TvYpMCVXRtYgK5/Z1q1qfFBO9mVN/vqocr99Yo96n1qdvAsgxp2WAcKP
IhXvberuNWhuXHRJf7C1+1DRjaFRaqe9e4uAt21rfS8mMpStPgDDMiNT0spJ3Fkp0G2kf5FDkdAZ
enTylKUO/9lHVTN6BgruzUXRcyVklUzIMlMfRd/8TiMG1dVreAXPm15kNj1+31GzJSG2VmW42Zvy
vWDm8u1Gm1MSZFwXbLWdsPwVVNhjUmQHp48+ApX6QPbRcL8AS21mkv4+SPksYmnKkcyaOSEbSj2i
o8iLnvzLmi5XuxNTpGs+H7fPBECyZj/LjCFwqvI+lnX4KnviFKzUelKpNFDR+fREQimYT35PWmT1
3lgdHJfI0Bph/HtRuXlpE+u+OdBZNs/hWupjy4wDhEvTywjZfOByYcYbYpa+BgOpF0MCbEHxj5Aq
eh9/Fq3fk7XYHTjgCCf8DO1Im097CDI2YUXArUHVej+bZ7TW6dOSwWd2BNXf26XF0WlgHHoImNyB
BYy6jI5jYm3G6j336IOBpX50xbQLYcHxBc2c4RzJmfaJ1nPLEOLBgyX5flgGKKv/9Nz3T//9wffv
/fvcv9/+j899/yD7f2/0/e1/eu7fl/of3+37z/733/tPr/w/Pvf9Uv++278v/78/9+8n+P6L71/+
/57DKQR0OK7RAQMv8+TWSrMs5+LsSwANoaI57k2dEQRcL1ewppldAS+/NUbztWzdFBPJ7csqx4uM
629ZrpinsNqQF7fe/uS//c5/+/L7R2mLeZOoYrn7/rtWBhGL9mGF0L5YDpZjXVmo8qaI6lc4qCbt
7G2SNgDMDf2Agis3fp1imp51ff1+DlN9ff3+NjRtehrJ2xgAH9EzWqm+hhOd/bpYDGZMnfVKEuPf
ekGO4TgDQ6Oj5TP0fL3l/lhj3QbNBWx5QxgP0H5q/6OWngHLiQGZkUCrmSiZFZS493pJfsqiwVLm
m2uLNt+bA25QJgcG2uB+ol1LNVGLXf4+zP7ngLAV/KTP74wu7OMUqedoNIxb0DlzpbuMCVl/SPTF
QG0G5jR7GfM4zGUk2GA7SMFEx8HfrdPa48mYEGU3O3dA/lHf3pzz5eMVugkLaLqoRPwtkT9bTIrl
FiUlw0sZ0WESadAKsa/DCVo7OukPj5EYocNMP+MN2CKJDnE6MU6buFlqsyPKxd3obrrIdl13ZZK8
HdsKuU1CYA8YUndYzHjnKtBYuaqvoXF/JaD4Vfc5rdgfwJMImxsZI228lESa/C5yOXDSJza472kp
AtIgx9x6Zzm0rmHH4LAxE9R95kvnM72FGshf7FsK7uQ8OS3zpdLwC+nVLnfX6Mg2eg3cydsG8BQF
DWIHVQoUaY4O6vqJcNPgdhgtzpE/Yd2EnQRgnxPSZuqOqOuZMXTTf9F1XruNK1EW/SICJIvxVaJy
cA7tF8Ju28xkMRXD18+ieoALDDAvQst2O0hkVZ1z9l6bdJOkc+5dYZ3QpDWQDGGqo/NQcFoiZD90
8EZG30xSQfQorX6qoBatQ58OrZ04F06ACtWqu1MDxgXdjXex7nNwjtznOfcoLwTaIIaldHYpBJce
BAqfuvnFZXzNRwCgsSP2hj4+AjIB09AjoYrz+Dq6BrlyXvKR11NC/ZpQ7C5Xbdd14znRUQxVACxp
+Clta5f9JxcX0myH/2Qw4Ne7mmC8JIVo5FGYlZVzsGebtlw2OmiZkXWGaSO2YbsAh/gNLyandqod
XmA7QbUgWoPcP9VuTUQdh0YFGqp9nK/YhK2FopgrOzonBqBZZs+BR7ONSgE/IV/9RPcEtQ2THj45
JkwSst2cRp9+qIHgGFz6BW5OePCkf4xEi+lG64Ja5g72GJSuZbLQWDwwhml50v2I3KyCPnMU86ff
/v64sSg2bs/zbtH0DjT0ILS0DqYlL/rAfMZrbrntpjHBu0GTeNJ60I2W+1PXSMl17PTt6A1rCDHc
cTNvJdWEHYw1PbeuxsLNpmodpwYkhCJdVhrfuAWdQJlxcuCCOLSSnk9IrdwIOnPC6rTN3I93Y+Uf
YKpigWkRBvq53rL0ld2ZUmYnuDMcBj2BE1vi3JQ5N5JVjjRU9ZYB2vKiI3c+86vBso/LX88ZujPW
kXoFARUlOq0UpFT5prDm16iqk02jVydbL9EoZLUIKB8CAJMdN1ojWSWX6Z37RrvvqcJ8TmuR90Nb
5vhC6YFhKZ0Ja8bOPTMmZJdlit4NrU0fcELiBNKhSXAKocP7QFxb7S1dO9MNMWXbsFcveslxfKzj
0AnwBpzobW4sr+hRxqXjWRTOAOkhDZT0n4YZPWE4M3hxlszZZWu4LfuT4YhAs5OMCqoBt9ODKzsZ
LDgRhUyQRoA4fRitZ8sB30qCEGUNbtO+51oQCB0jTxPInOujJ/jWVQPTJdSi7JwW4WMnmYBzZpzW
hpxOBoC0PX2u9yEHQ89pe+OIL3tKkRXY9BIGHR1dnjFLj630dZow1yVxsjMdbuzZA0VKz4AwgYJa
vYLNnovubZLE16cVmZ7jIir6QKQM0qBhlQXR8iaLvl36W9nB6uGvL9vi7SErxaJmIiRw+ZDrzAp0
AFvjf1/x7xNy+lsZyadVcSebTB/P4YQRV3NBBN2edhTc59u/cm/wz9UonR2q8Bff6gpmzVa4nmPz
bgjtP3o9jHt73JtuUVJLKTxZFS+dB0xi1zd49bjZ7RdNn76aAWzV5Gp/49jbFKl1F9bZU6SBBzJZ
NPEWrLza17mGkid0YD6/CKtZykwisdiI9cjb2zmXc2NbD94Yv85tzKRI+O25Xx6A/S+GY5SoI98o
wwzRVQ78aH3gnKo/l3GdrnE4zhvLHBwUa+VzJLQ3qK7fdKRepDFsmAtHR7+Fje1l67lXv8sQa2eH
1Ztno4RzHXc7D4TJLBSQphHOpq4D9tpohaqGw0VGy3YqRxoTBdtYIgjFcNdaYZpHc9lwpAWTt0rh
U1RJszVseo0GOm2fzlQYdaTgeRAZNYadGN+Rk2PUbWmxbRU69gygLDNqDO2kQGysLpTnrhqBP4Vt
oBOscZ6WhwJJJrTKIt3MZk8YhFdE29D/GEqw74yiNUo84a6WVqtDcbw2jIi8+B6KnRPyxoU5w8yu
zs6OO2fnQpPpwckFkRvdRcGhY/ykaLox/yNxK0QSkqiaK/Mylc1PvbhHb9+lH+iJSP/59sRCDLZW
nKj2TEuvKbEFe7fx4RX4TzID6uBYLh2sxfgbExg5iea8uOTParTF0XaguSyvM9jgiba+jqcqkWti
fPBwOCEQhUwearqncxzJTWFokP3+ztjHT8rX5blB0sLcygi0hMaVXO6rwbCejRZCieUnp9xFu0nR
QAJIum3QiZ3T5UcXJiuAGszneibYq7IjlD2cMPR5effTFAAoM++VP5GuPkfWxhQVbD1++aWB21XJ
+fbk9tAD0w2AYWMJxQa3L5rkQeWkn0UjaRNpiyzktjorpiE1cSu56Wbs1tpbzMqO6X3Pb6lW7fK6
Yh9bVqtoOmq827fNaxq04iy0qjxbmduic8sxFTXyOfFmc4cGsj5EbgjSk7e8Id0soBG1yc0pPtap
6M/V8mCWxJwQsbOvmS/hjWrYgDi8YJ/5bgiCLxDf0f9C9jHBIvNT6zPu/b1uF5L2Vgfcmy431T4K
zOhJzWy8foVSYZz9w4gm/zwSZ7Y1kCIwkh+DbB6yY09UyTAxlZuo3ijQ8LuiQLPsjzjJt7am/4DD
3qFDoJ61Wf04Og/3TOPPreou5sg5BbJLIBcIU15AvkKp12e4FKLqznI0uYuT7jvmOCIqZnsesOV/
539/ihbgNCwTPSweC3OkYWbzh6RLVVnrOzlrrwU/8Pzfgw/L4UygRrgrWXlEoiBCpCgbqzDjoND1
1UYLc+dQuASlSHmRiXacsp5OMR5fTAQAZ1LtpR01Dm1hfRxb29oU8/DYFAl6OOmd4866n3RuSy3N
g7qF4d2nR8SyTO6cuwIjNNlyQj/3y6FKFa8pEtV1DuGEooEN/3Z1J67HMQVj9B5B7RkADZP4/Fvq
eIohfHgk5jDssz7twc53ZgRfyO/bg5/MQYSydo3QgQO5HR6YUxggDf3v2zd1llXl9q/bzv7fx25P
TZNSInOdf187LvfY7Sv++w//5//L5fKstmacBqVv5O/l4FS7Oq6mraYnxntd6m8CzuiDp/L6YZbO
6+3DVmfpW2mBhrg9nbz8ATdihcAqk/dFl33fPozXHjAHZ7kd+I5m7/m8et0yAY2cdriia8coLDAk
2oUYrrdP/PfZzjuNUWtdbl8K44Kah0OevY+N+OO/r3LaNDtKy70mU2VeJ7yf605raMAvT42xw37l
OSoo09C41kVTXg3v3xPwI+b19uHbg4aFKkU1SeDhtGOmlrKB+2iDS3E1++l/H3oG53snRmODzXNu
VHe9fcHtgc6MuLbAJIM6BSNSdlhzYsuDcqBc54rH4aXx1HsaDcxPPhUGsGOSka4r0ZzZmfni6zhA
9Ma6FDbVDg7S1/9q+FvzAT0fR9oOxCaBKrReO5TOZYJBIwF9aHZue8Kkz4y2AFDXLd8e801z7A10
sf/+JXqEkHPGQHn5rMs8CPrPtswfIxuJpNZIP/BafTzeHgY2sbVwgGb6te8fFyUCdbK+67A0MRPn
dDUjPovK5IyIEsSciFu6Q7fHzERf28VufZRJt8kA+u2b5dntQ17JuKtHqa11DpGr4kMsfgjTVfII
O4xC1m8e/MF84QB9jg0EuEVd4ERb/nV7aESbHYHmD5K8lZ6WcCkbUoMXEapXDD5mK3qUqE3YPiJz
dI/AmGYAueoVnP4PVWOMwbj8GQ2K1nmIFedTqz9mtME3iWm+3z5Ee8rDQc6bU6Ci2IGAr45jX7gB
8CG4K8tTl3M1QtgC5A8uHkEYFs2ncEz0fdSRdTl12GwRBrc9QYgx/T3EdkAUas4abCpgpWKH5xzN
qyOLA3573oimKlYiU3bw/zZx5tp5L5iYb8ZFx232dTmjHKEJFlX2xdYapkjgVjZpQrxjKQhJIknm
kBi/VICInNyY+kBNOT93ceCJspTHxHO/TFOMm6Ksmaovr8e/V8B5kR3g00jM+Zbh14uSUI5uD64W
jjsIPzgc8Z8VKUJRfJUvtzfg9jBlqJ6zQn8N7fhgwwFGhkweSBTXXHj7drYvzpineyStWcXT/iHn
EIhIVLxFo3oFhdpub68mB/7qeHuxoXmOK7vKPeTSUMQTzd5NvngPPUygY4YlhEvYFruqDVnaexz9
y2vyX2es7vMaDIjxFjr+b17RVbR8NNkNEIqjx7ljJPBwNUbht5EVz7cfzQTaOmTa7t/vsTT+9CZv
57Xhq35fIMP6P72ytqOhTfcccJRRxSf9uzPHeRHT92AkbLF1NO08V0m/TeF3FpZxyBZvDsdR4Fpx
8sYkvjrePtQt/wIVLDXxLHJsKGFm/4GYgnYwS8t4O7Mq3NaCHncL/rvlD/VTwB8McMSBWxaohk6s
D7RRKjsGI4kHaXKISIsKR6O8Tvjqr8LocE7PhbsxG5Jvitq+AERJkErhF9W+O0H/PREoV+3URPqf
yr2AmEygxpJO053dxoneU717IRDV/cSM/5OpLqNFwkEcIyc7hzmB6JrhBKYdNZSGJmgap2tZbZbC
qkx870z4gnnNRg7401JScF9tfBdomRGm//ugOjIEmYRDSoKCOrQeOLEpgj6g2Z/RFD57NoyRcBrj
U6zzklt5+Gegf7FKSC2jq/en9XvngJ5xF6dhspdlBHdMdQMlLsvrMeIkQyQQlQBjYbTTGsaa/pfG
CSOZcGlUPOO+dbi/Z0AdE2Bn5pErVkkSjxg0cbDeGybufnrSn1WPCdidFtv8CN5jhqIZFsSG1dVE
Ju7QNLSpcGrlSb+LhmI4TGFzL3kLtiT0IcfUAe340Yxke/aPZmYCx0u0k2/7JV4BAEuVUNiVsw7s
B7Q7zpfHBqjFgcqf/7tsGItPN5R8kzC/pG1u7CyEsdfGJbPI1sxrnLn9lTVjO1gG6E/VA4NDHPEk
QfLR0ZCkkqGtYvowY/tEQe795gVaGVX8bSMFpScV1KOS7atQCb87oG2kqxktQFtnhPVRKASaHGnH
kqGsJdVRaAqVRvhtMRLfIAlyMJa0J43Arx1azPg4Zu9DgR4zJIR27XUjx/5WfkbeuGMi+tDpkIE4
PL2hIRx3kwX6oxz9kTX3As46ZXrc3+neFxYtkeP3L7QF80LnLEigmRO0p296fH0B8SBQnLJkNyQf
1DMIuQWRk9wtuNzA48kWMkoshqCzmndlLMORuTKwHRLE5WBqyWdmDT2Bcuyl2wFi/2E05F1j6zvq
ujvNE2sEH0tzhIwYa4p/B6sJpKo/AOaxIjLvHOZ4a+mdhWJVRmdv4S45GI1NNz6U1nyUUekjC0oJ
Qyg0FPAN3Y0kPdF1ZC2N+0dclwmjfwDqJW5iqxdH/E0TGcUTh04KNsue7oA3E7o4iLNsR2RNhf/q
NsZw0nznkJM6R0QVzI/aR1bu2Fa6GbC0yBEXYO2KZ4RB77S0H7LaMXaRO9drIWD5RRZJQUS6VLWn
FrkLN4UGhNEKY4WdpTpOmvXKFoDYPKeBOmsQQApOFDQIODz098IstI2DpDo0Cv8kVXlUPhPiIfNO
TRs/9XRXqZuR+EWZdsoylgfKj+mi3B5yDPHCwB1TWmJgIrY9qWSt2Tx0HXo0rcOsMxiHGB0DbN3o
WDYLgSuf+r3uxycmQ+0xy2AzadY1J6OUyVWtPqvI/xTCKu9lAxkobZFPFf3Jb4W5iksnurjIJwID
OSpeSvculNgrvLr7aeDDrEo39KDAobxXRMFujTb5UHPvov+1yzOJRnLfEfBojhGtHr34nTPp0sA0
aVYvv0ZyHsL4b5Kyf0DNKTawE4DbyeilhgqBqNEEYEJQsltlWlAIFTLJB2HLbS6pWwVwrhHVy0I9
2gEqJxgvrCWQXgJcDAfFb4majqRV45U/YmtQoPIX13vKqGvBmHKX+qV3nBT+WWJ0EZGCNz5hBghF
eabWjPd2ZXxMBksknN6IjCD9pW2VsfeKjEpyhvNFhbuFIWV7bO6l4phZeiRe2BXNG9g2TpHouCQI
VfOUvRet8zj0w5edkWbTm4DaCjobk1wS8+BjZ6jZ0MmW7Y5EvLq3hpWfOeElvut42Z1Se3ABPHPT
IhVC4EErZsy3LSMPNdBIU/2WT+8tymoU1TPhYsTl7NI0PnoWZjZv+PIqUBTMF/zFFnys6bGuOtwT
qHMzfIVFvS7C+qLNlQmqpSf52h/eCmjvBpwe1EIGJFqzACTmDHcNt+Idu1QmLJ8RBL9dW2blWjBK
2GYj7g4v0f7YujPtJ2P+5b3AvUeYbWAwzF7xPVnwFh54jRpvEzfkjA09x+uCDC3mZwcaf4zqjR4O
TI/fOfEXls2w1wguBXkru11GbLuD9xrZNjDaeDwimUIV4M4MoGCXSQ5PribUKhtyBqJ2VsAeIuop
kY+T472i4W5GNAHA2yvGXimEa2Tic6pWY41uGpviKwaES5culf896Xwm8tr81Y/KTyQ4WaAtJExa
4z4O8mV+/eU0C+WLRjGqtw+rk/FWw13Mawu9dxC8Ll1SQzGs/R2Q8fpS6MVe6WJb9jZCvTKvMbws
GCmhX4SKnzX9rnEwv4oM9vMUAR2Y0XuzsgHwo67gHSSOAT09+NquJS+xRjELTpqhV40E6D4E95sN
fnlVxbClHT+y0s/6ujdfI8wo7N79d4zemnbGyCwcX2A9/00GMK7u3L1osxNfraG+UJa+ayHjI0cI
3LSGeQIKhXgtgsLra90dJn9M33SlAYVykCsEwJ04IkpV61/0DvJuCBwl16xvulj3JNMjHyE/CRTW
Osyt/lSC3H/r0ORFuX+Z2nl4GwznuavfYhRpa4XvF6ta9UehdWKMne8jE6peaCE9Rp1ZgidBXM0A
Bktl6VzkOKRbr2wOhhAXuiEj9l2Ut1OlXUxvOFaF863PDiYj0H4oU9S+V+quRvsxtL+z2Rkbo8u2
E4iJdhGYDCMlh3S0M1Cyvwgjy8OY9Efglq+WU7+51XhXH6bBfi4ij9siTyyM7iZ6qQI7T9L/OG5U
HCPP+6UVGvXtO1s4EiAXfXgRaxSZxsMwpPcuF/Wq0/vPFJDiSqYq6J3sjjLARfPVoZHV63oLyvOu
bnRIyfA2EHZrDKvQ5Utl4i/TLr42HS16opZox5XVjPkGM3LmxPdFLe7DHPEaVpcecgPGd+OU8fon
epxtcFM9IYjDjUGaryeejNogCavxoEe6ybTvImagEuRzP5nvytKLtYmpTVHsAMZUu1A6d8kgPzHy
PYdcgbRjxuOYar+1f1o6dacxEzvoqhuVvboT9S3mzLPlHsfS39fjbzNkd4ISd+V241erVcRjNVQm
GqkAFrgjkolMKSGFdYWGXxwjFLxBZMags5dA94I7tHcW2cQXraY+7+8zxrPW0H37jVsFtGfTlUQ/
2Pk1RHBbbZxWtg+3B727ry0j3aSet4/N1No3pTgkMV2oCa/zfuxi/9HRxSMaeqIO9dAMFMUhveAr
enn7jDx5R3ABucaWfprDZj6TMveTdjMiKSYerccVwMIJE9RJv6aSXY1w+ebklFQ5mHAJ3qhsoEce
E7ampr9qDv1GYMODU0i/rKpfueDSV4H/O/EASqf0wmaEy+vRDrGcApmLmT+sRhflm2Np7+QyczbC
uowqku2lMW0TNLkuNwK77doI9aAbyPFzu/yNqeOwcdz4LQaYp6w/jkgGQKiucSfczgae2BIg0rRy
x7tHY8CBv4lwFY2sAJDYBK6r9sznw5fGcje9A5MvHNxv1rNqY5KXeAd1DYkZALLtmE7QEqSzTqLx
qYmZkFadFQZqFNl9TebewcXvrA9kZmDX3ke+n8L/8TkalaB7hKS71zHXDGwD50geI5PobPPMrBfc
1XLegY6lb2JgAUQJRE26k06UrouOnKdsDgzgUrRZyDHJOv7+RSLpaX18csyX3reNox+RUKVUc7Fi
nAuDStQG+vO5H6Z7P8TVzFHTW+uQR0rG3ls1A12YsR/WzkwIQE8LN0uzJwhbaeM/huZhagWcmBAH
Yeu7dlDXKNOZhityvAKOCkFH2h4xPMTM5wctWnY8A+Y8ISa7uoh+Cn2c1p7n9lC8kWQagmWsXXCV
ZfylWXjL3Zb+bcKJFKJhtofuR4DE3Uw+ydDpHFzq9DvHoHb0HPnpYKZGeMgl5JLtqjNr7Ku/bm3i
iXdbANGWX6DwdJGIgTjuBmxlnvFjC8YsRk/MhqQhsMqk7x5I/6FMKdR93X82LURAz+MgDZwS/tl7
bxvz5t89CQoZ4YbPNU0LpbxzOkQURYED7o+y7ENZ4X8e2U1WjFoeCis7Qoh4Q31uMR3knNIMFn8v
OMlIqx+dzAOIltN3jqoDIW2La5bc8zBEu0h11bglOBKQjgjOoBhDWdtjkNlodKzLmgExodlj2GZ3
itrfkkXgLUnXksOBk1qsVTo3Trnk7Jql5K3vfwXYJBjBf9I4pJyZCHJ2yibQxghNYqNHO6Wnrx7A
yU2UP/S5803MVcabSP1VM6GW9ImgeGASnZV5aEB790QdoPRLwi24x5/a8p/6fh62YZhxqNhitmcY
heAgQM1y7kqwZ13qrDtkLVu3RbPbdHQLCCpf+2NzKFSv1iOzLiCM/MFz9EbXf/G7R3+wFRD0Zrcv
kz6eCzvinZE9ltK85uA0HWlePMYljLJkdjdWz/A+U3+tOnk2jPFNRC3RCvF6sIbfVJTaJnzVKZZ6
nNtlj+/Hs2CCJ9PWyL9goh1DurubmWMaBA90+skEGiNHv83Wo39hmftoE7l32y8qIvsS4slOp+xn
NthU5RAjBNePYzUw7eC4RXbKNjZwz7jI2G0PETmGkm0Rlr/RkMBlT5xmHU4s8nROmMLU/HwMTGNm
gkIeaPhE102CnMdNjaMRcQwrGUrBe/nBLUiSZn4VZXzGF6WhehegZLU3UNK4A+ZoX2QMuRzbZl/s
34oM+ECNiA67lLeFrfdUFL0WANChC5PTty7pLBvJURoNU+WB0e8iki7zbudbHpKBDBevbTb+ugLV
xrZRHqishZa9UeBAwsq1k2ny7Sb5NsQmFWDORqVHC7dBvdQNgoQ0/soHfkUcfM8dK/WQuq/jgLRa
z8DvOwhBSSnaTU3cXLFbFWuI0oLyUBTY68ZFOgihiga1QYFJNNJinq0rb+/ll3qsX+wYAkRhjLui
aXcs+PeTWfVbuK5njuXuarR9TkLMBt3B/vDhVQ84kJD0+GfaKF+2UzubeWz3+6Qr78IGwyrhMNc0
B5Upk/iPFQ073VY/uLN+ZZL8SWSzj7WRHL38XlHPixkDhC1LEENW+Fn58UQCGSqCLOFYntJn43ad
jQ8yan6naWrZHWEYqYkUb8vcytBlg66/yU+lt1qCaGckdfTsX4tGw8pewoWXa8Biw9UXdtzkdxs0
8X8dVcEdnMR7PuDEVjPysjxXpySWdWBymLfKeM+AGf9oOONLLopNb6XMTMFrti5Lbe8gVoFpu0p4
FeRsBfaMDGHSo8so6+9BJGBDIKXkublDL7bJrO4pd+QUUOlEHingcuo/2ZZe7A7l7sDhDG+FtgSL
9CNHa118o/V5iYtwS8QV/9vyOFhQN6VMs8En88rqmn2NN7WDe8bDKbV23e5FL4pvlFxUiV3xOuF9
MNs2XhFy89z6esPxoUJrnbKvjyURdaJPfxa6lD+PFmVIL88ilKuJPkyj15C+GmaHMdyByAff4qVc
apCIvtiTt1PUtYfJNrutLuWuTNCpWLjpo94A6FbhOAAxgII+axCvd4jNvayd956BFW1MwbqJBZ+r
2gYK2En0FgYS9LMrZYzx0eFiRYXQsHSpYRc18cHpUxqLeFUeLOeoCW3+G6bju2ZnH3HXagfHGdpX
aMpLPhNZ4Ea8VGMgZfSuW65Qb525WrsXQ9xSWvT6tjZD8Fa6iLa2rMnLe69ceSbW44iCGmmB8Kh0
Rg1RTXgZ6IFv0OAdJjVRr/jeW1ojXK5woraiQ6Zl/sZ2QkakdUHiwxAaFJ5jJgR/UG338fQyNf33
nBYvJaeIZa39kjYXjFD1SZuNq0u6FGiyredYCyhMBV5VQ1UW7jVPZ3RwTkMN5JqB5woG+0p+GVSS
1UIpjcY3g3nrloORxxUOWgdXkF0jXoh81Ec+oeQdzeVwno82RQ5wfJuzmPEnMQsQqW7828mLqFNt
awz1ti9oZbN/rpwx286Ztxjfe1pqJgqh3gwGkDOBY8QPlounZBzZ9011GBj+0CXwcco7Ffeg9mSI
nyJrSSiXQMpiNucqo1xgIB4jBNL/Iu15HC24+PqEkRLqhePln37eNKcKjg7vVvbdD/ESA5++jFOV
7S3ffoAu5G2kI4hn6A0cNeC+y+1c1TkRGoDaB6Rw9CD0vXJrsYmR1WUpbb8+3M1FdK5zooMq4kUG
PbmClOMi8qAgsiyDfu65yux6EUqVf8bGIQiHALHKS/AcVG4SQGYTa3gnYRCJ5DoPBl0B0hknU//2
fMEfUXmvNeHIxEOpeh/m2l/isaBfabwjzVD/LWqHPxuhqtLyP62EcpdGfxmgsSakBMOEDc4jMCOg
un5VQV+tnF7ByAZmTuWdlgbdl6J8MZZeirGQPQHb7y9zVb2JwsCtkPyplQtGgEhs2jJH3RnRwxje
R5FzZ6NNu9cb99lkEmvb31BT+OFo1qAo3beF1wMVYTXwqt3s0CdnP0Nqb5a0HkEcRg3xM67b7DsL
tG8GWZFxapt2uGqK6ZTI9qBiExq9y9Fb4/yxCov4WYwQQwlWe6RVSAuKs006ujbxCo27qotjrtPU
1FL6lZO1HFHilVk7+ko2EixLGJ7tHMMRARbs7xZ929hHITJwcp4dbY147FTL/DpiI706uGfgMj2Z
Q/TRMHXZDrUPur+8M2Km2jCCUOc63CCZ+soYV6+BGplkYNzr+Ce0EFQ7fDEaK3cku9ORDWHR+h4k
DyhRbaz83dTX0DF1wI3ETnRuvyBtiHKoqkuX0ORp1M4o8PXPOZo3kzStiHKBJvVjM9U7zWfRqcr3
ULeiY4qKK1lyEehz3SPs/bJPhW4SvJmMX6CxfuiN+ZPzhUWr2ZByR9NZaYQGpO4jcqvjgHx01cjq
hQ4BAAj30rMR1jAHdvhuGLhp09lXpNgLQ984L37UvaFdeG01GKqCg0FFphLBdPqXDfj9KppsX+BP
l2EwwSAcUPlvVYOYwsWxbqf6KzndRtivhx6VRAv6YNl3yQiOX1yyDWJdT44xJ+xMD5qOF3Iw75As
JUFRpifz6usA1WoNJ2dZXBOFXJlaF81RPZ/Q6Gwievy7NEYVyjwd9/Z9oaXtblDmhx6KTRc1pNZJ
aJ564vwt7ZDxtP+tS5Rbrl3B162cJ4iCIYOhfa6q5zZxPqrUSzhC4UqNCwoAtIRfhXuhCXMB85B8
SkR/SqQBPBGUqWrauhqrkkeHYyGX9k2ZQX8cpgMBLk+0IWlpWNmPyySEJoAmNlb8J5rJL+oTkyIu
Cc90OSb6mVl4CZHddW53YuS7+I5dGK5d9SoqGrllyuF3dDmPCIpkK56/BzqXBQEuwou2JDIjICnT
IzgUGxQloAfHqyziehQK3NbivFACs2mpMlZ+Lwoo8vTpTExfXL2s61FskZMZiMH7yfBt2bp6jORU
0egzfodUu5o+jmxZkXZa/Zi1C7jT1s6dv3gDwZ1rdgrzY4yfIpuz1uDPb4rYmMYqn8EOtEEYNsVJ
Gjb8XAFepzcieJrYuL38LYv6x1Ej9JxWyyNj1zsHOcca5kG6AbTxU7U0guex5CjqEbozuUsSUL7x
HQjxGPn1Kew3g0sPwNWxcKY1tp9koCf/BjPltVVAb/AWX9lkFT59Yo96ZWyqZtoPEoaXJFBzH9X+
fW/YH5hakksRtn/dcf5tQ+/Jcsc7D3ViM7+mZqc4YqmHJOHGQNlybBP6+XVrngztOEr7DIrvy2o5
4dvcRr3/3tNt4hRF3bvQklVvrBRvC/PEw8SknSM0B8Gk43xVbLjj9p7dfUoKUG4EipvYg7M8g86z
fbnxuo646XKn3OeIxMt1R8yfJWnElAiXgsHpfvImJYPeax+b0btvIkLmOkmStWXtINsgDzTKp6Jy
94DTTUPgDWKvNOuIngSwwNAB0GZUGAIJUsIAdq1dughjZn0QHrouI7fE0yrY9s3yYcpUFLT6IzkX
zey+EQn7NWfqnv38EuHx3ZBTA7FOqUPWywv4I/clJPLWoMfvm9MVSPVbrqX2th5Qa0EZPJv2yep+
+nFmdwX1my/QVktfHH1EGraG2Pm9CZZN1M8qrT6Bg2NnUPJSuyEnBmPdd6bkhXsAysfgMrwbobau
rHreaS2oHwi1M/ITUCQZAgRq1lehNw82+oGaFC45ssJjAIzWinUcarMKBJpWAinoPhi1dZdOBEQy
Y2m3ugFfVObZgIJW7rxQ1wBr+RdZEtCig5pISvJBRgIbJEPrLuneauVsPXLy6A0TUqLRNCk7FaQ+
zuZQ/x2qOsV9yajInJ6qUP1J+8w6WzmT+pwpudB4GXMW3rBBXee4sJFM5K6QxX0W3WTduYIjg82V
rA3y140NusdWoBEfuSnszA26JsiRQiFtMr4aqXGyk3ItyFHWTJRrrX6yh4is8+jFE/KNIbBaWdbA
ZtV2d2FLhuFQfBgi29de/SgBdrs+l1af28CnQVUaWNmRFnGD27DtNJfr2BiO4Uzak/fgmraEWjPM
NGQ/OYtou4Ljku0RcRHZ3D59PJ4Gp31mlIV3YhaMiW3n0WuNS4rGgapemzeRL/6UmxhaKUR+c0X8
8M6HWwM7wSFFtDOOmYKg7aoXiGXprqKBt/JZ3D3n2ZrA/6t7P+tZD4sMBSy5kQPKgam7B0RhrFDI
hPReoX3TRt1aNHBovEpSaDX/gPWTjSmCPxhF7T4NBRwtApwgRBksMxm5VhpJhsxw/ZNq9Huk51xQ
Y2tuw6iwJ3idJDalk9kx00lQdS0PjkHkQ+S201afcg89aQn7K+TWhLLleQFS2B5oYQRMPkMcQIta
4z0YAnalbcRJeW03JYOrlrC9jrdBa6dNbmcnzjlMXUQZMRU3mU15GNTHRNT3XR3+EpToBxRi9XoC
z4hKOsbm8IhfayGH+cTSJMhkPf8v78j3/zB2ZsuNI2mWfpWyuB5Uwx2LA22ddUGCu0iRErXewBRa
sO87nn4+Rtf0WNXF2JiVpVWmFAqKBODu/znnO1XbVFvE7wDsBKKu2zT7yazGBX4dmHcZJxyaIkn9
MJYE4zwcCBWlKyQVC7skndSy9yKfHWtf4n7tmkfLYKiozUDXw+RMrRWBkB5TYeVHNJMhT6dmdehz
qLGh03zzGcASjMmKdFZLpITnfqfaL9AYay0zzn3ObhIRUZ2Gtj9IG5xq0GdUfmVvw8wBlFYwjTrO
DvCMyeDKCqNPLR/yZUC8GK7Dw9SNr9KRVI/Q8+xjTSEJs3Ka0oFT/8hbdzEb7IyEl/j2Onkzpl4/
BFq0deUjVodh0frjCYltWvTr1gwg0xiguA32jHrFDK+NB8jB5QObkGrRzva54FzQmjQLE9Ba634E
IL0CQMe5zGKH2u25m+pNO3O70kruVs8o5e6WEl/GMet6bs42LDmZzVvX6ukew3y18O1b+m3KEezo
Rc5y8+gzb5ZiMu6tVN7Dr1pGrI9eBesZ01EBMRugV9G/gWnmzeVYn/fZBtTUD66La5KgxjsOLD5n
ElDyKGrl/E2qoAgYZzdEMA3bWLOQU2wuDY/RnkFqU32gmNfgIjCMUcIJFAxghoWvRE8CwPn+a1PS
K5DF9e9iyr9pwyiXlN89WpPek00mMDc3nbuRbXEtdBJ8pWPdhBHk1pjebeFOhyrwK0/vKEpJoBpZ
Yf9IjWjGo4NTfekXyTq23Hubms9QU6taoAJ1Uf0k6/DTcoLR03tKkvMcttBgvc6ydiCuQfQIxWtu
mpds1mIIVMY2Sdw7LSbIMepdzICy2FhNaW5UU/ket2IfPkcNLjsaH35Mnipjmb32qU9lJJPA/GyF
x7lJX9wQ+xrddSy+OAbK/ptk7KcWlusIYk9JRWXc6O8C19cSrx9VeFZ5jUMKmEef88ufljS0BqGh
ZScC5AvLUomYV7GOIKJlrOegwJT/MwwczYeQ83dH2Cjyp9/sPBhiKh4JhZPiLUu5oFvkON73ZpfE
sPhtJidxDwZ+REN2a1mc9ZVbUpgWDMVrYCUft3yFZ8AgbeEoLBUn6BXrlloxWuWoEo8ph+AZaRge
lPKztRyY3gmb0y9YyKtfMIkDar5L1KAvRbdT4WfMZQMFovIIMHSk1amH5A7EUxRUONrJBbel/27Q
KYdNYKWIKt2PbwOFU1NRWxuHpxPmiwRGku/inaUnjSoodcryC74QKMBO/Cahy+ACaqipjGjctGx7
n2Sdf2cbPCoGBtOl3VDAIqc1+N0H0DhmCUK6wV3nRepTKd1d6jh3tVEWO4XlDeZtnWxsHtZ1PDxW
lJrWjbjX0gnhxbnE2HZWoaXR1aiT3XOs5Ov2PCVwr2haQfDOXHUvE4xFQ7kz9LJhRWe7T0oo5TwC
pTOikIIiGA7bCF/8zRRBi8HdlFSgLgMH3JSyoRX1ZNvM8pjRAcvn9QJlrsBzX+v44YJxQW7KWFVM
rDZdVX0K3T3SEMK4yOV+LXzjaWrDHfQVi26Q9qFpugsVzEFCRilX0t1gMHxHz/Vw8EY7S4ctRcF7
a/XDucw4jyi0YRQNih/yioSGNv+Ikim5zll/JUnoZlO7HGzuyDjuL7VBM18rIs/nyO052rSyFFuz
UJXbQRvfTfx/UL+49Pl8ayOy1yGGJ1+xp87K3tgr8CksepCwWrZOG4C+IIkQxTglUpnrBPOhSeHp
hf7gcsXjnChr4KV9unEnvUQvRN8a6SRcDpy7MaZUJUfVak2LTbTNSmWSImPVLsxAIjbVK9NnCGAa
pbl2DSPD2xafOhTFhe7qWBeaUZ6KTj8AM7/3YQNGNTVSFQBkxoIB/68HMzaHdD3NPQ+7nlNVE9Sv
nUmRDU3ocDqb+F7F4Vbc+lhy9wPQcn2XBMA6E4uitqBLj6G7i2sUVPjv6aGe3atocWFNHGiSJP3p
LZ9hrcS6YvZPWtAdy1QJr/bDH5yxySLGKhA39xFtWXPp5kuufWvh9JglAPDDSfQpzx6DLYEvbZW3
42tVyR9X2Dxi23wZTiCPq/CNabFN0RKN8OY7GyqmRFRX1tiN0rE65G231aZ2V0tgaLX2GFet79l1
ckqpFsPEtKJPfUNQlfGc/Bj84Ar/+SVQwauf+9+5+aHjSk204TsycDNNwVG3LAILZXjIQB6lUpyK
IDr2g4+IiOE37bCyicgyT1Xp3jM0wjlDJUSbp9MqThwGC7ZGVMNHeJhHyVaP9EiXFdYC/nt/K29n
q9DV4Ytx44BN1SMG1BdijYorov1MBtSpwYGklkXdlUI24ufa9IYY8lT6xnxHScGnvulN3sKKbdBJ
n8JXvYy/+G2xts+Bvm59Lt2a3um1Ka0vyf2Bysg7qUBmZhkFKvrUOuTHipdsRrruurukdYbTn3+I
wPrGJzmspVaVHKjzbW6odcrFiME68g8adq8GGNKSsZG1zFyQsGdRxaB9Ez1a0ezCYAu48NLQaphf
4KqPSYoZDBjro6RDvRFnZ0r2PABvvqZ5V5fcklkFzlHXdmOVaeus0r+i0P6oNNmdzK70Es1+6gXZ
dtuEexMr2nqKi4MJ4CCF9lrbOEm7Qc/WtkH0i0qZ3wjYySpyOYpN7tuUlVwqVIaGRtQux3l4IzsD
FC4xf2pRgBA0UyYIvKR+5NyaZgkEf704uSp/srBe761+V8GiORoNNlxNq/hm/cFgPufBFAHVS1J3
OSrjK9EmquiiANxTi3RY+UA5ZQmI6Nff/uMf//Ufn+N/Bt/FuUjJC+XNP/6Lf/8sSqrOAobt//qv
/7gWGf/782f+53v+7VuO0WddNMVP+//8rs13cfrIvpt//6bbq/mfn8zf/s9X5320H//yL9yLUTtd
uu96evhumGX9eRX8Hrfv/P/94t++//yU61R+//XrE49Ie/tpJAzzX//80u7rr1/S/fM+/ffbdPvx
//za7fX/9WvxnX7UXfPvf+D7o2n/+mXIv7MSKlexQJiuFI7z62/D9+0r0vi7UI7Bf7aVIvBu8JW8
qNvwr1+WzZeEMnTdFJaOQmv/+hsy358vib9Li/p6RYjaEKZpGb/+z+/9L5/f//08/8Yc+VxEedv8
9UsJQ/z6W/nfH/TtN1O6qSzDQbhzXcEXhanz9c+PhygP+H7xvyqXcELE3+MV7EozAmLpY1gygfO7
6d5RLsLGYAZbB7gWmnx+Uan8ZO6DC0rNBS04yYHZgNiMPbazTtTykGJ99aPwnYEIDCkYSlyXKKHj
o1Y7ijOxtnUc7bH123M6EVZx3AdJFwWY1wlMNYK+P0fw0EqI97dJ2mxpvztGKwwef0vUgnEmdVRo
yK8TCqHdEPLXR/CkcyvxgRkZERa8Q4WE6u6WuBlMTLhazKzSlplNaRaWi8FB8BTNi6Q5ZJ0SgvSF
ei4cDsZDxvmlrSBO1NPkMyA1743gHS8BdiOAmqnqv8hqmSG79abYVTKS28KKN4hL/qb1LNruhWrW
TdZVHA7bL/qd0Yqa85D/Hmxub4BOhrCQxSzMoCGjGaFbPjZqgTrhUmsNq6/pUWK6wdjOHSLpnKWs
jiMWiXkdk4VraRpcO41xV1TE53VzE4Qs5vip0qU7zPtGFyUFFhO+C/rZ+/kzsdEdXOc78vGy9RU9
CPhvF70n2sjGkhOg9xQvt08kTf0fM1ccxEYwP60Z7SmnIoikhneTekdoP7gqnrGM/rzqGhMOFGwK
HwloYsXtiuFHjFa2HLv6viibc+0wuC/leQjbYW1XGZAyrb7DTqZav+JpSIFeTldMU5Xj4Tnr22aV
i5sxR6Ue2ejrPNYo8qRoOeQrfCVLoFQh2eOBqAmF8oV/gN7se6YOoNdpxmvOiS6ObBKTfCNSgnEd
a4QPg1RqRvdhZ31Ax+m2yJ6EHSwBga4/uM7QL8uxJLQcwx8f+SxccvO4uTFjBcvB9a19YGD3TEHm
+n5zDuYQq2mEPfOeBkKLXBc07jGqId0OtD42UfyJU4YPlBOYH82/NSe4zyadgcVgKbLKGRqhnVJP
cs7RpZdtpUbCiEPp5RaDvrFGVlKmuhtD/naImBtuuX1Fh9lt3XaJb2F0h21w87gCD9MSZxF0z46f
s8GLuO/S0HozfOdVcLVRPqOzSDFScUT5IXTOtXX8yY5/muKvsQ4IU5sBoTnqBphKXgVqP1Zc5O8e
rG3kSpwZNsfYYADdFPZkWFqm/YupI8/KWJDLiXBRE7ZYvhTGPwdYWzk9CxB1EDBGc0PISyzCYROa
3PWp9OdVU+ikskMG0ih2n5XVhmurg3fWJ7pca5P9OfW42V13lgf7fVKReddj09vnXU5bTS9PVcN8
Xc6ai6xPgfxQGfd6sS9iEFAGJ3XA9YaX6aq6oDO1dlSc63qC1NIjaxa5YCA3irtZ5JfeyLFgl7hE
4zRltgsNf9m01gUvK7U9PAZCrcC9NxlXHfF9A2wRtIrtPDK0b2yDfqMZFD8eRhsERUGBZ1b+JA07
3nwSd2Mc2yeZEJ6YzRfLVZQBNTfc+hQcCkcDKjMNVzt3OF5UN0a89RvIooWbIVkZ5q0NWw6vbEzt
gz77DGotA8qrQ1ZShANYR6MjwOoMgEFiQBW49vZTLDyrzSYPFweSbncjerqN9GhZ3WuJdilRD0B+
iuzerat1KBngkQrYOFjIvDzhBblqpNpw/rEqQeBP4I+3sdPlPoipajjWBQQ4i+HpKm05zWhhi5pY
4h9AHX6pbpcuNbTP1qR9BAGk4nzOD+By0ECG7s7v43IhMPLl9dxtaZBd6XZaryuLiDgyLrOS+hqa
60a3+41WZHdFd8EfCpF72Ro6I/rY/x5cJYCMkwUtrRbXvlvPYJL9teA7vFaVJ2yFakvk7NBMzEHt
8WbbEljk5tJ4dVx0vpqMzGZNGiM4kFC46oao1oIzkMuTO0WrJxpKI9scftYBA3p9nF+QB3kAZoXn
RNxvQ7ArRiuk6CYy8VDNO8MkhGJRfbDohw4IRcrETdbvUYzntQiMaWM63ctcjC9TZTbEZfSSiwYF
hNjMKCvCCbfWD50S+HU71S/6UPIeuBy34oAYTY4RouAJWwrjOajsiMK2ZplSTnVk8TsVvcSTnv6m
9ALtTlHA60jxQJ6JqNs61HkIzw7VLHZWL4zfpQJzypnH2QwxR7pBu0EqK8k4oSu2umneV+DQzpxt
viIq64xR7ajoZS7bZcgx7keDc41aUQYGPqfOhPKMhWPK8j6L2AZwfHquGgYCgWuGh4qRT1MMHaJn
Rjfm7152xEy5N/IZrqrLpH2ZocDFxkX0+WuqmNjFnXsAcu6sLJfGpJIHkDkj7kHT08lhJUcpc7Wx
rOLcqRKXlE+zXuxMa1fDRedP04oo+fgb1HmcthQo1gxuxtTcJHn2mImm2MSwNSsffMdkY1GtHTbg
c8N41JABB9+63BXvGhfAYRA9pIE0u6+oQGC+qqNK0pHQuf3FZMh8htewUS6Zr8DKaHuYws8BlONS
0J1u42VeUqSwN8pSbvq8g5Yeq00twze/LoG/leOF9W3EZk9jRd61XJi3HFzTJ+1qYCoEJBCFDh2I
FZnqVcEqLAzFiYYbuIrw0lKFPorhGyJEuugm1V7nyngYbr8QdsVsEwQ3qaJo7vXIEsdcYTvR7fA1
7hqvoPwgZUkhAABDUaThz+yrBXbi916Kuz5iTVa30tQSjDlzq4IJie+NTuzsCYRhOwjFuGqSjJiD
QRkOdppPR8vIR3U3vTbPq2Uz0Gmch0ynAvnF8+6tRheH2VnUGB4aQY8YExDGab5fbas8fSafau6q
qqLhDXYDk5DuNMRhuzEKhFy9NQRw3RgeadC8ioFndBGBis/A24MseSgdGOUjfXe7EOMlrVPmGYre
rX0v83kXYib8vZTLCgbmLeuGsT1nPkaePialbOCjhnrBKwtAHJ2G3iCGYlcmAFf9HgIasP8iqVeU
ku46EDtTMlZc5x2eMFA2NpbxOYFi2Lj0V7Kxy25fpsHvZ0zSbsf4ZNuRfNJMKgRMhUTJIXdctyEo
FN+4efBu2UGhuRQpTjb7BiI/Y6XbHu6W1OjJ7ljTte9JngVqipdFSBEu8cGBn0+3AiH2uaIPQL+Q
0JtWEoIJy7E+e0mffHQGeq8Zc9YM4g6d2y77lRoZfDoBdI5mmLccnJPVHHcxzyPydeU9FWzZPZsz
CnMThBNAG3MukrvRSNd/ugfdACqZNUfcIPFRN8hb9vQrncFaL1UF0T8yw+ZQFA7FYQnaMLzOzfjH
5l1RYFKFSDk6TKy1o5heVRMLZN8ScSTSCeoe1kxVAS2jXFtUDbZ70mHYS0LFt9KBXVAebsxTv5vL
68Q6v8zVVvY5MSOw8kugsOtprmDO3VaYdDR/sGaehwTgXG3fA9uA/JacGr/8PXCEXiEb2d3HkKh5
xS2+04ywRr4nYuJmio/r1YEAF/n+NtIHPuIQbaFgYOJGPFgpxgNCGbIkhB5JWkKh/k6zMD1348fs
j9nWIj0501pGwRq/gOkPq7Sa31MR9YcRLYzxdhlX4crprItdilXphNXGmWksbKPpgl5OdWnsYZyL
90VgPQRTO2GisUxaqDqM0dHwuy7KcGnIdFgbLVF7YDMr2L8pdoCxJsdClFQRZvJbwiRV376S+8OE
krdyjVUU7sgtCOAz9OHIuB2bchuOzk6joXgpp85dQ/13j8km7wOf+XM5ruKgOud5EZ1Fw1jCZiaJ
uR+TqEbqeSxwh2FNZwwZsA8l50y1vCOPUZCttCaN1+3orAwH33uR4B6aGw1QgRvstBAMehaSqKlT
Ria2xPUzR1Qghfk9fGoYfOCgFL7hpZA+lBNKbKmgauiS4YqrrRJ5DbaNbkyupxu3Wts+mqgmC0+z
A35trJylYaHx1H3bIX+jcRMLmgws/L4DRjVV1XvtxyS40hrPkeOeJMw9CMQlzSpcarlSM/UNU7BJ
RPYJeHU/ZjaWyyEiO0k2knAB1nk0inxiOl8Kr5/o2QhM7ZHukxc/gJSpUwNBtWPym2Ihb7K4gHS7
xUFD3BvBd0OxYLXpgvqJGHS+Dhwipw6hhkXFuYBeCVV5HMcINC7phImlvCf9EWx8hEbDdATI/X5V
zdXwMM/uUlrE8tsKzR1jJlwEt32pHdQaJK2PrsYdYHI5AhbQ6Jdm+DwmoblqnfaaFfq4c/MzFpBi
y/7La0LBfSGRG7KrxaEDYL3F3tN2T+MYXkqwOIuwQczBoXiiYryPXIg3nOkX81Rd45T7Ps/21hi8
SHBNhAIIstm02KdBSAxITzMv0dN73fQqtk+eI6nmaR02t4ZrcYp1si0m441N9wrFO9ETo0w+cYqM
Bqm+NCyNbC97rxcTSnuavKm+hbc3U8kz0QtDcYkoUZVLhPTkznJ0Hpzz1XT9ZyemGbkL2wdHdznd
QcOvGYVPtgHJunQDGNQnl3bHwCZNQFvLC+YEQmeKJuEh3jQdWuE0Ubleo5uVCaIG2+yke4wciwmq
PoDk60IKRChQXw8O568oOyRGaOKEyCGDpe7KYS2MYUKlDrJArzOQDwJt9qBKeeR1YScQOpbNwP6a
qR6BlhXwH8MWJgKE+Uyz5rOtyO5oA5xoNow3RjvzegcjJ+k5yqJuHizcF22MqREYru25xs4csVo5
sYb1KWNJEeMTlbDGwihobaj77MV2kgceO69Dfxdiwke36V8UJwx+O/K+eq/2hZN9cgtx4CppoTZA
Vdw29Ns/313Eg89sg0sVxjTod5kwcIiK8uj0LH+UlFIh3XX8CZ5nHM7hJccgwHc4RLM7rUE7H3U3
3Wq9y8GQuBpOXw4m0cizY6DWEHqBi3v9auocyENHDbR2NEdGYItY9NkJxRrHTGq+6uiNFDo1X8Kh
ySqDybBoBmQQKpDWTZvLLWLIIw+WjUWCZBNN5QLztnVpypYK7pq5lAvLkWb54spa0J++aeg40Sg9
nRENkzTWjpYDzmIIxjvRxQctvvY+bvGoELBpDDIwRs+vqYiatSDZdJvjYJg6NEMHPZyB1LzoCCxp
bfRe22VfEBXw4kbRvqghwmhki8OhZdfr5wiG1aWoGtog3fbS+BRe4DO7GEN2dp2ENFTLOzCwsiBZ
RqsBZ9aqKnmIaSuGdwQYEdwogm+wH2JJcnTjrUzcbKuxc1vrsJVR+dzv0kZLnwXpVSy7wWqqe6JL
/VeUuM4Je/TWShLcRuYRvZVDrRG9+1Ti8meCu7SDxN/h1JaE5owivmac8BZQLJBRwqMQ8cm35JOW
K80LE/dpbiTFtoQKx6RjI8Q+GkxhwsiGCAXPFD1WUB1kfIxpzEszGSz1QBRrc5g23CNtLHg4QkVZ
lhqUOWxtfV+tfVicgOI2bCQPKFo8T/s37o5sNZt0RfKFhOrIZVpTtlbMgjnaB1ZqplEJoBHR2vcJ
zHHie3jg7FVNSsKRNVG5dBkKlPxxuudo6Fk6aeGJTL7bQNny52VOtQkKSs95wlwR+LsYRI3WZkwe
JnF2ZkhJdg3H4MY9ZjJGFrzMdwX6pBe1K6tA46lpCSvoox7Q8mXzEOOpa42Wi3OuvT7M7+hOnbPJ
35nM60bYnbQL1ksaP4l2OMW2MDiIR+azn5V7h8HjViXNS9O6JPUGu9oGObVUWdAppAykkJgRWJwi
bExBzJEdssftGI1TX90Wmxu4rimcCwdYErgmIxRyjZRiFsGZntvipEt1SLssvR+0Go91C9JI2MeZ
nCeOhig92Na802UJVJd6eZkU62A44tDHY9IlW4pMwBGxkeTH1USFLGrmeU2HbnS5lLN+03auvhx9
hVNuJpQ+R/XvDvv/moBoyBIsPxC1x0d8iSTV5tmLhsokdGeewJgYq7KGwDbAs1u1cU6UE2V3T/3W
Pagx7BZRppbIsMWRgS00EBFSbDVDORj14UNV/s2moq0bhruMhLN20fcRm3L2JqqxP0I07Lu0PTij
23ryuSypx2rs8X7oKn6KZWRcDn3mxTZ9VPXk+PtUPTPe7o+kN14zySVqSe1icrhaCjM7C5ZFXqez
tJhNr2OgAmz9MZEZzEuSjuMtvVfbZITta8LlZVEPjo5+xGhQHPLJfWaiXC9aHFmLtEQNi7JwF0mC
frbecM3hp2YdXBiqRGSlTihJm1NmKkWtBUbZxLDvBa+ScL5cqzrA0ztjcWHt/uCJ7O6h92/pqe8W
sknB/rFKeCnRekM2DscPczikFcodgB8X+d3wvRyPkZHGzRYdlBFhYIO/GGe1RvTp4VfwkdoJ8U2C
UNQw0WQa9sw4Ru4OMr/io+izu4CX43GJPfKHfYx0ASeMYXKWUOugz2ijhdJrbOysnd+1JjvpdfZY
2Yl21ALyjGQ88FSSzJhj86EPe6bALvb2KtvUieWudbhLzJNIHzM6PihVNifLzK5V+6TrUGt1pR2K
HqtQlEV4Jgy5pXOK5nIqwATJMM93qQssC9yFQRas5uRj6slEJ5ALvKiakqVkBV6EVrl2Zmc+zCJY
8ws1R11ngy2Z9G5iti0rausGhq/UNBtuefTNFv6WhLYipjNkH29C0tvbpJetfg4BTOCnx0ZGwRWl
mG6EKVrD1eII4KRBgQ2bPPXZL0xOdERUmrw4k4EMllFvoq2To72RGyW8ok0nJ+RnOpsXlsGwDJw7
W2nLv1AedakutdkNO0y6T3E+UjYFr9ObB8n7qQNj1MSX2wxXhzNxOhg/GpudzJ+Ho2XKd6mIGpSz
R/Gge6hvh9a+4tOvwFgplfZAdsff2lg9xCaqC9YWNqWua29qU3ugk4NNZw2dl5Zhd93IVwJXHW1Y
GdM9ewxhlTIKqSPc6H6dNCuZX2WuuzvdOAf4YfaFIXe5qfEoHpmw1ZO7TKN2PqbC3OoRnpesx5Yy
xle8YvrubEG82XLMug/r6CHNgkMPl2YJtQOwnDsty1K9YnH4aZje0ilAgwHDdBYxpgPmhEPGCGjb
yzW8C7TKx7jfWkZnuES2Aju6N5szp8dZD/d1bkfeYDnOilP0ku6ZeFGkzdOoxLjE/YthxTjWQ/cQ
+ZSmysS6VaxHnqkGG0QmAX9OeqD4klSspXypx+RSA2zwyTjtnbR4d4yB7VjJsJF1D4y/6+zBj0db
o50X8Ag0KoIsJkgEceyCFs45rzds5bBmlgA4LNtnosruYnLyhxqRxiIBuBIYIVYlZkGect9pKw+9
CUgNp25ILSqcT3Zu0jDBOyYzW0LLeWUIxQFQJIusAsJDlqpF7sIdEwogGTdfr1e1k72y4CkuO+Mz
ccik8PeYlENvbBdWFwKHqfNc4KCYby0zqLfVEL8HgsBcr8o9aTMuImyMcaPSLXueY5+15SazIaEM
dsnuL+VKT+EO0ryUMBR2/LVbEpGRMcNNTSSs/1USrsuchRBR65iH7SEJonIXDC5UoFZfmyIRdMN8
dXqGmSj34SUQoo16jKZW6q/iPviINM7yVE9GwFBvEzUFP6WVCZOQGOtUhDuUIGr0M85fsfhsCjAS
7830xn4pyU528ALRD+CowxQub4imFASo4CQkmyR9AVj7UfsBpcmUW7Bv5RA7yti60/X5JQ9QDCJD
rGur/mryQC6sjDIQkKgzyCH7qXC5v3U8XlOvkUZHa+FX55YuDJ5XjWGs60wS6aCEx+H8ELSHQI0Y
XOwP1fSfpZW/jxY8EtXJV3umOPK7HUhhTFN9jF0D9SKne2PUQpupWF9u67p8w7M0XNzktcxjMGQi
YCZUpkCHoXFNgab2CuNNXEJy0235ezZggfLUMwh+phu29e9ihLwTDYqDx/jltGyaMxwLd2lMNFAJ
LPt9SR0T6giP7iHMjmNUruA7vHDFsWLVis6oOn6LPxjzLOoGJ7gUn4zueB/M96mLXwICE25Mk0/I
midGXl7viz1xW3VD1XpwVNI7HifLgkPBYwcwMFfRYw4n6K4Jq2CPHYX8TKDRiGeivQTBE4GQw6Sb
MwJK+FOF1GFaTbekDpyWQGq2vRDixUZBFyrq5sFIzFNuFU9xTztO2kwluqO7ygzh7I0qe0jzquO5
EvwwH7+yNQb8nSPNOITYshnueNMRV8WldOR3vIDrj7xOGussh2qVAHGUOgbSJnLrA4GdrcbEN0jM
/BPjH2m4EtgrnFMrZfTnYNgV1X1fwvZPE1BnGiY1tlzboS9uTnR/abYuQwlGC50+PLV0HhylaUPR
opuQ6uuiPvYRAaRZA7pLqoPzpwWwbQYg2IPYThNk3DzjseZq40M78nYM5PjtNOe+azKJKEbG1glW
Q+ak15wZ63Vs7IdWutv8NtKQIT05GqOUA2+KV4+19agxuTgo4UITukHuG0xko0nTUsMyNkaWhcn/
o3MTdaE6bUBU42hW22l6Uql+TNU1V2ZwbOAc7ds5v080R99BsT5SumKuYotVEohA7/mQkn2wRU42
8iB8Z9hyJ4psY7ZiUfBT6WS/G6Jnm3eQknCoPe06DcuNH2a/QxxxaLK7cGRMiGg0HlVDb1rur1T8
mqbPGVPiSj6EnXGHZuAVBmGrZWX/gZgRhIbHzY4Lhx6UpFu3A2a8eFIIlc9J8Luh41Rjw3tbCUuU
WIFKnw2LrL7387eBXJKWQOJMTng4NiJIHkc+1N6wt3PNbJmFlHZfudeE9gRkdakPCSbFWK47Hd2u
9hmPCnKgWAg44/JNpDpOePeod67OOoMu7jQwkxPglip+yx37x70ld+njuP03gbY+MFZsikuTR7s2
bb1Or47h2JyUS70Dk5wN0RZUjO8WwIeTApjxgYL1X+5EQWxI0gytAekXnqpOoZd+odAGY7u87UOu
hXEmZbkpIY6Sa/ucpp/KsHknfpr8PWWgFbs4NoJiU4BVhak+kSsJmewGCWWcLN8pQ1mpveeFT+Nv
6pG6WyBWMyp7FoynsVOsxmSPO2LAGBWPcqGVZDgdXCRkNxTjm4T8UTKEyxlSr6RFjEuFSBOQeYU2
4WBq/5TdvgSmHDo7rtfzOAXPkxNtXFJitxKyBsZZgee4ZSIZrHQQFTGHnPrFRK5s89fcxVaO+FLR
Aac3zVKVE73SKDbVT0dTeNdupeyfp5BrnMK5GGChsPdISmtrks/IccD9OfQBJ4etCaqMpOyUJGtb
jeuCZGdRjddQEu63goaBWjYxb0lh4HPv0qQ6+4CNLwaUn8wgZG60m7Kiw/UmRMPr6N3h0jLsMZu3
+gYWCEMMrveTAVMr8A+GOW3YgPBEo8rJEmszOOGDZ93yLPFk45dD0dknstzUlym/MLc/G+UpoeQB
yCqr7MHtr4bkIm55V7FQG2/WgJ8+f3WqS6biVacIq2jVhhjfpgMwVmtk4LD78/q0INxY5YAH+GjY
zpmmhtshYuEydCS3T6iI3s6Oge4tSZuD4Ug+bxUH3NNr0wKxTGqjRxBW+mMX8CswJWz3vYAfJl7x
huJHYvA/eM0AmhLCWS/SOzueFybNslH8hPSxioaBZmMm/RlNAO3PTSqwmXAHAIb0pn9iA4wSyccB
xaG2trabwO3OOGRWy5Qsd0E8IPzsOJDwh65YvhcR3WRJDgMYnLp8E/Q1JSgZzqoQDxziBhiVCQ6l
sMR5E7YXMsvtIfOPmRmYjw1r4jX3tateJfWphNJGjCzhZY3yCN5j3RnC3TVtmnoJhb+rrHJrwID9
dGEA1vO+t8YOO+pdbA/RyUzcaFfF/WbuAeZ70nr3g485oxOHIcEM5cokgE4GuysxJJQbHdQiJc8H
WbOTqOglXDLx5uWOFRUnMy3rNwpvawkLyoH5Ho0j+tb/5ui8liRVsiX6RZihxWsKUmelLPWClWoC
DYHm68/iPNy5ZmMzfaargNix3X25mrwXrJrA6TBjW6HKx70BamoK96p4c0iKoIFhF8Malz8LDg8A
EQ+Mrbb/nCl+6Vmg+2HFdXwSmOsrF94bXxMYvw9RhIf6mQ7db5JOu0F+GTlPuucSKaRqpoPqF/Cs
LKQScjDpz1ySFs2INLWx7q5AAfk2n1sOGQ4IA5A8xD4/HpKvGVgyGRbLwWkk101Wu6/e0wBkVEZ2
JMl3ma3ser016TGDYuxmh4yW4yi+GAKSopasgvyZvrmTdZOjbeI2645eDs+7bRJuKM7CtLm9KYgV
ZFNdDnVzwZUpIwjsefBKJoMQsLOoHeOKmkdqFg4NeyHbUDeiI6w9OG+DE+I3wB2L4+lEI7Bk7O1V
QXrH/CbASKJnXDgJqUZtOHRB6QMD2EMPWtll/12zKB7imjAqeHY5/HV7hNhXHMKvdgbk3CM82mND
GLAFMBlk4hvmBMuFyNogxnDVNO1FKJ1hLdonDdobqwhB/FLfG1rrRhsynM3aEeU9Z8Kc9SHvhFAw
+5+Y8AbEL32TOq4fCn3Fr3XhOnhhyre2BoszDrtSUZhs0ytz+Vnj8mCV3xhysU84X1XJ+zZkJj9F
smmemNhH5R9NFmMay0jza+c6jK+FE+OMHa1l0bZcEr18J4zmaULknCweLV50cyS+Fxu/avZVRAXs
FPtbne+jvcMyqVnTG2ouu8KiXCpQ3wcTC4hDsiELizmNdiQVgHIQHBzBG1EF7bGNOu2EfQLdu+kr
MoHmW66496rSTpWg7yMlhQ68+BIlo7eZYH5GTs2XUuFXSWthFWlvmZT1IYUJvayoRU7Yf/ZcuEHR
+WoNIQoq9juA7mVu6y9Zmmqv1EhfiNDrnmLvQbK3S71FRBITIl3qdfzuuYgpXUxDb1FzGejwXXS4
plI2B8RBrLUoOMv6/Fa3u0zfsYMk17sJ8XUjtq5G7zqwAVSS6RGrNX8GNeamYrySdaKUoI+aI+Do
U2pE1TquApy+Aa+JjK14ZdIeSbMqDwdN9hFfVVD97G9qMyG9i0OI5HOv4ZAOgbeQ/lWhtc7/7Kp/
s8i4uGayCaL4aozfBtTR2lT8IXUWBp+K3kmZ/HFagzJZDIO9q+R7/R5FN1We0r7E67kElmAVExxG
pDVviaYzlnvTNqFQvDnTtu68VTNUeN7ijYvNCNv9OEcsJSXmNRtB1dctZOZ42nTahztQ7qgxQXxS
47WWJmzLWB9uBil+5nii0PmippOidYdNz+qXS2TA6LmKstI+ttSdrbwQUCSNzQj0cOnsAI0lyH5a
FIlU0lWKHSTdV2Xr0VXASFjXX4ruvKaBSvwxWUiYD0jPNGgPyOBrcwzPOUADOwdRVXdLLw8f6ZSc
lKIANwSFfF+MyY+GIXNtVCrPih2d86r+KANqffrcOtu8b3vpKO5Sr6xhnQ3eKms1oBnx2XWMyyit
m1enjzCYNnLU6YNG3YaHsbaa6EBPo71p48/CpWIvI4TDpA320TbrjanSaMizRVK0Ju5a29OD8osl
DPiNSC9662wxYJ3my2dwTorvoqY9cqkVDeVCszeLs+c9Fcz6XbAfI9c33cbvh+ZWoJNxmE+aczeb
Z6w1nKXRSmHUq3tvG0QPORvj8n8qnZVJOK01W1klNpCFhMurNq4KdnfwBddTh3HRnDYjrSN2dVcV
efLQ9xrNfJacqmOUnUCRDsuyZ/QqfgYaXdlw+p5LcO+gdO5LlGPgoCzag5iCkMCUQX9osdImxM6m
xPb63vDIpeHNVi55NwAXAkSDmz0k4eBNgnO12ZYdQh5Yf2Ud0RMMxQSZ2kYTlDTqkYLsX6cpW6vN
RsKykNg/YSfp5Z0v1UJSXl3gXVMJhzOH9mG7MZVw4xjzopww1SS2I0OFFDEdBCl/RkCQlZE/4lJP
rhOO0bIFkd/QjmwTBnHo3uyrdc9DgvgJpHvbcvdy/CEBFDWugb1VuABxUPXAhigmXkjnGVbHCmFp
Hr7wLee1sc3VZBeTGWNsXYpYXkjovIT2iU0/+kN9dFW5xf28FpNN4UFNw92uM507YBTglxnQvgkW
7C7PBIy7Ttk01Uc0ogtiD63svyzSfIpilw30KcJfQEQhXxEhttbkRE8oRUTv4GJSeIs9JzX/UoWs
/fDCfMyWimqV0IuYvOgEg0bvTuoI25urJf/Isryl3uC3fXkuYg1ncLyOcr6Mk3ZPWgjYNs2VK0Bp
WNsaCxapfIkFS9roJ+LsLI1qVVd4HbxTPF1CPJcL06JIlWBZTkmnTfFW4i3J8PLpMDZO0a/ntXRS
HITr+UlHHTqsx7pvTpV8G2E2Nx2+WlHNi06x16YEBojcerFlkJyOxpUetoe4xUheAomiulg70svB
+rUeflOo1WYZn1PLfQQGVaxjuHI878Wh3zzFhKAD/UAv65Bz8MalgfP0ENIWFsOxkMSwki+qjZiw
3OKSeAyrLk4SQitlra08PJaxDDA30dmSX9h8b3m5XE07JpLpIu//RRJ/NfR9Il2xeizqnNdNMgdQ
ymU3I6SlOqbGy5V/pi5+ymS6KR5P2gRyblk6KB5bK3b/ibKmt6f34MGLV4h4AK3k+1QpL12QvE9a
scOusBxiFgbAAPYUmcqtWVdX0alHkmWnkUc/7MA72F19A+AA3SN62h2XttAhXQUBj7iTRlqmtHxd
xWobUVtMHjBjr0dckVruFTF73/UosZJ4I73szes+vfTdEWjBeE0Sj+Vff+Rr7Y9YFCuInFENygYR
J5HvCYmjCnlSF6/1HAOb9BMetNlK5iiXFt1hqwu9XKcqPtOx1fBhN6eMTXNQy0MW1o/UZa+g0oMA
M/XHaNtsX/eMjaNYxHUN4JgFdRxP350J5iGMzJaVYnyF/fYrmleoXrRG2PAFEpBqzlepHsGmcfag
XI2/mPp54s357qaspFNtNEN/1WuW0G75qSUK4K5qayJB2DJGifsZHONJdmdjTSmKA6jZwvvrI9Kj
edEwYMKECqF41CSjEqQ6OiNpTifclJ1Yrod4ZrytliTU7w4brXfuiRZ+jzQqx4G6xSO2r0S1kjG3
ynSgzqbz0zF6QQdCEMbr6PbhcQJJtI288QIbbs7+tOFB0XhSm4SiDoAhISTiYui3bjfncQF1eoq5
SviTzZzrmSqUE0AGdi9gUgo+Ecia+oPv7Xs4QDOkzIGNaa9cyoZbmYULqwHGxEjEpkQc+qI55PkE
YbKXV0EMdhGX5Ykrxk7PiltlChwN9bCo62ybueqHAkDBnLSftOHAD1qBfV2+q/P+BPafYWkHF2Bo
lBjTejhHeb+jC/Q+tONWqOPGqIgBA3ejDAaPU3TA9ryoZsI5Hhv8Uh/5WL318ErCpgVs7Ywraygf
7ZTvDINnzNB+ZNNsnMZ48n9MPm3ua6G9RmwEomPva5SdhaZjboHujffSqb71vksPWGJvjUepWsl4
E4idq0afsBzI0sXWg5n5aE+/LlwZEpzyhUzPi5YEJrAb48KvFdAk0KCJBjoMoH6CgqGO4F7HuOE4
NtCU+qFQX1DOD5qVL63YO0pRfnSC5oLcolcwZ4YQKctR56XJNIIo9ktZdoccj3FhzutXmiQClDmv
ShiWd72CAWRovOvUE73pzVuUfOMHWMXOwNoyTH4XsIw3uYn3s2hX7IR8puwztmCcWrVxCF2+rpZF
f42H+mZ3xjXLCsgh3iaOfpNSrgukAqm+jtiku0ZfOjq/fi6MYER0k6JLs7wXqrxNZX8ekJhNLs7w
Wm92BRHCZsTjfhS2BP2h30fDNgbDDld4mVaUTDGMDeW0V+Q3Jqmue3g2mVy796XucrtgbEysL5fQ
W8NF0SCyZ0z8AK03gw0QkW5AUCHaPpCZ7kS1V1ymdOyEK0+E8HqiQ6GIfW3yQvJf2eOhoIfZDJ5d
qJ49CIY1x0cCRtZBxCODSVw1snY1om5pDDvmmYsxGkfAWaRw1canRzHhJExiuaaiBkQJ/1AHXIfO
SrAAPtDRhNkbj9IgRW+aN4GTXAwqGOFnjCNuydegoYCTSQReRxEQeIJ3WTXWeWIbNM5jpG3ewKS3
a0Luu2h8BR69CxvN2Yy5tTW17ykgmTL27OIsEGFxztdK+GFo2n5uWAdFFyQ269lWikSZQwqnGRP7
QBBdFTALq/iquskHoEC/E8WdvOy71kZHzZ5gvbVTegWlmyAB30bkllAF7Rd4j5CIK4x+5jsss8JU
1+E9GDAoxUgv5ihfgb0n6xhhP1AOsv1RocAE3TuGIx8U1kITyqYIXN8e+mVLSZFi16ssqjetJNWE
+5c+zC+HMiJCws2et5olDwRR7tIHG6IaVrRmVbkh+dqQhLsOOMMKDgEguYVdNu8eTQYRNsM6szbs
FJpNw3+kk8wdjUFbGHCKtHX3bRPMDyNQEIDm+UJzvV1Jgx5L2myvDM9pXpnWPx4BF4+bkO3GR8Bv
96hMDllm3SpP7Ls6vYlX0UUHL3grh4L7GQmXkLAV9S/z1ReGBwreT+NhXyCatZOgYBZ5761bDZ4N
fS850zXpqgnsfR/wSHkHk6g4JbPluhzGE2NmhbEaMxq6nwP1XQE97rhPnpEkuJga00GJZ2tNmH3d
KuDmHJ3VVOOwkLT0XaNpsBrJYc/XugA0LLUv1d0R8y6MmhO3++1Hc2kG6XQYLW9fxx0PMP0X7eR8
U0b3k5VwC0BtrR1OvEa3yzWoeJYCDpMjzr+pQ0gZ1l4qTl6BoOQCw2Nsv6E5HvmZoG8E96HQrKWh
tSsTBw9lDu+ajkNxstOaWRkrezpttKFMuC0n7U6k9pmZDk+ZvcRuSxOB3GZZNC9DeAwVuDcAdw3d
bNcOZNe1M5M7iabAROG2h/i7aqdmbzX2cHPL6ulEwzNxsUdEAIiDRnBPxQ0f1Cn3tnKq1oEJhhxj
pWMPK33AAmgb1jffj2dHMZtVfg62u+4CLl9Z7UexoJW0X5bsiQrigctRSb+xwav40XzDVdZOSz+x
G5ccMjVKtCt+JU5A1LaPvCheLAuEWBBizxa8JiPDuPeSIzVTOsuijDmlNPWjYQOIVmiCzDZDeBf7
LEv2Hoj72iTgxDgZ6M0VBOfBMIgoZ/GztPXzmDxqp78HVCW74Dq1glEfJlbXlzB31IOGDDxW0bPs
n9IB2jDsQte69FboeznEYmXMkLDcranUR5lqL+2gvSTMGrCmHKTfynf5Hjnht2WexNzY0vxBZFtG
qdwM+l+S7Ucc3LaLqk5dpeyfCjYBiezUp90crF5yTa+42dupuoyUiKUQ66l8ggLgJeYyViXeXOMR
G/KZ6NkHZUBHXQEcUOinxMTG3VbIFKJK1m7cnsEPEEIKXsP0ZvcAvZNkxYG5E3XwW5A3h1iyMlr0
MSO5c/vHkBM/egWKfRGlw1LpSEmguWyySuJ1Uk9abW8SgkLdVSgu1Y/D38J9ITCKD2y03xTWQ7SM
042MtQHi61FxZM+2rHipVWMbcA8rrOKhUqM21oDrKutua8nGi3FqCiMkIVFNGLrtbdM47C2qIpyd
NNkqJUBnasYhdmEg5Nq3axi4nlPMRALg8cx7sIBhT5Z51Nz4EGYa0ansNexZUKh6ckbff2NnerRr
6yurm9kDv24a9RaotFULVqjcuPngbGlTQku1a8wqabjK2Phwpq6xhvtcdU9hIDk6cZQZzo/QuF4O
eXJXaXSkFWxHumhrMevUypcDqQGrDZ4L1sFOvW9BP2U9UgWvhpa/smXkwU8fURUy9gdibXCdCLmZ
DVbna7XDqvcjFeM31B190vjKVeKHxc2uNtIT4/8/GXAHiAQM2HReyjbBo9aKa1dR0VDW/7p4OhmW
cRsxD2LK2JS68hgYLdpY2aglXAynOND4tcy0DwM09KJyo12s0csWQ2miZm8b6K6GSbP6xhH8hVHD
tyTinkUcgNJTqvA648bmRJflPozSz3rGZbVJdR8SDrMMaTDp87+wTd6DMv0zXRA+g/wwA2KLde0Q
weBTXofnuEcGqW9CUOPSIHDBJd1kIdt74h5Ukw3z6jzTtpRiLVA+3+iu20dpj3+W3xPr3gyeaU7l
JlhnZauQJ1jBAd0odoTBAVwxG2Xt3IT9vzGwvw2kpJpOnE1TqHcF/4VsWLzQQmw6+ntgtjVr8fEj
SorjiAAIJJsmetxwWCKRtzdG3KymmZ/EcUPIe9lzwsQs3oS1HLy3rKABxc7J6HL5TSeusIl6CHQo
VWwPSY7p4urMBl68l5KfsWHgPsHWEgKmUzqW0sgJBRHG8ZEy8YliB0eC4Nuv7qAOF3vJ16GPviZW
oDQ2CB9PHtiTLFVXhQumRJfGr2OzVrfUDOjs3dNKgJyGXDoGn1iGWEnDAL7/I3sB+H8knDrmRT0k
Oka3uct6UCn8Xq2/wMFOjbfNQsixKURCliZFSeVN765iF3Q+/Avko1viwOYN83tSqH4+zvUP9H6F
uV+gtUmz4SrtuKuyqG4ySa6aMr4lO1eWFM7U1Ske4h1wG9KV+9IMALOJdK3PklIxV8Irdxww26kg
QiZEJ9ajBfuDThon0D8gghALMOTWGg0gOYTMIYseKod6oPKH1Arg7Aa3Skox1xDcC48iVXCZDNUW
jD8v+JEy3MZlcJ3a3xp7waqnNpTBms2VV/Fmkuzycu9ZR91pFOly6IpsSeoZf2wU/OIlBho0fThJ
8FWzVrNKpB9c41eyyZKsd0DOxzSwcFF/QqiJsmH3z2FtQU4T46wdeAcnf82Zhitv2FSWFy4zt3qt
7ZgNHhQ391mqH60wZiWMl5NHOXSoGfT0d9228Koj3SoJ9EJruIreeiEgT/kjNpgxp7UWoQ3g0zFs
xFpzxycQyQw+PpsSNGCzeA7gDnHWAouBLY0FtyK+MwUIU4P70Jl8yKk77xXCRZrxKtrR/1/T32b8
ySku6N3q4lXljsPqS48dXyTQYdri7EY5JdTstDNMkGW4ZXSTmoJZrX2SMLuVDvsaIx0p5XSfofEE
m/7iTQ5MLHzODSqhVXy7JRoY9k8qkblbaL7DLodJuveH6uil/d3UxKqDt5tnnI5pv8oktelIe7ke
PCLuGkSL727cnIi0E1GpeQ0MvFgS5lyjBHi4sPtq6nEywrMEEl8oEcMRYWvjGumMZmbJRjgAqEbH
o4k9n3ztNlOSfW7HMMPq5FNVPsGoo22AHzO+0PYOFAbTNEprtEFAwSOFSkGz5sqrLbE9AcidxzCT
/kqc4p4zvbFYljT14HzatYKfIoV8ATNvqbosfy11nfJli5z8XAp0OretvyNFQDFx0FLqR8Rvtlah
sJTwXF3+hGikO/q1mu7kIZYqMqIEbCoV5RHq/KUt8xf9csHv3PWJ0hI9zOolYyjqRoohW/eFNCHG
ugtiJgTjGqzlqYryHSFt81Wq2hiQsXZXjPfS0B8FXzZMMauK/EuasrrVx3gnpnk9ikEva30ogB+N
x086b2+kw/0ConMQK7THhvEqmuvQmnOap2xkYoRJdJ/JM9lMj+VVbct1T55bsHkOWibREvS15abV
MnqkfbzTdO72xfgg2vnd5LbfY9ylA+pl0pprEe45c9nUZxeVbY9t0kRRD+vQcrH/eGzR8cUBqu49
sasIJAZYDayp5lly8M6D0/WTLHu1CI8g/bHqCU5UrqJrZWSiyWib9b4vvFunXevpYlr6tm8h0OCj
Uk6t95uCe5ED7Lhe+s6MKIA1b2KuMCQG35TA8ugijMqNrVUEip0vqRscGNeolE/LoL1jYkNsB+2m
Kj9EGizG2Zxqli37z/4IQWDPfELRQ+xswZg9DNbYrd3d2mCvFRcr029WY6xd1VnJ2SIuiNTreCh1
fs/uBIe8PQ/Ao2rrrBj2DgDJDzKznzWs2BnJTYwjZpbuo6q7VCXXoQnCRQnHQf41DVvjGCEjK8dj
bJS+OWuoafjITXz1FPA6XMqNQW8XGuu15ag6EBbFV6HawOrxPjtgT13tHhGKBDRefrkM0BpCZx29
TxlM05J9bzuE3mwk/sIAqXFTW/ZNd8aWK5ZpbLMxJWcxKqtK5H7MbKWpiBBjRzVqQe99CQVEHEfV
VoE4Cy56ZsTKLLxNrXNKByA6o/KhzbBG2R+CQHtQeoyMdY6mbJfkpPHGn1aa77VlHQcccnHoIqAn
1mul89lPJRgNNBHSfRuOnW3rYoy3g0Nu78PyWXJUtAA5iy5fFQ4it24cOioim1ohxGhu5YiBcuy9
p9FEfG2rw8ioIQpjTdxjayt+pGIHCcbYDzGq6JDnk+pfZSpvnoEKkzCohP3eNqdty9ULDpeAqQzR
RMoTH+tl47KyT4JmBVvw2QTi08zGS8n+QuGloX3wJeVALED4JxB1jarbiYDmEp6kRQkTj32ifaVw
hSOJ3WpcsKiqpq7HtaE0a9NNQTwRyTcH1d2Eur4dSKxw1yXFrg3bHmNDGtnXvrvmGmGPpPZYkKaU
3dMiUxORT0kYYYc1QegN+XgRSvpFmvJ9GgXggPmvxq5ozCeeKNv8tNuMOPMmAz85pChujR+jyI4U
fSBg5KeaelnXDCmj+ZDhu1cxy8TZlwcjPEragxzLVaTqm4oVNd+o6Tu3tZex9vwhW2PtXhbaMeg7
P2PdmdLZEtnur1TJxJJoo3TG1a5RPWGkp/2KMoFtYKe+7lDDQpsJyYLKO/OIQM0qajR649NQVGMZ
lLgIgKQFaodcBB00rqxonSCrh3duDb5MmXOL4KJSMArVdZmEGgOj5t5TQZl4DFynoxWeJD9+tJEt
Vc0u6Y3a3SukstHGbUS4oSSdrtc/7DynxTjjclB+5w9wZmYnV9m0LIAVYdKm1uyJn+zxl25d7AMi
bXmEq0vg/uFbYwGe0inMVo7l3chw5dJH1xJgM1fIqw1a3qj+00Zc/UFERxadwLnHvT/cqtqbaw4E
bfBPxRtWuTiLMEely0CgxiezITO8DKzZK6wDC+kZr3Flr5jALPkq+KOn4hinP1nwdOIt8sZfxMiU
J8VdZe6NKHgMs3wTD9mLOl1oc4VvK34VxVhiOF32bfMemnJPwlMfccTkuQWWBMoaO9FVlauvIEEu
SeGdkwQKrFk+3WpcVhyCioK1PNQ/w1GueeePrVGu7egjrPcDOU/qz3BG4ey2T4JilWx8OIxKM8mL
LX63QSZhBOzouXb9rlCWt4i8Oz43eoSbtdcle3ugKyszD02IpDBzY3FNu12+izReJuSuIPijLRR2
c4Zd6lcl05SFN0f+G1idWimtRYTp6bZK3Onqet1FlfRmFtsw+Oe1LccsDSsTZ2/tG91XH385XrKW
vFbsXEI7xKpFVCLW+PPuZvehjMoylPW24gsjCyiIKuCfmyaqp53M86b1oiQE+ZJtXNO7V2F/pOJg
BZnV43Ln7QzcJAvRq+c6UrEyZ+tc5dtFe1V/iQey0obI9p2Tr1CzjrVrrp28W6mSCFt0njvkJkQh
1/tEwDhnw6uanEKOZGWOBPNm2MldwSAEZ5ObCRssowNL1a1BFGzj/jF/BSNnsRTKuDSU+Oqkvxzw
hCiGaTv2/6hx3ChIvV32r9IH/AHlaiiSh1FenJhE678IvVM3qE+wD0V+a7h6x+q3a29BHSyFeW+g
hdOivuBsZIB52ME1xmDO6bTU4mJli2dvshcaX5i5dZRYWYXQdec+wVaXrAfwMhoyS/yUbpe0otOG
n0r9jbnwI2xt/pMSjnhk3zlvls0VMrnENEduPi3Htzjv/um2ToGq2bQr8Cfp0mVrsTXSH25eYbKk
zDhjG4GvFZ2taT71Lrae/eCeoRZsOiJtR6cnPNi3Krzw4lq1hb3wwupddvQshVbmvnbV+KtV4YDN
mJRYEHkUhpBlA22zc62XpLWCO4mMlhwGP1tdNT+mdPqLAc0IpeEPVJjGalJKbB4FDX06tg6Hvuqc
l9d2I43VjpXucl2zdwMLMhYq3Y9KyHxhj2q9dYobPKHykqUP1PbRR6LEMFtJdauXdQZb4WnxcQW3
1/MBhFpROD/spovpU3ZbpfrTExh2ux77deY9dUyKY851GOyqSbJaY30ReFSxqv9S/b2FnMe2TKpc
mCiI8nbSBhtGRQd1R+XXxIe/Q1ahFJsLPqoDrgYHlM7kY6BCEm6wZhYmxkZ+7KF9CK130oluvNVj
SBzViw1fImAJWVx7nmZqbqjXcX1N35QIBHyE0nIJDGUpQPWWhU+Yl0HpKnu2gy81F/vK+sNTbMZI
98TC7e6JU9TD5wpiQk+m5YRHwnzSYcbwtpNUmVshJIh+Xdv4z+VfjD0kmuSG8OjS8v5JpfUrsAcJ
nrmsRMqqeW7/hjxczQwze2sK3nLVl9A/Zx+cxJk932hDPsfYfAbvL+5Pung2LaNOtC/FbyMvSuWu
TPd76Ndxd4cYztjU7VkZxR4mQA0ogBvwv+0RyEMVpDAMqPybbmVrYFBQWcAcwn7n8v3N5J70Cg3w
p5iQTTvCez6300V0f/RSen/dyIVX2/OmLJV4V5TvWSmxYEXHHCWvqONDQzkWu5+gfZsp8jotSnHH
VxSkUeXnHe8Wq0ju6jRuwHxW3wDiLZzyQ5LlVMZVlh49xm4zqvyGvT2A5BXLluXsJdBQqm2uuoV9
Kyv2G1jHJY2ymE7Ccxqc29JbedoHyAOgMAv6VfFK/JIxdFtM2lxa9BhPULlsvv5/clhmBD3JQrWg
c4SpwZ0D5Vu7giHM3qZo1k4ExFOCdWDzWxCc12629RnWNA+YGw/22JTwHnAgedMLFwkweaVxtLWN
Sen03SSNWEkMOgwgU7wHcEQ2YeLMX8ZtvFM4pREPPcLHhK/QyKHloDHi67Lw+e3VibA3P5qMaM1I
erue8B4AUNdjfeXwo0mKd1jnFNc9PJrWJIu0kHk0Lt4KfcB+/pnSz+ExJkpxFc4xV+ujAwo3r/hW
KkvRfTT8lE0OKZ2PVMn/78nqtc41tEi6FpC+nEWr1jsXM1FevmHzY+fiNucOB3lmfeEUCFROiIqp
s4ckFpHyJeCRwIDoq43ORj/q/cjeBEyRlbmlp7II8MBwSQS9RsTO5mG4Nv0zAEwg4ahl5W9etLuU
mAGtZzLa43vZ9hb9ylO9mCrMJhhH8cNAQAkhlER+jvo5PzDmyrVZFRfbFomJWO0ysr4cfmolLTDl
+KVK/lLTLZfmApyBrNttaz7hpzP78sx0/7Bp4jTBgovIhA6U87mKkUhtmNKzUqkjo1J1B44FBOII
oqjZO9TdhOj404CxiqZTXLOuxfWaLwm0Rzx+3BMRmEemNEJFOktpIUhH4G7zgIGL/CG1+bkmVmpR
wqZpiQqZGPsfag3vNUxjM1EeuQAp1IcJArsrWF7p7Xej2ABBxunS6ywMi9XE/rJE3CkB/iv63YLn
hRzhM97NRX1BSQ6lCnIISZgts9agqikmqpPTCV14NJj1JgvXQGAxMMXQ+nEzszbGzNhUcUIkir8o
KsFKSXd9HimbKgwvFD2sZK96q4GVjwjzfI0fu3+DZUngs/4p0pK5HUDsqkgsSqBa9TW4B6XRIm3E
6muY1Lj+4vTRcs06WE53N3Aj9yAHZ5hKbLO5tFF4cc1iDrDA1Lr9W2IJHMFUnVkxiyOWzvi5u0kB
7HfU4hc6uzHlOxuDX2yLBsedj1VRuRzdYQ21iu4ZhHEb0VbtDiK9lt17S5Ax0M9G8UsybhGe2uAV
J/p+btd1pnoXsMUx8IZx1K1dky2sRmxQtbI3Q4MMkjkiOf7/LwZCbzJ02sHkAqehknsG+WO1MP8l
RV+vchuHcKhKAdlQ+w77kO6wCgkpBBifWL13U22L6T6Svx5XvkWb16tB07vrPJ4hD2zisFOXRgM5
Q4GNXOkehtekiHyjEhfHSJjK44/ExmdRmgQdCd+RYG4N6hHc9pR5bJAcqZifMfQqGTHxULQ9EAcJ
i6m8yzxA5OHkcMg9NQ6rs8tYIhiplEmVDdtNZyQtoIKVopgK39TIx6LOxmVfWIANO+KOU07Vc/De
N+OxyPTfnsf3lW6ImSIXbkY7jQ5KWV7ipDbfnKrP1qaSHKEjMQ1sep6nGIMPmX+whDPScpxSrM57
Op741JDcqlc1Vi3eYc8YD4mpsXjji1yIUzNVd+ipl4q53DL53bVHTQXShpNUFe478BvqUOHTTUrW
LgPLulObKc/qdJN5csppfIbtWH+PwYGSgs9m7PwqDa7CaE+5xe+yomy8c1ALXe8P5w6FRpjtisQ4
0iBhz5iTl9QyXwmMXisudiafBirwyOedOiYG+kZii/15jRNgwIFNlkSF/CbU/mPo6m/dirHK0geu
q0uTqAfBaOwKKDE8rGHWH/TOulPeBPXxq8ZUWVX82x0HP5vCWvmTZnvtuGMPZMWpwVjlnBic02yN
/7L4Syluo3qLmnMgIz9VbQ6ycKeVj9z5bnEYVm6xS9XOH/MdOQcjvFeEGkj8rSwRgxekDD2jIh5t
Ah91GWLEKhCJsG2Wq9KgJJ2/UGUl14hDmuQUxItnym7RG1noqehTAktig8Fow4xX8JGfTe9u/t7X
bP+b9tVQ/gbzbQr5HwUAyVbfG+yYcW5yufnlLd8XwsCulm9eM+42Y6JtJGkSS0bPbJT+GPd+F/zm
/7F3ZtuxKlmW/aEkBhhgwGNJ3rtLrv4c6YWh09H3PV+fkxujsnRIuXumnusx7o3rCDAzzPZea66o
WCY1e5UhIs2Afb9P3ki1Cn1zW/C1A6x9q4NMuMo6fQWx+T0MHnSNMyjfRw8FpMhRMESUx5to3PR8
VrsBU+0AiAhCSTHUpKWpy5InO/bWuonppo2q+RpY/UPa5xvNQGFVmO7PrE53UdM+hRZs7fKGhuai
RbuU2+FLRvpRQRWUc4IRqIuenmOBmK94HdzXMktfW7Unzz55LMnGVWyafJh7qBIt0vsEt3yse9dk
mV2PFEJzQz60HMfpmcKgvR8raHFRXexcDKil9hKE5ffAhM8lyY5n8bbAYhQ/nMRbZCI9FpncwbG5
ziJOnGxYFcpeeoCLmAC6EgCG6lgomD28wogQOgKktHblBVtfaY9hBAdvWKguhwth3JJfvzdoyxs4
PG3vVlYsXVq3TCNctc2i9JQXl86HKPIN8X3Y7hMArdbCQk/RkCAA1LdTqd6hlI5h7ABOvgmMezOt
1qNGz6kBkY7dyT92TgBbd9WkCkMF3G2Fp6+q2VBpry2Ouazq8HaszZpiE0jNim+7MNu31hiuwzV8
Cj7b7SJ2LAi+nEuEi1MY+W4qjZeIF5ByjDXLCZhEy5dwVGUckPa260gNb3QO4RyTFE8ukoTUybJ6
YYvvKD6PZJ+IimFV76b+e9jShBSUn6eskT52cSdUYGXwwYy/huE33cxdpLooP25Urd0Ef/74oc5/
zJegeoZBsPQTGuyZfkiQkubG3lcENF0GGzKSuM2XvvfLbLrlQFJzD5VqCJ9Z/68q27tBKf5ah49d
zBYEHSPejzuXM4sU/V1DdcCIJAlOpEf52O6kizmd/fqQ0XRFkVHydWxcchlHuqUiep1kT42qbaXl
Lok5PbhhejfZJyP3PofwmLGWdaW2RUK7sEdQT+p7Gg1cF5GuqoxPQctyMJJuJLTvGluhUEEzodPO
VC1yPRMSmRQs5dVDD2GOb0pBPhDlJsokFQ0u3admp+4nlbTq/+ihCMiWs41f3NtgMloCSTT9PsMY
gEdhS3JdvXD65qeflo/T1kpDcHJN4ve2wH/jKA3q8JzQaywJQshdj/k/BQWgEIyHXLcmopzFhXED
MFEheoFt/MJr9zB0birmcAqL0PL3mYk4CDJKZhvbpDDXJnpmzphlU/5REAyGdbUnw/mx4iwwuDde
erQhufZq/J6P6cr41ftHo6q3dt/cpimsQ+xJGEk7ZhxcDXo26MLEsFVN5cFo+z19NqKH4HJVBUQx
caW7Yc3OO9um3YaP1tHSjGOtcqAlL0TtH/URPELU2r99DrFB802aJWtltIIN9YyPYhMglKirVU9h
1OQQKZ1fipHDe6JzqTxQ00sdfZWK/DnsyHX7menWmlw/TnntVgqHRx0Nm0qCibTK18ahFjPSrXnp
1Y3DmSQxir2vZdA49FVQ3oc9watDdlPozpUxvR+4yIa9M+0Xl21lr41Ha3LKTD0dpodNfYuuCUmR
R8XuFrH93c/Wxvg7HpJVS7dC+kAYwuR32KRPOoNfwd3AxGOrvlXJKUE7dOWDuImGaj2oIxrqZqfV
CLRq5SdM1TuASrXiPyoRhjCj22kNGhowmFobbFoDUW0b39ax3Gg0oz1kqxhAbjLqlDJDlUvXO+T5
FCvdV55IaiPkpCUgQWAHwxJkxMjy/WstvUsaaoZVvMKCRJ8LPsJO4yOg//a6CS9BkjoFI8VdRuEz
HkJbtzZRDqEIjwpphk9O56yrtrht8582AbK6z9TneFDA22mjraD+5bGj1euHOi+OwJs5jTZLWcFE
0cgV0IdjooXf2/FYUqjPxO+yeSZOG15NNOkQWFPXws93tVHDjcvRKPQIZPleo+dVo3yTci6Jcu+X
l7KzZvPjJOM3b7y1EvW3Wa4AX6/jYEQd9mK2BsByFMs/EGgAECIpM27APbu/QugnWfmaJj8Cum/Y
k330iG2QHn34pHsq9JvaI6ajQHe/4iCV4oEO8pdOuwcuBWCVdg3qI+G9WsN04PKW8ocS1esG6I+K
rsyLm7UZcG3tjS3fW8EeHeMjBh/o4XgfU0qdpKhOdWx6fnyKbrORoq8yXKHcS4ya4vZbRFCzkbyJ
DF9paH1Tyboch++l+7tKtUXNwdmtNw7J5nm/Vho21ar6wC5Vo9EEh3tryW8ItVZlRpufAPCMbW8W
HbLyfrTiB0U+drbyrsi7uG+WNO6vvAZhjPUnSs0DpJor3JV54b2nyGRFEy7VXAEmDFhbIdeaRcod
/wg+8328NUnjNoH2sN1eF8afwVdwnRKWjI0uEc969gSwEoqfghLWBc9Isxa0I0wi5IXZtuUcCncN
9Xm4mtrzLU4Qp7idbG5S05Y6i5mPdjlO0pVNohrGwHcCza+bpHtIPGIqLYRFNCCUfOV2tBQG7HXy
sUr5utl3emzeT76llLTigJ57DxJCzaqVGRCSqxm7/rebA6psAG8EfbXwsCQ0ZrlQkdFd0YyEO2Os
kHJtI0+l1EeqJKAMznp4kUsnQlkIohyi4CZsb1RjWz7TaFHYgMab9p6/1B3VfX/b4wq2wrsgvkcI
jvxUISwjDF5c/xi2gPB+qVTcvBU128558tvjOK676BD4+N0W1puTTTCu1wxhXlPS9xTFUilZ6XbQ
C7c6K438I3pnZdBfNyD4E/S2tYdDqzXXEsRyS9Z7cvSDqVnvPJIMuq/76ED3cijDfWE4a/B7e5u4
Us38hRyAwYP+3mF7oOhXbUlRspL3zCn2xy3zyl+TLkCBpjoa7Z9UIaVVvzH4psHE4uyhP/ua3151
5ZFIhdqr9hYf9KLHKttdC+VYkxjU18qtvQ/rZwnEIxLPHnXNIbG2aPWtZAdwcREmGq0j8j2p7dES
tW9JusSY3P9U9URZm76ojln/lnhwzkjGuUUmQUQaqDLZlM5V3RGYPpRiF/hNyPvhlJIix4Pexa7d
QpAwxOZSRcHSDkP94vGX4K2lPA8ZamgWLaUhOEHoOKIwERutS58sB+2wWgSLMSrT4+hV6j2quoU7
lrA3sNwszTB3ll6kQUo0bIOWLPWRSoN2FeESX9hICtCvXCtOunQqFNxJbOL3h401AN56VvM1ntca
ADgrQmVbYtdr3m0jwY/1UNpYshUjWPhe8V6jvKPznnwXmjuuKnMLW4c0Rl//Q0/ovWnS8CaFSs2C
7+1U8OgHF5IizTuHUyPAddQNuwDA174Gn4ZEPM9vfMVMyKGoYto6HHN1t/W+mUYLCxAu0fqf/1lZ
IMcCJ0cZOv1bvAEbLRz0B7Ibkid07ZKdfYV4hjgwtABaGw5H0E9yH5GYt8Smw/wxqYOZU2SHVaf3
EeeULb4Y1d75Wi6PdgSNq67HcJWaI2JlmWmLsR7tdTaQyTyktrmnBPwrMAbocbr9ppHSwPaqs5eq
rir7KveBIEajd12QRgFfTAthoRTEb5exuq9pLe2drPmTAspcVY2aLBotRDw6drg8oTXh/nL6TZlz
ihjEWG26gV5e77TmxrGSO6cfCi5qwii1PXfVmiD5mwJFikDd6ExQgLbNC1S3ZbSXVZjjdMgtKi+6
soubRuEGpxytPlslFSmJPoBHf6rNqTZo1bgexM6LU7kpwdFFiSL3Ft6FoYGcnFkmyUo90vyguitS
n8BG8s237EdBzwTdEeiwvatLqt+u2gfsPYSxTnwvOPjBrdmN2j5rXgJb5gcQjKIJUM3oeoO/lTqZ
lgLFtrSAuoM7In1rimKbehtocriBMButjLR6c4IWvCofXBmCjTS8oCRXk4Gt0ou8G5t7Hpy5V8vr
PgjK7cgAhtAJUV/YFJ5RPcVxat6Y6h/4JixiWf6KzHxEAaPcVcA32QJ6dPYaYW9Gi88Q5qCbEdPO
SDyr5v7s1RwOZs1Z0s+7nW9ELOVkDZMkmd6UirvRxjLZejL73Q1U5NFrQwxyg33VKztpYfKTbpEt
Q2EsU9irS46qlNUU0q3qpN3xaXusIeIoLswMX6V15reRv6exB/MGDI6juy/NQJS1EzWca4mpuWqa
wUEVtR7dxt3UCjv2zNgXownbHtcbnXgTFVZC5mfRI4QA19eP5FZjnkWUWMZbH48Mtq/uBp80hifO
DMW2jKmDGelUbg8wG3ZE4+FXUrGI0IkfMkIBwTqpxBljfTl69Co3lgC/k1iv9UTxticLozEWT6ZC
cm+XtPq6LypCXDGzhUl+hO5H2yDrVTjHqXEw0+cKOva2lQg3KTCus5jyWgZ+scjA6HnGDXFdwyY3
qSDpLaRYOPDkJvAVJeGCtSox6L8qAFLHkV2RbIBE9ABOoZmu6L2BQx38nqqdhgx0Ci0uUGW6hlt+
k2xoNqpvLrrJCBs0HPYiErso79C69frsVsSTCIYlWfUbf2V1ojm2ftUekRX/NIgx3o6gObxU3CQl
HJekHQKsVKi8Aj5Zdnw3Mhiu0Gk516Ryg4YP4Ao6mf3TFKzoka9NJ0ePrVJCmE5CPK0KfIiWrJxW
h/ipbJIXsG10NrHNF37dr2zR4b+3fMI7lO6b8EMJsz1SV07zlAdqcav7wW8jMoK1ircUVatiLarG
BMgWUahQyY7HHmBtBowrzxHmQ8fqxoVQMtymgXxwFJpo+lSyqB1yJku5FEbzq4hb+tGtSpjOBvFr
cq1HxPypSMfSBP8+qLJg1ZP6wd7JYfomjbJUY+UXiQ2UCwReQmAVAcp6BCnVoAKEdSGyDbr9XTQ1
diEg41tX4o2l1HcV7kiw9Q4U0hdlQwPHSYEcGrV4NnySI12HcDBT7X9pgQ4xLkglau70eeQQFlOo
hWrEu0q9cq2MN1rCca3LkepBacKFTe6P3hD+3eTQSf9h2qdNsc/9/t2urBjTOMeTUke+mkzm0DHr
fnWNR7w9SXE3ofan93p752q9XOejdaf1UbSzJChbpQkPSllQB9L05QA8/CoYYfm2NODYGePiboZu
Cw1yP1D0OhSIEVzUIW6lPvqUvrdOHV2XOQb3HFDPlfED85J9NY3xwu1+RYr2U8m0ne6BF7YrmW9H
etQRWiEvMh+RfpgRfHLfwgwkleEBUZlx7xRvgyc21PEMzJ8w37yeM1vja/IqFOUSJ1YH9bF0l8Vk
Xvd6Pk1Nstb0WgK7U3e8M/I41TRe2NTZ6yK7dfMC1Tofl6VF+1zonF38pCHmCh5z0CELhnpmcBAo
250vYV8kiNascHRWXuzAhjcUHOWAY/QoyshJ6KvrgFxqYkd30yC/HU2wXQqFLVRpFe6/h0LRvY2C
os3KgftnEYtvrBxQg77aFomtWexcj14e31CKbK915xg4ZrwvNJeG5FAUGBZI9ygJ1tOUb7I3dkma
2ditLL4FXr0G08xRQGmWztC5IOeSnFNtaWMQaaBsWoJjeIa2ybHUehs7aAXrtzq3jBsjI6emQrHm
WvltYYsQtzIbM75P2YIGVEI93vOWsZIru8QNXk2txekbs3IGymQXywR8PFo5ZV+/+XX9JzYtdtCp
ARA4rQiEZ2eh4EBaglyPBDiyyql2iYdKW/OqYOlw3jdS31+puvyde9a3sBRL/rV/zZpvr10V1Vuc
aLg4ac/iIn2NS7vbj7X9gADPxL4Gb1TaDoh1k7nUtBIfIgpAp+Cf17QvBzvn44mT0XBNeVVEPbgK
aBz4VHDL23bF+c8vflFQuo/iCaDUe+amSbCuRUpuwFywcmqKOFx9CKQ/B9hbk6emTJBI+lF31zZ5
vfYj8VTlkXmTEqkA4gYhLLxslZIQPcY7dPk3oK31Z9ej89qZAJCbyvgBk0rbZhXu8n70nJtxkmF3
HB7MVmxiMhT3JiqdkGsccpQn1wb/f+Jahnoz8N1Elpy8ACVMVgXMXxxp3lEtID+O0ciryeHpiuqH
6ijfvbBlWwMBUGZFiR6COmRZ9KtCx78R1ogiqVsAmW5sIPkBVGHOzFVr1g90HbYagVhYmJydHwLg
1wNoXxz3Qc9ydFwUiezgK/fKqrTNCd6mH1Q0IXRaidesU07SlrblESI+q2mTW0EAJDKR/kL2Lo7X
iNED7BcDoHHUqJ9cBXFAKrUnk5UWH8siN55LGyZbBmA1EEq4HNj+fI/UN9/s+1dK9wqpAgs1Q35W
xm2xq1PUEoYQL5gCHgv2lccxCnYmZ4dbwPi3dH4Ijy4R/E8gTCwZKOor/qJ8sFajRA0AmBtonrQq
ppakB1DdtHp2GE3sFAP41WtLlRpn0VhHFa1QjyUu/Q2m6ns/fGvrXt7UoVUv2LvnhfiV9ol6MyBi
0Ezal6bq3UCPqPYmRC5NFsitMwn0g4NB0Ac3lk3z0YydvaYqr26Pao9DJrVEbTIkOM9Dk0wlwg66
4hA9UOahsKkWB0u6cBHhxQFbd3a5p25bhXMLOuRmKUh0veoifd/3dXSk03pdKO5rDlkdPc5ylLD0
OuhUV61DVnlAwN8dHDandahWkIp3Z40tCvfAe+06Nzk4wz3JhB46kikYxaLSlHAgDyNHLIyyxjmr
+O02sOOFARILndcBswAcH619xQC/HQJSkit3+JWqirm2gn1LylVq0MipCZ1sTElbPW3+EK+CpyWg
ytSi800lkp2gQfnL6wMOIYpDAnMV76TbXUd6+dbZBgeMzAV05r0Je3jm27muOIxv5MDa1TUg0fSa
8DeRBojPa/ilosXg2lW5clPSNUz7qIdxLbdxObBiIepV7fFRaplzTHqxAJdo8QEfAPHWFPMBlhD5
xK7FS0tETHCtEPjG26SxJ21E8Oo3nn60EDjlig+wrdSGDd41CCV695LXmDIDA7hMOukcba3f2iHg
3dROug09iV+1SkEfgQiY6lCTiwhzj+ZXD3QAgSYBitx0vGg8+Ell1QfLbVZ6wJ9L+MCN0YhmPTZm
iNrXQUIT5sNGSVwNW6dOw8Rkz8dQJnxN1dcpWdu5eETtjoIEDexVVEQ/EIrToVccIuYS51ia0aNf
IlPVWWQWvoyJLihVkIE9BEBhlc3adohpNUvKmH4Kv71wDmRmWuTXRYuC/NhFL4l7oJq59/Q6fw3Q
5EVOUXIIiDNEAM6dUBS88NteweRQ1+BgRjKZ+hJFIZXYRcB8viJaHYNU5P8h5Qh2SYhIabRg9va4
cbuuWlvo7grduM376kX1FNJ9cv9eGmgTI8+g4Yxmt7b67psNab+GA9t59FM4BJFroVU9diu/W6GV
xt6bloeqQb8iZLXVRvmnhOC28EZc7RR2Fp7TtmRZclTp++aqdwqx5DyDjDPcd0MNe8fPboFCukAW
1tFgYnLBs4nT/SfZXQ4sw2zPONFX/6GSWUDGT0uitfagKdYhx56IdW5RYjBaWGONLibYGWXTrTpW
yU2GvKyC0r7wBoSU8GbqBTrk/joenc1/ZHEogOoY4wLOQbCoHDYVuQXE2gRTLtHf4kitLdTSUfCa
Kg+5izAlCyoCCMWT48pu8/9DXv8nIa8ayaiE4Z4Ief0/pTdFxabvH2Nep//k3zGviqn/C1uM41ia
1GxpwsX9vzmviqX/y5T0PxyD3ZUlTSn+K+hVEdq/YMroQhVCddgwyP+X9KpI/V9EvxqmpZkY7lRd
E/+bqFd+6EPOKxcySJA0dYOLf8x3NTovyQAFEZGl+Uw6lnZvLHaTJB70VPDvgOB/P5O7f8fGfsyT
5SY/vcgUMvshRNapWBxtFgQkMJOIK3rFsB1f+O1TNzALqB0afXSSzkDE2rSrBnoh85cODGqHQi4/
vNL/+Z+vE/f78c8XQkfylkXxEqUZhMaiQVoK3mRx/tfNzx/OlPP78dfJinZSuPDxspx6ig3tpTzh
0xqsvvbz1t8/r4ShrwPUs5aRSWiN4v9MYjbVrT2+nf/96SH8+41PQcH/NYD06b18eLeIa4oOxjBk
FYF437eCex0/XA6XkfjdB88YwkVXtcME8rs9f8UTo0mfHuSHK4atiKrEJR0z7jSgwF1e/wwcYMoX
BtSp9zFd9sPP4wBvG70lE4ajKe3HAMhggiek7NMLF5he7GdPTP/7AlWAH1yJQOHGbrcvYbAhAFAg
LkdoRgxd+25W1a07xPLC+Jpe9GeXE39fbhS2V3A88GmaEvQ2ChBFfofHnM009ksc/RbFr/Nv5sRc
1GfzXECbNcx04mYPkd5e1ZZIzZViWzTF3T6a0Eslf8z11y42m/ip2gvFgZBI8ckGL5M9pIwE0I9o
W42MFvmXrjJFfX8cDY6vZ05CYtwy1F6gagSTXKxTR3AT3s35K5wYzmI2/+kOtU5JnugypWgyhmgx
KEcmFx7SicEsZrPfU7Wu7vFvL13H3heyeavg/2KNf/na3z6b/ElI8JgnYfrj4DAOY8X5r47T8Nf5
Xz/1x0///MNMjIlUTeMJw65Gzg1+2CP1xMe0d3fnf/7ExBCziV4KkQu6j/Trh4i4CEz+1yq7R9A1
0EwTHXCH1C68hhMTQ8ymPO4cL4mMCEpJBHGucJrflt59b1Ea04dV3Qsz/dRIms30Cr8c2lM/XEqb
mripU7GUuPDOP61TtzCb21Vvwa/tEm7BUjVvQ9JbZO5GX3HsJfxV+WB4TZZceDOnXvxsaseCEOoS
s8fSktrBEYIO/BOJMhdexolf12ZTWiuxjjg6v0748y7Kque0M36Ucf/0pQelzeZz05dQN2SDeZqf
B38lp7iePx3eZZoqaNq/dpXZxHZBOcMxVe1ljHnf1l00gZ0EaN/6bxSHl1+7yGx6w2Grw2qMLMpr
6OEivw4eCJggRLVIkk3RXnwjJwauNr2pDxPdd6LOCc2BkqZZU1WmTDuoSX3hJk5Mc2266Icfrxvd
UrDkI/oZHm1DhX6+0SFS5Bqm4D5Zn39Spy4ym+BF2yc97QkHJZzc+/24UhOiUVMKGQLvPLXwprvw
4k9daTbJ1WFITFHEEnqPUe9SDAVbkYZg4AQ9kxEm1iaugHOdv63PXwwK77+fXaUTdUN0KUqR1Lo1
SzQaqpT3X/ltfTosfXwvfkhcsobPdQkmbafGlbyyYrxV53/81ByfrSAttRmzbB25Enr2IwnMNyvw
nhvb+Xb+5z9/Lro6W0LaGoeeTCwbnL2zgeFwgKT242s/PVs+Os8OXE9UcuUNHhjIvr8z0vH5/G+f
WMPVaUx9mAoEasauI0NnmRoPSr5R0MsSFrgQg7o/f4FTz2W2YJixETZRPtWiSSGS2JiblLIb7FAt
uTp/hc+Hv3Bmo0YUslabnuOMNNHGezhDplqff7TcR1q156/x+V0IZzZ4lARuT0C7bOn3mHZkh5Pj
0t7/83FJ+evvNxDVfVUQemwvrVY0DwO5R0RX1M2qHdJmff6vP3WJ2QDqK8sspenby8jtKOMXj6Ob
PEKsLC68gVO/PxtE9KzsLoEguHSbGilIcocPfg+7V73w+58/fV2drvthkFbYHAej5suG8kFiqqHr
X3HFry0M6nTVD7+eZUmhBYqQK2Al0tjRf602XgPUZtEmFn6XL70DS//7Kp5Vd4AooUZ2FHCmcni6
sK0qgVkmigun4GnE/PdjHf6ivy8hLVGEflDD4Kn0A6m4SzniRcYcjdp0JVogKEjkkDJ85YZ0dXZD
oVcSimkBw7MwuRXBsOqZ0bjFLjyvz2e1roq/b8asEC/THZVww9T+tiyRgodVq2Hettwne+ibtas3
9dP5e/n8yenqbAnxBEivino6Sd0liAFsR+WUc1uUP9RUeyz6AVRUCUZTXnh2p25utpyMQdtoYlTM
VTIkLr7wlkScm9pNg+x3nKHPW+G/VJxnTLG49c/f4ucLvbBn6/AoLaizRcIcqrrbTg6vNPCS64w2
jNd99RqzeRqpRRMEPesAnfYrMItknh3Q9eL2UC6sBJ8/OMbu36OCZmjt6hVabeYOMRf+BtnORF12
IOvjbEBEFz2ef14n1jRntiwTp+dqrk08DSJ5dFaA3AQZHt1w4Yh/4nU4syU5yvWMsEt+vgxaZaHq
fbSG5GkucEdVwF2xVZ+/jRMPzJn++YfFzTDoeYcq14niu5QWlqtmD7r1LUs0pP36hbl66lnNxlae
tUQbKXwdUfFsSmAqNgrfusaFfv4mtGlN+WRlc2YDyy9iTbMqLhCYKNSzAZ4KkVhmEB9ttC8uVVIT
gZmbsLA22R8A6/GVnfs/dIS85/+CU3c4G3emp5epZ7LHKCeK1zhFAWnXNviY8z9/ajRM9/3hLUm4
knmtcn827DVZvVD9v4qS59jzLlxg+js/eYD27AKxGGuAti57JAXqrp/CJFEuVHtPPBpb/P23B/S5
A6zp1pIAd7xSk0vnT0E57PyTOfWHz1ZmJzcLwbprLUev9Q6O9DzQ3xjavvbrs3XYqbS8gKpsLZ2e
JL7OSl6VPPniS7VmK4iGO7PoW3ZdfdDsdcAxhhzWZQYARXWtC+/18w+XsObLCHhmZA5cw6PsBj0b
20M4HgilvMcnxjJvgIjKWqLXnfcvPTFrtp5wpMzhTPU2aQbjHg/Zlv7w4fxPn5gE1mwVwRIee/nA
QFJRV67yEKVTkQ/GxoUN9NCPfnFhSJ0YsNb0zz9MNhjisZ22XMfy3ikhIQRC23qxcPHPYfWTqWbN
lorMNfPOMglpNtxvneE3pGDoj7FWfsdED9n3gSy7VWqPN7Z6h4bk/KM7tUBas0nYRnqgSBE5SD4C
cqk96mRw3nW34TRkvQaUakYPv5+LCDUfm4Ufo1GrKXegar0wEk9MVGs2UYGJtFUlWCGJ8oRZTT5W
onztW2nNZqleGlHtxfy0h2xxUffaD6UjvkjVCWT0O8JRzj/EE59KOZuvctDVPvM0zniIwpd17+lY
biKCBKMeI0MqEaxUQGG+drHZxG30LKvGgotVanCEsnsVshvDfnGduf7CyKsL93TircjZdPUg/lbN
dG61y8q4K32r2XqUttfnb4K+8qeflakX/XEqyUCIloIQd+EqGuIygmlHQ3+LudhVE3N3aqW/dlYJ
amhQHBBhIegWm2BH0+m/VkjHB/H335DALsQTaoTLFlnaoh6UakGicXDVWv2TAajq/K2eepCzRWMA
I+6LdtqvFdiRsIasJc37C4NBnz7Dn6wZcrZmlMRRF33I8zIflcfxZ/AePxFLeoUpYes9aIdwRULN
87jmwtdUga4B+F7B4FhY6/SlW6krMmMX6TXBOxfe66mbne0WzIjTfDjNhLFDbhbUDtHoxmAvzj9K
bZq3n93tNJo+LMAtynDWYH4+0O51QcqeSTAdNt46Vm+j4oiGOxm+1Ze2bic+K3K2MJmZMOxkZPXQ
W+c5GQAjtKX7HSdPCxiFrLTzN3XiQyxna1RdhuTPpFwFRAXUWTO5cTRjm+u8QEeFPogEC/ogMwBL
zfkrnnhJ5my5MozBIWQdvqorZf1ejkn/qpKOHV/4+ROroTmb2nzlm6jGs7SsKtqn2JIfjH54Rym1
sZzwm+0r8sKFTt3HbGah7AZmBatgSQ9yERqYZF3VunRePPVhNKerfhhrIvWcfCx7hvJQYO9aJePW
CPYdFjg73k4Y6jb9ro5bgVaA1BZyErwLt3Xq+el/X9i1bF1TpttKG/2hNwQ43f5WBSwGiHlr20Q4
nh8GJ3Yz5mwyxWpArFLScMATJP45GAjXQDzaTRTZ+fJrl5jNoK7RCq2VjG2TINM6d2Dmgmjwfn/t
12czxxp8qzNkHy0Vo2iuxi6ZkPH1e6dG9oW/f/oSfLLeGLOZYhYkCiXTjiy2SPwy4dT0hvGo1uMz
CN/vUW7uYye9P383J1YbY/Y1wqcFXybDC8y56Dgq9b0q0FL0hvPgKY19YWyduqFpzH0Y1HU3hr6v
cigiOy5ZDqTuXI2NY2DBKHHfoMO9cZ2a9GQSoy5c8cTyZsxWA86mox5PQyCqHxz09snRGN7pLSOs
heqfgRyPvtQvEMY0zj/cG/HyLRkKXEli7V0IS0bflMYHD3/+/ZxYbeZ6lDZKIQqZiDcM36OnL8fr
0LX6L/74bCgTUJBjNMHu/w9LOjh0uHm/9GfPNSdJUEdDkUJEp1h9DPuKymGU+Bfmx6kxO1sjIUt2
oe+wSWxhWjQBEdA2WH548F1/4QqnPvnGbDUMShW5o84U1FJAUE/gulw15/trrmqNNCCyh/ODbl9q
Up94yXMFo1MpGPj5Fi71KpSH1k+bGx8yyxc7NsZsPYSearoDcmtaoCWY7zoXBi7WND62EkfX+Rd+
6p3MhlISgvsn5j1cooy/j93wsRz8ajlGKPKh+ecXpvWJhWQuY5REiqnOtHf2o+ob2pY74bv4rCvT
2NW5Ftx7cfSiGOrx/D2deC1zWaMEQ9+MNeHipZqI92LIE4zwzXDhDHziiemzRTHVsdVZQLOWXh+u
o8xYpL36i9bpQ+wWq6/dwHTpD2sTxYKwMzudG6ir7G0qTlCN8vz07vzPT0vcJ9+puYpRlYo5Fil7
ldTyt0obr5xBB8wUXvjrT73s2TSvWzUMKqFyFnSBfSEJLxHkjeNG03+SGrVni/K125jP9Sy1mOu8
CMKjfgCpjdiLZBNII4CEcGHgnvge6bNdz0CvphAJ91IY9UtDoKbM64U0JOm+nU32t3APUP/x/Dtf
ezdzSd4Q4uw0BN+N2DfXvunXa0Sh34QoL+0XT0yOuSyPrmDcQvmwlqFKspWhG1uM15vzb+TE1BCz
cSvNIK/chmN6g2MYWP57SS65bgBkEUSunb/Gif2umH23fUDucaDxRpRkODjujyEn7QTfrcvqEvfl
hfd+qro2V+iNnqe1KQeEpVOma1i6b2Hg7ApbHljfse26yyaH1h1Njpd00WT9t/N3d2JqztV6Wq/L
UYkqFLMFuCdVf1VtmCX+cGlbcurpzcZzVg0yaCOOxHbrba3e3nZD8mJYCDFibW3Cdfvabcy+XG6u
VuqAt2cpEtms4lECgo7HekV2XnvhEqfG8ezD5Vhu4Uh1uhNLzXZ6HyeHpNa/pmcUc6GeT1U4wKXn
L5WaHDXOI4fIh250/umceAlzmV6slJHptmzfErddC4CuUXcT2O9DHd7qwfr8NU4MJG269odPiNQ1
F/Uzj6e30pz8AvaeRdKbq6hzowu3ceINaLPZbvn1UJFAiHdDS59C4ZPpTGTv1/782SyP4jyD2cE+
tFLGnEDuQFwjl4RRNOBbO3+JU29huq0PT0gVtg+uhCc0GoSMABvCniXeDbvY1ln4JK36a32rfyoG
H66T+l0XajEVPexmx0on4jmBSx9+zWQh/imZfvj5RKoNgUwZI9Vq7iNa/bJ9jCfv4fmndGoczWZy
Vhsg1gxmcqEK6IvglWvjKtByAuN9z4Dyef4yp8bSbDYTgMWeB+DJMghV61UXHdSZJoWuef7nT9zF
XDTnAa0Ig47hFMZWsNWgW6n/yd2ZdLetbGf0r2RlHNygUOhqrSQD9hTVy508wZJtXfR9j1+fDfm+
Z4s2xbw7zIQ2QQoggEI153zn21rgbnoH8/S3j3BioqDPk6GfbkPuj9TdF6xtKMY+RIGxa7PyU9iG
H5JB3xbC37Qlk6Ax3L99OGO+/r+Zwx3r6VpT6xype2qt40NiaZQkA2bqogtlPfeYU/XWu1yf8Dn8
GHbWUhdomItl2eXUgz6PZrXGtjcDw+yuyu5TAp8pKc+09lOBMP2oV4hTvcfwmAGybqYryLT7wYEj
Apwh1KgYnghN3XSTwCrkS9T011oyfsyldv/2VTl1m496DenpWRxMJA2LyvpgxJRsa9UBiuynt3d/
osc4FnCNeVa0zWSrrSr6fej3MLsTdxMoLJLbOMC9Agn/20c6sY4Vx+pXI8OW0gAft8788TpIMiwD
mEg7ZZJf9Jn1qDzr/eR+ByVgVHGuoO3U9ZOvG3GZAcPBDk1tm/JKz+47YrDnbs2JM0JYcLTvIPVs
U0m17bM/M/qNWn61iPV2dzL5c4iuQhKEY2mfuX4nupNjnRWYqIBlCP5mLTUJwAP96xz/+rfvzalW
cNRVlWnnI+DjRCAhr1TfrdoUfE31aOAFT07q7xxE/KIKikY7tdrK2/oxzvFTdZ2MauWUZIMwsw5q
+2+tZcWxOigcq6atag4zFtUyKPfaMCyt4rY1t2+fxu8blDhWBVFghjodTd22wiLT0O7LGj55e2ap
9PubjLr9dYtqdS0ssZx013mA04yPBQTF8d145jafWAGIYy0QmnqzxJqj33ZaeSfDYgvHjS6thkBs
BCCcADFkG3yFF2g3zxzz1OU6mpJkQeMADOSMbKVTX18TH1Mm3h+ei/Li7Tvy+3FKqKNHPDNCp+s6
rd0NhcuyFTuGbFUDfHCoqTfb4UpxesJLzhzNfpHO/jpOiWPRtCwrBxz8WOy1trX0G22qpxooXqwH
AMQdxswHa6Q897FXeRWthOMY3qYxuI+3+WB1Awjt0ra/IGR0cezwtUEHf4ofLIb/sTtgQ6u0CeO0
aOghG47Scm5xETS7BYGTpvIu8rwPLdATQeEkC0r6YxOPTIXtq+Vmwa1uFGA1GtcvKDuunKp65xTu
iFoBi5Wyemfmtpbv+qoJsUtjNHPI6iQF9nWY9gV4Ak2peS+MRsu3XmH45QUx5CzY44Pb1fcesfP+
nVlrBkwNkmXaRuljH07LsaCa+kaYmBM9+pERYYDd6a4YD4nXYceKOQrz0mw9oKhwbiuReviOFgP8
N8MK8+yuqOKhxyIDPhteKy3zVhgs8EsdZeCZaeW5vWylnmoboxJmjL14AVBudHy8AnqjxjkNKyQo
g/k67nxTh1oaYcaZ77B8wzYAhISyRw/z/LEzD85gxc03GdlWUSyU6GMM5nOpoyVejBFUw29tUzCJ
xvCxLRycqPOmaZ1VVlRSwShsrJobNkCZdd3AXOl4t2xCeGH4RRmGCJrrtJ+GaGVjMPsgMrfRlmng
Do+i0uGAGYryzX1TexckOy37OnUsrRIAgcG0TpeBYaRZtvLhZI5Xfura6tqhkrnfxdK0kM1N4Sgf
07A8NKrbJ0LLkl2PF0bTryLlhO6dX9caTmEAv4A4ZDB6Zq6XOVkpPpVt1LbDcjbzaoJrmQBE9S5t
jL5q4xCOpl649zpFjVV8gZmg1MY1XEYF8cmzzC4btoOYS0uWhl55yt9EjoevzSGTYwC5C0fMQuGa
K4agWzsFjmtfzCQh+Y0pSYAD1lpmaeHi0zdoE17d0IGrId2nU+B4AGItVal8kTStzoA5tLUy753R
NZMRUL1l5cMhHKCF5O/gYSZtvMr6dtLMZZAlvnrWCyOG3FjkMPGK1eSWsXigwFFkxjoBV0mX7/lm
gTgpy3S3gsvE6qH/OIQiAYaZhXYbo3eFtmZ9YfWhB9pKBEaPBEjGUSS0y9KO8chugA8rx9SuAbcn
zbSMwWr0poEZu8Qj8EIEJnlK5mNyFJSbp3UEIxMAexKLnV0bmhmRjBuC1H5ojabJY3oC2pvajrEG
BjKITF97mrDtjW3MPQvbaddYYNc4liRu7ofqq9BqM4Nwh9NA/a3l9CP7qjUnE0t1I+HBH951veoa
TNozb3SbD16lMqg5BcCi9DFpSsMDBybNJokOXky/dhWWllBPCFonqEJRnUyYMMuuL/272nELNWx0
c+rdhzCsZf+ks6ywcYBJrMTAONXVPHHAoy/3jVXTh9iiLkUdWgnqBj9ss3zXJfXII19Wdsr3/Wlo
QacpSEr1pqIqAHfKABFqMHukWh3MoVLhf1Lv/VKL1GFUfdyBPZoKK/Cxwcdmzzq4PBm9tyIb5/rm
7HNa1x7GgezxGo6K414mBlaplwbL6fR5LMG3+k+J0/cFTCBGzwr7kzQc+wuFV6llHLQG4494belh
TueX0BEWErPPapQfUuHYkb2KJKGkP7280w28VnS3yd/JWq9Jb3uDsktxC25TF3RQUVdEXMLW6VLd
fEhxYfItiB2ToXChBE3M3bl0NVyGsBFPLbjOmIeU3mciFk5B6EtkqWVd81jlWMJJrUvbaCvqsgRl
J2OzajaxVJ0/ACqjbu8+SoSnS+bJRpZnf8ZY9wzuLklHBQQmnZqK/rWvM3TvOX4TCtRrLaskQ8KT
ArjcTJ0KgLA4JcEACXzAw3c+XkSOraBL+bpBffdSx1k7WQaJio0K6VGiD/Ey60QzfMBRSWgXcRZ3
JiyQehjUU9LHnkN+y43cCpVcb9g+mEppUxS/yG1/9uVtOiBg38i4BbG26vIa6BR+/lU9vNOT3srj
BRQWX4f1SkfmQvma0hi722mE5MQfG5r/OXb59dtxcGaeRVbaPnSrqHWK5AuQFWimC0b6lIC1Bw/a
jrCIz20yVE2kVPwtNy3P2QxOTyk12F8fcxusa1HUfZqQY/j4D2AwJ4eFaajIgY7W5F7zOe76pM6x
em40rAjTkUHuY6+H2Ett9Ij+8/2oQ6AktuzHXjpsMCDBIRWT8wpbLhQruOiEiwbnyuo9Ng1tjD19
Y2blHu8hL8dPfSjt6ttg6dKs11aJ1WCPg7htZYdAgtkxl1MWVlpCbHSi9nTrQl4PH/VWm52basxz
M39DKVg3Gis51DWQkDx2MNFTOXZFj44J2q3BJavtBMZ6Iehg1KylinF0LYoJi2Pc9rCu+2KEWMDe
dh02OAi+Jj8vMgx441I+wdfr8mqpY/TJqky4Y2r0Cy8rI2mvioj+isI2jKV0LFrN3DT+bOmJm2/C
1qnKWSW6Z6LOtNyonxyoxy2ElUpiwvwk8KREiFroyoM8Uk663uCGPEZ2+zQWClDBIvO02H00gwJo
4gglB5y6hlvxCGIjSJz3mmqLYQYV+0rbzY178telp7WJtlCgfHEk6bAQU4r5gUyHzxRA2uJJplPf
fog9O88kghH6Mkh/CdS7eqE3KlUHbJiM4LOkML35kkqqxoFrVYX5aWx7aWJYW02Re0+BTlDvAASZ
yJxocTRVzAdnYlUK32lc1oEvxl1l+Im9rWMACfo2K602wyHTE+MGggEtjR7JSRf0GMEjjHB7WIve
M6iVtZzZshDv0i+pPsl26Rcm1lJO5+v5qidG+C3Me1Nbdprl4jTnad6THpSe3LttF9Z7ow/wgzaU
X+ES2+BqNXVF960qohlcmcRgLG0Xwf1C6+eiPi/BAPfSmrCswS7Sj9xr32AYOwxJrr0nXRIaDy4l
Gtzi1muLG2HbFaBfv5fPCAdATGhR3GiXreXi0syekHEuoiLskgcK2EGZLCKmfdmdPQSw+1I8LrV1
VHWGsVQuXCrwmzUJ14h004jXneNM14lt19+01h+qVYZlNB5tslbZexF3eBeLiJuz1ZwiNdegCsaE
SdegUOWmtLiFHoLqZQda4m/DolPRHj+DXruVmkGLiU3cg7sKZjxFhjJ6lwuv6kFqdfJ5CAN8Jsy8
sjywZq7U4fdlEyanvsbS0+SHpQv8s0nZZ+VYx5tcI9130Vl2XbFSwoT5XqtbPmXabjS7oMy0mHnl
aKF5qqMJ0xTcdx26OBxpcecLB7nC4qLCBME2jH5pjyaGVcyEkuYqzF1j+DqqqRe3OLL6EHdU1nxl
QVnYS6XSdNwloek5N1anRQ5W/RMnpWIxPacqTh7baIRXyeiqA8NLcVRGlzxHiFaja3ja2goq3OJx
IcbocdMZQZBdDkMSwz4LM/EFIVVfMbgKzV6NRocFf4x9JeCBxKIzCTyZNQc/HEuQaXqOxgq3EasA
2oG0/GLSUa8zNvQzFqvDvW0li4RuDh5TMB0C25y0daCwv9vZoSvTfcb6FZfWwIuppBcSF+GuxdZm
3fleIi7oXbGORCIxeIgWkw6n7DJucb8TJcgh0dPxv9dGC1WvWbtdc5n3fVLe11rX/4lNNuYuTRUK
sVC93xZfaHj1c+cnmNdMg265W3PwjeZy0BnNP8rRFOpTU1sRPG6b7n8dul3c7j1H5nMRIRB1Rrs2
X5aw/pjzZq2PcXwIRXpv4Ylp7adKr8YHy2pzsfdD3Q1AG+LySnG11WS3plsFxaJOcjEQCi/xLDXs
3ipvAnwQ3SV/C9ehbhtzYrzE9nRpSif+bAtbw1OsTRqAmdlk+nBeseS4UEnXfCqiZqIOdAwb8lfO
JIZrKgXlbQqIgAmoCLwH6lHLCc7JlFfPwivG8VqF0u2uRT5mKfJgl7WZjPY2GGkDzGbRW/NsAC8s
fYbWFtjZj6hWHryq6MRtqfc49/9HoaVKxpbW7ZKgxmhac6Loq1+KtMBN0sJM/6NL4QIr2mgS3bek
Zdxrz2Rcfp9Zh2zzOuLR4YFLc/A1KNZMcrSUPhLWWL9LyQ/a7sfGCc4EIuS8x98s24+LhcssjYPS
sr2tEe0yexuOIKZwi00o5fJ5LnQYQcwYMgEBV145XriuQaMP3WNXPGQqWJUV0WbTwex9kyVbEbTb
QL8p05ou6mkMd7Z8SkqIjNeO1yws94x2SbxoRn/3q4+C8B1+3o7shbed720ADLbJ93FdMpO7rkcf
mGm+SmwgUb6D1eqAo7e91LqviYIjYsATBQctPrvg0x2UkywKucc4SAarRvYbgV5FBNsynLDH3iHA
WZR4M2q1s7Kthxipnx8+2HpP4P0wDlvctZcMqotJHYZ6Jod3+x7HTOVNC/SaWE7/2dmPrBX20sGD
1LPoFgfQCXa9aTHqHnnIO/vQBA8ObsCRdxkTPQvDr2Yo1/EEhyolG0N5ONSdBnhILQ+mvAxY4lua
volBo2SRsXQlxsuad9DrZD1G92F4U7gPLrRHMMCRZDY/cSwQlJiDlrsB2kbmH1xjWg9pfqgSbsvA
4nhsFnhNYtTqMCUBkGfhEwlx163vfBxDpXetgZhM2i+FU64qi5KTmrXKrWbh7c0yJy+/pjZw4eDJ
Y4gtKrWqSgeOzrSdtH0CVafzSaVbq5i1YIIfSsE1S3mewYb3C+WNOHFexOGNXcmFUF8VnC7Z8W2c
O90yfWeP1617UeA3KaGHzS4blRMvcORd5XJj5dXeIcWB5fyisBkbLhx5j2f/0hvzZZY8uOmtFVwZ
QAHpdpdG+FHDyvZvRdjcOW78Uyaoo6JWJ7DKo6PrOIVforKYOP0OjERZP+j2JTKJv9cfHNfa0s+4
ZSVCb5sYbr0osH5ZTBb16hEh/FbrlxNrSWyJw79XTiyOa8tHg9Gf6AeaycJ+bjt/m8ibKWyfxzvd
O3NKJ/IE4rjCSK9xwtQqXAGxB9xWKXBTqwb5IChvi+fHAyRLZLwzGEBp+GcFanPM+Dc9x3FVESuu
qc+cHANY2AUE1bRLhgyAvx2zzKYxzySQXhRWvzmMOwd+f2obMECKcahYyls4d8hbXeuqCKRhYBUT
gZyi0MQyE0zXYPf0TD2vxioxMYDAVWHK4KAwm2hujKjt2gxISTbBm4ZwSIxo1/reMFSHJAngGVyp
JsrAp7kKSh1jpNZPWGmLoZBgyR0c1/fG4OeUOFkjA3oJNzixjcc4MTVp7OsGNUsCaHbQDXAptZ2x
YgT3V3YlyUOA3wOMchN8PDwvVmFM8nViLjqRyGYacrWP2gS66Zln6cRtcY+yz4Q/alYIVbBPOmsC
KbbSbBqAX3igv1LzXOXG7zM64rjuqytxwx4ytD428c8FkwzYgar+rGLnsoJGCKIgOZMPebEV+l0D
OIrwu0Ep03LM4z1h5bRyNv1UqW9pPvBMBYlust4vBqt0dmne1vUHFVcscxd2F1JGsmyN3hVbbyrh
RwjDB26aExb1N5Mg9EcvSV36uZH01PB/lCVwaiLAvgF61gmdW9drtsJrXyh0afVON6btqC4Gyq8j
FtFvd5onbsFxca832nmTh6a/N+IMk2zivTPguQF1ZdnFBwzr20vYROd07ScyR8cVeG0OcN1jtrBO
wvRJmOU2PZvxOjFFs4+mILoYRndSlEmEaeYvAhcupYPwP+1Z/oENUss+De+wlli9fd1OdZfu0ZQw
bkuVh20d7G2FYzqmRqseUUDvlmQDCuIJvXcZ5t7O0bH+b6YzRz2RpzquOCaCo8K45rEcC2EvOk12
pKhGTAVC96wA78Q9Oq44xoJoSE2cYfeRMi+7Nr/BdxyOer4dIAdHRbnIC/Oh6p07o8H5u4c5gNDm
OuNfXz8n1Dp1nsdDeSyA1oVVAhp3XklmxBniERZxFyd/r5yV2OnrEcEZsEOlB0/WuWy+ZFbT052e
y7mfeKiOC5C1su5yh4TAmtgYPFI9uOw73WGWSAPpFSvuM1m+U7dq3v7TqGYw78ojVXAOeWWzErFE
TzF1EpyRqJ+4C8e1peTavQboh7NOjQl+XL9UwR3t78yPP7X3oxtgCvzlspq+wKvgIpifs/zWMTZv
P50nboA9H/OnC1MGEylMrac8Ne7+9IA6o9mB6D6u8rxYEl/bvX2YE9ffPrr+ZB9lhZ08heZVfTNV
rC/0c+XDJwZg+2ggCLyya0NJlYzWw5KBGnto9PB5ZeTZmSnRqf7SeH2JelOYrddQXZiHTn3vmgLC
De1nI/I82OJUoZZJp5pLatymM4Pbqat1NKdw2zkCMTLaB9gLHMrYaHcuVLEz89cTzem4TK4cRzDI
JDBWMmGiknUXCr3yQgXO35O2COvo52eVpRXgprAObR2wBy0k1Qhfwbdb0qlffzSaMMvzI7PDjjvN
Ygd48xzWThZWCI31gyitULfOjPenbsLRgYQPsbNoEV+O5D6haIzJqiaUd+YWnzqNWfzw03PnurEX
hnNOtQRDWLTurirB+pQmIfG3r9MJFcVxLbinFEm6gcI4guDa1jFtf2379qOmxV8nUXxGBE880tSY
l1NseKZlnbhkx65bJVO9Wha025ii/r03NtU6yGvzTFd1au9H3WDd56nHkpu9Q5ZtdQBmQ3fx9sU6
0Qta81366W6IvA17J+NudAIoGfQoaHf9ejLSZT/8zfZ0XH4rPPi/bgHcu/Xc5gsgZjzomij+m2dw
1AsarW5Fo+5qKyfS6o2jJWsXz81tSkxnA9NPbrCOOXOXTzTd4xrSJMNDXg8ouXOlJhYyF5ciKK5x
b43OPHmnDjB3xD/djVYGY2yW9B8iylCkdt09yQPqKs3s8e3bfaIlmUeTptxEIjm1qbeCKCYfhdT8
eGE0MNje3v0J5as4LhGVTT8YOYm0nYEMgKQCmvM6MC404LHMEpZOPWxaYlcR7FQBf05+TfVqF0/V
x8rFlJDaeBOwrdcTuBvMKyuUj7Z/UGR/X37ef74CDtQvUIaveTFWIYrCo7f/8w4QZp7+1/w3//zO
67/4n+1zfv2UPtfHX3r1N+z3r+OunpqnV29w5g6b8a59rsb755ow+M+YiP/rh//2/H+iUMzFoKcx
FIfnbHx6haCYv/+dQWGKP1xlO6RL8Gh1MWLnAeqf6+a//13KP/Bg0JXuWjq5JH2e5md51QT//e/W
H7oECqHzkdJt5c4lOOSD54808w8qhhxHZ7uAgSCo3v3Hid9+X2Z/vxf+c/7X+5/ZEC8a+R+rcQdZ
kOmCTWd2wVFM+1gerjXk6tzM+aK8bBDFxyhxkzJckIuykrvQs/LkwdIc/IG7FO4caoGpHnxCi05W
LrXSmDwCzkOvuag1K8vMznQ6rx/U+cdZyrURcAnhSjhhR52PcHL0pgCN9MKPgLeMcG0XY+NUztIL
Ev9cpMU4Em6T8XDIzFkW8HHSHAo4yOsOgmXXYBBSQgZoG123btwoRmXURfEnAKy9WAW4nW2mPDOf
tMIDhJu2uPGtSNin7YdAmQrMRuNM7yvTBBcJcQAqzKItfBfsWMXZlhJyd+nPCNUkDQzw4BnUXHLZ
IoVpa84Z+nJRF4XpgWMtTbVQtY4opBiQe90gwFHjvmVnrDNifcy7P0crw4VSaV6kdQj3ajdauI4c
CoLfufCXI3lT+5ORjqO4wqRuBISTq/Dj6KLGWI019K+LvJ+e3JyUdUtSaBmkDpkMv632cWEAA+1w
cJodp+EqQRNOynE5uKIpJ9BU/nA1evXkbbB/qTuEQ3FRLvsYkonwgS/2ht+vgh7Cwi3BKo+sahf5
o/2ZHFHXfepMLWrLJz2ElKu+1p2NKgQ9CtHadBnCKkqMpQhF337RLSicxiq2owKVVBLB/dokKA2Q
3Pl2MazaHnjgklVyRvdG6LBaSuxErUMQWKVa4+ibRrsKR85gOaRFU96KIpv6GjKGqcS6ZEUCmwNC
k/UxLYjAmFup0rq6YI7hliy4/XIi9ZbnVkUuoBKV0+yJbsti0SnIIWCYuDoXqFFUCi0vwkeuySdM
5byI3nlrpYQ7H+o+KJrPWc1RYhSB2CKv29TMvplezA56T6dYIulJMdamrt0INaK0iu0hW1deJVqF
fJvlN1rCtq2z67YDWdJuKA0KQCR16AftYmUoKuS2AVOw6G7ADWP0LrOKddanJrOp6DeCbvyslKW1
i7LuqyHHvtfJOrRUJEjr+MaCFT4swl55waaPq1oCQ+rT/sK0KQ26Kq1COldG4+rZMqNdqg1iFACD
w0ioc0HPgV8s6fuiv6mYPzfLRrcjwPXmoNs3OcooIOYdzoUbvZOdvgYk3RuYPpWY4oZu2eJl6mtk
e7eaWQPuIsncOXcmQlZtjZuurHe2mUGXcXXPrdfor7xkV0Vd7N+2iQXHq8DLsVwYxthWm9hO45Hv
8CjsdKu2w2/SVo31QYaDEZPFJo+2S9qR/eRKuDOgVJu88l6he3O3k7QClkRxZRVfUSnx4NP/FtNV
51GzexkauOwuQmvs9AWIxjy8Ql/a9O9AlvXu3h46Ee5iEWE8IaaG5BGSvPFP6rDz8hq8EP2A6ANj
3JvktQHD2zxXyzC0O9JePgQzqLKt1RpUAnS2c4DcXKdfu6bhFy0SLZf+k69YVsnliE/mI2N855Dg
syAbWiKJrEWVC0DZH0w7MyJBvixMp7b+Gqd+aBIBcyiGcq+NuNDLcVErP2w2poj86SaEelKtpiFh
SlqRFjYXQdzp2cUUN7Z338HFLo1VWuJIoT1HmYGUaj15PMj/0jSJ7tYVlsnQgy+BYbHaPepuK10Q
cednIUMqepjexjenjM4t31+vrr8fxDIBBrrSYTQ5dtMbesMSpY1uxQBrvhyQCYNj8T9aw3SAi3gn
WvGhHM0z8ZrX8/2Xg3JK0J10gfJfHpcgZmbsoB6EY+lVw01a9DAuHGWi3i7uYx/qoOZ5wf6nKcdv
RvLXY+U/DunO0wbbMekZj8Yupw/zMuE8gdG1H9Iponl4UrPXCkHYuYv624NRb+G4+B0Z5ssE9aeZ
tEqqtB8pTUR93vhbayjEO80O9Qsw8fH27fN6HX7hvOYx2TEEwDtMg8F1vz4v8LGDnjlg8cgNIIBv
0cuR2AMksUxD1V0Nbug+vH3EX24eR5SCCykMhGA0zNdHHK0AaGCakR9VTu2vdK3/bNRogxbjOMlr
ZPrtVy1tAFi/fdjXi4bvJ8qsT5eObinhHD8NXd5h0WRx2JI0zFqMtnPfa7px//ZRfnc5JU+dhcE6
tb3HS2lSJ5q0jYqZQkl2LWItvez18XnMSfLr2Ar8S0utl1bJvM1wwaXpQv+lVWID2STTyIMw1dLZ
etEoF33oODueSrl++8x+uX4uJR26bcJmm9vJsYM5aKcUCGQYwqbS6p0bDUvb9s6RJn49CLNGKW0H
YCWy7ePWWLqtbnuz9Z0bBvJDIXv9ikrKcxZAv7RA16AlzNdMSTl3IK9boKc1BgWmEFm9Nl1L0K5t
Jpa1EV7ClW4XWaC9e/vS/fo4g8YzDAd3BcuxWVm8Pp5stGYqApbCWdE/QrB5NAh6ZfW5ZfGv82vO
y5RcOGbZhqIVvj4Ofidujoqevrg0tU3HHL5dosMlD1xYfVAjLZw8a2XBUkQsYvbtZwRWSb6LE99V
71Q5MAkMSpMyDSYP3Rnny99dA8ueq56xvFbiONybi7JECsc1l2Mlq0srYmBdyipS2rpJ6v5f8xKb
HwxD2syAOJZp0vcfdWt1G0eNbdGDxiy5ogsCsy5rmwHk5Cpl5BdnRofftFtpu9J1OENl0Me8vvKU
26jOcmm3qjfXI+n9TOZnOupfDqGIyNJdMyIow/5lNNe9JgSqlEQLrbTlMm+y+yqOv7zdUMVvDmJT
yTIXtbisq49bqq/jf96DMeUhj77ks826pIYjcVd+Aic6MJe+x2y8AYFMSWJZ6B9s1V4S7bmg6OrM
Q2O8zhBzC2kl0CGlqajf+HVmYdE0AHrX0UKv7StHx5ez6tRSJtn7ECNYJrvLsUYVheg5GshN3JYu
1Z/xCqn3gqzFoumopmuRXIwZUCQKkaUb3b1crr8iIq+W+/+Msvz/jsTM9kmnAzHLp+zp26tIzPz9
f8BAjT+YaDI4EGqR85yFj75HYjQxj/F/xV5c+Ycwddc1JWxQ/jeDQf+KvRDLsXmAgGPY9vzBvxR5
eQkG/oi8EHWhZksSH2e8svlNxyXVOcZo+MSm7p0bOcn0oWtcdNpGml9T05FfVxprAxv5+/bHNsjB
gVj0Zv7XJy9fZC/5Vdy6xlWdG9QWJyz4tFL0C4t1982gp8nN7z7ANrPaRRViRWpJxMFX7V8vL297
OzfKBb6R4nD0seGH1qY0jU8/tpdyQG9fF8G+L7r8up1fij6lfIRyw+3L25545Pco46sg48+Rq5cJ
7dH1kxZ3UTlz90m45nWXhgW0HfbUOd3ZvrqLxyy4qlSQHuyqXVo1kZFVYir/6uWlFVy3MCYLWeHi
vBZEwz70Tvuk5b727LkF6h7f/KqgCGPCWgQPWu250Dx0G3F3OFw5aSMWrqmZO3TxVATqKi4P1Bfy
X/yESiSIklvSzP99ef/y+cuLg1PILiRHdfy9yTT8lcQSYwnqcIjWvl3eo7rPDi7+K1d5oZVry0ii
D1kbPoeN6T1rxXtKwepvDRqaRZTF4wNGzdPGjc5mg18EX68uLG1bmqawHYsAI4Ulry8sFBsfL9e4
uXNL7X0zxN2BwrTuUM8vL/9LQj+apQYWi3k+HaBpHH5873fbfvytMuPq4KWr1sm/kbk13g/UB139
8103v9Pi9FvZF/L7Z/O7tKrHhWk2HLbQzAeyEsBgXaDP1VBZDyrT28tusL5OcZFWVAg5u7wV8sak
JmXZiFSHNehRa+WPJVYk84+HI4mMoi788fDj5fvGUPg6CuqCAgXPbpcDpSdXAW7jd5OZQ1bvxR2z
5HjRknO5HDvXXiORDd5TypAsmrrwnoPPbazpz0U6F4CRE32nm1W4qSPDO/gpAtKf+rffrPpeBrzX
N8vB6Rw9tCVYNbCYfn2zrFCFJGa64q4mqKkozsl0/aHuxOcgmtKvkas/Tm0v3lmcB/YDXbQTUITe
vfWFiCKT61GX5WXWJ1w/GbYbqh7rm2h+Mb2kvqFaMF6WsdtsfmwrMSPaF2V7m9qY2cJwzw9lGMn3
mc6KG5lXfmhSw/j+9senxfypREtti7a51bRLoAmzYleP7l1qFfYp+sDFy9uXDzxzsldz/77+sU3r
8y+yKcvDyyavqfxbN146VDVUCyr6rEM/hPbh5X+ePrGx/ef7Hx9XdXMf4FeztYOmOZOKFcY8X//5
JgkWC0Ig/pjD/KzPjxJPU1UJq5/K/sGx31Pm7kQrz4ibjRNhdFXEbnj58jJw/5Cyzu9/+q89JNFl
l7k51Y+35subIW2HzW//jmb9gMRO3zZaG33f62+/933/1E+LpcW+ly9fetk5Pb8dQZeff4qhlbzG
jVVsCUp+qJvR2yExl5etp6o7rdWry8Yab4p+rO6QXlV36h+byNl1wfLlLRQpooxFfffytZdNHX/0
souXTa/38/JV1Jvfd21VuXmpKZHW4VaCMm5ic7wrM8O9sILuy8s7e6rHOwpXgn05av3CraIqXFK/
XW9VyDzw+1/Q/PYVHM1FHeuUskzYte+llj7Ypp9SUuBMuzZyKXaiCkzBo0/8VTrD3dMx8K55vMY9
gc1kZbu+fhMgOLkpZVSvs8D3v2/78UFusBhkbO02L9vCcBwWUzLKZer38WUypj+//NiWN8mT32Vq
82PTj+/+2JbPO6n9YWCphO3ywq54Nn98MajM9FzbfXFrfd12iWRZLAqptjTNX6YpcWmYqV2WxUNR
97L8UuraIRhr83L8X9aubEtOXcl+EWsxD685zzW77HphuexjEJOEQExf35ugXKSzfe/ph37RUgwK
0uVMQIqIvQH6faJZpmnXIhn6Wn1XqpfbSRp9WQIog8W8lqOp85iV6Az+T+ESEzi7i8pw87Xeuv6C
YulRU22TiNtHsFeFZ3RZoW9Hc57RuBo8OgxFZE7vPKNZxHke8mHjsoo/kCqw2wRdDmV3IhHvSd5S
avivJ9HPxtNRJVs06Ej3GadONpqOgxE+E5Eax2KbOtQ7NJ54JgjS0jJ3DmwcaEYD4BXsg0S57kH2
eloAlwjT2UIz0pHjvI7C2DxH/80cYl53E0ZjXrmOcduf4s+xTIpA64za67Y2murOgRcDE6tAg3Hn
eA+T1Pv6yo2VuSGxbtP8YpXijqQoVs1TPT5otSzujhmaGJ5qvTfAWqiXS7IGonxqandA2aVvnI3G
+l7lPNp1vWb3C1BRoTE/fUUTcnsmBxpEVJjnYhxio+U7gEN8JT0qObBIp9FuCw5IDp+t5nU0o3U0
K9GF/N+fn3ipub03g1YNL+PjiZjj2MiB/vkATVKF3mjXqp56B815LjjBzrUQ4RkPv+FYNNZKhHpw
nvU0owFU2PkCuAXFdtbNfoFA64+uoe14tlLgWfRifT3kmTze6OmKqI4WK9cWuO2Mn2kOTLPQVMOx
Qh7vRj9/WGE4+SJFU/B//nSdFnx8OvoA81oKOn46F3DXR5LmgXwbNoiV5qAZjwy0dP5XeIE1HIfO
WJGqA0oHU3wfZXHwfY8+de+7h+zdGpUM5SFzvfQJZ5/vA/LQ3/Usx9GEqwHLJLTZyUcCaIWUc7Ny
PdmtPS+qOwCR5ACeReZ4kdpIx+C1nQU7bej2LT0XA7Nnp8kTbyjshK5a1EJF3t7FwUX2SjqNYWMe
CqSDvBZZxx890+u1h7rohRjJTh409ISu9V64wGVyyh26/987jeeXig/5RY0DiX2sd3sQGz7MKtKj
FzW/1GHqHarK2ZFqxE3VFzQNgIR+MsJmSdJNyKoqrXNUrck2h529AE8RJ2V6Fp1nbwop201UIVMX
lKo/h/gxnZnQhoXRlNmm5IMUW7J0Uf2P3jnDNkQxI3JBLEf2NDX7Ox/953tyyWoGwhxPFB26mnoU
PZrx0Qt88dvbFlsegkIvGWF6FilAyf/l/BZnRX8eTtse9l04zcSpCs6McRB3Czmbo9ZEFLYfvWro
4UTObQOadvZiysLCcCX8tgAy33yBkFpG/KKPbrL/cOtSE1nEGI0bKHq8r3NnhfPTnC+lWWerEKTg
27zs4qe6dguykoSscfyEno9rj7RqJg8ykltroWYvd002xaArcFCX52oj8N09dvgqH9GokamNn4rf
07hEOzIa0Pc5OonQ7O93Hlq30RrXN6G9awI0CDeJqTLQ0zTI7zW93AGKAnKjXZIyqB6yoJVHy+HW
yivRdBIVSrwCxQJIIU4pcUwciVcWCfTqRU52IGtWOY+9xox1kUgHWA2x/+RxPNP8mIM0A3AWT6KM
8n2gqnyyth4LHzUFaBnYyD/gWg/8lLg9tEAUeQJNbrBF5gsY+LWX3fWJ2FhSKw8q4vKAtu4qW0wy
uOT+95RMEhXrB5r1zJHZguRp2o5RAopCU4qaAksZoBIAAWtaLd/pAAhYVCa378tx6FO9vQhuLZMm
sO5pyPN4IdCCCYgXzk+CZcHeifx4zzPGzwHvqw3AUpMHI0Vzj9MXI4dii6x1xNUbAH2eRRcH/wBY
YpnWePv1hB1tDdXcMTeqHjyUATyAVr466UjskSRBM/8AOGZJqujTywpEBSDH5u5G9bnQNmvrVA59
fTGQkQeNT5mfuOmj8wkHrCvgyjRfDZWeARHj/kxd7TGpu/x1di1H1yLD+yp6/puvkcXOhZd5PyVe
g5LCTy+WOdyLJq/ObuvLM5K47hbNjd9JmvUVL+pmJTR0YA5sctUH0XaLYlxKfnbW/eqKQG67NoAB
b+/aqmtUumm4xsHaZAcXV7TsbIkgWbWDiRfzcix/kfUbd/EzdHpXHYo8Z49BMhRAwyiadzeWX7Wi
4M+Z5YU7nytvY9d18MqFAehnOMyxm9TFB0MByH+PXWqA9lAZK1CgU/ENSkXQSWrj9Ev56XBCqYxa
4V3feAexMM4Ds/c8kO5qSNrg6OducJcCHRYN+iG7ACUHpQROZB7yQZiHdBxoRjoaAEyDh+vffNBG
r9AM3t75eWiudYClP2VxH1/K1nloUXLzRKqqNh6AQMAuWqI7TzogUtdAGjUBogCxBJTWJei8ByCF
OU9ctMOhdcOLXzEdqNvYrJV9Zh64FgUcXSfMOKEt0Th54CiZzHlumYdJJDNI8pS7GReShXSTeYrR
FmG105gWvRu8Xg34bG+oSmtWoNuuzwFQq04gag1WqTLab8Lg20pq7KcGAIEFwJfUU5I54Zbp8bAL
e1M9Kh/9FuTyZzTg49TnKtKHU5Sm4SpSTvOtCrCxRCv/ubdisUWxwm5AoHe8lfRLBZ7ys47ZBS9u
YimxiX9P/PgI7ODuCxNS2w65022DwTyBDdw4V1Zdn0AvdinzWgOwmByMM0qhd+Do5Q84Bike6iGP
7gDbuvTAvj2pEquo7t30TPaO1bifqXaX5A5oTuPScHDIV4BYfpzRoOV4Ce6iOFn1SFRdGUh0Au+H
GbN2y7zaw5FsXqxQng5QKQ1FNCAn9M4izhQezuP0PJiJdyZPMs1OtDBMe5yRpcz/WEOOTlEcq7J+
7R1nUdiNeE8c3i/R++qD+cZ3AGjNUEyDZrEnMNXxRQRCtZ+oK5l8I55e+zLXQEspqKCKmB+6Iu7O
NOAG3J2TrgeqYI9j3cNoJR1Z2WiNydoUbgS23nxay/ocbUF5iwTvgixhJyaLw+TB1ltz61R9eShj
rzyECifTS5pi6yiMNZlo0FOtRNE9udqApiOn2XzlPnmiG6sEE66w8ezt6sdGz+pHPU8KdNFl9YHE
lKvkngHbiCQaZFYVW7+MABgne7bEt09DIzVz78yxmTND0g4N6smwHA9BTz668p4bYHKAezn9ZqFh
rgv5GndadkCqp3pJPHFEi4b7Zhd+uwrjlh8Hg1lPJjjASW8keCZn4Bw/1VGTPNal/sMZ/XWhFYDZ
0NwzqL17YP4VwNoTnfsGPD+cQw95cdclfnKX4w6L1kjvURTozW/K8ORokdjrvXkEhF54CkeVx/Xw
NIs0Ix1g/1xUtU1etJr8aZi9SrdHYQqKhUkfcGkd3XwAxwrwnJJKsvcQmA+lVPyVAWdo69hduEUF
Zf/Fi8MDy+W2jayta+UKR46vQCcPj6pwkw5PnRhV9Yax1jTX2USBr96AmdUFTvYdtVHpJmF2ssdb
XP4lLeXerHj+3fVx/g4QVi9tfyAFjQ9SG/Zj1/LsFHRAWZCx84gdm/MY9UCf64WKN1IABlAAOwkn
VrF2BFMdcAfGIYoDKGkK0MpknZd4CQcZx4f51pGRu1vi2CKzyx9J7A6LxhzSna/r6OstUsPEb9t3
F7EGSlOgIPTFPSi/QQ7KqjV5K9ASfXgPTW5uNQN4CwDTEOHCunMurI/5BR8iWKZ4ZVmRaHiSXyq/
R4ZC6WhNu7EMo5l8ZNgDuCaRd+ThASdGx/vnH7EKEUbGgpYAteMj1qTEbd9C8rcL9mEFMPrGy34A
RNQD1kE/3Dc4nzzkhWatLd+KvuGuuKnbMp88Qs/Jj2nIT2Un60fRCMB4J1q0R3l79ag7tfYAnl6r
cPRsiaeC2uVlCySe0fi3Bf24IEE1g9T0M4DCdrnb1aei8urTMFjVpgyAAUUiGWgow1SdZj+aZeMK
I3MZXkA8C2/jv6OQYRZb37XqBcmGw4+Ggc3iHG/2o2W1qdZt04uzdPR7X+BEENlE/M97Ib7HFgf5
l8KW7973emehD7inyGFowKKUJLsgl/6rE6ZfYx4394aWs+fIR1EbqjteczvVAcFUuUtv9PJLR65A
52vsycri+hjGqf0oh8h80ILh3q7QJ2I4OB5zQpxfI5n3MYgGcFoGTo7RxutOet1v8LAiv6LQPPwB
R298YJx72+XP2Ovqjd6HT7mpym2shkRhxwoPtNyH1SaI+YcLhUHhS7NLyuEY9f1YP2i9CVbYx1gZ
7ikebJxP2qZ0T0NmtquujZEdiXJge8e+egdHhEAzE6wATVPlqhVvXLYfa6dwk5VWKO7facJKtsBd
bQ8GM6M96iiXJNHQBqw70CwBfOY0+5suHq3kMmDvgvNd3INWQCZtF6Tk+NWjyhS4W/limqfcO5RK
ursEtewnO8n0k2/EX1wU3GxJmvXmaLzRyQgcwBZrjM1saGyln+ZlNCOd26O21vESc/1/cOaplixR
beCsyPnm4n0tqmMqzU0cJgAjUVnypodxuXTMITvnStcfWyN4KZ04fQOUdLNKUTh8yCPTvhfZgOJD
L9tbmf1uVCP3wqconAxtSBKn/Hfmbxe7bFtnYcdmdefYw7Tsb7p0iKq7elyaZgzv1Ni6b1yvrdbA
kKyn30kvyx67NPwVUX1x8Et0ni/qXOvuK9E+e3oWHennRAMtlU35sZR0IXiRgEwVHWgRL2tnm8bN
sATnPbJzvltvhddYr8OI6IWWaP/iA5rsi6q+ylHta7l1YpbrjMfk1uu8iETU5t4swjozKI1DGgGN
YsGrqDwC9CFm+6a0f3bCjTeRoZDnnSxdXx5pRoNywMaKimM0KfxpmJ2nxcCtLY9xg2FabAdiXedJ
s7ScAuRydurseFs5z4Vh8E1QF/o6Thzn2WIhSogtWyxJBJcpoIci/xv5GpVpPMosXJA0OSA3CwbB
9mEK1urxwrXx5yDx/+NSCh2efm1gy1lo01DG/ccM5wYXngb2/kr16WahNRvEMTWgPz51NCNnJ8X7
Zu5Hx9noqBjQQSQzkUyBZ+u89Eceg9ZQgKdx7Ra6BkjSXtmXaODByUNGSA6OdUFrVgQgkHE6DD7o
XXmk1uQ3LQGhY4B0U7QkHfnRECWpfQFSFsAtc6DV3RgaYBvM1yDfkGHBzXXIENX1G2DHwHaCsgYk
oJ3uNH1ZzV+hnrIvWhknd14TUG7HekWGHAf5IXqEyQsPk78tisqk3SM39I/s8CbLqqh5NnrbPnt2
98qk0zx3XtU8exaS1jKZBNlW7yq3sjOZ8PLOgbjInC2JJg7FdhRrsjZqikUSBUSsLLGTZ7oWgE3f
kbdfABs3AEaHKJ2DgY+tW7g1+17qtitnBRRh7Vmhpm+pxW21F7VKX1oVo85VG7JtbsXpS2NLd+M4
vQD/k5G8eNjj7Rq0aixJ1AFqeDSSuF+QqMWeAG6TeqWlqEdpHnCquCHJj5LoBbCoYxS6kKvYphOS
n6XLDoPXRve2qtBIpBsPQKkwHhJPc08BTy/6qCJ9qIr4YHrodSAdueFmoG9920cx9+iXOkhxFAOQ
tnvurwYPPQRifEPSx1ef3jSPQuTBmVSq5uJkRMkXstFAi3zG0SA/+uM7jkHaR5b6/hkQk8GZKTSP
BgvAvw7LpjCwp3cjthRjTp1EfJL4WvRTtqzGFHuYGP+CkW+aYzHNVRYQJ7Meep5Q6Ya6EAfwczfF
NsAvddwsaeUXBiTctQ3ASDz+1Vdps27Hi05ueGn2bwJ7f8/y1NdQc9sd6u7lJtHT4W0EmFSf/rP+
T3/wsuGQN+L9W43n940/xf+8LsUHKOGH/xjfE16KEjqcyPNcFqc4AVZt40b8K/ATgQySBd0+BTPw
1w7Z7KTzs+fcZd2dDFBTTvrQSPtNgkasLa0yB/Hda83yvhEuf0K//KEbg1ktjqvsHl9cEjU0xy26
VgTYJnL1GkjAo8Erjnu8fgG7EvcLXHIEPlrhBV/f9I4B3K6w0s40lIK7x7TKkGP6rdIAoA2oh1Fu
+/QtbpNqR9KVwcR/xHoAQMcSIKofocwcbN8OoI+2qJHEy6oziB3qmfJXR8dJjQwVu+AwrnjFZhc7
oKF7ydzKvW8M8Uhqs0mqQ4/jiqWGUqpXgL0PgECMAFc2xsDxL5Bo8zhFaQ6sqOtcpfbPVDbG0e45
di5l7RcXGmyA8yFTYgw6qhBs4MhB8MaqNgb0H2sFAh308Vy8IZPW6m8LhMJpVCntXwCmqLUFHojt
ym2RnmFBprRFaWE7hjyEucgM4PPE4JzFi3oYoSmnBuA5VOjEgV9U9Uj958ZlEnvFQQwj0cYELlyQ
zAe1d0/eFF80bg0itd+6+RoUnvyAMRWfWVPuZxUtGK/Dhta4TB9vuk7bfnwWcvY8tPwUtbwAGPch
E4E8RfYgT8U4Uz7AHMHfADlze1UvEqRAdjEcZ595Cekm588wKk7ZTtfFtOAq3uxXOHl2AD7myor5
4C/NSrYrPXTwwmIIcYx0O0Ud2xCJIw0FKKGmWdMAcBmHR5/y6DO500pyt8cYQJDaBFpj72705DFg
C7L6l6wtcfz+cT9yPPxUHLwO+47r+LfFfwzsgGYAXNCXj7InnyfvziA9vNYjDUCZAdZr+hq9lHiy
faYGAmEEB3BMfplVNBPmPwG+QXez2m3AIz1FdID4VNgnKjUDZ4DaAqsKGPxjIRoaQP17FgQrd2gz
dFy7gPIOW785IsPlPP3NuQ78FeDT4ZwF8tq5KNAjJvU9DhCRvhhLamhgpZkCIPW3jspsJMqvDmiI
HrF4AzmV3sw6ciEDrSU/CvU33RyPrtHyGIWHQGVdgYHKPQK6ftmP55ScDi6T8VyTZF/3i6WLBMma
xKHP7GHVBdW05Mo7s9saqKaje1AUco3TNGtYxWOgP69AsaeFN1eYQpDSHE9OaR3CLGlJE+pvZqje
LdTre6u6qE51g5Z4wExZFxp0dDJe+OBqG2SlkbgcDZnJY2uaqq6cVqBE0AHIr+LRNnFbgHu2BvO3
Y8BclOZh7AfwwHkTR9s5zhRMturCquVgyGqXlQE2ZZaKn2jgenlySiEvJJEHAP8/PErbjZ/QZHjr
kavq6b//XizCUvrz94K/MYrykWce69VvuTUHQOUnSlTeixuE/zi5Uzcoaeq8IxrvrHgFPoB2ATwr
vtZSzzvKlntHMiuUvuP8YPYEhlJY9+3RDmIlF2ToR+sk00IKMck4QkFSAydYKMUfr0Mm5hZNs5+v
AdKSX+iiFZsBPGsfPmRFFc3va8zeeozshjTGVpWmRi0fzrX26HMG7n+YAk9cT/HfJT9mN7pQQx9v
LfmwJgP5FQ0rAX6PlwAcfOnH8HMwUfcjNiQDth/vj6PPbKaZrZmDtow1oR/xtgqQQA18YkBwo3nM
y3PsoD9+UgYtSiJoFfnH7ZAd7NBfeaijPmed8BcOtoHfZI4CVoNL/ZQD/+65NtkeVC/q24DM0Caz
MrUlMSmqdWv6wYuMNesIiuQTDnXuO33Ij7kLXACQxGzVUObHukdJtNYia7xw0TbLF6TlfWt7S69C
SeukuLKRQzWudQRI6JwIdXBmINNkQ7HoGsh4I9Qsz5eiGfmQlcSriBWyUE44FMv/7jcvu7kGGUg3
/RPoSqSMRDqSz1e/SJqsNJ3+aVeKycEL82XeqHCDAqCVcmvvO9gaxKoJc3kyBxz/2WbWAtbX974j
W/HdFGbx1OdFeajcvFtja5mfyigGCHmXvrsq9/exDpJibRgHjfM9mmrjBelmg8qK9wTsz5NvblQF
jhIjvs90D61evZnfky8ZxrgBd7KF2fshStlr76FPmfeAf84+Eol2JilJRH0PuPZF5Tg1OiIlHj0+
C76SfzIuCnCQhsJft1rSAjIAuwAvVUjBr+e4VlMAED0q2j0e+/UdEFKWljCzs19X2dmolbVlxvBm
jKpZjyOc/EosdQt0H4Uo1rMfObeeD6YACpWkSOZ7HgoZxlCzHxm5AvNG04LmI17JXymqJ5HDddS6
R63eXexX/mOpqmjHJA6cwGAAK7Yj90WQtGcfXWePqDp09qYC8y450wA2hWhR+KhjIjEcOhx+NvUP
WsCDyH8ca+AXHrOrPXkEyMmcE6s5zzGqAch3dcoMYM7jQ7Deru6Rt17OHnYR+StsC5ONhXAPkXEC
wEN9yIDfdqgYfriLWabZPPyLD5nJe4ozyzchZpFm/9HPsLKvBpDF1n9zE7L++NSDxt41iSIjPpZ3
0qAZwkGBdpQBRGBUdlr9quLe2t64RLJOcSpswrsatGqfgJxxdplD3ejQ3Fgu7V7pq9lAl5zFea1d
fm1N7JfpKrN6ujTJ+P3661iCgJvE2THVVLX0gV2/LbQRIVpLxdakSiK7/xBLWxk4LUCpVJ6E2Z1U
Q3ZnW5p3UhLsH6NE+rLMnH+BPJn65P54VCNxNnbROZaOZiN0WP9ZkIjaGhsnnaJ/KXji7zU7vZO5
Y37z8GmWTV7wh7DMm62eV/1BeVZytmNdH3803bOPZPoCm03rRwwEbJHY9i8bFLt69CPPUBlsWyun
ytxDyPL8GIPm/pj2EfLENCUlud2IWqNwryclmefVpNMSxEFkEYDhq1IRsMbGEigamhQNSyuwGaEE
CsDYahP5xrApVfeOKjC8XpNldp98ZmVvDw88a/QtuaCYN0Izh0Qukcun2Knzw3T6PJ5D0xH2qDel
maNkAyoa6Bj7039W0exTT3EoxKd+jlPQGXlf10/JeE3yIF9aNeqR+84PLGm6pQl6+QUe/CBsGQet
+D270SWsBqUVqNEw9nkMd9tCHnEw+WpSpprrwySGj0h/lydfik1RyN8Hu8LexpvOdfjPj0Qu0yVH
XZALsQZrUbEwIs6OLXpzp0GBdIPjjAcymhR+T2d7ERTf66ZNN7OqZqgYvAlD1hudoqDMLP6tlDeg
Poo/fjoe+jDRvo5jKjSAo8nvz59ODuI3FQ9W9OKCe7sPn/sRaa1ws0qtKq7zcy1LfgYH4IsKe4GS
5iJLt6RL67bdchn8GMCv9OEcpknc4ZWve9GEFDsKEHugzrVHCNamCh0cgqLwcJlhD7yRphle8rQK
L2KcCYNluxjJmkXFBRxJSWbPBhjOEPRnkm7DkN+0JHC6bFfHcDfsLgVQTXCXtKF1DivdOht6gR5p
zfqRpkZ/ulKRi4+05JYh1QMsAW6fSTevJR2AADwwtOAWORumoCTnxU/ux/1pUnE1oAqwc92PqHgH
FUs014tjiKajLRBa+n0Agpe7VrPFqi6z4SvY4+7Lrg3/Mdpyg2q8/nsBcpqlif6cB1kBt32QQEVx
M/axKGXD8NUM/fvaMn6kmZXurTGZiPKF0ND5KVJIQZIGDb9IL9LUjwd0S4OcZUki+bRa7J409FGD
YsX38Y4HDrBV43cAYrFFXx1DQDp9TM1RJqWWIbtGs1mHwiEAG+rFnoxD7VVHmk2xSP5f0xtXiuip
8lJZvb69WjJfquyBG9RFTbnN9EygkNEVOLJCBgKF8HhCh4244BV0sFY1MH8Wdq43gD23M2NB7mTH
v61adHWHg8vIe6gjTe5xAJXqyJm40QWUY+4KZzPWCP/foTbJ1/R9iLqfSYxYFl8qN1v1ee+B1gXS
tFirl31S5qgIHg/wWwUA6g6HDStZiI6DFKMsdjGLyjJagxR2X2BLh36fejwQkCmoEEmOOuz4Ezd0
V2aSt/FyllsjlfjaVPoqarq3pMvkI9OUedKRylqi4aF/a+vqDcW28rERmXlKgWyELGbUvxWhuvLH
7uTKXx/Kf7oRVafG+Rbgg6wSryaOh2Iem517T30MRcjLdkFyOyLUMg5wXRJvHGfR9GqxqiRSdDd+
YOoT7YIcO8D+LnEalq8n5dVlyK53oJ9QTR1u5o8yX2HW4ZwT5X/2Szjo+abwpbyPNBPd4yDn2wcA
Qlt4KDeZdGRlWXYJA2YfFbAHwQyQZfVGpsiFkZ+mB3WAkpC98G39bnKpwRG06nuzX1PkMET4Wi+j
M7phtuBQ83ZOoRkAWBXOUigBAKnK+oqmZP0xBBEWcqqps4xsa9JrgN99jAroZ38P/rEBPfkr/E6X
KKcshQ1KPs0Nv4DWKkChx+uQtviGMeD1l2PGFs0mYoNvVbI13dJ+RfEpnks6qz8XkRegrj4WATPa
2gkNXEtIsgNhxE6wjbedO2Ex/9ug29WSe0H4kJaDu9F12eNxF6E2wkrNjUq0/LEMdGARh6H/LSy7
vaPVKLfk4DSJePTW4u6BQiuoshxHIEi9R2tvFNEhVtyVCTtmsaut3Fr4W7Q4ynNuhuW5qa1m44Fl
HCgnGmtWpHQSkJtabWnszDB+H3zl7/Ne+D7A2rD5A+n79UZx2i1i80d+86aQfMsOSCrzppKs46bS
/tyATsstFPWTL+1H5wWfm1XcA3F97dOv0TXIn/Fok0rb0Jt45CGBgrKsRV6sUy/HLXocIsPNMNvL
vv3Q2GALBMhmmuBuXYVCX4K/QKzmFYXwYZ/l/xSBIrohDlLwl8erFra6+Y/Qal96LeqOcxvhrDJc
3ItGESBi7XFqRRzFdlwwi7Qe7JsfzlO4P9caBlrGwBmbIg/Hub9jQNQ6tzpKbj+7VMGtWGzjODCA
6oWmVTKgFDldAkEt3ZGOBqB8bACcal8m1e9A86L/GKgTqK+qE+sfZBj1AwizvAsOtXFQFiT+G4u6
Nbgm3Z9BVf8qVBu9gA222zAvMSZXkCteuWroaSZXMF1du2a98i4VqrpWquxvopJriGrQDX0Axpjc
4RnQLueNwpADWSSvdGNNW4QU3TneknYGV7uHq83G36cUj4+oWXOoaVtC2xSKB7on7FhoWgGHeGEJ
3OgcE3/XkA8o0eycJxrwXv5FoTL/nNaZ8wSiXKBzWEgtkzEvXOvixMaV/5DIL4Fg1TnZ+3t7bKVI
ZfKiW3p9bwKb6oXZr8gGi1cXNaGXEMQjC3Lyqyzf1Z6druOxG0O2VrQCwaK/79qBv/pu8ZLpOKGJ
He6/DNlXWjO03UcIpRlqX6HXaFtH5tazWvtXHdQ7HDV231H8HS0DltmPFQext5nXFhLK0seZfKc2
oBjSHjUQnS4G5TnfJZYHv5eHcdLfLrf8wQB5U6AtNJxfpFEbHgyjDHxU2vl8J8MS7DlpUdxPyk8f
NMXm926GMkfyq6QaMeYWYqQpjtDajW/vpfMM1M1AysHXcWmF/dWKdfR5j7ZRmjzzerKRZJlIh0dm
fAfuleVtEWQX+TmSYYCAxLnxhWoZZxezyQpQphrLEkf4UzkluZEHGXXdWjJgbaJ2HAfh4Ouq8fBB
8QGa+1FEbhtrw/zmdw3KhPCeCQCe8J9M/tDjIPmZoR8NdbaNfGoAlrTBHyE+gg2Hn7OgL9aoF7la
I+r3rKzSn8m4RjUcOdpSAWoDt/14uJdRmq8DOy422fjta90mP+P2/+qnjv1EKpyBoiaqDi7t+I1l
BVjHQTbz4V+H2eTPUAMPTovBXFs6KoRBHPfcjt8rwCZEB1WKECjr+NYFZlOgycJjO7I6+NqBC9DW
zmRV7U8HHdMvnyFI62CrDiY5FS5pjSG9Yh13FVKJBX9qOl/bt8qxsGFqrHOBVNCqTVEQrboA+wBS
ktnoEvtcoccBDSzejvSkIiMNuRH6hxLlcjf62ZeZrbsC7fmwnK84XYfkMTr6QbxdY/f6LhJ9+axX
/jLFoU28GGeRTPntTNP1Dx2S7h8z3UK3iQKmFIobqqMxDshtVEevqLEhIHmakrZtNGhpqol26XDd
2JNEwxzi70vIaQTYPGYsE5uyzMtdNKIn4B9b3ZWuCrYcBDfA0QWYQoOtxR3NZgP50YrZ0OSgiCVx
DoUC6WBLhtn55hqz8xyKLj5f1zKAOmcmdnXsjbU5/noz5SUv7bUAVEwTr1svNWNkMegnD6iIF6wZ
RoGPAtbMlnFNnnSAPSziAW/cdWsdAi3ll2xw+AWEZ8a+r/t7QoiZ9TTrmuAnYPKbfYo9eoSW/E94
GnAqRys7tPU1FyAZnWFobn1IvjEDK/TR5oZhxz945yb7uKyHQ/I59F06HJy2Ooig6sAs1tYA0x6t
5DfJJjM/lpD3bL4JQ35/D9HZAAkH2BcuRovIlcQUVGlr9A2qbeBE+VIiCbXNvFR7qHInfPDN9MKF
npxJikGMdF+BSpYcgEmiPaAI/meEhqXse2KyC24cYNMev3EE2kFQHTwBO3EL6tEdGWb4jtnAtQzl
zbTEQ8Pn5N21I2D9rBShbe1InGNbKbvXDRM3PVkCrcFF4rcOeg+wPBisyM73oTugTIt7Z9Kj9gHd
MCQL3U0XukjLLTlfmaugmdaRTtS/HL9o3wzd2DiJCL7mqGVeN+DPHKsGzXtdAnuEStcBQbfJhedf
eTis+hcPimGB83vBOrxlSkBFoBAmPiRB4R9sp/UPjel8zAYVdiNh5m+ZzOR4owuLti+AyonVNJif
s4iPFpKnKdnRWWQv/ToGl9182Zihc+5K/rzslY58KMTVJa8+5tXl5k9DM/rE4DspN1kmXifVzRVn
v6uIulxrNSpfU6U4GgPbtETvPAN3eaC5zaEMvA3pQHElUKSsyjPOAjyAiBf9svWASg28VuMsHG7A
mizLJguOpFejscWBQL9gbYguJMc5gCgW6XtynqZR7jsASTK8xU0sEmkACA1e3JGhWM86ikAXtgpt
CTiLfO8Mqvwfzr5su22c6faJuBZBcABvNc+ybCed5IYr6U44g/P49P9G0THVSrr7O+cGC6gBoGSL
JFBVe8uFSBr7QE0zDu26Bw0oUho5MKCMtDXBgInubBMjc4jtSMiV5m6cCQHKbIFScvwd1aTT/G2I
vSHIEcvk5pR2eaikWQLLBI2XDieLgXKNRBIcrrcaZXdN3TgnGpFcWVW/ishxZBGKUJWjspod36ef
RKhE2rcZ0hRQlqlfYs9QDJWoYAD9N7voDmo3FyjMZJc8Wpu6lVxGMwGgNeBy2UXEPRKghzha9iQk
F5pGlOmzH1jmnlynWUaWdnvmVq/kO01Dxjo23iiAi7PN3XKoB7PPyDGdRORC0zdNm68b8GYsCzYC
4Snj1o7j6PFQa+pdq24HMFcaTpsfdNVMY96aP7ukojF50ZAa5EqkyNfoBpR94W/n0N+/RO6VXMR8
NFfOoNfT334ofQgn1b3ZfZ/moKYj68lHx29g+n+Z9SS7W5LGvcsGQIFlzfIuG15xMjs8P5HIp3Ij
025uRirw2kKJ9BIoAKCFsvSVSzUqbODpyYXLVLKCKozk1CZ4XdNR3oyUWkd7SsvUvwGdytvYcVcj
rxYyaswWibGsiH7QKFNmGm6e5wTHjeQ0mxqgiXIK8zpb1tJ/5lZqHGfLQvOBgy5kDp7gn+vq+D2s
6FpoflKMQar947WUYashVa8cp+uojMT3p2vGNZjM709eKvhOj2opAcPh24cG9cjm0vRN62CrZrQ9
qKjr2lZugjIWiCx3DqSaxhIlqEjPTP8g2UCTTprHqSYdSefmbilaf7oUuioyuluULqIsy3jZO/Ef
lRfIFevD4jMo2suFh5vNFfzueOLX7geSJ0U7rpvR5bsKfN6fpfzRF/n4h1+U9sH1pQSON7xb5W3Z
5Zs3M7QPZN5VbMQ73TOA4eWytjUwDCJ21h1L6uqeoU5IMM5BMn5M2xr6QQlnjZuYxjYd9MudSx0C
ImM52zx6TxMlbvAdD+gEWFV08oJlJsU8toewxL1ArTgv+77i3ZUWQ1CtvYbliIpxxB1UHQXg11TN
ZIHNPIJ0W5JJVbcxm9BwbmaTvCjgO48fbIBD3i+AhIWjbDUhNa7eoPxjammFWTXPYwHfZB35QbUt
S+TNI6sHQaRAGqgbdatAQ6bv6K16zqPVpOeMRVcQGHZALPZxuBfgAB/FU9gxGngBNIIS2tyPr1Vk
1yaK8ofdaACVcXJOkOPsorAPBPc1SKhN8DegRSXVEchEzcrWUAYxCVGxB4NWgP1mk5Px5DK1utWk
wWayrLsqPOpx9xdPDTAJ9TjppGaaYbL51WuaYZLTDK29ilvBDvfL3ztPFzFdEF1xjO3FatTiESVA
Ne5wG3e0+qdRc+Q5HBEsCHv1D1DFn9vIaw6kpMaLenPdl2W0EpaGWr0yzaSqatgGw4CyTOXhdHWI
7zRB9edajyvEdeooXfsxyobHzixP1AActzqpSs5TUQpk4lJ30ihrDXS0KHAOu/rOh9SsbpHDO7kr
y6CC5e8nUrOTzzS57ibTVQByhK/dyG+1lzCr3zITkTdoXhzVUJohMAg3NiIQSMxDQiOJqAGEY7oB
Gm6wnG1JQXZVbm+w8zePqGD57orRQ+0u3r+BH+WcqWfbBcPds882s8Kgd3ejyLuDEYEIld7TK/UW
P3XJZ6jwwyUheEkc4LCDKUQLO+2l6qPoXDIgDaqcilG32U36AUIKOv/Q9hG7GUW4I0wXD3V0NxMj
gm7xI4yUbvZ7t3z3EykIRUG3mGp5iGAMEqwP1Fiieev1KVC4ZlkeKCguEpJN48RsXSFItTQc3vQL
HegJZ+mhIhL7B+zJMCJROdZvvVmGe94fgolop7VBdSaLB7NGKuKEpuhRbwT/uyXGPPtUZqiPY4uy
Np/NKPCBaF+6ryHTBhw2pePBLIGk0QPmDs8prn3hej4d7c62gN0fEclwh8lWsg7Acs4xDdvqqagj
7dDmjb72PJl/Fh1H6RggIAHy6S7+1SITg6sYtP95jtkirG28hBMSXIcKC2xJNAPfXIgIjgLzpKGP
PeqiNVvjQ5Pk/FFb6zgym41LNZyNSTsPaeZSQYHaOipqZt/4r9FNjc38M6D/dlThVXj0p9PP4+EH
ZIUAkwuLTG4ffkFVGNQHnsaXSPTRBRmXtqpXAHfMNx6n9U6nUgY1TJ263gW2iyILawBchtK+YfCq
cgZlUqjyhQcZuVlUJ9Gl4Le2pVZvCFRhwOnkhnsjWwQMdVWHZkCVoZ4DjWbCYUiAxCgqF6Twhlhl
fWzvKAKG7KFX13DEUxVF/mtkoehXhc/KKAiOfESaEA3/yanXfGuNg7AQt4JWvjg4QKcjm8KI5Evl
Dyp0ghrvrEUOF7O0YNnZNh5pZqid08H0zgBhc8ZFxvp6x/TuM8momU0SZdwP7SZurRg8k8phtrNy
F1mgRToCXxHzPfjq6eDt9d45TW4j15J9lbpXjuKvU5jb/qkJ6wCsmBhOsgSBzNrUqwUepfcK0s7G
v/NFLskt06S5/UdX8poXo+mQKC62PW+efjuluggy+51rbIG4LcKdZz1r50vUarta2XoGgMOiMlfc
juytru6iptWbq6YR1pSoRloaMgV6NQ8pjW02/n/yTWRoH1It+S65E1ffpW0Yh7QvBbADkxKZY6O1
u5NVKLFEeiMeBSNiEBk/tC3qU2tk28AtCHPQT6EQYgkIpnr8POCcYAyjs+c7Rr+qOV6jUmSqbyQI
/86RjeS1RTck+pnGIgZakIlTFxI5nTNOchqmoKE619Zk3rhAKpm6pBwTp9vzzEblFCZ78KRhGQ71
RuElgYAoCZcBr23gsaNW/q6Mnsrj52Yuwc+rASCjrEFNVAgY2d+ZTNMEfW/sZYFTB6Mfz7ovEX9H
qvFK8UZfI6d/RlJucAAVVYqjEyUbY2CRuLafr0uNBVeSUZO1lr0V4APAJvzdWuP4SoIWJ4iJZ/u7
2GyfwdkVHGY3mkVUjrXMjDRfV7JlqxYHKUh2dtLXfHBeEAsLLzRCzXgLCCmkMtMwszNzjx+dv6x4
k76aPa9vaduumGgcZE1WCID/3TUf2nJLtm3j37ui3rEhV1K+rzyUWnARnZSvOAdrVg/uOh5208pc
uZc9qvnfV3abwtnEWvqlFfFwpMYMm7ceDTPD6Y8PMhqy3vjTGs1884+uvpertK73mefpSy/8LyJT
cC/8vaBS6ECXB7edCxYW0Nv9AnU3hrlhhdj8fBiLwF0BsprvA99DJdVPJB6GO+yEyUMyX46TxQS1
M9vRk4K0eJMA2bqC4CEZmYQKsad1Cr5XqTpjm3V4B24CfFJS35mTpYtzlbVKNVjOU8zzkKwQfrLm
UZItHxTTXPMMjx9AXQm5kAn2SW8z/G4lMpkXIbeaIqA+Hp3Agb21ACPGeRk/u5Fu3BzVcLz+7xng
kxZ5U72Gha3KDGNkeVhAlMZTLkNp6pVGGVOsECJ6AegaQvVNYHWbykpSYE3+dEiw3MKKuLcjD1L8
wyRkUJSa2OHG3m2RVdZu+wqMa5bauIHbMJqawk8EQGutrfN3OZlxVdDUIgdntg+9Ir5K1Cwvxsgs
d7OCHFAXL1dAq3dW83SkmNfnOSAlItAFbEhBdg5DgY+6iHaMWxNIXWqTmuJdOlGLk9280Lw4AA5C
Da8gwLSiNWcb6tkmEg4RrAApqfpsSD+MDiO2y1tDWJUCP26MQ5dlTgpwT/VYUWPEeI0DDXtmDe4R
R7HGoRej3KPyb1Hrho26VWrJaDZn9jAugwFAbsNQAORHatYWXGJPNEqxbcYxq1KEsrFKkDahSw3K
7vgOsHn7O0WE7fikJZNIBt6RZDE5d6Fn7EEIte7eZyG7xPMBLPRbFyCImYeoCfFcwsLTNJOhWirp
HCQHzWPqlZ3hHJ27NYB4O4Sr0fD7VVgNOKqkLJp28JtFz6WP196feTc4FclcnFsN3X6Ixn2ggVXk
BUgi4JasA3/TxglAW8ic8miQwYFzWdRI897m+aUH/KIQmn8cuYIjTwATwcxaAwi5I+RJ40i3WVF3
kjKtvVSNne/scpSnIW0l4F/nblaU9Qan/3+bpFQzkRFNRL1ZhtqxC0fJ/+5ONE9rct/Hdvv92sg5
tYsnMdr+3g2AiIR8BmTDylD3z9I63olCSpXNC34OgyDdJH7OFrL3jWFFHtR0hp0A4TVJtp4yZLFp
r/0aOFFO2XDAwsT8FOGNZeoBuu7Z05p0N4tiD/mZq1zK+lSIz0Lwta7FAqf7gFruBhyppixJFzQc
x07cdBMlZcPoyhXJqHE7GwQ2ZZtvZ5mQ1ZciDsqj2WqAAh3acKGLoXoiC9AI2ufcsfazfVNb2Z6N
fTetRQqrqw0cReQm+Mt+XhNOxmMwYAT+jkx8G2jinm+eCmApHdNRa3aRLXY0ypTI6nuwXfIubpDK
PtRH0lDDSUPdwY7MfEFdMhIZR/oBQibgtIHjrJiHj1PQmJq7ZfFfUe9U0PBuLaDT/heXMiPSqbuk
cQFKOdvVHQFGIVcxsTwkjfcWAk25URgvDXCM1tjKPrXt4P2FDdYuLHygrLcjDpVRbBwitX/vG5Ee
LfoGPHA8A3tTIVe113o/7Ejfp6I0/sqlcQP+ZveNl+03ZhpgsGbye9bV8qIDfAnbcS9GQkrrA04X
1dgibuUzgqVgS/LyceEWRbHX9TR7JkXTbwMUYN+mAZJRDobAkfbsZAu8IYV5km1ipEsvrCbnu7gx
vFtpFl8TS+RHAwhY0TL2dz7eOW6TzrCrU6QNzwz3AKBYhgArhAtrdSTBZ2mzzO3RAdWWY2nL1quN
TW0V3g0HjdqtSLOvtpMUx64s5Ubv8nIVKt9f50fo4XlaWxjO27y28QLOYOeJXObpaXVaQ1217AAB
HgMfuIg20ossvLt4lopI2ByYa7rZooDbCT5kjVmtqrD2tgHLABLsD3JTcoQEaRgnfbPrhBesBgA0
f+gLDuhIzzaw0Yax3+AdVB+1T5quRn3S3oBxviEdNeJS61y8Ut8rAIiepYemz4/h0PVbgM+Zh1o1
VpEBa3BM8LZslfhjNinu/aTJytHjSwQloI/Bg6vvSIdUWOtg5Gkl1mQ2deOx/YocbHc9zTdZ/lxt
9rtbUuhGKHF+pJYnMbLMk/+qp5iwz+9+Gg7owoA1C44rXZFuGY8/jcD29AqJT/VH1iI23LWxOAJP
6Q9UBIFyNsGLhGcA5OzbwHp764fBk6gMCyyCWrkOTT14ARZufHHa/kyjnmcod67x2ufhZHdHMqEs
kFM8WTDTD1+AOQ2UhioYdl6gZ8e3+n5QDyeRuHiF86MCUOIfgKjnu7TCJpmGOP6sVprZFHvAfiHx
Lu6QQB6zK4uF9bEQS5LaRi0u4IKdZoh1xneOg301KWkGMabFHgTD3b5COur0Gt16OJcuotRZTmc0
NE5Z60zvv42hKJkan69LpF8vKgWbF4XJMeVa9wcPC0BABw3IJqLIuaHK5M0iZajA4kZ445V+aBQk
lgluyb2RFz+MPAK3BP5FVrkPnCDNU1CD1hAYS8tVtcoKU6tXTS5Lvs+j+tHDSPEyO5HBjLVbbDXJ
tGvrajnYA9N9WWrelRqS14CxA2ilpiMcAcWQF9qk9dQ/apT5p1kukFRywMPuk66smrY1liJKU1R1
Fcm2tSJ7KQ2neOZxXDzrsVUjEqFbeyRwFM9FOCwML2OXIdHSJ5QgOMi0i5qtJxmSDtNCPiFDD8iN
dnAii1lex72z8HnRbMksaXoO6FALtDvIGVtFlQGInSxPTrIOJACfXftTCfSN1hXRXwOAGRfDWIev
wCQet7WpAIXCyL3hboAzR2USuxEY4+zqK81mpJV7to0hOQFbQa6lmi3HbDHgqv7iFfgRAYQdviaW
BpTQtPiL8epLq8nk2o8j+xjiXyQNU+0lq7j/OjJzmTUp++i7J7CHYuvlIOc+HPAfqJpONbJTqIoh
aiZo1Etx0UbxZhEb4Dxt/CbZTVrkr/OF7+PYLg8R1aUJSBNqwSsyLMSBwCsMhJ/0HrixM5RFHoJt
eIhLDuhS29cWQGpEFZ6VDGDZjtVYszK8zXmnafg+jVuZznmSeUkJwmLb4tt52lJ6OMi1ta0BPNWb
7yGXHkkQ+tcwlhtHA7EWiNRvsi2GT1UXFauirf1rDWKAPZDxXYWx8OgEkiDvux0kt9ocUK9Q2sze
RoP8UeW83BO+q98C5wlkCDOUa+8gy7qvcFMJG5wOLx38zy1ivPLhHzLZuDIxr/gDmddKyuQI9qAL
sHPMa1HZfJL3QAbegG2zXs4K0gJcCYifiafdTUKKurZ2A0BxTvPkyHuxTggnbshgnqgrAFGntb0B
HqKfF0ImLDMZcCt7Z/2g8Fj9LACJhZ/ez8vE/ay/WOLrw9x6gNtXFKLAzM9rgIySOiibfgV0H1Vw
89OfPv5YiO8lL5P9g1yPdogmYn/6bp5rYXJgVfpxFtEMRWKDY90R7t0XRYrWBnZEaxb2dvaYPqRo
V2HSFef5MwK32ThmESqp1Pcxy3np60hP9pO7yWkOFK8nyyKrxse/wpjqR5GnDLxOP7/Z1FWxm6xc
zd8UwEajTZGADgo1h8ZZeO5XvcGrSgqmSNSIK1nQMXTLT0jk7M4kARGpcZ4sLPDj7VC/94lk2GsZ
ZwMHosNqBG/VyrDaECT3yp8cSf+PC81TeB9oMRJM10AXohpasOTOp3nCPm86vA4FuO25eXwuwB3e
LST7GLjAuiARR0ZkuB1agDXmdn2OEdyqV1Hox+e0DbApMCywWYA9DIQZs4r01Dj4nS/K2NLXyKgD
dOOsoR4I6I9IH+/308rYCQILijScpRxPsWoaJZ67RHTlu+2ayZZu+vQgGHuxZgi6XBv1HJAtaMHM
p6Ici0Ne5J+jWKufIjd7a3RrfJIirxGt/CnvWx6jYMrB6QiZKUXiavyaAqlUSTofOfqDarwcNAZu
iPSWWUErZVb5eV6EHNRKjT9ipffFfddFOataiWYjRVA6gNzMEA4OAL1hu9n4nITu8IzMpH7NPT/D
94p9Icn8oN+72E1caCRxSHEA9Em6oCE1vW+leD1qih15gd+su+XObTZAloe/BUaGv5pliKP9wZow
O5FIK1Ell2bxK43ogvIQ4H3YFSDxUl0aNRG4nQep0nuUqLUsY4dsRaTPqCF5dQWyiV0ZpAeSxZ7j
X3uj29KImvkzzp/baYd9mLT3nzHFnvjuM3qWni65y4odeWlp0d9w054Xzpnhb7U4CO4+Yx/pd5/R
CEzjVLR74L4XTnMssz8t58U2kIjgKehmJDrhWKfMWm8a2yLxYIRhGfdjuEqzV8bt4IiiHJzRTNbk
2GC+ncErKz5bbHytEAYbsPF+CojzCL8z5OAjm5SGrj3q10QLd6liQPIUixKehv2CcSs/0NDF/mWf
1La5QCjazZd66qxZHudPmg8KJR1I8iigMwDDqXxpOpHHO1LSCjRd075dUNXhoJ9qy30b2bcOqJG3
VGA+lZ+H78JuQKXlmvntm9EE4Ro3VrHIphIE1g6okr90wgy20gFjiyM7d1/r9a4KWhyTKBE1MQuD
uyGZCZQyPMiTdwfyAh8YZnOLOzPAzkfdgtxoibg5I7SoDR0wOEPw+QgQHBN6Vhbp486083ZJQzDP
sWf8Q/oKSoskQEPjC6/QowNwEwGg5YKe68E+lM9kSk1o5qitVvP/zt4rOvYMe1OBcU3zB6BpoesR
dhCdRBQ9N5HpYSOXMGtpmzlKJ1Ci6SBr7K6PrAfvQE2njGOrGRZF2Iyre6Nf+zIItMntXjdPNi0U
6A4WjagFTNU3PAZRjOOANwqMW8bRipHtY1SBMTX6e49kpCW7hyF3s2IRcYYMfOXxOztS/PsawF96
Hoq43tKylTWYxYLc/ofLILu8Qtlskhv7+WP8bsXfyWiJWkcyUh0d/ocPMZuUeYJfw/SRIz7uEhen
Y//9Xfp+tjH0utiPCtCKqaZSQFi+2ugiB+FQe3zYkYiUD2akqAiyavYNPVFsUV77Omnfp5tnoR4t
MZvM03uRWy9kaVTrSUvT/7szzWXqyAHT0+t8JQ9XOy9BPRP1FathrMQmZMHWqgUQDBSWKcqKi6PB
8r/ugEuNFgWdwADbzDJe+9sY5/C/c8qKVFtqVuQsEpB+naVqTEvrzlkNtExmgh5CjVAu2Z+NbjTB
g21Wu84YPwDFIHqK9Cx6AgBWnnYFDlDj4haD7vUpROKnGpA4H7rkVhzLdxOS1t3Szbj7RHbgyi02
Votnk8kbGxEwExkJ6sZGTax6vlGANPh36sKwcX8r1d3TiXi0AUA08HntUGxElfZ/jEG1Z07GvtXR
AIBrbOGu4xBpxyrIrFVdyfxbnSzIoNOBZildUYOViJdX5PogDUmz9G+DDXYtVqSfcjwvgTVm1fs+
9dIXlDv9IM8wTr8lhme94DDN39PaUjM7Wtvm/Je1ZR9aKxTJzWsDXe1tbaBhl9cKYbwlq6vw6jhI
PfZLADrjEPwrqKMRrynr9poURXwwmUS9eiWzV7sz4oUfo36UdcZki0psDkDN8M1Wc6xy2ereM2Uh
eC0A38YwdnY0THD0tcr8CrXlYw2MWqWdh0MVIN7xbjz7IkOsvdS95gFlP8tWlSv9L70OMAnBDUBe
2smlYolYkJwDMHJRSb28CCHaW6ulfxbKHrdzEHoBufmIfX/6AbAaOJSAvHBrsW6jwNolOFn9jLAR
iU2QLW0RCgDFqo3COqCyFMtoNK2Li1r8lZlhiyXCxrpUspN8gXSw8pwhoWEakiZR1iZHBQeYgDWE
35UhaRqU3R2lyw40IdlNWs8EFJvHONsC9j8XwE93xA5nS1+nuUoJiOHBLl+L2gDxoo9tX58z/5gv
BcORS1OH9TOrQ2vXVrm7oCE1wM7wwFEdGztXL8xVGjnGqnYDY1+1wbCkP0wGZN19o4aULTIP6e9E
w9pP7417D9DZsy9pZ2OairSg4zb2/4Nv5Serrg3Mm4EI0q6zRLTFkVL1qe29VQq+ja+oPY5XVtDr
pzHIcHwEXFeELKHQrPwPp7fdl95KzH0O4JW1kWTOl3BAThz0WQe2by/pfDDZyfQ56vk6C/0L0HaG
L7rl4GV8qDiQ1Iz45sgKePAK7CCTsQT9WvimMBKEX0hR+76cPISPUyiOmgQQj/CcB0A/1jnoXUCN
Sz1qjLrsV3mdgYP2XQHGw1/sJuO4/xEWzJ1mIrPfzTnZusfQ7YMTWXlVhqgryecG+B7aFgALr2bo
1kgDBOWbiZwUB/VYHfAsPbaTNbJ8FnrcuNcwG9K11ZX5qgwt90pNjB/6ddT4rRtz5zDLK69gx1Zv
TyQid+olEoTcOBQ1QLAaXeuyUwzMRaEvtAAxE8OWbry0mnMBhCqcgkbyGTWboLUyUF4/DZXM9hsO
OsnRXc+yDm+BTlc0J0vFSaw8Da9IXN/MBr4WonQ6aptlBy7ZPSK+/tK0iv6Iq/eQhRkZn2s7ACGQ
D5KvKjOaJ7uqEU/rGfsc5ixd4YAvOkaM5R+lp61Iro9mtB2CXG5z5V9iA675svuYhlI7JC0HBJiS
O3YQoNgMhB3AZjaBQaVniyxSfNYlsMSTEUiOWTpkV9ZI9+gzB/kXheBfLMsCqF+Z/vn/Z8HUHPxv
c9T9rS4QnyOOqtgqkZyUIKUWsQ/FUmX642fhWNZGVyNdJD/+HVz0VwpVHXt67uhAXOLcBnLZQwQt
T00OtBorfmkqvkmRPLQ0etl/tDXf3ARJFmwshJw/ZhU4Jz0Axe5I25qAzi4ThpdTpfW84lMGrJ4r
KbPRWHmD371kY+e92qm/mMRdhW17lD+Ry4jH6UlqPWjPctE9C+x7kFYIBse4MHHS3LMDHqbBCzWF
WbRLL7di0NNA5pqhcXFxzkYjcnKQ5bTUcKfZDb7br1qWg/Ps7zukhiH2hhSIYTMraMODg/KsWs3q
kl4YaLvUjX66Hn1sa3Q3Lo613xTHVjU0zN0cXBPtYD2ZnOXb2YR6sx25kaxr7HCnDcZhtn0wA28s
5iS1GPgTHiRvE892b8uqyzCdYiOcxtkBFQ9pmfNCdM2xboeb3AjHKwqGxmvA8Cw07SDb2HrYROtA
y74DyjjCrRcms93YA7HALIeTkXjOsu50bw2mshJbQY2lpwHBhrHprE0BQI8TNWYgnrHxUWi4vrUM
Vd0j9s7ioLmWvuWxPA5Zo5kgyUARJU6cUg9w4LDpqAaTpJIhELR4NBh88HLuSEoOPU7Xqza1X0pe
hWdEcr9K5Pi+moWZvLrgFuh1P38mUdbgJ8ZNkR5aVOy9+oUAhQag7ngngiemmtwJahwdl/Wy6/vg
iRq/k+GTFopbNoYe6uuZFKAia4MDsj4+P5ghb04DgHNz/Y+fI39MLWO4LKQAO6aOeDbwbh6w+sch
Q0k8qoBfgADYnBACQ349r/Yu4tQI92fdyUYWbbOgsRNJdDMTfCGBCRSI2Yh6gd53p8lGKM/Jnds7
YDRVexrN8tl3WoBmrT3kojyuStPO5tR7v868Q1WXb6HMPBDih5N57muis2GTWsV40DVXXDjCFiug
+ntfqgRw1RUIMiOYmnqPdPpCDBuEtN9MdS0DlzuPvS8sLdedl9p/IScqtFJdbXec1QyQE7de9OSu
J8AbBeNKPWlF5mRJQ8LESVrsS94sWwLOma08zb28nX20YPtbazLKQTCHyCc1lhGcM0QZLzSyrbFF
OY+dTRaBipkWmnZ6sMg0L1tGQw722t9oaQWcW8UZcFB+mZ18M1MBUNgiBt7TBxP8F/HSB9vBweU+
noRa4D87eu0/x6nvrKOSj4vABeBFCxLbZATEnxdKpKCpIbHZZr0/ltP4rot3gTBclQChBX1RdiDz
HrA97EbdqQn7aunGKMahYbP49/98bjjsIasSp9g4OjVcx0BWBwNZxd8BALtEZBVAJ/MXk2Xi4FmZ
iXLwga3ioJbIFIyNKzUNy8aTdO1NAHLJ62TGcs3bZulYL3jUZvG6d6Ju1VrIryMXz2venJF0L1Fy
XDW7eULSqoWQqfXLQn6MjeK7OznRYsDgrxc0LO1vUVO2J8pzpHzIJg+yYwx+bxJRc5f4yaQpSTvn
Tk6cjTR+19558DECQDs3QCysKiM5+PSQP6C6yOe0D5lqqCdsVShJmlQHap0eiDvtSHWRqDK1DzUV
W5LjJCX3gUou5znjMfvgR0hjR4g8O1Mz9K5C1jfrjacHWjRpMgM0T9ng7sikIePe0ToVWs/Oue5/
78wMnINau+1CK8EjtM8utWqmYgtVsaGUdRQC9FrJjczDUUINUJVOooDS8dxxS7kCPMGDqOur6kzD
VERLnBe5rz0wOW8cpw0gEUGCAe7Wh7QD9BJZ0RxaV+nTHFEV388xjjHYgrn7mjuoe5gQ6HgP8q9S
AZJTQ5DjeRKUa9DbIuCkFDMMuV3UAxhpFIb5DF/OLM9cel4FsDXkm6+HArzbfWMD7Y+88/e5Hyaj
IblEaqmHWQEui6XI5q4pTVBaIioO/upyT584H7zPYZvwq29pxkfcKulrQY2adfHLCojTKg1j1LGX
0CvTWiGyl161OqhwACK++GMrP1tegizyPK9fdRA54CSki5+CSNM2uhNVJ+TtWfuAiXjfAbXhnOBF
agP0Yf/G26xYJaOsP5h5Yyx6GZdfYua81uC8++7XJWrqEQ5b9K4HfJYm/OEidQuJMKcQZbNHChOn
kY9T7BIpTFNQGIDW5gI/sGhPgWPLKcStSQEbAbZQcgjbttphRxTh+AIyaoCe+Ce27xzssL2Tbdts
GFZErxOYIkRScDWsiIsnN+r7oTRKZ2O4Ybptva569XLgpOLw5k9Pik/YF5ivVlZ4W9aLePd3gy7/
DOwhfiyJClJ3AH4EjvvwzKNvdyJwCWeXHoWNC7NBMqEVfWt9H0wrgy5BHD18I30EFEt8N2BTpPsB
uFzdCsCn011EpWFPFK40/qmc7hV3+eBQALXtzWu+z5ATAh4mQCZHQCPE2rgJsS1HUAo8RgsAAskT
OF+zk41K4gKRh0NMiljZkFbqur8G95+Nlw1Eb7GxT3swECB/ifzGuhX6mbqiBteSp5sbx0RKUaDZ
+geJr3aRZkL+WLt2lf5o+zxCdowcP0Qtr9ag203PiZULsM1F2oalJpLc8IUDHJCjrqKsig1BhRol
UvCs9uSPitRwBhctcUNalaywlqzHUfCqzbs1S4HSh0xqUMMaCjVobkaF8ENDHK6NixDgyquC9+Ob
4W997vR3XZrEbsofFXc6gCEmP5DMPoI2AfDPRx34teGGa0Fy1LwW9VRKSA3JqqAunSV1C+oCH/8K
gFyQsjYuqn2L5gdxzQyaGxobGWsoYRXgGjvVcqllVZ3iVUrJJqOgQrfqcx8JofUCIW2lIf3kL0So
7dMSEPg2WGXvNW6WY0svUZGsKPAiYtFLqP21X40Cmw1f8eC5JT9ozAhBm+ogrRBFMMBdSpICBPdK
nURyW0VhexBg7sR/dSZSbMtYvEJmJj8Llf2LNAsHNQ9qrDfgM9LDAAd8VV9uZcbbY+I3q6RrxIDc
dGT5Tt0gdzj2EJa7mMYRGbjKwAUv78KzmVxgpxgs+RB016asuiv1dAvIqqOFmAgNXTya7IXWyB++
GLwd2aGoDTDQ0hqe2qFkh8mErJFUuwE6Tw8Y8Z/zkVwD/W8zDJdZXKd4hBX5n6FttHerG6UrT8h5
ASR27y9YHRcLimtFSZBfzDB7olAXxdOaIH1hUWmfp0BZx+w1EHiHNQ0zB/BpZVA8kSk5vduTKAHF
yNobnB5cXwiekb2a3ybqGp5kL//H2HcsyY0D2/7LWz9E0INcvE15174ltbRhaKQRvQUd8PX3INlq
lurOTLwNAkiHkrqbBSYyzwFe4nvs7CP2fNEGGl+ctB2v+ctiqbWWphzWccAmZKTQiUHDGA0nhdTJ
3bwCvvK916I4XxtQqwWrSm8P5K0GVQ+/nf4tUFOBZ428UI46B8Jx1tvYeDvc9mF0MKfJRXk40FFo
0KKwK907QkchbBUtqpvAuWPS+YmHHT6dRlRJDbb3teUCzPJnPFs2297uAeasyRzyOsP5NkfmmF4W
aGiEAbTSsJlFhJ9Jct3ltxZAtN2xQXF/ZVZhcZeB9JEiLf4Us9F2M2YoxUPec9d5Nqu2gLF/33Lx
IxMdiqLMbyjLR7ux06FUGH0aK+c+SOvhzLN+2/QlQJcqCTKJ3PLrlTtUAcASUP5+ttMQuHM0naXk
RGvtOU2Aa5oVV07vUUz/aOBO/exqclH8auJ2Psz9/egMY4wXj99rwxpxBS4aTS1q4qyIsjC+n4Wx
21+mwgGTSp19yi23P1HFYtEZKGqUoCMbfdDV60pGsAe+1znmPg7y+Htmc4njokjN9hAJc7gsIt8F
mILd8+8Uw5Folln1ltWtA+Y3O9rGKg28EoGBA3TN+AbpcPV9oVnviREfDtzJ/mBkK1K41ojXa1LP
U6fCg81J7WRHQtGPQKj0jEOrwyyxaHYjk04ndqEOnQB6AwnPdET7rYP+3a2d8/Tsl0HxyLmJDwb0
mB/JmG3zPy28KuwOSjbxxQD4zcq2Cv6zjl7CNBQ/7MwuASeY2ngS1Si6jwoHoB8+f25TdwT4qe19
mKJSv0T+f9cFuHELVnHX8I1wd6kU3V9Tw8Um7MzoDtiVyX1QV/7ajmTx4w8DwAuj0ckzH95LFkCZ
a+Fpkak33MuBH62Nf1ZOzXe1zSb7Sx1nP0EvwHe+iwTwxua22MjKaNZkHIYO4Bc+/MiQVoXmSAPR
32/tsEx1xCLncjemW5VyiUbeQj3SrIh+AompfqAFDcj1o5mVt2IfaavZNBiywxin+CrQ7qqf1KP0
AvHoPi+hyNxM+hHFQ0ocFks/4dm+RBkkXjxyYHgaAIBEYw2aUvUGTT+0uLTJkaVGPfVwHJJpQhMG
bi255lqjAamV95kK/LxeLZob9aDMR31S39/IaXnru0Rd4pEsDHK5sbLKXLOS3+H5kl4GnMnClWOZ
xjoeG8AEARImXJmT4oCuK73VvHaQ0rhHBQzeprX5xG37UcR47OsQtKJhCTOHBUjHe5jeZh7qvNHx
a2iMwQHt6a3uUycc0e6PlY8WP093tBP+aOa9W9JK+/FBvExiGA6xcPDA7hI00eoZwE/lXdoCpzEc
UOFDCpKRlgbWwi7DRdOm65p+vQS4sSujwsVNCx83i+8SYPBrEASVX7xMoB43LK2DcKvi2R2N4hnF
sWu0qeSPJAIVkX1Oe2Cjxe6qTr0tcML9hxaZ1xd9m70vFLJang2WsdZOQDVW+1vP6fwHEi0W5ECy
jxiLRTl27zE+LCjGP+1CFv+5S90jw21VY43eS6O653381UEZ14FWA+4EAXuhFehanBWtyYGo2Vv+
rlK9sQbFo7m5ei2ZX0dElxsA6HbNzfxi4qYgc/GTtEjuVZv6+yju9rGFZjiQkDrpBvcb4ZYVbvQV
l4K7DIxen4AvhK/f0mH6jyz+Cspsez2V4XQepFd+qVLgXmr5GKU1gP6jdHY3lUpWbTsCdUA53hP3
+08UthjzbOcCNXVPXh+7cMsBl1HpA15X7z7YoEdWf+xCctoFL89bKwiOuMn8qoo+ew6HJAOAWsC2
PV5hN7ScFSpGG58xAa9fm6Au/dEZ4+DS+T8AJO4+knTqMwtsI8XXGPVWyOt9xJnXU5T3q7ipjaM3
dt6WBbhWzkT8WDBuvpZdn5w8H4zJeLqW31NzwoMkjL7KyRiQdQ/Vvg9t5w3p9hUZGEBW3AJ0pzzl
Vd+/ukHx5KZh8R2oW2pd9HV9xyJzwu842HVJIRlI0ZRvOI9JAFAYZ8i2doUsQ6NE+f3Pj2EiobYl
uf4YPnLcl2Icx53jR6c0H9UDx4/txQ3GblOipXU/L0cjBmOuK1a0BFFCiHPpS8xT95kkLUiK11nR
dEdaChRTHZDiGde0rLPEecIb47wikXSBJG8YAMM23ZU7jtm9rQeasf6nDKLwQgucb9/FVgXoEDYB
p0mOznGRkxkNYjCAquWNwLXXtjf+DL3p60QMwWZRLHaswJldMuDVLZFR1TvhatUEjCz3rF/LRosJ
w9/jSQoUfNOniz1pzP8cljfxfbJfLBOgIdyJcIYjLGUpjoB+A4kdKJDi9bJ2nB8gNOjQk17VDKc1
lnNzN7C+xXFLwyW5wwT2A7N1NiSkwUmFb+4CvHNnVbpF+xAKZHFs/cyicDtqnt+QO3iR1HL+hzzy
ISd7YSNdP0lkdrQT0HXkN+7JCZcVYjr6ZTcHI/ni9LFJiXe3c+7KZp/oMl/Hro/C9czLoMuFSTSF
otnijbHbJLqymGRj3DT3U4TnfKqAnUOypJYm7nVBcD0vtTEvRpySZZKtwNlsgr9HR9V7xNlkXhY7
kZTNFkUo2EN/ChqC1mjuAZqFuy6I3Egp/PqgXCg2Rg8A2sPfaMPFFYQ7BE+9571UXoJWlJirnV3z
es8UrIqqR/W6Y+JqVAHKPOnuggzI4vT8FkUxHfqprNamNHFvgMKKu6Tj2T09yW+1saxvtYPbguZ6
CnST/u/IjQguTlnll2Dsu62p0As+aIBwqZHDaZaUX7swih/6ZHoXNwOoexdTsopyGW1zxfm6DzoD
7BkyAakcGhrGFZ71Tw6OVQdP084FXaGS/WQiGeE7yAlquytjnqivXV96uxznhRnRuYo4iF4GJA6O
bmRuXMJ2JjTmq+nA0p+AuDZ3SCgNF4DqDxejqcyd4fURTrrIw5Nikl3YzWs/LLpyk3nO57Ro5J5c
pgRgXtGx5j1oQwvnB/ACRmBCgVqeyONNLsV5zHM8LSxQPYnAP+AsNj52epjwG7aPDQ+EVnpJClxl
lThcrhYJzQJkfFdmFlv7RYGw4yEw8e3g4eG67zIHfQhTvjFLDi6JMklX+GsSKUi7Nl3ix9kKteGm
EjkkKIzEnTv6vFvkL/1qzDX7Nd+3Xmf93Wb1ZQqC6mdeO0/NwPy/qql8c0qg0Vct/9sZ2/KbZ+KW
tRvsAL+NQM9qIynWIcvC3Rh06auP3m9KitJKoTxCoJTr04eO8qfL6kOnLf///NokWXmiFGdcN9nN
XyrGZbJASgrgD8Dr1cQxMV601k3hRXeqtEOSZ0PwLgc4Qfyvch/grEsc12G3cSi+GQWgFprSPXOS
B6pzcmWf4k81eaACKq5Xf+qiIHogoB6y1KvFLzOzByqesqSbPmpdPo32xURf71oB1WAtmZmBcXss
V+iJbP/C4/qc5Qmwaft4C5YutLgpdF8OVWH+KAI0SzmqecO3Xr1mzB1fGPADVlEOusIxebbNzn/L
2ilYsyKvH22nLYGnKuWxy/3+fsTV2ibtUvW5Csu/PXzv/EJXVRgPv9yu+IU39f7zEAZ8g3av4j56
wq87Dl+Taz8aaAxeF5XlfRGe/K4f1r/ATYeSPtwS5Fn/pNzeBgaf26w54Cef1dAOu9QJigtw8kOc
P+zrOK6T8i9BOX7EMYcJcRpkY0zeWzuVdOoQ96ioBJ8S/xqNYw7yI8xSLYtApPp10S6z/7a70f5r
PLJDNR26DwcPZMaODzCnKshRxACIsig0r5eLttXQaG3rvmtpuWhZI9EglvkhiMTBEnJE3r49NS2Q
F+jtFzWJwCvM8GuPa/89EXbSgIT/JxQWsvPC4en1d9GUMTyQNVGoZ/V3vFPneaUxCQoA9B1Fgn6l
K5/INLdRy3DLrb1IURk8X9N2nnYjxTDkn3oAHlyFS/iFtiOf1osG1PVO88fpgLd6NGWVrezJdB6M
rxF+zx58E8CxJPC9XFMAu3+16YDKYJL1JX7/cJkvN0UsWAb6+eqXBCDkceraMNu+x+AqTfjqw382
XVxHhhIyT3VH/IuyMw2OTpx7lE6PQMxypvWiVpGHRHsIAERTVfaBFItd2Qn/JOwViWfTG4slEs2W
6BTkRjYAbhLpkW549GJNYoYEDH6pk1XaRtNrMnJ3Fwxpc4ocv3zA3Qpf52rqvses2VAGpuhcQA5w
Nb5WWYKuMJC0VhFAHHA9VmUop8U0lwXawsoIN4dO681qkpEW/KjZhWZ9pGnDlnWcmKcSVxxo3DTf
yqbo51lk1++zRM/GajLfaEZ2pAWtmPl2Y7dEKZP6BC6lnxwoVuuisCwcxxm+eyk7A+QtJHScKGbr
fmTWnNCZszy4PEE1XYQLV26C+U526LmtCsDguHpJMqd2PNDpfCJJA7SlWWw0bYAqNJBxkWLErXzj
muKOfIIc6czYZ+9xyGvyEq7j0CIZyldUAkyv7InYQcac56tmBLFO0jBvOwAR41KkHTsbhRkDVsSR
r3WJK4shMM2/2VOtKe8Wn3bK+RbNzOJUjuAY03UgIIdWYJv1+JGWCl/CF+XjmS11gQdwXa+1ANMA
7yzPH4in3S6GV3yfm2eQ4YG1qO/wO6OXC1t8aagrETkJWJmGY5xdUYsnMtVWTTdci/6MxUWW75rY
NDd5D0TEFhhzKo+axwbZHFrhwD2vCKvTL9t55WqMzz8tP1ak+7DEjY+/Sa0quhdt/WioPnnlnQuO
3hCN70FcqG9a3lVJ8hqUyefYj/P9BGSR+4qJ90H2uJRGNhYgZ2PEDLC8/tZ4rofubdCirBfZ4sxE
ghZpNy1mLSlQ/h7gjQrEYbtcZMFqscYz4X0/lGuNOxn8sVOVpeKIPuiXghfhfWmZYp1Mqbudl90E
SkitcJLRPYSR+HEjp2WN7+MYea9L5EY1yrqD6aABEh5B34wzfMK6FS3xPJOPNMuTh2BAexpJYhdi
aePXQUhkhhZTyfLpILQ7mVwpcEKNsnz7TpBTd/mnVJNEzBQPyPzdV24ZnGItU0T74ELW+iByuaKG
+JABctoHDIH5zbXQmQ0+qjP3XPFMQxcEaHEeB2BUfchsp/rs52WFpDmu2v90IpFl2u9OAr8HZ1F6
KFnYVLiMXpc1qgTww7GcyzzlKQM4Q1EO6yshYNUAvRegSQunU+eSfAxMZU9WXooDGZugfJ6VN0vT
HBg4toMdycl93u0m3LJ5YjF8LrK8+hy0Aa5/ngK8Le7y2p2AvRYZvo+qU9fdMNsLdg6Sma8VSGpO
dS5AsKGXlulmzxnImaaqBOZeI9q3ngX9nZmO5avtKncjubp2lSG6AckVRAzqMevFz8Ex2ovkYnj1
ubQ22ZQXe1r2xoB6QEdIpLShtQGycd/F1hOtaDDK7yELkxeUOEGPcy26u38HKxvnPVgqouH1n4KZ
nkIamDG83ikU5CjTRZUCfjOMPkZlWRMawR2tcwc3mK4fmvvAaZAR/lDQrGIB28kGD/0rZ+WaCMEF
0iU8Cs5zRNL3JoptRt4Vu5C3EVI8YLGQUoDJwE0AQsnKAkV8PhoSAVSW3dk+6OBXjp46ifOcWEDf
FiNqcNDQB1mn+6zxRe2c3bBByTxW0Wjaw8nrAHDFY6tZ1SivvSPjOi7aZO8YFlK6aQSqctpm3kE1
o6a96Z1dO1XtSRWZNZxaIBAd+8g9LnvNe+MoVGyT3gxXaQkQWbN1H6xa19CiBapfmYGhSSLi94E0
hlbz4mePK+7zAGbOHhwq2kMPZLssUcoRr6IWr7lgQ4ThEqrn4G+seHVCYXuxT8earZyII9eohzQa
88ew9y+14elS8t8ihqbL/Yge5xVZLA4h+MWcLg1Oi6jKBuOQxiA0HuKiuIrL/ehbnebJKcw920eT
BbA2Rkv+svQ2UaFlrQSJreP65XEoR8df5TjynnpgkFB4ikcfwI+iduVPqKekJSkKFCSfpS+fVJYh
FMn8jiOPg3vq/RKgiAQ7B6l77jovWSuZD3u6J67HFk9aQOPNubAQ8CcPQDoFpeyAxy1p9ZJs6brY
A1wxOcwWtJSBM1uQGcVYQn7EcEf5mlmh8Xm0kTsdhBN/5kOG3kmnNx5FObEd0t3RpSrFcEqMoTy4
AGy4t7Ku3I7C5y+4i0cuwWDOV83rB87P8VtWZNXK88W0M5PUeRz11UtcJ+7ejCQuNek+pq9wBe+W
/bZtYrvbGmN9x7ksLrPW9EHKRREAWofbG1bBu2ZAfTZDvHXZcrJ3uHgVD1eDhdO87PNwFwUK17dy
evP8ZgTXRjygQgipFXyW/kJLmpGs9YK7CgBO6NSM/A7lPbCbp2Q4aeehSuKD0ZTPi9uVSSHq8Vyh
PkTgnhaJItSXGcKoHo2sA7Zyz+O/jNZ9TYFS+NpnQXFM267fDV0zfDWjGCQw1aZpkuBpaOLydezj
C/dx+ewAhfI1KRwPKTCzOpCykMAdkh26pdKpQuG4jONHu0BAWmmHD3eytzsFZNcmqw8xUu9IwqMI
t0n52UeR+DNuCPzHNLU/W8rM3uIuNfdtn7ItLcGmLVYZGMTvB2sCZMRgrxxtVqGK42xzZK3puI7O
A/QmWjF2sNH6ceGOdx7wpH0c2mZA3VPm30UMoMkkqwCU9wj8N2QiBbL+tCSFZHg+AcnoW6EtJtbE
xzZPvzFd6EnFnFGdgNPGpbJRS0nvhMd/66ypEpSsohyE7g1DLqxUtXDQSQFXUs9OErUgwXYOQxEX
A5rR0FDQf96llDbyFiCaze4mKm5iLv669ZBGU3IeP5b5wAFpZJUDHk1QpCxJz01aNeBTJ+vE+z3N
kHXet1P9hfupf6iADL/JNHyUFXk9iDCRPU/0Ejc53zsl+oe6CqIv5WfmiepLNMRonTTTv8mDRQa/
ClDWDCTiOgBppcHnAJEDguQQbf5rpZtBUmq5YJOV71XAn9D43ZyFHkhLw41s9iANfoHw2rFYzkId
q0VB9yKfXXjmnIDh6e9je+i8tY+HYbUK5BSfXRtZT1VP5nYWNhXuzXa5HPJ3g2uPeU5+s4U/AWnB
AILYHjht53fZEpzU19I5Oio14zNFmddcf5Dl0whwgOOgBJsrf1LTmjSzIwnJO6RN539C7xnCWxdI
hMUpsp+DxtfqY2N69KXlgWdkup85ckgWugC+AIjLeZYJCTjeBABVm067ke+/uY2lcM5kQbYT4z7y
sB5H9yY2oyHwmXeeXHW/iMhW70ruaA4xzuAynJ+J9OijFDQ9+Tp0j9sGCLtv5KSkJDXNyMGtXbVz
eRLPKetFQb7LcvFNu/47EoXZXpUl2sxv9ljCZ3iSHVHejJqo30/x2YP2vXHLvB7EwgWSk0uA5R90
I3PQgQva6sPNpwuFh8+zeNEWLW8AiYYbwvnLJKynnUA51aXTVxAqSqYH3zvM9wuoF0LbTRD2GxQB
Z2C3wpkbcCj2iC/nY9BX0NKdxWJCfrWTsrUrwL5GX14xethWBXiv9rSkgb7pQsC3r7IgQ0pef/tV
3OXnoWz4yvTGBy+IFFBtveJhGXyWokQjNsL9IqOZ9MSEgjHwky2KERSnD6ZKy+2UZCHAP7EkLSnq
Hi95gQfA9BuPHFUrKKcuP93IQYPtXlQpN0sMNuL7feWlT46K6nsKq5KzXY/5gxPV7d3Iw00e9uED
CNbCB5qFfSe3uChka2mMqgD9hvGCf7E6LXa1aNS5bYJLbH9x8k5N/NQIZAG9uAMDTgiIrrtlMHsX
+BZmznBLj9PZnjQAZfYPEYokwsJ9N44rN8KldD28rwEA9u5HHr7qf9QjwAhNE0iQYLqyt3Uc8SO6
1urLgMe4e3S8obrQ2is6tkb5orlGfW91WRS9yeC8rEkdCKs7ObaxriPV5xvURJUb16uL9TAEyCGG
QuJWB8VY514BTfpAUxqCxDaOqcB1oDbsWAhDmi4mNEN92u8Q9pA1fL3oF3NnZNCkoNdAsZVzJJPZ
+sqdpArfG+iL1Z+I3Gcr0GhmZxJKZTzK2MM3DRkuWzCUkwYHWs//qghHGhP1cvuC46DCjGbEy+vk
eWcamJH6p9z6Qso26Vu0AuGPEh2n2kRY0e/prMuNsNpFtvWL1O4gFXB/tKXyne1Y4gdkp1lzcfWg
X0zmoceR0U/q8XQjb1CTfWU2O2jZhDLaVeT5Pb3dXG5iAiHoru/D7ODzwjkL9GoDNszEu10MVq0z
2D7wph2NJ1LQsNjRskC9WoOCRPjdqJ28QjOTbJs1KSjeHPrGcHEmm2XZ4vc5R9IEbc9/fKqrKORB
enIrUDCwUWZ+cSIUWw/5KN8S9JtukrKbTkmfyDer+SJYlX9JgQd3CfI2Rx8ExEhPvVtx/NleFPAj
1sLHedltRfwVdEgjgBYBtxAWvH3hFe5ktdzpgQCBnnjQhehlUVQXl9fyBSTSzX2OpNQKbNLR11zm
1SbLQGPD4954y6xZ3LQsOQ1uOG3ICkD0LagXnHo9hUMD3hFXXKQcP6mwRGfNkAJIWQ8kpyGPu+sl
yYwQJ3L9Pr6Y/aut11jxue3ADaK3ooF2oL3+STaUU3roVfr0ryFvPlI1gfYcScNhtSjAYlBuihzH
X/VSAyr8FA1leqahHUI8a/sxPdOsmIR98EDKRcqw/21Gyz5sugpl8BDeuJHsn1wWu5Q54t15ApL1
wa2TeZObeMsylShsZWAYMzojOA1jG5xoJvWSZi2eigAW0+t5eqMnH94E194G0kir1GzszY2CjC0b
J/XVsiHZ3Cznrf7d/ErPJyBxGHVUblHfDzBvXAOvKk3gNlBfAeAvcWZmmjuOpDEKBebZrP/Hdakj
dY0NIGhyz6inITI1GRw5ULwAVB2n0TvkjCODzY3p2AvgHnnCBagMSN+iu84f8ab2oZkNSWNV4H8D
AbOafUhGA+gSocjLMNsniUxXaYfG6gjfqit0Xib+3mTVsenQC9gFg41mVif8X2re5M9dHKKOKZPo
zWzFsEv0q/lypkE1QbKW4D6a39kXRWmM0RpttsasyDuBsuzE8UM8aRt7V0WVOHvgHNqAy+qt0RDR
yHehXiUv8IXeaJJ2vSQFRxEL2u89f+dmDDKtwDfAt7BR7ZlWJBfTJeya5IkWaSadi9WED1PL0Jml
yhRcyLUCHqT2JhOQvXcbKwzSOWwy1BUqumUJ0gPjIQT0BsDl0b2AH8KwHTPP3zYaVcyJCmB72MEL
q4A7RqIP+0obuIJd2yOJDZxICdIUHezDnidhe08rsrds/LDzcd6i4pNFW8isBgwED8aH1JUCmVYw
rtuy8zfOlNmoshqVeaYBMAHWGYnYcd2xwlsviitD0drgvibVlXRxMtAXfraHAN1LiQSGYFsDKJaI
1zvN4z4Ao3fl5EGNxiAXcPfoxpoJ3mmJW17vEtYvtCD7xYpmYQwGWPyeAIXWDn+oVrEdXR/S7SIN
gu4Ul2vIQl9I8nACnTZzDsst5Gy3+FVxvze45AC86dCA0DDc0XkoPkIxzJQN56vpZE/NJs4CtsLx
bDgbiczdC3kZtZrWSPxnyLgCCAbHKU23AKqp8IwEAGABaWrGjzwDOjMpnRykRJvFjmboXUKBxYcv
HGqB/7auzIodMqxTtW8A7n6XGfV9UbYCYGEFMJ2QU0J/puy2o20Di9jyugOr+utZ0iX9LIs+Zjd2
8k/f0ezxSlEO3xtl1BtW2CFO4AYyj0EP1gFjDP5Yt55OHOUlivbIPhnsNTruAo0+WHOkWFvcItKK
NRNuudK42M5L7iI7qID7CZgPVI0kEao9q7w/RhoWsQQq6an3om5FS/IAiCiYn/C2EGqkw4Th3Enh
yGI0+jlcroETKzWBO4Pjf6cRKTuiqOitRVc3ByNmGgAStA3WRd4YW6mBaAw9kGJqjB36VjzAZLnv
og9/MljkSwxSdAonj3eam2BqhtPSTpuXkQKzRVV8jke33VPz601vLC1JsbiRTHtJIxL7G/lVOy7Z
cW7cDSiyOlCQgDefrVa2e9LNtjRdolgRjkaFmJD0v2qYy3NL1/ZER2qBo+GqqY7W/m233Nw5t+ho
pgOVZRMd54662Ybr/jwQ1iHnrRkn/7sJn9u3Lfi+BSQYE/el3LDcwLppwW/yxhxRJRg/18QSiHpB
uY0C81fdTs43PUHq0/mW2s4vZHTd18yY5MaVbnnEu4P9HE9OMRO4d237EE3x9Fl1XrNjY7tvmrpe
L/CVM8gKLgTf4Sy9pPU2XZwDhvpP2JYbsMvFLgST0NbEU3s9BBzI7F3g75rOL+8dIuujKXeSYeWY
w7sGZRPoy9M2XLecJy3AlxJnQoUBWLSI4yrDY/biTe6PWHNtzZxazZc2sIJnWlgF2jmsqOEnWqKD
pt+hvC7fVibwQKqhig65biZrai52nUTvHCoDkL+IDGBS1O24tSynw3WZ397990/Oc//XTw7kE+gp
BjOVH+ByReOK/PgOgMxI/L//Y/7fJuFViktuIGxXln8ZGS5mwARYgwHa5l/qgqEpCI08diYAg+pb
oEswKg9QqtxHObDgzzGq81ExHNb+GZWszz3VKFgq8s+DK57izIoegxil5zSzWoWODGqlAlj3o68H
Urioe3IAJhMMyMmuwhz7jLwt16T0Opnhf6JJvrhAOcF9nF4C65WdGpBjhzoI7wVSR+A2WhE7LPBC
uj0fBrbyiR0WoC38IR2OM3WsvlKP9AW6UbkDul6T7jCbkZsY8QMBZgTw9+NEeA+czW6Lr6Xd3LLp
DnyoNfdsB775//6pBEbwv34sgef4Bmg9fR4AqffmD8pH+oqBODR6Kbt0OCT6DZ/3LQYBPt31PNXr
ReOm+j0vq46kXOS0dIJqqlaLGzjksAZYL8Z5vujmLSoT8AapbaBA7WPzay+yd/VH+Ocoth/kyY4M
atSd7xPWzv8CtCU4Rx+8l4WywgeB+8+nLBm+Z3nWfO3HsdhaLaqpaRnjJjkElPxoR+XJGJnckBi8
LRk6YGP2ELVOvninjVVsgXpTH1uOWp0wwOs9bvTNlYqjYE/4zjMMdBeVRyZ9HK11HfaiAOA9MoWl
eVnkle2gVLwLxIZkNLBWAW2wxyW9WaACnGTzPgGK8xe7HFf5x0LhILEgW5O2NMTRdwPjssgbvU9d
gN1kgbYerLChfYBzg33oc064Dl/JoXzfp2tewH3V3EcmMpEaX+V7YvEX3QXy6meZOBbIVewM0y++
ifQH6TsXHWhmKJ96F79XGnwm0oNoC2tt+Ya7J1kWWfmDtiB2DhI12gK/su8WzIiANNr1h0llapW5
/gAYCU0gY/d/Ywv5ONPHIE93FwXy3hk1IY2fS7bHE4MIrNnMS+MUEaBFS1btZk4ZTSzTMetXKpl9
IpIYkv8OO0tsPP/TZLonehoSoY7wPfS8McpTn5bQS5w/Q5Mc7+apmQMYOBlA5uHRyByU9ILvAaSj
XXLsksS8zKJZ3XeOcaEB58T4MjZHWtQuwF3wLmhtuZ/klxGdUXECLD0cpXEmJpGeuR+zG1mI9ME5
EMA/+W21GJDM6QdQntKUBtnW3anoxJqNVgCq+NH41gLCJAll+63uB7XGRYX9mDdJcRAM+KI+2uQf
ImCXbtD+kL/htuXVlDUabcuk24FlI9+PaIQA6oLhfVKi8nboVTK2hR/zT5JZ/Q6tc+GsFS4wUTsm
6x0LYYyLPnfb1o6xI9+Q4dpeuuO0cYE2Y+VRcWfXVn7XpY6DHlQ9JaHqHH8t8PK4seMG7Ocfhk2b
wZDWvR/uQVSTnQytXUzmmXYbed0d7MJ9WZQUrlOj/R4EpfhAKG/X/Q8JZp5th+TIg5GKEHwvpfml
UiXDNe1gP9CQSat/wEX6bEC2PQrij4o7321hBd6KzFTu5FugxZSbK2HX40qUxSI7kA2iB3e5jaaJ
rACbbxlNp5yX5Sd7YCfqhilk5G9QujkBCMcoPxVIo9h4pTujfanaBEKojbSL4FzFofcoUEqyEuOU
/BVN6s1QNWoAesM4ouku3amhL74FA6rvtQF5KvyrZ08m8Z2FOtIEtbfTG1hQ/dkzxvvgLrHwfNCe
ZECedZ/2OwdQkCAixrdtIRgajur62MsifqTBrlGFzIGN1opclFsbrRyASQVA/mJCM7yb6ASjeY8H
KyIJEZd7Cfo6kF4pYLjONpXxV6ty6zhoTDUS5U0+njsvvCPR/Cny1HXXQA/hKMj8bRdGPMOxwWkj
6+BVQFJtlcfY2ut849yauQmoO6ShVsCJQzdWrQUkJb1Xp9vMGvvjIpqtb9ezN0kpRF7mz71GyCaR
AmHdFrUsOCBxIIXYemi82l9LMPasFxlK3sWZhn+SGRpWBCU05zbi4R59Q7Ke45HHElRxpFAX2X/H
I+1iTPveLLNUvWX4VrrUdYqnn/JyExBFvnHBSTY9FUWwpRXJ7VEas5JkhjajWW+m2QkQXNvQnVZJ
vPNz8EfUeJc5T1kWzzOSeVpBMysIk2p1o/4nlxsZR0ddtapdv1kn0jTXpKaIFEtxI8VbPxjjcMnZ
nWkINI0dYINN3YQPIa2ZFi7LxRr59QwFMGm2ITt0jtmnGlCa3/D288OO4/FF2CH+EtAuCtzspngD
tx4qMB2ktAIHVHJ5jqK0RHrPHsrA96nKclC7hfaj46NwO63G4cfEHk2z936SaYdigStTzmtnNs3y
+NbUyoAAlIJirLDsfIXcQIKnOqiDbYkSJJrVALjfsqli6xuFRD/m0Wv4K9kCYBMsxGRiBV/Q4hze
zSKZjPde3KvTBJTlqx3IdNmh6HGrtshoRjvkMnhd5Mvnwi4WkEjvSMfdvAT96J//hkLE0Toswe+2
a2qwfwBQ6k73254I3IiQkaSGR6JZmPNZuYgWM3CyzkoyXeRk+2dYUtY5YFFo9qGcsZcW14+Qi2hx
1V5KhtFpMFBBi3vE4vI/lH3Zdts40+0TcS0S4HhLzbIleUoc54YrcdIcQXCenv7fKCamWp3u75xc
cAFVBVB2ZBIo1N4bLz0g9TWU3EhFLtybzgXYtvSlduISqDawJZAdvEaXYmiGE87ovBWRd4aJKvCg
5m2fWDqveD6p7waOvjHBTAsg4m9+0YXOk2wz76drt+nBtJJNmHZM/0TjKqDqfehlJPHB5NF3VLcM
abxqYmQnaDkzoBDtPjS0VYbq6eO8/qGl0OJ16lhvfdfz5ph5CVV/rI5ohtRttB3vChfaYFG9HZKC
v+agGPBROVee4onx1wmpVxx/v8Zujf8LlC2CUwpRLiTFd38aRF4cwfxpUKAGMXWnycS6vXX7HqXZ
v1nfa1RWHu1AbgbSryBHYCgSePJYAN4kKpOQemUb7hxk/EEDBbLw2sZCK07aI7XoUqca/gyXPrUS
FVhBqA64pGTaSS9xdjRutl01KfxmSsGG5ng779yfr/Msy9C6dlnm345Y/GnkIs8f5d5apHVwrjh7
0AoGftM6sLhPNtCaAoJTcDGHkG12gKjibpDDcTEN9VETUMNAfUETrCaHdXeyYAFytmC5Axo8KdZ2
GPZ3JRnJP6igrAjqYEUuI8qtNRuj7sxFv8sjGYU+MwpssrQA0LFiWuEvBVRvJlDkLGBOjOr4BzeS
gGhb0FxKOUQyitAODkEciONkWdeXP9lqQHGBxDB+xVF3GUaOG5uH1Q9qMJAiunHQsJt7LCHzPSS7
DzRL24LMvDomLKmOHClISO6q/tysI6c8SiwgMp8CllDqLjZHa1J9RW490pNfzXkSirqd5CqKdd6u
l5qFWgUnfABvozwgTxb6La2dlI0cKU/wJighAlrR2k45XK0ATjk2fJvWbI1yCG6Baa0BdRtNADA6
MjX9NB3DyIzvw0xDxQaOlS/IW12wszferIqNKAjUxGPTDN2uEtlw1Mc0O4GddNoYYNZ7SRwbz448
t96hQoCXGgB9pt4/sy78q0bx7h6QPJSTtg5OoACCep+yLjnMXfIg1/wtycfy2paAcrey8uGQeP2E
gyuFZ/Dc+tWtoHBPo8gUY2d3abL602RV2q/xZPO69rmOR3GkWLpAGaaGKhB/rITTzHZZ5sf/zvgw
S2V0rmQ3kTvjjuGhUtP0QKroknb8VSIui+J8qPALfbTLz12SpGfdzMtjHAH5HRd19ZRW0JlwQHr9
Hae1AFVCay8Lg891WbSv7pBCclhPsfrN9c5PQdZ/b8b61PlBDuhyamVfyUaXq5i5WepvrTU9B9jE
AzUaed9wXgW5bM34jC1/tJe2Xe+wlnVf205gm4Ekg47TuRW2MMF9bjbOxQUVhp8LrjQ25S5NIdW+
SixnPLrhNB65LMcjZGhZt7dVn4x0QZm3CzbW5tI5PP81BOXGpcCbAYGtCCprQxM5Nc5VV14PFfq4
N6Gr0Lb1XV4155Lb2sVAThtbiYbHa4BMOmjZW4HYVMJYTUFgnyAPqKFqM8M33uvlHi/Y2p9DoNYN
4r0QSQmah2KMMgBRPljCW9Fw1DkohTY96LpNkYzxynC5caILOeYYidJr3yyDeru4lxhqVWWIT+7K
uxs7db2hEceqtw80J5nokpFiHRDj+qYoBw0JWNz8JoZskqEmH2kcwBlVSNX1xqHp0x+uoxj6+8bC
xruCotvUDNsMj9yXKAykn0CM8ycKjJxYtD8APOIQhYT+tATaW8tWk45XoYfN/eADaoDzP9m7G8cJ
eAeeG60Gg07RnFQh/wbnSHLlFVNzClOui52H38QeSI9PQQ+FzaMG4cT7yDjOvSmVP+I4eiu9OEVW
iEFRxkvGS10AJhN0Q/wY62CW8rim41igTtdBaxUv4OzrVhlYSj6bdgvyqcqbTprV2dtRC5pdmzMO
vlVj3A9GXNyBUNY+QLbLO0AhWdwldmLsW5n9DFkHpfopkMflouc5kIrgotQ3ixFf/0Tulz61kAwZ
phU1adCNe7GZgJtm831yM0gyf3HdTnQVetW8GjU3b4ctE1598rm5uK4+7/JRr+5y1Uzo56WhVze8
Crhq0lzLXdJqin/9qhbj1a2vRl79WH/8QMvMAE65h/9+vHL97ydUFsejFe8fEOo73HJRxK///ZxD
01xegact2seFbhwHyENy8BRsDJYV51yWsYtTpBGJSBDgrec+EA32KcfraEysc2sWibuue1ATgd+6
2sx9L9bqe0+f1k4MbZjZVtVgdRqSpvJ5XjjnCFxC+8rAUqeDAurL6KVfA65N73wSLxnUBz+NheeB
57PtDlMZ2o8idAe/cFv9PWyabQQ8APiLWLGZ2oTfudILzplXTytr6qd3F3UD/Ri/2wG2D6Jq8zML
hvpeAjqz5tKqvpY8WYcm7paifsT3IHr+MKWoHwsTnF6YXvbMRRYecQKdXOiiV32Cw1gQGoLbzN24
iQN+A2Uj78Didtu2IEarug7kumSMJNK0LZ4wsw0SRGDB6xg7hP3QrdM+jbdQYUXuN2BN4vO4r4+U
oKULixy/BunAnCyenH442UCTL4lgFEq3+zozPX+eZADydV0XrbNZJrEkTg8NvUrmiaFgVB7sJhZ+
PibIlQP5sp0KCByBQgiQRpHlhd+nrNiBWr44A8NYnBuRQFymcO2fURMn+zmaPAA1vQZO6+3nsWoE
DaOu3UJntkc1I5nmSahpSOdgQNTuqNtcqdaoYTSLx/hnsLrsLLzg77opiM7DxwWM8PFZ64Xuxw0y
rTcO6gLD0W3CkuUr6tKIJc60NX4QPTvf2Jduq8U+NHHM+z8NB64r8i0xsB0NAEJ9WkdRaK8y1FCf
6KJXztrVInEHCShIdvV5NCyOQDkWE2SOk9G3TsL1sSb5qkkxfGvjEhSPUAS5GGZmnqrShfiGckxi
Olepm39yrAlq3g0ItxxWiG8iB/4IftfoAYaDyr3uZe05FUNzdgYHlxhcfqaDNJClulD2c811GIe2
rzthDUWA1DHXNAYgogs3sNYzXazEgGlBuIVXzTna0XRkmH1BWeH9YYOgh4JoDkDr8y3UUl0Qp+Dm
XS2yfc5lGn1KsyZ5Lro95NQvWIqx+zqV1iMEUM1H1N8VphHPnSQHXylvswO5WhVkd/jjSx2ohdIY
spmdbW1Frtkr6pLDxBoQhYVBtl1sKProfdRy5vN8NCm0oc7A6mj3yy36ZNVWYfMIfn/rsYj5dCpA
wgrE2zEFcdh9pDFkwNsKbFOTBSn7OCn5pQt0fqFWCdJN32buuItV/tkno6fLbT0CuTzbHA2lmyDl
3JFztvU1yo2GFkme+Qbkqi0wXmW1a22oe3WXrHvRhrQ6DurGZBdTH+PAdg85OiTbyVRILPSBeP4x
28qw+R8n4Sb7h4QGzr8N5lieCalSz2Y3r4jEFr0F6aTqyelMVeuvpecBeehz7WiQiAPX7LpTXWso
Gra2yjzbOgNEmLGin3SfIslfWkmx1zrjO81glrJla08Y5nGygajAAwxa1WruPjdRoSo8sKRt+t76
aQIzetaZ+eDUVXRkqqfFqYm6BLQa/BnsMncsAWwJsBojD8UUzH5gOEo/zg6yBV0z7OwJO2jptEBn
fUzdys+g0PEScTKqad3bRvo2eoW9kVU1HSuQ7D3KFKRhk87D9zBOjk4cM/DQQFw+NAPjgN1L+RSG
jpwj5Bg+YHcvP1c2z8EuliU4DmENCvbMw+jgxIaYEpcLMSpqRTqeNBYDSzfYd+QkO7ihQWAOTanu
5G1MswI/ONkpoks8lMw5W3vCytOI+eCtUW0BLvixbreo/AKTJhSbue8knrbrvFCocjDg8FXOY7l4
8de6w0udLNVHAM2Ui6ndLqHUKifIRtNs8y3JaOtvyyQQcPukG8GLWxbmOcPi+OxEl7If3JOtLIsZ
8iGACUmwL17ZVDzFjfU8iGagCwDV5nkEF/o6UYPIZvL0SzPm2YGcZMLAqsrdE3WKsHGPaSzvqEd3
DCtwRlJ4ywON+eSp+O3d6DPR3dSOdb4bhZLj90eMoqAHoYFIUxTVh6hCmLJ0ZnZOc/e7aDuJFDh4
m72wLR6h0k0duoAPF4R+A1hwF1vRgFbIMCaclf7LPDHwyZcqxjGYIj9zgGmECvHZMuz2jLPN7lxW
enNgjfPc6tw1fPLSxaiKfJOaALJSHFJgv92G7iHjEFnRbpkramrUCLhutrFQc3MH2XBFR9t4SbU2
QiyFqDsQj6xQ7LLUNwqQMdVWBtZnFT3TzErlnptkpYuNDddV5NVEht6Bzs6sd0sw3YDm7lqAeIGh
yMBFzb9SHhWHGuCirOZzZ7LcJGMpLUu2ChmTj1AyLzlZCWkSuRaez7Of0ZQYSPkOstHvnQxEjVnx
q0qY6oWn0bHuaYsXsMHyvaJqty4XKfDScIBbbNOVBWicx7oE18uk3xGkqsRW4Cht5wv1ZugV99ib
BEIBBwFmWYFoBSiel2xFbaYMeHO8Gtnongw76F+CGpyqVp2N+7xM9wXOfC5mCZSSnogHJlGFtXKg
gQd9x9TcWgKCv3UCVWFUB3HWu49kGXUsZUDKh7WyCihVQGYab6zL4nsyMSOv75mIXp1o4mJVmK25
6tjU7sgL+K+x4RPeigJrnh0H8eYMaPIKAJMWdNIMdWp0PDq13NrfgpcIsrTMsIwjB13mGUw9ezTi
0NrnXvyNu6jATJVut9NDed4oQNhN3VjZKmtc9SItHgYxQJa8s+QBLIDcJyfZRIk3d5PI4QDuWQ1Z
nSHyszYrj3Tp4/ZXy6oHmeG46nd/iUk+opchLbbXSHgrz417iVlmcC23OE5DwjZYLeQHVwZAqY56
swqpZiwqwU5x1a+rWuzarG/AYaRqypa+7Mfq0VRENsscICWrHmtepkgfQNBTy6Cp1NrTJ3D547iu
cyfwwpr513gST5D5ap5FZlT3plAUrcqOj/WXBmnaxzD3knOFNIdP9sZG1UGGZNcFOkRIGpUtIEDg
Lfk64v8BAFqvP+mZrT2WLPxmRn1+/9/bVAOlN7dpQJR82TbKvlxsDhzzVszIsBXtkJ21T0NVo6LC
cbRjoS4DM4Pcn/stUPPAzW2FN2pHMplgzcj92/48ZvbN7dFKofHwMYxaWedi7OynW7WGOSzz3wyZ
Z6Ob0ujbPnlozD/vTrP3ZfsNejbNVoM80TYMqtDX3NYAuTvowH81RV6EJ7LSpfWktvVM83NcMRzm
m0od2wDpc3iiZmNLjIxE4u0mkZxpSFa0YfU4jy5QkTTa3Xauxe3Kgyv4cNcIgcLG3z0q3cVZ2ler
jQXykcLYgMdG7nlYjV+GtjoWldSfwbAoL12EPwKyU1j1ETZq9ZEB2viM5dB1GGfpytR1nBLSUzQ1
AV30yuLeVA/bROEyInXRemiXKDvUeOs9AzgKHEf45mOXIY7cdUK/oepK6kNuIvTnP5SlT+H0l2Fg
9zSPoS45yIbq29Cnv6VlbpqLuuQoBdRDx/4nY2O3tXCu8xxXrXxMkU3uuA26qqhv9LUF8totCSmm
yosEB6rzY3gT5aWxoYPCi7Rs7ixWhs+cp/F+HCDQTN2AsRCFavWdbGy81FXEMGKz7/SsQK4ATrI5
XYwdN9dOZAIc0trj7QVBK5qyN5FpgWy3MPJV4eTDK6py2SZswakQFsbwCtl1nGJnSXs2baTQ8eXZ
yCk8cJSgfgEWPtuyZMiPXhVXj2AdnfC/iq/E/1tEFtrRfqw1/T5H/V1aj+JLAtreDSs6oGETt74H
xrbagJmie42l/mgq2jc3k3NobNTRJh+y61A8s+fQQvHuq9AWfPMjb18BhTG2tl310SrOR3N1248G
CdaIqDhqWJytIHDBHtkY2ruQORM4jdwUDCZCrKGqkr7hjPpU2I75swPLfMna8isbTXNVWDJ+SDTu
7dvaavdGrCgeQ+zPa/DDfMtcd1tVjdjbyKKvwwpwwIhZEYTMcqM42JnYk81SsFtqcdWirk4gXTLS
xe7C7xyqMlsKIdOAujOoq4CkHZKMwOSCqvXQquc7UZlhV/jbRl//pU9uCiQbqJxTKA+77il2Wpw7
bTpLB09qH6ivQJNdIEPLn6FwcmDqbzpMnHIvtWJC1Zo3fEF9GQChfXwVZqqwIP5bGESPUKk+xpsQ
L879qIOHLOaO88kxpbW3GU7HJl26n+JeV7+SYViD5Mn91GiZscPaMFiXo+F+0hsIoLWFrDc0Vk9T
fWvVnb2hsXlYAZEHDboteYXEMqQuBYQz1VjLxtLWA2ZjR16Aue312IM4n7qVB05jW0dyL/O6YsML
S1s1SYMKHDNW9WyqGIcZ+u9mMQnF96BqcqSGvFoWaHsKp8B5zO1w6icKZJ0AYIkqGAh4JAo5k31c
Ys7zLY7eI39UuBpy8Br40qs+Gaumrn3SQyRWPJ73245ZxoV6UAVtd2Xfeqt0GMBIrLzNh3dQXuj3
elcqijLutuUAub9lPFcROJLEc+lj9oy74XOd9tfj/35/0mSMzdjaFoCRu1LfoYS9fY06pA5R8K6h
jGVqXsvsZIVB/VmU03gRg/aNrI0J1jeW2OaauiBySMDpmdiHeUw8PQ1dGzxMeW2/mBAooJlTz1lF
TVjLFLlE6Pwokbe8qH5dZJ2gIMOBjN/iwD4QTI7U17oGPJAUPjD5K1I4ERghP+ahLoUstrC0oJKZ
YUk0VuYbgYUFg4xNIoJ8R13XbZ9kq/hxrd56UFEEPPZAT38VFdn1HDVGrvUABbV5LopyEyQGYs8b
v3xEfcw1KBAz3ZGiqPvPKBqcu9FlGPudrZBdyxeNvl5/snUCwAxepRD5+/hW0pd0/r6Ssaav7uJ3
PafFaRPeLTTtHBlnPAP8LbX9Hli1Z4CJngBx4icZ6dMziGSw/YuEvSZnMznWQ5cja9qCFgEUAi1S
uR7ew+TtIxR9Y7sVrvpI1QXytER5cQbRWDWVBfWR9QRY2Y6Cy9Sy7oXdv81TqdvWRWqeLDv/99vO
ThXR4jz/6tZO7kK2ddS0+YegO6jbdxJqI1aRtkca+qfP0BXTG8U7at6PH9/ti/gsQ3ZoFVRvqJ32
jlq16v63rY/AdYUFJpgu1LD/r7F/ukdR4++gSEW+ubm5TYhCGlK6A2rwtQZUBU6CZZPTxA/Ik0VP
SAI8C9O1v0x6rqNiY0LaUrpgbivzFFtbj29TB49QHZvTJ7oAmpKumIlDAhwUoE6wLqMjhwbMqTCn
6KmKoFNrQqm8Uj0yIQuEPWEamJCiwCRZ3GlAfhfx2gtxpmCDyNnqyp3ZJ8570TU/JU7Dv4yilqic
cMdnzcPnyLO8vPDGGnYR8Jd3vQHE/zABbNighPLs2nhxtFkjnmoLe+ZWVM7nZNAh3GSEyfdp8O4r
yC2F/v+6nwzk9ByLON00cVmtY6sFSb/iKwrqCY89akJU6R1UzdnWs53iji5kpxbPo99xi5tazkf0
PFfN42FTgJ4KRRLmypBR9mCzyNqHECjao+y7eGhzzlZtKeuvEAE+4G3n/ZTldF9W5vBmO6g9iIYQ
Eq5Izxz0qYfkuR6Fu6rPt6jpgra9uhgKV9hZGtukbeNg3fQ3x5TGX8ER66DM4be96oPg/u9zBCoJ
GXlNcXXUMapDDzeDrmjRmj9QRIWDELLR0UfkGdNOz5wfGR1/kIOOTuoCORGrVpg8DFUR5Gu7Eqck
y6mJh3J7mpgGLfZ4GMG5sMz+cSSTOwaQqB+fh0bkdO9lho9haVCBWhHb3hEwF9xIfQxv7Avr+DHB
PF+qu/mqwpJiFboQc9Rt87VowDGtJ1bw4HR9cQkBnaMe2fGtDR6Y1W89A/pwoAR1NB87lhiHPTgJ
pDi62HiurbgOtaymzhGT5aLcYsPgrJaYuB+nwzBpCagVcTdysAHIai/wtnOP5mdO7hvJ0Fzo5vQx
yix6tZIpvJvD3Hrcmzq0xNIeyrN+5wTZOTefDKDj8R0Jry/akB9at53ubuxuClRykXCsr9SA3Gp1
kOg4RbaWnQfKqI9ZaFIU/NrbKoxxUvLhAJdrv2tEYJ4mAwCaKTeTc6ab/SmSqbZKmpR/180fnlkF
XyvbkBunCsQdOKXYg5smzB97g30HmuM+qTvrczZwsQtAn4mChly+6Lx7i9QMUqtA7j9kkPUakv4A
+hVoqDRd9gUiKrtiLP/CpuSJg0TvIS5b8yHp7GE11WzahqpLtmEwxl02IRHSDZb5QMGaUXanMkl3
1OMWMB1Gz8FMnnXBEejYX5fR41auMLbBkTzmh5u6rBrDXTyaDzfDgAX5l1mmGOQrAK3jLlfNebIc
ZVHIbP1tKHkGGkRNMYSPCcqTthSnc/nTnbJhEwZjdwSCtTs66gIxZGwNqAmlJTTJn1CToqhPfmot
w+eYxb1EX3nmOa/utNyZRt7eaJmOWjaffkIi3Q5Azx6b9mbhh5gpJfomM30LhT+zJ1dkE1e8Eqnp
haclZiabIGNkFKCX+Hf/ciNq0Rz84z6L15hA6G1Ca2dVNsDjFSO+fcysokMmjWTHE118djwwHYaJ
eP/PiFGbsjliLKpPJl5B+zL1wCsz1t1Xw/GemNt1z0nYBHcepBLWqBrsvvKp/lybuvsUlthqO1Zl
rchepNnXsU7KJwgKu/e1rQ0rmmey6x/ScvhjiuPdUw5d+NluSAuiCiLPHkdjegP6Vfgge66OdHE+
Wn+yObnZ4vujYtK0eP8fmUDD/kci0LRdZoK9AUIB+GTs7wUrCYCpXjC23iNWA829V9XJCXJ0yYla
4Dj81RKAD2QQL9+T/V/DmHzPxgqMp2qKTOd177uCJZAOwEQyq1CVUeK8QfUW+81sBng4drI2/prD
oNvc+xSyDDPsRF/nOaiZbxxLl1qG+vaKaNI3V58F+of5CvXSxdodWLHjYF9Zz2o0MkQd4KBe6KwZ
njJIPJeGdUcXI9T6g9CKjQEhsNmUWVUOwiEVkgpLgKvqwyXjsLmLjTXnqDj16yIc77Im7/FNUU26
RLKNdrmhvUxd8ctE9jIwd5FlxMcK6xJwxHGrPDWargFEIucemQYNgN11gVUd6CKqn3jLt7sMkqwn
8tatDs5i6nNo0W2mDlqT84SDTKtdkoCjKRiL97ERxaXLhHzdcycsXlO87i5JwN77fpKvZpOHBxsq
H9BFhLPkDHwCXR4dqFvx/wHvN5xblDhDVoDZum7ggurU26Nxb9BFGwMj8JiBtN1v67axUbSQJ0dL
Nz8VaaJfZhsKW6PdUErwwcYQedg0UaqvncQ21rkR9wc3BU0CAGdmNq4sULI/QIjbvsR49OaBgbxG
hxJDTRtw9KOcdEF5UfzAgx6cvh2oPT7sPECdZpbgyUO2KYpLIA51bAbEGJf7JbAqBL8PON8FQt3D
BtjelykDmRSW8ij0yz+HYYyWdOVnUJkkKwEtgc9R5OFYzBnqz1h5/fB4tSYS/Tkj1YlibaFqFIK3
yFKRY1A2CLZqG41OL3AoWKxNVkHfjbJWfRX9GkPhRMu/2G7mAaxZ21AcChitVWeLcmPnYjiVEoVe
rROUaxz69qeri0TpFHUpBMm5cm2qEWSjsVOPo32/aYxfM3hOavdX89BAsAD+bWCnY3laqcmDWgtX
mmeIOt6V2GSAWggcQcjyBH7PJdgKUY1/0bBXwGXw9iZOBMlOF7JHKOEAA4V+yJjmmr4b5PG9YXg/
I8ME9FArkr2ZMh3Et5V+ltgVn10Z87sgmbY3duoGJn5ESDp0axpAl0YNpVbIDJCP6MGd3gPmjZIr
FD61UQAq8mjUoAos3W2Esno/d3J01UVABG9SajvaabZS88qFbB6kM2IUIZCxT9joyx5gag1ol6e6
hEQSuFaHI1ANxlPndtm5G0HQXaeTWFUNVE5qD5wpc9/OylVjht0Dje0HJA9LqJ74ZZnikDJj1f+o
Lnf+8TJhDFTdOvcc7GaZa928TJAPANVTLqwHaxwHUKl30E27J1FoL2jqNQMoAxlzECPJilnQ484T
LCdBikS2zgy3OZAIAIXxEYOToTsYOJ46kKowqRs3nHOwhQ7vpD5MdmqBMwM8s3oQQUh0sjkygtCT
gvABGLgM0Ppuy6T/DojNb1KtmWuLWLpcxVdCLbrM/FtLf4nJsfcFlzhqr2MteZiUYGisaWcWl+mD
oXoheuRjVsM/aXZ0YbGezD7Vq03T2rlOMq201PbwjNL6vQ7WpbMtqmRT2ebwkucO8/EEbL5Jq7yf
WmRMQVEPBbe4+wtUR688hzZWoOPsEkuh9kkzgnQ7DYV2b8RVsv/vlYF5Sw3BGLNd17ZRw4p/jnPz
fwmqK0CDm6B7zO0Wxzl+NED4eOiMTeAmLdR4MucgQq+CunBeXbKCT2vDEtlnz9Iy3/Pq4ofhtqsO
wl6hz8GrLod4/BZJafusGuzn0EC+2Rj1744DoTrdTYDM8jwOTumkxWNn7O17/PnU5TrNI3wrQnk0
bVkAc+AI+34OgtoKyhSRwiy13vsmY3OTpZl8C1uO133SBEePafUDzlJRya0hR16kqBSd4ViVInZB
Hma4L6PtFUKLO5//+7fI2T9faaZjok4YP4ejA1J9w7DhhUM4VZUZP9YJSAzrsqovrTM8BVIAm2OF
zcXr2+Guzqb30W7eLdvkf4H8X4LBRiTvjRsmr0WArXdg1umlL3Vvbws92A9unVx0txjWNkTDX3sM
xa/b8x2Qp+0D3X3XLNa+GZEH1pom8g5l5bAvnbdtbdm+Zb2MDl5XthuKSrPhU9OzDAseBp1uBqk8
MdjDOTQj5PKlPgEaFxfr3CvyFwGV53NRtI9174kXngzipXT1TTNo4SP17EzPkOjl7aFVER4eyTsH
mR3UNKOrTRJaYLJ+pMloAEoxgdIBjR8ktvDcVrVKuiWrswC+FgQvfK4lotoiIyrydS9d/apyiBwa
yAzVADfejSMed7ZlpY9YGaSPaaavB7z9IbnpDuGqTNOHJAOQiJxZ26YohIZEks6Qo8E2DSGalwQ+
A656lyg3xdhOB9R54KVbXk9jiGzFhEOVwFUSNoih2zEXnGWux1uw1Kh5XKy59kEkQd2oYuiGo14F
x0S3v8yfJpqa4lSLCnj0dnj4pWuRpu7eLEocd1QSK5GWQXLCsIJzoXpkWi5/ss1jP4YBMRzc2W4W
3PFY17fS1hw/yZj3KZbdyiwKEHoOLj/ooOJbN6MzfIlHFPVIEKqcKKyIUPyt7JHQ+QFqRvhKiAGV
2CCmoBIgKhCaa31MB7AcpvXfyAum9cbeOkGcggSleJUx++Fg1feYtwJlgaZsV0RMoOwcFXh/sosm
/KM9cCDwY3QV9IvEb/ptnceQUgrTi6PrYMsBIR9g0F2hAHJYkfljWnn7KXIlAHKqT8zamkCtjQmR
vNnmRJFE2ryK12BA+AF9Qu1L3vN7SO/Kn5o2naEB0H8RSQYmd6tBMVztRljkW802j0v9JRxY6oPd
HhtGxr62ce98QhWx9Kug8957N14PdaTE5uoI8pGx9y30gISZxJi+ZEhGbqpAslOj1+Dj7oJh73ku
SlMBB1u7vS0Pwqm+iByFjJWX23eJIrmlFtncUILbodc5oDa/HbZgBTJSasjcpEjqX80zltBiG+0C
T9mPwKpEQSZqWVYJbWoitb+p6gBbHWrSpcmhEZtKG4QEepVH61o3X0El3mzjabKOQ+tax7jM7CN1
UwkNT+yTfvcTzUC/U0Fz5MeYiDxkXNzUbawGabj6rTZyb2+ozUgwWe9pJVBurXo/4iwQrzFSZhfP
A4+UsrGeR1Ckq4c1bWZ46o5roI+0eafjYjzI4sSv8aNt5kjqDcUlkCly5CfThuxed7RZDOGsEPQn
dDF1ywDUBmXBcz9VQNq8kDCSv7iJXEbeuBcHTUHdZdpJBuPqv99EnvmPNxF3UU2kVmdg0NKZd/NC
96AngdPvpHuM4rAETqy0QT6WZeV38GCtS6UtNvD8pRGO9zqV6bhOJkuDdi7b4QUWgs0FF9Mtv0rQ
4B2cjP0ykd2qAbatWZ+vbxxZW4RHJI2ebuwudNkuUN5bDx5UlGiOJtY3PGJ7FMBgmycBIQ3A9/WF
uUW77VEDtaNu6gyvnlF7DyZP2qfc0c+RV5VfughVA1Mmpg11y6hqfBeYoTNrw+4THp0rstcQnzuO
bQoC3dEqv5QDqFrSorDvyGslqwJL29emjVowjUe7LsEXOF/H7vCYxEmyG9gI/S6w3Oh3iejOCchZ
H4SX/Lq00Lz0baPt96UtM88XRu8dwLD+nUJmW+SYX92qiMEppkJSqBjvgXFt/EzNtUyYWe3JKWW6
N1z9Je5slGlF2lNsm9WpSYsM1S+Z86bFyNwWDmiPkOseH9PE+sZZ5L6FwPOuHYCIj/2Ex5ELsqty
mpw38CpaWzdotig/6Vc2A8dcF4JyrlEXaoUZQJG2MXW7GwcFk7fDSdCORtxMAGCp8EUSIw3tmsYh
ZtO5UW8J/I6N+1YxG1F3bnWFjep0XW4WGzlqFUctugzZMOwZRL3qTQr++ac+mconrPbkIfCg+u62
I/inh7bvVpUu2G7uW6JbuTmEUikaRa/dXooHkMRC9hJ1uWBndzhqSpoovzPCytrPXSCN5H2FzAGo
3v+PsfNYkhvH1vATMYLebJnelDdS1YYh1/Tegk9/PyLVypJmpvtuGMSByawsGuDgN0sjWZZnXpBB
B3VrjBqdelGCX6ovLSOtn/d1Fc2+Z2jKJoiy8fNkOTsJ8ElnTWchOEQPdZ0MxzlRG3/w0M1icsF/
MFGcW1xRNDI2pAlwTYu/ulO2izKg8Ox7NrsWMM3em4rstWzms2wwD2GOHgkW4teesRomT9CeWX+G
LIIGI/pLa9vPxZAFn4NsaJDftYzHxkGhFtDCcGN0bnNQ3TA7kFc0b8x8NjYdMk1Pg4O4rTXW9VtM
PqIeWHQY3vM462JXgjQ6AFJcW/1cfG5CAC9z1YgdhPr2c8rWpeWq/ZcBBuhaLbX8pEaNBgyKfGuT
91+mcjZ8FcAoOY9wWPH+ZZ62oLa6pIr0tWtOya3XoMgOnvoYD5lXnGAjdw3pAFkXt3Worztzundc
oMxWhBoRrpaKxy5GnLOPpdzNUW18GfCoXY2G3t+2ENRu2xy0Lbxh/YujiPsi0JXnDA2BwzCXxdZS
PPXdSc6K1epfEhcISNCtCmCCCNVxX12cXZwhCTeNnrV+hJZUfy9rsgEf+nc7aJJTGrW0H4rC3huz
BnOX1+9qZOUx4gm5Y+06L4lbpz2KLlba72qEuLKCYPmq19IOgSaYf0+ynoUYTXs7v2/nPPRzdkbt
KWbjOLGsZ7WYv1eZm93AG7afAf5Nqyp008Olkp3eDSgTb4PvmP2sGW5+KNpmXHlLYytWypt50njT
UXLMJn20UZyRPWUIfMg/f5Lr8bSXY6n/65PkaDHi1//rky4NMiBDv/4mvP++W/BSMsNWt3qFnbW5
HBSgipezAIVm1LSXsjxcytdGM2z5D81LsepFG3+IyF4fWqEjvbqISiaN9WyDqdyUi+M7SxtYBmn4
2tVOePw9nsWG8jIxY/tv8RZ56qNRRcVGa8JvXKKKH9k15kRuwKiB8rnsWOd5bTydkyWOeLB4D9r4
Dbk+8d/ikRimxxbE16V9z/JFY9MUeJ0ameEqZ07uxyoA0x5fcvTf9DDbaqZGPkiW4a71534seLnJ
01CaYXVThrxCWW1lzCjS7Gd1NtsMYjUxpgXxx36XCtlcHhoDHmqN3x1CI9hrydiljXTLunxiPkdf
jBQp8ct3kS0bcrB8GGyRXdEGjxeoEG+mNoR31EhgkYzJQ7bAkK7FD7Es3oWj0h5y/LmQA35vy6Rh
rea1n10c82YWidBiavOWJ1/py7jZ5cbG1etkn6tN99lrHFbUZMu6rh3u2Yn/Qsa8+1zq4C4CzQy2
slM9zJ+zSdjYpOvVoybsu6pvY/D/XbEtk2w+yYObjGI/ckvIUlSzlZv2OejtKVQ7YMUVARlF/I6y
Oxo/O8pgUXtIEg5Kur50kkHXaLE+kePxFq92FsBEMfqFm71rs1bdWe2osX2IfR7qMUa4GRAiX2Vq
keMpTPX1wBLOY63WVjiutWa4CctBWyddNaCy01rhZkTeYVUiGb4Oln3JFBTnrnaLswtOxdx42IAf
Dcy5zI2showGvUn5MzpkVfgsG8gO7uSQ7snnbhN0nrVTnXZ4UB3zLwxjpvcsC5uVKpTuRsoQ9UVT
rkeQMWs7cps7MTnvtdUrryD44qPb4qokix0CLRvgBnAh8NJ97Q2UZYLSROxlaWzN2d3gFfmDmGPv
BZd0a2kkByxC612W5ICWWtgrWdTZ378MKItKhb5nTxpVDipDy6AljJmHaRq8l8K8lZ/8+7ccPWZt
ctA/vqUs4lAN9fjXt1QNiCTAHi8DmuhH1FX46fdvGUdzsErjfMBIj+V5UnTfxjSbt3LFLtf4Mi7P
/iU21X92vfbnmYuVmmWxY+CVAlkhkO29VoN07CeIOSI0T1k9RWCA/q5VsnHxhc0TZb0yi6F6Gx3b
PNRt4KzrtKnfkr76CzgMb+NYiPukCn4o6L6/VX3mrZkYGgdZ3PNo/Nl1COC0y64sB/6y+my6R6Fw
PKAGXu35AbTj9TCDQT5W9WDZGxnklsRCRZ5GnVo2eOb93V7TgAgFHWlRdYgNNHTalacgrYoJOUiT
wi9J/Z7cxf0rbbkNzjz9seuYVC3chhl0lFp4xW4qnOYORmGxRw+aayJyRuxOyfPeVXVe78cM2aNo
UXeZ5oyacrK6PWj59GdQ9patE0hrPIwT/9JQDjGNzoy6TISv9khyq0r1B2jh9aexH0HBDuI9tjV7
k6hmdsAG7EM8mUFbAd/IDvYSn1nDsugV79kSl+17O66PQGFgCi8yUh346FiHmC0lq68a1YLHHbvw
vzWRktVGiveJkXXMHHxYO5iBrPE20HYgyu21m2jumrlQd99FRncPDbK9WZRTAy/WPfALVLgdXjxN
rqn7zGhRjY21rFk7LT7H8VSdu7zMeUMtp0PVIVlms0cnY6YoqK75WdcfWkaBOKPsMe9ldTnbsBOW
zn+2HtysX5EILtZh4fAJsv7Dqewku2slWjFC/2oqnQXeTIiVOYt+L4uzIyrEOSzVl8WitNmBcN9t
x+oe/2jPbNp6UgfnZ/son+IVYP+a3anZ7sND5on5LkxNBdH66K40vPlOhuTBNQHZuvA//GtMNpl1
G1APOo1rWXHtxtMx8Llsve01li+DToX20qNafbyO1E2leqejbCQUCNnXgZrYds8xqfFrSJ6FjpEd
usz4fh1axi2bvOasNd1KFucYpB+ejzyOxWSJyyiyRn6gMSzQhc7s9zImx5LfsBLxwUGH+3wd3lVz
5TZi9fXrZ5EtMxv9utgUH34pObSC7dqOncgZrSY4m2oTesckzwAnQTD4Ys/aYRhjfH0RFVz1bTh/
jyuEBgwFASHNwcXeAQB0H7kQEsZWQf+UvYdzq3c16hZslpTuWK8Q4Jjf1N54rFsxhuzj+jCAYuTA
bESIksr+DENRoDGjWQ9DUupbe3QwY68GDASnqtspwFLupyaN1wVLLa0yp10+YHNm6iMSEPK0nfKd
7WXl6UMsXdoIfArUqjBPslmziAHKOGnvaqti2cOqcl55LqL0bCAJP69a5U3LrPdg6rRvc9IeS0fM
oU8igvxTbcaI+v/VoYSDrNkQHQOsIr4FQ/HusXB77xBcBQUf6bcN3EN1Ifk6SlGBqoh7v5MUXRlM
ZbpdU2+VdK6PTg2XGBEJ87YvVetf9gZN4z+Upywkp2wbzXbT8XCF/2MnJOrMJNHmerhPVZJK+kI3
r3rEjIKyRqa1V1N31xfxPuqM4dTVPVaH1+ogmyODbdFWO7PSWuNQi2Z+W43rKVGHp2i0s0ehvbHE
Hp76oBieOvIwK6tJh70satpknfTWQ5ZsqbWxEXlCoRrF4si7kb3SsnK3Sau+khdPfBkqizx/1K3P
siA/R7TTx1EjngTrTIM8HWVGfS67ru78lnng2SWxcJZnyVLj5eljYqXBTpYu7WQXWZbtnLF6L6Oh
4aJQxLbK0PSsWGi+6YYJcCNrP7H50R/bXBWk6V3tLVTEN0trsgejjuo7MbOWMsdee0um0Vg1mMac
oBNmL6lR7OU4clgVGOkuGF6c4jjqqTJvkxkbD5GYxVlRSN032XBoEcrTbmRMHgrmo1y4C19xaXzp
J2tk56I0lNZfehep1+OwvAxbJYWznx2coEU24YJLakOUXe+TDVDulaa3TmXIf1FWuPnXcAaBq8dt
tDUKyzh4ZmI8/ZeOrWZYJ0t0JCsrY3z3xm9e7PlWPce3El5bL34eKDV5+9EBE3qF3MoKJK8RtM1c
ctS/sLiy4vdBZKXt9cGfgzSGlZ5KN303mFdOMG0+9TMga979rL+Xd/kSH5b4uMTd3+LX9oiqfWiv
j6b6qZrJSStOpmyywbuMc20vx7dzM+Jr52wDWlaVo7VT7PLIEijtWY62lXxw91dNZI7iILneaTeg
Ed0bZP7Csxm51ad2isR2ygz9UERV9JiHRuvHk5V/+9XCc2AbyBYB687HQsPXRLZAgPBMEuQfxigX
GaApOyeB5xzkBAjILVbHy/won4pXQKbOYdSUIdosxWxpNo0jjO9fTT7EkmXW9atbqWTI87ksHDYB
j32MeCwrStcX+028pKt1AjZ2E0p7zkyp87vafJTEcOnG2cdTfh8szaKlWdZN1g16fSEjJp5Ap60T
t6L0OuWpLuxwD1XPYzI4V8rR/f1gus4N5LR2d42bBRJmKCyGUGihwx3tOkMbtz1GzcIildrNobcw
Txf6qS11omVQluWZW96MYrBvcIcLDC29bWbLuE14NSHA4YXm2tGbdC2D8oBgHTVYdFlDk96GCeId
Ms5WG1oeS4fMGPYDMjiXPcTrEkIThsU+DtvCjX85lyuL3FJy9llHZ/PPSw5RofjbDHAwIy1bgOKi
6dezodrstKG5g4Yu5VoZ8ADWA8UHEYnaOV4icBiHyZ9dxd3oaYl7nyzLqkGI5kae8SzsT643rWJZ
KyuQ8/9ZK4vA2B8bOzi5UQq6K15u/OVQGMNCRAlGdQWMOVjLoLHoHA2VxyHxR95qPP+tDG0ZM21W
qMIhUMtiX1psabNZQJ4qu50sqoBsTjq3oB9hS/UYGDdBkKGzhTSoc7oeyCXW6yKw0lWo/Krusg6e
aD0zOZYtZflyNpvLGAWb4EPY7DwUSI+CvXatJCXo4AoVGmdVdPq5GGMwXfKU3EO5LmttXunYx4OE
v9Y3paGfa6CSfhUM6uZDPQp+f/cvs/jRiUSx/1AtO34os2nij8j7nzJLgu2Xj4AZql++jPxE7CH7
Y+iZbBL9GvryLQe0vHfOaL/90UMWK/mHsP8SbvSiCVeiBZhkGLbu472g3cmDofbBTdKYfjdV+iUk
46mjh4c6Z2p2rWiWJnbXlpu5hO3mqrNpAx8i6BSe5sdiQKNvGRmQe+3/8+6Z4/wJk7Vd1TMM09Jt
21S1P2GyU2anegvw4R4etvAFrr93BviU/Wi5I/NeG7e2YvbWqdkmr7nHXnSGHNWPEI9TsLd/iaH/
ZGp2+FnXwmw99jwBQyNKV1lKJtsUXXaTLPLEk4G3Quu9qpPb3faTw025hK3RTEC2i3Iri7JT/OOn
jHJ7qAH2vginPnVx5tw3bFteS7IuGpB8X+pKV4u2TKoApi6ccHnwWv2NacFwiI3SPgZdPp3IjmHQ
AKOYFHOPbYqNBGuqdcn3svwBRLv6qk2mh8FOJW7j2ROQGQyxAS6ofOJ6Pg+em3xXwgaMlmI/94Z4
FnZUTA9wDcaDpQkUkGOQQYGba0BQZ/XsFZ56/qOIbND8L4Am/U9Ak2k7rkYm3bCBB5i61GX6oHwa
aBOXOPOK5wlOHk4C2jkax/qNucS07b0ZnsoU129qZ2zCQtVe7F5kZwzvxpUy0MxZkBMZEJkb4akQ
fOluVfPBmXK9/qqGDXPZCfqGMxnrwRz0l9w8I8PdvrEleyTrW714Uzwes8LGnm/W3H+5PjVd++MC
NR0HBSj81BB10DzjT+FBLOrtsAz68Nmpmo3Rx8+9a8Tw5YvuKVSNPTkd51OPrsZR700ADjjzfgrR
5V53OP8cZW3sxoe4EfXT1IJTV+FpyVbN3M17ESDC8twjzHLfIil4Dq2iX6uxGn01nNkvc9N8c8qw
3oLwbg9TiPSnEtevskGpsqIz8Jq8x8IkX3cZdh/VlK5VNS8fDdcuHtssCvdOqZara4x1ULKy1aHa
yyayQgzJyjO17F7PomYXOa2GQy1KoniJfJMNyqwQEKBLzfcwVTp7bh3rW/Znpy0i8JHPA2nsfJQv
PqGUDgakcO03RJQ2THvJ2Ks4kDg63nRWI9xXW4WxvcSLwZw3rtf1hym3smMdTTAop2O63JhiLhMu
B9Z+suhoTbH1RJXtpG54HbboQ9nIDuBVaL8iCGrxgv4kkJI96fyxwZR+dTxcsTeRATQ1WKSTYzv4
Nnpp8RgV7X2sIcljIRjiV1WqPrez4q6HUjR3DYSNnRI53rGf4/kU1mO1c/I4v9dS5RTqwBbCpk7O
o1j3qjWce7sdz/IM6PvPMxmDdEWmz9QRtvPyDrIglhD//Nw0JUzwo96wiRymaywcA5UH53/ACNsp
60RZ5tEzu9L5qcgs/cYx+n0l3QZlUSTIPUUB5oJBkRg3edvt8ylvH1Lkce/CsFwBnB7uy9ydNmVp
Dvdhyv9MnsnYh9rWxi+0GdxVp+feU1Z2G3MBgqApJ86zAG6jL8UWSYFdC2JyK2v7VlSr2kFVStYK
tT/luZk/wkJgv1MA2gxy7djGunbbmHb0lKVjuq/KfljZRh89RU0hznbtfg3qws8GNX8J+sZ+yLTw
TL5XeU3VKjqniuX4sphZbb/Tkc3ZyGJDdhud23jGypzGUTz+qAvFxByB0jIi9kTuEYHMbH4dK9JP
DxVgt+5QBoucU9Vv5BsBuF66clHWO9nyChvbFdja/AXRTueua+wvspU9tayul06W1vkzVpjdoXVG
M71hr/2pMBGMCwN0tPFyrY+so3Be1PTys8btb4gGwQpVB5NB8gV3N6f6XKIjulGDsd2q7gD7wWJt
csKfzzppQwxaqJ3LCl0C1M0Dzcuj9bW+LLRvelKB/dW8oTl1obXDNA4GzfJf92KneXBS94uWO5h3
/QoFk/UFzg7TaylQUSj6pSg7yWa/QmIywV1LAzlRuEiMV4M4VFjKoljNJ8jGc1jAThQ5ugTLB5aA
c7c9GhT4cJZY27jDd0+xal+0afiiAs7AQS9rbvow6o8k/KcdZkLFQxNEAjvY2H1L++zWzSvtLxhl
4EWi4luag/N2ciV4AtmhbEzWOUAhpuxU8JjezuzzPlpOzW4+1++XrLYOaWI6nyK7OPJfNm+iLrNu
+srhbClOauH4rKO9jYzZIcjYcBo1Jszuxp4N7bM9JTVpvMRYJMnHx+mvKmDrD8Mr6zuiQqvZGO0v
TW3pSHCY050R5fGRL6dsU7YEn2XbIkpqv3Z05FNGszmry6Fq3L7zB6UnncHDqEnUZCdLlyYzm7Bj
EabTQ+DiEYwim76dcqNfyztF3h96l69UJDjvoefWD5283rD3mn8u1WANboI5G26uazXUQZot/Kxx
JVdttbhNRsvY9GyCfopqHJ6Wi9FMWVvpnlLikFMhP9VWLvByvSx2blg328vnWEhvHpwhxewshIfa
obq1Dutsfszrt8xU6mf5ps7Mt8rNrwWEFupnOXGimazBpbk923m+3DCx57x7yiNiGJgHtBHOTNNc
/2WaLLBn2NWeU7xaed9/sRpwpUGaZG9Z8Ipep9HN9sqr02pvB+gsTHkTbLWaNmOfzK+lFvfr0tL0
u3EWyV4rjPSIg3B8Q+rS3cRD0D31JRwIrOfiLy2ZvOXqqoYsRW0zMV6iLEeN6u+SUNNjmXsq9lEz
b4dlHa0jQrRxgzBax0vRWJbk14rZzaI17xM2OIZlxX5tLRvKLhn8JxQ1p83IpsURD060F5ezsB6a
9bzI1Mk0hFSWuwrNXbISvXqyUyyIZdzNEJblDzR9ZeSRPvRjeBhDR337y3PH+W1Sx/ig1/m4UaJK
e0uz+mE2yvipdWP1BgFA1AWWxlkTRitLlNMNibHsiQcDBpC0x/182rhZlfpOGlrgc8nYom5creYZ
blo7vSpWYX+PWhyutDoMn0CM6rthEOXBZq1VlGp3UhIzwzsqdG7CBECOPJOxcYnFS0yeyVjs4i4K
PP3h/9H2n8dUxvrjJ8rxlER5zfMI7PoieGjHYryLcdO9lBY5QzOq9X1aYOYrY/KA+kq01hZVgWts
MpV7Y/G8BvoNUL+IKxQNSRZPsA4Clol7cJHhXk+N+TnvvLd2rPNv/9ogA18HZde3Cz35Tsb2ENWk
0JG4ARKhOelZL/PgRg3rYi2SpPui4BE+KHny3WnYepmZZT0U5YhOwQhGfMrL+NnLYUm2RmTedYFq
+VrTWSw82FyJ86J8KaLQ4HFppgdZVLPJXmeIsexiLaxeEK5NeHhn4VbWmrk97ywsZNey1g5wFRtI
4q6KGCJ/mdsBmz+8Civm1Nxzk2D/cCq/omKKDmxuf8dMG6RzkNpPJdDC3YSM2kG29VL8JhyghX+0
rUDQPtVL22Fp63m1s/3nuZT95xqU9Dmi4ppnaa5re6gA/07V7DstVr2o158u7zY233ZVkjpb1eqj
55rdUR8fk/SHSL7Bd2m+YUvDD16Y5cOUgihmbxvCST3VD0ndJSund7pvbvN+6QJCHxPTVHmy8s7d
IsLYHg1eHbemO6fruGuSd3do97KtIoo7wU37dYrxcnMbt3nSJs3al5WyTzUNix+UHlVkQb9gSvU8
aFrxHFRQEDyWiRsZ1zF8zrTiy9iLiDdhMRx6zzkjuhmdxmAyNyhdJfeK2fw8E0tsDJX4vkhNcyOW
szB4K3WD3eNOTzZSRIZrt/cbp6nY6bDMZz1vMXqMxed4JLsqm82R2v/L9FZHMO93WK3FXoanOaau
Ggj6Wiqsp9//K/xLCttGOfEA/2hGl3EI2cZh3XVsB01hM2k5ZbvZ5Ym0nE41tKYKipIGNHVrlhXi
8FPtPbcR1HC9A8IBxge5iiUWkf85t1NV+GoGFC+HU30/ptaxhw08rHLyKKn7LFuSBjs5wKpZGtGw
hQ8FGtDMz7IyVXRrFaFav5dFRKSUjdeCV5SN40lV127ovjEhNMEwgCKzbDGfwy5JwEhQhJGfPzSK
veVR7/C4WHBmfNkORY0nWcIP9nWwAJHKUhvZCIjpZnLs+8XKwgmcoxl602HSe7GOEjXd92Nvv3hJ
Wa/5icbFgMV+yZs8XpdzgjTYUquHno02RI8F2lKcKwNTDFCjJcD2Q9/N3ctQ5IDX4irfyyK893TD
98p2nZp3LyX3/TYa+3wra1nYBdsyH+uNLGIYE+wmJi6kjdXYn8WUkfT9m/ssicYzC+2j8HrmWf/J
Vr7GmhKJUzUduH+c8gcbZ+WNPMCUqC5n15im6fcT1D5kFf5uNmUBCL3lIGNBa81b0J8VQs+/Vcha
RQQxedS4OZZMDw+XWFAD9gvJLc5W+hRrbXHDQzBAtbsN9K2RoG0ugx9qruUxjj6T8A/319CHdkbe
OHvF7KGm6MWNrJhLF0pt2Kdbfc7VR4Enc22Wj7KQkofaicgUK1lUlwaZXX/TWEGfZCiIBb48Vvpg
DUK9dCoS/olz1IitjEFWiu5LLOgrLrDKCcn35ck5JFHzOMYqquY5hgCyKA+pqVt+1ThsPTvO+Gjb
afyQA6C8tmhDpCyUOkBiZBnEW5rFcfXDYtZ2kiHmjLhuW6yZlwZyHJjFIx4kSbmRMfaEWb5UlrfN
y/nGScR8k8dV/xg1FjNkw3yRpQoI7KObtqRJizLcypg8WHNxGNqQNMDSqVNncfLS5qtsL0N4dyK8
jqCOkY4At1W3fR/M78rYG5/hVc37MgLqkEd1wNWug9OAcfWSLYkmuMURxmP5u9WUyhFBnWLnlOm0
KvK+Wg1oia20WbuPWQtuUMEs1mXXqG+DFuMsw/o4drBY4C/6Mit5u0Py0OZDRhamTTfwtoCnErRF
fspgOEy5eoOBXLJXC4RXQisACw+ZZ5O4g3PbeMYLJuNsiXQ1G+V8CU9rs0OL3vXGG1v3NDYAzWyz
PSvFzdhkIJ503YOKB5Gm7EZ7jynuNjWqdJ+gab6rS0h8bij8CoiX7xSR/QCxM98gcTYdiyhWmQpq
r7UzMaNA1Xyl4QZ7Wym1dWtXzAkTd/FycxqENafMvEtz1JmFHj7Kg6UY6gFqecfgf8eigedGU1nN
5hoDYY4Em5IFB7MAhisrwtbwqyLL7mVJxfvnnJb13bWTCg+RZ08AQuVXpxQq3IrJULKTMVFYyTmI
vNNgliCQDDiWRyWJ6uOlXELeupRl0F78vUKhnutBZOCV5FFfrGQ0Z6gA8A0amf+lrA8mh+VsKiKa
4t5Z8f5Zesnoz65qNYHrWlgay5tIvpnCBHczeZCxa/Ea+6NdIt9lsvpyeq2/DsHN6vx84V1O83xQ
DgOOCIsxztR2Pw9xqJfHdDkkjhWxPbOcymoZlGfX2LUijRvo/NfqP4e49v7Zcugb9O6aaRXULLlC
y31Q9K57YtJxyNP+e9YN85066MjBDGDNW9MNtoOWB09sjwBD1vT4h2X+qMKp+IZnQL7iKR498Bw0
95XXVlh5RObDMJJTLOMu/V64+8TQkh91Pg2+qgT5k9JV7Y4UgnkwlEy/gxpgrIBJtF8S4aDl6JV7
y4v7Xeg0ITmnYsZDqcpemEkdAD26byAN4q0bNvOKm3lEwNFblkFJ+KL13Jl9m3zttCF80Yd845i5
sQYt3r2lc7qZelN5YX5d72PFYi/FGU825NpTNA/ZiQmWnnekQdBH4u9W0geoQ7gM21DlLL04xDPZ
hB4NRqhAen2qbOOzq+hv8sGeqHq8cVsLcewX3p5il9toNTiKFr+BzH9o+EEfE6DVkTDtWzVnD24y
s+7Iw29XVGMCLArHYaVrN5D8yZhXXb7ui0zdYXKr7vVeN9ZcN+lBKMBAnLGPV0yHswM9H5VGA8cl
mOEEieP6tubYXwc6JTBqISlHJDjT2rnjvbLKFUSzNOH8mMPkwfQU821C1MMc05cMOS+EFMcNjl4t
4JMmuy2rcLwNIKauGg+VxdLF2j3ui1cSaeW+CMpyh/Ce+TTAFWB7eFe4cf+tYk7pT24zPBjK7B4y
kaBYGGjKa6sA7xm9+qxnE2SjoDDREiHXhY0zdtiC1PLiGpZzwaC7762taJjXtV7u2HosToAU0Amo
y7sM4KLfdCEGgeBA1lq06P1qprdGuiL1oO2NrW3sUMzwbrGZ+OzpSbdmJuD6wHrtQwJMdxWFC+1y
So8dbKOsM59cHmNOWhbHIal1AMsqLiZ5WB1Kw3BPpsqecdBX6t5W8qM51tqqtStSZID3Pb2o12TY
51vHjrOjzYQuwbRLAebsqXbcrSY3+EQyJvG73HOekgN807U2q/ppbjwmJ1Z+BFBdHMmsGDuRiBej
r4un4mCN8cPQ2fk2H5jomk4/P0YDwlJ22qDuRc4bhzVmYUK/g0irHAOjdf0J6SU/XZxbcgMqjZe4
R9g15z6ZHnQ7abb2g9KVsS/Q6OBxn/ZnXV2FQXIIfvSJ0LbSGFEeag9SkOhmX5QIOEj2Xl2ReKpz
b5+JIkXgA5k+M9PtjZ3W/aoa7DeVBo4OdHSMnpgJddtan8qjPOheXF3OZFGp7PKI78XP2tAjHUQK
5+/Wf1RncR0dnArfcmCdRxyvvKNSjKK4lNui/BpZX53a4jqInFVGro0sT6YfZzOycr9kfpvhE9NV
gR911Tu7o34KgiHzyU3WR09M3rySp3qqvyCEV22jajKOY2IbR0cgL2d6xeQX9SEgzeiDRdJXytjs
4yRXdjFqpMD+XEYomwruUs9bv7nTTcRQwOMrK+FA+/aKHid4DQ5/xUPcSNJNNOUP9oiKM7eJCnnu
0DR2oa2mDNGm3Ckv38D1NogQVAfRvdSsoo9eOE5IDHPwYHrXkYum+1Acg+Ug3zXyrFHUaNeLCq8c
O1Q0OJ7RcFSTsT9GttlfzgZr+Iag9nOUN7Zfqym/QL28Yg2gvDvBG0HqLZGaJSGLTRxWBuicCze4
HDCOjtdKZrItlbbWqRUHK+YPk/8/zaxfLX0KNp2CR+Mo5uLIBKhHH/7Y6oV5MBEWK2wtZ42GdS2C
1n2xMdVeHDU3E8fSy9+NEt31At2TZl8gkLlNahRiNA+Rp6y7LZcf1pyUk53Ee1ZRu9TxnJ38wyLM
ZVZFlScrDYodNNtuPlpdfSsyFmjOooUfL/9vZuvuzkliJiSFekwDGAV5U/WXn+nnQPxM8gzhx+Fy
lrrgpzuDdV8wQmltGxwQIBcvxK1m3ra29UCKfFhjKMYGAu7zR3lw1bo99hD0dqIhhTxagrl7Wfo4
i7WY2QbvUxk8NDX7C1VYwyuGbqpEGBQ3IBoC96RZ0zGM88ekRqzJ6Jl3ApA41qA6fM2x3hpbASIw
DRi2JsVDmbBB3Zka1vRmBiN4PJEeF347hfGK5Dke8o4bIYpwJuHbPdZpC9vAZhrUVEh3xIiNrDBa
QuW6RhIyibdmPEWvQg/y7ZA1yRp3t2YTWrUOOHlEgXrC5klhFyMyM1gi7pdUcd21ZXdPokR6YYKG
RRcvWDW6Hvn23GVbaKOcmONT5CjRZhLDG9N/ABC5V/upZWfbxnEb3xPqRkEfFGhqgoYRqgzbztI3
2pDm2zYleemxrFpzU3l+4kJRdIZO3bYeDi2WBQIq8v6Ps/NajhvZ1vQTIQLe3Jb3VfSkbhCSmoJN
eP/050OWuqneZ09MzNwgKl2JpABkrrV+E7JJiAeB4szKUKE/KsGAMLQVXxEuA6NBnUbnmdD8bNhm
rWHwTyNYHtr8PnE4aaAmYPPwxl9Rt+S3bDnLVO1OAIhMghB9ANxt0Cy9DTFod9duTrav2LDdin3M
nnWI/GjbihiHhaRz8Knz0k2KbgVM9xo7zCmf1oquFCdUOy7wG4plUlU4Swb4/yAVNKwCJ31F0Vhd
29D/NjGcHpDGgf0QkUzvPWTZEfoO1okbvAqzrTd9Xi0CpxkubHZXnqHqmIVwoJzuNG+r6O14Hype
s2SpSm+ZuUa8rDh1Aw9x8qWtad86F6+zpoFz5PodmFAbFnhSp7uuQ4TUaZuWskV5qcIISJxBcd4z
r1jyIuSae+ZOD1N9CTflw2vTesvzWQI9zh/0vHjW9aqGeVdMO9sV1ja1u/XQ6/W2HsxqUQ4eN7Ww
j1YY8f+qxPHjZHDL6cZ+qoZoQzBxmU//J0p/0gki32tGR2jQqQvhciRPpnFcxC0b/VhEy76ojK01
QIJJ1ehXPLZgADvfhyyJ3ZNvIsusmj68HVsc3DxRF23C5uf1INNHB+GqCau/topPKdV7SkQrteD3
bxCcsoqSXK2rGNhcUu0iA/ML9KV7GtLqhWDqiHgj5moWBoa9q17jGOx3ga6ornhnM0UsAVSIdyDh
268KDTRIErubZPacarzzEGjBotPD6AnBfJ/wJ7V2LkinFTkkgHxQCGLTNVc28RloeAzNo2hZhUjP
x57vnwFkKxztoHKWZQW904IMGHsLPcfjVUlbJEkU8LI5BFuXY/Gt71/yNE2XRZ8WWw58qDINWb+s
Kutkp0i+Ws7ULhWt+jmMHFfgYvpHdqNLnFolXgHXJOZwbDV9ua0sJz6iYWJRbjo7XleD8EpOVVe4
13BAk9OomhitdzKYRmByj/iJcy4nlbc+tiCrpDe1dZpzouo7AYPCQ4mzaY1iAXJVbIYCtGpYOo8R
zgtLTeSrzhPOvHGjp5s45bLsUoxgSzQGSW2tHNFWK/j5ykJvrfmHisHSZzdN2PDMEATHU7JGONjj
PhE4fSyUBLSUUjrI9E7UjjBtrHJ7OZVuuFQmbFrScMoWAGPiA54WVGy81zHR2aLVboLhX2xw6QKE
OxkrH3gK+4ee7/MCofp8qGLKh/YyUHHTSNjk0Ti3CoQyQmBbHKaXPamb5dg7w6EX2k0P2moj2J6v
0HGVRWYBOWcTCG+U8l+CxD512Xihhu1fJm8Yd+hqeFrRb3y38x5Mq9umI/sP3BtjjVDcrFqHUcao
jMbCw1iD34ejaFba46ZS86e07uq1a5TUzpT2e5KJZmMjikMJwNOgVNfOKglBnhnYNWBUZPf8RxDs
+5PagyXPkyVMfPwksHeoE/dlyk3l2YuVW1J0R73AwIvUR7fRUXldxUAoLlrYbNyk0I7Ih/eXtol6
tJuM/qIqgXWwwfP1QBY2eKRRRuMNsYQMPk1CWWW81S7QvfSLwE4ZsQyVJO/c5KV9GMa4voEkGxba
NJXviO4MuJyX9XtR9P2iNdr2nbo9Coi20b2T0+3gewTDe8CevWjUdHo3iUgAg7bqu5aN7cLCteQd
0m67GLLOeK9bWJ7zDf1uCrJIpPKddy0h5kGtyH3n+EH0g8DQCpLBsCd27BaF4ubvxDvcUeiJvcU1
/tY+AJU3mB8cyH3RvRZhmC6dpHdfqkiJlom666u2fLGzaFg2amM9hygr45UYYKkreCsDANOWjudn
u6Gus1Xa29Zj0CpEgNRNH4Cb67GI1lrVOTcAYtp6qhz96tl9uQl0D8vGoAm2A9CksxdHJiD6Zjzl
TgXfKu+nI1n2ck/VUju0YScOStFZe7cLML4MXH+njGl4auw4pahdGodGY4tCy3JZxhbg46rAG8wA
/Yn+c4z6cp0iS60SxkbtQzqq2zyooWRXabVreg9Rmcm0LkqTPVeU2NbxhKpNEEHVHkc8VMwEnWET
BIZ56hBJIQrSfna18do11a/MVmZCHcohOjbinB8G3RaroYzsw0Ag3qL2f5xCSCDy0iXKIeNnWRij
661EUp0sLxy2lTO+NsrQg6QAQ+m6g7kBz4RhdCpK6qvlIs56jkSONuwy3XOXg6VCpUGzEY/5qls6
cygRW0a/N3vxaHofuDbrL5kyfoYdkbnJ/Roqu1YJ4muVZgQTnvPuZw5RkWW1L+gFqECUSm/bVWgp
B6R0lUpvLr5iEIzXzaXDdnoTeJmOBtVoL+YCQaefhE41xPID+Ppu8q4BwVuVnthbHrl1o+OFGokw
3Agjv4StFz2OOshJLQ1fC6d+qkuEwyZrZbSHIlK0XahED2xcK9CQw1IbsXnV1eoXzG/NhoWviOYX
Cdme3bwx95WKFJ8VQAQUk9atp6xF8rOujiEFsm3ua+/03oZEqdcKWSBLUU6pk+JCE5ZsE7gkyDij
n6PGlMKjyAkpjeZEQtAlBZptKsy9trr5oefC2PB+fC4RAVjqIu7PLTf8wo3QFBXduHXaKjkKo0OX
oOjbTWz3Lzg4YpniI8NRRd03tc5JKZhijWsj777B784RqQHbh80IDE9ZR0XxIawm36hG+4Jkb3T0
ZiqGqzzhmEB+JGJnUopinTeas04dNv6y/UzaMFmLaKLakdvhcw1ZJqUql6uddyX2J1SDLw09Izex
6IxDb7rlnKTtuPup6C1PoptgEu7jhWo7T0L/MaB7wSsGPqsY2o8HJ0zdv7zCWcdKFmCRs8nrLADk
qCWLaobt8VR6D3Yp7EOjj58wvY1t0s9/kGim/TpnXhl1RNJTG8ZrAKVw02dTfcA5bliZoVYRQJAr
EGXdkyoiRYGGbpPYQ3VVdZUbPPKIO4CN1OjuoJP2VKntnoNwtx3lsBypSpB/66JGJoVML1PvX/DH
mPwWXagHE3Lg1nZ+JaWPEFerUDep3KXqZxqK+1jqjRMunFqh2qi69MtCI4Ys/OCghbG9BfaaUMR6
BGB2STt07KKmdQnai3o5eJHzAqcW+7tunZno66MLESH9l/GypIJJ/marZLbzM0BIu0FdiY0gn1Y2
2hRbx2+fpiiCL0YSapHUBnF+0R+LsFm1XXujvIbBod2UWwrCKM4Y7UM7CQNBF/ww3RJXpWAfBhid
GqnPXyUxy4Ua+ObaFIlYj4m4ZCHEjjxlv8KUWhkBcnjI/OMgYKxUsNMr3w+fW6F4S6CrTdfBPEyf
1dHoV0kMzrXN+08TgZNtN8GwL1XYrQidgAR2OVdWyTqNKNPnA46GijJefM8rtkVVv0R+RWXO/+X3
WfaM0f134rt2y0l8Mwa+IDbhWQTmeLFro943lLCW+Jet8WT9IA4Pl65opxljTLBbuxDjs3Q3KUq/
NOKO0pEBGkag37AowoT7qnpNTDsgfqo/qz7HjT2enjGgAOv0XgJc+Q7b9WxXcAbwoF6K8S0Q4MBg
ekZgsQEU6SgOOZHzCFrrLc/KLQq4H8mgAexrPrOUc2obfFej8ZcbVYhSGR4ognGWXoki9ehqxtWz
on1dtlvVbqfvZYSxtp8tTT3tkEMsF3lDKkXJtBL4j9GsYyvTIPX91UASpHCVN+e+K9H9VdP4mJcA
xDKvX2tRXa8U/UAdQSR+sxaW/6vOe4NdHJBXjDDurWtnQB3eus657dNkhRFhM5PvV1lX5ktvQgDY
aP1vatMbyAaPLmrU07eUP4yWgPQL2lteGh7grSK8UW+3Fg7OG6gHwkVI350a1RW7BzJBAW9rTtOL
4oroCgy/28a+whbVeDvS0d6Wjfe74oiPHGdXRBr8/DGokp+QcoaFC1vtoBvK8YfDC4Ljg5MfkCgo
AB0CPpi8Ll2is1TUO07dyR7HxQuaqtYqJ6W2zFsXpaM863ehavBIDN6yNBADRPRe8PonoIpwH9hM
pFxWWNviwZ2bw2xya6yMhnSrY8dvap/331y/6jDmqKIHP832QV04O9u2Z/mFQrkYOb+q49kbK+UP
mUOCupTRaJ0pS2Fc15DW9UaXYCJFK082jUkN1yTI051u1eFNifMYKlxon2HwptoVw0lYQLBB1W0Q
T9XaHhv+JUF97QkkwZLqSXtqgFxugmRCimPMkTS66y5pIlnlSRee1Y63sDml6cmN7WqFLiw/GBb2
Z71B2dEG5bwu+/hTDQqH03pI7k8LULdBPA4hEr/MyQWOFKTIXygLrEathV5lxksViOo4go9aWJlK
8Q6g9LHVMxA3na2/qDGJ6q/JclQ2OVAurRiWakoidy4MdzYPbyVW4MD7jRh874q1wO9L76/xQqth
cP3drSORtEU4gHPrNHnXbr7I+bOfAUDXhNANzY2F2uqUCskU8oLMQzZlRAprQ/tFac29IvjkPVbj
cJbdcpbtcoQoQ+M+yyXMuk615ULdxFVg7rY5QzpA5veJQdEjM6sHTnv1Q9uXyTlNkiOnT+JOp1KT
MyqlRzk4zjNk1zyDdBHwZNmcvwPBpr0b5yFbteXc5EUXn2UcEUq2LnuIyv8J+uYRwKW/JwgHdtxE
2LXmyNUpKK+5OK0MWrCM5BIKq4hOtcP9O7MCqhpSPRSS7PidU9X4VDRjdVBJu6y5t6bvmn+uqrH7
Br+n3pTGFO412A0vpo2v8TwejirMhUA1UaGvm6vT9A4WXAzkTfjuFvUZSWy8vrwSw7Y6oT6ZJvpW
8eK3rvPCLZxXikQDskI+fiuvRlS9SyhpHNV7yKYd6BuOWrlhtafUf+PFFz/mE/ubbbfZLo71LqEc
0GzS1HTgaDEaYPB0ttL6nOh+i/etgVaMBpFiCTItfjS1MLm0QnvuVHultCY+qjOpJUfOWLYkqWVu
obygP0rU5j8z63nm3DLdWbSuMa7SrXGqQx1kvINl44Qgb4l2unaEcIXQw71zHsceTz9+TUe/CQqE
am3sGcvc5bF9NCINLDPCePWWFPqTHAg7zGRW8mOgZ6Sn8imK90BCsHtZlr3rIKkyi15rDhrEKPwe
ScPDjjP+bo5SItt2NnW1cxzXg5gIBcXQJ2D4c1NedESJDmMuPr+6UI0cZ/dn2HWhqSzkAL4ca0BP
4vI1bahVcFlZa+2ppONsQub/Nrlk6iIPHSA5Tw5gze4SC5OG+R6DxrzDyxMR6WcYrM1KkEFd6WEV
X5Hqja/y0xBBIMaoHejtvwdGe8pOiYXT4dyPQE5n3qfUxOBlBpxIfklTda258LtJLDI1iEivMfvr
otgq4MYJSlzbDp+KXedv2TBZ6wLw2TYRdv6GGsiwKFMRneVoGfpL21G653yq1Qe3jS/RPCsh338I
ulkFCwU0ojhvXOd+gG1bDza403v1tclInUaWwplvbqpOViMFakVn2eTvc9JbtX2QrZHt0e5ftbTT
HsAGH2Vn3VT5Oa6R9x8dT30lIOr3Rh0GqxaU4Suku44kHxU2hLJ/6p4qnkXdAavPwa+YczMJRwF+
xlxMemGD1w+N9zzX67Ocq7oT2aQ2clE+Z65lIBYsl3ZlmN2XElr+Xtp11n1pPOTi2WksmxIy+uH3
uWRNFq5XUYSci8al02rPeHomV88drvncQtdGe57EGgEBEJhzQ2TqC6+o9CJbXGpkg7pqLxfrLZCq
sW/UtRyNsjA5VKqF+FULOT4gRXgFLX3pyz59F0IL10iduTwQQXNKiOHX4zR0bwVEBjcK7L/+PRUS
ye+pneqW/zG1H9uLVlzwaY6gLi+0Nihv4Ohs4EL5X5K6ZaHNuyYGHvc9gsAf7S8UGIOPAsN6jiKk
vuUkudjvq/KWzYstM/1jcRXp415Oq4hDrejP1fI79TyGqTOvthADXHYl5jr+AEitVkKBnaXv3Vzk
6Za9T325nPStTab7c9CNizfl0UdVRwlqTEZ9VQ07WnhIAYDVyGaJkZ7kyNTj3DM3R6FEj5ad3wd5
j1hPHayXBaoXw6EOlNmBfqaEJJgLzZ6utmeUOzNQ8ViW3q+ys8yzaqf5hECS6Cf7MNcz5qwBezha
7YsAwQXMqGZl5j5FxjlulLVsZrU2HOMAFAzWpeI5dGP3yVXvDTnBLMjSUe87jVldo4ukEl+byfTe
BBy868rUD3KDtvNbXzfNGztJCRCv0W8q0T2kcuUigeuYN7yyKSmXaoaxz2Nm5iuXqLYS6J9JvQoS
C96D5X+iYPmhD5rP0d7wye53JjtYqh7Gegq3QnHNR2vEPw+qRv3T4CWD6fatqHuj/NHHw810VgFv
3WSR6auwpzRJoZl0rbh/ULq5p6AU8r/mqL0Tb4rGQ8TY6dVdV5N6r2eKpdBNFTgtbHxkhIrj/Z8y
YXvxQvlVGSSJ+vlZnczghwpy+Sy7gK+Ha9IlYPzmQVwwtAPU0mkhR4ss0h8nSDa2CBcKibtvkaZS
LxF1dvKSJrjVInXIgYf1D0RxzwFZuFeUmt0tBXZrazde8ZqJ7ExOs/5RO8AAMlNxr3ValaeGAHlV
ml57zNA0pBxiYiiL1e6u1tLHrhVkyJ3iV29lu1yvyl8q+bJ/f5jnyJ6BD72Tgi8M6uDm+J61EoUF
I2k+aVH6Q5yhaV8alZpCAkQM4z+ObzD37FXch5Dr5ua/p3UEefdpQ/2uR95b31iYvatDkpDmRzqy
HnpyJQoRcKui6JqUOWRLPjlN4KygLdlLrafITPWg2pulDws3zfSH//jEj/e7D4fOAt5MmN4CJdgg
qVk81kLXEfAPNrWh5o+1muvrNNQtmFEAbICLG8o2nkznmUOPdUgBHcDKRjswrMaTCMHdGNyv58bF
1zQFgHnTdNR0IiUhq91NYFTaDqFvUkKbQA2zW6T2CYww1UjOmRrmm2gU5P2bZIZ/jLx3hPRVy4om
AmQBpg+4RqPulH4g1AkxD1sOky9OHXiGBWVpuxjHS4OLH/A3PskLcc2wsQuTreafvq/RoR5naLsz
4HPJisIlHy+/wBjQIDCiU90Z+qFK+z2U1SB6FFMxHhsb11zE5RZVT7EavHO34PH0L4Wu+wjIZhZW
RuZJdslLV+NZB7wE13OElw5fc+UndZqG1Tjv9rIJlMnbtU4eLvrc9R8yA5eFngCwnVsRFe9Ly2FS
jsnLFCHjadgkwr76wFZla2O+yFVywCVls1Axf9vfmyPeak6Xrd0+J8fVGVd+A/VxalsSyEVHATOE
rLqs25aYq+qVfQf3/hG5eBdMeb5r5GiY+nB+dEVdz9lnsZy/L9HD7pqAtUsV5yHuWucEpvaqDJPz
UJJChQyoTLsmwbBNNuXAUPkFC/14baUteHwl9L2FGQb1LmjSliKmiXsrVK2TnO3N3wWrkAD3/pVR
huQZlKJk4w0bBanJS292PDVW8n9ucfYBvEAuRe4dkTJGpzz3hnybKA4a3rnLq40z4coZSjS9HbW3
qSvmWAqhdHC/DKJZsst2x6/+ngoARkQFKn2hZ+T8aZjc5EjlLL7W+WblbAuhf/vqkp/uXxOvbXMT
VlVwa/TPr/hM9tji8x6etXUQ3IT4lWZdF+JvZ2mkJAKL+nDvK81a10wdub9eWUlZYn0i2usNfyeK
Ybqzc80EKagaEeytJOsmET73TaSVl0LTg7fR3UjSrlFm7skanGqLZisa2fOrng37+f4iAJ/PvxhY
Q3MRqfsict0+lTMp1LJQY+nwzVuURhQ+gTjg2SdbtdLMIHqaSF2v4qAX28hUw6cIO4gbmsvrSDoG
20ES4y6AwKMcNco4vvncobKVpqG67DyjXQ+zjrJ8cQO36jZagNz8f9NMllMq8SGC0Vkr5LoPA3IG
5yZ1lVVSWe5MKPom5b4bsDqc07qfSd+RGYh8+zEmb7atiuTY1LGPBJxnPZltoO2HAKhaAuj8aUBK
6akxlhkwwSfZQx4/W9pEv3sxBYcoD4xXEnp9MA4/YmOo0PtM4jOcNeVcUaynLIf5ecq5EEG7PyZ0
zaSczYBqkVqNDZzwoF6iPUTeNAi6ZC8urZ1Z18k1CR5BIfxMSCjjYBJ+s2urWJNz6o6QKaCxDZ53
8dEj5XSiVU8hh/qdN9mUdkfNfhlbC2LvkJzchhhcSszoTtst4hL3ZalCIy//beCuR2MhXU+F3N6g
UaYiEo5peKiOc5hMU/bJT/KizOoGaWCqAM0h9J0pZr3GMx7dsa36UV4SVVsqRRTdWjVtZsvm5hA5
oLnkoOxzygAdyxlWrjj+R4A1zjcf05+qDvtnFDyjYwOsY+WFZPPCMrv3uzNAJKmV3/2zSVAzz7fn
fjH3xzBIMRVo0nXlBeijxLZzKRKlejXTN6EPxlvYR9YJkDKJQEwI3jS9CzaJUOqtNTfVwXtQiyCb
Xsl52CuvJkcp2Z6eXgZPnwyjL9lUZM6bFor5HjSNBzBGGZqAqq5rn9oRPI9UBQ0s/XvuJOljVQvn
j/5GqPf+SGV934FLtzP7qjTebCyVqB+u0p7k6VrvG7COQf9NGKW6VPW8v5mt2u1Gu0Lr387P2F5b
/OuGIpaJHddXEF72Qbiwm0wdymM1tDAiA/3eR+ENQSKjLqJNrybR1jIL5S+DO6t5dnDHfdR7Dmlt
2+xlPAowQz2OqhIvZTMVfrWpptbkb0UcSunPJdWbipNsOsLdaFblnZXGfNJ4FrGD8+KV0jjhj2xO
2QJme88SSkrN7AKi5j3c49x5wFE++qHqg71QncG6apDeEDSYjxxhmI27QEeygiDIWVVOR+JFTc1i
4YStstfw1XmUl8o7WaoBfKrKk8fW84ujrXU/5JDsspxmLnVAOZE83FBXs71HKpM3DMJJX9xcSDU/
NK104Z7k0c5LMDmLpGestIF1KUUU6ujv7n1TDlcgjKJDji0UJ3nNevj6NAkYu4gpWA8BR9jVZE3T
IR7FJdIscSObi3Wv7sSrktrZLdaT3xcPSkChBPZF9iNGqy51r/KXA5A+tH0S7WHscC0IUV3b+PDp
3rwZGD+/cb5mpMHwe4aRV+Zbkuf3GTpFlkVeq8dOZKCto25qF/YfVyLpfgOVHZcP7q9TsR5r7Afu
YkyTMQb7oO0+qskyLlKI6a7flCrTpwjTdodyvLEjkfGZooF+rpN63diGkq9TRUGunihqIx2upKdV
oyEpoQmrW8cVjDHHMG54QZs3fb5Ah9sqccG2jKi4T3mJnbfC7wVGBvPkJWpKVI1ds1zKFbLPVwbz
NH9davrAIP1QI7z0SfVu3RLFP7JPs9oUZrliVP2T7JNmPPY8ivt1syY1PS5ln25yVBG2Wf5Iuua7
G2nJixLx95id1gN8U/YBTrQr2VSoWJOMMnm3W+irJpOSH2p9tlHOUJuH4IBXS133xLF+QM1hCOs1
BQuKAmXn7u7D1TAuoggAR22Uq0bo3lqeEZS4qzGt/LvvK2ubz311N8NKZdp2Gtzf7a+zhVzXwW5f
Narm3uS7S/OUizVOztmcdR1yrzd3kV3wPMm32WiFVzkq54ZhYe4av0mWDjAF8CkUYAuvOn0xnyUR
OgGBt8QdrF99DQy2qO/ztG6Y4D/j7dbrfXsJelR0Zqe/MFEoIdxfmWEZUTuuOUsbU0DJczZhmnLD
RgoIPV5jDs4pK5Tnsao/2jmQlz5LUNgXVl0Xj3I+JgMGdEB7G+utAnsH3D8af5iYTenvT7IvnvtQ
rzXX8O3zzQAE8WdZgwmuvSE8WKUXPhG+lCcA6B9ilgx2rObSW6qynPqed6aHd/QZrYRF1ysBt5oP
ArS2+w1+MsaL5rj22grCYVP/u8l/qP6SllSTx4G6pochJXoDyYLqRPfQlkb4RDQFod9zjZVsxlUc
PZVtQqUj3d71K1AEiKbXygR14TVYRy4Kg4fKAvO2olClneRGLLdk2zAZpu7/ydHTWZBn+x5pk3st
lTB5AeC0BOFgvFl24QAQ06iTz82Wwt/aUjSqnU5nvCGXfF/UaO3/06IxyLRjV82/YGlpZIo5WwZA
ifayWc15bGVIfjflaDj+q5mULumFeW2iKyCjArSm+K1XhaulBzR4KHXkaOpH1fSqojgCPwnciTJE
YmNqU4B9KdGlVxjVYz6QoNG8plqbUxD8yAkx2WIyWNJwQhXz0CVW/uiNnAywZo9+eJBXlUoBVcGP
OHmeelFD7V3+hHk3qRdnGt87KAovSlD859jIzLBCFTWIHIqZVk31pYCUaBaZuhfyMN+HASD3qVP3
9VyckXM6JJn/ax8WW+peTgk7u9l2PTjHcDVFWnGYRInqn+derbkKJT8lEUnsLAab9x8DWMWdW8wt
j1/9iMOKo4n6gnCBXs65VJlBtYz6YJMzuspUbJyALBtUu9/JRG2su+0OHI+xlAtGpdWuYjQOU5YU
h7FP+yVCeTkIxwDXp1mKGBsKnOYDy8POEmlh/PCspx4dQ1WUT7KHfftHDHAPeS/tR2QvQSWKn2Ff
+Es1yrwzBe70nMY9crcZdZRG6mk0On/jWdfBLsroTGVzJQ+r8igr+5tEvffLrkE+rv/uk9Pkqn++
Q87tQVbdFRyTDg/oSLmBrgW5G2U/e8LwBXrYFYXPPjhyb05rgarGxzyjc43rPSdWac0aVtpwlpco
r4ZzMF9kk9z3NraAnw9gQBcmIPJtPByKWoBIQWb7oZvfhz4oubAfb2Zd1A+ymx5XOOOtmYf/7jFK
d6vrNWliaE6ckFqQf/f8i1oUxs6BloklLukZmYWRl8HyoerE7cEfvTetH8NjYZLQyyLv8rWf6E66
8imOo6XL3SkvFIVWKPn87pJT/1l4D1fnZq0DPNErgGkCl7KhKsebXuN7ZoKp2Mg+u9fGG7QD6DdJ
Qzg3z7uXbR2QNYbK+UKvfgwjvmNRyIG9VLUXKjT5gbgquvtXzP1aizy07E+cNEIgPJm+/Xu+7Bec
8m9g5OJFEqqnJg3NpyHotDOMfnchs962YmL35jkpjpIhlWAOlvekeUUNe6yNYSOz4FNJ3ktJ1WWT
Aae8a/V2NW5DVni5tyzcAFbCtiBQoEh0ccv08f6qRuz2pXdD9aGOgEL+8YlMeK815XrQZEZyRLJm
0NT3KM0+tFiPf9ndh9rOhpgFMLksjY3vvQ6CIx0s+7luc2WVd55/URCAJ4/uxTPSwKCeOmuSIWjN
/QjT9Re/DMrtUhmoRhBk4XSa9Rri+LfxeO9hDDw31SRZea1b7+Wo2SPDFwlXP5dFbr3O2PdCVN5j
54b6c9foC7kIpKq4isD6JtfAf5oOqA4hFgxv4+KF+ZNwhH8hlC1XXV9r3Bo+gHnZqTZmfYiT6ipb
8pI1g3+Rn1xjOGIepBy++k0U5yhIg5OowMpbwMbvirZSzFbK1wZIJaOGmP4hi2s1hrPzRj2+y+IC
D/Wu2nyRX1K6FbWMILqRnh7xOVJm7ImSpjsEglqscYvuiOVVMrrqcXC1civy/L2SykBSBihWUigV
UhaoDbz7cNJTlFzJPjyusHAPQHOsxrErllq36nXVPLSKTyIyRnjteP+IelZy7DsvOcpP8mL1QJqX
93YwTDzB86R7bwDDwanMgz/Z/LiTdyznB1TuIcDgYuT3Hv53z33LKX510Rg/jDh9hZgwLGRL7ir/
l+UKxfpdNAvrJnUVXr10bAGCUrmVzUrRQpKKDECiKQ6xCS7HnKxgR1lkMQm3OGdTLyBmybV5UgMa
0qft1zI5gLnHyrdDgR5aMABEV4ebvBgh2ee+Ea9froey30KInuKHcwqUGfERBEWx+loqJ8ulTpy8
ygXj/Cr699K7a2KRtL+Xuo027nOeOI51nkFKHPXDBkUINLPmpqLlGOVF1MRpWY1mPvKTuwjTqAFF
1sJ8zOeLa/9oC07pcpYLdG7b6qG+lGNyFgi+JygC7km21EEHfaHj/C2bclVijb8EDElSDybaweSe
gsqBm9eoxdJN4GOSkkyfknQjx2SPwrF+8f81P+16H4ZtNOwcADtru8cvTZ8hMbbvjpBaij+bX6Ny
shxV58nuPPlr9GutNmNvFFcHj1Qa1saaGv3lP9Z+Nb/+3TAAKV3qzjaes9UlthC3sdHQnpqT1c7o
ZJumgWqZ9+aINlvmn2qvds/uLLFg4h91SLI+WRgyWV14Zbx0q3Dc9UrYP5jOD8PIsp3mUpHK5oqG
Nn4zQk15b5Pgz+4o/N4K7DC/ZkvvzgDTn3/Plt1D9x3mhX+fbYausR4NeMKgdA8wRPI3ODqPZeG5
NwrC5UsAP0B2222inw18exZNWxRvYMOd7YjPzzo02/xNEaG9vH+H+OZUcbg33TiIkdLgbm9MmBYW
AvMX1QOSZfSa9WJOnFoHJ8g/rfRJZPjqZhpAkSCs3ssoId9d9MkNZ1Kxq0gI751/VqPJ+3u1XQzZ
pzs8ZSl+vPPqWE/L9zggzTgVTnIT0NZ2fef8Xh1o0Bz9pnjSrD597nwcp1BUHD4crXjjwK1+1rD2
eNUOIcx1RLO0yvuLN9k3pY+892YQYtmrAH16iyJGTaLropmZsu0KxTs0JpgsJzYmVP+M5qoSZq3+
h7Hz2o5bV9b1E3EM5nDbOSrLsnzD4cicM5/+fAA13Z5ea++zbygCKLTULTYJVP2haVFuS6Y3D5jZ
Khb6rKgIrAC9Kl+dSAk2Iut5l/e6eVZds9smZVh8Nt327DY+cEMr/unwx70gaVPuK4uCSjpNLdUL
UsFI08ZHG5g1NbsyPMdJ8ikUQKZUi5wHMMH6w3iKMDdVIBm1dOvlS+jMxXnpi3pwYnPDl0WOLjOx
wtgVA+IhiZxXoRF6tgNzFStXV4nML4Gn/ZInqWEuJ2BSfmmqanwRJ//nGDF9FrP+9Tr/Of13jIow
Gi4fwZPlO/0V+sVnLR7yl7Ay2Euzy2qcKn6SLTuBJRQ7dn4y9Th/IYPMsgG62Mb1x/4K4DzZGEm8
XiB1bt89+w4kTXFHiCnbPf8eo9i8jEksnhzTmCdbxT/zkN8AnzJGxdnKqmSPpzD8PHiIr/bc3MlN
2Vz64bqsw+w+obxyLcwMjZOOVKKK+gi5meZTmfcr/CsxaS1G8BYFyddYnIGe/TiTfXJUxiF78L+M
3l6FpA7kpXBqjxOkcTQ5tPfec0iY6lF9MKNBe2+MxypW289hqJhHf+I3y6hq6t4sytzkJfT+Lkih
Icp+CjfN2k9q/aJnfLQt/CzcwBFRTmvtyRswncG3unmw9Fo56eitb8m2l+9BqaEK4uV4FmCC5ybc
sj0kag+yxky94zjUJFp7fHnvqx5jS9kfAq1bwmTFWoSxzDaeZ+wh72sET5aw2QvzTeKiXaiEhoBh
FvvCbvX/+ex/j3NTTT2bvr92GqPYk8v4v79SoxruNkSkyBSazY3StOvGyIJd0TYo4qcwFFfNhK6O
hFgEYdbv5fvUw/ZB6ZXqKR3S7sF122+u5mL5U1HnNNRGu8DV/SYLPLKIE6BZFmoGlEFR8ykFs9UA
YbKT5Z7GDTrcf0MfbTMB1TTVfHdz/5RnoK8LVEs1exWU3Z+jLYWuxVxUaxDv6pPVYINy9DQLAXnF
SsarbDsKOQAVntgudXCmdrWJh7zpBVd5KPw5QEW+WauBhyLN7/6BBPdBM2oqG+j9zkKxspLr0iI+
9Ipmn2WXPGht37errlWDjVO0I/I+QE3TMKmfTY3PjDTGcLQrvXzQurCFXlI73xTIL73i2z/66VnP
9Sf5ucIeJjfmxdPyMUeWds92Dn+ZHlAQZIHvla7Pq9zuBA0MvLS3u9Xgm1jPoXNrv2ThXdbcVVj/
+spX62SNJSyYWVGSvx1kTM59Mp8K7yJL9YOrNDi4JfbewspD7xzjEwbz+haMo3MOSm5FQ9QYFNZ1
5TMwtHOfR9lXzbVXfglzJ8y5pq3Cau7dIXKml/bFQgJ5vejvoi0d7BsblRSpkSrVUmVfWuXjuket
DZp/d1HRPbauSV9BIpXlHVQRoLyxI8AGEyXYmHrlgzwMft3dz+Z3BGqxR5Rdjap/yvXRhUdfmEuU
KladyO+r21tf08buoaDYXVS/Gh5w96o+cLkbiRUewrApYVLqVG3EQQ7LAbxbypUKx2pd6vA0MT9N
nppO1w66Afx9EkhT2Vd6PY/HSKNMI6Gq4I8fsD22LjIkwj3hfnCQDhETMIUAei6BRMmot/fL9n6a
ayAb5oB0ZxUd6zbxml2fJ9MRObttqRb9CCeDjUqrXTJIEZfaUJPLlMIl1TrvpSOftIfNODYYpNAn
Q2wJr0AWNDqMnfM8ySSNrjj6yTUmZD+EbYZnJcbJsod7KdNZYdCBflkiBPdGxwvX8pMQn5hf8OnJ
ljzIz0r0I0roLP2y63f83/0R6EWbdPA6l7Ybft/Md4kvqHb8Eb9bIjU0jgp2Oeh1oAYFFEd7kBmb
OKI+O4YPrWZTrP+nRRWg2UaFyM6L/6hto0egdJm5NLMsbc8AS87LO1f9CcJF6B+lTOms5A8LbCHT
+6vMwXS4XK9CUmGHXGYRPd+kRtA6/eEDMCDGW7yMDzI/w7/K2Nl9jcp0kxZXO2whWsrTEZ3CjWtg
wiibTtkXV3l2O8g+gMeqRxpNTFfhPO8+vuRN6L3LzuU1UVTJto2r4gcoIv96Odn0xK9QO3MdkjA9
38KmrqqPEfSHaK8p+F7FmnoabH3Uj5ajo4ZY6FS6H3K0r8jH/v458CAQ7enj5+9xF/03xHH4e/QD
qWp3Qar3GShJNDK9zQJEJyngHLAawuZFrPFkYDLC8Mbla7vA2QMxEADBmSh7XGO5gvNms1sFhqYf
fGTa1xa55g2QGn34auvpl0h3hl2ntzg5jUl/hq1Z+UjFZSX0oLJZOcOsnVXT1c7y7HZQ0LZObGc6
3Lr+W5jsAwDUgwub4gWJJJFEeuFzawdbu5bN2yHPp5ZnQ7S9dUnoEsoN/l3aFFBh6hgpKCBNXWDa
RyQtQDn4/Bdi07PWZgWhzp58y9noLfW71vuFgxd5lnCuw62bKeom68b2CQ2bjWqM9n0v6vkI16on
7HuTlRyUfV6Cd0LluriLi5BqUj83julSn8ZlY1gwqnrgby0fmo2FsfeliNEtkGm4LgRMlhnufM2N
ysazrlwsDNQOz6jAsKa9H0z+ysLJbi8fyEE4u4dqTt4krUQ+qG/P438P3vqrod75FL5OPeTMhSFi
INp21X0AWgt/hJTaVY6qYktLmvvP0U40b3PlKBpGz3NQtl/1IBL0STjncvnF6pu0WTA9jQrilUEU
/4gnV3jMDOMZQ8bMuvRDnNxZJgJ+rBSPXhEoP9XGh1gaje+dgN+6umPc2y4EiKDx24Mat/ODlQMv
MNRQ/SIm+UN/1jQy0DK/OvjOfB1DBZaxyIL8Ts2GbvptRJN/ydbK/iAWS+ls9taxUQ53iTdsojKw
XqhQftBSBsoqltUC4hK4xlFXuhWKd8jiOs0SJt9lMMS4mYzzf4Qp5ajdVQJw6aNL6YyP8pETj0l0
niL/h2zJA/ZsFAfLkLW8eKjJvjpiyeSoenbKhxYaPl/X0sxRaYWivqSS5ZuIw/wtizP9FMrsUIbA
0nZ2SWDL0SUkMpQL0voHmaM268nb+IrjbuQDGwbcPRAJ94yL38cDO/egF7nkX3cyQj61CzMKD6Bw
jOUxL/vweyruagQeZZg86K1boo2o6VSfay2Z9z1yJXfgM6hnCbsFPwaWlUy9t08r96d8TnT9dKgp
s59la1kHtPH4R59cBsD+rNeDyabisYZYCAFiZZi1++jNg32cbJ5oPGv7N7dozhKC9N8isDnr3yCu
/BHRNEJH1GpR6hLLmihW3EuhqUcjSljSyLeZz/GhSdv8enubZQZOyeuAdN764MaEe8vxi7WclfCs
O85uDG9Yab8NQ16/6hMZdpjmlEO6pr6n1gvGT/cysmgTQn7W+GNqXK4wu4XdpJs+6TfXxtyHXVvL
P2wJycl/qLn3Xb70oOui6IBHDcY7wapIos+ZjqBj3NjtqeYLebKxqdg5Gok+a876lx6npnOWG0iY
xHP/gn17+DQH6noqIgzS/bS9NFo73TdW4kHOx43ONrna8HtOH2s4bqdOA5ySx2oF07I9yDpRmGQf
Ea2IaP5vETgkV+gYdH+8hjeX7VY1YINigJXsXfxf17kNxwUXR7++V+L3bsJyZZtM0GL9MDYPy2gH
m3pjVsku0wvSeK1pvCkoha7jwI4uupeabybFp2wqulcsUOd7smnfZVQRlN7eMjom8RZ4a3jdBCFL
uiJQ0VwQp3avcNlbxTMcF/qwtXN3fSS46QKmrBaKt+mCEuGX36hleRaB97tLNctD4Cox1zdgc90B
bLZImm18x8s23gBDOE2No2MNHoBuUCSQnXOsK1NFGJppQhCkyh8wHTnERm6+GlrXH9HIKDbS3GLI
Qd4UUzodwrwr31Q8+1ZaZKh3izGGBX1zHj7BW3Tve9P+3LnRfIcCAgy2qppWthJ6Xy1fP5lWhndi
NrxPXpr+wj7ns1I4OCO2UcfK02yfQjYwO4C04dXNNfvo5qp6iPphgEJipBsVlkFced2uFDU9S5Tx
9DTnrir60D5gjZgHzUd7EDU9GSj7bC/ul3myz7cH9CR0vdtJqESLP/Baby0W0o7rX3BD8S9TpQcb
6LTKGqEIu2e3mykXOZzpBllcr19PqvsFJTjn/naoLTzW7CGst7LP7dhZgV8IL5plaudbHN4g8zmP
W8TmmJ+mNsL3vjs3+tqPUSUJ1D6+dna5rcjK3CN6ZN3Ls2Gokz27WFeIzH30eaXen+oYg4bIWutI
SL+Szeiu8xzh+Vh642cciLSN2Vvq0QzqCRogV0oWP3+Ad0SlWNaPZWHZiHXMU/3gQbYsLVI38VR6
O1lUrkcQ45kS/5Il6T4cv1Idw8hOHOSZ2qqf/cxrDyH5v3bPDj08qI33LXLaj4hWraYdUl3sPb1m
OCRsIVkwDpAs7GKimj1o+whM5nVppmpG3rYo6o2MydFzeLDrduMmWX9X5L7DExiBujG0s/d8yiwE
D+bxXCf45JQjKppJk71Dop0O84CYj6n7vig/jSvoOs1hNpg6NQGkTWRI66VNppLLyNeNZ9PX3ifT
0j+N+fzqNLr9Q+vjM1+74D1JfH2TAA65WmPqnGc/16neoLKF95fp1YgdVgpYsrGrNmNYbOaiNU7Y
lhuAsKD1XrhNJNugMyh7yxhTr+0LzJlhz61whiagIoekmxFE7+KFdeNH9uKWryDlnKDvB1j64qsv
k4VymBNvUdjqj3bK92g/Oyp291FS8E4LbOtlJ3SIe1/E7BIoQquy6oarxKkMfEVNo34DdhDdJR2Z
c9ldqhDHtN7pd7IpJ4Ua5u9WP7pruXnKnUpxvdXI/2RHtq07zqn2nHKLf05rPpjCRA5FAHS/2JXx
PHnjn/2NeE7/O35mJ7xJhXul6J9QK4rzvZ5g7oq2GbvcVOyB898HBL3F1lceYW5AeCn5O+CnIbdr
968dlBUMbSGWy1+ltf4RI+3hFYXK6o9+ER9SExHYafypazbthm8+Wo4bPpfmdJR39tb0oM51DqBR
avhv6Ef37DnZZdgldhkfICtcAnHB0awUbhbEmDaKwAyZDmo6aUNBawAsu2D+5LA82GluAZTPMP/y
S8fHhK3E/zrLhr0nBA7mMJyOU22BC00c+FOlmz4mCuoyRgf1T3SlWkWRjLWPjFfRatbr8pSSKLj8
/YyRbYTZNBJANWqbvhLvVL1R1hjs6XfohyK5qMWkpS0DgInSDQfotOO6HmvrObVaLAxdvlU0Zojz
p0TVv0sL8AhHkfVUT/pGNm+Hm3141qVoeoBt3KPsNEAUcPkkLLbmu4pK0pGazJszRilflCre2wI2
lyswXFRh3yxRc4Wif+vsTkUXH8iHBIneDnXagtiona+3Lnk2CLQI2hvj1TZSVAxNc4lACeQ5NLGu
dMvs2GrN9D7CitsALXavTdezzdRQ049yNfvkm+rnMCF1R8WKwkZ40ZXmTcOq9qka61ZAm34VQZye
ZVfhpdl9O+Y7jFibJ9llW766ixMl2+RhZyBZNzQY1pTJ3hisYC3xsIv1aDzZx14l+RhJ51Ej/6Eg
Fq7VmvPI1sM5VpHT7eaxGd70tDxL5DpwMoClojiAhBt32CC8S/IGkmhgvNZ4LMmWQcV+aSHv9N0I
keoZ/QnBLQn4adjNrkY1Poehrj9NETBfN9cFrhi0GmqYxxoBLYDFNKOxizZa6kYn+QUQk6zJQq3C
dNEbHkKAe7NnF2c2VBeEO8nvkPXiLw3DC7I82X0nM3yDtkMqUuja8enJT0h3/GlteMq4v32sVjkC
UXbnB9mF2E9wChLkDqcmrkjdgtrJFSMGOW1V22Fyynelmd89xWgfwxrrG4cnwUr2o52IPrgftqc2
tvPPTX/FHxkPPvel1z3SJpiPfk4N/nQFksgVuq//ijzW0m8llXmkxoBGQ+xsxkKt7/IRfOwneVsJ
EKeQ6AclKhy2achfgIKQPRI7EWuat5unOFz/NZCXKCz1tVof5IDu+cHBt3zzpKOvNgbVq9wZW+k6
nGjIfTEj6F1Wr0hSzneaBtxFZL5t81ELXPUS8NUr9oMxUWPSKu2hqapUqOlmP2usHrLA/KUqw6vN
lfd5RG8F2Uk9xeOmJ+lqmMYRj4D4bkjjaDukmYJBPJpUuKWMVwqrzaUcqle2h4iyKmbob+amtrZ9
G7VP8qCRVbCT2L5meUcKwvXDgxtZenIFyaHtzcx9hK6h3ssrMk7tRy4/lVwr16AYky0gb97TjI9i
MOCZZXHnnxxMOVGUVe8wgLFPOepQO90M81dISz8GH08VETqYTbYuwsSuvgVOmBx7UmF3hRZ/sqoy
WFq+klAxEP2jOFh1iBPaGBxlfwKMWFvZyY/aMN9qb3JIxXDAJBARX9keAC1OgcrnzANUDrpp380A
nNRqo2dhvCnQqtktcKSFhuck9afeBCUceSyB5D/Saac/m7dRWdAzPCq5/Rhc9Dzh7f7rCkKl29gA
3kU16N8DuV7e9V5Qn2/9Te7WZ/Ea3lQXu2oueNXOMq6jOGR1qaBsGlOwSOGQ/NG3xDROdggm5V0O
yEMiZ8hTYfu6zmOn3HZ1//GC0T6OHFBBoWHN35zOMg++UDgK+waFSfF1jEKnXIPhgLXSuOGrGk57
2U/6nqKVgoyUbKLUdYrzpH7BgyC9yum1E3xaBAS8Mriqgx4671PoPXtAlEo3KPC3LTHYU4cA6SJX
Bejbd0ARWKlHoFcZb0kflCt5+kd7mfDHmOeq+sowyuKApKZ77yjtg7wuk7Bz74G8PWhWWF/GeMgQ
70PMLsvK8tqMefk21PXarSzrJSuT5rF0ZhTCoWhMVaCebFJqa8NVyzcfReBti8XDXk7qfukd4IL5
LDHMse5ZD1UCGdLvUU3pJuvh91jgF/bS4hXYkWjh3VBCHW1rJTkhn26QeNBOoMAtdG7H4CnOsjvp
yodW+Xw08AwEczY3D26FsoM5Z4H2WUHztEFR8M6frfEhtrOeW3j4rpjJ9CC7lv6k2zdsCa8hBbWl
n7cab7jbkw9CAOS61GjCIT9pvX/Ix0D5bM1Juo3zuLh4CKJeUagvNybF5q+WiUBuiEdT38Kb8wz+
UnYj7oHHobY3LAXXiMxFWc3Uox+uqxxYXfnHZRnUOoa3ZTHnn9o8fG4n1P+2eo/6kmG25eGPrWpE
bnY0z3PLxuhUjjpMUCu3LkaMGLWmxnfyFkWNLr6oxfQmb1Gyq1A1SFDkWpc7mWbH1XXomksd6wcS
bMZ7O2Oi5itNcOcWXn1mNgY7EB4/BQEgDLER+B1agZ5FRT36CG18P9iNRhJ+Qmv+Fur1lXOZjeSn
XBE1YR9c5SrJMZU7WPgOfkdRuHTJ/snWoKdMCez634yVUnmpAj+5lxwWyVqpHaPeOpNXgNKF11Lm
2p2itO6h9nUgc05QIdWME9o2bPCzZeur9Cekj75MA//VMOz658nX42cX+GBm94AMwv5ZPFvX6Ywl
uGx6iTpe0in4KltyTlM0n6Z4iq9ykpf5LWJzWbyhnKliHzOrW/LSwbWd4biQtcixlabkKg9yQJ6R
tgs/fPAmXJB9K9Z/9Bhps84y4wrRv95wH0sTDqvrAaKaVVN9TFNy1uaQp9sEr/MTrkIvMISC7/86
wcwjlD3sNJYTt6ycNyvN9mXnZSgbJtZj4rbAA6OGJ57fht9qeLxdi4OCRd3fYklx0i3EVTtz/CnH
5UQbfax12ejpPUK9R4e14ZMTDN2zJqRT5fd/5llYYguzUoTcSDcLyFeHWIEcLVLyqnabcQMYo+i1
UM1tm4NHgoSHrkO4r/vGYEmIY5oeLt0qMqx7NUk/uomeFT/fVr42IIP22og7B3uF7oWGVECQjchE
SROWRB/rckTy0f9pBH6NNKUwWVxIX1ZXAKSzIeRUk/vFTRFcSNjh3GGZrZ4AAALSRWvzxW3aXwgk
T18tzScDM741mCkdZqqH1wJJhGI/0dfxOEpInr9MYJNgTIbFVaLUZBPd5uIqUWpzjbiYHGVvqu+6
OMk2poV906Bjl+qotvecxcpDxe9UXqK6W5pa4oxfZFjhfVNnMDBzicasYGPxr3qnwqu9RFGv7Eu9
iw9hrSLe6LfjwTa18XGADyR3FPKQeom10Sur3NWCX4tw9ESW9yNCmk3mIiK3pxKlRvYhoVO9oPec
P2LpzQLLiJor6634xXaRGhY+zzismDtcPNt9M4MlCW1r57LqgajSd5c4q5Gv6+0GrSGRUC507Q4M
W/icmOwBfB95LpIrWYGnubIJakxh5GgkRgOF0VDwfFPDDZ7nJtjOlZ08THaTHxOfnPcnKvXJIcT1
eGOouBUskNQCsT9qFrQdSVuSbeRT/2nPvbnpZlSa4YK7ACDh4galgtZphrKTbEoIpIXdET4Dz7In
80oELUV8LOItDVuIW7wMcdv/Gm9kebKKwiI51LAkrr1j6Bslb2YSFt7U7xYMdZEMEWlRUePVIuUy
Y798MbKV3N/mqpce8C9FkU5sd43WyeFlOBe5A5Z7XiefcSWp0gcZb8XYKuTwjw820rZnCsrviDAJ
DLFavcRVZ+y9AgQtEo3YPiPeXG8x6Z7XdsNabvkT9MyeoWGwSpEZRnScYMwhAMAdbxOwhUfOS6sf
XURI7vrUEdA2/m5sbpemHJRhMkLJrE0NU3pfGzXcfbHGHGsMKbzMNLYRJqB/rC/lSpNvUX72PRMu
O+vOZcm5TJuao57MNhW+JkJ+jE+znQJow3Mz7kwU0Sln0/fHoRhQAcu9Zgm5DUwjClcrrn/jYqbm
Nz+j1i1rIoUVtAsMoos0xPvFgCzwOzmEUTicdDp+NCzRsloihz1RPJUDnobJ1s/CTStM5rG8uUcB
xNwPFtQH+Q9rIZ/fxUX0AN/FQd3SKXcoCVrLv04B2bnOwqk8DskYPEwhJiLDNP3AAB6ZdbGGj1D0
NzZ6jgcpO9IYrNQ3MIkTTAs2+SEXyCZWKSL/lQdYWKRyuKGmuAzfkgMyuspmde0iM7ZsD6ZQqc89
j035a//YMeDKwoogQvxG/imuucI6Jb76FaLAbl4pO9NGWA5dVbHFdsbv4J7Y7A7+T82avgDbtz+h
OBNsx7SJjwMihNtY6O5ISFaausEVzO1mqEoUGGRTUeqNjEgB+7tuJrRjI/NOHoaq/5WTvjjculSw
UXfBFMZHqJWfZX+eaXAI7Bq5V17erbLwKs8Q95q3ZoZw1K1PDpi6Fa1LypC7NA+ysx71n2/XdJMh
W4cQ3OdIfBEidMohqUpONoQZvr1K755RtkyopxcUgXy0d0d28z9txMWL0f8ZWVDy1MFNXgfEv7d6
gSGuqgEVbUxvXvUCl60ZE4IWrh0vmDEP2ajrHNefJKBMwsh83NOyHDUPiLLjKu1Ke5c/I4AfgvUt
uvtsiL6ZZiSW6mF6RCmj38hmC1Jnkwele5BNx1d+OO4U3ctW/jx7Fl6EMi0y9whDtTbCPJmhY34m
dJPmojDQl3swjCGp15XQTsowqD5JnSXKiPm6C/WdNDuWbAXJaJBny6GyDG7p0Yvsv4Upul9vjbyq
IXgVzZ0W2dulkPFXMw3qw2B62brPmuCZG0q8pmQwfUE67zo1YQPpdQhXDrCpn7Mx/kr5aryVQ1FA
dMXm0s9bZ4+4aXsyEs/EPw2nNL1Usp091D/TLvfSo52ROk2s+muvT+PwdQYYj0IU7EiBrmAZ+XG4
NYtoIlEs27k/4SrCDuO/xck+vduioBBc5X3KFjcrKOc6N8DSXckb0+0GJkdlM/ACfYsZxEfIbaCx
UA/RzPugmoqtb871BiXa/EFynuVZHN0rkVPe37q5Df0ZqszE/xPaWWn1R2ibRg9gQO9SMCGPSa+o
uwFz3osyD9MpVFuf5zaWCF1b6BtKvP1r3w/damZF9q3lFr+Qi3xLWxl2XqJwO3538Zd7q4fKXHe1
i1sASUE8HSp7HYIv+KYgzJEOJCFrwIc7H4/mo17o5hObYvbUIgI+03dU8ofnxCu7o+fPCEDrnfG5
M6mNiIAJAyVIHmN5hw6efnVs7mXAyZWLy03zqgj40O3Qte9dM2WXW488+yMUVtcG37FxfesjS7Vx
qAk+RHVT7joPsIpl5/Nzj7fjg4dGJ3Dm+XlQnem5bKyenac2nmTTLpXwqLO2WZvgmqq10X/S9KF+
koOm2IuMKdlu2WTVxg1utr4toX6LTqcC/0gO1g5rsjYLzgB6Ma8k4XWHhBfCzlHcog+sALakwHyR
rVmLpjsZEs9Dd5iT5IfsXw5yFoY5BWbOicmqSs1PBZiplV2wBXR1r7vv+EZuYNj0b4hZg0IKrF9p
srYUNf+FCjniMf78yfNMnURQbd4B08uOfqz22yX9hSv7e+5vEuFk5Q2VizA7aNvY84B2dA2i8Thz
nuMumj67Mb7fRE3O/E+U6DbJlPw7Sokq5c/X+h0190h5y9f65zfWUbjxM3iOyrRxM6Rz5zE2n7oi
jvfoJUM5EM0ZsNBTD1MdR9j5GvU9LWfCWE2zyxWeNbDFFSuaV8ao68dADIfB0N9pfXuS85cZRYOJ
TzcNuxQlS2ZMmwHX493Cox4LUC+4ieMcNY7oeMTke4T0e3H+WAID3UefBiVuOZyK4dAPP4bJ+MCi
FLPdCaObWK8ee6xcNYTuWmiVAyXJv2oB4H3Ptt1ax78e7bdaADYj5zLXraNcL8iwKlaG04iizn8r
WySa8TD3tnqocQMbVsuevZtxUZAb9t/DckCPiwKbD4e7nBxFqHKZPJEQ/mcGvqsosbMzR6s2Oc8B
Ot3LqWyXolOede+4TioneW4qYbr02kpO/C1KDv8VI5uB0kNuS5P3LPPq5a0Nff7TiFEFpxT4kX74
b29ZZCkwV86XSfKN3PIVcsKAhzZ8lAklyDIQ7kyqCyohKI5dpIdnAFEfB+w5GEX2IQh3t97arTR8
a0XoEiCHhGJM5mD4aZTWvhFAqHU3559Us7BBabfO45REHHzUxlksLo2I6zZ2rdMS7o9BfkSmGk17
ER+Lg9oYpK7aSN/IGXIgCJR87Yhf01dKf/BLRRjngFsQjgd6c3byFosYt/eRhnaNFoyP6M3sJMCp
RfG2f49YMh6SBTWgYeMnTXnfJkYFJiTOvteU/vO41L8MQK62c5y50BEonXpAi4+Foa8q1YsfsTQ1
ABlhL7X7WN8rw1fkC5I3P+lxGxcWJlLiRh0V0jpjtqooc+zywfHB1NSZc9Cn9DSXPbVQzbW2U5S0
p2rE1qyssbcrbJsL1pELv7bjShxcZB94oBsrYSIiEgksXBNMIqFlkzuIfZ3VWbWVuQM5QuM28k/Y
P3PgAJICSXKD8lUvuKHtiPM50AtJp64m+KJDhBC5bwp4xvg7Rg5LJrat5/8xDwmSBLeQ5tknpfdi
B85nfaqz795UoPdeNS9ZT/0CDJW3L5oiWFkFiD3qXtEJjB52cO3kvk25xXOHHEGOPsbKta3h8f8f
0VnZa1PHLRaXXXO/aPiM8Jf6HlSIq4VAx6X0j+hDVFe5/BWnir5cnbR9qDZs7kHv73KtDC6hMhYX
FtXOtk9q5cUw4JHoQ+j/tHDy1oyfxuii0qlV6ksq5kzhHFzQ4iku/mA6QKV9/wW2xMec7vLXHPl7
vAHPydiNPmnc4K9gVLUt+h0YfIoiQDd6FAHQzTXIddKeh/xnOCbszUTLR2BkWsl5bObzy1RgHvM7
VvYvIaY/3KECevTc/qBpnf0j0a33AiEgNDe1cNdUanXujCHEGwCUBrVa812EVvk8r/w0+0Vlzmtw
Xnb6do+y67Tl2Y3dhIaSDnfF+jmura+55obfyr7CwGHUykesdodzgDrjRqbjIu2B0oD1JW6M9yju
TXBL2nRQfYRlpE87rmclaQycFJBoil9yj/yhEjfHQHVM2KyU33hiIQXfaE61scOKpag9mZ/aDiw0
yG+UCYsAXcV0yhBXBHeYbBKdrPkcKej/MtB2VnIRjm3r2S2tc6iZz43hR08DdL970vi4t6Di/z6E
GPZU/tQdZdMu332dPFlQ5Wiip0hNckcJ38OBpKZrGc01il3jBZ+cvexHo477YOKxiRYvJn6JCwpq
hWi6faiL3j/Lg+2mPqLQ5kezmmIYPp2OudbvkBrURrRxx3E18Jdvp9LvnhtuHad2xElONvVZ71nI
4RUTJModmJX+WSvKDAs6zHTkIHZBJOUsey0H5aSk1wMsxZTi6JsdOxizGrmUZgzynN55UqohOUKv
CPdhlTSf7JotSJU3r72rD6dGuNcJOcNSHFzbj07cMFIeFa79KAdyVQEj7qFnofl6E69DIVKI6Eu4
X9qZq/1Iis45+VLOUMxDvHlttrF6L18FxTP9boiL3aB0xa6HJnvCTepHGyXZdxwHPoV+kb+afaXt
W5s7RxzP/nNtFP8toBqz7pD3ZCY1J9mlJraw0Px+Rr4PftIDC2n2Pkz+1PgWDWDfuyDSX4cGG9Yg
44KIeW7tyzbXkf4Y4wvy6nBFjKF5nCGbA1bT9Td0Un4gVjDclaLiI+/HYd9tjdjrFj1RaxpQTxi6
x3gUmvoRVj96AbI6dd962z7KNwUThZ1wihxyn+Mswuosv6gCheDCTirU0HiQrbyyvKMb2Yjji0HA
HO0TAg3jeixDdX/rwyzw71mWoTcrOUGGWaONHxDrl/9xVp9T0oEQ3Ag4KQXk24ylLX5HPXVn7hb+
BXBk+DwU3ryzPBgz6pCyYMTzii+Tw6XHfgBESKzuQnIpLGCFLNzIKJm84LHRtgMJyTerZ98RqgNO
SZ13CV1ErXqhJDWnKkUxI01wtGRtbRBmpOH4R5jsl2FdhuQD1dvpcwVAVoYFWvLxauPvV3PEq8mm
CCvBm69m4MVX32QPn8oKJA+MN5uC0W50ENECj8dWQAmFDa8b3GvYF7z6erqW/VbSN+cJQaF1ErLK
b9tJ2+hTWRzl6MibqVCrfLKn0Xy0/RFYDC+mx9Rd/x9r57XctrKt6ydCFXK4ZaZISqKSJd+gHJGB
Rg5Pfz40NU3Z03vttavODarD6AYtk0B3jz9A+grWsiom8uGKW/kHWQ26n3jWluBX+EB+YK0QQbMX
VYwa8xRk8Stqakg7mNXLiLDaLaLcDVKBZfRaDYjX5l0xbpGTiF51N3nTFLO7d3KXfJFI9rK50cpx
nw04uchBZTDAJRT+cJC9v8+txgVL9vmedWZ9nBuZ/bfWabr7pCn6v82tz5+gm2ae4q+52/xV7Tlj
M4zj5BghCi1cVLV5LxmC54hjKFLELLzNhhzPRhmIbIa/So0EYb85GoFVeuTowU3rfdS2Z5i30a2p
Na22kkPgBC2UPjSPvVlaO4RcXyJUP5H5VFLSh8gldWpl4S3UiHynFILdv99oKxljeZZ70o8tRuzZ
wdDcNzyzkHuYh8tL8qtkTna64uQlz8xhk8/SS6HL2qVzwrNj9trZTJVHds/oIoU1MgkClyQJ6SS3
9keUHCyjVNTt0UF1zGXKM+vGLavveW/FX+aC+KdgclQgW2RhCtvvsqD9U5iD/08x/9st5ISgS0/8
TVkiKmhhKb0YdywAhtciH3Zp3kRPbTZnoLRILGS7DPMNhAZsFk+vvFx2oZ/GT+DU/hXmzbPJMLVr
P4SVncKmKURW+jrbr5uOI2r1w++zuZ7arOVNLdJcK6FgXxxGGJElI/wGmciSVctslKNMc6U8Xi69
Um7h2iuFHEbF/v86Vn4MeSM5M3lx5Xi97/VDXu8re/tfH2OMmm4Lr9BZJpYLZsLzTlbcm3eqYpt3
shTXeKH4iTlg1DJ3dG3kLEpPVxf51AxbGajLxroqV6ld1afr4P920vluQZGad9eJmzzByFbe89fE
l7b/y6RyfAqw7vJpP0yqgSRWnfDjpw0NFAcCQ7n8CS6xf/7zf/1d5KSurQ5b+cGv/+b/NPGH++e+
na2NdiXV8Lsw+dSKWMW2EPk9xcVDl9POcCurkOEAfGQVzpX9LMcnGv8sIvIjs3KfjCj08MNw7D7/
Ndwt84/Da7tYysl+DceBZFqIuFZPQcshpj1jGxLjSzaN0TeypGxjUaRGM9KFToiB41b4XfIYkHb+
S2hi1++hgw0fR4aOWvkj6ful6UTps1GY5jqdoH7gxeoeAP4BP8Wt7mmaz96qauzZkSwaHvY/CvSg
aMmybcPyaKHNaY1pvhii85d6b2IuNudBrKqDO4caoInT66MMk+1OYGGzo+ikTDvsWlpUWQ+ydL0Y
eCCQc3TfQ64dfwTLqu8aYpk5YAHJAvenxK9gPATeVxSGa4RR/qnGwLkL8KsOfn+dMq0LMgpoiKQg
hqJ8nO0g+xsWj9ajj5IYUDkcuM1ZzA0ByfSBQ3nIyD/RSIyfoAA3T5XyIrfdsiKUF7khL1Cp/b0n
GT+E/TlGogH4/v17jFxomqZRP6n1Jzm1nQfuxlMcdO/Hl//LwL9+JvzB9GU44OSpqm2xlG8nDAuU
JbL+5o18hyHmyYKs+wQMLTt67si3c2YrhML8GKVpJzi13Se2L+9R6lR9TZspBwWnRghYDtreU33r
Me79VxJK4ddWBbI1Gb2L0ilk9nFCvE+K38bFj0F1i8/DPBA+pravET94dEP3VfaDZPk4MA5K9HDm
Gbv8pxzYg4LdRMZLPVndTZ34mJmjrQRuRoNYZfHKHPwX+Q1WIu97I4LkhRRBudbdPjmxW8Ki8y9j
yuFFWlP8GtPNY5owT05DWWQHpzGmjV7salPRNyw6StyEXHyFss6c5ROQc6/4jYVk1d5SFSkXKCjB
wqsWQhT+/H16FegJvGIzby47tc3OxhQn2ynBB9nIZvFVsLwoj6uTt57M2RdyGJK72hk0kuB9/E2Y
e4nkUqI0XkbxMN6z7Pf2Lbqymwx7p2dbeK8yQrP0u8IAqSnaL0o+GvfJzHSbBIZsWAGQvKUm24uw
GHk081oVasMyXcFncmOmmr+U3fJiqwbZ+0w5VzIkjj8NNsbegCLik1EX9r7sAnVHqmO8tTwzXbtO
XD/VI7Y4Iai9LwgPnYpq3p8l7ONNU/0pivHF6ZL4bRy1apmC7H8IDP43m8zFrKTtqo38bctLbosB
oVl+6k7x1Yry5ihQYNurLCAWAYcSzeM4ovrv3SkdR3lfkSctUKmfebxS1zaO222kudPBkUxf1PDE
xmljBR/Mybwlrayh1BoFh7gCHDm2DUZqQCQTRx92MYpmj4ar/UAgo7gPkmRcFnq3hNpKeu/3UmGO
KAAFSYtn7Fz6vZflIm1sIt97f48r1JrHk4tf6jzqz9iQUbEc//ucf97xf4oLxDFzArX8CsA6hehi
qg+8zRHZq/sBdWOqtpW1d0OBz32KHejSL6duHbGmXvd1Qh2vtG3NJvBOBvdlgGaXysFiVSbaA0Jd
2dZAaHUtyLEgjPiFwz1vXSRGtw+zUDzrk3WCYVN/sdwEgXlkq042fMR7/J7ahexIMx6242C35xxf
1KOwsT6XMymO2IMCr9EjF9auKc1uU6eO8dk0V00JiA/NmHI72LxzIPE9cwKLhEJafpeQ+DzUnG2R
WdNaMkbsOgjn/V16lPj5eVANYqoIyeohGzWxGruUAlHBj45pG2RbAJb1Q2/i1ORtXA2cnT6s1cqt
gfyAW8eRYD9Nvo1nAEls2MgoztR++Yg32QuukD9yO7G/aYFyKsuaJ3xp8hPrDFAKIxDXOPVYSgQq
nlLxYTAEKBDf9pb4QVa31hSA2ecAa93aRvkmzHCbZ7HzbdIVKBOOmB6cCdVi9lHaNtaq8gkv7x/W
FPv3TpghcxzD6tB162sdVJw7e5X75Ad6uu7LWtzqapDudVcJ9r09tOxM7Wht5Xr0bAkDG1n+JN+U
yceusyejPc9Up/n0Lv4eYcCBqlqdLHWjszmoGsLbIhzRwTQH+4vF1tflkflClrzdWdOAHWJQO68h
6Shz52UnCb3tB2E8efZJqgXLCjA22TMhqDb3fAjLThKgO7z3/DZGh4wJQ4wnYjKgjSKsdk2qRX/j
WH0l2Rl9VYbLEgvP+/89YoqK/ACyvgobhKMW+MNiFpJjGB1gldnzN0EQY+My9esIF2KT9PCatNxs
gDJmwyUiLfuDWobiU4mZ/YYjtpYV26A9KIaSvkcU9rnJhfuM/Xi7TRpOTbXK9B/dIP92uUk7vTXh
1D9pJHN3NSDFLcLoztKa2YOA/O4zwwkfAietz43RP5G7Fa+qhpQYhxO8TeeqBl9v0eeJd5u5ofVU
ccAr2wu9dPa9ojUwSCzximoBKSTWaEfZ670W6Pm9thpgkFLFJT50veK1taRcXTPs5RjoZBu9V8on
toniTnHRFMbWOnsutMGENFkgm33mLbou8LDE/5TSpPeUwtz+0BYnNXbsAqm4a6IO32uxyoqRR8Wv
1JhMfMmqPRThsW2fNKhJx1KfOMTLs6d2EBBW5ibAzA15l7l4DblWZclVcLJu4bWt/uhI1aJHWx2T
bYxu4YXkpRgOiFgPhzoJhoPlwja8NEZVtiw13d3LjmuIHHGJkz2OHHLtv4aDHHWRdAj61Ye5ZdFL
E2+B4uK4ikrNOvBQsQ6ydL1c25IwfubgljyiVeFo+LeQa1td+//ENFZwGTcOw/cG/uZrhSVXia/h
5yLN1DthnmNlAF8jDHOfI4V5gWlNbYYBfZLhDwbE65rKlSXZNkfYoK6OMp8r2+Xl3Tvgn95rx59p
Y+/+nbVp+Ua650zIuKjf43KJJU/jqqtrWwt/CNK78kWfJfSv7bW28QYluSjry2b4QgkP5LrZT90s
IMzJ7aZ2UbGGJtWlW1Ja5eJSj8awuNWcCp7Krx7ZBhs90HAp1ItbOSY2sZ+8NIawfNdxi8Y67jJ3
ft2Gr67Tx2u1QepiaNseN7YE8jAYpk+Wb91L1Dp83zsElN5Dm6THmSPkQNuBI/qX0EpT7CV7XXiz
floDPO/rOyu0rKUT4xZ/FXq+6Dtz5MVZAR3X4D865ARpEU/LuhsTxPdBK0qcTw80bDn14G7hBoJM
lI1XuKKl18PSDkqAlH8BOMq26wzXWSVcqHfG4cAecWWKtN3mA8BTzbXzB3g++UMC7Rb/NsXmXZYV
D27S5Q/V9LW2A+9eVsres27KDEsLx9KR19dJrgOdD911L1olWZLJf7Qzoz/K6SLAnbfQ4TayJie4
3jW1s2xddpDOrwr+Utr/WvWKGePnmfHyKu0ve2t0JLPMb29Cr/Jg20rGetVZ3/DeSPdNYNgLL0+1
jdT2bbF3uWj+WkFtbpFVEour6K8sXeLak6X2ySX02myCbV2QnpIvuwGQ6jIZNYy0Z3V9WfWqpt7L
l6TZT++912o0B9e5au0dfV76+dWC7dPwA9zT19Roktcoc7TlOGXm2dOaGbfKcYBfuc2N7uMFHGI1
iCaVbeKL1opnXA77xTQOxdexwmBTg0m8EBVpgzTCz0dC2TtgAU7dPaWTaNd6myElUgcdoHWSD9D0
yVHNvRo8uPtWqfjp0nkZwKF469fjZbhWBj0JSpicWRhm97oCl6bMS5Sc7QEaX4GzZZX7O3A501JW
gcdpJ93S3mSt1UX72LicZBAZJJr2VBjdMVZU/e4SnQCfzf1uvInmTr0Ny3VVD+Y6IiMgJRQsXBKW
wmmqG1nFEuJsqF5wzqw8e46difcYugtlF08nfMlwku0nTE3j0tp6U9itO94fR6OvfuYhECp5MQq3
2Q8Z28YOlYFre/orQrbJXoRLsdVUfX9dTSXPpV8jZMcf1eswQHQczsPoX/0RJ0OuN3JskDeLbNDe
fKgA2+tnud78Oqmc6lKtQZfkNTLd80f+z7ew5n9tC5MNSdMWPzvQILVS2U/ZmNvL1hi1XVcrFgcr
arXRsb9Zq7BXn4JI0fc5z4KlrMLVd0+Kbr/KGrYK9kPSqQs5spmHqwEo+sAtzzJA8X0QS6Y9HqPJ
Qj9Q8NcolbE6AVlfY9iH0eKYhfftfEkAXK0mM9RWsio7ZIg+dRvTBat3HRBqUK9JtUJumye5XAZk
0KombzBBifOdbJMzFf/cUHfCdXdxMRiS5ojIVLS8pEs9FzM2skrD+lIXHm8h1tXe7po/rVXtCCIc
QbM5m8rJQnZGRuASnytoy5Wx/iiTszIgqNHP45gemVJLV26hGC3ZG1dHCWxFN7ltyC1jPNyU7kW8
W/bqTYd2oixeYmTxV6CExlZy8KWjR4cxSPDXcKbAXHWDGYsNqAOUG5rgxjACTHNrEYyH1pwisZFF
oLvjIVQ0SPSIj3GghiDpBqrntnBd6F2jwjMBxRXLxmK+QMikjBcFtNoIoRIg7F2DPua1bUC48dp7
Lf03cd1fxs7z9QEIDBGSqQ0SHbVVtm2BKLS3P0pFnehvg2pmi6nU/9U7zG3T3Puf42QvBxbvcX/c
43rfP+MiNNgKhPjns0qpAzJYzQpbg4g8O+eVeK8nK1jdaFfO1TqvYf+0Dub2YZtVyznYyfXwLFVF
rsFyOijK78GyV28+s+Bq74Vm7nV8vV/iqh9uYW58E+5Yv0R43x1Ue0STaO6McMHbq5qbQvakN7UT
h5S85qxlb+5Z2PZlNmIAc3A7TDMmIBQ3LCmrlzxWQHiqQ8Bje+6NmwcTTd57WevrHIq3NTyGntM8
g9eRrUXe2Gcf1Zx2dD14tEjZKEYVbZQ8ao8kaLMDxmY4JJGofFCjgj2N0Rif0dk5OEZv/jTabp2j
TfsVEj0my5w7PZpWG63r4GEWy8PCPMiPuYYGyVzTFURUwBfAP5b1eNQbMrpjvL5UZwUVWeoHxbmp
I2N7OV0KlH5cNWOPYFyvwdxDOxpPvfbWjCZkOid0HaOlGxqPnjN7iftaGW44PmAZKtdavjL9zFTN
u2Gt0yzYZyYH6UBiqUWxqfqpWstq0CgdVqH9zwmnDShN1kHLfPEovUum8c6GoP3F9lg6RKWwn+PM
GFa1Z1h3oWhM+J6adaMUbXC0QrD6jW4W0LJKd9kUzvCpTP0fPfK53+ugWLrebM2gOf3WF4391Pcs
qV13hHczFnt5juKl+j0CtsMZ5VLxOOX6LmyRJ5hct4fmAGxWnsXIQTnOxEkF7LZahmWKc7uoYXg3
unNqx8A9XauFWy78xG6OU6mYE7hG4so4CNaJZfTLKsz7dVKo7gLDsuroB+p3Iwpw7hsmTO999sNH
WxZHWxcYJ6flOnX4HNXgnAD4cLe5VFRBN81/YN41XlBDp6bRVlNeOGENrdzji4t4grP0Xfuz3ZTD
TVhP/rkgc3Lb1yZoq1I5y6aw85zdBHViYQaKf5YdTtp6Kz2o2W/PbfIiSrtcJD4wuIG8TjwbJq6y
Mq7uAqS3l5nKt7waOcgMxI8aj9pFa3f2s5ZgtV2WTXJroBW5j2uLDVzI+ewqdKfy1RXOs+W6+c+u
Avy+V2Iom6gMTot4VAfOU9ESExZ2eZoVh+faj7Gk4jQB6SmAxaDFrqFOGij8TGNllyVdiBfpP6HM
aihu+hSZ07hICr/fRAV+TN1QZSoUu2iJEsmjjUUbRiVqtdZLbTw15FiQOmutLaBZg7duYi19n6Ne
SK9neFTmTwXhYT9Smu/pTElJclFu61JrV/iTlezjG3vnVG4FCRbLe3l8k2n2g+rwr71GBMisfIiw
TPeh4T/rOe91lm74gmw/8ITICsD3YJeI7iO+DRwLf8o1x0CCqFRWTZjiCTVk1lPbRfyuZgFHZFKN
E1+PYzbrP8qm2lC0FRLqy1DzgjWUyOHBKKrxIVQUjh0c6ySbQFe2B9dovvNFLDI0rVB3sl2v3spY
GYIKu9bwWpeVIB7LnaGj8S+r8qKAW0WhEWN5OcjrqvjOwZbhGpFXcFbNMg4vn0Nv3U/xDJAAVtqB
BrbTW0tTytsaduKys6Loa+ArexVtiBdoEPa26Cx9y6sv+JS6QFrnADmy9wEHN+qw8PjF/0Xm9NqG
bpG1nGy/XMk2efkgvsqxqnHUxdZvbGUDbhNn4jz64DQq8LJBKLBob6RMdY1A1w4CpLqUjKIaP52H
GL5FFpAA6oDxoeSEjArSLgD0cSbf6nNV4E669nme8EhDVuXaK7UDZC8qNhzX/gqW1SSriy2HoVjy
usXJVSf9+1zIQdvKQhBkwWOe2Jy9LSI2HLa1KtrJfTFMm9w6ypinyY2qIyideN1FdfxWg4foFdj1
Q4x7uqOR+2x039iCQrF3osqTB7vD7E6GsCvFo31ynnKdtY1h6O4qIvfwyfAcYzUG1riT1bGBzNNC
xDzJqmc2a5676mOh6+WjZ9b8L2nKy4T34ynG930hq77Z1Ts5ZWXw533XsY0Mtz/aEBbAAqrt2U6z
5pD1Ls6NLaryig4WVlc+W8iMrONeiTjJLPNH0/C+CgQZXlP8GtC2bl9jXO1JNanNfT9fWqtCgtEV
h2u7mVc5a+dYh1pBrLx0Q+TeJcXm2iJLQxojl1jC8bx2pKREbvRJvOatPq74YzdLPdCcKV+klYb9
SRUA58ejHSuP0Iy2BVLe/bgBl2otpBIwQinjIXCKZ1kbtbg+/95UzTYySj9domTt94F6zDH78tcg
ZXYiHMWg3mbxu6M1snoP+aj7eykye9Wcdb3JX5UZEkGyoy4Ezn6pDZwudcI/g0Vm67fZ9CUOOXA3
1MNFEEC+zADIVdmKJWmCVM0mcfufeKrZB931rEM1l+oKxOriQ1F2RX1vH3yyg7vCrE+yKVCAjFo9
q5kwUbH3jdpsjzoAwjEx1cDmVaO+cKpvP8qGqWkDNCmxpeuHjIUH3m1DuDIrUSxMbFYPCZt3VCF+
K2Ft/d4GwOZfvdcRgZ8i2aiOoHP/EteL+64yI1KPBPznUHnDa9wfH0feMDCsV4QNhpvCr5WTvJQe
8kWa0ozYrwIruXZcquHAijEpAFj+GvFHHK9TPC7107UZo3FnWeF0xhOirGIFeIEoSdSO5UGW4mAS
eB7O9Uvx2o8ZQrM0Ysu4jJEdbsoB8UIW5WXUI3cXFdqumSbvTnRmdQuTYRHC0czWKa6HmzHq8Wae
7fBkiCyFA2KfSLAau2tHnbSXsd0807VdTiKcKl/+0ZF1FdioeRLZIWcvu5RTCxStnUl9Kx2sEuOs
FrukCsVaGilOiVIs6zhSD1KYzrOyVaik9pNhwqD/yyAZ5TvAX/j1/o+DAqsyz8J2f5BHwabA9VAv
IZszYEH+GesqTJBtpzzp6mAcK3Rt+OWF2psxeBt1auPvYcWDo4vwAdAQB98lqoOgOHyOB2EkIEk1
p0YnJJv2bY9lSz8/Iqs6M+9ydNwXgz7NMkbdqQ3s9EXVhQ8M3NO3VtONL5ZnH2RAE2ThMs2i9q4M
R/uo6kXGIjspvyJXtMi56WfS7Mp6hOKy1/oheORx+UOOtGYqoVVO6kPTFflNOjQW+tVJ99lEtkdG
cNhVoXVJJ0xvdIKK8CkerIsDRq5Fw07TsX4pZxDdpOO2pbtwsOxeDZ/axNzJdhk2GvhYWTNUT3U1
UHct7jO+7QRytj/CpKSxNs/2e5ieZq8sTjGFZvdyl4wIy6nl0K1wEoN+IQ+Vr43yUFmeRV87DADt
iPlxZn09pPZiTKSzEjK8qaJ6y09l3BZWZWzLNLQ/Ra2x5rh/+qL4qDe1ELaOqqKIsxVmxSKsR/UL
WSAECQoUclvdRMMYRNxKjhhb3N35Tb6SnCxRt7mJHMtHwcTWnyFVeJeqlPG6Vi/KUAa7Ls/y/IsW
9lDH9U3XP9a4ey3a2M3u7XTM76cEPWsw3c9JWo0313YDl8SdjOW/1XUXw29xl7ZWN95j+qwcoZAZ
0dofLHD3KlScgnfP8VqNMd2TVS9yeNPOl2TI6jNf7qWZVtkdRGrnzILd2osRipSVtrC0Uk6ON5aX
l6ugSdt4ORVABnF+ENtLXSn1L0qPHybiEc6ZBZdzzrDgHcowvJcTwjYvb5FN2so+jSfRughKf1to
zVYtxPRzLgypdSl0/xT+3SVb1M5YT0MfXZwm5XcjC4diz77ui/xCTNIN4VebjMBQFPdu7vEhTgb3
jcNXyCv+i3agKUA+PKe6JC9k7iHS/flVrN3LnMRl+y1TGynEir2vT/d2R4p7Uc06DZMy9JugK7Rl
12fjQnUwNEqtMH0OY4EyGzB2aYhcIRdzMUS2dXU9hP6NfSP3KyVWlavOdtST32rNCUMStqZRG36r
9sjfNYv3l0cBC2EXA+ApFl6UZQegP3NmMmrQIZkbg6TLDvKCpfN7SVY/dH8Yfg23tXDamDWQuHBU
TihU8xLDDlI5TR7HLkEulI3scW0sDVbOLAIbZHAWZMwlXPYXvqGdyJzLyqXFcBcBgij3PgpVSOo4
t5KAEAJEPdhW++3KSahQb17xt2o3MmIKBnHjttmtLtBIQi8f3Yo5jYEK2j/VmfyWRdN7VaLtrlWJ
kPsQ/GtsPhtOqbmZo3YapZx0Qh1KSxiNopjGdKVFfoFFAL/BjYpN6yIpSf00YNLsvTnm4kgiOAES
PwXeBgmLr5eqPveg75Tae3Tf0Bzw863jls4mCiLr2Zl8MkBgMDK9fe4q13mOvdDegCYy9nC/03PE
/94invEcOfxGDxTBl6Cp0cFptOykQV9EkWkYVgG6xp+boV7SYn8TY4Nrva/l57LP9L1rDM5mEtaw
7xsoIWWbf7Y5OPhuN8Wut337rVIQp3AgO6E1qopD3XIUhnCm9/wrFKDTJbQ1zb+HGr64zBpa76H1
HNr26vuswh4+zJpyVMUeBKRDMQ1HBzGfHSuAB0RVvXwVzW2yQ14GVQxHVFuHY2Yba60eYMrMTXqQ
QK/8szgms+tllA0rOfhvc10Guuxad9jhLFG3w3a+W4xukM5Gg8Zzir8JW8Y2OXaza/G1Vxocy17R
GsmRTcR78OCLeNU5qN3NPzQF5CPAsdTMDv78a5SNudkPC0ewCby2JfLHKbvlRfb8Me5DDHj5boGf
fdjuXaEbWzHDphIINFs3q1g8tqb6cLmYgPXsZjrKGl4QyqE2ks8XUNbYAQFsdW3cyl6U84sHRCbl
ZLIlzTOETMtMWSLegYdg2KfP1e+zlcx2gXRdZ5MTiHaEmB4vY4n/KthYbxr37CZ9ta2KsrlPK7Qr
osgdXkYDbq4Xlsa3uGzWjUwC2qG9sq0y+K75GLFWQrde1LBIEWdX1fs8d7KtlajdQRieOJAmqLaN
Y8P8GAoMDNlq3MlLmY4OzrNdvr62BcIJ7wpPcbd2jHjyHx18m3Ser2yjf00iB8iq5qWPoW37e1mT
7c0Y7gogNTdZYp9DaCn1si2DnR4B7hlKxECmJjXZBXnlDjZy9OTpSryfHFssZW/rO+VZnxo27FX8
FClj9OSPymsW2QXAUOLjkQ+P0Vm1kZ2t5Q4HXfC5k9asMUILAWi23eOlE/QyHB9fhW/K0NbUg61u
k3GWVadDQRiFvrOsVWH0lszC7REZq42fptN55NxhhTgu2uIcGS9sRBI+s1Z+QoNn+uFo3hKYEpyi
LIwWWtr7P9O2uhMi079MpVkuCgRxXnBM08Gf++MDa89h7amVcYsFh42cOSp7lTtNNz3r7F3v+c4p
mO8cG3CcuiRkf6iQ5DQ64dwimW5uS8NsMbTjyNfsAE2ajWWessKMN9i+d+cujNOVW7fac5Mk6O27
bfnZKabnoJ7aH77IkeEN+KzN8D3xlChYKKp5O2rC/oI+KgsbPQk/xeAeliLW9Ad55yID8apomb5q
ORszVoKVORIevCDVuj1UjRfeWx3JY6VPfBLmRvBmRoXNyQwc9Vw0HfD9aWfhlPyWKYWKDkyB1soc
liMNpqpW+dBVeXsHPZhF5twORstZZXqs7p151GDxrdbsT81MajO0ELxS2hpLyVsbCwSvRq3XD0Vo
5682LsMzzc3xuuKgdcJYShKcjOogIkJHyotXCwPfX1HkzIylZLNdo+RcbnZh0IEtLMDPE4UepboN
2yHlOwkcJC9Va1nEFv8383JbXrp51WSPnNZdO2RwMI+4doxyKSYbxV+miWEHH+Dz38vdhG0lzqJ3
8MYASpi8FMiJyHa/tZ19bfs9quFYhiDq2GDYG3RPpsd+1TOyBxjF3VOfhZBdVVU7yE5HBzwauJa2
kVAAlNq6PVqXSFTMQysza+5MOz/JzqBQlB0KOdqS5Z1zOffKTb/d+pUzreUx2JDyUE99bdzLaqXo
P8ousW5lzUiLhVKHGQs51TlPEHblAVtftuFRhCaSa4VNdr90LJZfeROWz1r87JN9CxZ9ON41KNZ9
1vCOXjZ1pT1oEAc2tSn6o4YU4A3KvOqWf2BzbzRTvKpYHnwyuuC7k2X5q8PxFg45nCSh4b7kMGeq
u4Wrq82qi2FE2cEYLZTCa1HBi7IN6aXi6CAAdODA1tlUeFE8TLjvkEETCqK84sbTTfOno8dIGrrN
Vya1Fl4rlLUz2SrcaOFuMsGxttyxkJTAZmIosl1Zx+ZR7k5kh4xzUNy5xBVy8zJO+S7ULTh98y5G
7nuqAePvPHT3TYchiVQZc6QIWcVLYfPXxraK3cUlSMZfI/uKL4in5M1NDiHwrkWz8HfbC71AvAHx
VE53ZysMA0m5mzju3yLsU3dux9auLQ3kAqs4epym8dhFnriVTZVmvEeE5iyMEZXqsTbH914j9IJd
p9vmwQkjC/emRHvJ2qLbVZbB0b4w1Jd8LNV1hFvNVva2IefpjmF2N7I3i8RP1CGaW9kp8LwJYiN4
NBJkdSPlx2WGos7YYxSPl5rGSxwtCe6mko9zKizakQPpbhQvS5fyGPtalcfYjsbdZK88xv5QlYfc
fxmbxfz+5CH3h+BQZWk9T5XMvfJGOTbe25CP4mShfcgV0hMyO5fhIrAGv5vsZEpPi7MvSe14d6pa
Rs9Oxapj1th3PcHWL4yDDaAi81MXOwcAsT1Jl0E8qMPs3TQYn/xI4LIVuPnKIvfzyXGdBGF+0983
VXSDrSlUQ9XYO7ZVP8AKbx7SPIw3/pRocFdpkxfbDN7USPUOsqZaNgLLDEpzfoR50d4rrj9+fmr0
dPgcKj1Ch4ZRbccsPUx2gX86jiGoWzXWk40X0KK0Bu8HbyPUzsa0zxeWCJynCI7dOsmn9Ii6dXKc
1QzdcbobU6ddZwKISi8t8WRdhEgEXTalIvbTbZKGYmnb+Rkn8vZWihz2BUbIY8OzWFat2Gv2uaek
Symyl2PrefZtfS1i3vAoLYpz4s3UYxPTTfeXw+XV63KagRaaBGcEk6GtXctB0eraKIucY3FULIs5
K8NL0HUOR8VHwMRAG/HOYj3Ewvik82Bc+oU6HWQ1SosVkkLWUy9QIFc78WZFifnJVQ2x8wJvN47u
I1nJG+l0JK2NZCmaxm0Yt9Xp2p6pAE88o6o+uCIJU/U3fqXAWZt5JvICo8I8dnFx42ZYsYXxfIQz
61eS0TFXTmgbGykqZ7ZIddaj9y1zXbhaaM9hBQItUaaGrrFyqDqRsJtjZadsClGUC1zbuPOMcry/
YDuSsfGO8hDBzDx7O011vbj8F4e29l6X3a0BhA9Vpu9SNR6aWbomO1NeNL9TBwLvorLjx4rX/02t
O1TDLI2OGrZqckQZWd5dVVQQ7mqz2nWvlZcrMHx6/0yCRTvw5nntC9c/gxrzzx3ymhu4r9ZStslY
wEGocRZ2vpVt8oLe3nPgNSGCBUw0hqpx9j+HAeK7F8l1NGWSZdiW/KdUWs+CgFIxuv02nkuo07yX
ZNu1FyxPjBhl4hz8ho1XPVXNmhN/577CxuDewSWCvHans6CnjZw6HaUanYKy2MsmREAahRcXHt2t
rt5eIuZYQ8C0c62p3l/bhFkNmIXzNMbYD2dVyNBxdcr+H2XntSM3sqzrJyJAb27Lm662UrekG0Ij
aei959Ofj1G9VL10dHD2xgAEMzOSVT1ikZkRvzGsCpMHtUYuYWlTPNNPPRvZD30SU0lMFcSfXB3F
S+mrq6IZV9fIoHDNze26loHrdoUUktqxNTaVVHnwRnaM7VBlP3wM+ZJOtb6WeYbz1F8ilAE7kSGy
rxGNyh0Qsuh86rr4qxfpymtl49nmxTky3LCaTpMeAIfXu+KlMqC5egWGER7yItnk/KoqnX3acFxp
peleLQlEKd6oWXoqtQsPR+4r6fTUWFtZljVDCEN+Xu4pGbjOvt5yt5kyLpG32Y3u9ggP+fWrHmSb
Clmlt1Rzo2PjYzjcefEiDyWypWxjSuh6IaI2LYDVzRSb+R34ajLGaESumrxCzlQ6P4xLPHZTpFSq
YG/a+nCUkGt0YwGJT6wQNKXTnuVgjvBZVrMdm+VKOjIVUWXbWEyspdOWgGvY9TwopvZsDkl3/jgm
kyO2IWWhB8eP8VHRoXIGSqQ9DzUb30XlaCOQ7QRYDgrpSHs54LkF1C39AuJuenWfAWk5/9EvEZqJ
ZtAyUwZv09sRawzF8n4GXqedjQQTKTn7W1P6lNKhlCunZeJ5mzjkBpF5SjrgMDT5j7x5+/PI2+Tc
Asm7nklfswzcRv/Wp+kOVhvFuPsjVkXnRCeHNVY2GWK1PSQzqGrWlvlDZw7GQWfVeGe5vXuHOmHh
78oWxFKGy9faaq0Q5Ut7mI44blpkAvIp+pW5aoz4nv5F6JS869ZY2WU/rHnBgvFjegbQDYvRnIdT
Xc/uBS6au8HWIud3ZOab0rPi57nFfsifK3U3N6zI12URPCuNMfMVUswPMTh5qEq4pkusHLRgsA/g
la2VNHFgdjdhD7gfhUuewWP9ABLD+FxZwwub8/pBXxY9y5i0ZAyG5YfW7zGJXOaZlXPp+zEFgGkM
lxtn4cZvQBTmVzCrI7waIuRw06uT5hLR1vDwSSr6u0R3g2PqNPc8fvTPtapinBPU9/WSdIrmMn/8
PVYmTnyHPQC0C5K0lo4jcac6BdW9FvVV6cydXLnodVLuR/KWsGRo3gYsyeuquLBZTY5gPYPXLjlt
ooAd9VH0mwZ9U0ZW+72bx2kb2k598rDueFYG9ZeMe9ki8Bzk9lMAc/OMJ2G0LQfIPrhYmGsHFcLz
6LpoisfNgxywjmwepJ/tyfmqzCUDv/sk4jahUuBkIXGCQQqCrTnGp18qDV0er7JbblCajmMfk0gF
xhZk2mOJ7sYQYmzYqoG+d+LRQxmaKNS+l21Txy2mxxCj1W9k0hAmyVv9LJe2kec+dGM3b6ylQFr0
xhkQiHmuTA9niaXLQ7/r5Oo+QjZ0yaFb6qN1oPZ4HimU8n/HkkFW1ybb7BUo1mIbBwoQzChaLMla
6+ucGZ+y1Jr+ratXNnSU76rZOrBOtf4Zwoyabju1r+MQLKkw1300TF4TQ9Fnd0UT1qfSAfpDEVa7
l2uXfRStJzvMx6fRCdsHZDb9Q4DBzHbgifiNjPmaqqr2xj3iH0rFYaunW+M3hf64qJML0mxfuhaj
q2Y5yJkcnF5ZdamrnMQAS7pGs1NRHKUyNtVqupO/PkSI3GMVd5E/Xv7flX41HKNo+CFd+AmpqE5Y
qbYuk0jZSqccTGsaV3aUfTaAAj7UTbBxnTS9RIuWsnRhlQAQbfIPKFSazqa3hkeIn2wI2Ho6QIOj
Ya9ooP5I2da4K+6icbAwKVbJ0mTt8NWjVoW/5Bd0QaJTY/poTmdK/7Uxwp/aOCiPqlqjWlF3rO6X
cJQy040zBdEZRXbz1banNdrZw1fyN+Z+Rr9pJ9OLsDnptdp9MivFuINEVa1lOjK2PNOw/7oUnRK9
6D7Gs8tl5UspuTujnW7r3GJYgy1ay2tc0fDmWhSc5ACzdMY+8llMlcY4Vw5JlOCi8Dvgb5Nm5zpJ
ovxYwdHDzd8nyYUcZ6bc3LOi1734TcHR8dzEffXMIu5XWmTN965zcDTvNPUBxw734nHTrxt2Rt/j
pH9O1ab6BEc8OZVV1G9lgjX/UHyAy0DAgn3Ua9kB8HzzlnfpTuZZYTRuVHQmzmEL13xGw/EgrpRo
WNuUCGKL0td/2VVWKwddlscpbqq7a8kYP058HZeXr7ocYsc/ewBhT9IKVNe5a1DECvOYtY6XO9tp
CPCBWpq1rK6z1P7eeap2lD4eYd6Dq+vpxUzbrXRNyzKJ7Syb7NnA0UtBAEq+pBwkfWB307OTKMpJ
vu31LwiC4pAgGmggFJCG5mehzBSBHzz8btVzET5Elf1ZyDbSwlvg2hqyOZTIGfQHfnFVjsar3ihU
fgt9Qk+kML9IuqqrKxDsFJjuJJflx5628UxkP2XUooZ7aLEwv2a6Smwd7u0SOPJCkpEDucc2c5KX
rJuDs12E/aoFFUTqTWEX1Rco9JWklWRAmgAhqpfE6S6mMfESn9X6xR7rkFoorBAZlLBkXyKUjYgd
V7CDot3MHv5YEu4U8XTvNePd7XrykUVM+U5Bb3aIwuzRSMhyD7k5I5adeJ+0xMqPcYw7nTQXOe47
dKzJzC+j5li5j41eHqQlB8/cOxaeedKgVnqPLPX8IC3LdloMs2pWV8tkS5+ijd92gCSXpnzwNO4t
80vv5sh0z2qi7vsC34wF9w6Iso7VvQO1fGuOcb3G+tdkuVXYCOI0yomfNtULiEkFAmgZjjddg3xD
C0tMqRqYqX2VYQziFedhwdfxAn/0Vcd9dLQ2f63hfKeF8lpMFvzI0foirT6bi5Nh9fpaml0XLo6p
ZN+uscsFo7G+Q1avv+/DubzPFWwxEfdqtq0dA3GMcywFQ2NEYJ+DV4bdzsLKCrm1aHq02mi66BT5
qB+x0oEAQG4D8AoPAZrQ/96bkirqauX/apqR9h78x1wJltE+jy0M3cx6y9Y2u6Cnm14a30ovbl2b
d5O6kW7puY11S4D0cd8nOw3T9pWM/nGNWxwAtwy94V7f/RE3qA1ofGXYZ6Hi9KyV7XiGwjc1+1aj
SCJl/2v+5db5AXyih3azp8I/Lw/QLmRLjGyBMDrKzvHxDtkOlh9ehjlrMap7b+WjWkurUr0EYY1x
WyLdeoHQ5W4cx5q/DPl8Zy3l1jTXXrqqid5y1xu2bq3Fd4WSTZvGNX/1i/Waq5vDFntzOEZLU4yN
4rh+bnLHupMuA6rbJQiNexnz3BA7oIzU+LEpurdGAeva4YM2O576WkDlv1BwTledPqivZZWROVM0
cy2jXWNYy30V7uyg1l4r1cDQtHGUg4yW4cxbeHbnu3G51KwlD4GXeY8ymCUHL+3dz78/rodVyCP9
lLlegC7iUL51vzx9UF7Tye8fyCh9NxfR/tnClDFW224jTWUyNVjTJYj3VivenG745ViKc6ScrWzL
MbU3TjFQepzNHEHoTrNZ7k1lvwqRt2XTiR8hzopkY4PA3ujd0SCvB9Q/g0g0YIJxtqIOulAQj+xN
llPHazFdacmkeZ5GgazU38Sc9WreCqa13sJ2t0liLJ8nQyNS7iwQlRL/VXtRx+6su73kFtwJt0e7
SIP1h+yBnMphIntwZuW9kpahonexl9NEqf6ZQBderyJdH7ITFLeA8Vx1i20ePpsWD90ndXTNpy7D
DDnTVX1Xpg24cbvJyfN7iXO8tjMnPXXtrF0kuu/KBkbBOqhBOa+dckLMrHAu19C8BQ5TttSRJVYO
SF4VO8/KC0w5+TQ7c/9BveT76LUkakJ80VHuucRe2rH8C3ktqkGmH7QucR8lJHCNYBvxFfHytZzH
YDkshJbDUJv4oi5XkYHOnf3FgnJ765J+LWRhuvWpTL21U1zt4AyE/DnV/IRD57DSArR+wzw9SUQW
V9WO32NwAuAwPyUqBi7k1vP/TUSYwU6IMjbclqtx76rOJnU0gC3X42RG0dFStJcPaJfrKb+EfZEb
wfmKdhEYS2r3SEiZ8MmUYsdjP/1kG6DRLKSffrURKe7C/9UWFgrpTd59Zm0KvMcnd49YmXaua6vY
BUWcfeKZ/T7JRhy2Nf1fXg17rcxUTMfZXW2DypzvhlJ7n6QrVna2YJJcmfrIaZW7jAT1jaP/J49f
W+j/wvfHXzOrVwny/PwClTueavXGD0vrteuhRJuGEvzSkUrmfzJ5cgAUd1VZu99cT1FWkxeUL3nP
2wIQDup0qY/EvjsEB2xQnQe5EnwgvEeCVj3FAJRPZah9L4epfhJ2c7p0Iahy7RIrb4lauqQlodKl
d1hTNdzK0jVl+T/5iPskDJGdJKpySXb1lqJvc+5v6k4s4K6dcxJ9i9PWOd5yX0PJX9rm6S7w6lNh
+/oAANCOgHxetTnwVksOmBnvtbSfv/PejXBe7+e7KDP1R2eA5ioDURKFEP395NltInJLtWogfcGM
1MfpHGLpl2xA3SyHyHyoJzt6a9kpaGhQrdqmiDE/N/rHeu6PwjrtF+ppgTMPaewX6bGr6iWllHcv
PNQpQScEOnV9ksFqQAigykxnJxOjzokO+K0DFl0IsTx93bOZobgmc5HjyLeOF2OrFrs/mkiJjte0
9W/Kf9paH/qv78HG0K99VzydwCx5Yvxop/lTrkBkctowvMghipQvVVVY+1sXy6jwMiUagid5AXIG
PQAwFWrhoVN+s4srDGVndW12ShZDOenvneKX7fM4G2ZX3c6F5m1QWImf5ZC1POySJI5PzpLdkb7U
OFhN0D5JYwq09BwO1o/bnMkcPjvQO8J/E1QSVoOYdCml9qZBNHyJ9JQKAfQaBNEWky7TKgE8djym
FlcueKgGZrZJR+ZvGU2nCjKJYaMmQdmzFbtb1nIZkMvCRWVlRJ3W6a2fqXFXLYZAY9UHq9bqzM+q
Ew1bUALOnerC5dGLoNtlYQvYMvLv0YzTN2lcTzt97OAfdXXyYM9AyZaWHIo0MVZdR4VDmo4ReycY
juVKmjJLs/VHpUmci3T1Vtjt3coFb79cRGmjGtu14+R38/Os2fWLq1akb0p92wX6tBfXydy1Hv1M
GZ7SOamoNM4HcZ3022Q8aS0FK2lWKVy9epGu/f9OclO4etNSJrpNyqk686rStXWFzj4uueAfxH0a
BbToOOhpDgi+xpvaa5oXSNv2jBLOn7FD00fHGZXEdYBTwksXWhIbxyZpIM/mSYh4q7JRQe1V+SMQ
RXcbo7+4g03R8/DFKyVxMQzZO4t3SmrgJZ7W9vFPvpG0qT9mOwWa58oOWyqNfwbxrU9FQz7Uz6z/
XPb2WWqNWafhjqqSbWsFmIDDPv1wxbsb2ed+Du3HckCe1DeSnXRbbhGfMz8c1wKDT6fY39gNZIff
k9Rax0w0x6BOm+M/J0mUm6KaJZMis9LWqdqP59ABQK+NCL5ie0Iqv0xe6oWfl+WZcTAotT71MI5Z
UxGC7MJKo7D5j6cOxrrBTPih0COe33qR7wwYVq99730elKD5ybuZ3F03vXkjBr9J3ejnMjIwqQX/
tInxK/q+fDBVue7glLzQnSyBw+SV2dbS1PF16hOMByqA2vqYI5FnY/GSNWp/ktG5RwHIjAL/IqOV
GpwaT3efZNDel9PYIvNdJ8+sxY8SYlZNch/GaG05y+XnrNFOuc+WTabIh4edqq8rMz+Ybmp8K33k
1BdTStfqfiUUlj8Xbo6Ki+8Yp07BfyqGcLv5HTpMrfPTJ9Qha/LXUCdXP1z1d2g8dO9XVfph0cmz
P1w1R/tX15PyGSOLYqe3ubInK4mHNahVPYzKV7BUxhlbdQOjwaH6miUdWd0wTO/RxMleuIkfJP42
PRwIQ43+r9Nre3yfbphWKtPlsr7nwLVKoIQ3xSZvx3eNEREO8YzOPfKGeZFWo/umAZKFkKgyYG10
w1kGWnuGpDQWLR7UE7/AXtrvgTjyoZrw8mGyzPl9hT8+UseVdBOAhrt+FzOD+jdT8V/F40w1PTJb
1PX+PE3GYlhhRWtuZDzTlOAsZ7Ouv5/d+j7MlmHPRVPg/X0FbnZTufl0n/iBhw2ztpXW7WABkb+H
jVtuU9uYeEIRC1aY35CcOhXsSWsKj9xP0/2HabGPsIc7kGkGKiXvYX9Eo8ZDaWInTRkQ1DqG9B8H
ru/lvGFv4qUwjD7sV6XTjUx/d7usXMJdrv0/GJDgiKfc6GXKOdP96qKkrJDKUD9JSw65WlBeXQbl
0ExBj02aam7+GMhNtbpIX8KFD0gqvyATRT22LWDarGRyX2C1MrkxaotL1et2uNW/BrugzHVr32Jg
niItHcb1dbJSV80OpjbSMYsVrawmkE9aTHyWhUWW869UGyEJD1mASGeuOBl8nbrB9lpL/evM3i+S
kzn0O8i2DWU6fGHEHOZqAeNDzQrVLDw5VZ/pdzJ8NZO5jtdldN9BscY9LNVDoP55zMYzwjTDILN5
Bqjl2Wu/o1eGKiRKyhi3h66rfOAgS7gE6uQqj8VYr6xxaO2dZNdNpUHtE6mDnWTcQUdP3cppIhXY
85J4vwWlvU1QmDsFjr3197RSEmRqDMzKYo/d8Nzqn29NkbaWZuZBYtQXTsttVKStb82rv2sUglrP
yaMgqVnk7jPU1vTVfbbtoXnVMqd7jttqX5px80oePsY62/tyHVPt5YuYKn8GgzP6CceUmgiJK2Y2
gQE6YRxZJS2j5UjGRdGHfi+jZeLy7HMmlg7LaG5gAhSGfncno7BJXpFP7BEYY3CRoJcvFhuFd5xr
ZXgX5ZIabNQ1yG1GfrK9NhdhrneNrmXEKc33kTLSQIHyl753/inkdRuRwq9c7a8XkpGZLOf66pml
xDDvcbU29e+e6j5Ntm08VrVbbowJXUlpwkkyH7PGcg8xSjQrY2nKgJqqHdz+H9K4hWKF+gp81TlJ
1zhbmCfaeMxYZPgOQHv9sz24/lm3SgQUjXgAHkESDGL6iBHy0ofq51G1yp+ov6wFyKMquXJmc4f4
ywLgSWfEO52ezR0SPcZbbo//lJZmPLRqW35eJg1V26ztsS1frFLd+O5YfK/AKq81hN2WxQOwPCrE
O5096Sc1dsMVtj3uosBByGR35Exxc8H/t3mGqcOuElHKCGb5tqiG/tBPGM43CCR1YZm+1b0Sn+PY
DjfSL9MTGDS5E+uINzeL4nI4BshQW8itYXuLmJmTzq++Z9v3faWfYrXQOAHs5w9actCiBHq7pG9/
j/qgyl7Q6k0O8zIqwYE1Niw9Rlq8kMM4huL0qtQD/H9Orj0Mhc3S8zFmACi97VMFJ5JMGR9J1qSU
QHwNeDTkEfb1sL6SOf7Sher46FZ+5q9q0OmxoccX6bMqShfAX849ebmt4xsqC5j/VBmvxTITlU8W
t8dbf8wT4wJREiNgypC3fsfvNhNYohlL9qBDritLzGTXBuze03ysUH9R51WzQFr+ErHYKD75+Fjc
IjQTJXA9DTWEfbPq0tdoH/wmhgrhM/ELf4u2kX5ll97YoVYc/FCjdjoKiVT6qdxPwGLy8D42i59R
r8/f2bhCoCqr4tEIeuUuiBVnTR1r/u4Pw3FMyhH9ZQxeDCP1drXl1F9dfVxJgBJiZ11GdXgm1aI+
a0H80MmeDaQNCO2q6l40v/ouUgWQ2RuW+Er2VMaUwXwTLbp20TAYlOfECfVvuhl427IfvSNS5vur
j31qUD+n7DSskZxIv2YdEH5RZiZbaJam969VZ1/6zGy+NC0CEhnZnSckNhIwbRYsd72zz7GKXUzn
efZV4bkcEzReixntRUrOL/mo1xvFSuxduOxHTaTFHitVVJurSxoP7bazrAMc5i5ce6M/XxxkRKAo
wv2DbvPXptvqu4HXzOcEsCiCxP68BwCTfMuRkkow4SY9mrK0RvNTurkZQ+o+3/6IXu5RKqwvCgTU
9ZDVD6oV4n8++p0HtIOH+rVtmuzFMMPqDzcARhwUWx0nuAfpakYruCwXyNRYWSWKru69Sc8eg8Xt
E8jaJ7fjJ5tqTX7tSvS+P7gDCnH+mFOR5NeZAJ1AVWd50cekAHGiUbbSvA1IM0IBDo0sT9sNZRM+
xCxuVtgWQT3WKRQYGVAmaboVLtlKok93eFEYb5n5cybb8Orl2ta2A6tBDCjSkHuHPjlOCZAT7HX2
0rTU/r0vX/r8JSRq1K1Orm8zLM637aD4cK/QF3ATy3yRPmRFa6Vxn6WnHlwepAW7RKsIH7W+D+/g
gtUnG7gZkhHl9M2y41MbD+G+ManyvTYDChK6iu8rIIZpj5BthAasrq5nI+6/hnXymGaB+e8YR2s9
9Pwf/tihz9WE5qdKKcetb8M0MRwzWudNi0enWd7Hqo3LGKWJZBX4RnP2nLB/CVrTOgyVWqz9EmT0
egA+OoC2f0ozu3+B+mlsPMuB8RfCRhlCdEKWS/l4ia8GHy7kjTwQ2YG7xY1mWAsxQAauTIPJdraB
M/Jr4h1+ybxxjZI6r60mg3QJ8d0/f2jXqk9ZwU720icHq/Twykq4QfTSf/Bmi8dpZ5Wn0Jq/BVYy
PTp9yQPXHbRdSNrpIhHXsJodS5zmLlazxA12pO9jU8WzWA/6s9OjUr3cj3Ibyu0Zm6xjEj1xSOD/
59YEc9adsyZ/kIhbvxtr6ioG2Xu9s2VgMK3kPOkHL9JO5NWDS6Uv9pPZok47gsCjHKt3w5E8/0n6
5JAso38LGagV3oFIZ6kYU65Xi/srh0VDPuoOnN6q78J/IOhouzLSy0URJ/iM7LyHvxEJ2hix5k/9
tLCDcvs1XFpUI9NnF1qSjEm8Pv4w0cJ+acJB+eRM6UOOrv+DDDkNUge5jjqzhKsm9XZ7yD0A/1xL
1aCx2oson4xOdhYe3MwpN8pIJvJdUGSe6hDlpBzDBgUvlk2s9sGmgmp8QfHfuB4QTMHfTnGze3wo
pqMM+I1qXG5xbgho1qjU0zX2Njdoi32bW2cpoKqlShrI8XnwLBVZZ4z3ddaCylAdh0euCeya7jFq
9cvc98VKmjPazIeow2ZAmukIWFMZ8xyQRqbdWzbYGr9qi5Ws71nmIk+TkgecbIjP1+Ztgf+h/WF/
cD2FG4RrsG6dsYxK7uRgptHUrNyxohDUtgieSVuGZt5IVDp719xWsWPuPS2FLIfr31nstsIIxhJo
n3glzcGBB4houXPsT+48zhh7J+Z9nJeBsSpwVAGoxPtGOoOYkZrd/D3QiuJyNc0eSe2wByp9BxM3
5ylcpISnpZYgZ7HUEqR9PZXeWvSBwe2P+2WOTqlu885UjsMQhAXPuxyTz9ca5ZC945feNl2auDCn
G3/KquPEj/gVg/h8qVPNF2n2DV50oKWeSxdRCK/BE3SZNNl19RBE4TcJgmaPFvryASGicMcCpPPO
Aw6E7UiVX/QG5dh11NQWTIDuTZB1ymCVmz7yu0MP6wzVF/+9eRstar07AA4N1nlS8TKYvNo+yMIu
0u/QVNEfrsu6YdCCNT/Aei9ruPeFnNMfrLrrVjKhX5aDMsDU2EoMfk7L6g8cQLAu56SGRVYVyNSw
+j74JHJXjqwYXZ5KD9N0zu2aB1nfUI3FvRynwG5jZVOyFzNzUx9c8iPgEQyxM6f+gf9CEWwdNQ2Y
2keHhb+MQejyEfIt8n9rKLSP1w8xCrLljoWluXxN+cK3WdcvijEoD8sf/C7L698hUUFvWxRgQ/P6
l8t0SmPRwbOap9TsjjFEJF7YiwyeKOKJ5B1+DKsEyttdAc/+P/p4SyCbe2UTKe6wNsCyHCKnM8im
lgqiYFEaQEEzlPLYLLjIW1P+ufLOMa+jgpO8NWX0FmzzCn1zffdb51UOGh3NzrdM7DUMK9mVw+z/
A46R9RwwIojk8Idq22zuUaaNjnrlxseiG6p7PXTxKohN71PQOkClca876n4KFtqGOW4mbnwR6Khv
qwlPuDS5CFpURqU5L9iLwGH0FmwF6hPESWy/G+sBwfb6iW3iN9n1tGQqAG0E2dEeyurrYJ+o4/Fu
QwF02EhXiffmyrBj+6grqbvVOqcv9vC7MMHNKHuzaZ+Y48MdnGp8a+TGkrsgHTZI1sbvtwHONi6F
p3z+cBsroIDZlDFNq4NtqBZwz0HfZ+HGqpzkkExg4XmN68hqsX5BOmweeGhWOmga1JIQxOvualO/
gHZodxEI/etuRo1SoIDk0qGY+pV/uLbjvIvuwYqT0AVlee2TiXCTztH0PVsELETKYjK6t6kDVCot
INXNUxZUb/kYV+erHIZTg0Rbmr6ipUfE4VQAOwjNAO5u3U2mlOpKEAN/ggdAHqHH43bGvHUHVEij
ujq0YQEq3K+xJcl0Rd32KNg9J42vPjsQdjW3xztkaQ0lTzDF0FHyK4CLrNuw7lY8qZVjQBHkOcpN
5365Xo4V/cYZBhw9NngnAHBLHPWRzQGcMa3/JAcosLs+Vr1HaTmmpa+U2FVP0gwm1dqabeVvpZnX
VXeajZnfsBcOn/SmaXbx0JgnHVO4B9a/wXoMyXQDDUvAONMnBwCL+raI1GGtaVr80MQ2bissM4dj
H3Vv0ncLDhSlu89q3uaWzTt9SB6AVY+n6yTyA9pdgu2doIr6cTRPhaUEV9aYwIOkeQUZNfbH0ea/
m93SLNFMXueGU94lvpbMr9QztS0Kd7zrFZ/cCro7i5qR7+zKRXPpdugWgaYEjM0OQFnPu4tRRa0p
8cupOaj2xbr/0CPdMkuuqU7wdbSB4gZkZvBAWeJfotD2LlhU6TiYVNTFZUQ6U0UhqE6QwoAUdjbK
uVX5ORHeRuGwAUKkALvpvcvtOjJqqixdeSOjQ0bsh0vJaeW31Sp0yBBLU+ZOZXOwFaPZm5MHo85p
kIWkjmCbbXZsLNvf1IvRkj+A3xlQWDjpZsuebRqj67P++gBP227NP1R3L798OaiJN/CzKMfd9T0W
eUHH45XqbRTmb+8y+myDrEtpatkaTG5+6BaQkhwgVZL8mZ/SvGufk8opENvX4WcvAQkVu7uq611K
onN4rCZLebbaNllyQdmPQNEfZ/B9r1aRx/sC4ew099y9ErXNJWYfvJ1S2wSHYdmLckr/3W660/U5
rcd4Imdh87PBiQX2LtcIW3XxqTeahy7lxzUkKrUHW8H23kEVq0pirIpVrINTrwMfarlQyOrUPWUU
JPbd4KtPcPFavFu97NtgRBfZQbVoWBQmeRFLBxcGZvCrOrTNVkkC/jYnmy6u7g2HwJzruxl4ztzV
u6nNDNbEoMWXgsn1TJoy8Edf6dsK2lf8A90GKqX2+ZdfriDzKCrTvl32du2h5GN9Mz3cBuUymjqo
J6f5twwwNs4Wx+NucTeee6/dZ9OADu5/9ffByHpSQgo/W+QGs09OHEQXs0/740yGmiUhJRbpk0PB
fvAiZ2nsGVgODl+l9SHuFqIMVFMTtUIb5Y/L3K5lBZ6zsfW+IG/HB98G/mhqU2usO0cpN7cBNRii
tZlk5oaqhA8SIEJHHR8hNC90VAt0zzzJgBxUWAoI4ctROqwlUM54whTnCrlsd7LX8LT7taWygS6w
HwcosKjo3DQ65Oz/LdQhw8j+vUt/3ObdppD6jtZlCCbVrsq1WXCvBw2aoQudLyD5+2Q6x1hJ0Hyd
oepFlpmftdj/Li3pD3VV3enI+22kTw5zlrZrYCITQFauI30ZvEG5NJZ8wcpxASlMO8vy3RMsgvrs
l5SC9ZnNANs68158rjzAPFiKJMPOkhHS9tHdrKsAVs+dhd1JFd+bJSmAK744V/8dx47V7MKyT3V9
gAHtt1dksuY78yHTMWGRUUq5xb3uKdeZ8cLhj/qLFlnGpi8Ld4NfV39v21Z/j9rlcG/G5i/HtfKD
dJlL/3VwCUvLbWlrwTXyNrFngXNQx/KLXEHz+W8lk3xKfxs7m5PN7RpK94p1Civ6ZQ+1npQSgRCj
w5TYQi8kb/yDNmlgQAq1If1quGvDeJKFZF+YazbAyYtsGXxuSmn5veKuTC0w+V886m21DtAchuwy
jN71lDo+GlvSez1tYl3fql6NovEtijJjc2bpOR2M3ijWNxh6l+v9LsdWYW1kgBxuA3qOuVJYVpc2
7F56Db6dlBWH1oFmM8FZVUP9Kp1269cqw7tTIu3aL8VAKST+7peuth5ReC2BtN1KtT3rXgeqDm5g
mX9/6596qilAdcbtrU9CdDRqAPcoX2/9nkuCCOcSjd/Vgo9FZ15HNi1PvtoePslZ7Y6XUnPMszkr
xtZPxxmV0vTVJIv4cwldwD4fQgc/sc5ANN9D0SB7LQvDltAAZPWOX0bZv2K4F1dacSdYM0GkwafZ
j05lX/67y1RYIgjyTPot1btG3bp+T7yB1JYumTin2KmEdV9upxE46mpSxuo4qur9zQIFoPF4EQUx
6fMSuzp21sTdTJ34OktO5VBVUX0c/eG+XjTFbv0J9hhneIAbpdZTdeUXfXg/s+vatEbZfex0lxFX
McND1Kc/r9EI7Swuyoswl9/C5ybCA0J0H0YpgqIyYTm0XvpFYxl8uPXHftbvyiUrMHZBcZnbEnST
UqynhvT6Rvq8JF5MP4EqrBurilAFIPDamdW8cFbFhKipyqRAz9NkL+NyGAKQ7hBv0FOHl3u5DbzP
NivvkA8+1JtgnURBciHfnFzKPhyp/P5uxy4mYxAkilXrlclFBkYrhKEgp32XL3JaMLSuE+slaMqT
vN3oy68I6YKjn8IJul7SlVOlWf7O//pYdB/qrKhPPYXo86TO2bmbwuwsTTmTPpYo6EH9LQbvDPLn
RgvumQtEo0GcnN6uoLuai7y7mVPsshEsnwftrPZNd1+kcByHLE3+aYCXuo0f/bRyz0bDRy2fqJM0
RxK5+d7WC/1T5KQ/JcLO/XOpZ8kXpMhRomENJDmPcdGrQhYHny721Pp/N9WlCQrjfdQz3Pdgw677
I0qhOr/hyNXjrQbq/OQihrUv83IAnpdSZYuM4Js6OBfLIiUdtcraRm/sR5toI/7hefmpwrD8/5B2
XsttK1nbviJUIYdTZlIkRUWHE5S3t42cM67+e9CQDY1me2r+f05Q6O7VDYoiCfRab9gOTeyc1aEA
KDCvV2llvm5lgKp2PO2mQjR0hdSu6GNDVaDjMO00+ylGKmjPurxTYFWCEhB9qYgRc0gfYZU+i60a
lCfXsVP50oaapLoCESjt1Gn3E7gFe6PpbED/cBu5gf0WqCE3epDV4TsP+W8hIk7OKvUStAkwQKPV
V6JPHEJ2q0ndpneiFYwq9NMqNrd1Da2uB1N1boKA542sPmIHg6nL7y4RIQYxJkkoiz8mPPPsEsfQ
N2NPnmGtNyh/6kr/kE+sm75qJsMEMJVQx79CP1LXgeUVt6LGS7OTET5wmwrbkiCw1l4c2F9IoSKy
57k/QOttvGg4p6NU4tQNMdXPyv7StAUKhoLFGqLVFeRpNX3pfvWJQHGQOvVVzF0Yr/PceZkEIZRp
ZXnM+bTBLlsLHIZAbHRR8Yb/FH3sGCye3uHPgeZYIB1LU5zJ76PeITuWMLTvlnXENYIImdSgU8et
I4pmPXj+IzsWk90Gf3Aj++uIJOCdaC1/Byjb8QSn+XugnwNVzV6rog1uelp9SkI7+xSRLz96AGY2
IGyzT2bVSyBxUwjSU7MxqnClsi+5iqblX3g4CimvWdIKTVak8IzA2AutJmUwsIwozUd+w6V7N09+
iu4WNuOu/x2FLNG7KKUL30WZNVngwHGGz9wAL2CS39ZqNO+n0H+a11J7eZdrLmZFhZY8ZxizbvTE
D/e1UyQokLn+KUgyG0A5o21TWA8OJoxi0Ju6Yrt+tS1yOHnxowZmsc+itNs3MMGfK330Vu2kXD70
PpozofIZsnq+HcfCP2eKFwAZq3mjzH74Bm1hDkUqAMXQKNUfhlYHBtpULg9q08OYHbbxqpjqXrA1
AVP7iOcOMT6tdopScPbTQ2cRZ9X2IYt8f9t3ztvZ+PtsGV3OkCjqHnpQ7dv/Ii4bQEFwG967iZ6r
n+w+XFMVGsAygv2WkYBYh+gZfWmV5HHGyTvFfrT69mfaVV9LCTM21XdtcBWefcvRe8c3Gxop1gAB
uoWsk0lysdKTyaa3xpxjVbbAeO8b82kuMrfskA29qVENjapz4zTVC/JCO57sMe7s9Gbf6qW6s4HH
fZlAS3XheM8B2tQXs3Qpdk39cjxyVx+KAjht1h01bFMexiE9q1lhvGp2IJ9RZJ8EhjXy7kPWHdA1
BR08NbH5hPUiZdpeBA9FR5XWxLFFjHp5/5i2fnMTg7q6a/jHv1Zthl2V7T8jKy2f9XawM54E2mPf
WtyIUkc+m5o+NpTIQfuOZSkV9SaDvDT87UV9ufVk+ZCVqbqrNdh8sYOlFgQwZRVEVvJsKkb/WKTJ
SgwKaRxoMN8Mjwyr6FIccIfl6LED171dm1fF54Stm122w1dwuDxKuKpxR26kuq/6ge2W7Xo7DaLJ
dibg9DFJZpKpT4uWiKDn5EZLyf23vgiJsV2KEOLpvWCICDTapFtHbaxhn2OAlJsOYp4buzzDUFg1
2KVjY7rJusp41kxFuuuMOMeUwjCe07Iab8gFHkRLCujCfDoLmvFJ9MhJ+CzjBAponCFVQSzFMv3s
JNZSWtKRJb6BO9EUV6r9ALoTVnZUFMPUlLcD5eLFpCnC0zNhwwV2LkvicQfdrTwDo7IRTpvUgfDO
nerF03hvl6iET50iKJTgyOzkqS061SZ8i5nnLJFpbJLoGaM93nrRXdyqbU3Fm9PR4/MIKFA5qm0e
HnQppSlGxMFJDd05KLpqHWSK837RjHdwPDAYF6dQkmH2KS0+2mFSHj8Ov4ucT7vAkrg9DsNqbrud
Nt6h1TBIa3HqFthfYOJ1TI3ftpdal2b+JotLwG6ViqLeVPKiypr7s5GmaIvDHClOyxbiml6N4UoQ
bUQfmqd2tUO64BchwoPFPWPQGikcD/YQfRVIsQ/CIWolD2JwxpYto78HFvjZMugn9nCIw/TrbCUp
FhZxjqRi6pLUfA5QswIfxGO/3KD/Sf5MirZ2FfPdqZqL1iv6vVx7xj1MtZTkU36dI1Qr8nZYvg/r
JcRWCv1+WQq1gzUwi40xJmzpezU46eQYVs4gtc9WZ8W3MBuPYlB0NX22tR2zeijCsX12PBOZGAdi
lRgcuqTfZugX7Jpe7q6tCvFMNyf5MCfyt6LUjX9qdgX6SjJhOjPis9cH0H7WXp9a98JlpXWAxXT5
4CAUhj6YsF/xnBydRdVRD3OIGFg5SdOd3mwgBstXji1mxkJ1LIxIqGdeZK9FUzOjfhNmXjmPym18
c81OecgCSX3Q84l7Y/3Sd3Z9RB4mKUa99ZE5mvSdRbMd6wEjPoihHWR/dLaRgvbTrZCCnkMH6C8A
8YfPto9Up6YYLrlIwj6sOIXhgTR8XoSlcwURIC00+b6hsp50UnHRDc14wtYrgmRN9UjQLNoGYUxU
YuZBb2JTmHb3mjd5eREBIh4MIADaiZaBhIF+dcbugiSz8SS6lIHEiaP4qypjaX/CWfDdHm5QCXU0
9VDRcSckhjjosmIdmyj4sXSJM/SONpXeuBfREmvkXGltWBP7YlpNDOC+Zx2NSvpbdImw39O1gcT8
fGFEkTMlL2cYM8JPJvqFcEIFIHnGIS9oZjmPivOgfnqHTF4AztEEdUbQBgV9t0z289wF6xwlFGBz
PhhApMj6Ruk5UEblLssdFEniKS2sOHfR1CXGhReok43g4EWbQdkudkb5F7cM5W4ulrl2+fyh2WiQ
SOfRokufG82KjnGvqQ9VAwsnn8DworaYF3y6Kiv4l2YJb0eUGkWwGBWlxnIKFnNRI3QfZQULZMBt
ACwoqKHaEARfpxQKzItQv8hVrwybwaxTno69gh08IxJi98NqnpNU7hoVXEWkXeY5CU9Waz8pEQE+
5kH2JDJIUdtA0ImjcDfzqpe2yEWJGHGWmkO5ZtcVvAWKtpgohpfMFTRqAG8idWTGZGdzm2LQLD8k
5Ihc2bDPrmKnJ8SidpEQLOoc+XGi9B40IUukG7irzfPQYjsC3DuJ1I5I5sRVrcGPzJvDku4pwv6t
zzdCtp2KOX26Gr85SPrUrn6PN4pJe1njY3vmOSaIiJm+o+1ygwekvLZf3QafWXHwyYZfJcm2roPq
31e6Up6wpkMHNQH+dh0wWtnaCvlpESz6xFmVkVwN+v0yXZzN61aIt7BVLHdRQVIRxAoXE5dGney1
dZr7pJP1zt9Uea5hVGd4OQm/OLvjv5XdibPlULiO/zb8IaY0S0a8VolO7SSyOK2whGgBJmlqFZ/F
vWm5QTW19STLXnZ854wsRqcBjSTO8Q1kPQG3fw/gDPdrxrKUBChCzBD3RXQHskOpAhzsMsXFlTwK
8F1u4pexQCOKPNrVatDiH2NZfcSKbq20voIxXHqcMrTPIrKoyA9GY/IgWiBxPiV9Xs7zMBRBJxwZ
mTsxiAFUh7IOmo1i1cbwrY3dIiogRqUCAXtnwkWJpqqjDh3pKO5m4gUFBYJXasnucGqKl1uOqC77
9ojmU5Ce4TuBNEKOLbxrXA2qQeKOvzrsqv/LhVa4exekuHJ4N7fnSMfljrvGCi0kxyUXa0tN9XNR
9/pZjzHmCyjiZFNLkRT+LPDTv05FjAr+Ht3oOtiK5jJ5qPKgXS2dTlisARt4d6JrHl2iJRmon+Qo
fPz31kCS0sF+7exbcot4nNvOZ0ufXpXwmawYo+gwxevtj4Fist7eUeDDwWhaqUNo5DhI1YBaf4Ow
lGEcfZL8A7IQEb4MhtnNh9+jrsJtjBoVA6EIBAl6ByP9zA+EVu0QC61gtWT+k23+pWah8iDgubnS
pDsZ5uZGjImDk3+XpwDRQBv2LUDEe0r7Yvpke+vNxBFfLX91jRfLRm8SfOGmtwOULaLHy1shAu3p
LxNno2qvVPQNTkv/PGNpK523Kb0keuxMWxkOztAWxzodH1pp4r5p1TUeyuRznOAMGCiec7Ysrz7b
dVZusxEvyxwhshZtnLWG7/gltw3jsR3MJwScrS+UWj0wMaN97OD7f8KgalWNo/UlyZp+n1ApAXdA
mAmuzkkxu2kSRTnBkcakfgoLMuVrZqA+id4tiUwVpSMRD5UzRGkx6i7Y52wGAwx46wZ3M7Xm3WnT
O/46lxDLEZ0ztA58c/g+dO7lAajfRp0sHTQdI8EOHsJOm4rmklz/tGXVvVf80nokR3SxnaZ8qCzU
Ti+eHbgwaRLzPCagG4B7wZAf+vCpClJ7pTlytsUYcUxPMt7Cuxmd0LoD1a9e+ySrqwFi5afQikKU
inCzJeGqfdLqwt41IFVJXdP0Oq1bmQruQF1oUFLj5r4dQm3i3ZPS9Rsb66kQITDs5WyM3L1VlPN+
DQ7pBQS9VlVRllxO97Zto4X3jhV7h5DSzUnxbeMO/F60d8GKTyyTcoP4pvWCQEeN4rIpwQ1LjQ3E
aINnkZbsaaGQ/ULCBUcwcSoOYaUW7JHcYLP0iTmB5WirorCbtYtR9K2LFPXa8ku0oGXFWSe7/qbD
Q5K9/S8YbasU6rVDpFp0LZBZaQiDd7FoA+vHAvzBQejPeRmOyY4/nBfBuiGYlO30BpedAal5XOtb
U96I8aBwgUT61s8PGneiGY9hsk2GEgfWBQ4iwB8OinprMN7NVjTFYY4ZGj+boIHfarPSWxI5gEl8
U127E3wjLgBLh+yhhUCpOKSf4tSVb0uHAXRlKFqJjAZyqELxFIGHce278jDP0ydNVICO5k712wZO
DU3Rl+hxcRdZ0pPoElPhG35N9BBZosQDNe7b0muHDP1uHJpqJ5qNCs66aFFgEE27Ul60xA1uouU8
Irisv0Zu0dwSpXkqjUZ6DaveOYn1EEtBrcxHVD/qHsaqlb9PJ1nmzSf9v/X8hxivq+rPATm00fbQ
4A+LVxMA4FaDLn+OjS4921EAPgww1ktl+987Bxl/De4ySuDFX01KWXzUXA9boxY6oTeqB7dqUADO
pGqto838LeeT7RdR8yMo3a+lnTZXrQF1PdhswkNbTb65ML4xd9KMe8lkFyUHFqARjAC/yZ754oKf
R+GqRY/Cnsx3yjj9NgT6pgdK9smkungwwMjuC9QevujGTSxYSrK11ce0O6LW3b+EPuS26UK5rHmo
n5QNHohF/2A6QLIdJKKeI68/1qZmHnzfrFZD3LOVrRrQPo2kb8W/U3wmxH+XTfcuDRv9Mv+vp8+K
EXQNQnm9elj6Sj/ytvpAFV4Wy5W/lzfGkUKPGxxn/6Gl1hh2sLzsUdmLyuHSP5cZp9FuINEqRr1G
vwd2lW0qT84vQ+z32zDO9Gcrw85PVkPv74QMIz9I+s+xim9e7jRfNFWX1ykPTw/UKkA+8xU5NaYe
rSNNUe91w01Wfqvbzx7onm3ojMk5KZLgjNiNtLVlS33O7IIqcFFYP7wNMkbJC2onV2dKGrpTNnGs
0a0KSC5u7Tomh+jaiTKPoKhO2xKRzSSGMgUtE8kTtXApC30/yfospbnBMaNj3cuwlii7LbW2fMwp
ZS1xYmSJEU0MYH8V85YKnxhJKcitADx86fraWwvwhYBhJHyFNoOd+nxHDdh1aZbjF47y3EnECDRH
EclgNM3oJrr6oKouA0k5HPMszFS43xy4/Xj4QeTRXtKV4ppmctr+LYWS+lVL1HaLpaIPG2vQbuKQ
w9u8qEm6L5GQm7tEf2wNp4InvHMwqWmLLlPHSBnvCaTLpulioHCiei+W5KcM8xB4aF7vWvYqt7st
GfH6gsBVchsmXf9ucKtdS6513QR9clsG/jVWDMoa4EAXc5a1CFPaFLqiFI1nRBYnzoj5dzap53SS
niMqJ7X71G/bo1b1xS2ySbrHKA8+ypby1HalcyqdSk1XVuFAaqh6y93KtfzrVATMvSJgjq1JhlIg
DduN6BRBheuWxhor8OwYI/tS+xHwPaUw3HNuP8Grci64ozmX3sMrd6NN4qqDwk0/tXLcIsq+6A6j
VnwWgQ7FaSAY0wJ9ad95ZR1gvDfFxUMXbA2NN0nEjBApuX+l/UkyUnlXQmmdHlK6L2kboA0aJt97
5LDQBE+Tm4UeBH6knniMmSMEeM60lPcROZjglQYM3rfa4HNg6c2kqO1csO7tXm0HTQa6udGjHa6g
b2fXTvDZbY1hUzh9cxSjhqod+WwVT03cyLdGDz9nWRB8xqVL2eeWDXXbwIjxTZBRCe46q/Luy0KN
znbZ2xudnfC3FqydEGSSoLqxK/bhefL7sRXeeGUTANcNrSt/NL5Kofep6cDCKhMDWTaiD2O1VFvX
/zQPb45up/AsjgOglV193buvvcAmf9dnV1NNsqvoF2f/Ougljg8saAqZBpDNsY/1NGuZ2lWJcuj7
+IuVokTTKTly7qAjnAkT4WshtlbTGaKpMPMq39l8GBDBQZc1e6yQotUyY1ll+vvOUfJj6eED0Sok
mePHsazzIwpq2SYv3eyIcyMimVE03vtVqu7HKg/v8qGt7yI5b/Y9vuBoHiKCK/OXvMghFtv20Hbf
8jC9YEMyycm+FphreKvSiO7zVPa+YUynrkwQ8M+tDr8FbDJ74nLVqq5yPx8qWb3HV27YSGqjbz4M
RCDAoVSQTwkkRzMhl03RdrjVOvB7c5/XutrZRoUVhVP13pJHbAoiqQwO4kqic9CS7+Bx8jXgaSBo
UhA1V5fXVaf6de6KXRtBjirON2Hgjdix0EQQfkAsGh04Ho/jAXjYBKZRVPc7UHCV3/qp1WXs5pYb
HlYS37UILJPoEhOWG2Gox59sLyr2Im3va+rPQMFsWLRIAPJcLE6Xw0dxrTCt3ip3Vv1YTjJABtaT
WRyY3xJTJushGd2DbtvGfkBd9WiOjXUFAFuxB7TLz10tPeAO5WKV7epHDzBUWnXtdwnt7GkDVDyr
DgaILSZUZ9lp1RP2UjBMYrd+IMmOGgOiiV+8JEUWUNd+hrgAIL79GJe9eumE/UQbKKsPzarw070j
qwkZBQTVQ9Lzh3r6SRe/y+FkSlkp+ov4gV9+1pdYMbDEovb0IlpLv4iNAnwk7QDvpYviIp+EOgC+
NIk/rq0CGpVoWsoYnCvL+yFaAyywJ9jrj3UoD5fWTdsnzUjCvQU9HGV5Blsz7R9Dbx6z4UKtRyCf
eynWzHuMwTaLPq5bGTAmB9NZU+OXY3ghk6NfGcmnoi/rx7F9HQy/vkajh9iw7gYH0rb4FPsqoLmp
bxkweeBZlUX51ldPZ0WqBQcfx+/VEszNwnaj/iygS01mmLj4eF9nxNMHOJMANlWjx3/Od2f80yDw
UyQgtjxPpitRdZfMSIKNOUarIUstlHifc4AJTwZ1vWevw8bUGUP5ToT2euRAVpCUie6jbrGKNbbi
n2LK7atlju1JtMQBAIxycE3+quVfPEg7pxo8FAQM7h7Hd4BEcKiwaBXAXDNq0Y9QzlppE0xRYBkV
q7fCIxlKCyOObjwVeiKvbcQg9+hC4B1koSicKGV/g9FdP8q5Hpxqy+NbFck0nUG/z13UMIIawNUC
jBPf1FF8j426KnZUNzrsS35/r+fHVzEkZhoKktWRAVVwKhrLY/OzN+ruLCrEyNaW29DWs7nAXEZZ
dAe9FlLWVG8uM8SvFPcui83ogRLQpsENDVSQFbubJPWBLP3Gxi4o2Xh47DPVuAjILIklf98KnTEe
ZTUFMlc8WZIIsm9yVt16fBIdUixH68aukLmdxt0g4PlmCldRd4LyPhWip9uSNR2K2k7RuNzGUW9c
9CHjniW6xCHGw3nqFw0PH+cZOlA6fJtyb7hbDmObQxwLtf4uK5usgDpI2+xKRLvz7CTiRNcyQ5w5
vUwlKb92lRbcNZZfgANFfLwBMYUlTOp/9tPkK+Cwjvf5jT6lW+VjryfdF9+eGHiuFz325TDsWsVH
XL5ugrvaaQ91oesrTM4RG5oOMaSZq9Ra7q4McmUeEH1iNDPs4drgPBTgybwRXbVjkBmjEr/PdCc9
QA3CYsuoyofM1XE67qhbz6UT0Y7K/Fc7LLv0JNpWAYJqnUzxol1NLKVCb3EaqbxiN8iUUHSjdb9U
do6YJ3qMYdyeHCoIX/tq0iVBLvvWZ6OCjx2GypI+Brd/ndRPyo/TpISc3tdxmuT8w6QedW6sEsIa
ZVIy4KUqqVcydesix/9EVlPS9iGbSEQYvAvEJfaE06FxYgDbphcdlj4PeCKCRWW3EX1iAQOK1rE1
YHUX035S9CnpZDFqUUSosFCASMtBnImDl2hYNpoFdwxFfhtQek8GzvCrSU5xUh7uJqcX5ooBEbKs
khtJvKp1gJ1L34dV8qpDWCSv4fn/WnhZxPI6GxrteekR6yyvtSil6Bho4+1Df9Sx+R/zMDwW039U
NydQClyX+f9tu/37psZmpuvK5ipiG/XHoHXxA6DE9pRDgF3NfpmuiWZdoLcW3En8Nk21L2+a1K9n
/8sOTuGu0ytrsxhoQuU6IZSYX9lMy4/sZY5aFhvHGSIhwBMzAqPYZEgRzciKsitJFTjKYVQCNKYS
R1mFSq1iJVsP1+Uwdtpwzaxt4WTBVYSKMdE9ghXahwVkkSU+wPpQBXDOcoGTgI+Z5i/DYoXe34nl
lm5xlinl++U+XGxZElT+je9EeJorS6HtWEcp0B4/VKdELQow6GMsAqbq1lKeaiJd2nq+k6yXctYy
OlerlrYojQVTtNa40lZcSIxa5RrRb/cmme5fZtwpp7nWNsmPUgL/LrpESU8cpq66woBprtAhoDE3
F0A3tGHJUm6Jl3r3o2T5L3rH7pRKv3UXKFnwEpUYO2swZI5i1ArHYuuFpb4TTZzZqf30irERwcpI
IVuyymwtRjsIZECw+Lh601Jt2UngLgzKybQKP1aecuOrGJoXw1HFGbnniFahV4/iVcUKaHYSlJ96
Pl2QeAr/b13rZNAaUxMP2+A8n2LPxCnKhWdxhhZlcEYMpCaPDWAyM/5SfM08QSd+O2hT0xibIgWA
S6fsSCZSr3b+1u5Kr/z3UxE6zxIL/GN7uZKIUYCmrJF9bklC/HoJlriwaFvWIGMFWa5qyfXOUUXN
2tF7/7w0g6kvH4cIMqDa31qls/cfQig6xtVqjhFLiDlWr4W4sWANMi0tpojBD0uLvmVAxJEp+ivS
bG239Ocka6v5VeZJO+5sJUFDFCTNKcQI8STO/qn5v/R9WPk/L+X/6WXEle9Gq+UF/udloqTjfvJP
MX98NY6awzodhpuYNV9uXgYawL9c+v3YPy338aW+j383JqbOV3jXK64+XxEXMZi9ouPfXtN/f933
VxfLiKlV1OBnsKy9jCx9H1/V+5X+h+snMaCHj/+gd+13l313Kl7WP7dLdeT3ynILtqRBesqngzjr
DCP52PynEBE34clO4uyPc5eQJe7D1f641H8x98NSyytdrvbH5T/M/S+u9v++1B/fl0aSHhDoRvR8
euv/+GqXgf/51Uq4qUQwFf7lP/1f/NF/fE9x9yMD9t++J8syy3vyT3P/P9+PPy71x6v94/uxvMrl
nf/j0n8MWQY+vN3LUiaaZEHkIerSYHtnrwYeIK4Du+e10VV4j4IrV4Ad0ulP6Ji2gW4fZYmzFYGi
bxnt2hCuwzS6DMwrgGRlRDNA3E7LINb8tqBoeij1rJHaw01izHGsqMpNofXyRfLS/hxlnoT8hDV8
sSlw12mgvjgYDAOfk7X7djo4gWmfw9hC+Z6WOATQ2Nn0J8M+9cJJVamSzHmGNwBmi/RGmaNFoJhC
DoKqZJaflgVMqfPukXL+sK6jjSioxfiAur3jvVaVYq7Sbmzuik7zXykBF9STU/Mc9oX/atrDd9Sa
8RSaWmmImAO0w3vRAgePciCEItHKtZEMFJpBYlUvfpI7J1hl6BPs8rKYjKYQwzq9O9Vdr1TXPfCh
t952ORWxpD8qxORCBGMCcIWAww10mlGZ2NimK+3dz57daK8JZs7UhfKnVo68T31t2yffD/GBLzWE
jFy211qf1DsxWuV9uw4iSTmJUbUPXnoKajfTNcFfUNRUpnJohsTrKgHd/g1i23fEl5RHXw5RUfeD
yQsh7b5Zab+mNBHskxIPLFfru3sLBdt7TBhOQZvqd46cq8FWk5AWQGrmukTkCMNcK+Wb6DEJMJFz
bp27usYQdVonbycdYVLdByw9nAuJyVcXGASuUnL37CIMJGXBs0XmAZO7M8kGa6djen5vOjrYvRod
vZGEjOVn5gtGZypijV2CQSBN0yQdjUwUoKKpWfi2uwd2rm6QljdeTAObTAxa3LdRdCX3oxelkIII
1np0dBNQuFsRnA5wZZBQMt5Gh7HYhW0f7ERwOkIfUFBo2YlgXde1LSoG6jwKDLXZKk7rIQkrs7Ks
xNsYCZC9CM6ywtnog6zsxZ+gkdTCT0nyDmLlWHWqDdvm6iDm6hrY7Kw1tIMp4dplFD4Zf14uvk1t
es7JJ3xyTFxbbLaZYxpJT45kYJE4dft6fgn1nprtOIaftK4KDkZUxFsx6stYzUuozx/FKBJ6f8O2
ca96lncXp3avctuHG8tWXAzApfK5gax5sLUO4Z2pmWm1ck0T+yb1Q/msNWX13A7J2guz6DEspVcd
qNkdNLVxr2dRtm5rvceJrsOWvE27U+SYKZZjyXe0AKPHGpj4PpnA87Gaw9oLhi7cgfFHZ8UxlE9t
hDbSqCblWTQbTce2gVuiPnnouEP2nMElzS0A3nklZc+GHKEYigjCKY5gZvF9cXdF1ptA/7TrEJc6
WkSq/qCB8T22JuJKos+HYvxgyV67Kzw0ukWfOGQJelR15JAQmuaKOLUgK09xPEbIlqXEgFo691Xb
yufACf3J4exx1DqkLRRYF5F1UpuAj7Nr9iSXnYyjhdr/nTiIoYCv7tys5eTbUGFL5gNMCkbME42w
8J+AaLP7s6rmNe4zSh+YXn7NmuwLMksI9QwGDjxVVm9rTx92VBYKWDOn5aBGVYV/9dRZu9XbiEue
ehU16Mf1WlZevfbvxm+jC67uX/rSSfZmiXLaGLg6CFB14yPDo9jqGcPH8RYa/SZozPgQD1W5t7La
e2Drb6xVKddvWSxfU3inGx9c9r6NzVOpV9BswUmstagaD42dnWK9th7M0rAepAg4szqS9xV9SqYj
hclPzqryh/BBUax9iM7gJeEN7rvYPaIhKSGHx6HUvWIvWV6yQkVBuliG2e76sKlWoK7qGr1tOCrz
aZZRZc7bNtrWKIOcm4ntIs5EjE2OeFvLabRuffJJCqCHtNPvkzSQb6KHFMNkaOJboOEIEAOlI/eI
EKIuLfp0S4koz6WYV0wV8V7/nmILeV1s780aX7EAzMtG9IlDmjrpTbNe8FWP7m3KWLdUW6eYhD/b
kf4cIodwLeK6fOkmGKgBIe0iVV75gpYeTG84QEgGsTl3My97cJQye2DbsR9CybzYSBqABUBOkS/d
4yQA+Zhbo7qxclna+FM1cMz79Bh5YDB0P2gmud8VUMJy65a2ubY9r7uz6/AUF7390NhOD1vCV7du
FcRfWin6XBdS9+APJW8lwqVUQctkpUgSFaNUG1CkHL7pndvsDcAyj9SAfV3etN5o/rAl84Z9D/Ib
yVQxLDVk7FW9P8Y2KQi9DtMn0Qe269KqBWqIOffAOMrSgxYU41keJH1PWSR0fLAciaHdmjLLNmgj
Bq9W1VUrnOoqkDvVpbU6bVXaakchZLDO4iBXeAQuTXGmZ1ZyICv9lBYNMuiirzWmwp+p9ZtYM6zd
gCvZGkL1cB5svL49R8UR0lLiz3gyrZ1IStcI2lqHqDCVF7zHwk2nIajh6ZLx4MbSGpOo8dSa0ztU
4ga3LaQ4WUlN+DL4U5aa8q5a9v1PY6i/aWajfso8B7xdHQcHZFvSnQlg2OzvsULt732ev456XfcY
qvvKJssjbW2iXn/RktI9DRWC9aN6RsgXMRQ7fwpkfdtKFbiFwfyqt1p8NkYyla6H7ZCV5emlh6S4
7dpu/CTV2Dkoe+4kqrRKU825WZvI6M2bOIcV69wKQ7llUm+Co6XluSUxoe6sQBTr+6VvKK186ymV
shGzxIASjvKhV1C3XPpQyMs30B6/5DI75Rxg1osbxz/ioFF+GE65GrOmovzZOSuoKOljEyBy2jsy
Xu8qmbislaDwRQ5Oqmn6JcW8M3dC/dZSDbnZsfVjsJX0S90o3lbV2+6oly3Vg7zm58zNIPS26WNt
Gfpz2dhgq0C/Wa1dX2seKxDdBk1ndAF886jONmI0dXEz98dC3UtdHV/UojdWLdDNSkdi02xPilJX
txgBoecxg7VpBkYPNsmyD35XeFsbRMiml2vzvkdHci+PYYZLsWPi0gbJqO6rg9JV2d4qsuTBh1qI
mFvqfU8881SkbfMpiktyeYneHeU0GR7tjp9HESEHw4Phdc6L7NeYvkAqOgRK7j0jDfxX7CCrZyXt
cMVyPtzGVRPeKUZlPtS2xdMmInZ/JVX3w9E767HFE4anSUTIS9ksvqX5zsIhbaXgZPisdcPFczrl
s2KkymYYNePCpz67Qzop3dlpAHDeRzLPy7C6yrN+nVRW9FcKpWdSVqhudogah9WXd3lcZyTzw2aX
t0r1aPpajthUbX0ZfPM2Vj5EgcS8KGYS/hyN6i+YX+qn0bK9TUfp5xaq+M9blSTvUWxDQCNAp9Gn
+CI1EWR2TQF+ppVXVMvzn602ydPLSKgNBipVefKkyKX5w4iMrWVpyrfM6Yo1jlHJg2yG4UE2rOKY
Z2q8bfImWtcuH1S1MfTDxEC6BWWjrWslrbCS6gFHAE7jkQ+F2rj8wv8y2ASeU+OBXZbHpmU1sIaQ
BEqj4Ev/ECEx9gz70UL+IEAQrqizrYIWxL2aDS5q/pl99lJ4jgn/uVMKMZ4f3AKUaefd0K7+P8bO
a0lSXVvXT0QE3txC+nJZfnbfEG1m473n6feH6NXUqt37xLkhJCFIEoSQNH4DXF1hthTjbv1QJcZ0
cCLk4wPfrI+VXwd3llpmJwzenRunSOKzGYb2pSqjX6aJbIw8SrcL1hU1BRXh97I6i5woF5thqbFV
60LzW5Jo/XEr2qqFQd/tnWTkI9tYxkum5l41Z8NTvuTwnvymhep0NxgdRlahWnsaMLCzyNqTfEM4
7/us6tk93m7lFQ+UwOuKJjuKbCp15TVVwbeaOkvsSw1RJHYS0QczKHU+oIS0AmOMIFEeBf2umobW
TRrNvh2ifnjt9eexi5tfEPA8PkiASaIvSmELFS7kI4jgXee4/Z4PCtgoR/vZoZ5tZS1a17HxkDXT
tRhC5xIM9wbEfE+OzafCDjAXJC5oez3m8gvsDbxytpSuST4Vk5cFc3nA67Q7GxrwgmK0qzfVctC9
0EDmiqwz5v1+bJgzh6o1uhajikcVksWjDbHO7RVjOm9lxZx870bLusyTPzyK8kQPHw2zLmBn8JH2
htE6pSgM3omdeO/+RK43A1qbIzw/NP1bijDIZUTp0MPhuGEGH78OfYpLuz+9+laR7+yw+SqgkSic
KYg1SdhIiLzYAFCjsAyDYxlqmNJTRZQLrCW2jfZZcbq7Su7CG00CrS359L2MakbXUPvh3ipz6cmf
zAfe6exL0aH8i90NcJcl63TO3mdUWui3kplFjKbicTrPUfCElUV+Gzr/Flkc3/Sxnt+ORn1V4rK5
ywPFwuNUgauuyK9y7aQPXVG/lCaSIYNdXueh/Ke3JuWuMArlDvKrsY8lqfa6IIwf/UR7KitZuRmW
nNjEU8r/s/uLgFvZ2Jlhxb3guMq0uxiKiiGtUcBbSC2eJ5bElsEb3ybDtca2/rtS2pEbYPzxkPvd
P12kmYcp70baQKq/T2mDn+Lk3PhGlO+ryr/oejKeEmYON4VhWMemxUBuTFgLsIgflZlt7YI+Ozmt
8xgXhfMLiE8vG1AOgwHOBeTKH6OtMbMGBvRuwgT0emJMR5PfARmCJq7i6913PTffpRqJLqT23bws
kMoN8AtRlW7+ZvnyQ0MH+WQ7PtJSBl9YF3VfIJ5TFXh9McPdLVhUXJQm9pJtNkA0JpzoNLm+CQqf
sGhUOf/MGo646iEvov6X1A/7nPln4ErFNz19gKdt3IjNMEbmDT7VdERx9TgOSJjP7RB6KuySH0mm
7RJ/Ur8EZnlnojPP3Auhezj//nFObfMdGAwE7L7+ZpYWM3UFy9yqm7Snqaq/Qxz1T4zllFNYNG7q
99FPHC4Gt4/K4BCpEfezq/rncay/plENiBSk5bM/qxL6U1j/0tec4cT4J7yminuMWMs9uBgkxJr4
qskV+gBqOL1rGRBFR2ucL11V/2zB/XzP4v4xmi14TFWm3ssR9jVOFUn3vdlmSLGlP4ukNb5oUVQz
2fadS4KPwNUKwxcbTWIc+pS3OjSVB+B9byJXDVXD4CNt3VItlohi/bBhiSIZMdSoyePDlDFqlifc
qbJQfin10XblyGlvOsw7dm3uG7jUFP4hb6BwFBjZ7VD8Gg9LmPZcLCFO5+eIdfIjqpe+oVn3RWA6
bsJa1sHJLQYtdNXNw1ZoLFk/7MwdYdHSNZH0w34MFT2IU7hPd0j39sDX5Gr4CnLU/AbmYk0sJX92
FdZs/HcdORnNbxaV0aMZPTwb8vtRHUOX960AO2Ja16zSfwydX32R5TjcB2oznoWVFSR9s0bJzNX7
UN/xF1jh0UBHYXTd++cQa4KHeoQghHhf+D1kVlhMlfNqOmYF7V3PjlVkO++ZA+O+qaPvLKDpHr5a
/V0Nc6Oud0JxWMgQi5RQIZa0wbzNi7dPxVtVBk8eGmlI3PeR64SLn4casETTT81+XEzL7cyKaJpp
ep4SObuqWZVfk8jAbTepvokazHAX6ntog1aEnpgfAi2An4Fx0NWvVIXFy7k6hrkzPftVjXX9Ils2
4iqoZlPxnYEmJFFWz4e5eJ8cFrgcK2LdzQrK90TN4p0flPpZ7NXl7k1qWqafURq/pcOjKPXVqrpP
bDSG/a4A94HkRnt2WlBrsGjzXZ9pkFMWDU1oGPoPUJ0MBHmkk8SHS/Kl9MiFFk9iU2v6cepj5V7k
cjVqDlhIn9IQOzDHMGmKmO99VYOTJIXtt9lQgZ9pinI2Qt95KZP+AbHz9hvotdGD3DLc2VNg3c5T
Fu0Cu02+WEVwEMBmVYFjpQAUwsVPs3i7kKf97xqzQRMdosK4QD58VaVIvYE7qe0KrQm/p9I7hIDh
q6ZH0h4CqnlG3jHf11FnuDX0SSZrueH12Fg/F8ggPk7IwupSazx3VsuQXmu+aYUBIFCtq30m5ZCc
+ZfupEH0KVO5ZCxgo9clSL5N0hyqJrwoKCTcz47TvJVmeAMkZXxkqt6+ZfpDHuTVq8Ui5zNvGKQK
Sk018R9mf3ouc+5CYKb9Tg3GCtN5OSvdVpGKY29Xxg3ezDn8TyygYKM8iY3iIFXRxMhkMTbsE8+G
qrkLqjE9mDPmmKJONdjgGmV0vpbDhknprstJwh77djwssWD4w8cyZACRs90F3CI4WmIDqi6++Inz
ZbXk6MwHqYgL6Mght1wyovco8bHKQLD1XZTlKp7Wn1Jib16YH+tJBTyfws5ddZL+iYRro1brN5Iz
xA/AMQ3WLpN4H8KkOGiLaME8xOHdUheERuyV6pAcDMH22MYsghxipQzAoka3PbFDklWWChjKSeMO
dF7/JFIWK7tryvmT+tteFJPvLPGK9IHM0NFyTbQJf2Y5i3ayn5jP6HZnx6lkAleaOo63M6IY1hwV
35e6MM515oWLQ4cEBUbrdDDmmgbiujPnB+SHB/pVVI0GAxkrfdlR//cOcYQayQ9xH7+FVguoKIq1
1wjtsKPINpmqvjLfUY9VQTQdvuBuxr36IoGhvUptWHpFqcQ/03+NUtN/GLAncJNn2tHOkXqJQOYd
bEuT3/xkfpIC5Jo0f3jNZ7qLptV7dF26Zu9n9mtUyVYJQzLE0lySteQuz+PwXkvL5oFn052lOvja
yz45UbRsAqYK58iOvoqiLKzKU6jjLkC75MUMyh/YFUR3iRLpN2pedKxVXgezG+8iQbWFkjbe4XlD
HvTIBSFfM+NlO4YYZyHkxlp6DaPWU1omiAc6j/kygZbsF8JIpCICrZdO9WwpUX9UAxyCMsj713gB
1dkT9KJBmnJEC+i8oQmqr6XaW7sh15WjcEKbkCzeyRa+3MLrTOwdl8ryUrleKjcNEHk1GaMHp/Cb
axOop9FqEDpZFE+z0ccLNk0foxo5U1rs4llVWRexE9QzcNyGyIHY2w5OfpmbEpWt5VCnJ4qDQq3X
+L32mvVSemjTJsWxg6eO8GJ2mIO63BdG6uKSSX/ldMYNXEscMpes6MNkKTigxT1cRVEW9M0uCW0a
qbVozxRQg2Qlbh7lXt/xsVPvNyW9pSgIUu2+tJzhmgSJJ5swS1mqyV9GxmqPsYb1rUAda6n/JrW2
fKcvuGOdBrgrGy08iuxoRslFHCqNKM/lsGvdEAYRq8VzcitrOurCWz7T2nkHHgf5g2X3tiPSshLC
CDLasoVXRxPH043BAtqrodAJo4nM2oWWYYBKwLO0yvDnHPxSrEL6N4U8qOUSFnFtCyZWC+o7bYqC
m9QCiWU0YfmcFQlB0tkMfjbDr7Yp0b37zzF6Nmd7PL3rO7kutHOUPPa+Uz8yrSs9fGGa49rTi7zi
gIhrl92Obo0MS+ZxpzVTtpN1MzoIBKrYELRDXqmRf5cJbKmoN4C6OszL4xD1/IKppao1Bi8YsVNP
ksCC5n5bvAQ6+FORiv6ktr3SQFRCj2WWVuHStUNnP5RG4TB6CvrvqW6xmNCob3ELf2ruooIhtFm/
drXPkjsVRgsjPTQCg8cxGQpWhvDFm4xI47N3EBV0X51Qhsuli269TIutNixwAhzaGS/DbM2IYmIT
8UkrdIJMS62taqvrthtHZXoUO9DJx7UvxRez1CzMQ6QnMV4VN5rHad9oPbTU5b6KclEUNdbTeutF
1qCG2KkvluCO31o3PqyGRLNuxVgocvTw4juK44msajXFvkHI4CQGQdqIh7Q+wQEVe+3uV6YHyqtS
OfN16oznLJX6c+5EML/TAdUxWAUFq+14Bvt/UlkrE3iptRtRLjZbNZHN4gQBpCavvG0HkpDpUYvm
1BVCuEHn93cEON3VEFWUCU1cvpUR8W+kjkXZtsMOWWwzQcx7WxmLtvJ5iONvBbqeiuPKrf2gt6yu
CCi6QKgLwHoEUe+CX+S9KBI7RblIDVArkO+BBvJB/vnPEaJKphah5m61q6W2OJfW54d6oa8J3cXR
T6uLhlz0JukoyhPhz4X2Gvhv2GzgPgHKsrj7E32B+Tji0Xrs9GB817v5uC5LAjn3gigx7vKu1u8t
rQPVXir4GFnB7QyK7E0O5/jkzBAD9d45MECSb6KusE/5NMg3Uh/8rxRTaPv0t3qBEdy24ls9ITU1
PjL4RrOnuJUK9JDEgMRa4hK+MflnMSAxo1I/Bb7SeGLvIFmozznjA+ZbNlpmfCsYTkKKX7Li0wGF
sGOOSVZ8WMY87r2mwWZBS8NooaAA/5ewXUbLLb4VP2FEsnRIHfoWsVdzqvQaydlRLwP9wSAYtiqg
Tvpd2DbK7W8BVLISGIdbsVNNkQCf0Fg7slLQPHVOC7kqdULU1Mii4NQ+Fckjgb36UZQkbbt8z1G3
F/ukLEOo1jGRmktxBU71Lw0x/GLfq8skxM6CsyD95+YsHZQo72CkEiCxEh8l8VbX3osoRAUt6l8q
WYNgbvTvrV9p79awCAymWrwPOmrVdduxojho1ff1k87SuozEQdT5j2txrmkPWaVOXyumqTs/c6qb
ucP+Oqziq1wYN9VvHdd00S8wZie/V/xOOlbWZB5igsBfbXwgBzymzbHUDtl0u7obxj3uMB3CZnGd
GbcODNVdEcfOa6GjetRxATiEvwhhJZyiiIXo8Zpb9omcarTa65+aQmRpy/1nn6oYOhYxiAgJByZt
MkdvzDDSrHQTA8qusO67GlGrRWlcbAZGq79rwODEohL9n67R1xrioO0c4gBLQr7nzzmmRNeuo0r0
UIEuAGEouUixorzUUTPvfWnMDyyAKKhFTNUZaEjjib1mOSb3fe+/hgl1ZfwRXxRrL3aJ6m1dPsi9
lT6stRW0aTS0mi+y7wXhokuE36LbWmN6ssT6QmVAjVU6uTkYCwFPWzbVomY9hPZ4w4DKE7lqkbBe
U8tOUY11vPEGEv3vGkt5UkWdG+VY4U5RaXtVWKFGL2O111sABia7/oas3HxnBLl8mgbnpZtS+U4U
WbAVxp0Rxg5Se7FBfzNBXan6ZcGgfMQdZoKqWMpydidegHkqpFtGWI+i/YsiFN/QLlWJ+2wvzV8O
IiyyvkOiloPl5d6Xx3av5izNev+vA0J/bp62X9l++c9BVlL0p6aiA+qzvLzoMEEvjdmXF5HVZBXL
6TxqPMIJOmbNIwPEZsr3Ji1vZ+Ceti9DlERYqPUK6JXZfuANdK1G60/qOKoWi5HRfC85/645TZ+y
W3vozzKLcIdAzbj85Ysuvt7i429ESuZWWc3N/rNjHIbuvqfDEDX0FAGlyHTiQ0ds6zqOY3CgsSne
LBPVqKcsvIodk2ZccWmNbpTJie6LjLh7P0VXu4mlsyMjiBhpDI/Hpawhmq84meP1KPB4ldoU9gVt
BWJvWdEeAhk92V2s+fJdtlBIoiK+sRhEIOWg5a4RMFffpXKl3TYysr+w1fweM77hS0HXdKtDPt6Z
QUr8uETAhxiCxQpuUt2LjYQB5ZpqW/VoBXAM1ckePZjY9f2UG6yohD4UmahEKNJiOreDvFXftwGe
OZCRELHupXkXjnX1rDYVNs++XL5KqhZ7ga7X74XBTJCBbnuXpFHohS3GDDGwN6AfHQ1Zn7B8t5H3
ZOGIYJL/dcIwaDfoSvkmlbgpVM0P3/Dnq9bq8tFGKOMApM127Vnv7hLHek5MCMTNWJbHnCWiXd4k
XhgUE5xJNkmmjAc5wvRclGE8NT5l/viSFrFMTAqb1QoibiTFYA3ltm4eGNuXQWzle+wfun1kS8mu
kjRmm34Ur5uwdg6j1fu3k4/3ueHgzyWjon4RmxQAMXqdWXEXwPvbyV02osRjOG8VSyGuktTZnRrk
/lusZEeEVgOYjXTBvhPuRK1AZ2Wlh+3oagXmj4EyFue+mIp1rw5hBxemeGT4wDnqRLFdaxgrN1NT
1bOULL8EiNVf0Jv6ndrKxI64WMjZYrelAqUDw0R1sRE1twO3sq2KSCGtnwNJtKZ9p/ZfJ200WWqL
OEtRmf+dJArFpdgR6Np5QU+LvKgqUqJMmlqIvq9Qjtuj6kTlxanG/my25YvmO+phu/woCUevntCl
agtAiKN0o6uLxRfwhcuwAP21BQpuzsbPQjFLwBuh4TpGIHl0Fu3SY7SXqrFZ5NvycWMiSZHn2XkA
6sAyLw6CtUwMW9ADxEmHWY2bf5Tl1ETiiBq3YFAupTLdN0T0gZdW+1oPO0TXuvhkxYzr4gLsh2fM
OZwBMyhh/mItkK9PRNw6cYvFZq3ktyqPZE2LYlF/q8q80DyNEq5hSZ9np2bBKU+KkWUncQMLutYW
WiUPYOgI+mJqutx2NCJyXK1yrbpO2t0QdcQIlvLt9ouHKcrWR7Tt3vZsZSK1bcRz2bKf6nWRzDNv
Q9M/6cgy4GFBOJ8HvFWTRKsQ+Q5U0bRedAryc/KI7FSo0qQ9GFaueNts1y7Kgq6zfx8o8uLObLVF
6tMhn7If/vh2nNLXXDx2hMxck/El1jV73osW0FpqOns9vP4dshqsQrXGmO7F42KxO79sD3rLirLt
iW5ZSSoBpG0PXOz5fJxjO7u8hDIVBWoBrkYuZUKsbYH8B5uaGB3tOZOa2RMF9ETt76SeAW3GmeVl
6lkWHIuLQd99qQnf0ziXpNjgPFt9zGcRktBdixypeD7b7frwmq/J9e7mtbnvHX9vqT8mm8F+H/DV
Xjbxcj+05Xf+lv1bmThC7BCHbVlRxorY71PJA8FhWRp+9Ylzu76p4p0Um27pCETKEqQdkRcv8t/q
/K0MKQkey7bn8y+IPeK06y9MGdjAuoo9kHasAi1/e3um4iUWD/ZT2ZYVqU+H/a3s/zzVdvpPh4WO
VbFkE/RutPSRkYzn5O/kku+XFiT6zA97SibVKdoW7JqyjKQ4VOTXk4gz/Tl8Am6Bm9ufQpFS+2o+
Nl16EievUAzdzdpeQu5yfZ/Fayq6ru2j8Klse5O3en8rK5SFuSGaoqi4nUaUbdntNKJJb1mRWt/4
rfDTT22n+dsv9YqKYmDwmmotaszL13Tt/T4nxbEfCtcv8edSUeFDLZHcKoVR1c9rRz6IPvbDb4la
n8/KyCs/9/6PrdMwFlDYlk2WjkX0LqJMZEXq/7eeOFYclujpbo7V5rR2q9ulr926uL7/lRTPIxI9
uUgGQJ0A8HzbboT41Ii23Sk4/2g95Hc5CGjMogtLCai1N6KTEPkM2OICoPzTxVU4jXTt69a1inP9
tbtdPtTbiyaqfKq3vWNiRxw4EvHtSV4/8p/e40/H+pnEKpZ8WS/ezH9MpVycl8H77CEegqLdQOBC
ndODzkILaVzs/zNY+zA8CMUAQ1zIthFXbQUxruLa3iS4cRA3Y+v5RfZTmSruIug1MThrwlDei3c2
F0kbePRJZ/XrKI361wlg++yJ0RYuQhJ0v+WtF9V9p3sZQlRVo8b+MAZdr148x6ZXpN9DzVQMQNdn
KgagIrk25u1JN9jySn5nnkSjQawv3UlzPiEe+ueOiH+8PkpR+CH/5zGC59PqeTxvjWltY3/GvOL0
4me31ipSokzs/VtWlP3tVKna6Mim7PRlbi8uTlRtk+KfADQsc4Zqt3a3WsUMD2EBBxQvU7ikn1zk
U/7tltGd6IlECteIj9kizLK9mSm/Ak2tLknHKiTIvOrio6h58iNWGu76ykZ9JyQGo0gzmgl9dfrw
SWNUzNdt+0qKT+NYxMnsDUUByZU4ggv64Md2Y0RKbBoD9L+Wt4dGfehi2PvbN1oCyHwAqXgvKkqj
oezw7WUeBJ2aUy9f5RRU4amB6oQiF1hjjBKiyHyqGgcq+VgdRZ8z1ylDmQIG+b7nlonWK95sx+j4
GM2myTy/C75IqNZhwVlmbtc0xk5UURq0/ZFB5AO8bvSa329HZSfupNgwFkI7wzqLqxRPZu2qJgxy
Uc2zn0VZFUeOyxLL1TSmnyGsmjPHfXow6SBlxMR/ilc8LcK9EvctF+J48qhexGtSO90p6Vgimufx
hoFSxqqcivtm8Z0vRrJnuRE1+eVxb9cngXveI3LxDT+kV8Ad0r7BMmL2WmwozrHMch2eYKmLlO2X
0XG0vdFM1YWBnr6nAfwjLv7DrG4dWH8oXV81Mdze2vfQ2NUClWBl4c+YbbuLipUQGWnbk3i91lu2
zC1F2xYn+dQHre+3KPx0SCkRtg1L5BGZi0+YPWF5Iwamfn4odNShcccidoi5FJ087C83G+zuMI3l
o97rrAOBEoW2fzKG7JHAmaugZZMF/q0ZJ142t49mdi0ix9qLX02Q9Fwiji5y6YegZN5NC6KxLC8X
slKuYZQY96knqWiYnqT6WQ9rbZ2krrPYdWQhXkTxnm+Dg09lmpgtiDpr8tN+kf2/BxjrMaIZEL49
yEnhH5toOMAis9bp0v85+jC1Gt3tvDmuHa3GbUz/qdvQOG5tNTd1D8zQcBJFRNT5nog+ZU2KUpEX
KbExA4lKAQ4WjB+Hg67OiG/g56M3xn7rONZhsGi9f4bcamHW56QeC/xpWf34sw4hmskYm4HbYe0N
ayb98AJuvah4KdfxjDPL8Yk+heVFw3OycDyJFgkAZoJqoHoITfhHRUkP4vUTT5xIm6v2kX0STa+d
+7WC+O2URbddXtTzOlQUV/bpd/9WFnbOEpqNbtueL7NXjqZ8AMX1sHZn9dAf0K68issWZzOboDhm
7e/lFHFGa2xklpDCr2qYK/Pekmai+elxRidZ7P/whRfXvX4o17dHfNXW10n8Q0Nposv8bNb6rq2l
4rStfGS9pu66WcndDwNiWcUBs9T1fG3WH5rgh6S4eD3Ji13Qap3pNqjAnYrM4iMB5uCQxrRC8Y0X
899GZU1NIpodlNEB3mV7jvvnao7MY9roBy23GJuK1mQ1aQjxpkU6vf3u14sHSVWpqM0vM2vxRogf
xqZyJvADGG9rfqJhfW6izdA9ZYW/w572NNfhwrz7z6rVhzu43tHl4y9S4i7KAL3dZmzxz/3Tbeld
Me2KKqLb+zNSAI106fXsnZ6etSAU1pYhkZGb0WkEUIB/JL2wmIOuSTHQG/XQJNywnONDcvZLFgkq
P8LILzrpKFruRG3RgsOg4taKfIuI/MJ6W4c44vc+dDrbW18z3NtlY6CuN0ncmiaM2l2Zq8hbi1m9
wULCVCXnHrbc7OmxOh5UAtjiddWy9tnQY4Aw67d/YAkBb4qvH4ZcE/C1fdKh/sWa82R6DoFglnrV
hpth4gi2/MPft6r71s41CrliDCqapbjNXNUlRHt/cRRwuuN2/x2FQFK8fO+2snUs2y7/C3FEdV0D
yZXqp4Ge9z5lne2cZw+iSYjWIDnTzGs9eMMMSeiEfwtoIHok8cvmaEX70ELp8cNbI5LrpjDcVK2s
U7a0GFbknH2F+825RL54GcBKtXzUFMhA48SyO7bz+jr3N6wMNmUoMypbOjnxOERKrVFlRLD+T0+6
XpTYtzYaJZHnvUiKQrERT02kNGLZnv+v3WbWY9kVOyLgX3BJUtdJnR3pOXA1qRwAheo+7lvDf9bs
rK6Vjo1Vdqo3IEUp7sw6shP9kV4BXD+J5LpQKR7+mhztJrgY+vfWT4fzNtfD8YCBmG5W7qdJ4NT6
iLLOKSqayvwM/zPbB+nkpmYG7I4lpVD+pYcvIwHP03Q0lueItA8gAtFORLe1PmILHK6b3HT6svwg
xoDLOmq6bPJlMyOCt4+C9E0UiY1e3fS4AZxF9Ty8Og6XnC6j4HF5I822xmwie5Xnb314O9YPKhTQ
XZwf+lJ/6FsNZItEWNWywEY0yugpJjQXBgtBWp108ODIboauXtN4TAJ9eyZbnSvVCt6ZoAkfNNtM
HrpZ087orF6DxYkrivP56EvRT8Bs5i6XemnnVKgBBwCTWMy3GkLtQfGCdqrhtXr9O1uWBLPQItK8
KDB28PLTS9zZ4UnTNOlo+lEGvZZARTHb2mNX1iXfy4gA6pLFaec9Uo36oM6Ri0mof52nl1nDKy8H
93fNUuBOspNZuPEQfuuliRMCzHMOEZTF52T61YCbvpZ9aV6NlrYipXUHdTtCqdmOnLcGCusO1K1M
Dye5qx9oFfg0qQkeqhRAxWynW3yqb3ImD42MuIqKCkAkyTo4BePejmeHC91Fzhju5047SUEdfy31
91kL5SO2v+YuGaQnJQnQiJPgzWjNLs9L7d0Mv/Qwh5plPIyDElYBS1ATW1sC/7+aITsifwnXu69/
adjKSV6sMLQFabkD8DnvkDQLvCqNq908HZREnS+yHb9F3QipKcMSCT132a3jYjiYuh7f9grO1Yun
Ty6ZvKuFeZ8HgVtOdI6daSPmb8TtUcEacZfGpYZxcZCf81l54Xq0ywis4OL4hB55/wq/h4GZiS1Q
OAlekOFgsFbze4KMKDZDCjC5mtXeM5cziNNYorbd/pxzmApYtqevTvFtLCHmTM5gvUZN9WaoLfzR
Ns4e2mEEIRnO9r05TLmnR0az3z7w6zQKEfxkN8N+8DrEVa2uzO/RcvOGgJuA8++NujxSbRGsCKww
3Ynvdqf7jpeZ2uSZnTPep6Hiez5ykTt7ycqafIWdUALxUc9Shhc8roeEuyJ12mPyo3pNAi0L6kIH
mrhUDmqOhuSMbUN1zJ3UTe1OwS8z6U5Z2SNBH43JLugSc2fNNTRTOXJx8A3ut00H9+ri5BkgNZ5u
pRMzY366cM7uJt9QsOFBy62X6keMIODx1aOGTZmHenfkqY4Ruq1tPjpdHt8QXfFdYLkgqaUePoLV
JKxtP/qtEsPuGGPkEO/bAbTtupl0E7fY4hqnqoHTVvTW9inG2W1puJWdnRMrwQQgsPBFxaEEWL0U
3ttl0D7Oet0+NnG973tE6UROy0flNhu0c1bWyW2ybFILWfx6us4FdB7dGcHiBv+CDckf5zk51YU1
XsZE2f9roCkKoMw+x2qv3SCIX50Q23fHsSo8KMEhBswG3yAiN4fJpkHZiGPsdL8cXamajXuj7o+m
lTXneigAlfHhuxGpbVP6EUwhLdmbHd6pwzi6NmKVV59c68v6rraMAj1e+6XALAgkQ3rvGEXt1Tbq
usacOCelkpsdEoRQG40suIRa7wWlLf1ICudi4zw6IdnRyq3/A4H7BAhCDWemmFr9GMfxUSsKWLpG
Z/8TJ9GzUuChKc1Bj2tdQ1DPQmtgwMICgeVSdtsqREp8EcGX8tI44cFHqAolP68t8oBg3YQAYVTi
VmlKwSXtAi/P5691q/humkIuCAekSyv9WTfq8gU+LKR0BxJqyWPMOjPYW76vuWXXfe39AjejNPkq
1fFeNscKCY6IZYGki/jbzm0Zd9/0qIhQzPBxlvFpS6ZJzD3KzfNYISxMEy3OSaY22BQ5T2HWPkzd
1J46SH7egMXBLSy3p6onCC1JjhsT5783FVlysw5ULKzeRRaAfppVE9kzMIJtE8nyEpPiSCPwWcPI
bf9tlcxTmPDBTgMuFvv2sV3GAQ1SwoQWFooEIIiTXUGBc8C7oIqHmafeYgmZyNquDELXiZH8VDoL
0tDSGMGBdq6KaK8H9N5x5yp4qtRuOjpZW7tmAZZFxQs3yS2DoDi3T8mzVzD1GdLyON8ZuzZLWlyh
xkeWWkfdMu8a3UepsIHQg6Z25KqqMXqGDvisye4sLS7fQqn9oUBnu/HJ668Mf7lWPPgq/m7l05nV
rYT2bCMNoMThSgVq4O+T3CUs4OaSbuyFF/Ss/ccjuoep2KkjCgp14/WJziwwKXfd0LNgmhV02Ulh
eZ0E7VuCENCnlerqsmJclcB8dxzduEhNZVxxG//Vy3FzsEwdX8PE06pIP9UZqwlx9HNAkRl7jOzd
rIb6ZEzXTLeVg44DiUf4i9cUxLML40i7lOqseq18Tcuy9egO7du0U75H/YQaRBcDXvObdF/URfxq
zj7zDcL/rGMoBMQUrbxVTPyrU8U+A2NlzUKbgosFG+tWVqQKC3mUjpUeutIMrSVjWUhVnqZFzqbr
6vuxqJSnfAzqC9DcXwkCEYXhjdCvjp0p3SvZt6o25VeEdadzmBXVzlSk4ZgoLD4abW/eWcsm17vH
uqtuCj9Uz00dwupI1AlMn/y9LAMLGo+i7bucYDuina5cJwTKAcndGA0yEIYUA92sI6/C895LNYRa
tSJ3PN5lGLmG+S00zO+FH6SHxMmVvaPYw0GL29NsloVn9HoIF28YAXu01c7ORuec1eWxqRmV1ZD4
mImdJGTdbxms+l6sTtfUHFscsZMOv3DF2csxCinQrNtbizfxVEnma9tX1aMZSiwLjeouhWazlwbc
veZWfU8wb+XLNoGd1EG6aXXS7GkH9WVozeQU5NpeZWVUCgx176TqczH2842KKZSbGqP8mAbEWf1C
vc1rDB6MWRpoYZjepeUQXiz1J3LE0n1rpD7zRhntjf+h7LyaJDeSLf1Xrs3zwhZarO3dh9SiMrtU
C/IFRnaT0Frj1+8Hz2Jndw3n2sxLWLiHRyAlEOL4OYk68hToP5M2S05v5J6AlqOB8L2I3XKumXri
nDw4kxiHpPL5NY8++cPUr4wmVneZHxgP1oQqazMN2dpNLmrYeI9z/1SaYHIb0hwA17Jrg+jEpq/4
hubR6HZMKdJ8aiG0N9BIQ1t4R+oVZ3YWqlN96L64zF0LhQ3RqIFeRjc+pj2C7V0/uMdF9nIDnkDh
R5weC0O9KrVTb9JKKVcWSjl8O8EhUtdjzd9uRgBto5XG2VJDawusZ01+P7KftRPtC069uqYYSU3Q
/hy8wdylXaecEIeaNlrkQiXaLLfZWM9WmfcrAIl1Y+aclKB3v8l69IPVijviWNRHtELIbkKji9nR
IUFJbJ1axYvWxNMmY2fW8arfY82ERogklZVX9hcFvbDa8MkVtqvPqalyCJ2nD3XZuBck71yUrZJ2
FzZw46DbBZxSHUpwT9sqAOY2BdnFHWsSrGtzKE/TYHy06rDnlZgjqf52eZ3BGB/DyQFCb2XNi6bZ
9UvCvFfN9PiDuHrma9BzI38sjX2ZDM++BclP2MPU4MXKOmjckS0qelrZNF8UrX42x65+AftkbL0p
YEblkaQRaHmyK0oFTRNkKKqx84/c0bgwSPkFj6+cu2FUr03sA+p3K+ip+Po2Eiw+Q9vYo+EBBiUL
DaLkJ6NV6qNrlZz6tikfudW0EHBUcbhpg/r30c7h1x697GpXvaOuRjVACqOIn3/wSdVJ0/lkhMVJ
LOnGnxyNJnt6QFaLo4t+6PckOqjPttqOz85G6lJYQQOP7sDW3d1XafaXLvDjBw8M13MVqSP0o8PH
e8DQt8EmrSHguvvsbvcNqXTA4z0YeFdV/ZPuJX9AxBA8A4QKnjtUsXcJ+dibu8+oK5LXGoB7uZ5G
IMFqdz/4bnOVHnNhzFfmWnuxpGibgV3lSTf5vbrBs+26G93Jo8e+ho5Dt43kqJPj8lz4qXHp7OmD
WFI0Fty2FVkHBzHVPJ6u48yLXOJ1vQpe2o6kBRSYnb34yCboPpDCsGcWv0QQNlUoKZGDW9wiKi2r
HxsTBbPbGEQAwO425oDWt/jSXKk2eab426r7s1Q655mEUOfZ6/px62ZRg9g7ejMg8kf0dZTwSUKi
DGbenAf2Wm11MObgbx+anGmuDdLtWW8GDnPQP1tJ8K0YhoVEPPcPZUDOddEZL4OO3jKTgH7tLObo
ZNFLGe/VwTZeEuYzL+pcB2ukMLqjBAwsoo7xrCDevcRLCOwpie+x4A1G85jZevSslF5+0iboD9Kk
jp7jpSgXaGltZgU7VZhSuCEr1ApY5YkdsTJBVgYqDRLue9Us1gAKzdcS8ZZ1ZujMGOvceGUyN2wt
DQVQaeUD8g5Lav268GbjNUjs4lKM5VeJReJofPar8NaWDN9UPpZpDiskve3kIW/jPxMYG0iQrsNT
7TvNB4649JcxDrNtSCJrivDJOp7K7qWxhuSD4rDgXywpvGJRzfTL4ebzA9MggZW1h6+jR+YuRasX
O3K/48dbL8SRttygp600qsjyPlbovN+H7LzcXoEn1Y7iQ9VrOoULu790EJ/fk+AfksF1i3A5HsiR
qdyKOZpR+TT6ZLstrzJHOvNDpkQHvfPitQ193rHTTPWlbIHEqwYLs9pNtBe2vLSX0eO31Rvtk7js
yEZofbazvXTwR7t/6I3xdyZF2ou40ti7mCV/DLFc3bEBMCn9VszI5sNSq35bFfGh0mvt4pnN8GwO
I0wfpf4LD8fhWYrZjVGGsVpteWC++UrPXc+FFj3eIqbC5VwBnL3BWcA+diCgCzskqjXND/8w+osw
phST+juJ2cYnPgB3o5h5cjUrC4q/UNP2pGG3T0qLylzR6t6vUxUezXku/0S5+jTmSnQZvPirv3Ax
e0yzH5ylsCvHX1VkFX8wDM5NqqpoXroy/mUqFT62wJj5ledQcVT2RvGicJOTmnxNVrJFENaweIxa
Vu1UxaxXppUpB7de56N+rXoNMrk68g7OS9dlW0/5FZyi+QG5xZoDWhLNR1srPjWmd+S/GewcX6lW
DsQOfa49Oy4EFe3XJkXSaYClC3Joh+2P0H3Ke8hfTM8ooYYOvIP6OW8ADgfqZkI0+YW3vqs1O3os
uD/Oif4MwHPakHzrsXT0xos1V9o2mSyYQuZ47YZG8mufDPZuqGO2G4qc41fL2aKqrCHiyJ5rO4bm
2SBX1KijP4ZOV09B6Xx1m+Q8F1601eeZDBq9Sj8H9l51deZ2iGUV7AKvvbhSP6mpo+zCOHI4882S
D22kfCPjETaZKoLpzwFjGX7lv6F/Kvzx0eyqj6aWTa9FkypoKVa/l2OmHpNFBIL1JCqbqEgeNaeF
sgxqNCajnb6KkyR+zEkZA7Ot+r95w8m3bage+jS7FRrCwZUywisWlfNKptOpUefIY3BcGI3z62DC
a+gg/pqMeXxFcydmhmjnW63Vmt0BktHomwO5x1otI/tDDknGcgBsM20rvxlTOH5qJuc5sazgm5bF
n3LLRV4qg/+L1BJOHswqPGvV6J+cvk4PtTmWV6jaC05QoOFkHhq8aJmVryMAwL94jvLR6cv5Tw3i
GWdRPsr9lGNnuAlQd59WQ1ymH91qMjdzFDYHmAS0lcXSAEHWqqlPUA8yNQtUREmSEk3B0O8fu75r
X1vfbl+nJUXMzvpnsVI9Z0kaqvNZzFHXym2pl91OzAHxsGNKhsCqa/PuNbGXBxr5o/fRqlzZJbpj
PUq8Fjk2ErVWCVcfl7LMJNuFQzxuxfTIHz2jr8HacWkNax79ljXBXYQlBTpjV9cc2EJbXMS35AhA
UC+m3Q6k5IFp34iJFM78ELCD/zaak5nLE0za5PVZpfN5tnP9Iq/dH+x403P4fouYsppVuDexS7Fc
quB5cU2t/KNYbT8Fm9BM0lUw+eGHHmW1D4AWklUWtzm7DvikiHtf22hTAOSjtpXNRDY9uoZq8AFx
YDj3YVD9oKhKfnIq8/GdX8yQTFSrn6eHvmWTYCW+oG+ZqQBs30n/gbMfMPZevO36yrtOY6Xu65F9
x8Zw+EGLUwq05Va9yh/77mKD0LsWAOrX7Rg7twGkVRoMEuOPadp/QZX+qtZlz8JKLwxO0EP72obT
6+Sq8/EH30SO0o4VLYQDS0iu1/ZVa0K6OIAbHObdDzeT1QlKRdkQHpbHD4dAjbUG1lGx+lr6GE3R
X9nPF0MKyH9ohJIEgbmp5cBFbGnSpyk7R2Qk6ZluX82luA0FuDhbDbrm7MXZwc9HfnrT7+Iqna8w
3eonstWQOMUSl17rh6C35scxnI6kWFbw7AzmR1L2mQd16s1Czm/PrM9/akPP/JhY8a6a7eJZImst
287pON+saKo2TTR7N6sEiYtaVfEikSiBr+q5nl4iv7Q+djoLR7Pzbm1p/U33WZzOnuWeoQMqP5aZ
tnPCUXtKB7f4qJCL3SVx80HaoCCFowzt7EudltnOTDhuMN36uUDrt7dWkQ5O0bBdsJ1K0nAMwAF1
GjibqC9f4hlVuyacjWcw7awYYnXZ+pzqA1QV+Rq+f37//PRSFncHvWdfZeq1YGW4CB0ZZVEdvW7i
EWio9iMZSNqDNTYXY8mfTiY3OA0j3J1iakWhQytjM1mzgHnEiAuOENWsYVZ0NyHQ0X0CjdlemX6t
4zr6GjD/W8NT1jx6MAuuyOdPICF0yj1/oE9uA6dgocT5ttTmbp1nS3JLnp9L8sVhW4IbJH6ptM76
yu/jyKLK+tib7CkE5MeGaaJ8BuBPnh9apfPY5RF7ytMqvrq6awarHoXI2tXVPxJFuXi+UX/NvPhL
JTRkE7pZTYZcHxurxgFhrK+IlzxbgR7BOlwlYAS05ENg+MbFK/lhL654KaTmqrGxJxEkXvlkesGq
5L+QwbVSxsbbo2Y9v45F+9h7VfFbzFkiGTGZtjIgV1o7qdLCpqe1D7peO5vZcCAtdqoJ1KASsTtf
f3Zs70Pm7+0sqUHEUESISpGbtClyRUF0y8jXYZ+9pBPJLkWJ/HhqdrtOc8ttxr1vHfTDcFDzwFmX
dqxDHFLUu3pEtHbI/fBj3ifawdZJ37enPkEso9qnWRdtbeNYlkP9CrEUz5gO0kooVp/Eaj3/U6eM
7dV27PTjFEELRTYSCduLmShhtza1cTqOEzuQbcDdc0jVz37SG/t8zrqPOmQe28awLbCRg/2SQKnL
ZseyYq7BqPdPWaSnr/oYRPvA6dOtnTa7f/zX//5///fr+H+CPwq4WaegyP8r7xZsUN42//0Pw/zH
f5U39/Hbf//DYhZvkonqGIhLOprq6Ev719+eozwgWvtfnDOTaxGH0aFzps+pap+EyrSaVZdPUB/9
FQ+XAtHcxR6DMH9YYvSo+CWwZp5rZaU9Bdz4N0U2q7ea+Aoz84FR0Bqit8c3ieqoxEFWCCcwuc43
tp1p4dgp4b9laWZlB+HXkYLJA5OOrHmWiMa1V//zG/e8n9+4xpzQtNirth3XUE3H0X9+43o5RS40
auOjZizT4Il33js2Cq7UtO+1u69VOfev2af+u9h72L3/f+SDscHcl+l4CvqyOsew0ZUrb5yqs9jO
Uuvi9HXKW3/3zi8R4rt1E9tNU3Q7pXpvl2EGknYApDBYn6j+TnwSArMpDWJzIvG75cG6C1Uz2pIs
x1P9VP5cJEGnnwDXabeGtpktDg+/x0iLURmcM7Tczv/q/66XNIhPamG68GHe7X/Z7x4Cg2axittx
2tWzZUCMxJZonM0LyhLl0L1dWavQycNLXmcP//MvSNdt9+ffkK5yM3BsBwAF605blfYf/jzwluhu
YdbOY64Z8DmOm7y3sm9x7gdr1wqqp0pPrQPi8skBJoDiWbc1nQMG3/7GhC2Ci+zbNPdnSzcvxZIZ
HcCYu4prlFoz2q6RH7JeXxo48gf6lMZvDamSvjWEJQ1gbIbHsDNgIVnFWaIe+ec01dnPGgTUF9Ex
UQ8zye49hOwgru6+ikOLC0gE/opjp6wkbrIWTBxbQWJJ4aSs70k11g53zbHUrDkfR9R+IyHGomFm
dIpzu4T45DpM1Z8CeCNW7Dku2aNAUINQefTqkOzl0YAOXHMOgwJhi5ixQj4Zycf+Scx/7jRF8McA
rvhaLARpwh2RFrvJSazHlGOCh8Lpv6QKqsVNlC305EP1C1S3+qYy4/A0zJXzJanWwlU2aRX8NjmM
3OoYVb8YfvU10j3vsfCz7FGBsn4lfukNleJy/mJwxIgKOASFSr2t8jL+aFQzuYm20nxDjYADetP8
0629J7tN4l9mDb6yOtPMR6eF6LivMlIn3OCte+5pb91np2ZXKLuEeVd+Vr36SVO94GmECeJjDMuJ
uCOm35d+Qs+VlW75uTPYGKpm+CiltXYCc50Neg2/B60tOqLGMkb/1xg6xHF+NHgchVmkMMZGB4Oz
Bq5FBHMtNv5R6atQ3B2qkh+NWQUby3asvRcHvfKiaKyH0uAUJ072Gi4F5DjBapyM9qFZ1BYNT2m2
SZjmOwlJizw7Z9yqWH8SnOVp+4IQsRgSXwVgWFq9Vo++XACup4GM3RE63eWrcPruoHnNwkeaOg86
nMCAjhc/KcBrwCbKwwBe8ZV3cpQvuOaWtgc7kezDge976W5ChXMN2bq/awDXMcCBOGCK2geIQ0hD
6Ef5RY8+y8cgAUblcsq0SDVKAX6djwYWqLeuQz2Sjz83/VG4jaTQzZDkyZk9pYX+6O4fFpNNQT5v
0j0RzyOhcq4SMiiXT4Ujyf6IiEC6lo+krtnKNLuRyQAfqESY/vikukwtxJLuWeRNt+5Z3/XHusl5
Srj9dna9U9YV/YvXNXA/V068qkJj+lIqjsHKYUoPVllOX4wwPOel270URth+CCuYJD0zmb9kNidk
/yosqEKyN5fu9TIawEdUjH1+SSFUfjthV7W6CrIbtvAhnyE3vGQ+SPW9Db9yWK6kw61aht5HCOuN
2yA3n/RMgPe4a6n+0ElsO+/9k+2so8myL7M9Vatc7d2d7FzcjwT1MrUvdkt2+agl+7ufTblm3rRT
0HLY68dbiTNjkrxuex/QpcJzQBr4MvptT0RCxDYtoPiobWpoVSyURyTskmjUjiOyENk3Z6FrqxaC
No5g521Qo0shpjQMnQphf6Mnp1vIEteMewO405N4Gt+Pz/9qnC6AxtJn8qvP/M8VWFATt6w/Nf6S
q15Wv3CyFhwSbwR3spimrcIeo0QvsR0Docl1tqsmp/zl3h3YRAPLZrgPuvyPLHEQGeis5KEMhuQB
CGLyoJj6BK/pd1tqErP0gBNvBuxPnPgTDcR5D+J8M+imt04U32cvnVpb1sqtVn+vlWESHmff1g7w
U+WHuG6qPdMP4zM/nD379PA8erq+tv1avYwleKFuntO1Cvrrd6syHwyORD55DVBA6Tn7uvE5TF6R
ZLm92nfv427KKwX8ybaTN1/SuWQtzHLm5EUdLP0FmKhlg17hQdUDDpT2m9PyTZokVlMM7XSz3zp8
H8aFeJaVRPtNeHJyfw4udeiWKz0em5347gQ678wujB/BIOwyBfy1iAhL8U5duIMs4ehM/eWd/12s
6ZMVEkKZvWsLtbjch3PrBh7sqm8fh2Yq1pxacywLtOzVaPy93Ebbzs/2bt35O7nbejmy1pPdvdZq
G6PXwI6o+O/dIweOdF9X9qH/W+5q43M1lMZHh3mBwl5c86NRs/25tCS6nn78KwyIx5exdAGPLPQa
pvspdabsSVtobdy0nNijZ9EophSlMi0q96m/B1LXPouPTiOaQcc0ziEeHUx/3ZfR9Cvkdp8KEmlB
TxTJQyR+R2fblSRGGNLqrIFyGo3BWhT+RP8PMSJwZXpQrpVlA1ydImU/5PBwSYj4JM4U4cG7nemf
/QzyC/HIoLfhluHf+W5XS6Os3CQT2fNzgdSLukj3SsHeXVmt7rZusH76wVa06S1y6tp0F9nzHxJ8
999G8ADQsQvzG7KVxjrLu/a5b6P2eXJA1XqxRWbsYnaqUzwCDVqLJUUyqdX+XS/Dbn5Nwpkz2tXA
g3wTa0mU7O3IGbfTaDkLZ0liXTVj2EXKOJwUdrink474ix2r5VNs5+5LtpxRcGD18bsl3EpiQdPG
O4Rp6bt1b/vP+hUdmE9bVRZpcD364oCTA971uYWG4pKGyFWLu5kRBCq7FJqBJQqeoWfX7ronVk79
s520F4li0uoC/kCRQ8w2D8h8VULkMd6GNlVgEabivw0Ng3f6oitQ3qDl0V6HpehGw2cLAu3dNIC3
mpn58iTvOactNP+1InnsmBfmpO+9NlyVNdRTEnEL5ii6A1Ph7fK50MH/St+KU1YAPBEED6Gq79MC
hKquccKSkhrBBZax5fr5wJGNXPp2he8XlJBsqG0mewB1mfbtgyCwX7idRk9VOLxYqWJ8BuPiAUf3
rc2kNebnwejVddnP7sIxYXxeCMWlUwmL9nLesm3GLwjZOwetdQ6Om6rLNzq5556F963gH+Odo3wG
LCLOQKp2pT94gQmZnfS5h78f42azP+OtzWgc1xIpY0rNSLME5uSfrybm91d1u+A9RGo/XPbWXvdO
e1bzneWBGwSZsJ9nIA9Rpb0V2mK+80nrO9/3/hWHmD/0D6BH5/wEsKRjGI8udC5rQKrBXkwdAtVH
uJyLhRY0gVacECm0eMovnod+COdD/kp8gatzZp+5D6PDj3DlFenbUDJKpaXTeQrMJ8srjF0Hr/K6
X0jTwRVFT3HEbkcTQR/baVr01CyFl9nm2Y7dW4T4Vc91r2bKh710kkL8UfS1mgPrw93dR8qDOYBO
vLtKFXaXMs6NowwvDVOXF5x6IdF1v65aIoUHtVCxJUsRFnNjeb3WrPF6v19VXi//uoZEz79eSUIy
4DmO7Kf72+oLpz7mbXiy4/YzJ9HpL3pHorAeGsNBTLsryRod5k9aWYCarXkYuEtY2bbuyupGDv9Y
Z7yWDCH+ZEaYDCSQv5PuYTmc/aZ0XgK/dFiI2SZbm3RPyWNbmwFyHiWa0sqihqaU+fghRENnHbpV
tvMXkbV7Q6tzEKr1FVpwS4O7FFIrF5hOnoene6z4IxuGPr2qH975s3Ff2KN3vbuDOeou3cI1tLyM
23WX18ItJTh7VXvVR7276Ia3ciwtfajq5sdCfA58G7cG19h0qCad/y60+Jue7lTOx86tdvdh72Fq
oWnIOP181UHPon0dzizrfno170x4zugro2YgOjaJEds3c5wbdPOAtcCCWx/DFIR2F6rjoxRtpoyP
c8nqKi2m693PKWm/Hqtm5o9BLHpb42Pid//UHyz6uIHQCSBrp9lILJu5tyumBGnwJTEToTsQSGxS
2w/m9wItefYx4woGcI0UHGmQ3rfom91XnJa1w++TUYQvyuwZz+xTiBGaavjS1FbNwTGHFuKD9Ml8
TtNbgHjybq636PqoW4k3uSc/AzMGhBe8lMjSsFBP2lXRjv41QxHsEMH+vDLVOuV+hrZfpTXMfp3M
v0qRLXEVKWdrf1BA8C0NDRxDBus0OgdLZxiNsdlNjVahp7PKJ6s3WAGYTc73Qv/ZlAbgMcm5agBG
dQFpgUuEuO69NN+L3/uk9V8OJz3uA8h4YTuTl99lHyryOZjx9D1vx2z6feeQK86qoQvX0Hf1YMBB
HQtRqzC4tt99YkqD+IDUxCmUR5FzmVXwTtpSFL4B4kuqUhhj4uQklCMOcavem26huROAjKgm922A
H6Kmuav3y/DSh7s4x8fQ7GUWDBMKz1R+tZbxAAszG29SLcklL8lbUJ6Yh5cHzYnMBzK94T65VZfw
YGrMB7sndyQmew6aUlpj1iA7fWD7IXfM4CJFG7rXye3cQ63biDiJDxrn8MLV3oeIXyKc1vP2gLif
PeB7J2uatVNlVdpJTKkViym1vzP/jW6IXsJJ5+fD584vXvrc0EBYeMDZ3EHZ1JpaQpQNftzpvOKr
btQ8NQp+iH0M3Kycxt9J651Wk9Vrr4PloM7TmfHV67LySJh7mJRcvY00eXn5EfwzauppYfFB8XCx
9dx8KNvxrTAzkkAgrJ1W4pNWkr28ciM2BK8mVKNTCGo1tXYqtLT9yoby+qGzK7fcjJ3nn9Pmw82S
BhlihNyewJ8HvzmRVqsPAboSBnk+GhnibRmoDyHsz2el+ROmygUhsLikUGGMtnd1uNNg9XzgRPXN
f4tLFtv3ErpAcbHxRiTLxAdW0oxOMkLCNopP6zFZ22bdnaIWeBVc+cVwYjHeQ9EA9/KhQTnu5MKU
AqTTnpaApe2fvOLo5s7RzhJwH+YeP/QowK4lEoWNZM2JabjpzLy5tq0H095S9IN+bec2OL3zi5my
DZW7/Ezv8eK3yHV6cNGoeucXE7WN/oi4y/PNajgTKXoz9ec1U/z8EipzOyInYAblUSmm/hyX9gdV
sYe9H5f92V0KqRl1yswQXpDuR1vap9pEmaUc92iylCQfLX0kUAYM0Nfy1/eBpMXuCyCC3zsC1Wan
QGJuVekpkS6Anl3ukJcgN3+/Zc0KOwJYT54ecxfWANGHei2mPA8sELWNgXbnsCQl+EHXvwRllnDW
XEGW5IT9SxqW8/PE7zOz2S8UDwf4a7JY0K9ZTHK94wcIZ7+JFYQM4ZXVyxAwSbpZHEffBhSTvf/x
PDTKl97vYa1kW2wvbKDvSEPFNwQQJ6OXFO5HO7OGjTih9Rgv0jImzIenoeCPfB/i3vE+9r1V6Ebv
ITLCOC63AnFKITHTcun7CImqfRlbg8TYJSfDHSP/MDLLgrZBuxXN95r4YKxQwewTG47VLfbuukdI
TcKk9Xus+GVIRCb709sWqo0SzLGImtcOJsdfWWMhjRL43nkkK+rFccj9WY5/7v5Cm8qXJd4hQeVX
ewyjhagN3hA03dvS3NdkEiD3M7VnqZnIbPGTVvQSpWlaxJbazXm3pY+Y82RUq0BRy+19MGmwxxFY
nTjLZTCp3Zx3W5wSnhijdnDJZBbX3f/+5ciVb8NYI/8K1TNMryY9EvyW6iWkywbkdrRLIaYUnd+u
fbVSj3eX1ILY5Qjz7mxiMhfQZSjenGLfm2VUGX8ZsOkGe62oXxRu7J+8ydtmam5xmuAbu0rJtL2Y
UFyvMsiFPzcKCWRWm3ob8U96+mlmHvrckBx35fNxV+LP8yJYZ4WiXVxH05/DInjVrdj+xXFba9Us
z4pB065uWGtXEIvaNWrVb6WV94eA+yA6BVGuQUIUPaA4qV1vvs4227XH8pvVv63qCKP+NQJ6Cn44
v4WZuQ4U0EZAS0Zn65AzLKlyov9QxxpQvYH9uAUpqcGBCvbZ1rqvsOSq1w4C8nLknMx56FEIOUfB
GJ2nRAebd7fFmccFs0+pSiHNt0ixWVFU6zialkzhf3eM+0BGwM6aoe7SOU8vRTcr0yphV2ybJ2Qc
RRqyleDwwaDYtv7LkDNl8xvVuCSJZ0wbNw6hEi+jjURUJC9epCYhUkPi+G0oMaXIy6dI/xSh4fTc
9oiuhVN6GU0FtZaGrLJ2tLbSJkXF0wue8hFM+BIvRTN19roNwxD2n798Pw+kMem6aLm914v8WRkS
jq4WteCh95Kz3XN2s5ZqpyCGvJKqtLuLwvDsgXKzyOTfkAmjspEH29a9+I98HEi89ZVuLUkuPs/+
7yP+G4OVeTBDLr50kdFUl/V3nfeX1mnJ4Akj5zgkvv3Ukuq1iuIZMT+gsbFiDZ/BgHY721d1kuc0
9r/0nMxe0HE3jY3EB8wddGzVRTUKHOjRR2fWViPJPkH/qg5s2Hmg/0SxQ4qoNY+cOsRoPBKvajBb
DzpraWm0mCbcRmsSrz0GGcmddt5OYB2MtjmD32/OUrubAAiAWQfoMolPd/TmDHamOQP4TCGyvjST
lV6lsEdEBaLpuXRbzubEBVoYohJWjTdfn9THsdSNE7BkZncI1a1rcL7nZAKWkC6M+lJ0o7IHVRmc
xA/r6ZtfGsPcNTdZ42mkH/AH75zw9yaZYBoOmhyp4bG65LGGNiWv7ffUsLd506Noi8jLXrGT/mC7
bL+GyXSVACdiQSQ9/ZKMME+tLmWqF9ei76GoHtLfmIsW13AKi+u01ByjmI5vR8FBqpGE3XYdUDLo
qhCK4NuAbbuKWSnHZgdyfPL2s5m8iKVEuNou/zlwmKDJATreb35o8luyV2NSdYrlIFoK2OfC1dhY
9l4Op+8NUuu1+g/XrZPDzVoOdW+91LQEUOn81ipkbt9dVpVom6Dm6L6xUSab7dg75ZbTvPbgo9AT
9W3yvvvm1W4Gn2OhcFpJa6qSlM2tZj2F6dyu9aEhd5o8KT8v2lfSs8jhHB1UCpaRVCvt9xWqlxsO
JdlzAWAfVI4O81MT6mczMbXzezusnfTIxj84RlrvcbPV8iAW560gX2AH/3D4QHJewnO17YtXPanq
LZoKIcBRv7rci0wt6pvZsdl6Jg/lFnH3v4/tjd968lD3mcnP4e/C/o1rmS0nklE4k4IyW+PKnKto
a8ib9jre+fdCfAN5usw0Fue7GDHJCB9X+jKChCilfIwZ+dlQsivkkar154TjDEhmbMd7aBroqvPc
4sS/ybZjPZg9sgepD4fGUh2XqtiJhiyoEnnwNjNz3kjnt3B3/sMk33J/M2XEW/PSWWqwa0BbHlTF
RgZ0fK18UKvD4OmQsRuLKDxsAVTt5WYNojM+i1NbWiYJEqc0p9b8h1YkDt8frX8/xA+j3aoSGwXc
DAo3SXckPX+q015EFby1m1bZQ9ii21k2zaek95g6kpL6d35EGN77ZRw0X9/8qTHXx8pmM3aqx43o
IsAJZ3GWNGxmLyDh8i9L1BXIAby1iZ6CWD/3AznxbpR7v6Ut3aNBNd9HvV9xab3HLte/W9/b5NU4
AEV6PUeBIyyrjZGQkR2Tp+EfEHDLzt1SQPEfx7t2CrPzqM7ZWWpuRzrm6h7k5CM6E+F8saXBaeYl
T/x7OPpZ6FDpY7Fx26G5FEbf7RIwBauyz5qL+KQ2NnZzkVoDHv6s1CwElw72UkjNqdJpvHVTq/ls
kFN9vPnuo0itDqyYnS00cN413K8hL8NBLfE23r1Besg1v7+M2mvhoSjhkEMi2TxpjVWpB6kaUkXf
1Twhb1m+eaXJ7pUItJlVmycnHYGqSdWa1drdjmq7KEvBqC9d3VqxlLNUbwOqrgbpcMqcVyTpejfJ
DllNjnA6lQBLxWkX0XPmKOH5plO36NdxO36LkwgppDWsk+cYtc/z3S9jei6y76nW5DfpO2ldYjNO
2c4idCIu1od/XX+J9XvUqVff4+797dJLD5ql9dBP6dnjveF77N1/HzPhhr3VbdJeFLIW9Ho7DAP5
75rV8gPInXLbA4sPtxkyrz/ZiFSuyjH1N6BDtryd6WxG3XSW2s2ExlFZ31sQVEdXsWq4HXWudUqq
1D5FSyHm3/kkZDCnj6qitrt77LuuYkp/CUkCu9tHLEy7+JiUEFUCeA5Ze9kXN69DsvDDH4sffIMX
HEPDvUWY8XxuSstac0Pm37lIAhZZoT5G87zlRN8iO5jC1aHprKNcRxFm8Q19uQdBWcGjhqmEaoNm
vHOqXCUDVazWFw4W9cusDeHmpk/7AtjX//3eXpYG+6m8WFaVExKimyHMiw95U+ZIydTdg6vHNSph
tX90e8U4azF0H5OW9ddeD91t4RXDk/7/SfuuJrlxJshfxAgaACRf2/seq5H0wpC0EkHv7a+/RHE0
7O3V7n1x9yAEUFUAezTTJFHIymxNYAPSxH6RgePjXKdrP2eoO1ikSdh8B1T8Ug+d+atGJSiUoXvg
DrtPQosdHzy+ycHo9P4Hiqy+647dfQFhkrVIi4C/sgDCxBKf4UnmEAmYPxZQf82p7aFlTh/LYDix
qkDiOH2syksdgA/NVKWCqz0w8OKJQS0Q1KTmKVOjGmLGT4WquzVyKHbFCW7bPPTNxyR8IR9FhUiN
oNgNh8gUQA5W9KuW4z2aInxFcq2xrFrSRcgmefdqVo15oni8yzqH0QaWgdagiKZg40L0prmnYd3k
wSVAdnW+Ck8hBe9lQbyliMEozUfXfMZh+LAawmHY1zqSg28gScE+PNQfZc+TH7qMlT4gDtrxzPcA
GYXs+EcEa9oYmkWOu+mcuK1RWjKWSJ+75Yl6Wd+DKIoVqFpXDpzPV5NjjmsgA7j8b3wwhHf5PT7Y
5g6StcJicAoAl+C/wQfjr447OjYIDyUPd4NehZ9MJ4bcsYzjb8IHC8IAwKgowkU2hiDuCgWE9Nwk
+OnZ+ue2iPUvOG0Eg4rbWC92CZqoBhQ9D0nh2NB57vpTJAecNfVetjedZYQa+B0BIIFTXaAaLniz
gzA5oi4JhVsKGFmWUOEzIsEuA/gAnuIgfiZEj5559tqozHoXIJmUiESsUMM9fHF9ZJWQLvzelCP0
wQGoxvd9yK59yEF7oByJOR4BAxs/pRDfxV5JPxgxBMYAJBE4Sq3Tq61Z1xAieC9OX9QvbbKM1YAs
4M44IZ3rXTMlPe8GkLbqxkVXyPRF6H58ibP8mUaNMpmDucLZbvmIe0HyAg4EIDKENPelVacvIySy
tnpk1CuaYEflgFriMjjGiq8mZlYHTDEHszBe/q0VZEmzi585HdTVYLSS8RtUTH9VEZMJ6Euc0lu0
Q6spsRR9N0n/8H1RD9kTyfowzxK7sICkDakEUUPxPB31XQ1OPbAMHnMjyZ6SEUmVAUeAPAGZSwzK
J72PkIbLh2pqaOhHEfaiQE9gL1qa6Kbt8KvJIGhBgaNykPdu3r8Op6VoGq2HF8Rfrv6zMZAt9Gt7
afLMPhiuhjqHj2a24cwcBR7/GULT/oe4/yHEydx6iw3s6X+InS9bjXhsg/MWP8LdJ71bpuhOoEi2
DrYBwpfW0+oj9aiJhFkfA9VQj2z5wNxNXCWvs+lu6uy4m0pxeNwj2TqvjNpjlAIaf7UBCCo83UZp
B4vKI+ooy6n3/2Mrc3dlGXayL+z6H8vxJBZr0Ed0a8OGQl3ZSPcrihB3SdZ7PxshL5lbZl8ccBys
2r7prwx12nvcXvNdrAfiIR2aS9JVp4i3m9I2XVAzg2FPgO4oWAQSgn2aCFGEh7/3Rlngm6KgP7vJ
C0v+smJxTGWX/pX1/CmG2vb3gg/fBtzwvropuO2BM4ye8NbSb8AtBFnGj8ZWAo1O5Afn/suddR5S
r9HAo9fhNrZyZC37Bc2UGffBCzbNF2RnYQpWI+jrCRxMgNQKXG9CroxI0w9BEwyf2/RJYMPwFres
OOl471ySmaIc5vzCG65YIduYvxo2GCY8C5UUkRr2zPFWLX7jW17V0IMCs94mYom7xqllhmDb2DYW
GExobpWJfN/24MuguV0ahchoh6AgUnMNF1klj9nId6i5KNcKcGMUX6G27v5gBr+CwDF4i7iMoSBr
6wdkuxzcXVkOgiXm/DCGzeCn0Q+QZLBlXrf8klf6cKwaEayQ61riwdnjsVqCR1XHcweJU/cB54PJ
RTpyPZsgtuVCW1quyzRKLhRFTk9vUEmr1phtWgM4oBvjJSJOLfeB4qBklWyFKcDxqa5Ay7UJKpzd
TLzMU51Q5A8y3PLI+VE7yHhCGAlJQCXo1rqM4YVv7Ko13o8gE62M1DRa2vWruuDWsso8vCkUCW5j
YALACz+IATb3kUxDObVwjd0UiPKIVYmanCPFMSU1Z+Y627WcC5Var7sMEnOgC4uCz6AGxB+vWTfQ
vSiHz4lp8WUcNNGRhiJZuSKTn3VLgqYuA21UBZLai1mC4CwOUDdYdaW3wfM8e8EbPqimRSr+YvjY
fj1Y39JCsqXgbnOdY4u8eY+VoFF+q6Sxzz0dKAYUcYWrKu7SjRvY5aMJNDx4Qj0GEqUhP/VO9y1A
ofkhUo2d1u9N62u3Q/JSHIX8aUgOChFaxPcBSjr7RkDld4i96NQKbJSd9BMxAsZI+uLkPAcvYIlC
1RNFxGm/TSvAhHsbNCTFQnPc8FF6drhyO8c/UyOiMQP5nqXnqNZtgT+rhtrf5kXk7WWL+j62yBIO
2GTUHmuzbo/gbFJ8earrFBoOSGfXNM4zx1zrNj4reSYjxd+MDUhv4Gh1xCGZYZYtyiIi+9RI1IdZ
oBta3RhdVtsncmutWR9KpEjE1rE9cw8952dCG2MLUj8VNiqfSq8x1g0964HEPzeRNZ4pxHe74aQm
WARqnoPJO2h4Q01L40BCqoQDJ4XVOGrBIWZk3nrGhs94cRNkEh0AdZChK1rgSUsHJAaqwiJ3/NuG
bCYVYPzJjfq+92jPbqxFmI39ilaYg3Hacezwer29s98vCrKX7HgzDZKmm7jrooe0RqVqm7FfOTpa
x6xfTA+3+M1PHdnD8hGjXJ0tjLcEOq92sXFaiAxPiErQpIYRyzYxL1OUi35gMO8glXfIy4+54HnI
sLsFcpNAmzer4HAf8DtsOYwLG0HqjMQA+DNUk1tRf4yJTkMNhwygsCiX6zs7DWkCxd4N55XKBCRW
C3JzwNL7Ftoo5MUZxPsVafgn2xwicsiKmBCDqNR3LWxQlY3CcAdVQhim6ks4tEEZrWg8dfvC+GUW
dbshm96bOweE+zup6kpbqv0EaqY40ph6WgPPv9rMDudS9uufIueJpeU2617wGrcNH6RuZfFeehD5
FYguWhvkY393zIUJFOyGxroKfZDT/j1Mi0I82AO1SoHyo2mVeS6OjMpd7yS10NdOF0OQdCyrkx0Z
4K3MoVJsed5PMs1NY3rVaR5Sj6sJVa7JNcoFgGlXi8yOeXg3dwRaY4lnCorl1AJ02TmYbDScHT52
UosePEbrNC20FeT07AMIDsXe6KJ2Y8qixUtIeeTgbv5RJtiNMC92HsFdKPae4zYbbATbN9POj1VX
JFMEgPXd7v0LZKSg1v0ADBNUeEIN/ytguCUA8R3umFDEBEOuIlmupSL4A0EwKIuQDzvS0EZZXAmC
gd8eD/m/fZf3mzmEZlADQHO6zVxmLZCuFUvTKNilDl28dw+GsUZNDn/DD3u2mBn8Vbn99zr13BeJ
4pQtOGa7/YAd9GPMYuB0VQTTfjYAIX5H6sFbihqJmqCrwEnmg/QmS2XyOuS2tjNdA8LAahhaRgTi
Og5e5k6PX80o6M+gIvmLnOXQxQ+VgxMsFer6dfDcWGKhuXXySqbMO2uxlWx7ra5WIA9+4chXngNV
wcfyHm8hoEbeQlogeXESV9tLA3Sk5O2SUjyKsV3iMTjuCoVMzLGv3bQ4pl5NGMWuBbERjQl6SDLy
gel89XItgJ6o6wD8RdVjOEzsdwMOApEKQOEY2bQKpQ6a7dkbslEjenYFdMQ70SiQSXHNHO2mDO1u
IQqLssi7WajD2x9n4N3uFl4PrKebpSM4NaL0QWexi02v8K6QhSyP0xBZJA84y+I9pjRbxRuAGO4m
GbDT9JOUbfs2xN3wubNyZG7y+CUrdX6B+iBQUMpeZXq11kAVuuvUcPgdJu2cX2TTf0U2uz3mjY7X
LHA2gHLXw74+Ca1D3PM92ZmMQMvkR+5bVYXxsRFpdCqMzJ3qZ0MOGdwELMcbqpDVQQu3jGxuHk1V
MFuG0T63bfbk9lEBtjDocytzixLB0zhU7lR0S2tI0Its+m7M3ixI1SxDFyr1BorP8JabJaBgRMpJ
qhyTMKpum5bNJ89jSEiRDdIltrGhrgHG1dUAfL2Mq2Dp4azrgRrI2o/Xvn7QWDQ8gIRmmMyMF/VC
q5FNuAlFNeVWcfsis/U7zsQZ9JWxaRKZOefRsXS7i52PzakqgS8NhvrA1YhM+JXgr9/BVyB0XNzA
aYyMBOTG6/QTje7iZhs5aKlIa4NlWkOrmLzQgMeJL7mn7jzHbaLpI/wjZr4MXV4L40+09vS56CPO
y0j7JQ3dQnrAOueprqTLIaxeROek6eunOhzkeeDsodVjlD+pBqxqxToLympNQyF49ZTI/AEsv++T
TODdzlKY06QybOOVcFt30alMPDVcpeOplyPPezQ0+2J1mrklu69ZoMWcQkAPUkzzpJejiIvmTN2P
SfOKIG+U0GOCVgAtezOFYubAjtalS0QRSH/sxNre2KYuhaNAFx9mntngIB0n/uAUH6N6j+08qrGs
yFoa2HxOw6ECUTx5QXRvvtJw9lLw/+NcMxls1LplO1PJWPd0FhLiGP2K0oYR5+kwZlo8cPWwq65x
BYWsFqVr6w4ZrCvZZgdFSzX5vx25qqSoRh/KBjiqAzuwql7L1lRGCn1iFLt8iwsB1mYt0g+8Sdsn
C6lDFLEGwXffAScw0M5IT1R4PoPD6WNiHxv2tyDz62lihmLxB6tyXnQNsrhVc2YZSjC60Pa7FY3b
AURzdTIcRt3HcTZKcRsgylXXrORfgfB11BgqW+xq7UqqJcIeWt0saNP1FDgZPxY3wKy5aiu7XNK1
5qvOcaDBzFG5jx8nG3VcSuV4tqJzfzaRMx6psVwPaP8wavN1FOLEsBSRjoMl6JAcObmoa0rh5Zta
y7ZB7bm7aUjzUXA0ast5PdHp2PWBcCdfC8BxF+SZjHMQON70480iLritcArZJtsMyaAdBd5cl8LJ
qBdhu+n68WsvcTpoKkwY9ZoAB4CzDURMqCYyoz2ZZvs8bNX8efinELL9D3H0KdQVQQj/jysmuZ/h
wFhdjYPjEHIGMlyjjlQ/i+RLiWqKCzXW0LCpZ4AtZdlUrr++c9Akl32eQ0Wqa+bCk9Uy0LEvAKMj
mBxCti+Mjh+p4R7n0E1Hc2f70xAlLiszt61pfgNY+c0smhDlvIGKCshFUfH9EoC38QnU1vZZ1/Fg
jC3N/FL5lVxWfTycnWLUnqoGjKbKPia8WEcdVDGGxNc+j+GWzA7O9HZ2DY73BBiXL0kPFRJsAl4i
UByd8JeIvDytWjbdAhk1/+ogR/Q4hhaQTVgVyVVU5gi7QyV2Gbyh6GmKd3qv3laZiTIdtawOkRqc
foWfohE8gZFTQbszw9dZ4zlULEBOtRnyQFs5g50+e6wEQpxNg95Is2dWy25VagXbUIDEK+IVJWq7
io3ZM5kiM45AbaU5OxoaYdSdwLL0hUbUpKwOF+CpLo+05Dhazl6RPy7Im/Vd8ZBDqGmI3S+pk48H
8KiBhEVWqVgaMc8309gOUIiWmCDi1c0UpxLQdDCPSD09EsdKXbJF1NvySmQrvgWkgxE/zDQtanGh
D+OB/GSPokosFZB4Q7aJ4UVdxATqZznb6EK4PULeRa54joqGCGrKRzAReUca1sYoShQrqJZck1+4
EfSk9BGcEb/n3E2koWnVw1bn/guUJ3CaqBoOomIkawBjAZ1GBdYtUJVPNp+FokGiVPktBdputPqN
JurgpEM5Fvktyx8Wrta4qyrp2KRSQjyko1I8mTROqEtGipkkT+79N6FBpiNzRxOmJkdNHxh83qTO
nJWQgKWWyZWVfQxMpx2fR9VQbx7quPwSqE2gjVRcDj71bkFd6GttHR3CTZND83ZtYXr7ebl5EeoB
6KfttAacsmGcTJcJnGfTd9PTXeTdNSl+XpZ6YWBu+rTE1skR9bio3ME+91XHdjj3faURZ5l97rjO
cPKY9L88gXcdO26b92ByOxmbZkzBJSQq8BYImob6CVCSfEGHt7HOz00RO59SydlGB23tniJyv8kX
tJf9iGDpwDZ2Zt5G0H4YrwPnELSo92voIP8GddGWcvaxbUKdpQRIgIYQAlgZbKxeCz/kZxE1+oLs
0ByBjs/gVPte7Td0iEXchbXK7kJJ6V/DmFqNptNqf79o1/v1dFGtK94vOn82WlxdlMJKDYcK0GDv
wEkQ9wvPyIbHcDDkYdByfEl5Yb/Z3N3XQZQgW44kYB+7/U2EiHHbKBLfWRFQuTRTMFEIJPeCDwRy
byJLntUj1LE+bJ4FhqPUAvejgjcPfc+PnR5+ngMS/Ff9XxbqzRi14TWUa7jpgAkYJLML5N35s1BN
A3Ly1q6eydL2SbqEYlKAsnfBn+f41pJ8CjGyKb6tjaP043EXjU19AhWTtarwE3xrs2/0tyKAJFkG
uTQv/xKgJVDjlax8DxDYcGfggXGLDsABHAk8WRzEObVM+h+ZMx5EVWpvjj9q64hnxkGHkuLDmDAf
OG5EVDxeDk3kPWV68BBbYXjKLbAf0Q9FP4oWZtsWL8gPZAICF5TCQPhspGeCLBXn/2sbpJpHD2Ss
R9lAT2oxj8lIjcU7bxWWjbGYbdTTajWFun+aV/WS422SjzEIBfQsAQLF/OX2VbmLbA98aKrRxcgu
bqKF4GruPpMJeF91UK+8tsF/YadQ7iistjy8X/h5GlGwGee48Taoe6W7Npiocbef7+w346yUKaqy
L/SAmG7xVWL/8wHRmd4Z+k7uITcsEK378jLDusQQSRShQjm40bXfuDAVB44sH1UJylZmhgBxz7bA
03/Z4EkJ9QAv6QCe6IKNUUqQtvp2E51Tt9/4XVsdJhvUR/tDZaB+NwLXwmQDHjveaNgKAzJmPfw3
+gNnoP9gh3MV3bpu2a5t6rqr639HfzBZg8Cqr/1r2wKYmNpau4gyYMJA2JpA2qbwz4nla9pGFL6P
B4drLm1tgPiBaHyk+3tTO01d8nPGAIOUHPok5Hch2QMyKifNqCx5SzABggTMWIF/hQ40HQ9WOMuN
oP8DLMIMGLgZEnTgbi231Ko9c+TZR+0+ntRj8uWux6w2/SIrpL5TIaH89/e4qkif+yCNN6YmtaMG
Nl/AR/IS0klZ6x3JmEP7+GCC4ZW8s52G1IBQ81oVifkAEa9Qj8avXeHKLauFteWa63yx2RrZH74Y
ZIVtGMtRy0xIMtXI9AmkLsYTWSyBV0FI6iI9p3yJ44SHSCZg3VXYtA5PryNrmp988AOoIsU5BBR6
3V5qOABek7FIyuAKZungiuNDYysBmcWNGLYpOi7j4KxXzZJsEDRGMiqOQAcEFM2FGtRUQ4IE7Ptr
wGNyc4F0/7sHhZdImdrNcSQHRetuNeyjrHyebPhdDReagRyat0QhmL26X8YBLUIcRUDCyAK6nFoO
Ab9I9y+tm783JTZ2XlPh4BWWwMeWFCfQ6Kp96UIl9lZ5LvcyAlYeL8aQ4im6Aw5WnBXOwoevrLcP
eqVnr+A16w5BBz7AWOGOlb118YZc4fh/W6r/Xoeh2BgZVP2As1D+DJVwsCJ2ILQiL0QYvMfM7KBI
opQjULChp52592p7WNm+HixFjiqETRiAMETgBYhOx6SR42DMSksLhBmQQCVj7XS4UB54UFj3tWoX
j00ClcCE72XI+UvfBB14ISrIp6jhYPjjzrTxa826ir+Y+tCdUAsMRJYagk4xfew1fYrVAkyIh2YB
Sl48DlQAqKg/t7nunWkxulSS15BI1+1zEYTWKzWD64/hqsGBr+CrCPW3ywqEBlcgFeqrY4LAHRwr
BzLpZodEiAaWwGOeNJONS7O6WqrJwmI44qjhQKYUCnebvg6SnefqS6nqa5IIECt9iI1r7hsDKgHH
dN2rEpwYT6qNsJm+MDoojIGJAyy0rTWehNXIZzst+H5MQYtuAPmYLR2rv/Fy5aW5OnTqs6WAF//d
46lk4nau05kdnrrMXGhGGkdbVNmCeAzSYWvumTjFqdWpEDVI90KbIhsyII+RPSOvn7NgGwgO2oxQ
jlsIlICWSgv1T17CD7aqawGpcLGUZtFddK9HjV1Q9kuqhBkqsPaCYfetqRMoDMXtuJn2JoHasNCj
iBoWa8CxVdzp1latbp+0dbGs4WIXihwLB2l7wAzPc2HOIEycWVMFjg51zT2AiJN3Ls/JuyjqFhRS
qBPaUeKPp2lAxFChLPxqqZsH9fIiwFG6325sHqds8pKjQQWy5+A2PMeS3TMgIwVN5nRDw7mRWcpA
2IZLqKwz5G3A4+eNLXh6l5oJ8rIqDbtTo5ou0zfgLRL7FkUtp1bnUKJS9twouxQEH+gmdtKuIcww
LuYYt3M1KKF9zAHubdwxU6uXKRJgq97o+bPFA6SaTR1cFxhRw3j9vaocMNB7Ll4BPT5u0qD8SzbJ
qx20eMqKKtCxwaOWamFh0yycx+nQYVzqTeqdHA1/ASFECF8NlHEhq6D3rzhXeu+NylYDtHqoI9PZ
zIVxc51c7Pcj6DBUSd3sbi2lZtpr+F0qx01tHffAhvYePs9EsTv+FJi5Ho1guIByFOKIgWzXYeog
2zBWhYl6NmVU7mKMvoILU+zIFDELN3JUU8cn6bHVHEY9D1UCRogLfpR9VUn5nHcZ9CSVqaGbF3nn
v8KPkOlvbf7bozhIs67LpuW7LLXNQ4yN9CFRPUhViWRBxmrukr+WkYVzx/oP/jGA7M2Com6601o3
y87LZEl69QOhQbELF7250s10ig6S9NBioR10fI2TN4z6CYwK742temCgfgXMXmzJTqY5gibQ1Mk7
dPexcgANCJfJuFFU0gsA3MNL1af5Wxh9rUAQ9Gp2XfOA/7MXsuJA1d1jN++DXktkb8XIYiiZF/GO
vKj2A5U+CtSRzQW03HWfTAiNLCReF7C/xbaYNsjTZjiNfXA1hfV+3jTPcSaEJ7cuilIWIQBaawnC
d6QnKDfrXVPiKin+PgxNX2VuvasZoiJyqYJrsIlD/1nw6JxDRW4FiV2IwYD6m+FkScRrh/M8Wflx
eZajYmhbdgPECYm3g0g9iMbD5B2KHJis1maY4bZG7ncOEDAqTi4yUjNTf8w2XS3RQc50PQS4eSzm
xacxSo5v15mMtBDec1HixnHyPfDIB+Ji0A6lbWsAYKBHtjIM3rSc1cAbwo7zuPeI3mReCmKPf05j
Q6GlAB4i8qY7rz2v0dalxLccsguBei6hckq9cAJEtw4NJccN+UognNX76NxMRjMST7oflVtLNtXC
kkO+nin67vj3ZsfMyfenkK4CtCpCbjFoQFhYafxFM9r01EeQb4CEJH+BZID7kAf2Noeoe7uM259A
0OfPOh+AlGb+p6AMsgtFVgMLcM4NFVFaJ0qhmgmy4hHPjFK8WGFU7TgLoTwGKe1rJOQ+6AdwIwCy
150DPQJoMgjyDSpRwcCgGqC3QoipqG4Z4XFGboqmRlRtiLJx49VH0uBo60ijglzPePVs65tdmeCM
4N1W63n41QyrfAWgfX5xMyQCCqd+Kxwf6rgW3u+pNzc3Nmtwl13E/SX3IXJ54/i3ueCT/a/1lHcQ
Hr5+8+X+9DnmK9md+PFeLlJmqNfF/wcU3tU+Ayf8+TLsmu6cOHXyGBysoUx+ZJBaT/RRfvUaM1/3
YHg5tlnNr8wYoMdplaiI1KJ8WTcgWI0VZypKVczdUCXHzFd0q6qhHjXQgRqqxTymaabBAWP8PeNP
0+5seeg/ROCbuvpJlx6LWjRLUxTsDTxH/tqzU32nFa71BrGxT1YXGUhraNkL9wd8/Epem1Tj20gR
WDpKAYp61FRgVlr1FmSgidlyosIkuksaz4E0b3I32tbsbWD4Ppa6YdTUYxEgJ4I6GdkND05wbAAZ
fcwVtfdvCw14BX08yHNRDFk6FTi8z6IBmd3EnmP+to4bOq9uy0oo9WDXgSd71LhX3MRcoBnG/DjY
wwWque51tkdWaq68NGerBrtsVA/47jkz/frYpaMA0z1Uzly8LQNCDkJFOjSloYsKB+wga+u1HvR0
8tKBK3lFHL17Q9R55S5oaxIT9Jd9Hu+FIZ3ltGEAwmVfVANI6kI7Hj9pIPBegRCCQx/LUCJZaJgp
H1FpDNmCD7ur9w7EyOSSAmZ7X6fuNhoiMJapmbMjbCRfDkFlrSsnFTsz0z7XnmVKyG2V4dFJMp68
9sKEzK7w8FlonMdxuhxsL42iHcQBChS76s2hd5gdL4wApIZdDHG73heAjUERegH6LZAW9xrkn0sO
wDEHpZgX9fKtq1ttZ/kWtKrU0MStZp1B03Cn2aF8C3PQFzmZTM401HrcqgH3eraKCnUhEnT/rVwE
xos0UPMPGrjWXGUhYJ0ldCiWbWvLpYuT5UPZG+64q9V5gEqJ4w2kDJ01dfHBhDVFkX8KJVdIWX/q
Mh/vQw5jwXpQ8xvkwpw1LU1uCbYaILog5eyJDi92RTr4R6n5mVjedx0KgLKaf5y6BYBdextn/3+O
NJn25g6BnVlPmt+n4H2QgC6lPpKfo95qUNy1s2hV26a1RKmmdcz1p6GSYMQaLXEVRht87fBKjdxl
MSLpoRebyGAQVnEt64Da4XHrYT/6oCcsWCX+2L1pUftDB8DrJ9YRSQGIq72qA3vhB9n4bCjEgBp1
AE/Oo8GMUP4GihJdkfYGOLXZ4TOCKFgNqVqmD1oG0Tgr2JONAT316LirqMqN64j8EymqjrrEczyr
LO1AzTQm1824YUCgLyYfM4UJ2WT8tVFUjQzacY6fbTR9dmQ+S/dOJEFXsEk9sF7GurGB4OPw1XTC
Zm1Jy9yPGm8//cHeea13tf2o2EYESpUKXgpZX34EOxw/0vDGQ+Mx3dQJKGgoLPDS54H5qFT6iCf7
H2f+nt4gMXJzAW50T5UR+8Lep1LqCzB/i5NvZfQFHhe5q/McvBQwcj5uUW3g7s0+ZOlBRsI/GBq0
g1QVdJ63zRbKnNDydt4Lo0F0lxypycZcZAuKIzcZaUg9skkISkKnTc2humjqUeO0XC7tvkjlquxT
MAcv3HIIV2EfBkdqiq56793ZIK4IObjExtF5kUHrcnEXTv7Y1IE+5x7I1dU6N4HTTLcMP2eoiFXi
A4PjQsMhwRs9yuPoVk8Nai/dqxH18UY6fTc55lt/l4e/grDPIA2BZwPFJslonNUaidYc6rDEG5Bi
W0C2vTxD3KbskdHFGLx4K1bhgXZjoxjyWhCyWo5B66/rbKiQDekKTCR/qznxzrbiNwocTB+sNmXz
bYbX9gTbHZu0BznIg2804DMi/O4cQvhcB7n3CclLw9k2TcH3ZVPXSbAHN/EdPokME/CozKEU37v3
iCfCEpme/R3kOj9Q8grNZ9XEon7v3dsCDXrKLirG5zjQgNwG//tcWl5vD7iDo4DuD9fhgxtDrTlr
prsGfcOnO8N0l6DvfaJuKAbdWyig3HRa6x7m2wEFUOjtvWXq391SbN9F/UiMc1IwwCL3TUXYU1cw
E7WIKduTzY2SEBUOVLhN/6tOCzhOKswfbpQOW8gytstcoTipCXW9WBpIemzFCP0AsslY7CzDhAKF
MslRuOfUKw/IOrRQhVWLZHgC55aZLi0FU0QBdLH2I8fbdgqXCMZ5depqiDN5wX0G6Zi6fXW0hj0k
lvbkK50Rg0GLYIgc1CU6RbjOQsv3m6vGIQxCichWdj+KAikvSjy6kGSBslpV39gojBKRyl5DVXs/
m6j3YacoMlGj1p7j50mpiQRZUB4s0fINnWffHWrTsXU22OPJtbd3J+3km4+5C1HLDfZ2IJD/+7H8
HEcOFzXOC7qgbwTBnlX2J/wzoMCRsTVeJYKNUEMfpdugmO0gfq2GlWTVxRjAF2w3xgtk/MoXiKyT
iyy9EA8+mHYvNDlphmA5DBoKXZxaf6gMaEgVEk+gRu/WVMAaAh58ckI/WHTYs1bLugLfoqc/Uzlr
1UDPrSyK6khDJMfCDU/KQyhyfT1hSjOFO00EeOEXieQDCA1R3I7Px88zIlWybnIQANUteK5ULNV5
vncIEllo6zruUJbj1N6KjFK3wV9K3SZkEOlUkUWWvPdGHBlq69lzsxAZe273+650Jl2GWUBi1o24
s2Wo0F/lDijpyZGqjRH1qNFpYzSPSdkBIIzbKeS1m1isHBA6rOwQ2nB75jWAuvlQwRs7Vp5SBe7P
AzPhZ5zS5hu8DEDSr3TwX0d+wQVSKy1usZNLB8EZmAbU1C6DIPGGZmUahACnsZBBdWI+jhuGCKBe
7HP8o02veqBo89W+5/fYdJG2WUw+MlNAH0XyqH8F7E4cfHpxnOcJNXmaRhOcMfoJEEaw8aG1l2/o
htPSXSYIH6GVyg6Q8QPw88bBdC9flrmdbELXao+yhs4i6yHUTo0bBa8xb5MzjarBcbZV6VkQNkeE
qZoW2SjDgvA6mSyBIomqQBWiVgc4iLIccYUAw4acowE1+BzYwkUjzXxPNrqojjQxlHY3PjKOyPhK
1p8GzxVsw1uBelOGrFwdOQypanhSmWrpyq9DyDzooPVSthtH0TQoFjbkgPIXr4FwhyxXZCtjH6dl
oQMFszj9HObhg4u6qae6LyGjx9pn1L5kn/E8EdtaA99TlIwp3hQsfLW8trhofa2/ZrLDqwtmZ4U7
HJwQZBs0xA4PGwU5yuM0lChJCpz8UwTU6tnrUbtFq/lswFm/76c7GqqPAKR8iATVMG58JlBlqJo0
71B81KLUHppvYnJoSB7g3CRGIXQlcJanQkLBLHMxRVthvsogA4ytaAjjvM5YQeZW7+XZTmJzWpqc
iZ+2G8hQ2YumtkN7haJ149JoyfMwdgbuD2pES/GqSvdjFrzRhchBS5n5chzM5pqxZl14QXi2cvyu
DdV4KDk9QKTvkUxdk5f2IncAcazxLFnNcdRjTfa9LY1hH4Bp9dogh3wFjXd7MYGhoIDZrtXuuO1k
BbyMip0XCsM+XjqeNDZzMHk/Ppz0+kuPSuCd5ZnlEfSL7w1y+Aph9DGm3hwDacZu70BYYDbNsWTD
4dTtendx5L2z0QJ+4eBXhxLA1bzAn+IY5+0+K621boTV/yHtu5rktrVufxGrmMNrx+kwo5ZkSZZf
WLZkk2COIIlffxc2ZhpUWzrfOXVfUMBO5HT3kAh7r/Xe6D1vn3OZkklbv3qsNooBgOjtwUo97rAU
xRaJ9AFP1r9kZDdgtrUzMt6/J2OKpX2X+/W07D/Hy5ATucUJJsq8dpbp2ysaLSLU8j2nuSRzfCDi
LAJsU8RipMhc46DMJLeWZuDiIWrR7l7alXo/KimkFSZPcxeBTPl+mlhXE4jDKhPb5HcZnTBixtSO
wCMDH1tj2U9aq04caYyC8LWz3YCn90ga6Yf8I/sJx3rduCOZnwT/OMBfbQFWCN73iQUtCMp4DBwf
CwADmQQToB5rTHAP4iEF0O+1nJTUlGEGpIAHN62mUORMshgFTJs4HpBadL+GNvblxfXQIRACGv/y
8ihTMiYchWmrlZcO9XAbP7v4EII+HTM8JJr/eBvaOBCzBW7CH+/8Yajv1Irym8jr8ajjka3+NEhB
spo+xV+qc/k1uPgayEMAAQNLt37jcsAvDnL96LAZ8KU0NuzBBXSnlFKzGltkpWyNbjS35eL0W9vF
oR8K1ONXBzX2Zew4MwCVqtxIEMx+kx6oqy+OaV07S8pR6aKiK5fFbbEuXeZgH5f48QaVeGkzwX9z
rHDZAmgwwG8SwyVHYZptt2A3lMO8sPsrOFoYwKoM/pvLouwjNuJJR40M1vEBZFYKDWlaJGzDWDvv
qRF+/MVE0vFFizJMaBIvyd4Zi+G8n/y2vWX2P1ofYB6EeWtx06JuMLqTGCIgQybma2Qb2LMHLLtQ
sCbjkDGwwPiunMIIh5e4A1K4IWheAT3An0gG8oMW1I600xiBkXRBiUyLPT8GrrkQr2o1Bquxe3Fi
FxtgQFhrN3pMQmZz5xKlswFNsWvqpr+sRGRCjSUjUE8Zk5FYEvf4ul9kRZGzSerPXiciTPBqzDuQ
TwEOltmbkVxZT9bGBzfbHsv38Ormft2cQ+BiHACpkaCqyrbASmwpb1MA/9IA0cUOcHUAlV9A8nNN
8Va9hoMd7stRYhoYxqtMa6upzPiGDJNEAMshcJASg7QpviGjDLkNzc6NeH1F5jpFUNoOZfEbx539
/UhzWB7ibzETXu5DOXul2S0AEFqZI+s7GxQqlntrQLmcmhOTPh5YesJM46Up6vhmDTh17JpSjdxR
xLelxyO4NW0U5EkLahxQDm+tCPNsLcsjG3WirWttyS0MwugWGHN+tqfsbxKRrcvxs/dsY6tG8grU
S4Z87/PSfvsVg3cp3Oj3XDkDj3ccMJGl1x6954LZSkBFjmeBfm96dxlbQLjA88jDsarngbiy90HI
xVB3TmOHWejOnoHjajnBoCFpuKyWMDrb2UTIITz4xVLdOJhbUUY1BAcc4SJb0W04YPwPVWZbXz1n
arc+s/oP/mT1B7HU/TXyRufcNI15NLvePCEDd9n6s3mkvByVnNOW3laUjolqWOTqePncv7NqsbJg
2AHfztKCHO4WSe/n20EAyVqncvj2lCCvS2Z+UDpIZMYMWT/5dCCb18wPmSiyssycGMCw7vKi42AV
Mx9fK68BHGFvLVBTXcJJvDbenAO+VI+XwB4vSNQmM+duu/JycNpuMOIonZGtux8l4PrAAMc+eCDX
NMv5TCJqQGSAfAHZGG6AjCyya0AoeGosfl7JVBdYnuVxapDO+x6Ltj9pBVzWIDsrk+UU4HfsPZPs
R0VSJGz4MEu0MGkMVA9wXI74znoTxWnelO5BIgCC1qAbTuSpFuMWsjd5BMaQVb0nknOwimQDMkAD
8IGoatExAt9nVUZgRgeeDopEA5NfI9Q4XiYr/UGW1NOVtGBP53hIoKGeCFiD6iJ32tEQdI/4crVh
m35a6q6+NnPQjLsIs6NNxsDDa0iwnQKLSVAcTSAisxLzOa48OVlqzANQ1XxQUVvsxQ6cAO+6sPjW
dEf8b3R/oQx6AAfm4h1re2AIBLjtBtPNBXRILZC3reaYIZcKmYBA5SZtUgPIerOgJPgJPFMfGA3x
Cb6qyQZ12RYQuhJ3R4oIBBhPr4kMWLIg3RjJUSJAisWJulM4Y4sLG1PzJrWBha3GpMqRtFli4T6A
AK4fDwmvMjBoo4nxkwf0tNvXIMVGdxzb2MfZSGmeRtPfkDqOCxx9dfKFrrrac3kXe4AHoQTDqg2m
axHvXxMNJVCz33sVEiqkYsnx4A3Kfp2M+KYgd4L+ALF60QO/sHWOKTJU/LCILxYAVA52UmabNI2Q
ZU3CTuYpPI5jgUQF0uQJNoPIh4ZaoZ0fZCrW5LjLLvXsrhEfUXIlWWS6+mOU2gcvyMszY0t09ayh
7VBEgK6lIHYl1UBj2/uVBiQtNt+AIknsTXOwwSfrsFb5Jw6mW2OP6kEZgpoSG9GbIBjrPW3mq917
tXFPm/2q+y+dYcXxEZ/O+V9GcrZmFfOC0zbZFZ1zlvnETzqLI5KflR5iKeoCYB1btqTAJB+fNCUe
e02LLlnSWGWISO+a+S5Y54S9fVBo4zIAMoL3muBGXA8Ag/zLzbG4MGwLSW/rBDjS5yb7NudAG17r
SVOB1hd7STh2pCd0EODIyFms39UDWT21HxL06Hneev0XrKCno35K6+f8gyzKre0UcByGFThB7u0J
2Ayt1eymLumqDQmp+V/HpoRk0+7/VwxLYs2REd1CPjVP2P/D0iQ2xotmQXngVCHtfyEby37ZNnlm
KVIWIljRbtT7n2R4f7/GU9wskumlLErs+w7eibY/9WbpEgOusgm9Ya8VQLZ621D96eYp7a0+aty5
Be1UNy6HsOLFKcqb8BLIpvWNYNX8TMYYcgNRhQfcoF8Z/+d4PGQH3gU9gKDfLjaDmGQu7fYvAJh9
aCURUi0b6gU2cD6p10Q2yMVdO9hqGUrKwX70YGgWyP7kcXIiOTUUzyJOJRqD5qQ9gcXwrENRrwAW
/aEbixEF5oBq7+0dk0eylSchg1bIQCHeP1OXZ/uCNGSkugQOlJfYTF/byyDs7qQDrQIrH6TIo/oy
RS6Xz0SB1yJw2HvAmfzACsYkQVhTROKVO4zGRArG6y/VXAI+QrKLKb9V96d+pCdnT1SLt9XkYsCI
Gs9gWEIB+7JjEbL4CXSc4MaHSGKSd9SSgJqJ8MiRsshBM6GxyckNkG3Gfpr9b2RJoOMkV9YkpLGK
jPLBlB209F8x/SJ7CWscOet7opjaZZYv3ZshT4CxRMPZL3WT1qleuzSmBvkFICQhTQz02guNk9k0
9tXMvj3YVbUNxBktLIE1enxFJbEc9xYAIeTdOLDwpQf7qRy0bgRgPeqFZXyYOJYOpLAi3ww2WYHD
v6AA8RIJyxhcQNYgvB7/J77bAPW9Bq5P0vAd3VzWBEl6UH9S1CELf0O3q29I/0nUW/3F6k8k87yc
baSPIigZlUhbfJ16ByU2kA2eXzg4FoAYw3pULbs53omowlYac+7n4UpSsnSNtLgsDKirWxKCsAaJ
5GCXEx0KnkGPPF1KN17AmowpXJR2+O+hSZqfxCNOHkH8roR6ikdTv7acfcDfZdH+0ZHGbfjn0Nfi
atRFuxUocdwx1HldZnm2m4cex476fUw9apyxA/dOBCBkqdQNuQnp+yDTw8qfqz0IQlEuebcDFzdO
uIIBqb2+yfm+yEy/RJpvi6TToAi/ADCi4jeaAKKQaEAeQiNJerAup7L8rHVdEMKBWxtzNuB6kjBk
cX7JMxsAMqOHfXaWA14XBxfKMCNDEmLbEEgsi/NqOIJWex8vICgMARD7BAbl26p8ZZLVYRok7kcT
LScPk+DhUAPcH7N8J9qh/Coqfq5rx/+O3MzPdmVNn7mVe3vu+vYFIObmc8oXc7dEALhGLWml1lo1
zpBrFEwt2CPrypNef83uaF4tbK2YRQV4m8S2dy6q5j4XafGPjQSSf5oW2PRAdsPn+EdvTPxLOVbd
Lh8H/m6YKwsTf2CLdqJMQXRU75KZg3WvKudnzd0FLOrpWTU4v97y1JLEfFgMo7oHhqQhl9b2J6V+
VMgIJGtKY9rSRbSbNtYX0fehZPcANKQodB80VKRk6hakYSUvotUqguQx07H0fdDVtS+ZPNyq1upb
JRldiMmPTCser3b/THRkHU8Zy0/14TPRxjHqKk7Cx0Lx/lfpi6mvoaW/7X6h1Xejr6RvdfVp6UD6
8wAyNGiMOgl2ekfkSJBbgko0ZNBKUa4RNBSYBuFtqK7SqT4HHvUr0gb5PYCDAKkFJ3o+MuQAm/Is
OChNkf2NokMJYtByu+UHGntUGfSjzb/UZJlE4bMl4ygXkqH+EyWMFPNHG2TTxZcAlEWgMIlUeYiq
B5lQc1QsH2YbC29dISKkuI8b+1j6I4owHupMiq4EAF4eYOeI/B3wRJvmAgwLp41mgAY0BaY4wNBW
97P6w6hLDRm1JdJY6N6SLENFFHVJPZb5B7MtjENsoYDPkyDQtpzRU+9BZmTegKREaQNg2fE4eAOS
zjDSdjREothrKBr+/8hc1ge7DjtPWGbOr4nJgKY1zunyF0lUyrEhldqiA4hKv/JICmTO5D0oBZKk
K5GILzOdqcEZe3pdxXAyMFRMDT5XR5I/daxrj9Gcvg95LGlVJHuU6pJ6JZ2An9bgPRkb+whQxRvG
9y7Svt+lDaA6kqQs3U1QN18b1JufSEZaauLYrnc+ik13D4pMDPNTiT2pjTamnuHIGqXXK1iAN85C
v23S93PJxJ7wUI0EdG6boo6+mdjNOpBs7oPxMkq0Veo9yAD0DA/lFzagQp4XF0cS0YL9925CptGC
VPA9jQPPiY+i52O6FwUYfR71j2Pej9VB9HbyKRZ9vA+ssX1yp6b9CgRhUIgsAImozeZSoTBsW3Gn
/QqGkAl1TI750i2grgRM6gccLIYvQdjO03IwphoZ0tgFDI5V4ZaXzIt2JjbKTzSqgB2ETBupWEoU
qE+eHdQbpZLCSQpJQzIcdsSYF/nm/DQm41ENSWNUbXUx7PzNmxxX0Q1AxQaoj0NM4TbgNW8DAD49
RC8MbPHQ1VRk0jO6pjKluxM1Ho+iT8q9uoiMuQqvXPU9k5G6M/Unyovqv1B+Hhmm1ycVInUYztd7
TFAMPiB/WIGIEthvIfFEozxiSOlO6wNpqCEFiO2w0imDFLh6d/RRUvelzzYN+LAOyoaEXRb/3nZO
cNB7wNSjHV8kmeMxFfd4dt13jPVW8GrvuGYLflJaReba+0GhL/CzsDH4yjaNmcw7MwKvpCZ/BLb/
363jGHuSP3JIajtSP/jqIfWITJJ6MqiQD4AHuWay1LYkw6E2uCu1WvuRLDKzj91UJ9cw99yPYDho
kVrQNceJyi9LDyxaZQUo5C4vOpmrsse/aXTmsfXeQrb4s5m2e1TIG/W+H4GwFCUpViyEp+CLVqlT
ybhDTSlJcbSdwZFNtUGuMgelWLe1llRY3Z858CcjgHSd1bMgC8XH1RBEUh/BUYHDLIOBYB1wwdwF
YCGAgt5wixWmMAiJIX3EF1Zj8Audwiqqnh5wjt2y/oOjwg11eahHHVFh8LZkA0xavGNhNu0e1nKe
a94KWxhnLY/aybnEKeYB0r1lbXewObJpkhJHhBbtNjty49kup/ncZR9JbhIqAkrX/Qxwp8iuLhNw
WkyxrJmyc2NXgI1nS5VSad3Nz9RTJVVpJwFfpZqKrVZ1Vqr46kdvKsAib9KmQVFuX5etRsebg+GA
X7QV8wsACoabLxvbqJsdb5Zxb7koetgkNqj3AHSFTIlsuFFDxjEDFmBv8f6kFXnAXaSlF648JIQv
GSYsBMSDCeQZHxsitCsim9l1gYaeAaWPZMa89FgBO39FzGrPIRCkn9IWudJISlqQoDaAn7QpxQb7
H4C49If6xkDPIoEtQ8+oYoCwZOaGAxYLlAKwKGIOyMtxto8onseCVsrmxEr2jokkcgeJW88sGILn
EDwE+0BiKyzARRXg/fCAStTh6+uzrLk2aYGhOfj1dgJOyLOR5ZsFKOBsg0L8156UTeAKu+G7zrBI
BMzxQJybyVQWWJhirJto9rsAIM4QklqgyGVjJ2G507KfWocMj1NAynbnpbCNHbJAp6MNzN5PNMTs
bTpa3AfeotSibHVeDUnrLKL71HzTwXNZwUw3UQZxuRV9FaobS/FRYi4s75FsHu6spPJmcvzp3zkN
IFYF9cWsllx6Wk/rhCnEGxUAzzcaaaWe3lcx2KHAfn77Ofvym79aOQTAARJTdBrLIXjhjhO8uISR
B2qF7SCHJCNtFGbdM/ItNiTXDjSMgDQmd92NAykSr+cO4GpK68nz2PcHY4o5JTiUyCcgxMpLLzW2
fiJgfR/5wlo8h0D85pZIkcR2VfqCs93C3MSya0aozm7qzykr0hfPidwJCcjIjmxEfiJZhLqHVwfM
i92t2y7ejoRBJAZrp0OXmJ5tMbuptvQx0ieoPpUpaYBuwaMv+vOlj1stp0gbQqsXbg9fhtWnNeCw
DWVBykaCBqeNfQVLUHABRw6o2kxAJqdIwUtkQz1uDeahshn+WaXWGprpRduZQMzZFkMTIScACvLQ
2iitzw6mnGeS68Bj3ouDlZUgXzQcFBeDDHGQB7ZEjq2OSORQYQLQ+G63kq26yvstFoXJRI1qDHLu
29eL1PmEE6plmXt7O1RB/tQ1BvB5s7C8DbKhHuC5vsZJVpxphMru6uYi4/rJbhlI7u9mpJjm9qux
4EU3srm8kaiJmKFshdX8Fi9+clJPcV1CO3fIvezrwNnrNwE90Kmh5zuZWEPqSgaNSb0sSFGpF8qU
oPpKVK/qV6G8ApnrC9CQroK3+jvRhO9yw8AEyw4Bwh9PUb1R4xR0GM9549hiUxvghGpq/5KZHSxR
lgoIE6kO7TYFTJ0z7GhICuXijFN+8arhsA5G12EOjquXtBPHVbQl4KhbiP5hzR80k1lNqxqa6dD0
xyVu7tX8h2xpnAQxflj828rEy7AJ1SIPFPVJxWBiJ3du/E0eYu+3pid+Jt8NqWymGRwY2VAfQaoH
3Li7nHokM53knYnjchPJoeE1ygZ7yySwbCKbkQNnJne7EtDXGDoSmVYrugDLc5JRwyVQbRdM9ZNW
kDH5akVFKLfk8hCfrAHJ+PsU5yCQBSx8shumzkUmGhpw07vAZXWqS2/+SzkCnu/Sy4ZssXpEdjKN
SWPiLACYkkN+ILU21MOgDuCix9Sjxgi6cS/cpFcBtUIbK+ckWr6DC8fbT0EsztTgs5+wtSrHAPzm
JSBxQDg9BTa6DrOF/HLeDF5VMHXNtt/wDsWcK7VyGlVo6U9RtROF08PV5Umj3B8v/2A/0o2RKzVB
fADaeXOOJRNmoJgvkYhzjiRf5mrs2cV8BH3fRcnCB3NyJx/qkZp6WuHmIEnDaTTiYlIDjAnqKql2
Qp47KhVd+zed1JbVUbKtamQDL5QY9+s0NqWnxLhJeN25aif8rpEXRy46Ye6nCXQTBa+9YAS4aHEB
8MSXpcELEzkq/GpK9mdieqaG6J6pR4oYsDLnrl22D/Kf2VI4ntrhDhQ4gEHNMHv9md2D7H47IIWo
rqgiHYwRCH15yK7Y2Z7mA3XduciufelcwZo0PPmsmpisdWVbsxfLTqDwBKyp0mexph7HedI8wFlC
tpuspABgV5QBmMoRxnsdzovwewaPyIaVVmud3MmxNkhzjYHtMmF/DUl8zi5oUDigxg+PoNT6rbCd
4Lp6btFTidxQpuZs9YOLeiDYC55VL/20ctVm5NqbpYM0Bdiqy9LDUF379Yr6RpQFTh6xUYEXh4GH
6bZNF+O5Cqp1M02Ze/ZF96Tl3pjGYkPjzpveY5XQnH7m2g2GteuY8JHe80NMMgaiiaMDF3eLhSGP
YeME5nsDJTon7aouO8igrB3XQa8d6h+wEWkD06bwbfuMijv7PFsoFESNIrpKVSYjMHI8pw/2C5Ya
T0Fb7u3Q6x3Ap8GI1NRb+YTzaEYXrVL2qKDdJG2fRi0YqC0HdRYJCMgTLJgurcf3gI+pkb2Iph3C
6oWGdyWZajn1SAlEr/2DnGKQEi8SpXxwN8BmtpnDsUOWabDJnYjd0iFMPlRgpL/63vLOZHX6QYlE
PRwXowfvgLSgxmCzwAICiIo4FHy1Y751W1LLAZs0zPo8b26RNW20U24t8WnKcizonS7Pt8Bpa/Z2
v5QAhnkLYo94W6PMxzuRHymsNNgEdp3dOOcmniV5NXHQdsukR6RQXrkkIzCwl/VUmdV7Gi190TgH
0jrEKtC6fb+d0qzHvvWbi2dwHj474XxwUKh4UobKZwhZtVs6rz30cQKWitILbhZq+G/1gHIaUGj1
e5IpRTuVT4aHebCW1a6dAVQhO2nRHA0B8DU8FHLO4oXkJLIB0QrqOac7JfIyARCvrAk4e/KXYU5z
gYfCMB+TEuQpG13qYEsNDsvmIxmu1N5i/uBjGiJBuc9dOsjAD1UVpNXR6DIqJGmsEkvMVfmFjEA2
OuqbdY27pLv2LHMGq9uPdRvScR2xGTahkfTIVLoDnmGLBqTeeCYTdJlWAPnaea5s7EL8iJBGQxRV
f0ThUXyiUS0m7JUDwg55iEDw35MwNyrx1KscdrsYPcDAJpj3uvVLNPjh2ZVQecign0A2LVolqzwQ
hWyQz6bs3DaLzuRFzU/kJLrHJXsS6bgkU0O6IuASgaJ0we5YfQHvovmOmgjZ5O/GA/WteHiVOuDA
uoTR/KINSWnzdDwCbxvbGPcIQnr50yjwNrHs3YOiR6UankPZctTRycPApl8D4NELTrjb524Id4tT
px+F0SDfrR6nMw17E7C/JZ++p66ZfiQR0CiRBmfYa4uiFN9JCcKf5GNvI2GGYpBX2tXe5W5BZl2d
3gZUizYAAeHAgDt5BZ5F1LSx/drTMsa7FJgdSNEhWX83eTCu27g6NKwGAu09ng4qBlcSdTMgWgfI
7SRfHUrbaV8cla9uT8zzl9dc/4Il4wlA83hX0AtDNplswAgBaDESggcb75q4QZKjRFSgESk8pLHh
rX931HFq+Y4iBclWwXodF+eIrbN9MCWnlZG6UBm8Yx0o5UDN65xNlFGc0+atp2UWIEZ2nTWCl0ea
aEXnj1GphKR5UP9PMh2V3HKexP9VaAtMApORIom4AQgHQz50yuLPbukPp5qb5r70+pehaZsreFOu
hI0ThNN8u48A5qhGBKOTJnhOFyXy5Gw21fVJ1cECN+jic5udIpDMkWhVPtv0zp85KCLb/MKwMkaS
GZ5ziQnwqcaoTzTSb2R6GVsu95CK3iJl7e3Nrl/0dyWJHtx/GdaMxQn/p8ZwipOoP7piQVWQbCyO
+iAhGxpmyfz3nBbWnkYmthiUnIZkRg40/C9kiVu0QFSR4V8v5GBMjjqOvrrtYXoigAwEgqcZuTug
DImKIgauj2ulu0XKBtMBPxLOKYILNYs/1seoLz9pEfIZ7XSnIlBXq/IKBUkiGZedlq3Mp26xhgNd
B2nru9YJsTdtAuI9Z0jMUbAlhEGisUtWOCUPUCfaRrtQj0fxU+UE9RNZkOjBlWQEe9I+QKVol5/a
3EOT9uEOutFHxa7j/knwLYHDMbGkLjUVsKeChV1pUDdhw1E96/tX1R2drtvNFarDtAf1HsMw0FTW
WOdos0cLawZPwc9C0eVaT3ysJeleHzX58zJyHLqK5GuDYh12dFyRAxwRjZ0u6c7mZrKrsaHzHBXW
DGTfsAapGDmWwfy1s5GKR9baj5Ra9jurMPci4SoOjWMxLmDwwkxiWwdue546ZvhfCtDp1nkkrizF
s2PxhvGTcHA4iYPi+G+g/mElUvxdsLDfeGlU/NaIsD70AHBGhr05HJOZCWAnGgVKeAAOtU88sDUk
ZmkD9mgA1zgwcP/0axdQYEiXB6ND0gV7NZbWsZchT9ets12Z9/EL8uTjF+oxI0OxFRLYDiTr68YD
+2aDeVhVA1JQGyrNCKCrshtfOhlAiSiCgfOYgxpT2GXCjJEiKKGOw5Y9mPXA3yzvgy7EFoCl75ou
Ovpmz66gSutBYY5iNQuII9eZfXlchtIKMkdpIU6dZhcIuBOWtHoJOtpLhTVjumyCLkEZhZxZ0Fxg
rPtjjknMOxJhM0scczPwtnp6kQLdpqh60N/KqQRZ6BjkJWNk0oJGXVgBDVhexXIkv6DACdpDAlw2
MutsA8WE5JQ6R4lx1GjbH820BVbMOcCQUMAxRhzYWmB1PiB1Y0S1M/MEKnvn8GAaTguwKm+engrg
hhyrxnvyF2GdqelnEc1qbDoNsguHPrQAwMoYkBTuVtqe1CtL1SU9qbQl9SJnasKLFjot3ivASEqC
Y2L7T+TiCNff+C1QffXZT7hUy3DVY32wBUAjpH+SRp0a9UuT7wsL6R3qmIiX4LnmXbwDiCB2NIIy
ftFNg6OE52z5nSRLVaH+d5mRB28PrXEkYe+D5GgzZqCsBHpcvImT8mWMq7MvQR2pwZGuvxo+yIYC
r9j/bEIeSzYA2VFHfQhDQ/d+TR4X3cloAuXwy/BFgsKibq7BMiR3/MAn4547eUM0tDEzqzZaQz1S
kyENqWHSWQ9Ji6QWOGvDBz+TYyebe+Yf2uIhVLeY2CHUd+P1f3oOtuAoQ1dXVfmWvSkWZHOo6itV
dNXPrX+0g/Y75esqmdL3HZKcOzGCMYlquQbAJoAiCOfJDQGjcGPssNVXp4AZqrHFMKHwc0dCN8Mv
/YDzKbCIS+rUzChAcRjIolJlRV7AqQs2K3sVb2yXQ25jOj01wH0AInWJMjGcPhV1y19SeTZFQ8s2
QZ2NOeKeZKTVdo45fGC9LcAS+uZKvaUEqMloJSqkVlIMfcGx8xNkItblEUyg/pXnRRUduiwIwci6
HEWeje0OlTj+VXX9JhebdmHO3pp9p3mZJMCaCfLrOF1m5GfgWbWxBtBSkw+F7NiAEvSFf1h9dWMm
rHCvv+TVb2ql8iL21RcC2Ust3mtb+tJVkIcfxcpH/cBqDxDUVrJEu06ipbhFBdgVf+n+9kI/OKgh
aXw/n6/UiyXMCg2LpMTLrC5ARHKXkUlXYvmlIiYMUDIt+4MsLODpjqgjx5W0RzugzmqIzdko8Toz
q5MpEXRSPHWGzBjO6ndCvwPAYaM0MoOmRxLaefUzWaQLjXPczj4F0XYM3kYUMppDskUuDDsuS9xv
cQaMsYHjhBMwj8A+TmObdZY8wf8wWVGfbLk1jS9V7O0Sx8neO12fvZ+SNHvfZfiTGus2sW5MgAZp
HgGGbj6TjkzNcPo9ns34rCxGbi54Z5vLE8WgBkntOPCN+vmgrtVhDbHvkCyhLmbgm3iJ02hjNzYY
olDrgJ3ToEO6XAIuQikLhh4KOaQeyZoWGx+Ls1wezEhpSq+hcOfjlJt//TIGKfJJxBtmmi9eVo74
HAxk7jkzq3dGPoNL8GG8FPn3kI3iOvvteOtF82xLLFMhR3PXYWoHdsg+tpTO71LzmuMTBXWlNR7z
Av/OY4Qf7DEIRReBzdFCKlsCsgBjAeD3wNwrEsbDJ8xzgf0eS9RvapDmY15FnBWHeAJPMCghuo3T
Ns5TRFkigIYujg7gbLYGjQHbPbwrnS8BmwFn7fvY++Sp+1tZh91e0+HO7YwapJm/I5FnM/9aYGOT
RsShW9mze3DGAWsJichGje95AZ4IPjIIbAuTjqVoDiPy6m6DTJlikzlgjo0hyZAYldxKHnws0wkv
fCkn0eiC8zHxARSmRbJXI19h6xgcr8U+ysONCL34Xb4lHz7P6c0wWPGcsW4/OHZ9Dsbm2Wzwu3Wi
Yt3EWdIdOEBhNw8KS9pZEQB6GbC89lpLChqC/uaL49jxEwUO52BYRR/c584zzedHsbwZUL88Oz4o
HAsUny85C8DJPATvgZJ04Kj9faGRWQrxLgavLVBphmzL4gSnsKPxnez9zgvejxZPjljoyXMRuJNi
GEAK2+TTeKiw9Z/hXxvMSUthZmdyAV8C1g1+4O3jjOP96Tqtd6ZmDlNgvwrhAX8WPZJ1TfgPsrzm
va3NUKcE7HZpp92o9+D7MCQTHUb7/jJUaBYh1vBlDnDcqAXUIpXY6Gaa+BakCeOJ5TXqp0kRVZ4b
PVFZjo+dTVRqyQoel7p1j2Rse6w+JxPylaueoZhJFm+ram3qUtNhizGLcb5FVdwkwhKxfsYCv92N
qELZtCg+ipajk6BwGW8v1n4NxhlIUCZwiHthNl+jsvkbiDDWTeBJeZvK+B8SW6bn75Jx8k9e7RRf
+T4KzfKEbBbkToBUZld3laRpcZ0vAKZ/9rjIP0TtYn1whvoyxK3zJc87BopVwMx6Qd1+ikCKKPzC
ui5FaF5RUWmqHsmC3J4uZvRN6+y4a/dRZFmgaOqrm918QVo0+HZkrmIs0NiO1+9ngccZyajB+uZv
R0zesQEY1yldOFgu3OSZGhSQALhej+dqUibgJYIivxv+xESLqJdZLH3uUv4amSJNqC0XDUBMALAw
yGaUWAoeoS7QWHX9qfun6yS9JFXyjpJqgyy1D8kqnFVKzueb8k0API2Uknrv2B1wX4WL2UofobzB
xn8MMN4Xv3nJI+AVAIGZTCxp5+P8ZY+Vor03ZM4iwDJK62PVDibfl/WZJuyAhZmxqSrKYznM67l+
CqLBo5jMeaMm+qvpPXXJnDfVxozm9wYQKsBNCexfI4jAT2xPRwIBJhFD1fihyUS/oyEp+iL/NmLj
a7/0S7rnTt0fxryyvgDj7mwvAFcvJo7jNRE478s0i0//twVAZuqta1ri6OaudaFG9Kmtev9ZNgr2
EYf+7crVio1vrhGagMNlr1VTPxZYYRn/2eZ8/rzw2N2DS9q5JKH1tyqRjWKPnadWViHbACrEWsq/
6gZlX/gOlwVbOTOqCq6iB9U5RA8WQM5ey5yJIV8n6avjmJoz8EaM+bYADuXYJ56/GeSQFKDbqG5A
p6BBYrR1jAwMnKpWaZQ9AW38N5wKAuHvDU2ce7WPVA8DNe53GfXSycXBn214gHF/M6beWA3bGlRO
zyB3AjB00EbAkSzYjdNQxOnG6ZC4zkRaX2dAEF8rb6hxIpDucikiOdKQqmK36mKZFWxMkFLuoiGC
ikyzJjcA2uRbHdgaOBIBUwAdjhLSW/Xko381lIq2iNNd0LuhMq47AVBDsvbaOkOWwI8hOjkkWWja
gKwdZUjuuxGI6GR3JW0plHYwS6BqvIIU+TGwO2lvT+07/hI+We8TPmwt6j1Bo8YEOjfidvsz46mz
t+FYtL/3GU4mot76EhWuP+1qxtJDmcQTkIWa5fJAQ9HlAtWrFSiLUTPkRRs1JkvRohL8gLMfAW5d
cznbfvE9Kpf4IxLwhydzca1jH6blJx7Xn7MkK7+hrv47m+NfG6DEAGjDhXesYn7k3ogaHNfK0mvP
bRTZyF6ShDlSi+5jEpod+FzzwBn3D4qZDSngYdGQ3UwRacxzrC+QOXzkfT8+8TQ8h5OJvbkWTMnq
SF+N6WBfnd7Tab7RmoOzpS4OC4C3QF2VHaC68gRoMGVOgXLjA/I7JsuMMUW5O6juaA3W01jGmP4k
I/8IPETgcoCUHqTywJ7sBQfJee7uSenPrfMucrwjKZMU9lXugrsWv/kzyarICk51HzrYOoHWx5TL
btL9ak0dZ1iJCx8ZJ1c8cC0Q34Tpp5QfiHmABmN9IN6BN40pMdzfBqTxBbAWKgbOxaAaULD0/zj7
siW3dWXLXzlxnpvRBCcQHX37QdRQUkmq2S77hVEeDud5xtf3QrJc1Nb29u3oF5hIJCC5JJFA5sq1
gO5DW3JmgiYcWZhAgEyFypyowClF6Dje932TbApp+iuGGiAIwUHEt1xJ/tQrZnEbZTMrW/FzU3dS
DOHdFCLPpkapaT+ulgHyE10KUvE/T6H1Iyvc13nRA+EZTK+xmyAgWxfnCKnXc+MCuACakty6VQMg
CUXKvILc5Tw84FB5m2IggbLDrhRBsuJgmr01059U5rpUvc7MQQvb0C+3C3IhGqRpxD9EXQQHerWa
yb0SW6fTNVijk9NJm/a/Sw9paqziF0mnZXKA/NiJxwfKOUEc8LtsYxCmKp6MhdIij9uNrZvZfjEt
LBciNVRJVzH10L35yzSy1cLWPV2YlqjBpTKGilGhfpCKJtLsyrehA8KXI84dek7QXHZj2b2xSTpQ
ncL3wftwrnJQVEJwpF7ml0YSPfgpqrwiY98LkCtPbVd8NcyfYcfDb5OE2rQRVfy2A+DlvtOBHS7M
Jvw2+MGXEJwLTxZi9XvxUNV9B2QWdMeyNo7vDQSMU9xpnsikSfYfu2ggtqJMLcqytgOSBQAUoquB
THnxJ4+osy78G033t7YPVJgLHaXboZqaDR+Dz0PP62OTMP1R8iY/RlnyWthiyrzOLG3PByhlx4KQ
PYbgX3hEToLGBisCbZSqtKeZ1IAS/bPpiNEr3OqGq+onCEmzW7pauvoUoGrQYvbmamDpLs5DlBaH
EApOBBtHHGRCpvQ5NjiEMX716rwcC0BP1M8iKD3i0iRIx4LriANr5Zgg114QJYtbUJurvkl1JTYw
QeQBDN5SirteNQaIFEB9rB0cRZtA9hHx31vf0G7JtNirQPehwdYNa7KJydF3EkKh40OiC+OAejG+
iViqH1zwsd2Phm+tWulk330n3NV60ZzA02x6s8wCdI7bte9ABZbEEkhL4XfSCjS6uEw5k16bAD22
sAIFRANE/dbCJ43guqJdMjS+7hoD+rofcqULK9Bim5mDlr4bO+/zFoIgugJHrsIR9vreru34PhDt
VsZ6/4TQeP8kQcekmJn9/ahsjgvEuZ04cjWPKls0tjsLQrJ3ZMoMAN2xHxo31E3b2sZtuC5v2hAB
6sbXH6npRd1uoRk3rNuw0DMvZ9W5RIXjqS8q9thZJhimrTq6mFEJI/MYGK1uaAEcpMIHteZkS+Y1
rv4lcAdjzUNTu438Ibm3x8xZDSiT+Kb5IdJ1VvNJy2JsGGQZ3YCSnr3ERXtPDpABlKtQr6z73BLd
bZPKYJPrbvitQaGtWoGWnsZIrMemk/g7fdPSKLqf7y2BePvHXiTeqrSN7qcuxD0K85jZfnPB1rBt
SqhpgsK1QCRKbYqoT40z+aN7BKnKWWa2uSNb1bUE4aw3jW/ln9PhmTS+AzOUh9AxI5CriOmVc556
Xc6b4wjx+M+We+EV2S68umh6NUJUhy1ebflCZqBup0NphfHsJfPk3SsTUC/ierYdmewhgRyhXL0a
wyffMI1z2U0HnQdpuK4Usz2OnnQInY+tvZ5NO71L35Yj6vVBl1xkUFy40NkVYtrY32nBMVSCF8jP
IIaR3lGnJKWMEkKtSLGCn045LAN62aDKDLGOXcJTxld+XK1ilD1OBaAzrN8s2OAr+K9EHS9K3Mcv
VxBimpCgShMvpeC/1OdZJkBIOQZglwaj8epqrQt3TYYegmzOgeYtayMRk69RDIftaFoOKzvoonuQ
iblIX3eVNzlW/Aa5o8+NzMonP4PKVs4cBjgD7MlU7OLetT+5gFrcGODk2aZQxn6TnefKXv8K5j17
2+q8vIEMkfkZUZI1jUMRMNpoCBIf+rxOnge3faT1rCADeWyfZae8tpx7bdCw31EvZOgNapwDO7pH
8ewhz3qQPEkkru2ynF6ztnE2YByNboSVyFde6beG9MunqrXGO9RFI78dmu9uUz1EN9T9q5ue2g9W
na2xB9giKGk/d2NYnhEw6GYN+8hH/jQY8mBPX1ELbpAVZQDh9sXaikztycnrT2Eu7beSQ1xZWKl5
NzRDdpoEbqU0YIfpTVu38We3kmKXgdN8NwlHfA5Ga0MOcRklqIEs5RHEKs29VSCBPE2J/QaU71uE
Ausnw4ybQ+MgnU52B6WIAOe8BZnmbEq75PvWqrQne2w/+Ui0hzme5iOU6B5bS45e6QKWHn0I3E9J
cqsP0EAgU5uH3bnEDSmODeho5DWS4T0+Xy+B/HGCxD0WyCBgfLEAomT/LwvQ8n7bNufISreN4qCO
WuyrM3e6BSq9OHXKRHbqUhNXKAdt+Vh4i42uFr9JpvVx1KHdW69d3x8OyyYTUuu8WNN+k5oPF07a
qg6prS670w8fxPHGQ2GF/wkSB2Hbj404bckj0vShPTntwWl46dLV7LPs4IPUj7yej+F6caR5luND
dmvO/xgaKA14jnrhwG2qTagqaixVUROrK1sNcA2KUzRANhpdBgZVYEO2ZQAgjvcZQcQV1DNOcCpr
rALAPyoQMsyEezHkDg+JVrv3dZOgulXFlIwREZ5BY69JEYrN7zxCp96VKIR9NTUHFcyRVq993zJ2
0IDZD00iITLc+9o6cUO+CcGjmWFPXK4z7ob3dZWwx77Io/3UVMCNkDegkBWwPF1xCDpLfwy0eDyr
tYIpRx6rzJutq4K1Szh3junGhrllIyLX/scoD1swGi2Ok52fnQ54NzK51hB7+YiAqGMhRR8psVK6
svDlaZExWswQbgCio8myad1ht+2NqCCSyJb8moYZqKBDjklMqLbFjg2MIWqwH+v3GbUaoWEacDL5
+n58wL6drfF5WGdiSALmxlyHtpascTz+RZtElEjIvtQROITJbeZUSpSzayfpmowXM+A82X46O7Mh
is/vBdFZtW8bo9vhBI6NWyzv3cwS/2mHN+4GtgIZ9xtUW48/wPb0ZrtMe61R+Oxl7RA8B9jmQV7c
kXd2GuEQ0ZU26r2T5qBDyuFGGiXKILLa3fRJ0W/tKkPyNGGQD1EaIiCycvel5m8WE9mpGS0+tquL
fttLPESz02Ii5mWaG+rQ/AbibURJOVD2QapHZ7zz9KXTEqhF2cPrqMXNnlu1s+7GenjVwfYMGuhY
nnToDr24I1Ktyi3jNlSIYhcyEVo2vhauQAmiZtWI36HSbe87he8VYF04xQVAsnqEm13XMLBSAfvr
pnmy9/UaZR3kQo0WBwj+V4npNU5j9TuaB35NdXN39HU4GOfCEp+qEPd7t8NT01C1zKnEvZW6TFU6
L10aLZSzr5x15Xw1l0bDJFmDswWZ3JKD/mFuQ6Befl0PTvFxnUG9w9ENYGFEx26pMVXod+kutst5
ZP2YPL/G38bJKa5x5JnC5DbMA/PExh7xQz0Id4KBAAW7IhipcRUFbgpwZMtmw2IlyEVSQtQkRfIe
Ur6/mdkOHLFPVJrjYflrSYJ0ZDh8T0DXQ7bdBuUZvczigmriaBNYKPsZbL/wONjzkFWAckdahv1d
rJqhQzZfBOAwpgFqUPHT3+UJWMTD0u1urmZEU/wa47G/v5oQIDXu5jgYL2vQlTbUWz+ahiP1mhiJ
zVXEk5WDkMB58c0NBoQQEDhtpFjzVYMYGSh6sZ+du2Tz00zx9CojDV94YwPXcsjRf6hlBbrIISCJ
3CGJZ9FAZ4inrg/rI5lQfR2vRRSAn6Z2+Ma0kEwCKU9xQl4EN1O6XBrW6TuWasVhMdEVV/fg2Rbr
l6vQgFCjSX4TIYbzKPwev32tRkZYHexwfun3WYa9DOQ0IcYjRL9mKOe8p7OfjuD9xgk51AEg4vpk
sSC/y6TYh30HtdmrpfSy6vd9YYhVO+LnkSWGs8sa/wYYoPAJIovhk9U6CONAr2dXWQ7g/k0W3aWa
O3tMwRdUwjkpuKd8H0R+JTTDIH7jg7dJdwCdL3T/SP08xefXiaDfUNeAQqq2peEJm+A1QruVR103
DzGRq4nLbF6M3y1Lq28WSCKBGYVh4NNLimKHhynAKVmrx7uBoypnKkJthis2AVSziiF9jdoUz4o+
Na0zznzW2RbZfwAoa26ot9izfoz2+DV80VljnQ3V+NCFPQUVzz4VvPuUIOkFGNBqJG3MwjVfauwM
Xv1Wk55hRNMDiDME/nO+vO1ie4BWQK5ta8x8QJkxzrtTYb7mY/NpDMNKrdPXo/NFasYThRSAR/hc
WYO/pd7SLMqOZCtF7swSkVcuVSuu5ztAp3agVKWjnIPE07Caj3t1rK3yGtASGlmOgAjScc+HEIyS
4WjuDAtwSBtxsUaVu5AJxansCGniXWaAskKrM3c3y0JMqI8PoNK6BsV6/+xMCTvF2fSqF5HfeniC
pE7+TGoSQHeA8aUoTzRPSPP3y/Su0pKqRbrnSTPcRCyUO+Se6hejq6EfmiBvoMU/WWI5T7OD0+Mx
4iDEp5vxjon6O+m8c4KH/E4B/sOPVOAbgMPWMqttPA2qogohuRFb96Zqcjb9tEDAsx+4ad6T3e8K
d11GUlsvtqnAI1OY+GQRPND8lZ75+r2LOmZMGrgFi9Wyi4VcGzybI3YQUIY2JN+0MhKHwbDdA13V
v+kuLuQHCsr3Gcu0Im5WdWjq+8WXD/Vn5G2rLY7jOsC2f32JxY9ecenS1dW7oLlXfiME4FZmXxee
owgW2wZZrCx3na2lutBNG+aGRsm2uOAzA99NrRgBF8doAl8mrUBTmlY2e3ywECMZXXkzaeW012sb
+BLR9ptG6PlzbGEXY5pp+I3Hxk3HA0jXWgJ4O5fZ3yGdDN2mkZsvFd7pWqRCO9NKoA6d9mkfQ6pC
5P3GAPjtLMI0u6E7v+OLGOBv+UJ3fmoKayq3duHX61lBkSsoM2TKAUmzwyHxxtBcmVpU3JO32eTJ
sgCLQbemgWfY1kBw5bSQv8N/Osyn4bQmeg1qLghPgpJ/NbqUnxMtYI+Qbu8qM3yipsQxcGPHlrGJ
AWd6wh60uSvztyJPHexGse9Ztz5Y5ef+ZIOUfQRd0wG6oRgHd+JqShz/zo0i7WHieBduK1H3X/kP
cWf4D24B7d3cRFaGujQgZCbXaWOLDc2yah7foUZSByQPedfw6Aue3uI4fDQLu7lrxu69KVw73Ygs
2QZdwY68cqd1L2L3bRwemqHKvgsQveMd591ZWD5kGAy89ywENpDxtNqO3MVt3hE4oPq8drwFvgZ6
MeSSCZNGTQ5ghpBTva/kYL4PQNs2m5FwxjCxLT6OT3plYB9h8FvUeyigV9ryWwdvqt/nDlipqW9B
e2Q9dazxigZI5L5HWSf3v5ZmgpiHVDhCkumjqxoyq3vwmJ2CNP4BYeX6per9eqvJyUW4vASX3lCl
a4cHw9c87bda7Ds/lKttOdXsGvWFBEYstg/IbPXnIQYngQPi18/lqCc7kUz5NpWG+VkKRFCkLOIT
jeLTzHLhfFomJbpd3EtZhihEVoR74J0T5aoz2v4WcaBjBkZNIPY/bK2i65v7l/7z9QgGg9swgyae
6db2ccBvzItimX2vkhc+ucabIbFlL6J8PA4xG88pOLG8CjT1Wz0JQVesckJCUZrbfYE3QX1fZYvo
CvKiEAAf2egtAy5llJY+XV0vUVbBtGWy+o6/SoiidNDoLA3ZhCLBDZrUXeMZ/D5KA7EePYR9G94w
N56Q9u9sJHXASHLsphKSUxVQB2TDvul9gK4kedNlMeGpktkJFMf7CERhVY78pVKOR46kflBI1Nlm
KX35xYatcbxvmYN01uJDw4WbaWc7D4Bq8scncDZN23LwkdhMkvikVW4FxSYt+hQ78c9a1ZxoxnNv
ac2PEjVoK2CxpicI8kxbY8zz2yRBXhnY/hdDG5rThMTf8tbSMJ9NyzsjU+m4e4Ft2/nf//qf/+d/
fx//V/CzuC/SKSjyf+Vddo+Pt23+699Md//9r3K273/8178BZYQujyW4i39NSIBbavz722OUB8r9
f4RpXed5W5jnDMjXHVHtEK0OM9OtzlDjuJiIeWfpzuw7EXRacC/f8qSNZkIe8rgi++mFAMErswyg
+/zkaDvgOYiQWfTwOE2OiDHjY6ZLiDgkwIXBh7rUQOoi8bpEf4gmy/IK5CvfoFHu4c/v/JigH7TK
Sq181pCD2uqNnR6MbGrvTCvBPcEA/RtJ/2g2ovs46wU3s6Ie9XGyDG5Syl4u/VmBDzsZfxU4UXhD
4niTv5FiPT//4iCJt6Wm69CMKAFIpH6t+pOT2cMaYGntmODmhqLLh9x1jYcohBR6PfE76plZNN71
befxAAkDrwel2y3Kxp8Xf3NI7BvoLKLkm1yyJsy2meMXa1qAGmgMxWtjHJtt8/E6OgTNV0bIg/28
dJRbjyA5S4+0tM6s6DyICAxVInyi/EJfFecUO9kT9eJSZ1D7QeqC+0Ph/fmbxvW/fdGALnWBF3CE
xZlhOn/9otWpHUxJIORZ50ZwSzpKTj2W4Sy+NKsrFajuiyKEV+ZhKM/cgkk37+Z+2LMiXP/VR5el
32xRk4m7G1EY6ni87tupDVb+ZGT3xGhIA0k7fgd1mLlHugByTVPENhO+VFstWGXxxL/l6kFmtFZ5
CiFdfxLMxHsB8BLwRns7c3zbYRednWpfjCjJ2gUmmOmCxrXWbQDNTRO8Rqj2qqDCStkmsIICkk6p
pdpKoSg6ZXdOijTL3AOfsNzVQVodIRxanVsDYEE6zKnTW2HmlQeR0XY+vn146BPLCi8NG4xa0fto
YH/980eFn/71ZwWBH9wMTAA+BJhHuRq/uCn0vTYWmeWOZ8AyfW+U7pELQ3syqsY9StcqvbIP2Bcc
Qs0VSnfLc2cm5aNjaC9k90Mt3sjClHtECY3XUDtYQ8e+oKRvuJkiw9+Ql4Pjp1OlfBN0TXtjpWVz
lwN3slGJVo+6sZDNXaiaLjEvB0pU5p06iQxyzWIvVk9cH8p3mzwog5spLs3PQwReQgGwTd445Yve
gatReU31qEErBpP8Tr6yoGlRGpwAPqXjvrPWzFp4tOUthIsIbCiydcPco8/04UvXab7X8MG8i9w6
3ENxDn9+nGbvGatQO1ZJ+bUIo32pbv5Fbh+tKd/EWojxwW0ehRMmq8Jt2YG6TEzW3Zj1CIwCj+7V
bhbsUMziQ9Kp1PZazBExj4zXqfTjb+oCfLzJtwgXg7KoC7J8DOW6XHwwtGN5Wt3SaXFp6NyISARf
Q7mn8GjAxK1m++dvj8Wt62+P6ThAKEBGwTTwVKFHzsW3ZzISngShHZ81IO68ynGtk21M+EkJaC+3
JvsxqoIkMtEg2ambx3p2a4b65spOXWrCoW/XvCu0ed3f+bUs2Y86KkoK9crLVHqFaYRIEE/Y5ys7
vQeeu/0hLoOd3cXuwVSNniE3hsofhx9GbcQlDc2XZKU+XeHQ7R4W27UPLbcM0xWKDW8CVPfepEP4
hJ+TsX1/vX9c6uJNLGtdLX39yuRI725endyX952BYDZTr73YL/yWV1mWWWyjFr04fdtsfXx0B5Ek
EISjS2piaCcdcLzTD4uNrq5syK6PYFRQS1Bz0acl5j6vIjA0tQhD/W6N39noZQAGxC79ajgESd2q
0up8ywTwDazwfwJzh3SkkJ/atAYfhVUOJ2eU/AA4JjT9uBY9IQ0AnkQgBr4r6ZS0tfyfrGRv4E2V
nxx3+DVJbVKqcuy3bclP2MOn4CJlae7xvJGof0HATsu18JwM9onR/XxSo0WXvI9mfRnRKDLF4RNN
kF14OZ88IszXkZDbDm4SbUfAKo7cMFOv6EGdXUd4io9GAvkt1hnPXWcCclRWX7A/jHaJiZrtYeLl
FyN3bpyRsWeaPrnANtjKbZku8H+m6chihRBZxrluBtoxTRdriIrj//qBsZsxdzTiMmNb8bxb91aR
vupNf+aN4fxAovWBacnw2QIxz2bIrRac0rl7zEwz3GSNkb6KsV1cqxiSFW3ovrhVaZ1Fw0HI04L3
U/VS7psgWpIIFjoT0z2A4qsN+dEINSgfQ006ZlzZJbTGPX2q5cYYgMXXpqCds1xL5mxJcA2OjR1p
hk2JyoPN+TPy600g8To/fp9LM66SY2ounjAQ4NDCHUkFJpmGwkm67JFea1fMDjZNG8UHshWlQOkb
DZRcans8Nxxos0hRAnijKooru2IHurJVl66WgU7VH/dUf0yX5G1R2TA5oZQaFcTLzK5Ky9UkGgCs
hey3PGu/22rXVbHhvZF9BFUl6uuI8dWrTolfLuNjkQLZkAEfk6sKCmoaVRpRU70F9UdA1laGrzub
RMFXFkdUEGr7AIH3+X9M//nIxebGwY1j1krM1B9k/qOx+H2E/lLAozAvbhUqrO+K27xN35vKF2CW
Xvo0PBkKrEpG6kPcxdhgIxit5pH/nzXm1Zym3saabiYnNytThI1BRKsJIe4RKx0ODPvTzcQA5gBS
Y0cAavKo8Fu5N1zQ8ZCHDgLNVVnn2RrIAPsIytX9IPpuTz1qhLIvXRQTdocqqIFzRaVgaQUF6kP0
cTOZXVWtiOvEibrpdu7TZVjZebmlS2oy5Ln1qjC3II/tij3ZaDW6ivxSQcbV6jbIfRFmddpj3uBQ
HjfAyjzQyPI6NAdh6hoAv0GLvXpgxZ5glhMoBPYVh4Y4oTTJNmwb29ef6NrWcbojd1cRnKMG6tI9
aPrGc/y09EAbLRxj1fX9D8lMvBL26zsqUYwk6MeoyxTS2WysbNOqUam6NGrEabGjCsYp8zNwkxt/
mLs401zXNg5FkLqrGmW+t4n6nlmIyEM9Gll8VPwoq17KHKkx1CF61E9RXYl6LjVETWxk/WYIbCQJ
lSfZhjwKki31adHFe57iD/36z1szprPrrZnlogrQMBzoNjJhOmrrdrE143qoOQhLGCfAt+J2737R
41eTV96CLr0CpS5g0390QW5Y26tFQgO/2taHdrDf3yG2VJx6PW1R/+yKYyKGh6wb20cydUZZbOyu
6TbUpYHfTMr96YEcqGnUJK4mLQt9TBqsvlphw57Ox77SAvtckbrf6PyXQUkCtOkyDFe4D1d7MjID
N/147HsUx2WuFmz+JuOBp43A/fIwkKgHweFzQsLTpQFdtS234hIPtBz5usT9YZUcO4Ji+lwEoFEw
wAnyYILke5sEXXBswEkIfczW2sXStO96nN0BYmXOSzBONVJwg/utc0AujSByAIS9uxLDTuCEcYsy
QQi0LrnINE7E2mpwQgwLOxhXS4Jy7rcGcr5qYgTx7T9/gcTfDoaW61iOqzs646h9Ma6iRbFftBV+
uv0pECD9CUxU+K4qWaHmtUg90wzQ1aoMKtTczUH7hYoTMH2XEFJLM2tNRmo0/DJ1hJekv4Zwa+P5
BTM33DYlNkng8VtRAivuwKHc5VJ61IXs63tSi7yXAfwR2jtyWQYo+UUzlqVCJd2ll3b+1W8KJD1R
ifI0RBrkld0IQmOOgwIqFGV5vm6j/ix7BSNCeWMjbec1KvzafUim0BXZUGeS7ByteCIplcX+O98L
l9Q3tv3Qy1U8TZE3NZl+LB3L/dSYPx2F+0uhTXrIOTJ27cTHV/Kqw0E/ohBHfLLzn5byqiZA5gIb
CTnywlFM0ZpiLfLCWmRevGgSrcXAtXX88zeDWfb1rQWpYoeZjFvchR49u4oZGCCM7EJhdSdLNq4n
FbM2NWHMICnogCNnsdFVNo0eKFjiczj6kJkgP4an3IUfTmDZPa8nBKSa+Ny5UbAfOqtZFWWaPeG3
Tml2Sp+7OEl7kRE7O7IBm68feR9/nTPv0qk/a7WpHcm3ZaDgSfHxr8m3zqvqKT/OnkMYCK+ra3Ne
p8MW79jE7Rc3AYDSm6Ls1eVgjaZ19M6Qu8poNbDc8HpdTFazb0CXDmAzE/uJa8knxFl2RWVMX4cu
vLSXKI8iuyjzS7vyj/VEfvXT6YtmN0+tbZ1Ret4+4hzq37us+BwhXPTqNLzYKfbBbcra6tUMrNM7
KCo2LcDGgh8FSBtOhLtRPRkE/olAOR9jtmyNl48eQXI+eh/zQCF4sQqt+TEPbAv+iXp5EM+vkCUA
dgYBQKxqqX+anML9T2+P3uzHWyDPj7cn3cYb8w4FYSm3ley8UXIIxrrandYPGZSY7fIpwKkKobu2
fMp15922jC5X5Kf1jfnf/BbEdahTBdVdm3OGWyXCH/bVT6EbAM4PsiE9lRwVY6ztsc2nDNSclgJ1
2c6wWgkhhF/5KVNUyJLb41GTNTIQqD7xQJrlPGtakJzwy/oZxLb9bE2u/9A645qz1HkWqkFZNzQ5
puyRHASvvse6U53m3oii875riz25IvUJTGPIgi11mZFMG8MavoCnJF2BzdB86PLOfKibJtuNoQZY
rbJR04aVWCc17zaLTev8xJtCzne2bb/7AeL7w+iEfehMjkAzIK271A/KM83Kmjx7KLANUq9CFkTi
qhNAm7fLCmafBoflHSW2HQKiEOQHqaMUtGga+x6ldoOKlcaIhufybeqA32v89LOIo+im7qNiV5W6
8Zr6ukcOUMk21qONqoMRoZZH08XXhgZoSe56mhYiEL3K/ZTv/5u7onl9VzSY4ei6YZmWZaE2QFdf
lYsNV9VHwQgRJu0Y2mBTX4pIbGT5bOR6ZsHqxb4Uk1zZIM/drl03QAkLqthWYRbICzrXpZgnLCBk
oAtrmkeXAeKMNTJIItDcZcAECIetaMSO0hZloM19S8jlQgfyKYmBlWrUpQV061ZYwbSiYQ1BxmRH
l5Cb3vtGEBzw3vqDLrAfyAqtfC3BAeUVkZ1vi64/F7h1/wjs+upCDY1x2fyQsr0aGmGRaugvPsiJ
pCvTHqubeuOIqrwjulaXdg7Vmixzh+z1hmGbfvcXCxBr8arRFXChEK2Xq9L3THFdUZNLhx1jMB21
xGaFuCyYSRJufKsKjd9c+KlpHCDnTc/CzpMu0MisrtlmiFAEZU77hccmKsuuXRE9EvHaLI2q7pRD
ue0VXsAv6/DJHqCnh+0dYK6qB8WKGx9xHvySOwflqFBmTlNIGQ7A8NcruqQmV0a6cl0J0ou4czbX
A/309OcvuGNePfUNxnGDsx1UrjHTtK8zBU4jwebHAQbIgwIRIhS0vwyF9VrGhtN4j1ChSp8jcCI9
dzlDLa0d27et2WXPSVwC7RhXNvhO0NU1KFIAg5kB8OSgsKITihGzRVAhTnUBOEhS7SiJQw1k2ZNj
WMW3tI+nNA/Z9bLYo5AhGR/0NPZ3dtRpbamodDah9mNscVvC3e8tsGOkd4E+RuHiR5dGcWB/az+S
xMkvjzkfTB5gIX6IcOab8zDgBWJAZyKlRJkb18zZcRDp55Fifr3ZMaiO9e+jcTuyY4fRSqDk5s+f
AiLrf/sYBH7TwmBMMPAf/y255pi2iy0/IiV9YkmUIYKZXHpB0jcheBH1ChU6gT1+ryY9Ptc4Uj8Z
abYBVytkfQBBetLK0MRRrOuRfamwdYmY3BQicB/jHDXzY85NSBQ07mNSav0xwWYK9Jd97klRxVBD
FMYNOec6aAfB9HPTJ9WYe3U/ZesyD/yt9HX+WKamvQVUm+tvMsr1B0v27RYEeN2NjHzsZkGe0SB/
+TUMyxah6BGR8XqYXlFLtkpxRpvti3+KGM9i/6s/rZN3yY/BhYAG1bPq0BreWYgMeTbVsi59Gs4z
MPbZveFDx3csj0GMxp5yCEpJB02sDfuiSHdkosHFzUhx0wTiG35GhOJtt3OT22KwdaAZ0Zgopjl3
hf5c1kW/H9K43Nm5iWNqEMh2JVK9Obp0ObZpvOum+m3uQuPpoZBVsJ1SUPuvNEQUDrkU+gHHBVxZ
AkbqX1xeuM6XFw7zNLXAstQ8lUbCpoPASwXUZFmx2yjqvvRTaG7buAWPkzFpaGkEYEh2e9Gf3dUc
uqpN0DQMuHFt5i5NnxeBQCloucrVn7/6zvUDFox2lu0iPcGx5bJ04+oBC2hDz+wU9Q71mIcSiEnU
4EE1rYToLbNe4o+rYgrfbcvVP/oVloXPJvL7h9x/xrkh/SIz1OSJqDe2iRymr271Ujhj+oUpc4R0
91YLzerUJzkY3YvAh86ai9NGabWfrF4HNAtFgX4fRgeGQ8I6VpWERu1+cyPbSE6pXk13tsTt0wt8
SF5yLahPQQaBasE6894HB/25B6cAMp14aVGUIKIGOf19h0KtiwGaAS2u9xmTBUpTmgFUdbYKegxI
sP7MM3zo3H9N4xhLIb3x589ECJXLvwSVOIbJhO5yxAls5rjOVZigtfV+MJ1iOk0p0D0GhLgRJ4vc
4paaKUlLKFKhSVughlZ0ObFuM+bQUyIXLevKWwcaT+/zLvqzt5pNnku38f12a/lauMoU/2aEvO6m
4FVxF4+suKOrlkOqrwj9dH01IMF9tw1LnKBpIFE7BroCgSGAsjiKI7z6a6lUrRdOfnSIzfFpWZ08
BHRuj7kptxdrqJkODs/nLtst7rQMzamH3MtAnQ6F7ITdxvk4nqsyi5B1KvCkcjJgtpQtNZrUWOHU
UgHADUhaxpCGKrLJ/DHa0aqOLQuiS/mTPvTOa2kDIQN5EqjoDSi7aCAFuGGBf4t8b2Ou67r4Gg8D
6rkd3IF2v+kiwzLdQG0VO0MATzxtgvpUmJVsNwpDx/7S0cGmqaq+nXYAaT0kFnedaYDQB980gM7u
Zg8wh7BdV0p9lY0+fGnCxyzpdnLXgo7sLGf6AdP8zqmCDYIN/5ex62puHGe2vwhVIMEAvlLZsixb
TuN5YU3YJZhz/PX3oOkdebx7d78XlgA0IAeJBLpPQCpoMvI1gYmgP40sGuGNqH0dXqBKqeicLcOp
rPOhiTlDwBRyqJCY8Yq1JF7cMku61bFEcfStyXpvZQLje3JNwLdQgarXfTSP3ztzTVjlTgdwHQDH
3uBgxKE8EuITNpPuFkwNPBRHjey6YkEXgOgM31MA2VEx1kBaunwIVL+Gr+550MnEOrGVgh4P07RV
rusdYahemZphCUAta0aXvnRUGFpCQMbcm2F69kbhXtI6j2BRA1LDlOPBPE5ptRmrYd5MQywvFGLO
rwKPbz+yrb2whf0YSIutmwIEigpKPo8Kxc7boWy+QkALTqJ5j9JnHnXruHIcZFZA2ItSiO9BkmG+
GZ3+nrqUB18hv8zc9sbyjAfc+mbU8VyoxsWdd7nOoldTJ2NohyVPn/q7Bp4ioP89f1gSYgMge7Ty
hd60JAOtGjecQ5fmX6hvWUT/XDAq6g88sd5sFUJNqmkA0bGM6luv2YPXMCCJ04O0gu9e5YW7FMYF
vq0reo3ms8FNAbw5FgBwxJzVp36KoL4kmvJV70HD0SVqHHUqTbfrDVhk6rkU/GF0mey07/MomKYB
KuWuILCXgyscQUKhyb+L0IaZRNbx51b14xplHXYexm7cjX0MH+MCZ1hIi1W7GBVQ2GOOzdpqg/Cl
kgOsv/LS+J465h4iQJHyuyr2k3Rgf3i5+JIMkfdlysd65SRZdQciJGQboTJdBGZ96CbxSorRdLlS
NyYv23KUCW6pv28CKPvWEB1bsbytN1fmxjJsdfXBDezXJe66nl4l7/r3VexkW1Y7qmlzPIHAIHWD
pena0rubge2lQYvK5JXzMcKp8+AuTLrDtS7OfkVQ3+9r1JoWU5rlTxtOIshdJEfgf5GGB9qZJwLM
u8xNlz6CQbv9CLd4GLz4Vj9JiGRq3cpBmBswZtIbJjPj1mtTiFcuw4EWrtTD2QjtrBQK4dzNTkaj
7bCTzIyOIkb+h9xHshr+n3Hj3BKdtQjgZDiwKMZ2FFRYutBAbELEXIUo0M/DgCT4Oyv2r86CvgNm
Do18LaS6qKdez5EDD15FM4G/elXu/UukF1kmL5ev0WjXuw/zFi3WCRMNPXGJBrQ382E8B7mXPlKX
NoEqY6Xyp05f3Mp4VbE5ngS2n0+thaQ+4wNYM6LNn2ojzW640UISQse2aacuVRsB4olBmvD7dBaB
ShGFgOebQ7oJIDq07+Q4fYFa0jbtRv4UdLy5w1OghSwX+g0dJnXYoJtNbW8jL+FPYFSvMpEOt9De
hIAAZ9MX5ABSrSrn7VWaLCvGesXSCd5XpH56YwpjGdBWKTRgkR7rn+JIaYp5+WowOzwlyBb4lhuW
r2YY1Du3650NNd1K9KsgBkaEmjLxTlDNMR9ojSIL19Q92TEUG/Qa5q81ogLH35o56yotGPg+yDxQ
DqIroNiBh/7Sde1HIk6sjABUaepb8hJjBviabaevS3OGAXzlDNBfRubxXIpDFtj9XV67HPbD4Xgn
k9m8CXmH/DBznPQ8tfgsg9w57swGSIN1WgwxyNp9uMG+Aq4sqoMmX++GZ7qY4Djvy4alfpWpIljL
bMJf0tz3cniP8JoMROs8cb5B/S08LE2aC2s1Yw1sEB6yOrqPMrUsGrNuOPS4yVPYtZ+ac/tnYsUW
MDLwsazB3djBeAnbkRBG5AdwWZ96UO/uApYUd8uAF/flqjclitbAEH+wLrcBUgm6EoqHBC7+ZGe+
WJfTEE38FU0ts6mOtQzkjbcRUIT9QF+nr+d7Lx5ezXmkb60HCeWhPC/cdPpeO2u4zkHbNbKfw6Zg
67p1AHYHdH1SftRYHQA0o9hLI+pOU64rogzFSkpoiLjrVw6o39uEKpi50Swx18QHhAfnHRIwsBPQ
GPpEw+w/CeEXcjhCDKk+XJXv6VULyJLma9xALvcBLLLpqQD/8BJ3Ccy70Oo7e3oa7PgUpMlwpi6n
NcMVH+sQGBMMBkCHbrBVczY0Osc16pRt/rO0kwJyN0n/1vQT9to2D49F0XkvvV2sWnvq3+KCebsW
leMthcUyvMU9OXxKnC49oTCeLGHMa6LV2PYlTneB85jk0LTM8QEuueveJGncXcLKeO4nDokmcLMu
HAmqk8vd2xQ3nUuuL6yq+Kbo7Whz7TPN5mKGtn1LEakEeySH/zGwn8fB5Pbz6PL2SRpv1OghKfio
QBiglo3/ySMwpVBNV85zpIzgAlzXeomUTX/BHQnf7MB5wimwSqDtEYGDULIIR1NZ5BA5N8H0pjNk
wlGoDXELO7cum89TBpOMoBDyGaeK56vEQxEmeBqR2NjgQrU72JMcBBwJWmx6jUrsAIyYfahQ3qPm
nr/EhRGjvACMKoyI2cVu28Qn3EkSOPcCAMuXEGpuS0Q5peFj1Vb/c4R+l8CGK56Z8HIzgbrmQ/mZ
w7S7gc1Q30IGSI3D1k7GEGxFPMTXKCBNm16N8b2lMlATlYzvu8PYtOxMvXQpck9suIlN9/tCOn6K
4YgaVRBn160lLg7sHYMWsd/h21Nspth5S7tU3dCyS5wTFzeD4bwuEWWUCj8bGKwkwMZ9/xGHuofc
qF4A0iLvP+LSZjdFF7HzdTngFsSmHjmKgjSBOe2u0D+UmY7hOuzdaseK/qtr4FFVwrr8Wbd4VX1o
JYo1d01mms+WPS5jTdCL58Jq/mnerzGoNhV+FLNDZ7v4zLXD99jrcQbQLRjWh3sZgPtNzdEuXjKJ
UlE9bfIAibpJq0b1TQF99aAud72mI0/2hO+Rx548qmXWav6eNFl92+rBOEzfF1xGB2sTeRYWKvmw
yiEKuXNK3EcSZ1pURq96o7KJsXEuo1tSJKX+SkDLgRdcbUiElPrmPh2PzBnuKeza/2t6GjCQELNy
2MpxSOBEP7O3YTbfX137Pr0qZxV+naEgt8yQdXN2s+bYzqUFL+DJfAFXB94UbLyA04qszfjq1qn5
oh/996Xij52OgcCQOKbQ/PAdJ85PqTKaDbDd9aUwx1tIaFuvsKNzD5MKcSLV2sZslunaCADToiZa
t048dpes7kHDhT63xaMyWBEnasRvHjyHfQtogZLBamFP1SJP9pMLUU2kqMAO4e3J0T/YwD1AsRx1
caySPcfdjnpjVdtQMmFnajXQ+L5VAtx+aqa85/sSN+Q1NdswMzb44xfL1NwuUeGISn7j2rXcMweH
TGjpmMIHgQEbigYiDyOEvD2wu+cRAj0wR6RmLUbvTpneH1HijXvc88C9gqnJTe9BVmuom+EswLc+
x6Bv7koOy+pO910HJvwLYToONdNrH71Kq6FZGxABXX8akHyoV5Ns0y0NXEeF1WuFZiQT6C1pgN4N
lbvvXtJVB+qPHHc+SW+eN/b0FgCohc+2m9/SqwYOb61PL8MOI8pDYcW3gixZGbM3QekanTRMl5iG
6WWf2UjM5T1bC14ATgqR7EZW9p5a4TAl0HTS925qi9H1juEc+pEeoNEU6mn/AeQyXe9zhk14OO1K
btue7YE39SnD5kpPWUM5RSdeF6O/oKgG+Fpig5dvr5iptoDkfsWHO4JMTaBbaqeur9eA7P+ZBCiR
s21RHIeBQJitgxTk3avONnIlqHypH9ceenUNDaBsL30K89QPtylXsQ0NqslU57B1w6dSQop2HqEI
AHdr9YRaFYds/gTwgB6dLS94BOhDD1EHxF+R2mCNdUPhXDYp7mkxfl0dDqcN765qnRO1aBa8gE+9
N6dAcQjDH8I4hJEBPvL2kAc3NZTonxt4mK5xQI72rW7CihSMawvCehRswNd+L/LJXlFz5EAZRM4I
LqIOLhuzOs95fL/ENsCPwKTSxw0kHFZdiqcYaqgXepvZyJ5tFgx3FNob+M7isZ8caR1HOX4DxRbA
dmZY0GvNFDxSw/X0e5NGgSMzl1FWux+DQUn/2PynuVUB9YKkh015wLG1h/3PYzhU9tGL3PoBCbHm
QXfZmbKPCU4VD9RfcnPp8tpmnZcJuEymC7U3yHZ45yGEabrUu/Ok886zvqiogA3HKP+kgGs/zmo9
ZMqDbEsDyyK/5l+DVQN1jXHm3XqBhUrAbJIh/kryndQFZtkNa+riTEDRpJkAnE7tdnuNB1ziK7Wq
OjYeRAtSoc7DOcRbJ2YPcdSDHnjxFHKxYAjr7BsF5a3hbXucfVZdobKz3ZX6g1NMXxtoHeLP101n
KCpm5zaNDD/XmJ4WSdFlgGZEELf/MAPe7dM5KDIHOTjFd6S7i/QGNlveEygu5nObf2j8NUJhFdtT
2F9zxia6AGPgwV8HUPDJHsSrEU/FTZUgAURGPDgQFHtTNHZyimf+hR7/tDMAG3jLHB6cqZWDbrSh
CzVpQEfQFoA2CWAmGMjycHVDTXoFgj0QhbRp+LUcvQNkBN+Xo+AIH/SzDHDfsPFNdlSPb6Uy5KFr
nXSFJ4d8cuNqPmVi/EYt0WfQkLT4DNVeNzhEbIqeetZzbLA0gEc3rSQrzwqbi7zsgBNM5uiUCtgA
CNRjnlholuspy4ZdX7Hoaa7hGxGDXOvTVJFk+e00jWtI0RXHUAEyVJUDHFBYXFJzCkxkWVieZ7t/
r38YVPX+rf7hOq7hoSoOSRkTeNtPRSlRxqWB7AUe0iErb4SJo4ss2U8vYFs29BBggWbq2AF3qHnM
IJRbUBuYBRhbOBD/wO3hm8W88Ktl4fOF2pb90vAYmYac2Y9Tz+Z1DpzVQ1n14baUTXcXj8EM+X4n
xsO76g5hNYc3hmf1RzhDxPt+5BZOn3m3nRgr7gGADTeiVu0KkGQgC7DdXLn12L9KwJeBizHL73Ya
nqCLOoV+0V14W0bQGRzCTeVlcFdwwN0QestlBJr85zbPKHkX6ySYioep7fNtVJXziRXM2KvRaFCu
HKCvMo/GzgpjBkkgFCLMBLvutBXhwbFt8wiOt+cbQW2+WKMb7V3RMuyt0Bw5gN1JN9rwuEUTlveg
yyJpdqSm54kXq6zMM7Vi2flQG7WenLpPHmsVb6k7FHV5N4N7urzBUBg38Bi1qu+2bUH+xG9NaBqi
5Iw6U5dApkGD4jovtv3CmasjgdCaX81BIe2KJONjEGQP3ZiNr+k4gMbSzaCxuJG8NWFNtAEiM/mC
4sCdYXTOTyS4HgB7GF4DnAo2PaRfb6Fh4d46UWqshYZ/DvWwM7Mqv58Snt0L0GFAr5hgie0gDwAW
cHbPPOisCvik7KhJwb/iYlF1O86CCMZf8bhhOep5pg3nHmpakNIAxwk4+OsoweIlr6Hfw6Lklp47
ymIrEZbqkVodtqnXljOH6xIuOkeZcAvozGSR5k0sPO1wAJaQ3h7y27ERznocs/wbN/7niLiUPYix
pfdPa8R8tv4DKSGMz9g8xwMeASVj4RggYUhXly4/ALJ4AJI0q7BwLQaoSl6FFUh8IUqMZBPLuFu0
GBoTggyLygINLxIMNMkwBM+heQHtBWrTTJzwOyg0/RJrAIk8WrXAh68DEfKj1BccKOcjNYEBA2id
XlInDSfAE6yd3IHmlw50hIcYenmd+Gmd62TPYhU0TdIQVHWkc2aQxH3C2naRAMY8Svo9NaEtmN+P
ySRudFxFcU465fcUNyCDvF86KQZaO08LRjcCPHwlB31ECKY/Cag6iqZemUbYnqAeC+RNMiz9U4Rq
A/XPhj086HgCvBqt8bFfxwNB+1VhI753ytw4sXo0TvRKywCdVLfxxin70A2H2hnJ1MjrDyqr7yg0
ZAEMD4V7D3jZw+hEowusYCvPGaqlaxcKCGtq0qXsmmwfsukIf/f8CaWseY3kVIrM+ICmiXpf7AWe
ryqRPQkc9iAXYa8cHUsTgPF7RgrUOV2nJ5VMdxQ/pYodoFn6Pt1QSH5I0KYOXd3DMKODawbE3tZZ
2jVHDkbAhOI4dlFRbbcQcbFeKawfPTb5LDGCyRc4hWIjDOV9mkyXD0HYpi6LUR+tdY2jVWVlvlK/
wd3mwELrlveFUULZmjXH60XEZfuhaVOTjxWShub6GkavKHaJ0It8mkohn9+DYlQTyo2dJ8rvc5OX
/nViS+2GxeilhWloihQ2NbBSwOm1uySJFKB08N6vJO8ujb7AvqhYcXdO9tSkgaKDe0arLjRJuzns
S2EH/myG/dIHhxILqIc5OVA8s6F0bzfLmKyADI9dcSewG4X/TNN8S0xxE9hWHfqS46yYe93PkAOB
2cE+4yU07RF06qg/R5VX7Gdsgnf4sfehgyMJcFoaGl6wrxxk8Fk/DYoy+NMzA/mU1dm8zbGHxbEH
oYOQbOVUTvAVqjEbenBI2JG0KJjWQymeoXAx3fFafumt3nx2EihXYx/x5To2evaXikvzmZklJBb+
ivyHeToSj2fw0xq1C10LxRw3mk4xJFJBZoTMHvVdB2w9Sk0JiWcYHAYQywIbDWc1PbkLmdxUdV1v
mJHJLTBx7k2VVwNol6DRcii7vDSt8a1tyuCPLip9lVjWDw8KgyCKFNFjIJxz3g/PSkIt1J9Yhx2D
vihDNDfRiEK2//kljYNw19wkNL5MqsJ2mXmd/iGGXkaQAPn3nZ79+WnicstyTFBiPMdwwXr/xKfq
J8eGuJJsblvYwwlTqpvc6CJ/0RihdjGPf7WrDNvqUo9PqBM9kLCISKNxD2qsX5siXNjBkk3uXV+7
cKJMwR224HsN2X6vWrFo8LB3ZKDBrlrL3l5PRhC6UX6SMIZHNDh0WRBH0HlLhuUoBehAcQ+tUByU
nJOIa1RPtJPYJyVEmB1M2ykT5UIokleNxCvBKICNH5zqmkMTW/z473/Lv6U0XGTnATwQhuNyuJwY
n57MJlRyDAjxZbfvum5GAv2n5RkmQ3z1ci8LtlBb8KQ/zVCdkf30/pSiRxfqKzfO4EJe40yiS4FU
wW2CB5pP0g+hmSTbqWyQFdOCTY0noBuDI+Dd5PXzy98nZRDnWQ1qLPaDhoQGJsjnAwuLQ6kVhKjP
bli99NkNZIRoIBS/xXV67rWvLc0aUmAK3mkgRst267rIR3phdgG2M7zLq1H6If4+b1meAEMmpESl
ta0uQzW/UH+XpfYa2cn8xm6y4tXrytXQBc6b0ehfDDnNHTU5n3GKtaNXT/HqJgImbE3T9dvxzEgv
faLU8nYUX6dwiaK3ywLgb//9H4sHyadklcsdyFp60rAFCCx/0xhK+sqxXBDLb7168GfPWr1r7sRm
dB7RJIUe+jp4/08XPnirRZiHIvQa9B2imfjmxGcdQa2hAi4c/+cjttPFDbTIk60JxNcXyLnvHZyD
fggObwVHhtVDPNaIKBqt6ZV/cRR/mFXVPAxlBMsFU+3pgwPmNce3dsY7amWRDjYSMNC0kgM1oaL2
YZIRxvtCMOaDLd9u40Ajsn+/NAa4SD51wjw629vtcPqnuGtfxfMTwJmW8xVFqMGPtNdN7FhiX+Xz
F2pdCfiGCzccpQex5/oCT4jijrquYTRzxuDSH4iHESARX3Z3ZLch507jYFl9h+qauOWlGNcVFDG+
z8kS0ADuvFJOVd8pF8SZfwtwgqo8zJ63jkCN4Nn+3z9Vf8MYusKAnJBNOiOWJexPt4sc+Zt2koY6
wngH9TR/iPqbrEuMl9ZyfRnz7slNivkxiM21KgV/GSaYsZpV/j2IK/7S1qMHsEIOHRQ9x8vAApVu
UsNsFrFTlQVrvEO8X1a0wWzm9jzCcgdz9cGTBwE//3o7HrhrMcLs9ApSj4pxXnvQUd5c+1LPdM5Q
Z6OeK2495ebHUBqg0GZYUaW3HyDSaFugoeLrU8IaJbfg7tiXvAHvFrgEp7Le2h73sHjA74LCHPVC
ZcK6C3vkogd4cbwCym3sZwO6zjSa/r5E6RrLEp0x0hKGXjiy+PsSNIc3Ll+WCDU64vpTJLL+c+ZB
eLjioUCXuzelA1AQAaWuECrlmSkeThaMzDXm6jpgquQ/EjFSfwY+5mFcPJcl0PDCMxyTAyr8+2HP
qZTlzOXc3CDfBB6ITqF2+sAPfR8c7nW+tfm9CTzq+6idc/EhuKmt7x6HGFBcWvmm5TzdhoFnP3os
gMS/lbyCwm0/QibPfoSyysm1W0hB6i7YbL7H02AC+O4pbqNXav2Kz7HNuFsWrOoBFkET9LoLpzPg
TxBEeyKymCkDWGsUX1st71rrC/WLOm+on1qDnZZ3Xh+tRCvzrTuYyWM14ziTxCa4UkBsAJQc/JlN
0A3hsF0Jem0+kyXuo8kSuUmcHqmJzuU3KNB2uwxOCPp2CFEXZ4rfRDZdchgK/tmkX1URZ3+MuAn7
tmjilxT82XXqQd4L1m7hQTkuu4fVxZe2ZC5UBoJ4yyPu7op+dL+kYKSxfEyewthh//EvF58JKdIA
A9VyLdt0TO/vePBkHCxjzlGhkr1EGmhip84ASyFVLd9MuWTw7UTf9RJ0WuPNin5eu+gVQ8p/bYI4
sR6K6WWAr9EfvRfAdxeFf98rm3UbO8HPqTa+BmGr3swROxTgl63HOYLJWNM1yblm0t713ZgeVVvG
x0mJDMl/QCaL/7gXIq346YMOuq3gLj6AAvRbbJ4+fdATW/RIiRb10QJr8BZUDXffAdV6aMMivBul
rXfnRvvEPGRyodETf+cwrauqskNerIzXqJmxH3kG2pDZAE9oCsbXvGuqc+6U9X6apIQhj1udwKmz
gG7o5scRd0w/ykykKmfkq2gl1eHwAHfuP+YiU1DqseXLFNrlWuBPfM/Nwd2ZfdzfIBlngvsWZVun
6exLkMAYLAAg9qt0jbOd2ZBuM9l9LwP1p5dm35Xi9itsxoIVLRFBl78+45vYw95hnHYF2M6rq+UY
M6t/6Wu0KxkFU1wZZQDc2rA7A81frqpaAVExDvUFGEV7rs2HwErqi4Nb+SHh8EmlMTVO8i4dkQXD
v7J8Uah0ACI99d/wNzhXPXBfvuE9B0bk4nMyoYzeyP4n1Ia/BRU+JzhORyuJOtEdtPLjlcqir9fN
Y9H0ACCYyVfaStLe8feuPAH2rICc/y5U9aqoOD6Lv7+KRQJ641hUIP8YePVhdINzG7AwZj00FzpG
6hYEvz+0aIwOlXkxbywdSYfKX/MafcTUYzSPxkq0/rd5v1b5NY9WAZXBO3idGDd1NE1H12Djscx5
6s9daS59IciwsFf960Jx1ya9or4+haA38rr7AQY7FSgHWK9IxxRSHb25WeKm6qfk7nTg7phfXBDP
dpFSDbIIaPazl18SqAyulJzbPfW1ug9fAd8zs/KeupAfKo+R1fygVhfGYAJwg++gcId0SAg7DZ25
ootJySp62aDEuOuQJ8YBS+e50pmfOA1TuzMU4OpTE8FLQSe4rmvQqzABOw4CTdHOAu3sgNQ60onA
Ap8ckJyO0Di3b+xaLXzAok/C6dB2Jd+WE/QLEk/Apclty8MkCgiNhTI9dXn5qCz4P6RCho/XCOrL
dAQAxY8UTxfcd/5xjdgt7pD1eu7sKPouRLN249H6AvtveztIy96XtZE8l0H+QAEKDmn+aCBpn8cu
tARZG61hsKu+V0a7Bk3N+pJFpoMzDdRjsPkAIzLsgi1SbgV2kWgaVhg9ZsBeyDoDBF134a74HkGD
1Pd7BK0xWXaxBvi8vqu58wjMKNQ1jAgpxLit72PgaVbWKOR3uHMhRQHhX9mAbwyeTgnztfE9tpyU
fTu22T5K63E1udiTW2m7Z0XI/igtC0jRoHprvVatx9yezg24KQdUAau96ZVwytOTBj2pBbkNPpDt
xQHgGf+YJHkqWHbguWN/6Z002CX2qLY1kowQT5y/TjNzoW3ulA+SWa/UDWocA6YR1g8wljp76bBK
ReU+mDFzHtrCdm/Kwv5ZQ3kwhnhFDbw+tEQDGcuDAgPtLYFTign1r8yaD4YBdHIKc4o3Xps/i7QU
96zsG+QLemS8dBiE2e21gPTjAczCCJPzOelf/303b1ifMykSojQ2vpuea5uQpvksGhjYAXwKTSM+
tl4vIO1gDNqJQqUbmJtBEAVlq41Uo/zhJEHi11ZjvvAWhP/QSMZ74Smw6oTVHIO5xwVJjJ024r5v
rRS2ATPKbGbWPFsdCoRQjs9XIJk0z24/90fUn7mf6GblAopb20Pse3nYPre8G++w736lqTJv8/tC
hieaySybPQStBwYlJnZcycd8+NmimrNulHLX5SgKME1w6eawPPbRgMTXtW1mEXhN1zaz21vuJEMN
QQvVG6teq1500Zjdt46Z7cAEYD71XS9mUt+INi5RS0IsXT7EwnT9rkrZG9yzPD+uI1B8stZUW5XE
gY+qJZ+wrZzYerGQgzC4OFa435IrHMlCXi0GqEmXGZWVIwO5/NpFEz7FUpgNd9W1Paac+UFtyPvJ
EKemMIpbib0Dg1kcHJJAR5DQTtFtBxCDDe4b0/scN+jYvmIJ/Gs6/Jx+WJTGCTn5LS22zMHhcBW6
YrrzeOjd0wBUniOfR7kAKOtiteATcEInDMjgts5wWdzqqC8Hm2ZtZ9Ds+9DZDQMowQ5D5kDjGTTO
AdD9Ze61i/qrQNt6x675Hyq5dCL5eGKR2MdhAwtVYBMl5L8JNA1gxIWineKjm2XgQFdIJiOFnOGc
qipooebRpdNE8YJpu+cc0nHKm9cL6Rl26pjx799L6/MJCsxKA/qv3ENFm8MD9tPGMo5su0SCDMpF
Lk9vJ0Ac8FHFhV5dm1lRaaOrEik2PYo7Tbf1ZFmjvD7BTwEk8rsaFtnUul6k0z1kkYJdtY6iSwzK
6qqOUb6NMoFM88Cccp+Dc+RHPZxTkspDATfVOnR1O5p7LwFRswRRc0tcK/JBpVdXgpVl8b9CtIY/
jX646L5Bicu//930H+fTltxzoZDkIKNpSBvb0c9/uaYJRvCM2uomd7D/tXEvtTeBw4dTo2GiOJ2E
PjXbDMhQUUOGWDhIm7caGprDWtlPwAVd12DY+xBPU6ciblGoF9lR5rU6URcKcEBwU9vJ2IUno3xQ
ZeDtJrPPN7XdsReTT1B0gJX8gZrM5YmfWBNY4Ho0hc9J6cn6qWrK+QI97b2jJEM2lIPbUuDOSE0Z
/eCw8ttbqk5XcQOChAOp6HMBWMbkNqBL1Hb/hC/ZKlIde6CAsC8bmLtU/ZEGQQOGGm7ajlsanY3E
AEMrg65EznwQFItX8PKCbY3i/pZIE27g5Ksuxs2cRnF2uInKtL6ESW49Wrm7IS4Fbmcwi9QJEbgB
i6MCQXIFvQpm/UDh82c8lHC68GCKNhEhv36N09q5EL9IQERk0wcQ+a06sXbaVGkc8UvoCBNYqFzd
q2LAZmoS4VuRg0syAQR3ADBRvTHQ/80+i1+bPjKOZW0aK5qOzIFaFVkdYUPWpc/AoG7hd6gPhizc
90OAr+sAQIo1wAlhZlmw76IhhYI4tKgXeTKjSd7kVGY3C9Yfkp+RHzsy9mvmlTuQUyaACqwHDsvW
C59C856141fqhmVZv7WiFLwwzTPuM+dBRGGETSuiVDd+HfRkN7P6La3VqWkXIOmMM5ZmXzWptWLa
bFxpP3KzXVsWPkzUgEp2uraGvt5RkzVTfgLM9TnhDjyKxo59GwbR3gba6rwz+MZ2oKo9TzFOx1rW
oSqj4s6JjQuEDvHtDyRb9yjXPiRaEYJ7BZ1/5oM35KALNWW/mwY4nkRyumM2y6HXHo0WVHyHl2C2
x3u6MNhC3heJs4evkrxdwrJIACDfqmmTjvA/KkRkRyE2/9WLi/PuNg9gFAV7XedtqKM/Ci9OHmCs
AlcRcF98a2zcN4tDWTK0wNhuRdo+yqi5h5Og+xYFBsSZ6qA7ZGPUQ475mZaJ4sLbMeGMW2qGAn99
z5DPLcBkx8S14IcxgbmmcKP0kTzwDGSCK287ePmPpRm2pYLnJKRjCr8NW+NgdAqMvFRNeEQbxpPo
em8fBcG8gqeq8SQbxU9m4b1Ryxq99lGVzyxGJPXga3cLRwzzTJNtK7X9NK/mmyU8s2tY6vUrC0XW
DYdl/KXUVAkDJJQaqvUn6uJOON7mvHhCOoxDkDoxwg1N8JwKdpOu9RJOdu8ja4B3CfPoXJozalYp
9BpowC1CcZ5A9z3zRnwcMPUMxmBG9WnGdaDWSyVa4qGJy43p1ao7wAhqpxJXbsMyLu6Kgv/tVfxr
dHTSHn/swklOE2DXK2zhkeMPmhcwD+CwVZmQQ0rq8IicPUpgSGviH5wYOCmV6qfL/gCZO/hDoS7Q
98n7HFGAgI/KXIhNXG3BD7XBHFtyWIZZ1zlJm/zopya4GQKkh1uJcg5Y9e6BydoBBwwGq402TWml
gmCCM75eI6wydB54FHyOqO253wAf/2c9wpdImQNMPGzLbbddg6SIa0yPQOwZ5wSkl1Pn1HCG6Wz+
1oQN7jxdOZwmnIoeRTDfsz6H3nqQTxsHXjJ7NaDpreGsM76ZTMQHaQDOS5Nx+HqATnr4OLDxfgAS
Y5s2ogPfyHMeQwP/8sq1xU8nPdGfKW0AVMNewX7OPAWPsGHEGU7x9ohi1Hoap32NTw/Od8iC9vrS
wOIMxq32PXV5XVWsAcNtdpTpBAhtOk4utDDswfjhem68sYAe9Bf+cSH2o6PNzUZwk7mBdIeL3OR+
oSoH0NmAxMDe9ppzAKA+lKF+WYEs7S4cNVpXO4fAzRKMJjGk27adG/w8Q/x/lJ3XctzIEqafCBHw
5ra9Y9OKlOYGIXMG3ns8/X7I1qg1itmI3RsEKqsASmR3mczfzO9wLYE/LDApxX/RMFl9E3XQ3HjV
u+lnI6pf/aFenNFUvfpWNoNR4VjkpPN71BXle57B37E6I3yAWWd81AUScoH53ufWeLV7pD4l7KC0
gghWku0GYxj5V4d4ixhMcXY5Tdcs1/QNNLd4I01zicmdXFpzehoSzzuqabR44Sy9oZv5pzqITrdY
DaXtaMERPmi+pbH75SwdhfpbS63grVOGjAqB1+3UNoZ0ZSMQuAxosALfOLCjLwVsmaceTu84xqzG
StW9DtnQbeGpcVDu/PGg6U60qDsOF8gnKl51bfFcNQp2BvgivSMfnLHOY9Q+LwS9uMkxlwP+5ZpZ
/HeQKu8Kot1fzDRO11lasPuaRh/QFJuGKCkH9oOKcgCm0r+pDbzXQUmsjfSiF5njOB8lK+lNlMp7
CXoSW8uj/XIJHeOpD6hwoBE14C9LFrdj2npIUuuc9nXyMi32wKYCsbVqUBOQ5q3DxeVcHpCYXPQZ
vSxqQFdpjSkuhK42RCvqlqjpAmAgmR9Ub6lmokMEwdQvZ/3g5AVOtAvB1NTa/xXWhxZa/qub2942
QyHoQiLKP3FwwCe71qxn8Jb12iyK5q847y74v5h/a/BkujoLvw+A9FeKGZgnLbK/W0prvTrfCra4
r3LvBUO6BvKfHZ2lq4/G4Ri1BbqaS7Mc1G6tdsqIsgweXoOj9+uy5Bx63wTLhtesO5zZXJRsgxx+
c1BCE8d7+eddRGwAcgrAIAZWK3f3cf/ujczaXJlh3+ydqjEPbao83r195E58fMTWBzVD41g71iHI
sE2L6hoM51jDGUuM7F/t3m+cbWPwsz3sVmfvwYVq+uANnLqhawcPdjIXzSZCgeZY284DXiLfNT+u
P0ZrfjNatXgt+H2fEzZum5swEJ8SdWC6n1uNOmymhRssYePjAAxhDagl8PgYFOFfZgdh9tNY6V9n
x2/bV4SycXXyugwhG6r3RjC1h7l0jRWWBqDnOwOsFk40BuqTdN9StfeYmAfJMzJGXuFGmKAFixF5
FdtA8RdUuVdRhTYsiASGa4UHGxe6Te1n5jlrN9nidVQuM1q3TGB/NKXjHitHYKy51h8bvNzRAx+U
Tx5gcNFAshrEjvvICE4DmLJ73J+QSL7H3TA/yK/sPt6zkEJpmJrRmHwUIdXARzjDrYajhERW9Vd8
pAB7lJCOGNJOXXJKKIfFJB/aAAMePXnWLP1rH0/VF0z70m2dBvUxkaxTsxtS7CvYE2cnV1HnzbiM
4pAcr0ZYP3WN7r5VayXpbi156tL4K5kwhFxrDheqAFvH1lhpWdifBS8vvdLkj4L88zL43psug6fl
WWPB4Etz8Ot27fP3WMvGNG4axGiTkGrYsk+dqbecZWMqzUIFeW4fbwJnCMemqyLPvHMakIyrCwRQ
ogohCJRtrfO8XKQplzKvylU7efM2BW5Qr+49MlAeSQOW3DgrTHaGRqnWnLkwnP2wQP48KJ6yckCD
buyMLaNgE2B4PphRHEODDYwX26YYvmAU+qiJTwsIaCOjUE+pNmVcPeG2k43Pt61SorqLPdecP5Sk
ybdwF/U3AFztSlV673sXpmub1exvA3yWWprjl7bDNnNsrPiZsvu4h7bSYRRdfMUr2SJRjucBADIs
4qaLrU7Rtyqahg3VikWzPCrx/PlnQFNeoniIv81m868BevIyzjaziufliFwU+VuY9I/yqVQNfAT+
I671yJPwuSnOjc4fahkvn3pNabpN6LLSFL47NzqUMje6DMpwJvuM/PxS8JFK0BIy0gJ6vnhA/WrO
CzwrsRrvelOi67Iufxj9jCMMtdRvyH6v1AXNBzG5BRXYFa+dogx7mOTd0SuD/DAFmQ173qptLPda
zbROpZv/vrLr6bDLG1U/3xd7WfsTDkDIUxfvEjcC459lHyqtvmYpT7fyptxJKyZgc1rJ/OPOPds7
HEu398rRHzGZiOxf46Qpg/+MscVEVwa+cwH46ThXylc2os3jTZMiW2KT4f5nbFj0Vu6iFnFVqHvf
eO1zPjm968XfWjaqYN3sH9Y0IpEzzt5rYLfJ3kwWIqWtm494BMxryy2PVm8ZTxk4nk0+Ve0THGhW
UTtBYgWt2xMQHoUj6ZQ8KinMhAJuyBsiQA7K41P7V1voz3W0bKE16+eeJG+Cc2f28bdu4n8WhoPz
aZzT99E3Eeca024vEPmwxYWiwdlnLztDaUqv7A3vTQHQN7H3c/D/17P3N8sPuj8b/vufIT+XX6F7
vW08G5KGgP8a1HoW2ATQCtwsTX3MH6CO/YGkuEEuRjI7a1DY40ZQGR7Yl/NktoemUay3WSNlVnXl
82xN1ltjoxaTu9546ZbOeEbyp29n9SBNtLyZpMdy3Mpgrw/Mo+mX6P8tz2pD5j2kLTP40mrj3H1J
/XElT8qPWiyaB/i5P72HbefNW47zgcVJXu7c1P5a9mZ6cvqSU7+l1so2qRRv7UsWwDaS6QFzvV3T
q9YJ3JK1zqwG7t+y88ocw4a0mxcPit1E7wP/qt5FHYSUnH1ME3tz++2x2D8302DDAQqYDA3HsU+h
z09I9Dl+zYs2WA+uE22L0i17EpmMTL0H00ZWoQzGPXYXyRPmJ80G69D8nSpdsShdVN9Re94NgFAg
knTRxgGE+qPwRjQXQz35iCsl2Fj41T6NTh/ul6LFedCM6CzvdHt8vRvFcy65n8Cxtsk6jW6nH7WK
TA6V9vkVMkKFRAdfGA2bzFAvhufMm/211WpnB6mOq1nh5KbrZYkGHbkvcXGTi2ZisLqwwZSwrD55
iX2s+yB/Fhb6oCJSCMPqWZjmg2be+hDQrnZRC6cDpcpgm9pWdp4DU3+2bSNfSZGu9twf8Jf8F6MJ
ypPjDFST3bb8qmj4OVD+UxsIOqjqPBtFq92+UihKsA9dmvLBl+Y0qTSX5ffelK8UCojuRg3balfE
mGYvQEtxRqwi+9k3kM28+ySyNsHAmcLLzZ1xGbqENJhFkH69nw8uIXmQlGH5WGvRp06B4Gfb9RCu
9aaI95zJ/tWOmCVWSk/1TIn3eTORf8unnze/Ir/fKIXqxWyZkQEw5wdSsDjR6CDBFDW4yj9X/jUS
Ig98DWQP6WuMWJr3/yNafiS83MCj7ocK2VyhD0wm09lgYGlv2wBh+nnQsJ3T03lDSsYabg+bC/S0
ievtHPTD7SfKS5dQDSf9NupXSB68/4LCqNpKKFz+TJWignatxjXHLeODJQLLQ7KDB2kiUvWJLJ79
5OP0CIE33UkYu4novEmhzDy2trb8a5OXGWDcy8TcegAM5C4WnMmLXFKEXdcd7JzdPQbk/ikKcwfY
L0/lYVw8aiNpEL4GgJ9DXVmPFBL2WTWGrx72uI/opy5pMigWkvPpivQZhjUf+LlsDtnCXxUSa+eM
P2N3mqsR1ySnRhGKbNjqGArmPzMJWkoc9Zc2fpI0VD1m1i2cjWn9Bb63hGU0yTxXUgAqdOZI0340
C8+5K7EwVuvmrARK9hX6jEeqbBqRWGv423EKfyg9Lzx5RZQdzMieHytH7Tcm6rDvzQKh6hXLvupq
8jd8LPM6IcpHQsx39tLsMx/jgkBR1KM+uK/mRHVPOuQy+2a6SRP1zS28+dmrkzUK9gkHTfSiYaNW
3ul2gtQGb99blns7MiI7GWxumRDOMzsBzmqJ4x1sLHlX0pSLnc4/Y3fIepjXP2MC2SXnjcZ90oWH
WjUt8IkU/SvPil/k4qvxBnFA9fHWUhDNakLzWVpY3yUv7UCKdhxQ7bzHjBz9mIqvQUpVdBfFLda8
ywX6+s+7HtJ9EFkPkQlyB5EMOnVIc3vXwwjnPjb1Irr7kkJAvrzKMuNxnQ7pspNd5MzyPB0vMRSh
clFDmxpjwJy+Kb/GZhUcRcOsKUrGZWGubp0IZJ4Ek2Syd71VaQfPieKDWbJp0Wa1fnX7on4d8W03
SjR1Uo5Lr0bEEcwnWbeVzsrxUTZRla10ykMAkKO11RjRUUYg2mighbzsXn69MnP9d30Ez24vP0BZ
fih/nktR5XCC9UhdOYgFbKqwrZ11RYr87DRB114MJUzPbo7/K9VUonKRoDxkFCXkO8fPk+QAkkQ9
pujFZ7Ag02hXR1m7jUyMVGeT2mNi+f8rM+vDMlWQpNZob5QyDq5toKJE1jtkuFylf3GzEKBhSz7D
Hsp1t1A+zMn50Nu8+Kgq6IHyUG4ebJKjkwErq8EZ7SkeqUXIRe343hUqip1EpM/kVLnNUhRwXJIG
vw3VkJL1i1q73l8RpoG3DZ0Bitoy1g8sQNJahmcQYObXokcQc0GAjun4W+tXn8BBJ938wTaIXX3H
16dJev0NLvOMzPgUP4zYHZ5mpUAqzVSGZ6uIurWW1flfmaZfCjXQ/lZBKUDMtL6psMFW8I4BykVp
upuruMCOou/OQTcYu7gDSDnWbrj2TH342ljlwXfs+ROONB9O73brombvRe7ZejWLOD6h2ov03tKU
S5s8u56iv0jjPj4oFfNVX8ZHGtkJ6Z0N77XR1ewBNPV2bhL/0VyU9awCwISWhpivLk0Rz6uo3wwY
Yj9KyE8BmTVxFlLLWDxH/6O3Wnpv/nbL25u5p5JfNF9T0ra7OgEUmtXTZy+b9R947ZxKstlfCoAt
KxcIzcqg7HmonR7twbz+lGS+8RQoVfJWB/iDLuEG+/Oz4vfD2q4j48MNbX9Drs9iOYDrTK2pYqsC
BPkDYgFZBa0emGlz9yDGdlb6uSgH56NWcu3ElwkU5+J3Vw2Yy2et2zwyW5rPYKA/bKv8jAf7h2cm
8+fChpCA38hL5wOrgJb9o8K267M3Ohk+sbCs+yJsVmlmtLu5v2Z6aL/I7EqxF40Vs9YP0sycIMSw
YDZXgxFar0VhW6+Mz4cdNe3qIdHZw56aPs02SdPEKz0Fgyv/SbWEraAABNvLr6AkIbqquly9Wtag
vkfzVcJUMX30h3gICs/OYQEdpp03XzhRP1V6D+cTYbr8yTSraeVwDDqkMG8gzbgQ35cxCydijaGK
dRNQj5TYhoylDvs7JJ1fhnvuwp+A9kAfy+OtMFPbNZ8IcBYoakXf5liBzBQoxUvpUarLTMpYkmEO
VoqfB99ShW8v+uP6iVRm/SIPBjr1RifPo2NTu/XLCxl9qlFLXQogjXGAng/KVqpQZjV4q5Z91cG2
ZuvZCneW8GzMkmSa3z/c8nElzcKchgc5zc52Z27KeZ5gfWYF/oBc5I7DcrKOjMjY3mMVEOnfei2n
IPGzPHHvkMHyrLP0SodcKDD8HHfvvb9ZtcOj0ZNEiYrhs6t3fIP8GBO8wARGFddx9Nr41XBJSnNt
1lq3UjKzvgHSs9k0V4gtUp1Y8OlO7aLXt/TK3CXNe68M/n94FvlN8GX3KmrI5N6lINZcOXGFKJes
B2DSOymvyrjOdZXjgGeytHBNSnCZa57jfHFRKvMMtebZHdc3K2RXRVUkwearni3jmheUfdJOwRGq
yZx/2C5CfBk7SnxuQeVfGS1/PI6FU0PbKXqyNGOcvAuSqcnmFvN2MIvS9LqCT2/ZumcNfdkb4qnR
M4x/03Y66FqN7nZbfin1HG8Y/I1WtquVL1JURmLeWIHVgSq4pPLQw7d33sBWV3r52hyjhlKKSH06
ht5tcmxj1qL1KTF/EfmUi7vcRbYZHxrHeJ6myid146GnXNqPnZ95HNgg+9zjVa9X/U6CvjoWu8TX
kvl91IvHLq98pJgxKDAC5sfS1y46R4FXt8YTGNs2VBdMk5JCoFhwWvzoQdgisDqzvbOApYQRcmeQ
lE11Wr6fF8up8oPp9tHqjwSx5JAlVrjuZ6pb8f6eW76PHVsLSCHJyw3Y7v5xCJ2fCW+f7fhjzV/j
9n1z2CJZOzvuHHICiPtbJV5Udal+mpKye25rtXxuhvZdwiUJ7Q1ciEPcTcjlqa2RvTZu0D95Rbqz
RWc4DtGuLibHXmqtrHfMivvajtqN1nFKRCTWsZzj5wyBoE91EbPHYT6OMm/EJTkz0PKm2WZMhSMM
8weNsgfKtuj5JUUVPZRqsS61EbqvWmbBo6c7yrX0p08ucJ7jPYQQYvDoO06/4Ys6bGSY9EqHMcxs
vLXhkwlkB6TJMliGDKgayY+RsSA3AjKlXDg0WKvOTi3ohjRvjzVLu1h6fgv++kfKS3M+eh0CO3ZS
uufSVpzznLbO+Vlu70Fp/lfsjyGmZet8KVH3une4v159j/3xPnbo44FT/SXqHX+FsrD5U+r4lnFK
VTNDEcHbSk7pFrulm2R8GBnmresWFHaPPEO9fhsuQsm3Z+4Zq/vPIdU97RDwVldNP2rsYoZgD+HA
fmGKhJVT1t130GpklthX2kiQqNWMZ5qPdmlb5MZD1GgZ2En2hXVVBh9Qww6KNlvA/sr0LdPjjUCe
5iz1H0ymoJU068nwDnFGLlqaY9Um26r3OMws+Ki8zyYSPbF9SerQOQX4GW8DxNHOcnFVBMUDJ0sQ
16djsANkRCR4u70NSlPS/nLrjFN1Rszg5+O3brfTdvpYBBsWXxNK1D8HJ6ftkg1EoXknxyTp6PTm
pYF7fZFQmAQm0F97fX+oHdgAyYtmM3yOgKJcZFUMYpIYqKZla8Vcalj3dif1KmmXaUFBDLObK4eX
jSSIw7qb9hK/54tlLOqT2Vpe/cf7pSbm1jE5cMr1ezKzGqeHqt6F0L1JcCSWdpwV7++xrqanW6xx
kNILlRR1fDAIcpms+RoulrtxXSKFkMrVssZknWReux0WHYVbkMkNSYXlomftOiQFfZbW7cHbQB3T
0l5zv0oriACFGFkfrNuc9MhDg7Xuqg5ca5vZThRuo94ebWtjqigS/xtYIGCCnBX8NKg18lHU6H4b
kutKcSgs7W9gztMeWzJ/XzNpv6NCcgo6J/ymItSyDvVquKr+GFyNqR/XXlJF36iLH6D/5x9FVsTk
bLwnW/ND9kAIRWHj4j0ZSkSFZfDeJDT1h7bwkjeJOEl2BSAwPUoXYPBu1Q+ZepZOS+VUnSW4GEpv
Y9n1DqODeSu9WoNdToUO4lp6KyaoC1bX4er2YuMIZKL0ned5HJXtaGfNBZYLJkaB+VT25XhGtAV9
I3C0l9FdfIyl3Ve8rl4KlyyH+0RJgK3giqvupe2qnGqtwigN5IDJ3Rko/axqUvvHye2s9xxt8pXC
hxwgC8247w55oI4vCn+YT/yx2MESrqN4enTG4jPJQus98Rrv1MWg0aQzDLN0X1attZVm1HXlJojU
5OiGSMklccxxUU12Ce4xW8GktGiDXNHTBt8CXiVYKH1+OL3XbbdYcFTd2Ywa/CLhy//Ggl+anBLX
ACnr8z1uhyJTt/RWWZhsZ5DX7LP/eTbrrfJoqOO5BxlO9Sbqpp+3vZtMFArH9gCM7CitFqZycbyN
YZd6vqWxjbkbd4EdNM++m8T7tuw5wDcBycx7G3SEcfU9Y60slXMpn8slM9L4hNH6/l5Wl3iXWv66
7AN/M5NweGzBNJsDZ691hGvpKTDxOkg63X+Wi6v7xrZoSnMT/YqFKSn4vqnVgwyRjrYKT3E/U6Vf
hsVxYR+6rP0fmlXboDPVF7koASdrjHozQBTunK0nxd+PlO2u0utXlnd0tKRf3Z9oU8Bl6B+gZVwl
2sswQcIdim4bB3p8jmLtk+zJ7pTr39jWEmReujhZ3Bz+GGd1lrsF71Gt1MIjfaO7Y7WplVRf31WV
AeDR0+nO5xvQusDs9FiZnvvoLI4WdRRyzp/NYW0tTYlJr+uGf0MRLI73OIk7+D+xt5YBLLaUN9Tx
ipKZxjk1L6+50qSnoVZbjuBt8mInyC6PZTd/U6dwkxej/z8vmz55Wm49Dv1krOXgJhtDHWjZJjZ7
VAJUoKX3jmNIefZpqryLBuCEBJVnHcx2MK+4rnmbyc37TykF59WIbtt3DZ00gLtonqCfuKfK3nzr
FB0P7y4b35Quwna6hlhoxlaDWWE4o6HItitGuVCQtlbJbxM9rFsqAT0LJP+RbVuD4BmpEIAyH466
X6r5yVWNbu1qbL06tJjzExZWrLUDFXR1/CyNkBXqMjSRs6oyUjmoV+otIHPcZ/Oybzlc5H63ztoY
QNISHCsYlhv1flsPhXOWiwThWRz8KlIOErq9TW5vD95uAxJiejQ/2AhN1qvfXmZl2JN2Y1hv9CUL
i4Bbvw5YybaSipWY3EUZtqH6OK5byd3eUrZ1+l2PdbSirW7YOmMzfXG7AIXcMP/O+hCsy9RNn0D/
Jef/GDE6abDWkzF9WkiXZ1+f7bVetfl1RHDhqa5ThUXNCEBP0ZSLOqIxpCXGix7F5i0k8bn3V7rm
kW/+FSfpPq5gSHQHGVEVyVVPFru0RZh+TB4sdUhuAvUSkYubzvaqUmptZ/NZ9DYIyBp7Sjflas7z
0du02fjX7dATIxIOK6Zkh2VyJwUQJfiPtt1P/va2Iek4wm2S1v80sRzclhZs6ctsc1tlMg9l47H7
EaqYcfcIHqw0lf0lUKMjX13jxP6oNjZyTmdOO6pLTFPmQFvdswI6g5m5jNP9sD/LkOUJeUtkZJVx
yyP8evP92P/vN91+hKHAItX50UWZ4WvPqq+DzEFpL0yvxoDzIfJFzW3Vh+N0Uqveeg/xV9mrfafv
vT6NPnonOXaTizqUXj0bvq1foyT7fEtO9oN+jY34t1bOOjhR1TsYXtDD8a3QIo/NsNmqmH2uat2G
H5CURnWZ8scb7mF0rLUfzWwrxQctZb64tbGfwoCq+9V/w0RYlv5zvCAmIDwVT75+dQ1zxj1ArnI+
luOyGebeHinvNwl1XT1vKY/k/EqQXo0AnaJZAQFX/iH3mDQFciExfCPQwvqF0bBa21hJTP4B92ed
pkNrTZwCZxyuTi0OcvskjYadnBFBxv+VzS4AeP5jL0HpPWdTCkb5hswodI7ZNdAD4SNUpD0PEAEX
Th+gMW3W9Cuo4udhaUloUn4Erq+8SINJHmzSXJQ3+kMaJuYmrLNkryy6LLXWX9w5Jn2PbuZvCwQi
i9ZDjOexrAP3hSPw0JGzB2axPzra5iVGUnVg3XkpzNR+Hl3zKXT66DMt3PH8iVRK60Wf7cJiAc4b
97Io4X5kWNVF0edKabRL1OrUyZZn+qiFxhAF6kF6KemzcvJmv3y71dFaZzCTB6f5jKWsssd5WXuz
jP4LULbsO1+TvwaAIm8zFNcDRmYzjhvd13zZgWl+WqzGltO3bMg6qjCJo5kvgMCct24i0b/s2iwf
1nYSuV/kGfTZjNPgzM1t16ZXYbg3Ws+97drIrCH/Werlkek3YPvXwbVC/ZcPNQiDbmBfMAakMNsF
q5BFeXJFv/u9X1p+ivijnqRoUyn5sjeq9pFZhM/SmSINuyqKur5IMyEdvh6wWT3IiwxHGRb7MJho
eYH9bgoqRKZDne32KhgdvK9+Ta6Q19Sd4lJNus+iRhXWl4i/Pogs8+kedwqXGmtjPUhIZummN5wN
a3zxEM7V1yzOjT24g+KBbVCScObFa2PUzQ8Z4S8dvnjAjxwUN+yqnHXYp199Dgf7W4cMlEufcOwN
YucDqVjUQ29vkIeDsPgaOmlDSjgDzhxkkP11c8qPlQ9YHbzrcmjzzfx5gCaJXe1yThzN9LkGucN2
npK661GU9ir3jMo5vvPN4hF7uwUwUG6VceSJLijQuePSiYXsfcykY8XsRKxdbp+ea1edH/GJ8fZe
lmWHoknrN8+ZviJ3l30PjflzPbW4G4O6X4ADvw0QmZqqHD/7aZq/DF6WbHPHxFBjucjdBKeTWU+L
wgcYhfGU9RfIVQHuAz+oH5CJzsfPWq5UW9cHL2pqfH4Kp0w2ipbqXz2YAWWpxT9wZgfh6ZXaM8mB
5GgXKlLsuVKSSVD+1r3Of4p8kIWeE7wHKJm+AjlOL1aL6Lsa66gQc2pNsMNskMxk/hqs8UQh8Cox
ZKdwmv11cbrhEnUVdqS/QjKs9ZRm4xWIekuHgUwPZIq9bXYVJlN58j2NvvY4TfzQquVbNvrxq6JR
owiw1ThqlD+ecJ1ANcwFZ13Z/QMuW+UrjPujt0waOQYvRx0FgY00SbvXKDv6+lmaVf81jvvpPUfj
4MHnFg4aD0EywPEEs5y9jEIK7sM2eu0pTGw2EM784cdlT9FG6VDK4Y6KQ3+7Q/jhY1BdYydxS9Tx
70M8XIfKlVJM/TkLh+TcRXgfBll5qESwGvU2awVD/F/tnLTCJuqBHneDCc2/97SVYDpDI5zPlrWg
4Rd46L0p8FAZLL1VFhjsc6JPwm+PMUaI2a5xpIVUngxTf/QLcu/SKZfwnxHSMlFjO9qG+nNEmLbd
IRlj4EfB/M1NquHs2FbzooS9eVUja9+pafsiIaAA9a4q7XZzjy0PlZ296ZsPfbEb6M3uCymc9Ali
v/2WNTlW9dgOpEqOgCiGOGulNY0PE+bcVg9HGJKh5uzjYmx2fDMLlGTacKep6N3dLPwC6Bp4jSzR
JTMBAplBYggtdzE8AxsrkH0d4+Y2Ilj6jvzPvMfRd9hKs1im5Cqz2qM07Qq8Aypu0/U22J1WIdnw
N1gP0cvUKSfN74OPmhPIhenLWnn+fNCq/rtvJAqeHvAfu8lTN0rh+XshPPZKhKqWNBc6pDTHWTNW
s67iBHcuq/TlvuGSOwTNcT0ZrHknGzhTvArvPRGpA2rjFHPSOsx3XZFr5yrbzHMwfLV9f9wyq7Sn
IkaBxEujv2WzZhpIIKtR4D5jVhudMQOLt3nPRr3GccQl66DG6ntnZdpVweSVmplnfNiU5PeDm1O3
E9BMmSA4Nw3+RZo8ZPelu4v8BqrAciJTQsW4xqgfSet+SPMXt+PCYst0iy2FtVgbYY1QQfSRUz7a
gcVaLuCOIdmYmDfcyAG2p+Rr3Q7CY1d9LdGL25fYIz0oau3PuAJxS768Xfd1n267xFAeJKYXBq4x
JXW/AxoDHz+by+j7GMVJtnbWDWcsM4Od6wQ9dLUOQySvJNMptyopLGDYXPql579iQ0fFITWnlz/G
lvIWCfrZpaxqF2g+fuEYTVAWmVSy61mcXGwd58JYP2FRDAPSqnBc6x3rEutJ/lTmw6rKh+kqrVRC
SqFvbasMNhJrvWnJIvUshR1526IJqvMoidp7W4JJMPN/ktvboKg21swuLTB4ngk0KD8rkIU/3yHB
KtlV2TQ+lp2jrMqiyX6roOp6Ul0oyZzkWC7ncBJpA2LsjreSxR7TzxyvyMt98ZbwvdkFXb4J0Kpa
3ztu632I8NI/4GbPzKNtV6njn4DyaAGi3y830PkNZS7486Qu+UAsD4L1NXPqZn0Yb1MO2E6xcgZr
Qqoviba/b1hl19on4CDr1I220rxfHDRIFKf3zyqKA84qS3LrpJbxyxwm9QOGRJx11XE54Y5Pntb+
0CbHPd59ZFoF34/UQWtXhoHRn56SxnSwRfn55DzY/dEE5uXttcJNvgR2QcJwjoptErCNcfzwI89c
bQ+EwN77g2O+K356EuRixgZsDegBIx57TK7TiLGWCJKoSXJk4ztvlTBO9m7ct+fOmNV1Oznj57Bh
owspbzgPit5/xqzBUoo3PDn2pR4NT94I/3Wh1iYKmdV8ADcsfNzZ056GIi9eFl8ulup0Zj5E9PVd
8dpvCJK1e1QP6r2YC1xMuxv+spegXjX1XowFvkgwG7HeqXz4tdpgtQ8wohWYcmAdkEZq2PwC8AnH
tv5kt+ruBnpADH4/qJFxa1Z5cXa6On6Ff3OrIWScetDcMk9SMYjtyn92rvfywtiY/YktRgxumlV4
DfMAP9fCrbcyvjHMEU96sbKKqABhZmGfZhK+9wKp3N3Pg1JIlWa1pHhCNE0FI3b/kTofuQ3gIhVU
M5UP6VjwYf4CFJMQaX7t0QrCzf0hgZjJi3qcFTa6AF0TlzNRFQ5N8o61dvAC5eO2dofztIvBCz7K
sl1XRrd3gsBb39b0ZbGP/y8jZCdQjUV6YdNwucGNc/y5S2966iY9fZmS7FnCNhWkfYtJ3W4o0LxY
2OsbEfCYFqFtqC5GhzVOHwMqkci8CJsoDV4XEstYvHNXUx+SYHwPFrKm60fRNq8y/agC3fzc9Q9z
B9WzVsLuUKJFvJNmYfWXKsmjN33CzMzLLFjMy9MdaGA4L2p97dhFvSxvLcMved1mWKIzRe9KpS4P
beCwv4Tttxe/xs7pVcRNkaeSpjkW5bPe4tFTOnC3gRm9uJh4XMXNsbXa8yBkEvRCDSxd8DCxPXc8
FjGHREtn6U31Kd1WSxN9jumsd3G9kl6tUuOXksOZdMqljpHV4eT+KC0+COBpEc7SZ0O7dG06nVPH
N65uVZJyCyvYV0X8t4QsfQaNYEuHlX3B/TQ8Tvj64O+gvAVBVFSf4HFXa39fduX0F+Draj90Zrc3
EqP7y98HrKJ/Ucuq9rOK3J1ESWgF/f9mhK3t0vGaXdFGzjNsXsRg/Tp4itOiPFhRAaxQ5dffcda4
oOzEFn5Mgl3TqPAFl47eboaL3AE4gHMg7dttZden1NHjo60PAUrzy9P3Z1C1MLLFoWAIY+dZ7Ywf
gqhxEj9fuW6AKJlb52fm2WArGBzL3RnuUHwFPK1tY8soTg0A0lNvobONbjhyvguAHAnYVRtV9bex
1UeISqn/OJmjefSx/tjDmjFeZWzZXf0OD0lftXAzSDL3omU2Fp3ZsMa6Y7xY6FZcjOViz2g77xrX
b1dA+4DmtFbYXFMP9zctZHvTW/3Yo2EBMU318KxT5lS/sGe3kVxQQAL8H8rOq7lxpUnTf2Xiu17E
wpuJnb2gFSlSvlvdfYNocxree/z6fZDUEXV6Zid2bxCoqixIlECgKvM1TnPLAh+jLhkwyqm5tZaD
XxvHiPzkPvLJfq1dv45vC2XWXOzOOLX8sEULs07qm6ZHoRUf1Vty1IjbyKnlpR0vr7luD5RCP2Tv
Dc3pbidNX13S+MnikxhqJRl9OX0fvnokUpNnGyntFM5iFsxIkHlmeAMc4ktmWBVGJn8f2OU240ra
k0fZNu2p2Fj9xxDMnevLjKqdsrUbs7b8MO16LThY2S6jjtA5KfptMYBgROAAghsVhqRmUhwEZNNJ
Zjn1svxGAqXTX+DDF4jOEq2qbn4wlky1jMphGLr8pkY+ZiUDemgdaoDex0lV+7thObiBEZNRL71t
ioDH3XVAzvywOCYNu1UZDEMFS8MlrFUV+9ZS0GBYWtIv8dLsNN5Rc4AIlTRlwK1CvpYhNL8axNs9
HP/P+EugtNfU4b0cpD+3IEeX+AeBlfvngKoWN1ZSYnO8DEiwnBlxmd1Z+V2OZ5t5GZR+Z8pv4Hti
TpgaN3/kcWULkXbql5SKxI205HDdc3TB9AUbPHc/lmQQXkwvytaXTAr+sI9u4ySbYLaiOyUpg1Pi
+uWWlNj8ha/50W386JfWsWUCLFq8UETF2DBuYkwBJv2x80Z9JSGIgJKF0ebvcjUSsfW6nf1iXwSO
tkF9SfmkzTHO400X/6pCaw01mgpNC4wKv1vju5kBgq9sQ3lGcwLbgaKeSIioxkEZPV6NpZHdp2ox
L/DFQxCy3otzzb0VSkg7CVQw+tjs3BoYyrJXk2BofB+bc62Nqyq1+iPSWNo6sOCJYRu3FrYKwEP2
N1YXvth+EO0DYDBHHg/RUQ+oLk5jRjmo624tG4NaYznImav12W06s8nPk+Gu6vq3fhmsOyPd1Sq1
C2leR2V+oKEb0FCL3l1Hr1d5/4E1282OdfmzbWMx0zhtd8ADI/ha16hYJMNrxmv81u8aey3dFs8K
1hBefYYRbL0AN9lbiwSMN+JIAxAcVNcy202jF6VVw6emQuvCdPBPdZYwq0AswZ3Ce8mHSHLjmhn5
f+iTkFyflYNT2igak0q55EmG7jGcY41KGjQSq+GGLsYjFR3W3HbMmpE1QLr7I5msF+46STvtfO3P
U0T2luqkrOADS9lRvKuOcxJ31cZNauemCN1zn6SAzOGjwouqF15U3qGnaKXluLtE6paNht2IBAZq
mdNDZbePJHPaW6F2ySHP82Sr4927uXK+qCFnJxPTDpl0IXoVTDWXqdJ3naph7rCJE54B7M/epsno
NW75qa1a3pRIztwKp670Q6Rp46Q8S7N+bwrxKPGSt1FpfhhdOMPipnOdK8FqZhdnYSldgxOt7Laz
OvHpFm9glyWx0odbbzEAtjYfGuEe3yaMwd2YEh2JB7bviandXg9zE+ofm/wWIATeY7KClBH27z9n
GVDnPtrkTeVACFSpUTyG+ugfTRjMG3RApm9xMJzVDqHpJq7rvWxV/9i5yuY3XJBMMioHu8nSbdt6
qK69D/SyVb62JVAmt7WBRAxoW4QqER2oF581bOv8GzYRj9KSfjFdk+Y1ojfax2kE87C6DkicMuv+
TW+Njx8M2ySkmjBsDVPnQDboRdDq9oJb53XHF6NJWhJxNMnYYj/rVC/SkgPSjJRGZoyyZVZbtOF5
ucY1Qq6BLsjbNSRiucb1p1yvcf0pyzUgpzi3U2n+peZa8OKl7icbEMQZV7jwJaog2E/9XO1kMAIr
e4tNCL5Iy6j0KSA1C2obT9Llsctdz2k0H/olokb9jowZsFwZrcKieagW08P36XBD9o0FPXBhaafV
1rfy8DcyEdSdsDD/rMaaSZG6Ve8KZSrZdnkTIKNyvufLSCXWy7TXeJ6/eqQMjyZSINWPJoBkmFLt
NpxXtzBJb7n+9K0yqOLPU4LLOpqn7RyjJjYPSPXQ7yg+/WlT3qrIgnBLoxmgGX6+E0xYGsP7NDQN
51zBmJEH+0dbxl178NaCLTPz4Ck0nXgDmmW0Vn6VjcepDB5Nv+CL00c9j7jSf+AzqJ8GJ2WnXNvG
Om3q6IftWTz3e/tVwUp1nw5dcZPFVviZnexZAlrA/Wt2wtiPYbmDcU9wcFoYKi7/pnMXYlCGOJaz
TV2v/uzG8+swtc6vzrAPsVk0Xx2lmzb+EqrZ2Xw7df6HUNEK/Wcor8zo2JH7KLgpT27RllvVL7Uv
AySIRGvjX65jBLCOu/wF8blh7/pzdIBlZD6C0EEJaQkpE3eVhs74PZ+tlOXPEN6xEAzJFX1pzDxf
U8cBrGf1xTelCb1bxLrHp0x1y3NYKfcWb/4n6VKwY9iUjh3t/p6Qb4HgqfcyCnIRaZkC+HnRqzk7
uNFSVlRfjRsZNg07Z//x/TJV8bQQZBU2NTIYtGiqNNSod6jsRzfdrGegCrT4vql7nglJ2quntkFB
e+nD/KE3L8Oqhw9k5eXYGDeRwrOQWzg0enPfIyr6FhNlqspqr+KWuk6UH6P0SHMoGO2ECNOdXFWF
LkyG6WBPCbLlg8a+fMkuJa1ZbqrcHraKv6AOc5X1qgu83K+C/N4vMRCMvaJ9QPEp5OvidTg+0Zxg
Mz0gkqPvUXUFfC3N94EEr2sFLg1OnkvY0h+oEbq0GcyT2HUhJKrcQKfcsY5ypUtc34BubHIXcH3f
eemumlz/qKmzf+xQhYIFv7TRTT8Pad2wOnnvi4zqLVCiJe7DcEXlUNnK0PVQ+IZqrb0myZcvUAon
J2JlXyaOivO1brlHO9D75BTCJPO5yfc87LGeJ4VBIoIX/XrSYwC6iuGc5SzSbB8Vpvn52p+aA7zz
kCfGucWleJWl2bi3k9yYN/HSqWnTZYq0PgwMihuuLM8f9jIiVxw6dkJ2QR2b5FmMMMo6K8YO//dw
PF960twYLm0gHrnTnadlLJVoGZNDD4SRMZl37XXnrmS/6G1bN0XwVLEosmIV/9QqVYAw0M4oYCQB
nEM+2A+UCJby0lbU/rmsR3uxl1GfVBSGbovR+d6ECH+s2WhM4Eabdh8PG8nkSP4Gv1B3b+DKtJKk
Tyl+aiiC3E9t195KSLvkfqyudfdZHqof5FzlKktsW6ZvsZDYb/ks3nlskwYHMDs5yi+jW4N2RyXn
EDe++iRdgwXjjLeOCbuQX3dAI+XJxJIqsUusOJeuwAFQ4gJpXV1nUYb92Zi/8namgKOn/mPdhF+8
dlK/ktzwN9Zgo2I2dcWXLP5U9IH2tW80nqkN5CRMJ7WvJDkQW0yrl3ws55MWGe1aZvtGQZ0Ertxd
nnb3o4saw7C6oOXI1XJjBo57ZAutrLSF2wKN8q0pPovXpoxeg8WU0YnwQEzrGTJmORv7LG1VStMd
iG+4Y98Vs9nyJvT/UuIJcfM5/1IGAaIhQ0r1Lemtw4hKyrqYAUrM7FWO/WjV5yiBZxz0lvNip0Wz
SnQv/oVkwMoxC/N3HGsPzqBUX3PN09YVNlcQqhx173ho4ztWAx/fCbojbz7lEKRm++dZAl7v2NeB
cvjv41guFbsBmSncurX6ERVk2H0/RgF1tn66NMKyHM+s9w1W/EFjGYhXoVQM5ut4KXpdjk3rnjos
jz/gmax39pOW+KdymXHd0F7wUMtAyhtn56Xe8t/yy/ATvMVdqAfW7zTEUJUK93cLbeJ1b3XVU1tE
9k4NreYWsmx+yisl22nktp5n37VWqkmGaZnugH3eUnHKd6oN6eMXrupPNn4UxexZBzv3Jwh9NFME
LlcphYA7Vnc1stoLvnipkl0P2tA9B60D+H7pL1PT32We6a6dAJSHBZTvsii/NmW5L80qCaOzyA5c
mx9GKUKfZfUvo32h/n7jwjaOQr3byTx/m7umd3RSaCw3cpou7WEa0aCQUz+L3beoAN2cY1KyWYqN
+XHAjCSHtE3fYIX+EdCGvSuG4dkZZsQbloM5Jizy5VQ13bfO67D0DYrxVS9bHSOPv6e1dgRL3www
W6xZlRzRAcG31Jvb2zFp7ftKSaGAj1b2M3LYJKiVeec5+g9guNq9aypIQLqQzmzIiTZgVjqHga1b
kNjurh5L/V765GDNwZ1rsye3qpLvTT0q+p1tP0pU+x6KEjHEYXP+dp0tg63lUF6s7Keiq0mQ/g37
Slo8VPKkPV3gZtJcIjJsndsC8Rt4WiBAl4PsNi8bTz/NKaT18U76riF5SWVsdW0jDQ3fCybPVgIr
RLApEU8ekmA+uEg3LcyjrsI0dPMi2w6JXyMrn8Tbq1s12BHvvp/nY17myi26QhByYhz7bkwtMKFZ
8vj9K8PBaRAMd+iXZbUaFvi2HD60P5zKkFPoxXFcZJ9GYDveMGwK049/LD4SvQI0xXLBU2J9UMFK
TZoDhsj5ftR07cXs+18S4TgwghCL/5KDSNnmZaGT+cy7O0fTlLWms9RXLAVgmpPmazhu5Qlye/1q
J4vDEwwtY9COccZfQpr/OSqCRvAFqdS3qGiRkpUo6nLVCcyxXEu6/cHSjriNhAjqc+lrVNU9pNDY
Dkk0xE8KACusDrTwh5sDwLGprrNGjeYjCiLttk9a63v9SQ2S6IdhJMgD64Z7NOdNHbHbh34LLc6J
O/h6C/NODpHSQsxOFW977SPHBkNviZY+JHrBJUpg3Kf+1i8SZz8W/qf/q7Z53qtAvX34h1ddczlD
yDU4XxTSowrNGImJF1RRNwT1rYFsOuJOqTEAEyI/He6cJT8NzJz8tClZaukIJY0dleDYMZp0NhjQ
onEvGetkSV5fJji6BqU21nVg1FWunxAR3Ct9p95otT4BqV3S5QhEkSPvQJ2hlVSj0Vhb9g3sMtY3
4/SFF1F8mFGX3AYqAoVeleAV1ubpHXqw493YeOQojH4fDsjfi2aISIJc+65aJa3lv8VJiARf46RP
gqVvYpNA9m8Bi11jrte/XisesDEss1anmIh+kRDDhEM2J1q8aXMo2tKUgQt5rNJV9Rz9uIaalZ+t
RivIdt3EdhfaV2zfuhhxrHzFarc2EOFb6ZMzOaj4ZTU7OTUija/fNTzQ86JeyZDmhWm3SKr9xTKl
2oVL5VwOiVTK5RQROqZPi6YbiM8XXhoVnq8EfoipG5+Y63Q5kyly9j7vMoVNwNuPcbLxZzHy6mAX
yP0rtzKiWM5xwR/ILS5dl1HngrpdbnwYFM4xg/h0ue8v43yxGrLw+NU4Rtvc9j0JgI+no208lpGX
73U0g24lxgizQj/JqRba2TEYo5nFxuTUHn+VMGtWda+HpyFqUdd5P3NZBytQ6Q5/9Mcy4xp3nRt7
3LfVsKQS369yjVMCco7IsfxDrCKfkQJZxCvUtOmiXaw43k5vlKfiXdDig9YFelGEsxEc1728IUO+
EZs/GTodBlG35L4v3Bwh6CQCvOw0/DIGAK9b6XSxo9i+qbdDXS/XjQLNoA36/EYKlagVWvvQwJtE
mkMxpWcSkT+sOetfgtKPX9gTypAclEp79YbZPEtLrhX5yovqasa262Pl1a6KdQzS/Bus6Xg3Thb+
neAxMaLQ95BNrVW0bDrDeAbTG7Mb5aGl3klfv2xJFZAQGxyRh20ku9F52Y1m7EYTBHtxKV82u2Wn
dYBniZZ50/ulPd7gWBJYB33UzHs58AHsVdn33ChLn6NV5v3cBta955tb06vQIHiPTZHZuG3N8fba
JWdGSgrM6Tssn5dYIDIlxllWv4GFB0QSxJe+Rgdu2qDJM57l0MaBdcpLrWdHrEcrkYOnSt3fGACT
yQhgS9dnWraJ7XE6SDM2vdexy4KHyImbz0pxDBd3utrNOpB3ThV9s92IXGOGNvOUUMztjR5Mu9ex
UjNbh/cth6mOfw9RahylJf3l5K2T3GUXt0xCDdC5I+OwbSyrxU9Mh70SagWyZst0mUDNeNxFOrKL
MsNte4qWSWix9U/7sDrUOfpgK/yeMUtfDpe2AZ/cUmCQA6nM042MXE6TOSxYYVfmzqrCXwnGkmxS
lr6IoJ1Z5jpvLbQlAAEs2VdRew10q9o0MeJp176r24How0pItYTMdsY95o5PIdmzY+zCQhVJb3CJ
n8CppM9BMYenDBNDpBzR537vTx1ktv6LflS2wlPYJnflGKCq5kDW7Vx9K2KwV4HYRiqr0jY9X8NN
jfeeAgI+2F8jZbbPInwDecAlF6SylxZOpgduUm/XZs73hplgbEWjB7YBFYvU/CF9otPTi8hP7YPt
NSf9ZNeVvonLyTxiI/CzCLzye2iVl5P475P3oeUEL7Dqu/ToVv7Ncr6V/nBuF4RiWtftw9ISNGP+
j9b7WAY9c+3zdzpcgApGPv5WUMfHh3RR9ipi1Gin2PwiWIbItfHYzG9EbTHWkVwEWtPVC4PcTwHr
v4sr/t0tMRItAaT7JXocBvKn//kCEtmM4BOcIv9dJzMrVxMKomuW6Y3al7hwaNN0K2emETB6icFt
IlXW0t3kiXlTDAp0FcJ1JpMpSXFbxW7v7YIfJkrQ9XC9uvRBsEOMNPsy+W19jFAD3UgxrY10QIYV
EtodHo3PulqepT8cMwWMUBJyi1BzMw3n1PgI4bP77+9qe6SOv/QnQV9vjLlqjwglK19+SacR8htT
5N6jDB9DXGRhy1oaKwuLfcgCankt9E/SnU9QQhLoz5fPK7/o5YPJ6eXPcv0glz+NhnD/2jH4QBLU
o8y01aomX2VDNLSreTDrkxE3rrYzvOqTMtXq3g2j5pSW7E5slPNZ5+9QQbGecUdG69zwnBXoGeuA
S7f5PNUQ1HPHLtcy2kYQHLpyS0Lf9uo1glQIgJ8mBMZPmuWba99vrHVtqKgGvw9cm2kezM0KZ5X5
xgm0Y4Cfsb0u8ym4/e9OXUTzQTMPcbEC5z8f524rXfbSL2dyCTmrdIRP0ehEGmhGk/uN/9JEOxB0
ykkqjVKBjIzePqAl/s00B7ZYMtAbLrKTQWlsL51FEj+YZYuhLWjcaoNC7yqPN3mGT9OMFIa5ChFu
vo/n8QcfPTg0Y5reV8vB4qt0r6k1egrWYjm/NJ3WAqtd4GOyTQDzUahwqAFPsYErsOn//GMyZQUb
TA56jwkA/pWMymWq0VvLbyBdpGwO6FmoJ8PTw1ujsBcbC+2hHwvNX7m+uekUP7xrpZnmc7oukzLd
F5mvPpiIID4gIWWBZWTn1y/zZHKau/4dcjpvXTK3LNvvqTOURwmTg0v+YwuPRNtc+6inXn4LUDIL
Z8r7PDY1Wr2eke/jpWpTo5uQlt+kF8OV917D1otviYqur/R2ZbTEznqvPGJlXq+aAoGXZhz0b2Vf
n1snAMtQINyPm2z2Vx+BQgCF6n/OO73cxLGr3Ed27+F119XHsFadk6PX4C5wHniWK5kNK8q0T6sm
AjELkjpcSiYJNjU7U3HTF7Y36WINY/1qi3mdd7P1fVBYKXhZPN43i+huFPc/2pGNYm3rKKKaNig+
Iyof06JD/ChC4WopCOK6grTbEiHN9whpyaQhMdRNk0cPDaYol0dDqfifzXbOHvn6DY9REl4eDXqL
N0IdqdZONspjaX82syp/jICH/hGFcpWF+xHuC1mcshpbnuVhFjxpSd6g1UJLuozlsU7x5Knr/fpD
f9ajgNUMmA0Mi6ngNAX2sBnsbjyjLzyevQwN1zyySXiiOLnFZWgMMdhzHrvAKC77k+sG5MOGJM4s
XJNkM3I5zZLFrIWy9srDOX41wX1/qF3ydioEuq3IiJpJTwaZd+2iM2rWXYJIQjjvcVAdt7mhWTfD
otUdj9+1cTReI3c2jnavFQCg8JMLbd4hbtKWFBA15zEyAfgsfnJtYoESGJQXwwZfYZAnekz0RcnH
JQWoZYH/qPKRL7qnKQpF/vwL0YW3yNhL3yJRFgK+apJ1FMwJDhVuq/5q5o1OuuF84T1cKA7a58Fu
8jNeajAjhAlx4T9on0M/ynFBwSEP0b2zYApU81tcONW9y17CX5VuxXuC9db+AlFQusACb7Xk7S5a
tXGs7JH7BIXh2elJ2Evg8XGnInnxFJmpdsjsYd7BKMteSdac7NJizylOXagakBcsitcMQvEJQof6
xI1QnPrCeQ2EEI8Zi7VGHqHZy6htqfPTLzmVAwnbCgRV4qz7JqF0kajVK2kamJC1copNABerZJjz
Na4989ZTkuKu9zpnPaj9IqxBrTcnkfMA2zG80wwzWsvaL2nntwGdasfdwNp5bdZmhCnsoidbVKjv
5772TKWmXCFD7fxqB5L+Rdr+UGDQrfsoowIZhOah0OZiH7HW28DKnDdaPgy3pjqWG3m8mEn1qAeG
8yz9Lfsbkj4UnN/7wVieURarf7pmmr+WRa/kh9ahSOWobX4GLI1w2iLnRyYuP481ODApG/TTykI4
5g6giH+rsLwVHNefcK9lMHBhnS9EmCvSKxq88oiiRIbC1XZYuFVqQ0nWyL0SI9Q8vhnL1L5pjAZe
MNJzaMhQ63mu/RJ5r2HU7hzXts+lQWlUaSH/YsS4t7qie8XOot/XaCAt907z2TGAtBZz/gDuYFj1
U1ps4LabQNVt7VWrfjazilad11g3WTBOVPFoGmgqkTB2H4tFRKr2+2qljRFg8GV2EyFMZEGFeSPt
RpBQoKh0N5csq2rlb+0L6ZfH91v7Q7xuqN2Nng3GemzLCUHIGCwGkPRNr6M953RFsEuc2t5NGG5+
NmKNMgRv4oOMkmNIUG7PrbOMOrF5Y/RJ+ZQNjo3Q9o0EQbpyHrSqupeWYUcTmOqQqt9y/ayvybGm
aO/m8CI6y+mwbfCyZ/UnANX+uV8OZo68pY5O1V6afe3OILOLb9KSKW4TvTqmGuCiRjwQpn4fI7O4
iQrPuMH9iyroUoerjAL6RBJWa6nXSZ/U4QbPBrKARvy1X1FCbbekQC+2jBIro3kC8HaJla489cHc
VhObf/7ma5Dzn6p8nDBmBc+Ax3B8adoRnlBUDkYQ+bl/Z5XNZylBUKH071yl/CzlCjf0PBmTaoW1
RDpECvrov5i3XEUi/QLiqkV9bBep2V6Wj7Jo9BUU6x07jE+yzAz9MNh7+ThuZJRVafowG6+DjqXw
IqQshxJZ67OvDftrws9Gj0+6Lvk+vCA8rMz7vV97KNgkRXqT6sWrvzDT0tAcbvp2jEFBwluzQiDk
TajVZD5pQpDdmk3Uv+Rm1D9YWEpU0VcWP/5f7vBXAnTjV6bgthTOVvmMHZ6xi8Cx37IBQuktsBbn
irT57NvlTy+e5o0b2M0aWfAC+CrurbGu2XtHRGfAj/+jLePpMt6lOl/hCrrI3/TXue6LlRDyqrBr
nvBQ4elTTmfpqpUCecVYfxYCnxyCpfJKGhJd2IXndzn8f04qQ4qNo7Bx1fDeK2Z+nSx2tnHTuQdX
9A70zm03bwzdHhD3zok9dndFWwFcmZRPFhxqyf/arm0eUNWZNs3EmgUzhmj+XIegA1MSQxuRPxF5
uovwXj9tqNHitmwb1h4m/bNtFs45WgS65AzelHNuKx7+YdlO2z8GJGSgzoJ/k7ORVp7hUpeOiISk
k2lvQ+TZtkKgEH9hz9whONKA8IFvoZXaTUO58KhhmDatrhCxMfcPXlBGRwF9zTIqpwIlIw0AuH/8
x+jlCsuIzJNLDU6sbk1sX1ntO7ykVAUsv1P1mX4y+p8jL3dE5Ml8srJgMW/I6ZIobbUCKUA2GQ2g
TW3VBNDDs37SN5ebSdqjZ+ibAgC3ur+OX26mIenvLoIX2ejBPdEQ8gj6VrmNZ03ddYkZPKl4j8LF
NZqvg+E+xaIazd8vKSz1t+/0X1Wkib+kYQ6/u46CxxT7vP04OMPNaOk/57F7bgVJ1dgN5iI0L99D
K9at204fnqNSWc+tftERuOBBR/5eK/6XPFtln+UqcXSHc+1lw3XpSxMsW1jt1AiMG4Avg+ZlGEf1
tdvw/DReKdbpeGbkHZASz3jFBFfdRUZj7GS0drHZMkML2IjVgdE2SzQVOi9COc7EbmCxmza1Kby1
W5xj5b8vfX0dxyvDBiYvTUN13kKkKQe5yh4o8XCjzWqi7uvQ/jZ7Y/GGeuWTaOS/knWVZOOmShGy
QqO6DfZCApfDdeTaJ2eDUMTlVOswSEDsGBpTpB31wTnEIVwsxzX+0hX1lFR28CtPgMDA4ARplvzo
U0X/Zlc5GgN9nnytA6jwcwtqTGuAGsEYiz8HPlJ+I4ntl6HUvbXdpVA1dZYbacqOag55LGbleKd5
VnZHAYzyax2Y39Pe3afZguaDiB91tfq991iX61ljPwFcGncVv/BtMfGMt2tKwmJ51ipdclD08Ub0
yKRLDtniHnQ1RbvELmZCEjeYRnbo0+RGNM2kq1Kmz+Hg9lBnuv55girbJdhOe4u1I4SnZOuHPiiB
pQmjPL5Pw/7oU0ZAeAvUNKVkhdxpZvfP6PnVB19bisrLlUqyIOwTjcXlA8ir9g50vUJeg8rRq1UM
Bm9nuvnXK+xVzj7EJdxXLeIb82cyJsayw/NCBxCpEj7Kli7pkcuDr8btsOwIpU9HuFJ35/BRurhR
kRjMePXJ4ISg+gmC7WckVfOXyMln0k7w5vuI95Wr42Y7sWYRPlSOM8sajER1MDw1e4nAv+7H2cg2
ijooO72yi3WhBF4B7yvSTkjs7vw5CI6XPj+tn/N+MO6dVWmYBcI/mYWFhk05cFnD2Yb2O6+KAXSj
MT8MlvWXdFMt83hKO/rByIvwpa+q/R82xFakwbQJZji8S91aDsjh9HdjmGCLa711SX9WBvquq410
zT+/B6K2WNQ45IxOIgN2cddy1RqHGdJsa1EJC6yIp7id56sOcQfq5zDry6I+d7MTPPAUDB/q5WAW
kbc2LcAFMiB9MhqBrVcXdMcSL5ewA5UHhAGO/49rJIX6Yyw87SATZdDQh09I8hk3Wg8Tp3Bx8JO6
zOWQWchiLBIackjsxgFY4hyuXXJ2rf1Ic7D037X/BGU4v7ns8LQwmfd5MLqrC8JcG6foITc3NkZj
zRaNGAQgl+jeafZvlp0GGxhw17n1PDSB/RyFX9rGH56kJ82HEXRFM9zIWFBO+VEpXRLhAQjLyx4K
7PO8u0I+8mji9r+2BerxARzSNvlnik7B/hqij9gtY32THsQQDx1ICyj6M2K26NUERYAlX6ieZCz3
nXEzlXOzl9HIRbU+CifkdgGOvyiWWt1NkXaZWk9avcqaBQs9BuYaHYmc4s3iyWKT0zhkbvJXiC5G
syWVAyA/Vs6XvyHGmdt0Rtu0LjSb+jNAnRTM40MZlPVdDGv9CueRfpVPAgeNWA9VkA+xZEI+xPqL
Oe41dirH30C8gR8jMWUUd3Cxx70yKQXLQ1K6mp/9bIKxeqjNuHsCR3kv3VEdv0UJ7kGfy49Rhn4v
3SFVCh/Ru01YNQayPqN31H08SFneGuAnymZNxrv8FjTmKUsw7mv7YWPoSvwzLNyZL0cUvmRJ527x
IizW9YS6JGq27ZONauMh7LxmsZponuQw8nJl1dGrezgjeK3GLsRIlK8f4gXN3tm2eam32TEb8dic
5xspukn9TGpwHcDVEf2ua/ds+gH+yP2rBF37i8hJtxrmVZvrQI/V9t9FzarxIcSVhbvxQVWsUUDC
AHHAY+FypkXTHQ6xT6mFXO61XwZ19iG3Prd5aC4ODNInh9iFM9o5+m/2tt197oBULG1YXeSZXke1
n29JzyRrPDjK12pEF9RWIsw27KZ4hSHnrpzUzE4yGszmztOm+LFL0eS0NmnhJ1tJ0cxD+MsKK/8g
/A/hlMywL3eW41nryx3pBop9hrdxmSAh6YjzsoJsMWbHmEnltu+c5SxSCvc8BBr6TfHsnqfljMSD
+3E0Nj+TbwrWmNSbX1Ai2Yjfjc9adRPUo3satUq/d30y90I3HxWMAWst+TS4uGH4TWvtAiDaa7tv
nQM4OnMdKI2/9wNekLwW2tOAlbK8W+WdGUXzJ5To8rO0jMV/WRvhFcr71VjcmfkNZEwOLoZXwLPE
1WRISL/XVrjv8854bJeD7Xo5BtmqfQhm3qDrJjNPDXDf86XpKQfKgP6DxFoFLw/fGnYyvQDa+TiX
YXBraeOPt/Bo8bMmbbnWupbtATmpaavVyEb703L1VPHVtfwGMtuu+tfJ0DGgWEqUGQmytdOWwfZa
nZSa5LV5DXGdhMSnjAC1oRIg9U5Xa7TNNFf6kmTrjeo1TIdH1ghkpOvpiIl2+XvW2u9tOaKBVJk+
svyJiQhYuWAV8OOM7Cqj/AqhJM+N8gmKb7UuOweUlFectHmocRokzWuzqLL28+T8WdGehiLaJAEP
QflOXQ9wV17YJlZH6ZJvqhPw1zT8X9JDgQcRw6DG1E+fvWIlnbWjbAbPRwzLGGFd5bPv3fRpfTYW
HUTkXKt+dTm9DBuYUvbcD6iCLOEwyKnSxShmB6UT3htzWK8UpdT3BgKO9wM6feZqnlC0ig0F97il
8xK4nBlUf4+Knj9+CJbTxkLocU7a8zXWcRXrpnGdTwJpEghTnAXueqDmvM4F8oTAV3wrw3K4wJoE
4XSd8wEWdQ2/dMo1JTxrkO/mg33HQfiXLfv4iKwvCr7jL3XZ5cdoXCLSRK7hbsQ+RAYuccnfcW41
RzeGOv4a3uWBW26Ws0bh/KxExi8TSONeBmPRFpbTKdLTU9uqq2vsH/OdEMsrq8xxC3u/8BSHBw2d
vVPj9Mo9DibyjLry07qwGlel5Zc314GG1cW+BLewkr7O8eb7KjnLvV7AJsHOa3ryqdBaR6NWaGrd
U417c7G3w1w7/evf/uf//l8/x38P/ioeipQXfv5veZc9FIjXN//xL9v617+Vl+7Dr//4l6V7LtsZ
x9J11LRc09RVxn9+f0Ihh2jtfwCKHosoyNMj2O5sa0UJFDqXL/mSG5UMumTODRi6pKv15xGnl0ZP
xxedt/cB1zB3i836/F0OlCvdLSkK7RDn9fTiWTXyOgulVdNSFP7L6U7zwYfXw4g0rhmr31E/fRrH
Tr/Rk9mGzzZAaziin2ceEbS7LR3yetiXL64C+ISvsKb3d3auKjpWf3lwQh1yR0mbMhLuuJcMXTD6
2AVUMMC1POrBSizNKEVuScUpwimseE0qIsaxgkMyoY8OrCzdA3dILn3RFJ1thftfIor/w9l3NTcO
o9n+lal55ywIMFbt7gOVLUuW5NwvLLfbZgII5vTr7yHkadualn23q7toIRCUGEDgwwn5YG07OB+/
7wQEqViqhjiH8/zXV8Ohn68GI8SFNDuiNaZjMh3X4/PV4AlD2AW4iwueAOfTm0Gx405RYMFQL6dw
281mKk9t4B+hb7IyPmZBRw6srRrwa2qU8RQrrtB34Xl7BT5Nc9zAkCMFVlTivQtgNcRdeNgCpVzr
iz5qy2hWlfkv6PZO32Q+Mqd0tlrVBZOQILoMUSzQG9/TWGjACtYQlFfF+EkV0BzxAZXnpDaACHUF
bz2Vedw7MysKxYAFN5kPKjImjMcpZgrFjEG+TTi1Cu96rrO3CSfkAmOgjooLVVXt1BslJp1hzS7U
KxCcinL13uQxD03ywrV2KqWarGUXz1USen7xFRSLjnNW1a5qElhpdjyMatKlmg+NN0x6KR6g5deX
mjruybWmxHFcmPHYpouPhjneCx+evB6RIxszFLaAqvu4nM8tnc+70qizB38Vd3l7AY0Vf2doUJqr
RjN5g5DFaPfyUBilP8vl8LEGxvHdQybgUJMWursCLJ/e5k0HgV2nBNFrpFwMYVVPVKlSFFWlQw0a
mJkS9qGya0OuERyUnTNo1byM2mhatg74fUmfNdOkdSAOkHd0H4+bjmG1O4YR61LlhVFxF7UFXXeO
9TMBV+cCepV0f9wQbQF73XirUqq6+qTa0ZMKBagBNQVrhy4sW+ujkC9zw7rwhhhCoLmmO/gmkPQt
e4LM48cxHXDAo/9YAgkud6AfK4z1VcvD2LzaSSXVJ5WnkjU6lpnvB/Aj+H0E0KAhOvzhYOfaMmm7
R3yILN7bO367cYePX/79d8gwLZcV09fvX+u4y3sV9b24iFdUAL8Ru5a/wTuQeZ1ui0cHRkMTQKnb
NeAm9l3vAiaIXhvSAX0310fcsZLQ+CCscZTUUJoZ6uP7BppNbNKbTo4BHVDKquC9ic4F9Xh+UmI2
JczV6sCe1CBv7qyGPYOy7K96msHSBwjnAi4olExsbbT4GQyOyYaoPGg6NbJyHjDgzZZ9TLo55Eig
ytK8JLVmH7OdNkmnVm75C6G3rPEGkcCmMew09zJqczlvRmSvSsZjnvp0rGllmX9Z6QgG11ZhrBU7
rLRzKAeH+uLIFVNkMrOmwAhGlL74PeneSkbymaoTmaycFLUJPSY7gk5MZcNMj8X83nLsRd1L48ly
bWcCT6tgA5/EYJfHmPJnsJh78kEhaiFtcF2ZHfSu4YM0U/l4SoO6LZ5MOJzMwjw1V5wZyU2iCZhh
DQHE4xH7wxhnZB0m8EEiQV1iAQ46OMdMB0/WuoGggcqDba6xrZiP92IfEdcDubQE9QaZqjiPXSwg
usBcesbxTxfBlj4rNH/tMJhFJ7nEwLMhBcK4aTEHfijZUw6mMBb1yltZCwbtb5r8sER+hwVpKLl3
fAoPp27dhTC/g/2xvrVSisWQTpYTUM/p9pgnMN7worZZxT10Has6fysoxk9GCodgMFcgPqrqqUy1
H8KEz0EESfm8DoNtHF8q+8EAMrHEN8MtjUFkACBKm6skMCrAnxcyWgwwXdoqW8LQhj6jHweNdn2M
uuiuUWG9ttwpJEyXaMU0idNyzbDLzZivlqVVflzK3dddve6443v7wygLcxzdIjYQG7ppuMS0Tt7r
pJUcI7CGzrsaqwA+sBwrvSoDhPuwXGxhReIJKiXTson5i2XGL4lR1bexEYJylwuoLUmubxxAIaea
07cPA0+3vW38GoY2ho4p7HJ6xOruIboezSCdJ5Yqadh4SYaIXGFSi1IWGtMUtk7Xmd7qBwNwSZUd
lkZ+abSWAY0iXNWsE8Oq7H9A8c661Z2u2dURgxIrye7hquevWAsOcDxO50Mtg5UGJ8lSlWZNdE+1
6xpqQNfK4krXrqquDQ8qp8ozSFJ2uLOhDpRKxMiOhaTLxTIMAOBzKU+AFPr3psu6+xwP9sJJQFkN
Mic+FjII8+DZ+Z1WxWo3SMpDlZAF9iw3pekZujtsU7c0JqUTytu2F2IiBtO5w4CRQhiTD1CYx6Jf
Bj+FH1rVPhOgRH5KQa5rOOX9QsexDokfvQKaMKeki0F2tYF0CIwUvvZAW3RE3FWEFx7E2Nt7B/pC
4BvVIFxK7QC1kpXKhl52CGSadkfM8rJpmlYuTGsAhdUX+mrMS4cGs1wKdQ8POh7JvK4XWqb7zxCn
xeSaD/EerAF3GUOec0kczAOcnBGQlmE/ruvQehX/UdXpROxZugEQ41gf0NOT+nYILqRqmgIpvqRh
9db0p6qQqjBvgtp5joaCXIai7mcE6IVbLWWv0s2tF7O9g5x5+kvWmI7FnPBr4OEbLxui2y5kmNrY
1F0VQZXcSBOSW9HAgCUwOL9pYDSwBRzwihhwWIEXXLgstSDbZcBKTChgFYuyq4F41drLcV6yVilb
D3vTy7Lm0hIVWyBw/ci5Ru6APHoyYbv6YsHHxSlC4zktJIM4cR1dG3HuzGsi7ItQwurFtLDunI47
wdPkyR53Am7Ey7r2bac2aKwpryAWqVagEmieQeM33RxToEys3HCAkd64qvW5Bk3gWhJp+a5nmn7J
sQ58RFb8Th6BF2GVAYYMEBdMCjqACzOqNVsZ6dneQKRRX9RaIwD2zm08G8S68qELuG5scamyOGsK
xJd42c+wAOhOolqzMITFRlVObdyhXHAooLW8tL1WK4ILWoMeBzbfXrlytI68IGaAyNiYpWlg/4Xo
fFSZyjICiPSUDuL97zvpvWvMiqBmU5VHKj5NOgZ93rLeEMM3r+i4UZ9yWll49ko2wSREX3Y64K+q
J4CttD4tOxv2nlkRXjs0zPcsgvTZ2FeoDbe4PnVdTJ/VDgHE3vY+lAnea6g2hJTmrBGgKrj6jQNh
oou8s+BnoJJVJa6arrwqcYvWE7iz17mZ3Kgyw0puawgHbFXKLqCLDJuXVeXr+a6OM39Gglyfpm0F
2UOISOBFgTDK6piu0kdzSJxdb2gxFm2NYR035uOx7H1fVcqhAn1431/lYfW9v4J4g0eA0O57jIlb
ia8cg0R2qJIoX1Rw6LkYBjZaLGDhIYUP3f2Qm3fqBoVM7oT83kkwkh98DmglBF+ucirE1so0SK/6
xkFthBPL6aClGJ6bdbHVa57chU48qaEvfV12eXgHYF3dJ3ci1Mh1q1cTNlZJg77aD3A2UjsQLAJd
WXhPgJ0B9UgopMDIOINe1AAFC5XMEEhYF1nyS6W6sUZrSgGKeR6sYxNBURhlzisHEKIOksB7TCnj
Cdyy7GczXqm+q0shqcsKszmkA9UWqqpVW+GxqoQP+7M7LOsK9EjDt6/LUYcKlMwQvEenXigIfop1
ZSAs9fqoKKxK35MCwhgfK4/7Qjxkw6PAWhcNAIYCQbFHxvxkgi4Yhj5RVlzHqdipfE3v2lnhpODa
AYj1CFc+iOHFMyIl9NYgJTLJ+7B46qS2hOsqfc3h+QSpb/OpTHLNS7vcPnRu0c/NLqZre0QB1B3M
naKALyPf5Es13TIcv5kiFCeWajIG9Hg77Yr+rZRjoWGaIt4DyiBNpn0KUy5Qp9htl4pkqXXNx6Q7
Jgvi0FtpVm+l70m1bwbTgGuZ4eXYhg5GPQLhMCsE/QOq449Rky+CvO1/AXz40vvcvvHd0JpHUiIq
VBRYuKwRvhZgwv6M2xdVk3Johg0SwaAUshMLt8TovzCy/KKjEfxi66iaZGNS5QUAWx0/fZ2XYc1j
CDBlxSjDgrku4FUEYoDBYhg/OqaVT9q0g29w2YWIjvNooz6pjcCa7MzuKzol7cjxpaArk1Q+tDkc
sGAE18yqTJcPNhYSvThHfF+IIrpjDAKSY7UAojcXvGycSdMnj5i5VNp1m2f63IRwMKYvZvcDSpAO
Aqyk3dKMSMg5oECpuBKAXCBEpL0VAN+Ze0rJVRW876EKXNPxksEQ+xDRlQPYQSsMzpytSvkAki/9
oIknKqk2WlndYeh416Ob94pQvCq9S6WGqYgjatM6IRCDNTykRzFMlVVGyU7aWB4jmqHNNGLTG8iQ
SI8Ty3oJp70u/RfT9IUXNYZzQ7Smm7Fobghp7dzGNaBzEWoPMFs46HVrv7rdrxy+Ob8sy+FegXN1
q3U27GucOt1KZnYrCo8icEnqC1OkYhMFoYMxqRgeQHy4PEIp2wzQAZncw34kn+iRdcHCDAxhmaXP
QyOXVY8lV7zBNpnRYgnTSNpdn3H/R6PrxPPhlXgrYW857TEe2YkO8FVa0fsSYg07tSmaHILfPC8m
73nq0wC17EEAq/ae35m1PkuBRZrmv/dXpUa0hn1AewUH09iFATfUi7Bu7GG0Tye6lkFuwnX5T0Fa
tobQ23DwI3D+NCPaD8waDiqLdJB1NWnQzFVSFeQRTKhh1LTTx2pFXFpL00DQpGRhAy1I9EOiBp4k
i8mOYH62dn1gaWLgEX6GN6GZNj+jLjKnGnPsddjl2a41IBXYAp//k7TWpvMtclHwMp8bsQ8DAiUc
d/wI8gKswnvooJwo7ivt/Xc5umOx0qg7aswxHiTLQEvXNTS+ZilwFhstzO1Jz0G0HZJsjAP+TgNa
hDVhG4DOHOt3noBxwWUtrfgewpnwnuPuIXV7cl1CuxvvvvgeUmjBxm7gT6GSdqIjGF/ycpb2aXIP
01issICrBesTVKaM/YAbWnOlCm0TCyCdhtFNHO5TwPc9Ape727QkHUhemtwlGJwt+o7CnC/V+QWY
1mTJmwyy5rFlznTSVwcxhATWW6K7bwhgSKQvs2fNSJdxZ/e4ATnif1k76miJK9rr2ZMleOd1YWTc
RqUmp61s7N1guoCFti25HAZILLaBE65w5epNLDGIB8/R2sehZU865q7yOi+hfRuWl4Eg5aX69L6x
fTufQ5Ar90q3gXUQ3HuqKRze02mD+RZZNBjvHtNZTSTwKWMllZlzmU6LMRMzhuqyLPhNQDKcG5/Y
BxK61qGBck0kWkxksJZzGGzWgK2cvKqU2lQgkQOCD1SLqh+nUbX1GT/W1zRpH1q45oFD0UULMPJA
NHay7qKM835KciIvUmI0D2a5TEbAf2lSuXK7Kp01ihYgoyfoi6V7O4b9cdWZ/dyH2YaHuYN81DuM
92oLtI8OlJqHCLYkY/YAlWOYAUKE5pgk1WvQ+M2uGTSGXqn4hRhX9mjVAqHrMm5WQVXKx8acAXFH
HlJWQJsUEPOpyi582Iwbja1jUYb0e5m0D0lNYA3bOe2lA/XT2RA2+lJgKv7g+zA6wArLLR4vuLEl
LoZJ+WA+tLYjptSGviLYs9ZDD0auE8iHvCFy7YClAPUZZJc+YOm1AThylAA73qUan/lQUL/r8LK/
yyAes7eGHBazyDJCO76kmFt5KgmNnHiZhjI47hCVEWR98epfqlJVz8I60AIxqwoAvOEhCsNuHXcU
99e4SfLUS4Na7tqRpGrVcAQLIZ77XiErsORsZ6CGvOf5iGHOe6cRU54QjGV0AMuh0gaIiWpFVQR1
8VVC1utCpVR+aBTTlMKMpzIMPmWh1aZTP5AtSA0WdIxBVNNnPeetZ1i0S+Er4jeXeoqowxwSmUvd
HDpYjyBv0P1eO35U+/gxUPCqRLWmPrVAFMUCM5jI6epdIMA967Ww/cFMgSB0nobboNX9XaobsIUc
C+wIN5mta0DslmGzR1TplUFv5YcjsnpCfS3ZFE6m7YuI/jw2NOojEnENCzYeOsO2SYFatWMIWYuh
G7YF4BTUUx/jrLob0V+rD3mBJswL6gSQAsC+ECPorCkMPsOpaVNjqnYLWOPM3QLEFaVvp8O1Ry9F
eKXE8X5nEdMOro625iP0miB6qmqprMEsdaydAMUOZQOJ4Xipe7QcAHZ1eHZdEJOvGYUap2PrMVat
TXmnayakvVRlG8FkUDSriR3WSQYdQQodMtHsVKnI7AACWHkyC1klr0UY84NhHI5VAYb8GfXtPYSn
suORBSvqrRFBY3w8sGqhkNnblzk2qEfi+GVUUm1kXHz4QgUPyiXQtnBpHQ+pWvr8pWq7vgyqYDOE
brKDzjDfxcTA4AHhLAD7gFH/nV+XejuBWUs2fy9wwj7fRtLxVDWVzzmJQYZ0xsVCdIk5pdDhBsEM
kxgksfQqNli1PkhA0bEqVmDYiXhQtFSloBH4V/AVBBexWsu0LS4EQsEesLzJzIRwjLESedHNwjhE
BBhApakvw2iuhG7UpuM+n+bQOv+Qx10d4tAwg5vL0AJeBArphdEV84oV5Z1V0evcDqJfRqQDxBWl
iK5Aql1guHPhOnG0AxIO4+qxRosflEnyrJeISJu0qmFIjSCHBduveWRR7U7GbFfELVSHTefeRFTy
toGvw9wSRTGnEdvl0MEEwymDOSrMFh7SyNxBYtB/KVgx19Kqe2otkCMohhR7nef+oueiX6mdYh+O
qpwOwwPHTsqKEubrc0Dz+w87CRb5i3bcKYVgylUbEfACx51+H8nuQQmdVr3BH6Hvoc+olkBoieJZ
z4GNhlR5Ip7bANptX9boUQN6M39uA+Q//gx9xmMbIBdOByvgGz9/7LgmdmpDQeHb5WCBTSU4aDOh
J46Dd0YdXqFaPNQY76t6IhTuBFb2cF2ttmbdOVNDVvxO4yLyUk3XX2J+IVKDvZq6c1+Z0r83BwIy
vwEYmg4ExlLX8mal9rZ/7+2OexPC6e+9XQdciR5hD3R/MNWsLdtTpKg0iwDMGxjf6QGskVWBCmNn
HcE9C8l6hZPQ6tichXYbTyrFb6CHMoJcWkLnoVkmS6JXyaPj3KopS9FhACPTEQPc28mj9TH7U201
j1G141a3vLbMH+ugMo0V+tP0sho3hhxV6FwbY9JSjhw+FxOmAN0HxncJP+hxyRZY/TAX+ThDHXT5
bBP04I3R0Fsohn1IUaQSkD0AEMBMd6ypUmFRd8+pdu1iKnLFmJ7dupCUGDCHuA+ChMKpp5fHZN3y
ZIbFgm6pSiEScouFEiwrQ5DzmtbpoqGudR8xvb+A0o41qXmMuGVn6ZN2/L6KnamImWpDqqhaVjqD
RpM+KvtmzMIK3Zh+p3HSLC0hwIDRqxnUMcKH3ESAy43BYpSQUTaNa5Vl9b0EPlJk63isQUQDNenP
O4DaMm2VDbEZFtBDKpNpLqHpa4RkuAz8sAFND1p06r6uxHXLuPkEZNQwreB9CKGIstniBsAbIxSP
sG8ZsXlgWyBsAU4Ic7u5CllSkGj3sNjwYhjRy8l7qUNoNLOA7F/oWP7BTKruFnXFsoe8bm+AWSj2
nSDa3rH9XWdk2QMAZVgE0zRzpmpRTI+8BpSKbWkkIIGAKLxuezZVhVZqaitiO/m0HFtMuIYFACz0
rFWpvXfR2EWuj9URJbzIsEZ63OQYPKXee1qX1ltJAVqgBxKPmGHyb1+875eWoYOIULelKdTkIJtp
rSD/WhwazID2rjj4EHU4qBwOqPgytWU8UUlVMIQBWJ9pRJcqT21SOQfTEq4DCciFwqn7SStyGUwG
SNitoHYPe3eIce/VpnXAxG/T/Cp2gixAlKhsryjF4EslITUq58B1yAkxSnPKIhNEdBoZnRdnbrVR
m1ym9WYYFyED1/2lsvxsqDYf6tl+HK1lDhTdWFdV4YjlrGIw32KpOxeYKQ6QAE1850JtnN+fTktU
9dDq+QQSclBFGSuqPPXpWLuParYIIN3IAhmtwXeI1urTn5L/pzw3bsA7ts14+t4e6H/gEQE1qom+
3agNQhLtRo74wQyAGfSzzuy90P1dTeX1BB5yHLrJqr7aE9BpaIuqj6TN40sB1SdVV+3amsFv8CTW
1NmsY4UOFJhBLgM2+NO6COGKGgHTb5URqT07aqDQpFEdn1UFxAeDYwUjx9L0m1pJ6lcbTGzEISJa
sjfKQwCJ2AQ6TUSsfGIRjxqQrI3x3s/g8LSI+pLNnNoOH6BEirXqwoXsKQKp93AoLPFgPhSBHl9K
OgYrwyx6aGTsIMyVhiuV9OvukmsgENfA++zbRL82RSXuSuOHzzrgf1Ksy1gFZIRU0oS/oeX5tfYA
qTUdPu+oYrdOewUiACqzbKVhmWOtUiofbAKxZTB5U55mUZSH66GDEqpK1oXjTDPimEsMVBmWIMmN
C7zZTkLAWtpkqvfc2daNhE4aXC18sIfLQwE5eoSHgJueRlD2o6P84QfEu7AYWe+TormvG80ERagN
DgPxgfOsgHl0gkMa8eAA77YQ+q7ilypvx0p5nfB544Ayp2qogjDeuvo+i+1bRCyznUPb4E521wqQ
TOGjuC2J5IjuYkGzJ5Vc9vA8mKmkOwYigIMwj+jlsQnbIgCOAtU9g7GWnBq1oT9oSXccPYHMO2da
3zx1JcsnZjTIvd8FGpbZq24VURZdJb93glHpcScJbIbaiSGsk2LkNb4A1BtDQLqKuqHYqxTjwOBU
YCBgPRTvFBixpGti8MxTO6i8tIg+7NADOFbB2irZ1Ia4rYL4WYzaUkXiNxOLVvEmMGpzj1DWryyn
/Q/omsIjTgO1uikNsq9D9qLq00ovJgHD8tYAG7V97sDZVhWEBA5tWVd2Gz3KstEhJwT42Tc2Yeq4
c115x4ybtAugQFljnXG0jXnPV8nSlG0DBnRaTWE0AzfVz3UiwK8g/NGCsmcJeIqP7QnYj63eeACd
o//sh+qOdIZ4qFtrjBthpJzrkKt1mpasRKSJbQB3baDJYv9W1ODFOINTvlQEA2TDeP28t10Y4XFv
eEp/3LupgsLDrKOfqiAMPCTkNoI0+RaUCTrR4AQ2beoGrEEVjsmr0JoByPNcQWRq0ue+fQVtBHDw
BLh8GDBhSZ2FeE/TMrtxO3PbwzkJqC6EY4fikoeu/liMOw7VgIVA237bMaz7ZufGmLZ2jivXEiah
k0JRFcM+xDeBjkKLEPTqOPZTUNkxrx7zjuNDnOFjUhXCTNJdBUbczqx0lkeOvbOsArCKGMZu76na
mQIz6OySTpR7CPaUe+T0rL4v2yi7ktD0uMLcQngsKPoHhOZAV7daTPTGZO3DUQqR92tVzZdYNZSG
AZVJSMVPAqidKYiaKXBuQ9a3l2oZhH1OqlKYX7SXXZIGM8pqvAGEcdeTLLnFei9GloACLpM0Dm+y
lD0rf1jRDXcsp28VqGaBmRGxmWYG5T7HWtaur66tAnK77zlNeH3kaqtypFRRqdf+grW95jmRjeoW
AkNRE6ZLPp4JkzRveVmUpUuV9H/XU3k0Iohe5VuorDqHqOYXbYbFb5WCAwJs6LsIr8AKWroTs3Ue
B1+IS1VK7TKDBgpFONdqegCiMXJuSK+vVFINpFUS5s795D2pSlNrfsS8MEZ3ZkgB0sRh1nZRL8sR
qKmy1KfQLbS1CKolIrXVyL3P0VXH4TLDS2YZWX534+ryh/KolxzmzZU73KgKpA0jyAMA4otp3rEC
1/3H3GnfKqgWwpYm3mgxdfmftTotD5eYdb41Y+M4ymv6dzPvFdQXKUXxgzKRXWNmZc0LuD0XiNUO
/hrC25iZURN4DQvDr7XKTDo6z+B7vDrJV4Uq77ibSvsOXcDZmoIXLnR9r4vK3IBFp3msK+3HzAVu
X1DYBroNXF4wtHxoEZJXAKH/+oTCLhUq+1lmIF8HYXWS/N/Fi9w+iZfyv8e9ftf6vM//3kiB/19W
2UTPhSzla3Va61O7OPrbt5s+VU+fErMU85p+X7/AJ+ClrHn1bzT5WPP/t/AfL6qVmz57+Z9/Pss6
rcbWgkim/3wrGtHnlNkfkFRj+2+F45n4n3/ePEXt03/u8PJUVoCmU/ovQmzELxg1qA4I+z//0b6o
Et38l0st1zUYDsCIgYNAzLMKcUDrX2BRuvb4j1mMOvo//1HKWhWRfwFz7VqEQR/RYSYgXP/+4bsj
kut4xf4Mq8chsne8FwaABsRnxpHLZ0yvIAws7UjwTbv36SJa0GLaPYnrD2fh7WAfMfvOmcZPoPqI
J7t+BOfrTcfnQG6bkMuGfZ/vRc9Z6319iM94td/f3x4xyx8wyQYIjL2f4vtrFSAi91Wz+bpdffyO
fzgx9vibPjQMJDYzYobvPoRYyppwMYG/GYSE7GJe+l4bek46/ctDjdfmw6F4HgUgouM3cOrJYdaX
XpN64U+mL6IMUlWexr45Wfp4Vf/0o6zPR+ryyAQdGj+qiLzuptmJxDOhdXxV/Sivmh/lsZf41El8
vOznrsnI4Pjwe6hfQGVS4Pf0yahGs9Xy7Tdnip75/ieoRKHHALxnKe7W12SAKNokWsP/kx2oMeNQ
BLoIX+pvUO+fMe/v9xX7/Bs6p2ihAo4jpdJDCLveWo/0piCr4cl8/ObHjE396WKMP/LDaQL0Ao91
jEMETwgXPSevxmu51w6ROakwbH7GHPqbI537LSfPuDb6tkQ9DpQAgn5X3GgHcpVHnraQV1//lHMX
/OQ5N6Uu03D8JaFJwd3bt+SbDkQ/c46s8Sd9OEe+W0oL5jF8g4bllkUeqJWIA9WZV7z2NwaWncHk
uw+++R3jY/CHK2KdPPOS2GKAB2iyGaJLP2mmjSxAP4iwdn34+kR95jD9vquskyddNzSzgVcq34BL
my4AO5ITDsT+hcW1cvJ3hzh5xMGnYL4NL/YNGSMF7g9hQ0zL/8vGT55sN8cUmYT4/rZ7BSuGEjLh
sii8r7/5uS73FHNcAh1glJD826TPGuhXDaSHPH5Pn+29/zBY3/yEMy88a7zTPtxR0O7T3GJI0K8/
Nzf6z+zVf3D/8mVknTzRFasa7gJoD1ctOJj0TXfPAbj4+uycecask4eY8CgB1wptc/c5Gbagb37d
7rl7/uTZZTECm7D+4xtA/JjXu3C9JA64GGEHtsPQifnXhzkzFDBPHmS3Ls3UCXDnuHyi36DT1iD4
DSp5ikjPN1f23CFOnt40HzShtbiyCA2Ucg0zj50LY9On6psroJ+5BObJ09tkMgrJ+PTWpie25VO2
0w4l89gPiIs9OsuJP4OT7Nen60yXbZ48xZVWpAHQ8XiKX42ZtrUuzdds4077xdfNn3kIzJPnuPL/
3XyN5odlfGfNw/3XTZ87SWP+h+cL3iMJ9HDxEOe68ZxleFUX8Tf30Jlb1Tx5dLHK2Le6iZNS4KVs
ajelweeOC+GkofrmtJ/78icPMK1EpY+M+k0+UhEcSKnqs69Py7k3mXny/IatD9dFe0g2oZYAAoxA
wdLKXcBQSsBfzT7X5yng/jOrqgroqHNYTqRFvQbYWVxArVBe6GBbf/ddzoxt6cnPtOpa8qId4o3T
T5ItuYVNWZFPtH13ix7g724xevJ78xaRU5DdbUTUjBmFuB3Iw1AnYaScJUF1zQoef/NzztzMp4Rg
tzKAhaW9fQmFZai4JlsAvl54xxcDViUHM/3mxj7XvZx0lAZEH7AaNN4bcPKJPMS+bzGnh2N1/93d
Nz59fxh+GCd9ZI1LPIQQbdqAxrgoebHK46ewld/c22e+v3HSPdbcAEo8RetdFi1k91Szna+9ls7T
ADQIbs9veuFzc4xxMvuxAyhDRNBzIPs3QLLYLgTnJ8BJurZXP/sPpfS6YQITkK8fqjMdgnHSS9p+
mNVYzxYb4NMgXcqjWZ1gcTyF5vhQYxnr66OcO3Hj5frQo8HvvIS2D45ibICDgmxKDRPnHclnxnds
6jPdzimJGtwpcG1SHKGu7qBH77XdN6T5sxfjpMuEqaAP/Q603O+hDCoGz3oR4AcBUszBMp9YGnho
31z4c3fvSadiltCvZ2mOgRVAM7X9BINteHx9fQnOnaCTzmSIcy2PbbxMQCsGnfLV7i++bvjcHXTy
UNsA5RciEWJjC+mRbkOL1uuMC7e5+av22X880rD0sHKghAHC9/LhoqCIU0ZeCWjP3x3g5KkOdcxS
LbAjN1UXohfH6kdWAj6dw0knpXdfH0MfL+EfOqYxCPbxCWBYMimA6Uk2FFEzrD5lYX/QtbQ+2GDg
TCoJqtoQwLK1dMEaqPFqmdV+NSySytGWsHdt119/jzN3AR3zPzyIudC4YRQi3liRk9w2VdhcjlOd
1detn7l/6cmjkkUR1jpMGW+GPAikJyo/mkJnGTQRdJjBN5frzLiOnfRYqVZADy6EeEZMp5aYEnPa
gauBKAnoEVitzb45zJnfwk66LDMEoaUdBxsVvQvySztaNcY3F+Fc0ycXYRjRyS3wzJsAOnqau28Z
KHXXX1+CM29ydnIJQu5U/QCaLQRxES6sK91YGFULvRjNfSSxCa03u3D+rrti473+4WaqkgKihqaQ
G1L2/s/UCQn6gAroxlYY3xzi3ISWnXRbvaNXEDzGDQs8aFFM42ZSuhOo3FRQztIu/HrC828u+Ln7
6qQfM1ncRMGAIzV8kkK8+VdXTmIwnX2viybNy9eX58ylpyedWZaTMBOU4/kLW4jDLQS02sz6m9jL
mV9ATzqyJKoSJ7fGh9uBRo8X6x6wsk45632vgHfCNz/h3FFOerLWNitNB1tiI+5McwZqrAmzZDi9
p3CXAbXzm6tx7kSdPOU8rXKogBcYX/tbXu8qdtEY34VAz43dx2N+uG99aug8DrAgbkJ+mpV7Ht3Z
3Rrr+LOkBCtomOYsmTD5zYv3zC/RTy55KPxgaDioEuAeexEDZqqtPad//asbSj+55lmPFT9us+ES
LgPbJsd6tEHvgOH45jKcGbjpJxfbsQszAzGju4T4BCz7RpYOvFzNtQxnwKn93U84udRF2QYB4n3d
ZVjCTeM6sp+H4Jt79dzXP7nSllF3QayhabeaCDJp6AwqDenBMaCJ/80ZOvNGVZGODzdT19jOQCXO
UJP84Nkq6b7rj841fNKTE2iWMpmi4U5Kr0quq/7m6/M9ntc/DEXUEOXDN67NRhf+eFIsPgVGuNen
YKem3Tfn41zrJx22ZjELkh5Bf6nlmySBsiHiC1Ci/H+cXdlu20yzfCIC3Jfb4SqKWizbsp0bwvaX
cN93Pv0pCufCmV8UgSBALgKEo1m6p6e7uurfrs7bNfHjt+fZNAaaj0XxhSe/QTO0W8ffj5dlxU5Z
yk4F0CSCv1weQQbZ6CwEPhOQPpUgTv23z1OGmuV+IXZFj893HoMYM2E+tPH9375NWWnPDQkzJ4CE
cckvID1I1TrBcP23b1PW2fS+WIwCfrdaN6QCdfGk4g1Xb9j+SrjCUgYKdhMxH6UR1jNAO0xktV+t
ktlcqZ2kubRAMf/2eBZrcQS7WNmPg4NGoXAGLwIO/cK92sXoaRRkdNOz0l5WIMEhCEdo6yLjjA5d
XqzDjfhlbX6UEYMjop5FPpw8FkoGsuD6kQguwYRAoJRJ+I1B1hJjLP/35KJ6IXQDO7wXQjHabttI
REur3BtzjfACrQrKwZ+hIC1DOuToT2EAyXpgWlVgt/QCeUw97pJx45jfnmV3vAtL2b+iZGohA7nk
zTXEIuaklpCfjsbxqwJBOBTbAwgNIbNgQmVeMlm0vX3kLDhCUECPDLHmY0Pk+MoCoAp0Oio/GWC7
G50wnRHm97NqtHw9fgyVOFh8GEunDGS+hp+ArrUUC9aQ267azdIQuCmiUegz5cDaFdp8CIBo+hCB
/55AflZmwIPLgRHNmuJBSXYCfS7gk5dpyqC77IvZRani4s/jk3f/ChJ4yjblnh97aAHxXsC/RPFX
038KKtQBQa8tQ6QzvzweZSWxDon4v49Ai35LSIGDikJ7ZgqiQNngKIMqXYP2zDtrFLvgnJz+rbAr
8JTRJv6YgzoZYwlVD/CYDRUXwjX7bFx0acAkKKFlm9u4Tta8MhWVC+wEOdsUovOg37Nn9lMAkbE6
b7j8lVe5oFE+n5mnhIVaz+xVEBAVB1EXp9cMDASdplgp+8FOlQU4GIdVTDM09I4bPnUlpyRo1GWA
btW2ZKB44VUTpKEiUxLfR4g4ayD37pKnUt71zH9qkhNx2ghCueUc/K9ZAg7z9/koWa3USuhneajF
Zsf8RX2CF/I97anXfY9zGTs3sxPz4m/F2Iu53xuPOo+MCin60cd4wXG6xufiKhilI0z6/JmcSvvx
oV+bE3UOfVwVGiCSkzehGKlL4gC21UkqraBAD1CV8U+Ph7nl2+/Nhbo7qi6bQvBpsJ7yHFziksQv
wx/xOj5BwPgYQfggNCOLO09ufkC3aEogtHHYequseA+Nuj/mErS2UHlivdHrLqkV7CBGdN4KplYu
RTAN/H0oJF9u2WCMWZBtle4wNE/J3OsppGM7iEP5aIXTou7JZ8bfgNw/P17MtQlR14Mmq5WkMdrs
saD33Ect2CVUyQYguTfkUJr3AdqA9LQZtX/yH2Dq/3uKQd4nNXBis9fyscX4/EkACj8bxY0jeN89
CTe+xx9hhcp2eRc3CW47ACvyHoDBUfeFrXKsuGJFKuUnOE7WQKOKz4MN0kj2p95ivEmPce6SQ7+T
LEg76tmuMwp9MFkTjzPCWqN+rAyIyz5V1nNG8t1kPte6enRTEx5sz1iP93Ft4pQ/yRlFRmQTw/ZY
1si7/gsw8WMzZf8U50MG8u9tg1IaC2HtdPJUEDSNfPan9ZulRXcjSln79ZTnqDWIpbUT1nXovAGK
VClzFP1u48itHHGVchcNus3RJBrMXhGiLxvBRV09Q0UPMGKQ+vGnXPz4ty2gfEPTNgUuMAYvLfQC
C9ovCE+Z2rB7/PE1p6dSvkFTo7TtZsxCtaO9xBP2kO45J9l3kZ6fOQecEJ/qN/zSq/zWHoZn3muc
xyOveHUaTjlORd7PUgwP0XzPoD0vQEXYje9FOG64oDW3p1I+YcLJDRseU2sgKdfxrKGIjgqpMFH+
E1RQ3dgl/ms8vjyezhJK3Lk8aHRl4XMK0PtwQGA00ENftfr+c4j3sraLpMYoWxDbS+bjoVZWjsZb
RnWhQOuoniGWCuB8ro4tXvaxvCtjUDhAi3IyHo/DrZiPQhn/0ODYzWiL8vz6MhT7tFoY1T8ZHPXB
TDQPnIF+Y9QgoU9Fl/ciNrdCMdAfD36rSd9bUMo1QA8MLfgaIkLZ9u3uii59r9ELvXT8Z+0Vsh2u
apXAkYQH32R28caoaxHbgjz++X6EQypyv4coWDumotWIPiQa4wm12ThDq0Cnyfs+7GRwpJVQWotS
/62M2MAGM9hw2Zj3YtZ35k2XbkTII8d5h6g7OrY70YU+wkvpoTVCZ/Ane8lJZItEcRHo74KXUmf2
mqFsbfj9jCkg1n/Png9qua+HJeK30FVs/lbs3tRsZidtDHCrqtybHOVt/FoZeIiSchA2JsERJE1W
dSmNxs3tySmNegehw8/0zO1l0l6Zg3yGzuTrqPdXzfUJmCH0xBgsMMzY1a543ipvrFguDb+Qs17L
6hm/iVMHXVFOWfFnzALSdme++ZLrdzmdNgx3xZ5o+AWLo6WUrcR5aG0mHGr9Sva7BvHNxslZ8Qt0
BtpXoLjAxjLnVVelI9GxO/rX6hCjOY1AueOldhpvdqNdTaI/YJBwSpe3Arsz2leQr27c5ytrSaep
R7TgAoWKn1AAwWNIdVOSseXf5xzQNU2FhNdQgmwM78hyjK+Ppy3etReerhOmTIImMVXAkRrUtyQs
zCjtN14Et5W7c1yVZcwfYV+k4YGb9/BBnQ4mTdjaYJa73ArMTJfx2A4/0etFah1y3WTDQtaeqgpl
gk3HZG3TYUjVDpxQ58hI8Ly3eQOE6NZWVLf2TFQoOxzVtEM1HFfI5A5HzSp0yVzcS437njP/MP9F
VujmWz51xaso1FsAvPGATsYqgmeLjXTms7N6E+Q7bzIc9+MzsHbVK9RVL0M6WmN9ZfIa/mOIX3r5
VywBONnueU4iLDotS8ixiBuGdit83jkWNNQ6V3INDdTS5NXWaEAVQQd3lSERxQCLp9EavdEQWWeI
b7Qk04NdSuSdbNjJLtJnvXRxa5FWTzdeJrd74d6Pod4OYD2Y56yXkRT0GhOCM5fmUNlDTPI9JNUd
7SC/V2cwEZml3hHeRjHPEEiAd+zjlV9dCypG0IYekNgcm5uZ1S/WVD++m91g7DgiX63MVfaxlRI4
AVN1cnIGzZ3OG9+c3tqK0X0lX7Gu/Pf4hyzj3VsGKlxAwzkDVQLsSdZ9zsWuiEHhJJ06FJLTaguS
sOJgb3obP9xBEldKEqCh0ZMRBoy/i/zERQeImz6ewdrXKWcz5SojShJSQS3UMgL5ZWpjvJDPzLwF
dVgLbmhAN7TrVc7n8PuzeHbHLj0FEmhxwf1M8Hg2pT7bqywgNxlfX+ep/ZYZ6d/eYTTaG8TIYTYu
BpOWqOMzYJEhfcF/MCEksh4v3srVSmO+K61XoRTCYfEiLwufeKbSG97f+PjKrSZT3iVntSZVUgbV
KLb3rUrA7dp3qgBiNjYAQsnvxyMEuWTdl5BB7Pso37Dt+yeCp7EpmS/h/SohXqi6MYP0W7drm8Rq
y8GqMiSkHq/cfcPh6US+5PtZkCgzaBBcFH70+Wk8FBtPvBvc4X+NkmephdMiQJ2StOE83g1+QePG
nS1R9yddew4c35g+EhusXgdQGBjQQ8ovkNCsSUwAsN/LVuF0elxtwhluiN3//S0cnQP2Y6UXuXL5
LRMJz8HzpKenxJUN5T377N/4d9TTVAMCzwcOapAgjSKJEaSkUzaW+RYC3Ruf8tM1JyZqKFWclx21
9xzszUCbeBjx6hvQYthXnm9Jpmj5LJEKfSv1d39zOTodDALqFEkbTDqJB52r3Kg/zNA4rNRLGW+E
fGsRC92vUENbO0kKVD78A/Oc775i4zx9g/5Ez81gKyq6Pw9BohYvgpTJOC9jDLpot4aGgxoaCMII
sJk6hNEIApbXx/awdqPRvQuQBW+UhMV7QEJWrSChfeWswOlMFAz1ELWW0MrMmfzmkHrDw95USWlX
Zmu8Qv/B5vRmF5Lnx79k5cgIdGtDWUVxcSMa506zh25+W9TLExhWjZHwu8aAWNVOearO5SHe6ttY
1vN/D6lAdztwGltC/xRzr43sMv2ZkcwvzdA4y4TTK6MzMgOU0yQw6q0BVzKfEnXpRVDA7nu093ka
R9qX8Vlx+reF8p1wh4RBOvPxSq4lE+h+CKVmxqDuMUy8A7vQ6CGZYY9WvxMMsLuLJLVaEoIHzA12
05kzUzAif22MvLai/N9PCBWNbHI2YmSo65iZq1m8WdipVVq5odqzIRsyCS8gLN+LRuWBQu/Q4jEm
nSf7FzB8G0d65f6SqACcl/kOThi/YRZ+R91plD0G6sWdf1Jiu5+cguk2Qv2VW1ii/H2h1bI4LhXD
MnqVO5S/oWTCzlsedOWs0KD/IJGVZBR9nBXtk21+q31gDpBpV2dQHx4y7Qvt/UbfsLokMFtDLj/8
jj3QnQAt46cDvyRjhJP/WhrdJ+dMHxBlzI9bLRm3R8O9IRaX9yOoBBEt1J5quLbZ0izBSdyKtB7i
IxJavs2QFxWXhKjLLq5nuB7NDgPC6LlRWrIb4viActoA37CBnK0zL/8LbjEng8HpkS6SnHwKiPxb
O9Vx654GWFRq42rzfOIHcG1QeNuldud0+9BEudrcau9buW0Fut8Amms1VKGxcDV8Z+91ZmfPcCWJ
zaKA4RvaoT5GZ/EdyliH0JZtVY+sxwa39rQVl7P5Yz3RM4Qkw5LOARvQ53CZd8Of0VMc+Zn9Ll7Q
LGLN1+45/f14tBXrptsRfL5o2FDEYMigg//20rWFnpeWX3xlAoRrumnrIK4NRKUFoEAhtKWMgarR
yYQd8P0+96SA156zkr7UkYOsgYpmQTqdpscpuICppxCgQwMpEqeKt7Z17Z0tUt4MEV7BFou7Bnc2
dHZkXbuUV2hlc2Z8iDYu+/tRr3Arkv3YwDKNIGywGISSsQ5XRr8iwJmbIjGEXnt/vG0r4YRI+SlO
G8dAXKYxZM/leJUZqMDDiECnPG1lJFZ8Lt3OIGQ+uLkkDNHpkpWeKpuzkDQ3u9fAfMMz2B5t0WIt
zm32W2fxlvG640mE5ez8WLh2amJVXrK3rVUXRLRnS8VrmyWVWe8yM7ukRqMHVmPKuuQIFiCkZoxb
CHd7/ckboMIj7Ek6jHuUFkdSGOzGdt4wpPd+FuXgBp79/9untZCIxJ3X2HBbL5FeEpCI6ciCGoz1
X2j+09bS6UAIGagzuG8Q8RJxSdOR1tyKItZOv0C7li6aZa5cvq0dC+XI5ZYf13rW75JJJo0ISOsl
gYjc44msHSAqMuqZMp3zJWSRXcmb9yiPmrEzH5QtpMjyo+9tC+VRMqHn8GTG91VbMGYjcBQrQqpR
cAElOiVG7obmZtp/bS6U2xCFaG4h4LYEQayZWwA5XEEO5nJk9spd5KBxxBRtEOUnZnPlcImNfwrP
P4Ej1xvN1nbQjrXjDcXmLZRwTdBf7gJL2TDUtZ9Gx0YD28k8Wrk99YkzXkYinqBeaW7VFm64rHur
THmawG8mtV4uCMCZ8P59ucy4nUdyEfHXbHDWKdGBTtRVwiO2bsxrYPj6Vs/fKlhsmfMPh8AKJVIT
iw8qULDLjolb6DvpyeSN1HzeWj9hJUSiuxFkNfBreXmatQY4i0ls8zb7NBqRGUNsxxmMSFdMGfnA
CjMWkRFN9N8fr4GRWGDY2MsZqZzH9rJybdAQdtCtpXKkQZOCl5/T5tgCB+H/F2nRhl9ZMZdbuPFj
LecZFPqjgM9DwRZckJBIZl4hs7Nh7GtfX/79x9elsW3aQFE4j5Euav0rYsGWHG58eyULI9DQ9UDJ
0ewPunxP+o4u/JHbCRaPjdrFEfHN/EXgifwiHdSTSIJX5AMRTJZ4Dh0r2KHZHgqLsRk33sgEroVn
N2zrj5kKUTzPTLdIh/wBH8kBrzHhPT7HOZntsSblH8EtL/UxfJIvj4/F2iOahsErfZBCPnXZuG/m
fX6RALJHzea/2Co/eyBpTmVmhDOZdsLzsBO/qrfHw95KpncM/5aD/TFPgHHTGWR7nHfqn4tLuxTh
mtf0NBjZbv6jucEzGItlwu8LE6S6Mgqg1al83Uq8rWV6bzfYj9FbJgZ12m3LOZJhmENwKa3kID6z
72hf566PJ7lyamkovQSy0i5uweSuKF9cleiJAi7nrftv7eNUNFPEkAuCEiLq4HvJTF6ijY0Rlvvz
zsawVDiSTo3IKBO+27nl7SzwrBNBeuAYom1nr136fWdzex4cRswhOjOG+FR/N/vwV/mESwjN7LIl
SRb73rrZoT6Npr8Xt8oLt/Dz3k9bXNuPXUtzOQATCn4aDowXxp44O6EPGGd0Dfb8OftViQRFf304
sW/+m+K2aP8qr9FOugyDAx4s0KvPkOkD848eHcY/wjVtSOmqX6VkDG9yi8MWPm0Bt9bcPkt7rL4Z
2hiM3R60897BzYq05cLGbycS+oacuXQYvECRWXEYhkjlJUcIDzrljwCq1J057QWzqYyqRdl/QneK
oitGdBLOj4/lWsRJNwHMGhOKVYMq9GRGjqzPJNRZPbUk20em+begN6cFyrl18axBqFgqkmKmqFHH
EsMpJDIjvG9nK7RAqG7Jxrkkgt6bMdEM2e0NuNvDVk50LadFdwNUg1a1Y4FhZZt3211kIm1Mlsrj
jKpj+Pn5yTqzOZtLwFRuxPJrNkkFS2D3raQhxQFts48clEMgDLbSzXBl5QanqwXKEFelPyBDXpU6
mO91dYcLHMLnF+2Y77Un3ugPvZ0Zdbsxm9ud87/2xtMlgVIOWfDOIzvOfYsiJCgN5itAZ/hzC3lF
O/tmfX0ezM3WlPuRJk+DwcehyCDxiNFqC2JXZuLE8Mit038xprj7ji9L5ji1+T3z0m6+1+9vGE/n
/1PQisylgiUd+OklCPhr2Qm/KwVAor56rsL8KA2ghVfDozhUZpDOlwya80ENxvJkusSKuNGxen9n
UZL+27HJTNsV0I1DTmYWzDBA55LEEVA2Ehn9vRtGvzZVyiGJEA4GVU/HeaINqtrjuOf28XOAHBnn
ylZrx4E+7bcKcysmz980gX946ggiEehmxGC9VbijU58yt3JjA9DjY7/v960JNamT6sRm6ILoaNij
kLUxzcWp3DuzlLOZW0aO/QI7igaQU/FZucNr8KSY6af6Pl/7X8nGNbm2mvzfOwa2/BxyHTmeRfxg
5hzi9QIBfLGFnV0u23uzoBzJ2PMMXzEl4l3guwArZOJnVbtqvAuBKXtjpdamQD29eog/ZFyIMeqz
gEYpQFvx9Ax+KZfcGV3+W/hUIbwkbkIHV4ajIeJyl6bSWBXwXsGTBHZcqY0Mgduy5PtRC08jxOWZ
7xlIt8CQmaOK1G3fb6FZVgJkXqUCIq6OxlgCdTxqa8wpQbZoNtCJZUHkhExWaUfGh6IH+mhu5feW
AO7O3tOY73KIm6hisFAaETzmCGVDwpz9jXB/7eOUF4BQ4jT4EyYjoHinkRcIRXhbLcAr+R+eRnyL
KtNJKYuPt0iYTMcA1cfYGU0et/vGmb3/mOZVyrrFwA+mafn5lYn3Agns2OJ3wPLY6sb6rCTmeRrv
DYBHU2XLbos2kPZeugv11FCNWdcQp8hALuEphoI8Yffla+okBvu2FbCsLh9l9BNC7wSSj8vk/KfE
WRxlhHzTeBg2nNba5lMWD1IogHNGDvvD8YCzg5qaAP1fkUIRGsuXc0hPS5n0zsqi5mxs2PLb7xxm
OpMsMv3MTUWPIOwpuQhvqNmQ8sAaiFbIf4+HWPErdCJ5anOlZxuMsJgl6hcbv3zlgcrT2WJeqTS1
7PFdzrr2FiZwaF8qO75EB+kLSJdd4YVOscugG4psdaDHR24zK7YCGbhRRf986DRpxRdpiHgggdq7
zs78MW6DV0ES7HYUrcHH8fMFQ2KQmGxQUAF5PjQftxKfKzZGI/WVSBmGygfgRRJMrXgpbGB4ciiQ
78fYDffhRqJjZdtokP6YC3NRMhhFGEqzrDQXyse7Eowdj0/Fmh3T2PwqAW+5DzQPLBiJ0+Gp3WWu
8DY6nZF4tdk6pTMZtS656WeOBwBrKy9bGb+V5xWvUNFcVYPiqFrsuLjOXvJLMNoIFXTlMNv+c5kS
VBTxBD22dvSxRYm5ks/gaVh+wpZqOC971o+VMUwBxGJLwswNAas7X3lFcgm1tyKLdWF+fbzAK76E
hv4mjNYEyogIr5syEoYsGQTGTOILV0G/E4hCLUs3Qrq1k0L5fH8Q+yFbRmI0bCTTkFT+xaGm93ge
K4EDjfTloXSXdD6+rjBffX+NFWHjw6vHgHLnaQVFLrUYcAzMuTH7d+XEu8mlBT462c1PwDU9t0fI
lJWfhfV4KitwbJ5G+Y7BqMRBhxFHi7121+4YuMIReUtDMgsvdhlD+JYBwskvrLHFJbuSQwf1/N+B
cCHNVZUM8bJ+B+5LOgzorotJsAufILDcWFCC9NBxvYGlWjl0NKvyJPWoJLEYbDIr0FgSyZSAVvm9
lQtdOQsyFekVsdKoTJwipab5VlSzVqilGy+8lUMsUz4BLMpJVzQBPg1B0lTriJa8CePT441feTnT
uFtfDkYWmhqs13e6hpwdIhS32LWRXpy3Vn7t9y9L9uNBp/nVoIL8GZ3afomg4ToxQJZlW9H7ssB3
ogQaeMvxcx9JUHpa+mpexXN9qDafomtRFY2tVbQkYph5+banXHyvfys8KIN/BX+2epNXUvY8ja3l
AnYKywrLP5/Gk//ZQ75ZT8/y63AJ0E1MOHtMyKKENuvy1+MNX1svKpBje4j9VhzmhDrF8Cd97l0/
1bf0ClY+TuMVxaBmoXuFj8tP3TG8Ik/HfDz+2SvmS6MUlQDCkiyLL7e7Jep85ezU6b42qepWzJcG
JvoSV5RpprEenz/7wndabFEorxx+GmcYq1waMiV+d2OOX9CI3nxarkTHNJxQBv8dGBEhscZewxfB
aRGdjGYDtvJDQjZb9hYXc8e4aAjh1MxVWIPsCMVlpPAB+AdLiP8fe1YaMrsziEC+0QrSvA3u4Mpb
g67tNHVnF43cKQ1Y9zwRUrpG5sdG0lcH6IQ9CyVU0PxWl3vwYzw+VmsGKPF/Oye50TRZWbJNCxAV
pFyuYoE9Yh8hn93qzAe7b59ae5PyeM0+6Hu91rhYynFLhDvRrF6VvfI+7hKXL6GcjeoguObCfXVK
IXiFNMRWb8KKi6eRg2HJzyJIcxAEqQwUJFurrxOzH158ZiZ1K0F6WyFt//J4QVdODA0khJ5rJXYT
ahdieewiq28+SlYgTT8aj7+/UvWHVszfG4bSlTqg9xzBI8A2YFd3eTtBktd/Kfedh9qqPpmh1brh
UXYGp3MYIzI0QwQKTtrwRCuuQlz29sd1lmeBloGKCD6urfW+5/VpKyC6MTLeMTca2VdkPTQME3ya
d0sgoSV0+URu+5KflT1ATq70BGziqQHypiDApaHbSbYgtgc4DtArV3XfmCDv3G3VDNbmuXi0H/NU
GKHRynTCKygtiIrTmEgbAc1KXxVPQ/taBqRVhTICMuyhG9gCU0VxUSwN4EXon1ojKV8Q7CBrIp/H
P8HH+BmdGmhSX5vz4zO0YoUi5WEgj+orTTNwnj8YKEpMmt520JokaL5+PMDa0lFOpWOrVmozLF3S
vrZiQZrx+/GH13455T8mRmZqjcHCqfU3EOykql9U0RnmnZY6j0dYs69bbffHtmdl0M58LcEhGuLr
vONf2YRktn8W3haSG5SI0LM8AVsmOjE2yo2X/IX9K0d8spXAXrkyaf7VwUeyKV5KtUIE7TvZa9M3
Jt+6j1dul1tnwo/pJVM/F3KOjyuMak5K8QkqK2NIeTuHuKYc1ZBF5v4NgM/fzPzHWH3AqQw74jFf
etwJ7G/nzOHPaE+W9+3rZrvpcqbu+IxbEfnHIF2uSmG7JCvkXHuSIhk0ArWjaONvtk6OaQj5lSTI
KhIkNUS1J7tiIisbtX+zJJqLFUxv8cgOGBwU6/UzCy1cjYhfnbJhRysngcY/RSAp4xkVDEhM/Evo
IXyFgky30bewFtzzlB+f5ZiXchEfH+Kd5BvZa+8KLmciFB+RNH9sTSu34c3IfmwOkyuQ9NYQVmZT
YLZS8l+liJBC7XajJm5hkNYWifLTcc6xGSsmCAQTtNBkH0odEnbYyugtPvHO8aIpE/y6qaQ5RkUB
EDSzuXSH7PC7JejNNlSnP4RbprI2DOWSuzGNGQXk8yj69ZZCElLuOCfbxZZvIc+hnVP98YasVWRu
Ob8fO8KrELwTixCZFfCR6bh5xGu+V70ILcRLlk3TI3s2QzOBWMCH8m8RA82CoFTKEDU8Ug+tEKBn
/6gql8ezWdt66i3XgbPLB9EjC3WLHFry/zFIEITShoGsXGK3TNGPlRr4kpGhAINc7vjGMO95+Pz4
R69BA25b8+PD08TivZ6jWD+440l1k4MPljaI2KQ4Vuybdp42Vmcl7r0l136MkzazJpVLVyKr18+y
+7t3c7e3Y/vxNFbWngYt1qHMROyAOz7oZTvLJFNVOy+Eiuvjz6+uEmXWeQVdYU3Grweo3C499J/s
hWOvA0G+9JXgzn08zo1x8I6B0whG8O6itXHBD+Q73mzsxGXMwATH/odoAGBjszGp9/xOsYPn1I5f
lTOzCzUy4VGk7R7/ghUfeVuAH9uUpakWzTwmyrPpvo0h2zoi69lpz0ombwyxVhShgYqDyPJLdW4B
ZIsuvCQmKRIP0nPA5ktbg6wZDBWc1bOUqMqIlWSchvi3gTK9dwG9BjfBZCSnLYjE2tV1+/cfSwbY
CXAKy3Q6NCw2eqUvPU0gqNS37q2VOJNGH/azKIVTO8N0osjk1OMIsWIeIgTQ8O6A7Hy88Sv2yVIv
uZmZIVPGY5C2MZf3IplRsI7O9VP29niAFROl4YhSUfRMMmGAInVTJBz76ndYvT7+9pp9sstx/rEH
oZa11cTh41W5b7NTwQGfxnzH4qsPiJEcHPnCLfmXbHIUdOk1yfvjYddqUzQ2UCuChoVnw87UhDtx
HUGBSMTDKXPqHdBxe1SmzA7BmJNfAb5122ttJy9bCOO1BV1O/o85FwIE7IcA4V5aHtr5P62YiBy/
PJ7Z2repCKCqeTGKCkys5/9I8p9OAeJ93DJN/n4UQ+P5Jj8KsnLAx+fn3mD2xZE3oyebsyWJABBt
/ssMOBqJlUdq1itL5bVUHJEB4Iw5Qxtow1juv1s4bVm2H0ufQjAQss+Ll0SrQ3WEyesq0vUbYdF9
U+RozBWjQdw+U/H13uo+RaAcF5A6622xjK5EXRzNwdnN4VyAJhm/fjBUyYocDp2xJGUJJPhGZDF4
p44NGTR/dnJmlj2Ztq7R+7cLpy0n4se6FUkc4oWEkdNdj6bPxu69+CXaZ6ZqSLZqcSlRvydP2Yj3
Vwp3nEbdAc0c/H/QpCYk5MlwzS31WUZnjgolEWN2W115QVcwWkW2HuwrVTS0kf89w1FhWH9ayA/a
9+xaAZQHsuhv2RAMf9ea7D6xtgioVpB5HA3D4vOWjQoeazl+g6YjrQ0OxehQ583AFk+pxejxFV3W
mJl2SF4SdDzhWjK3Lr37tytHo7TyOWXHfIGcQReStMNMqnIrp7j26eUW/HFG4kZs6lhePl38Jwc8
VLu2svQrmS6OBmQlkB0cYxHPp9zjP5Frwtl/a78FK2NJ6fXn6hC9YuFMSKGdC4+vHegHp670wXvT
Rtnz/k0O4ui/58ZUYhl1KpxSL8skm146RdSZ9DlC44miGI8d3wqEgKPBW0GI1ywPCW/A3KB7ZvX7
+amxBL20G3er2X/Fjmn01gRMTVjIGEI7haBWazxhw2RXHCsN2mIkuerjthC9cM71vgiOZVrqMUCG
fB4cJEnw1PmysUzLVfa/oTanUs6Bz+eGjccZ5DYiqnuVZufjbDECtC8hNgsOzUIaCZQfnUn5neNq
nerZEYPRfjz62gJSbgLSA3zAKaBBLgTBAp+PrqLjYgxbkrbcBi6HW4mzORr/MwySguxhgwdpWvtO
6sugsURFwC6CPjc0aSgBdg1D2eV7vPm6IvpW1EBxqsJvnLQNcqPulFqfR6TjUmFKjnI4e6EqyWYl
VCzpuL4iORf2RtCpudlHHLr8mD60mjKRSdkkuR4ooWYgV42mCSnU3HQMK71NIrDdpIxii7LU2fFQ
KE6dCIhr56m0ooQTnkDj778lvc/vQpjrrzj0Zx0IDP91nKqKDDk86vw0M1pszbUGTsxoDPSsilMj
aFNQgPOsumNZX3SYAiqj7ZBLNtgaJpINZYyieifp7MQHdhkPte6HbbYb/DGw1KKvD1mBmjjPN9Nr
Og7JXhaV8lnLeoFEY128h+Xc2viZI3hruuZ3hzSC6cdiZtcIBwDyDgGWAZpYcBg1byBaMPImyygl
OLSKwRRL3LSsXDC6P9eZOcR1aPE1utixKCA1TrTMYvM2cKKyz6AJoIGmLoiG/Zim/Z7JJZUoEvjN
xzZh9dnvZLNQA5VoJX5bOhXQnmeE4QAFtNCqki4+sSGfOmJb8ztZZAqzHcvRictufBFR4ta1Ko50
bkaM34L3wW2zAfCzOFY2Dt792JGjAWFtl46JtNTpeaXUg/r3NIAIPt4iCFixHBoOFk85jtZSwu3a
7ziQiZg7iWb3zPdjw1x5zXE05qsvBW6uxuX7F0hkY93tEc/8/IAjz2/k19YWiLoFEjEGE9kCkui0
Yxp/tPW3Fv+b/6TBXJ1YKF0HtVpPPKAhyGAHJA14I/lHYDBHkzZCjQukrRxu0OATpDKM2eujRAL9
ldsqj65cADSKS4mVOph4DBBXp1HU2fEFPJEkZHK99o9y/PR4l1cibJqokfs/zr5sOXIcS/ZX2uqd
PSBBEuTYdD9wiVUR2rd8gSklJQiQBEkQXL/+uur2zHTptkrX2qwsyzKliCCDwME5fvy482HkZkaW
1npwLOjToLs0fpuW7XNF3YSyo7bjN6XClwvqU6gXEWl7jUB8McshcZ3nZdmv/ZVnzm0gU+L0m1lE
GfP+LZwQcup/zDD4VEvTVzNUlKYyj/kFdb+ViPli533mbElCZTeXEEl2jvzg/dJ3aAseWLpsqrPZ
udfNnS6TW3X/50/oiyzwM4NrrZ0wsgL3EbYAt7HILGYB/vytv9h+nxlck3HiKC779aIKIag1+JkW
13X19Odv/gUS4X6mcDmSdaUNIBNJgBO6mXPj7jSUasaHbl+gB+580wr46iY+vrd/ypKFriqXGnxM
ZG/q6XJpRFphDv2bm/hif3ymcS0hjZuq/7iJ6/CgnqMt0MaTu3ez8jAeq8v6hGLCgSxY/eYfv8uN
v3ri3h/vaHT7YKnQbLzwrUuyqWY0MwpTVH9+S199X5+yvQhGCrpasJ6kiO6WGud6RDJZ+988jq8u
/tMmj1hpV0YnuLpQOp4DOHlsZj7xb+rmLy7+M7uIT0BlWRk3p3KlYzL13jGg9s0hwzfQ3FeF0Wem
WIk40vZxB0+fxvhvdDYyb7G8Mjt+2C6aeNxIv7db2IlFCWoo78AK6h44lHj2xQiSXEdCk/jogadu
X7tJtJaQqaNTuZF1j6HQZvUSjI3aXAZhlRcm0jf+NBNYtUaYrP1m0X4Rnj5z0mLI0BSNU9GLmk5T
KooPLogV5oRsxNk1o//dMOUXNdxncppfo6wjvKOAGlvnRxgtU1rNSmyENva2r5x629bxd6fHV0/+
42b/aZsP0TK6q7T0Iuy6eldDgSkhpc8S+FV2/14p8plVNrieUkQ7+hQO4bALoeG2VXJyUk8uft5G
5DsjrS9iymdlOmNpuIaMBRe+grE481m3R4VSPxELs82xaCKddL0b3MylAGnIVurtz3f+V5/7Ka5o
raeFDQzcMdGGt8yU/eUifQWDzyIsr8c+Fveyi/uLKF4W9Dqt/baN+hFb/kWFGXyKOZ1fkKWinnsk
ZMIEPqGeOS1w+RKJDJriyp3gKwbv8BgQdWCgXpIU1O/eoxVE/LRzcQB+gyd+MUDtfuacEWeFQgrs
AI8WH5/YtrltQ5gZND19i824Hz44p3gmTa8PjYGa3VBDwKwUb7KuNjUKwaGJa+RfSCb1+jB15JUW
pN6puP+OgvRFLf6ZpzYVCBOi6OgRLTuHZ8MakzHvjWA2gbBquAs9X7G8DwoS4R9CeF1WJbUYiiDG
XoTUJ/foi0/XE+wJ9kWDx5n4zKf7wSntS13GPILlrQCNOmSOffblspQwNqjg7dqMocr1EPXfKeh+
EYU+E+JmE1VeubbLxbDW4ZDMpVpyL5jbW15I53Kg5jsw63ej7X+xuj4z38a2BC8WVnMgKxcXl1l9
4B8mAsnP7KHflTYhWyiqk+TRScEXe2MmOUzJ7QAVPbmVqdj+EukrUoYTWknfUdS+Sn0+E+ZKodea
xRNUlxOS/lwfZ6jyfejGX08JxBCyP9/Ov++ef3Xfn/ZzETle7zBBL5q1dTDEV4dHX/YlTGni8qZZ
HThlzVhCZUdTdIQQOJEE13HWDN3F2gSZiIMfDlE0q4oFfnU2gpCAAoA6hiXLVNPdu/SjfW9Rqbsm
OMDFD5oGpMEEVdiD9628W67H64CNFqZ3EnJGZXEsx/IprhVs3GlGxbKdB5G3fPhVV0wmJl46RLax
zAI5yUTUBrPntt454RIkdBQqXdv4RCHj43SrOrVr+KvgHUs77X3H3HGD38G/f/WtfRww/3SQ9JEv
Ims9KHrD9yNdMdyzjwM1koStXfxTBybUiQBikIXlqND8K0RkUqo8dbMWMMfUwwxn93Wpr9oyjpIO
vQ8fUIwKxsNovXndLlJzEFjZENb5UEBzCwhFAcxdx/OYSjXENqG0xMil6/W4S67jsc2HcJpenbqD
ge3C7abuBdSKGQ66pShgR+Ho+WrolDdnpQdcJWHO7HnAZ3CA3PBqcXYx3uoZzn0fRptF/DSWK9k2
a+BtGTxbRYJ8wLwHlejgIuSRV2FisLJbLABkB5CVzjRFVNw469SS3FTufFOUMJCEzwmGNRU01eel
jNlWFv3wCA6h7+UKFuo7i2tx0pbq4R1Hp1Pm7SokfDbRI3uEncF4YX3YeXeBb6547x5np8Fak26c
RHFf7prZC3b1qqskgC4ZOIOTr6HFHPVt1sEG/kxcxq6FgeGjo3Hh2N/edUEcUyer2zQXxtPVtnV9
soVINuTlTIW5eyCV8PzUHeJhHcNsBBSkjTC6vmkbMdwsqJyGJJj4cPadCmwwCDABupsCXZxN7AO0
onoeEgUfi+euqubjoFyRO0s3wd9zHrJJsegYw7r3mVKOAemVhRA25wGmylvwciasIR9OZykW0zPh
YKVPTdwB9oPiub+YK2n8y7ifYW0fVX6ylL5JhU8vRh9u7qu2kHKsQlCSmdKpE3pRQqf4VDV8Sqkc
g4uwnDzI6qsyev3QlICYmEPMcRgJRKNCp/afWewIaIHC9PMmNuzND9of0qsxt6RNnHBHL+nMyzip
dffi9KEZMa4Deyw5oQcUt82VH/fLcQ4LnUFfpEhGrwYTqYv1fgAIsZvhltIlbJTzxmcqSpXq30rt
xAcZBjHc0SA1TUVBty7OmLzD8E4yD329JXiSz3wo/SviEOhnuWWdCA5OYEHPk2Wg8Ey3fTdUqRPE
p3aq3vqAnT01L1dF38INraz9wziQZ61XL/U/+h+BVPNuscHbQgWSP9ZdumSEjwV83xInUO6N6Qo3
HdX4EQadHzQM2n23EJaZML52JbZdX7MyHRb1syrbKyE7ki2Wkn0zgXKuw6rf+JXbbvwPFjoN+3Pb
wUkcupGY/O7d165TQ84bnJdVvJwaEj+Rrpnx7Bt/Pw7uNXxO3rSiB1kh1LXF+iuIJsj5DO6PXoZv
pOV657ThAzgGdD/bDiI1lSXJKjAgYU0B6XPGyrzCN4YmFX3oVww0jH0hs1EMV4I3Z9eRLaIkwolq
+Us3dUtCSW02sSJtWijeoYRfn7WZ2yx22p1wx2tqWbQBzgwicefbcUvj6dxyc+sU44NP/TmNpvKK
hxVE+AalXiDthuHVuLxiofuwMH5bOvI2VEubTpwWeYWHmS4jXbal9ItTG9R17gRjtK+a+YC0hCYt
2GT7xXMhYOuZQ7xaf1PxwN8vqDl3Ydk4+UrFlNYR5DeNmIdXBj7q5eKUUGFyXQy21jg6H7U7kpR7
4qXiXXdkCy1OQxm9VBJj5ENBD3BdL89NyYKTlr2TloKVm4CSYtN6wQ0LhbwdeYFA3pY8K2V0LIrh
Z8Grh2rlTzHsrDLXFlfM7/l5jovu6E8jjEDx/Rw79bE8SDduuyEg8BY04nKdBXs0ur+yuj7pAiHd
l85yD/croMyug7LHOHdh1T57fEGPmssfU0QeZd2sD667lj+HWs4717QX1ulb+IEsEXaYb7HWKtPS
XIUSs/hRddPEgiTNOrLDzAnGT9cJp7GE/WtCvaFIljXaWANvrBrZqKSTvYqmqNwrR8O+ffAehWOa
47q4wYvUgjmJgXtFIhUYnYTVx3KgDGc7lEM8eNcVS9atUOFswhcxVmPaMQjgq+V2COzO9ATiqGXK
O1CRS57S2V02Gg2TJOAxogBT662r+JD1Q7zkhERiU3fz7QdvNdWjf/DX8aj8ceNNVKXT1LR5xbBO
/f4eAip2q1lv0jbWWIqa5bOCIgSbTsIXu6YiWdCt4hCaPnyNqmkGa9hDyDYKdly8S2vZDG3SaIvD
yTrbcKoN7nL+pYPGwOBtbXOzBJeMVdckjBRO2CVTRZhNY5f1PZp+uk+1XFLa20u5RujwhCukGdHA
OfgGFNtwTf1SXVZFcyHsfCGxQ5iLyoT505McACPOTrcrJ1gXSOFjJnTqMEhi2ifjLBxeoRK9oBm6
9K1Jmso7g63eP4wj+5AUEnbXc04fy8g5ee0CaUQa5gMkfNcFA0sKFEMYiG+KhuVlPSfTjF2JA7gs
1Am3fDQVhSUQnRJZiTNWxnMzE6j28XaHuHBXOpANUzCJKEP32HT66Ij+MHYImJF++MjlqlBseOzP
eTERva0Jx3iUdJEZMp6bmTXovJSbDshiY8atoRYbK/LDKzVPa4706IjvhW4rZTbSaXOvig/OWO1g
tpmDsJpHg7xCC+fQYOHIXudLGBwCAYnnVZyNns6LhK6sIBmZJc1FMeyUwQA+pEETI90po8Q7tXSa
IVpchEljnTkZWU8S3qsSmg68O7czhxwUfOlSwEj7KgIZNnYvPcAaiSPW7dhJ6O2EsHUvdnUPKe3W
wFCh3/M2SiBdvO0783vzaRON8XmJS5spxjd1hBA0VRKdzGK+FJPoczrUV364XnXwKlmThpZtsszB
A+aAg7Qb+p/L2ulzOU6YgBrCViSKOCKNQTIfk8iPLsiguhRJRIHWFKakZFWZZBjc5RiUFmQOz0F3
Jlpudd+YpJhsjB5u4GcfJOynePahjEsjHPmNUlsy870ji3yMlm47T36dEdc7aqfcwaRgyVhZVvh6
KNjhaDx/VG9dVsQOYiS2vFp7umVdeO1a74bFPGtrDRWcYD10rCk2w8eMKx+HJ9Ytz6jFJZwrzZDq
SZ5qqC43Y5WjhyjvcaZAa07hg4Tp18RvpxLil+O1FOXt6ugSVtoTZwl0J3driFFQkCD6DSmxVZmN
oVbXLsjkYLF2Imqg2zF2+0evCuNNoWFoIBEPPAHpfY97qeOWyFpU3d/Dq32+79Z1W/F5IxxSPTu+
M2wD4Epp0RE3hWMbVINGH+yNEdGQNqa7Kl0wmYQXvPY9fNVouGXjuO8n/ch9dpKO2JllxU2MGOgP
YlXsCoZeJJZbXrf9puPcOUit96hh3G0ZufOZW/e2mIoz1SF4/Y3q9q3POept5aeRY7BTGHojqJQ8
Y/Oq99yDcgb2FngYlRs82u8Gvu5HHSElEzu3rq/WWY1J3dYgD+GYDhdYCnJbIHovuV+EDw2nl1E4
12kMcmkZtQ9LGKZz67/SOngVE9r9bbHodHCRBppJAwSIuEpCVlyrYr3zdbVZPJXDDqrfB7bH/JWI
RyTUyH4iqX+sWIOlFs62CHrIulAy5bPXz7kJJ5EF1K3zZqppphepcuUy9E4fQaN7Hdf1RMbpbMYh
02W9qeIOxJByeCWFOlQLPzu8Pa5Vc3Jxs3Hv5r2ab7gLGyGUDbeBE8u0WHAmrAUOUpMSG/xaGtqd
ROhnvOBLtghqYacMmY9Z7iFa6ewJj6s9EFB/TzEEohXcufuhJplABn2iQyUy65q3YMag5eBlSgWb
RgkvdwiEEKtxszZeNnRY28zo9raJ+uDKiduMh8G5aJEdCiD2GDKB4S6mKPSUqhgLtK+qaF/avksa
DKFASRtjqjZnc4lsqpOJF05I8Bo/WwwmLfvwEJngDpPXa+IqVaTTaM/K709uhQXZBXjaqyhSfHWP
1CKXtxJMu5gJ+MKCPUHiMHVLtV0tPhxP5gbwMYICGZHeTT9Nq9lOolWesJ7TAwP2BwYE5ulqaKWd
kUJf+k2bGtkfaV1eG2e6iDW1abPq7erGr9Kzv0an3zLpJcHADihCf0W6fkdYgZ2w6p7WprLbYnGu
3JndDwRMdjE1m9iOGYwns3qgqRYixUBFFvSwQ4yddLVuTkcYD4viTcT8BEJsWuqSJuEwJ3XPIDnf
r+e2aH+WdQVcXC1wMQaJIRjNdVTaMhHUHzLuQUWmhThl2frvTVHDEwzkLBNS94iKeOfTqE7iwd40
fbWDGMztyKqzW9Qpg6Rl0JusctRrySYUVd3Ji80Pf+guFcqqZa0rkGYZLgIzJVGMAKcwQhqHXELo
VY9Xuh+xMTAesnGXjiaGVnfjOvyMYLl9GRXhTzp7M2hwIEaEHlCOJr7xTePBZsH3s7korkqynlkU
nNzQPU0W+v5ChxufaptzFzVTHLiHFvwQ6pg2aSv/yisF+pYKOSXOvsb70QbTyZnLU03b62nU6KmR
VC8/DZZEbel1Mb7XFPRrEDEp/WHlK4YOrrX7EvB3h49r0qIYiomz9zoMH+r3YYwutcMfGlO/qaoF
ql/C407JSxG6FZiCC4QwigaRgsCotfduxq5bMq/lHKsjQP0aleiqRs4CZhrbIW6nsuqr1DQq8ymD
ytdUtGnjxUfMeMKqz1+9w6rR4+9Xn17N0bpeDgBCbvyPI7urf5SoA7Xb5Z1285WQbeEAz6jINRgz
KNRh6WQjGN2HboJc9syqN6CTD7Ilp2iZs5nKN2/tr2UNzKXtMzujNWiWt1aDq9zYvJbhVVAydEfm
cluiCuMxLKgX1x4mSg6QaQCTvA53eiTZzKuM2W6DdZHOVuQAsgHOongj5aXf0d3cd1tfMwjfLvE2
LAvUJ8jWJEHkolUZbOfFTqBAY4l702EdVVKqNVmj3qajMdtGP7AJtB9xM61Cn1SEvUsAmWGZXErS
nIqyzAXhGwqlpgSOvOkSoRhtoDbqzk3CO73VLXIb5x7J6c66QZm19Aa6uWDbu2VeDsuby2ekT2E+
BvLHYvjLJFD4zhAXoes2qN4Y/qcdmgYVfca5hcpU1D8oH97qIXg26/AQxvQBZPuUOt6dBu86U2Y4
hBxQVNNdQ7NmEm3q8+JSqOWqsTxxwoGkrkUWVRSA2jVCSvcQ4uht6C/jq3uviG5JXSTK6ky1D6O4
UfX4yzdP/XDftx4Yw49TfBUoiWrvaRnfysAms4EXr3dnDCxaI4wAg1zRLtcDFCflvRJF0jVR2qKM
X4oYuxFsVju8Fyt9FTI6TfoFUkmHBbVyNL5hnPfstiYLluLEvOqlQYkGgzp2US76PGPMC1Pn0c8V
c5EbMU1HH89rWiAf6J9L4dUZQ3XeAdrpzVGGbOf6Hnwm/Z+C/lrDXTXau6a8l9p7MqxBwwFAl9fh
Db3MRpA96+MswOsJuaHx9UedHwyXxi1TxO19aCGI12D0CtHKe3fCA6NBDldxMLgGGOc1ANPdy8Zs
qLvVZDzLIdT7eV0yMVqajyVItpBRHAuRN+u5WW567zRBO8BgDBwPQRQgFtsDnNbTDiLd/S+H3zXe
NW91BmWVTEBWVzXHfvL3zYhrrEAj6++Y9FNa27z03sNy3YnJSfD+AouvSLhBJhZcfdzlGJ8cVOYL
uYWbaTZW0c6YX2w0kG5FyhjBETYY/XSax8sIBd7g2WMExmzRvviqMwkUifdeFO5FuGQTs1tawlMC
AEvdvnZ9mQZe8MuE4RYS5jsZe9uAPvowqyu4Rbo5Z6s/5ahBgxYjOqpKqwUimVN5HUfjwdQBTkV3
AScMoLLaS/Qi67rZeAwLOITuDcIYyHEoUyvYRAYAyBTd9tF07E1/Oyx9YooZgr6zs+Oe3XuMvYyA
8RBSNvPEzmOA5VytiYMirJ1heQloZfKf3QoqxROoLexJytfG5zmhwV0DVZ/WvKHEwOadUl6Fh97w
xxAzxXbF1DVw+tm54I775FpUjuZhrl8aJk8enEmKJcwsvectlhHHl08KZNOyue0YPHfqGAkmwmdl
L0TnPSxy+dGWGwrP1bbbQAcxt/7B6Zonxb1hQ1GDC8sBKwdYeAHlKbCibS1AUeXXo4VUOpkjgmO3
eHDA40cRXV/L8JLO7c04DBi394N0EeiA1/W5URVLtROgYemGuR4tlkQRjhcrvtEDegLod81jYhaT
DWSBos5wsMW7N2CEORDFg8bi4VDgTuLZQuWewuFC+bmNeFrxV5+g6iYwXEL4iPp0XXkyAOMDgSAE
5DTWeDBoHHQVaEq8glGDe57qD5cmmftTBci8S2gP6R7Z5Hryc1gmZh4MqLy1yWY87QLjh1F4FXpg
DSLjXYcP4ehNUEcQK4ooFoPehLiOqZmuHafF/MIF4EOlm3zhkJIfaiAZQ9IESMop2ZYl22nxAqP5
LVK5vAmuWN3iHkhK3PeZqlMYy22n2x3sI+9DvYW94mmScw5gOfPLi4CMKR+2vfBODseaMTb1x1cV
xldxdSjlwxy8oIgFTKBPgWOQ4Ba6wkBIncqpz4oO/quwoQzqsN2oGiJVDCERYbGX4F8K0m09Lk+N
dyjKt5afFGYNVi3FrrdXLHLBXN+3rM+0PC9QbO+LS44Q0IPDCSnkdkigwpBEzQoOG06zqX+NpXqd
9XKPo+GZBUhjNTzUlrh7HBt5EeO7pTJIrbemDUHdNCM3UqgzhK8BNZJ7FEt1BnYOHNdofWSA/fA4
5ZB5bgvMXjzHPk1lYx5Kf6M+QBdVvDlaAoIAq0F1D85wOWjzxt0aC9BWZxCtTjPoRGlhUeaJvYwr
iPq9uQGqU7d7aImb28oJEyGc3DrLQfgzLpjUx3jQ6MToLTosiIiYfsBzLAgVW2pvwhbdzLvIeXE7
toenTC795axYg77KcApkgSonVsfOqF/GmiOR4Utr6xgIb8N3tRc9jPLXyMenxiOA26on3qN2csFn
c4RzB9XNe+NB4WFwb/mkDyQ2N/M0+TceiTH1cTV2h9HHMTJEW1buF5TKXXXgANv5h10DkMVu57Vz
ysI7b71dsa2Jl0eYoHa43goL0SehSbJM4QbL996JGFL9QY3m5mNSaWthiI1C3iWbMu69p1YtZYDk
PmyarFzXINiPHqrQNIZ3KrThpIx+1e0Q2gvk1uNl17PpapEjiCasCKrHqOyKF+k7QE2ktjTxehpv
eOm0m2i13nM8k6tOOM4jowW912QhNomY5A0gZuDiotde/k1D8l93+T/LZ6DGs22MFu/FbO668UTM
tYy+oSl+wSr6LI1B7FqSIOzphQjEQdv1DtyTh3/vqj9xE4ZeqApOoRhtAPgC5wQUDKta47RuiP6/
ndr/eJ3/U7xjEqJaRKP7v/8X/v7atIuRorCf/vr3u6bGf//18Zr/+Z0/vuLv2/fm/FK/959/6Q+v
wfv+43OzF/vyh7/k2kqLROvdLDfv/VDZ398fV/jxm/+/P/zL++/vcre073/77bUZtP14N4Ge6G//
+NH+7W+/eSGe0H/88/v/44cfN/C3337I+ufLz+n9/3nJ+0tv//YbpX/FU6MkYn5IKYNZ729/md4/
fuIFf4VEKBAJ4sXQDo8+1B91gxn4v/3muMFfQxJFUOCO8QdEJ8E46Jvh95953l999AVpHIWRG/oE
0mj/fXF/eDz/+7j+ooHrNdgY/cf1/D6H8r9d4sillHqgPnsh8YOI4F3/2C1u4sanEIpDZ4/3Ig/9
dtibqJRnUmJKDF3MRfP6OGvgcgVD76Kfe5EsfFA7B5LEidephMdll2O8f7jkHqs2Jem7S69pmw2Q
7/qSD5KD9N4/2tF0u2gckbthcnJiaoOhxts+BKVf8XpGJlQ91pBKTWiLGYFA4RjnFoYuwYTh6/Vy
LLi8iUYXc7c1xjaqll6TNY7TeOjVHvx5L1W+RNel34S0DxGLB5LTCP8yopWGeYB7i14bJJe6EIii
71xMuoB3OCvay3KtL/ygPji2qMFdo+t+cCuWL177qAH73c6leR2od98i4uxBnILhOBzqgkBpVLsQ
NCx47Z1b5q65B2GiedZHHPBVNgwzOU11NtccnSmnE+kq5/kZCdI94y9R/Suq0eByFvUD0H/Y4vgy
1E0X2B6Yctm2fQ/MPtDocM1mh+Ng2K1RfY+oN2eNLsHFnNmvKRTND8/FVEEbjn1aLzw+NtMKXHgM
vJSOy7APdEzSOTOYVLsN2shkLVrRN37UlbkdnCZF6etvZjBAN95sumOgSQ4RRbIdPECmJYzHIFxF
3gs8jsPq1u+iUS1+vR52XlzVFwN1+p3VnbslpLzvGt/fdhb59BBNNdooMBOb+va98SayN81aITmK
1J53WFm1ccaMiUXcxu5YZRLH7C1dYffexXUiw4HeTWweUm5bdo/Z7j0dzM8OcOXjUq1L4mCF56Tj
zTYaaI5+mkJTYkVPURQ/iL88sjCOkxnnCKpGCCsaWK30+qnoY5KXMYpNoEmPARkECn3k4X2zbJh8
Fo3j3i5C1nn7e7vSX7vcG8twj0aUi6PqWviYyPcrko/YNVnTsbxG3yNXA4BlQ6A9revDIBTLgAKd
JabmsgVj3Kkt1I9wdZ0URzVktSOGVspc7QNwVLdeNS/IBxuRNAt6Ag2gjtprQVaRaAVH0wQ1Km9r
W4n0i+KRzbFBwuQE77O3BOmA4/RBgcwGZWH/Ta8jRODnAbutYpvBVmnR1NEVIFSG4thpEoMYkK2u
1Jm1XXQJKaZzA1vxEEfwGfunuOONvS4m/8cs+yYb6gkjoquPs3yB+FA4tOmyuH2O5vId7I7ULpYE
WOlcn011qUf+2HE3QmfcLxNb+SovGws7GR6Ay+EDSZ+95gIyoN2uafVOAS+5DguTFbJQee1A04CY
Q2dtcDGI/habjqccozrIQsE7GHVwEQ/8KMAZSIMCRtZra39NBH0rezG7NblQK7CskcB2LIjXRFFz
E6O1tVV+ZLZTFx2lJ0fUv8AFUWMkbTN2G1bbl1mgmevLB4fUw2ZRILUE80dV7/QHDTA9c9ZQY9UD
EItAimtto49Q41aPflhfQsoHZblk8BysEKmIwynaNzVEFPAs0UXwn0e/O3aV2Uqm/bsQGSRHjFmn
kGco9QUq7zVHKXqu/PGn6PhPsfqwjpP9jVX8jtRyOE9cXqoQNh7gQKSmJh0s0/FFkuhijblMu7Lt
tmRpsdEoZpnQjYApqUSzZhxgDcB977H1m3RFQ3obLxmxmJBiJVJAze8setZpZdc1gT/JpicLID9Q
draM7ZUajnhFscSHmgj0sRzA4wurt0FbXvYxXKVsEakrqOn1u0hD8xCBHM3pOVPLfAAR97VDMbMo
885leavY1RgAAdP/h6TzWo4bSaLoFyEC3rw2TDt6ipSoF4REUvAFUygUgK/f07MPqxizQ4lsoCrz
5rk3RRQ3G3lWq0EPDJ71bzOnCuwUIt9aWSja2hYrrw1EubAj+ILuMavG4c3omcjsEbueRqRZ3XlB
PEcsMmbky9agwj1Z1nCca5xRllG8moFZJLZ3uJ3jx6gJnksLvnVARN9R47aO9eSavsym/+8Kpz/B
Wef0lPkQB30X230vkmZDYR+W5mq16pUYKc0UEFFEES0buG7/WHBEJUNfi0Q+hHXxvqO/F0tDl+cy
BBzn8anXKArkKuSmtWa1adVxWX2MhgjTTkXGGTM805p1GpJtcK/45x52FhYCXzeSSU7gHo2u9tNg
NBiVntXE2+PmzR+LM4e896PgwV116L8NY/3M2JxAKViGPEcVG20wjGmiyW60/ii35k8nDD/1S+u+
KkST9CzKNaEHGstjaTPGNsgSJ1ECWXlw/btw8FnWV6zvPV6zoausS8Trv42Dm+yD/rbIcj4U/vRa
LuZwdDQtaZ4vJToAfxU5KosC1cRWtbwvhl3EOe9SrOvw3yIm+lh7vEOYPtkcVfHGZLqkoEemcqOD
uqkdjvbHg1XlC8nlN69sO3wthleheeO1y5UhDhXZk1W3sPRE88W7lS1M2+JnOSutduLxWnxvjUY8
GMzoYSK4KuuiXhw6cweOolU9NGH9t7bWi7BenQjsZ+v6b0+V8biwIcepCYGvmE0Wvf7X1MObqf0j
P7PhwzXMp5CZh2/J4agQJVOlu7tlFtdAzedgXJxfpTUdmInGEko8DTs2W0XevqcuAxLyOooDsL2R
BGZ04FEveOyY2VeVD1Ar1fQ4jD1SxVq2iW/ac7I5Lr1q7oxx4+PkzTmtt3571Ky1SefefppWa8rm
v3tezIiDVXBgtP0dBDalU4hrUHD4zAG871rq8zgzwjSGe5sD5xT40y83OC5LRH89OlEyy/pi6qW+
MHC4ltUUEi1TxPbSJ/MoH9AlrCzXl7Lio94sP4twsMX23Jzy+mvZ+jHt5vZX33v0bwoKqHLEhxU1
3AhSG/ftl7tuH4Zqd14r+0+OuSC1evPRLSHRvCJqH8w5+BDBjrQGHlBiodCiAV1DGI1wxfZztB6l
4nDPHV5y2cxPnjF+VQEM32QfOHw0Yv98rRrqt7qotlMuaGsCvXdUom6bdr5GpFdrFmImTsYo37Lt
aDrEkAQNo+lwZAJfeSMscOkmRcXdtDjim0+nr6GOXBFyYFRvbN4p8AYzma5kjLA1xuPtNraYHRFR
76RTOaC/VWwJLp3oUDODOARdJ1MUUgJMQ5GfTU793eS1CSghYN6qO/HaMsKIu11vvwOxfHIVe0iS
r13jj2lQlTT3HP+a+R8i6p32cN5U67Nfuc/G5H/tchbHfPwWTwZ8dmy3+44SiSd32B/qwgGS9V6D
2YsS23QmmD+uhDD6U+8BIJwNgLkPX2GxfOVvW+1SdnuxMBl7ekb+XHqfgI0tKmnp3Hd/tpYfW1Ge
/aGJC12pE+EgTwCbwNOyuTLRZE2yy+6JpWzTpbsRE0yPUJHTgWIrCVZnTXISWGyJnmHlAQkt9fR4
L+ohDqfITqO2YkeNgY1wnZndjF26zGUbD4Z4NGrkUnMGAPSM1Mu9v0O39AwJK7bshneNoZZDAEaT
uf20X0z+o4UNSMhcHgAGvJ83idjSeR3zQFSZyYrxyGsO3M/5UXvtcfQ9fVj90E/zlvyeYokteopj
PtTOwRNkx9jqL8MfFHPX+TD5jJcdA3NeWViZF3Z2bUuQ7SuDdr+C7Q1hI4PSitLSeqj2HvfzjrAz
C//ioES+jlXHmgnDLWImm10T2mBsouaDrV6jG5HgDLubymbD7Gu+sasmP7lup5BxlUod68ktmzmd
J/25iwiWhlp81NixOZjj2ZpxePfO08DUEP/Uu9EbH3aLdrYZg3lA7vuQFYW/lT/63k96iT2Dp3os
qmo4ML0hUMr2j/7O24MszCsZ3gY3bnv1iQhpI9O+y+32t9fLLyTpPYaCadK8axBAfX3G+5TZVo8f
zDN/FiM7EbrQmLPCIQF100+m12euqN8BGO2bD8jhS5aFQm8YgRHa4o8no+9qMR4wSUJEGmzrMm6Y
dNnH2KryGLj7wWLWcxC5z29UDNap8PevpTDIWVbTk7d131hL+IZaWSQGkYSGVnQ7034rdNo3D5dS
quH/jzbF/MEggeFkj+VX1dMJaKsvEtgODmDw2bLt/ggxmLEa2MjBs+bFK5MIUPEQR7yxHYOyfxlM
PryZp/68BN27VoZOoqn7uzbeuV7UwlfjaVB2HRuV96/ECpQJTxkHsauLWhwn0ZwPTlRYr8skHmQZ
YMWuuV+LRlSJW/xShh+cgyqS57ExjpsHy954cn5eFFSg9TZNPuo7kn8OaxzvHUNcWtHDGrSsnJ14
1ut5kQn93isG/w0EAuMLiV5cg6L0MpIpqeCC/uj3HEJUONWp8gIrRp90DxbmpbPResmw5wCUvp5/
qGX+OcKK6l7xpydS/1C00NSV6k4FbGTXO1CAGtIyb0J58oPhtFr+/Ktc8FN0ofplhjaLOnTHfIC8
N1CFq7W+r/4sY9sbh9TddmZvdfBnDqrnwIj0YVbO4wAZXrWuh8I+F2B4xUcvmXt2xoTtgxXs/dTz
E7SDP1q5f93QZbAdnnZnXTMvKjVlMgmsDYRnGb0YE1yIMmgC10js16HN3+UaXm+CFiqw/9pX+rSO
znYecs8+tEXAVuLasZOcq/R+WbcwLXoA2cUfabwcQf77ANKS93SpKz+xsJefpnIuYqIE9vMcUhIh
xN5c1o9L7cTOFFcesSxIwMud0OOlDUN2dfdLd2jKZYrn/kRqVTyALR3oO8LYDWy+k6mPg5WcZvLo
X9tpiiNLuOe5oP0CZ+P8ss+uOxMHR3LqNfftTzIdrFNtkMrr+ij38w7lNcGc5eUlDwMce2YuU1fo
e1yiC0NLRzKQf8tVXl4DS94+gR1gUn5Q/VknZJCP4bZ4q3Vd72hOxf4WShDYgfn5keqBYtBR93M7
dVkPWGL76899ka/CXstUUrJkG0Xio58317CwkeCBVf9Nq/eJJ5KL0HmdCxU816K5TcjoSDd1nToX
LiFc8wfhaUrqxXgUtWneWRLhwKvXy2ANn8jfLYapQ8gHeTQ/KNrlqQ4RdcUiFQSH+xCN8MNb55yq
1gyPwrftSz0FceeOMMTLlk5h4V9mv3utlw4Feg4xMGbbbEYXJDDuOX8ii4Wf8OX/v5hOmw5B/z0t
jJEDAcow52PKgmtiLfSLKMm9CWcBbuqse6plo+NytebM8IIyroegBHAaPaCD6QwA554BMyleZP1q
mMtnpEV0aDb3O9fTVUhTHnhDqT2yNfT6UzfpOt2i98W1vdRS1cHZYYpGaPWpVU9B0f2jqjPjRYZV
rHYOM1X/KG3oyk65T8pfHvbJujVGq31Dxg6DaoD3Wq5JpIvNb16s6FmXTZUMNIwHaUZ31Qj8aws3
WWz/tC/Dxeah6taifo1oFivGPG6X9wlkbwXMXrVcf/RuRiVJa549eSnHbk+HWfyuDElsdMA7Z/Vj
fUfOxiecHh6ybv0x4wmJNxOjAPpVO4DG5v+fFTHmHiZvS+nZl3vWZrGcVjfjcWbLdaJ8P0rKns1M
lmM+eIHTX1CuWUuNhp+pboe7YG7cN2UTd+0Ldq8L1YyVQGKOyF1/+6EZYm4tTJM3ANG0spoL9xxN
XOHDvHyNlZ/sDn0s7l1xqsa3yFXvN20US1ywpnrgOtzpP+u+WY/tOjArVCTrw/2w9LSsodTq8Bha
pqDW293Y1szyZAeiuelmSgGe/0VMKE1r2M4dMxJjAuDyyqvjgiqVW2bk12jxb+yzRYyC2lMBZARi
T/u92o8RuSRxN4u/sm+ywVl/18r/8i3WHnkRIstq/YpqvWfTWn/Tim/PW0/MSNtew77jr0We2VL/
WKjrrtoJ1lh7Iy6ZmsFe0FlxPkx2LE2zPdgRtYCH32Rz/TbWGx2Q9jz44HH/LFpRUKe79BAtBka1
NPNx0O9zUU13lV8S2yW3RBDywsCV8pBWjlG4B7TmyqTCXDgs43y1UATcPVXTdpVWzmrCGphUd2K4
/PeL2PUtkL5LlsbFTbUM7wVKWzZX5Xj575cJ30sLWcbfwxtyht7++2IcwrRvvmd/o8rwSKUVhvrP
kcxi8a29wbLzRdGSZONGEYT7IfYG/wvZmRX0eryXZPC/39w+o6nb61DZ4hCNEOcsJm5SUjNmj2Fv
aKx5uhn1k1ep8iimwUqG0DpaC+/aQm8DeuCflilYM6tkDB62fMPKfstDNPAch2jG0VCnZhQ99FZJ
b4Iqg6OdpECJs8tSBklTut8Jn+h4rD3v6JZ9WkHJnyG3C8oyd0r9/sdetX3CTMBNWIsIY6ZXEnhI
uTnr7qPlVEi9gqCMuuOSq6OGTcnefjdZosj2DqrKjXpkBUN2CZfbtcqj36paCEMMGK8SgnvZ5v7F
S3nF4Cwm9+YTCu6Uf+cJduSxdvcAIdAfTUN1h47UmwxfYaCc88zDil1fHad9uBtwGJ1XqeJm8Zyr
6Nj7PSk3C+rhjA9+jk1lvrt2xWruMfQgRkKI556bvWcmLoDtjVKWTyNleWZMbEkdB0EJwmaBeBoI
5jJyXxF4PnpGcVGbeZQ6krzOMga1XhMPDYJP1rkbZPiTAIQiHfkw0QldkTqisS6z6D8lynbCmBZC
JYebcQfB6gz8a5xUyTAG69ErbNjnvBozsT2upbm86zKPPbVcrSCGmWKN+rjTpMTMq08B1rDYmVnQ
Y954XH9gsuro6bC75pLUtvG2C/WjFjneFoRPdnTcgQeX6yFgqPHQl6GTLCr3Do09A7GAFZQaOr5b
kQs65WdlK14tu1Opx3w5riamHsZgFElh+dOxDli811tp29nju+uSXT4AG4EvPDfhCKMfEfBm5PaV
p+W9Wp0SRMPPf5sqypxWPXrj5j/OztQexGox5qbjONiG72R7QxGK5zd2+tB5mJf+g2rKjSEkcyOU
6RJQLWH4ONlo/JAUETuPfPkETjjGbdHjo9ua70YaH2UDtLEVZNyRiYpvDHxazeZ7UOtfNnYR8BaT
G8nCzusQJb3zI5wY8NII0Xk14/Q87Y68q2bxVC3yUa3+euhdGZ5KQriMHrcHpdm3rDRRTm0JBoZu
5cpzfWsqcBz+6bbgua2iCpceuztYMt85MinMnU+wvt6yMZBmzCQQ5Z5W4fqNVzg6Yya1Dj3TExJG
TL5U7x3e9psI6w88+x1OHumN02nRBHWBbB/sssoT14KB1QqOylFxa/VZPcFEsSF8P7S6Iovqa+1K
J9ma8iMKLe5zHw1eeUMqegSdUr77thxPQ779QZ3+URGzMIkNMrjqXa5ovcXGGAYM1uTnLMRnQUNw
WLWX7TvammqDR4pmH2Jt6HD93MsePNymMEgqEi5iPqGjZyEaVw05Uo1ujiw+sFNf4tJ42B0HxRrU
8CS2nE4uPPuFgS3KzF8aKVasPxDGHQaEvRoPRgl8vrScznk+1md3yz8m89739+aXFo6PI/DmvUKA
fJwE05nJ5xVCuBNpUzR8nHjwnjvsJZdBGL9p2njfh66Z7h04g//+5c2l96yMaXqyoRz++z/898/n
sUo2Msce/vu7qdzqZ8Ptn5E9/F51WTVg7iunynv+75eof6dgPFmjVQI6LDVVkfJeerses61BHJeF
n1881ggfm36tnptAurFQrTjnjmZnutV+mauUd20ZvJFjsZ967X1Emzuki6yMtI1YQVtHHCI3ymCu
aRbKxosxs0Rm9wN3XvnYmO59zU/9R+kzdsFc8ODmSN5bFWM7H89sR6H/8uFeu4LvdPFOVhDhSrJm
9aNccakI+2juN+C/jSSbROS3B7036x+dFE+tN1gHPenp3LFx6bAuvB6Go+okqL35z9iwUHZgyfVU
wGVs4blgmU0KeQ9jZ3HF66Eaj2EffC74fR77+gatavtxMRm9dovNexcY+b0Iq/JRC/TZZd/UJfKc
MGVBTVau9bnTQpFyUZ6Ea8o4mGiMcHUodEa8sP4Iox7oQMVFn7vJZBOjWOb+ZW9G49BhH4ViD8TR
K5V/mPa5Pa5GZ/MbvwLJ28nkdiQKYO5kiruztTFrezM47UGBI0JEMNbEIdK8vyB2kxeCOC8tpHrV
Ob/ox4J7w43+Fi49v8A8B3wM5cOXfZhtboMFie9z9jILsve3zbYUFEWo019MwVhW1Ko+5psIn5q8
HQ5mz2+umgnQESXKYnps2WUctkvwMJGOENtrxbaTaC+vIHyxNegudbYqmwJzfHGAkGw33x4ohyyQ
/+KrNWZuLm+qjqZrVQjqxiMelPI6WdguzUpnPktUjx2t+sNsYiBYjRsC1uglsdqhim/mH5wpPt8x
iyOCYvyWLmXcMOZfmywoX+1QvfoGIXTTZraI92DgTDGZe/K+M6npUkEC3kXZ0x2KH8a2fdpSNZIQ
TdirjmXoPO75w7g7z1YryC33cvS03bbPs8WADPb2D82WczXWLYusgSuMm6JsyzV5WlTb3UsVJHkw
fYeKT8Jc4LyKuf9t9EHB6EmnY085ziBr5jbkXvSdpU/Nprn3+hZfCHjzxS/2fyZWvuHMUD41NsET
0BpxAchfF1EBUw4lWjKm2bi9htrI2AON287VL/2Gom4YjFQq+870BhLQB+TMvBYOwYm8Gk5DjAUi
xtPEuk5sOnVMXv5wwVQfew5jobXK20yM4k5LOpfSzbuDawTrzXIdu+JPuM3WaW+bNpYaI0Sff/Mn
xPFQ+U1S89TkAi0Whx5zG3wVovKfa1PPsQcNHJA6c94DlEI3TIfdgJaUL8IbjCMjpeAYeN5FtoIV
nnMRnZtpoI8bhhSfCfuHbfv3Vn6GjQ92u9iftmk/0Wmf4FaHx2Iw/tFohgcqhsTrtzwDDHnatvIr
KoGoTWt86MK3AXD6YIge3ipnYmTPpFtPc3WdTP8OkDiM5wKL9Kbe132Pu6j7aczhcJD9+sPW5QIm
F8Uq3yyaoJnLrfZo7W7gf4hEGgcztPcu/gU88Qmyokdu5NmiUsjR9Q+eNX4TQjXwZ+ueZY/Nrq7c
z2azu8dNl7j07I6gwgjJACeglGq8SG0lbBqKgCTlUZOpnHXG71mBOBTOnVmWAbMWJOwC3SleKhbN
3FzkLtF+VncXuvaYti6mvbGuowQOsE3cjU6UEozapNj46kDAg0ptZ3tQRdvgajGSvms/vbmHx6yq
O8X0J9eWfexRYw4WkG+9gwpMLHIV7n4/MOJLTG8ha1mqLJD/8q7Y0wDGeVp4OB0ZvIzduiVyglLG
sp+7A+GD3GjFMvwze0XYBUYmRKDi7Hbht738DEB1Evo7+1BxD0bzHKvlFjnCTN+ywfBH/eIw6gZQ
LNM6N8hlYaBV4d+xDCw1xJgc9oW5lBAOFfjuxPvOsaYv0mTe1XkjLYShNBVcQQnT8igWNfzyVDxt
fk52qvBIhTT5TsceEVVGd0W1CNjGIumr2j71QBSHxarugzD8Z87k6xF7UB9lJNK52MonmVv3Kmx+
CR288JtVlBfzYZPkbGhX9Ql7v2J4v7/W1vDqq2eFGJyNeKG0+71GNCxh7e98RIZ33rc0dPH/ODgM
xGxD82IXoSM8TJZ9b+ugy+AcH5TbwQnbGyMrZMsGOSipQzBANyjPdm1nI9sak1159mWyn6eKHS6D
/UroPjsNy/AN2Ih6NlwS21X22Rh/mpXBeHxklEza+CEsJVrIyugtavKFI6M+2W4xMsrE+QBu8s05
7/IjN0yOb1qbaKXGZZB2b87w4qFF8bGGA0SqYBpfDufVB7vf3BePLJEQF4yuj7kteqa6o4i7pVyv
Kz1DEII9dL6NjEEAlSm/9F6hyzgaKRQvQ4tPEUOPij7nXrM6bebo1GQxpXXH8I98CaRqN8yCgpcs
xJ+Kvw1TI8OsjdnUfDfUvZlYCwmiESvPljb6G81hcByGlT9eCM27Bb8GnzlBsOtkdjeXb/mNe8bO
Kh9S3Jyr5TRwYR266Cb5FvquD6cmCwPLflFBcNeuBAI5AjF/LkI6M8bJAf4xHHY/VlPIJyX5gd1s
RuVuJuNs8afy5h32Kf8Mctzy2ihctKPli1OcVNNmfxde46VrX/wWIpBkZuEw3aeSvezWHBC+a11W
CYixTmucTwzdbN0DOw0gxGje125ZGZpNMSPt6sNvQU3mEE4iD65Suu+WO251rPgrvRY50hTbZFqi
YZLRbnI+KRMZa+eMxpgifxmGofnojTJhu9R2GsNtT7ddrsnc3UbrhVyf946EIHIpmLwGbdreBLkJ
2+rgGUdac4ucjSKR1ciUO5oZ8zMX20aMZXk7egffezTZCnYQY4kxU3luZncYg6rea8+dU/cEwCon
sVt1JxolDs7aMFAE0mnyPvVBvg5Ot315a/PAg53MW23+UPn4R9QTJxz982yWSL/SmjiceWK2Zl+P
c8lCbIcnfpzolTtiOUueC3J8GZd2f/dGhAmhhK9KIYvRrAgehRi+xc+UGeYYzYaKknKCy59QykKz
e+4i++os5KpEnvVutRxds5vfKbMFQq6xCIeNWk8eRlkaQcUJBcdEuAK2o8Z/x7smLzz7RKw3Aa/D
zmeplbcwpxJADAwg1jmHWpBmPIT9P+tmaQ5yFaI+Zrry/0oGB0flWeBg/vqv35hRzDK6LwCix6HT
OPjIOhyIfjhIfmI5ScIyeKU3grnavf5BMqfe38anrV5pP1HooT2m39IH+mOsy9isIkHFtZ0Enc47
rV0PKba8oKpwEnA/H4ZRP9v0YqkMpjp17T2dWrfFw9iVCVYl/yYLPBRrSBKKh3KozOaTddwneFSV
DIOiTvC7F8PhQA2UJkgoWjZueopyOrYfXbBjfB+tF4Mz7bRHL/lqX0NSjxkINqjP/TOXDTfdUID6
9v5xcwXqzUYO8OSVmC77niPCn++Dnjtg3S96J7O61bya09qciSLCZc2C93w3rpt6LXNYiTKc4Xtn
GHfTIfa+WtXRMfvmnj66uUfd9A5w4j8jtNM0XJ6iTdqP/Tg+V1NtJ2IKn/3xJ7D072CmYtEzdoGx
xtntjvYBX9Ka+ghaseP+1MJtMoGYimt8vp1QmDq8CZcRR+ujtebVZZoMEuyE8eVFDgOq6hfF6vja
sgETCkDingBuWYyXUDiPhfuXiTKcXWn+kgLuiwIrUTRddK/LA2xahjsOvm2y301OUaOd7r3VdDNw
QAEclZg5trE+b1B8q6eg758jXodSUAAs9tY++mEJZy/zs++Tb33zKeW3miPPpwdIuLMOzDtCaZ5Z
9cxsH2NoQpqQf8Pzg8zYJrZ2Nh6jGqta2WNpBmGiCwaWimyxTDfGl1VzXexeNV4KizVd7vhTAdMm
C7ZxrJIr+yKMEjN3mK7KG+/8nsF6KNvvdmYS1M3qiJfnJln4Z2MZfkUVSJ+9kaXQIlw6uN42E4ds
TkRTG5Z/de3jTVGMIUYu/cwjZ8K3u2sVmiUmuqfOklVmLOOU8Hnll46rYzeZNqxKIQ+a3zUJHRnK
UXkAyp/A7KontKsg2Bhk+Q+hH/1snfauWHvjZJTfNS6UUjpYnjz/BYnq2ZPhsdmtDKyfIepagcRR
gWJiZU5AD3u/ddv7sF6DCI9bUPQ+EALLk+XgxGUjx3jLgwcxnUfGHBg4cva8hRwmbfN3pRgpzU83
mIOzOemTwC+eBqbpxeFNVu+NGRkpWDFnrN9EpBBtPxicztvOT6goE7WtfIvGfjLa9hJs+KmFQJF1
JaxJ55jNcZlDWOTCJ6eyM+IVUDlnM/DJxyEwGGh9DTkv3TYtmVX8E7bxMQ/TvTJnJ5Ht8GeObhO5
GX1QDtWcWnL7U47zGWGXyi10naQyX/ohwuvn7R+9vTanwGDtae5QW/tcFgTCJG7uGgn1MDhWnaJu
Ax8tQBuWEKfQ7fUbjAw4ZltzDDJvdAzmN/O0XyPP41TSPBBLiYF11VeaKZKCkN0dl4fbykP+VT5f
i1Blus7DQxjKKvFs7Waunp43I/dO8LipTXbN0ZzLjzpA1i/cnvQiZ/kk4oXY0uq+UE2eDo3txEt3
sT0vOIardU9+eBs3FTqvX6ERjXhVCgcmyk8n8bFxyZyrEDKg28m8wUzjCV/hF86nmFEhAX75p600
cI4QX4G9g5NGI+nHVpvUniqObRg9KIskhZCgBLr07tcoCu9gOmQNe4VMLARlqRY2GnAZp1+6ZtpI
EtRHX8z35rJtj6Ldx4yAYuKtdnihvbXP4driet164uLN8tL1zbsncLAqZ/mezJIRZdffD1J+Mll/
mfD9mC7am2hxhrkbE51F4Ka05WMXBHEt1x9c7sPZjX5EbYMm1pfVcamtDlykfNgYsGQQuKDDcrhU
t8ywhsFA/lfsBVyCoz9lXj3Dit5bgiXZbY1eXq6o/7DWS75iQazxbzrBe3dbdQ3XNxLfdXbk8IAz
E7862kdcIfyZtGW1TSCdEs/kd+HWt0UmBqJATXvl9eqI9SKhPxn95oswS7BF7WD7YR2k0+4sPPH7
ny0bUBMekp/DMOOJ9Iim2kkGWapbbEFb/inkRNLdAu+yj2fpkIWAavhBlluYtK4fxLZd/2h6SaiD
A8SzF5/s6jh4/l4cq1uOja9btiYI48Vcl+ooB5M8pNz4VU7Fe1hScRumO51FM/y1jO3ewodNz7Zi
FFtcau2rEwVXNK/14A7tknQrSj614dvC2s7U2voPEU1AqbryeMfNK95T+yzt/aM1mW9F4Zgfgjo6
TlPXn/pav0WTc+YF5IJbqNHzQEcA9D46mmrwnm7jxSqoqXwX/G6sHR69bWUO7QDc9Jv/XM54KeuI
fmmBpUnWZbvnmE/5OfGAKx333ZQiGqVyBC+JvOAVgVjG5LM9qzUPMo6D04aacOrG6ke1PAX+Zp8M
sZOYvUrgCa1eFk0d4GjjZHGYMcBhuFrJ6MWWzatBo/Df/4bCYVEoJnunZm1C88D2cjdx0Rdw5pYX
m1i5o1nKRGI2awwnP8lbbUlEhO7K6H0n4sqo35vd9rONiomHo3/J5TO9oYhJ+Po1OEZ+ooW7j0rW
4IzN0RvpVltbvMrC+oFTitqlkuaVWIYzc/wftkVu3aIxnpX7r31QrxMr1g5yHt80lmFv2t4aj7de
YCFkxwBWK2mQ8HAzZ5kLXFYOa6D8Nkxubycl1I8g7+78etC3Ic9LbaZ2XkQXragaiRcBsmFzQCos
Hq0KBtDCdN0HbIBgaPJvdxHix9Hl5qh6SpFyH7Jmw3BKS3sNApJAqoZ58xiqr7X1yfQISIm0z7Vv
M3SqC7pCsK4d8n6WBRCqrtqkXeo9od5hTHeaXOnSlyPluoxq9GB8GwUT96lrEsrrGLFyjNdqHOGH
gu6OJKv3iWl2HHQhjhirf2F9Ez+oVgABbfhjwuDgrvPyVvSE7dTTafNLFpv28q+72nxmBamKrirP
1vwRNBXhJRhTy3Fl4QAMYIbn/JS3BrP7fHusCZACR3xYh2g8dsyidYEbtHBKQnBc7TywMiUebkqz
2dSEA7mISvOxW1gy4MadYjix/Y+8M9mxHMmO6BexQKeTdPr2zVPMY8aGiIjM5DwPTvLrdV5WQ60W
IAFaaCFo0VUFVFdmZAQf/bpds2PGeXFBZK2niMYRdl4Hj93H3gshLqAVBRliTxxa3dbL+G6y89uz
BdzVvnWPbw1Fb/45OI44jnl1XzJS5GwBj6mgzGmtVTw+tRL1S0b9WXnmdZzGadsLB2iUvQzrztXm
prca9r1TH1zVC4y4vJsKDntCpBKbbIN9JZOVs4694b2NoB0D2fudRx34tBZpYCm+RWxVO587qqx3
sTLhxu+Hl9Q3jxbgxy2rEQqEFe8N7V3aNtJ4D9wj0ZvvRuMFnkpWyVlmdtj7DPZghfibnXIr3qk8
3LGN3A5uRr6dn+OuyvTGdzAx1qVWN2X1UjrxeZAEnTWj/C6AarcJCWsP0XUuXeo3AhsR+vwzxrRu
H6bpg5FFtynwyIRkYZLcd1YNK6esR5RYqLqS/p8gb31kyIqPU5Kd+DP2h4nfwKSXtrazrWcx60g7
VbhY+4VQv38obA+Fy/Y/qyqzMBtG8WHOunidlDXR36g+uYEueQg77tQRQI8sAz6PQFwQN7v45JVn
x1bbAKLUWiOsZZhaes6w1cI7tsibX41KMHMEzb0WIFD0U+fm8pE78snCNdPUGvk86UNSCshYPJob
X7rhQS+i5/Wk2dMPSbv3nJyWPzIPQzLcSxfJNSSfRTjbZlkv4gmp4UF2xbDP+yZblwr7RhhD2Ait
1l2Ns70bl363+DHXBDw9ITrRZPdPusFA4mI0Zg/B/4IriAunlKfZZ1QLSJ3upFsx3YjG4nLnfxCL
wsGv1MsUAxtIF1ACBc976k0/p8CqDoaxe1U1KIfG6jgLl3KLDRFqbH7AfWVYMo9qA8vT5Xx6CwI+
b3nATO9j0aSURefBehl7MvQm+3mlJ7fGaI4aOr/cHlzcNTWu7XtHtCxvJYscCt2qrUHeX/35S1Zw
51gUX1SSL4AjHFL81566qSxeMVCgb05Ojs+eicboOkU44YbIbuUUluWwcplHN4Ugii3xOpJVgkRJ
cuui22lZ59rKWG0iLcK2O8VYKluLuTbs53OKZk6UmqkyA30I1w7PdFDfRn2y82tzcdJBbKtx+UyC
iqByxloyHX+MGGKZoFm7u4l921vVyQ88RMcmfJhtqnQwV+96+oPOvj7LToenaunedYft9/rutiJz
qBykmyxHw4lhXvC8PhU5HzY4vms72TkV9ydh0cU9EajYTeVwxMLPgTxS0z13WCoFXNdRIHaGJt0k
vVWTfBIlBCjuPSBhU5huh5pHbqVLTxwJG7+G+Iu5ql7RonmNWYkiuPXS/YC8W6NxI/xmDOQjGRoC
xMGahfq8HkVe7IoQd2/YeBiw3O48u/B4NOmOgQuG65bLys68B1siWgfpcEcSk9A+V7x1pUPNJiO8
ab1s7y7HQBq11YWHW0ehRQV+OZ0mxX6xBbDKuvdCcGvcwnhItrGbHd1ofqUtxwKOZFruTi3u2Air
FOL0nts8t37s6LhYmhZ+U3sXwwZZl+GjsfDqDqn1U2r0d/zx66IGJlSw8gHTYTZ2kN8sCfxZOveg
83n9g6XCc4jbLchZRxhKh6xI32ImydbNJ5bW7EimgDxK262sjgekKIoZfBFoDu2otUvwh2u4i0MN
+EkwqHXo1Zc5vCq483jse/HVhtlw4cPDuy976GJkD9q1gBtUN2Mk383Q6SP+nPu4aMF0gq00kjRg
lHywbtkZ0zCrNyUbLGgOGgFxPSd82rI6J/+EwS4f5k9kUgiRfcfdzHABje4zGMunaKpZvofYqEQ6
PBbLY8lSN+p5eaiRaHw4VPsIL6B0xjsW5ntnruy97Q8r8AfAsKBBMu/0zAJcVIdGfXgtTLE8Rz2J
amIEc5c793/+EibO49z21rrHmLjyt54im5L3ZHgwnpbYyUhTFcUhCFQMNfKA9zzfWH4EDiGudk1V
DjfcKzl2NV5NsJ3FFnDtygXgE0ySwEdWX1FFaOUMxJsiRRmolWKn4fPUB9X/Tiz7Jvlm1Vn97v9z
Lvtfotz/h8Lbwvtvw9s3VRlVefL5H8Pbf/6Tv8PbQui/NCek8LAB2lJcm5v/Dm8H6i/lOwLBx9WC
v2t+m3+Etz3nL4ER2aYcyXEd8SfX3f2d3XbFX56vfBlwt3GEr7T6n0S33T+0gX8mty0As8oNpC/+
U+9PWw6kW5OwuJmll03k2HTuCtrty2QYpzsZzknALbfyIq4HjZdb5N4AAOO6sxKgrmsYtgO+d1Lm
2oHBFBgSqPTwReOvIQG7THFa4bNXovnM8ku4GsDVFOG2PBzZCgfSJTfhRBaqNTYC0TjjJmmChsM8
DZZQfMowWXJr49oFSnaWtWzP03FyiHwHJQmGY+iC6B/XJQ0MsGnGgoZSfLvCWAzhgwBYuHKGgl0S
c/6g2ZJlc1qRVlsINM3j3uTECXDQTvaSr6NCBRkUdr8dan89t4OETWSDTLkr2rR0h4NMdGvLjU9i
KnPWvedwkKx6i8W1WHl2NWKHinKPaE+Sxmag36qcLZchUP4JRmCZtJubYFQyeskU34qPxSKay7XA
AbD16kYsWj4iNYbiHnneK+8CONI63zQsd0m4KCIF4kHU1RQ961Ln8T36HvNcWpRzg3UmjGtwr0EX
W99ZUFg/bYzojIYlpv5bYVsB+AOVTfN+sACYXlyJUM1mjJvnWZJ1i8XKD8bFeVzqYIkfgmHhVkIo
xbjpzTJhcu7XGhGUeuJRY6pA6keSva8WFqlfSRJ1iD682JMtaqlmCRN1EfngDnX/GTqH2zNM5ej3
D/wkZLRtMYTPh2HUw3hvRX1aH9JsrNvLmBcebksc3q1l41stU5bMmHIW7hzhCBSn34QDJjYKhaGu
IdchzoTlTDLemuNpLSxdAQ2p3DybvlzudUDDRZdF5HC7NsksZ9uI2pO72p488WGnVRczucDZgiVq
5CwPaBFddVMlbrjc8ovopdnYpiqTGxeMQefczqALx2yNjlaYfM2A6eutXzRGPeHhXVgUCZs092VI
etv6jqaBEN8GnJ5VmEOMrYhNqO4hCQZnjtPMf6vZWTXxgS96TJ5TNQ7micQjF9ZNzwaankV+SGwF
iLLMEmR2gJWY6wKXX0H2f8x7wgSsvHJLfBVCzOVrN9Sz6x2kF5XqdzzlqqdModShd1Y5N/Vjxy6J
eW5OLYkZPsbkzUo8aT9svwmWjiTl4E4Wbpluil4BuHn9ZZHkvLmpEgJInt3CnonTVLBN2SV6uvbb
VT8yWx75tRI2J3Uai0c3iL3wGNhQvI+ZhZbgHgE1D+2Zw1Mmn3qps/Z1IE3G57Se+NQ6nKRdRjqd
/IYF+dlkvrXx+H6hdmVsKgvcQHMKKb3g0sMejhRqqp5yftjcbyUq1G3U2VF9SVx7KH/EziDT53Ao
nOxXbgMe/TFg+qjZr2ZIfR9lSySIxWMG1OXsganodm09ToZbkddxHrO8HUmmBk4GEgy/OgKThWGI
BSYM2URB/WN63lRx3LbPqi8lXH/ISOrBshc3/rIBB5AQUa7UN5Py8MynLgmFc5UGfYV+2erFxuNi
xfl4Uw1Rr87TWMTW19SNVfdJNCedz40qYqir8DGhRIZeUuwtkUoEMSyRJAaPDm47aEuqc3wsRI3X
/qTWMI5uy6qOzQcL4sTcCDnj4gCD07Xy3Fl9jz3MHTAG9mXuU5OdRJHDI2sG0slVWswBwZS5a9kA
tZllDbeRwRV/OzKCzrdBzVIOX70zdGRofEvY03kWAufLHGNdvTRxX1T5mhqgcUi4x4Hzv+GNldoH
FsQ4piAPwJbH+MFYWyPt+G5yoUQAJXqanMR/cgtzTQ+HFnAJxvdqYStRm04QiZPQiOPbWE3I451b
T8Qmssrt53sE6bi+DfFHLA+mI/tDNNEzvnl1+DTqzYBbsNngscLI6xERNLs8HUxw6UcFpSYn7F6m
SPqhxMgEiHl8oJR0GEccI1lkdqYo6Pai5qHN9G9b8pK6JGWRw3bIM8Uqf9W4PByg86wRbKcdLrN9
27hBLl+dYA6CX9JKUsCPZTqBsI+XLtsveL6S55bVR3TfAAuLYHbORpywvC3pRdp+lnL3ScfghC14
sk8dl6zmjdeiB9KPREdDH30VqT2kA+H+Br0MQIETlnzXQ6cHd75pCKT8RvbNwt8NB0d/U/tm7rgr
xClc8qgdDM4UCMMssrSqr6EiNVQA+HIB02QZ8yS69xcOx5euo//3PfWnRmDaq2n63iyB8yMp7N+6
nvIvZNwMg6NlhCjv097BWUPkGSJWVkTQHXFEewmXNatW6Ql/Zz/ugOYlOPvlYsMpc7FU1l8F6Izu
LszJqPurxTJtcgaE5y+41XWcnLvci4t7jV8vvtikghDhkdRS9VbNcs7PxkL0P/ThPFhILET1z0Po
ZNZ7mroD6A1TN7R5cK9Os4PNAJBuk4T1S7/JtGn6txHiG3mmdixntnJREal6SyklNNmxdawCc84o
q0fJ41Wd7LkswzsObew7gdboIxD34sJ+Uv7i0GI5ILXsvaVSaDOlLeebcOnY5K+Y/DDPyyWvQQ2K
mbhMw8KNBot8gx9zXD5U7fnuD3bVvfeB63cRZxc/YryjvUoVpBEG1o/PVR325qzLNLBJ6GROA12u
qC3kEA9S9o80sofkOFWhck6+KJzx21MlXTB101n8ZIvR5FvY5UOFcSwR5Z2sxNXspqPGFz+60Mj2
Rz5GoZwpwOArxQ2JMcVTBND6uOx2Ou9Qi3cynYblvquqGNNU2tmEtnL+RtZXy6gek22mCGaCw/Bk
8wpjPuwfpn6h8EFnpNW5UrsN7Rl0cPCoZxs9tfa1y4WsR0+Up7Od0MYco4vyixhYh1+xahyHScTY
1ZQPXwxjscxvx0y7I80wYdaGLNN5g9DnQn7MMjvCRIDAKH/JCEVuiZaXJTBrp0gCsSXUYOGwqHrl
FvG67xLJEhAvN4se2nT4vvOGGpD6xNkuiQ38Thkhqh6+f7qIvxlc/6BJ/Qsm6fv/CcXKpdLuv6ZY
vSxfv1jn9Z//ir66/kd/X4WU/EtIx1F2IBwNmSr4d46V5/2lte9LsGeCf62Df16FXA+MlSeIDCsI
B9q3uaj84yok1V+CBSnw98D3lOP4/v/kKuR7Nr8/qZprePMK6VLS95VUvicch482OC2uav+x88jP
CY4RZS32MXue67N2yoLgHq+i2soxo2RiZLmeRFdXYdAA0hAEUGc3yncYweaji2uf3Fe0jmBOrvK6
v2ICyGfZkU4P7N0pQ+FOdQtmEwAwHluKJR8mXxPqmJK3vI1ZH2bTKbf9qwhJt3UkmrfYc6c91cjc
XUK0NTooa8yHQbYnprKwW/tsQKhu5ivuGZf6NjQEzr2C8pAgje/zaymtsa4WuUQ+SHxO5UD2gQ8M
BlglbOAtOEl1WLC9jrLwrhBbzQR4wcgGgbc89P0Px26JNaUJJyiGRli7GBlBK4RgFBZmDYyvGnrR
es70DJqYfV3VfyftlD9GTZbtDZPkSnhxfTN45oMae9S9uB849zaRMSxYpm5ilzKektR2z74V6h3u
1bdSp+MZNo2N9+CETXU6UR/rFZeSFPRtU9X2o8XcdqKfKluN0VcpbQnLJKbNiIw/h/OATziR8R55
KiBV7DQfopUPfR9St6EkKn8SvqoRbGyJfESr0a9FqDsPDPi36Od3/GwaJqrIb0FypxO54ImF3orj
MDz4U19TPB6k+5TJaz9SlMF7rXoPRtecetuPYKGY6t1h5lsrEVbnupLBxabWayXbB99rrSeOXAdl
jag81q5VmyPDLt4F+FfKLdHptkJLWsPAhl1st3/UFtzwvAixQBMhzCi/OZsPk+sBj1nRb/px8bdd
YQVse5doV9d8QQlmTMpgimeWxfl56Imbs007L35T3xMFI31jBR/cAGtapdBXvZnzvHusm4BvD8v9
VgfWIWs9eoLGuX6s3bbdNYOVbzovsjjr4QnL/Lespy/HhkUfdTH0G+Cc+JxlHdiHiF3RfpyWewaR
TRcwZTbw1U1GOHQY+OOmw7idjI0WtwTD2mTV/eKg5Xkj8ipjoXjsm2LDJVfs7KjinKpZknYDWw2Q
SGK9NMM50aRusJ60uyiJ8Dwuj2leiMcO919bRR47ojS49pn8xFAxbzs/cB+QwFfKxh0aFp29H7sU
zAFoFHJRIfpZ+6O1LZJtVJcuKl3Bq/RIDrbOrjB4jBXGcTl7PCpmBmASxHcD2cxJ10B7ejzRc8yd
pWpr79Xrg+0QRR9LSYZsnuebJPsuzSS3/RR/jZMe930UvqRpv0tHZzwMbPXF0KpNltk/Z5+UgOAN
UmYJ5U9LAzSlFG+Ob23TnvGKVqNkH6g82/mYLA/WlaYv5RVItJxNk4C4jfJ87xX2a9XPz3h8EeJn
7znJqux28HHah6z9PyMvv1uqMT6XDQ4qG/4O8sjOSGKtDoViMg5d/NfX5a90Thqmm1DheMmzl8LT
x0RG6XkeS3s3KPfe3TsVWTxmwmULFO8F+rw+dnRJr4lKO8nFid5Kw6VOQ+o82aEHuo11hAqGj7EC
SE6b0mOjnG/bKSdkZx4MP7hMTeS9L2G3bJKXinqZV0bBZwzS2AGNtzcVfvrO6+nM8ONPOXTLjlSM
v6moFFq1o2gOYTN/ugreM6aQo4qWO94gLCYrsDy2F/2QZVzdEO25aa+gAxQwbAPoUIG05z3hDlhB
JctPR7bzLsBOPDUDQwZLOB30eKfr5ZzbjDfjUtUn20071q8Meaiuy3kBy4rtb8R31cbvWSaBu3vh
U1qBscE6i9DLUiphH+JYgHUdACJrBPqPWRQPaaR+tf6VRlz1b5an0Wo0b+VKgcwL/TP3h3YDLMXd
NIFN/NFl8xkruTZlWFOtlnQbx3KfZGffucYJt+NiHZdcvOqcvZtLnUJpcuvkxk7Jr09EM80elgiP
dzK04UvxQRoWUmInwSHEZKZ1a017K7E+QNKkBxN5j8QF6deprXSzJA7lJgyrWCBJNyZiG06Mjg1v
AkzghN/mOqfcd2aetlMcJ5XDRtuPZv+J0hXX78KvvGQZolJeO+CubVoUmMuJBuXPXm+fFTiCy8i3
pw5Kd2vkdGxidpqtFd5FvU+/HqYTvEwwN4aGziVG1Z+wJYOVxTmypqDmgz3NPVAxUJtXNrbNKYzu
czY5eWpQJMe+8O/DXornSPKy0sRUVl1dfjtZNlIsExJUHQEVYbZZnsyiL2Pk7Gcd+fthYuEcRoJ0
DFevbVxYT3F7QBtr1x5Mge1QjVujUaXSmsTinLP+CBv/HcWUFjqfwZdF+DL0Z7Kcz6kTXKtn8OaE
cuQTx9Jm9ux10rOzaELKBvyhUhzWbY9TpNPsvtJuj6I7nbTjvlqO6bbs5XDh144+VoPWW1V3nEzS
rTmPQW+ldbxrvQRHRpKfwIJxphbAcwJYBAIbAIbIakWNXn6aBB7PcHHKPdlEEADzCaVDnZIuf84S
qJUixAS34LBbWpk+xS8BFqWcQ+4xixFxE77vbQR9bBnDZzNaeMDIy5rUxSw8pb/nrGW87m3xEGKK
VlxOj1ZFIUKSnvvQ+TnF+KEnzEbrxATPeg7IUVrFN2cHolcCB5kL6sVLXdY69HKR51+2oy3X1cDv
WqRQZ1i59gQ4LWAUvMzD3gMYSHyl9Fkum24B1BFO+8Qocf2jX12D+W8dK04oNQMpcpIDpCSsM9h5
N9pLoktVTpe5Dscj9qyTQmvGWoNpswmibZrL7IRdKl9h1D8lvM8rJN9D2+H7Ikn1SMQJs2UdnT3b
WagorIeL/9H6PVEIC505S6oLX+1DpYppO0FL2aCWNM7wVvOD3o0V6rcayhsb+WVr/K7e0sVxoSiw
Ltv5XkykYjpdAFLNsUyE0AWRuTB7wJbYlnbMDjEgcaYz1z3BT3ovYtz8y+RZJwFY6Vy0wK5qaQ49
FLIN2dvPThrynqF7RNIF3wBLbKsmCJS/cxpegJc5NGvN1PI4tdqHA3FDr/2izgpcPy4/vq8/ZRG+
taYOD+XwJJuJeEVd/bYN2/V8HM6lRwoFxURvxyg5zlq6e0Jlp1mG00b1Fjx+yXuLGsAKNzw+uDp2
E4xnkTlmWfMdkLXq6rDYeoL5J7aGS9Z00B0wIqidkIN3MJrFuqKcSKPLkoZurjl+D1f1UBxjBaUO
3s7KyZmFNEbLLUXKvLML/Zyo+650ihvWKbgGkP8OU4U3SseE1//8+gafzEZfeVQlqTEfyMW9xOvP
Ou+IGcZ5D+LlGo9RP5hs1NZHJuMAygQGfzHT7eHUG2viuJBQayqi/PuJzyNiIltcANucibl8Lj6h
QPH67nltwGbDWuzZpKibkhwxmKGgMg81r5hZBsvGHgMYiarwdqUcnB0kMF5VMsRinKbVxlVjtI5F
85LObDlmbgZwzDpghxncD3cW5xHPIzRuxbHWhEf4XreT+ELfb9ccELwZDG8MhfHATSgT1R089Dgl
pRI2mO4oco6M9ToAVyBdsDFlkZ5bmzzKCLD9SmLK7pqmBXpQ14cG/Yysqfu9yJnAWzIFm7Yjatt7
8YRn1Ij9kHnvYydiQFo+22d8y6t5TgaIFr6BI46hNGog5yiM2/RGH5jNcdnZlQ/zz69vUng07hKM
IISdzehaj8rCfUXYg166sX+0Mhq/Vj7I28PSpXvtzIwcSl3duXNMPDLGOdinOyvF3MnoBV/UHdAs
JpdGpJSNSmz2vmnWfhfEtKYE860bi+Di1Sj89lI/+Hq8m0GO6LEdD4mJuxvtc/bAkC+3Y1KQdHFj
BX2R90RX5gV9Vn7/3Ah1DvoRYr/VVyvLmWFIZOAmcODI/VD+dObUu/3zlx5ihygniDchCl/1TbR+
ukntOMJSZJ6rVD+UUjR3kDbbuz//1AoR7+OkpxBV0kZbULASVT9RaKrbkSjNfka9r2iZ5ZZJ2Srf
oFXNJLJaZlJzpEGIunhefgh6h4ybyOl1cZxfg8rTSxFxIQxdiZyDqrag6hI+ABghuuKlib1mh/Lf
nGyLlwNvoB/UZhV3TVve2U3Z4OVVt9ZcO/u+IiHjAr3YDmuVAjXJAQIdA/+hk4s4kcjcaAzyhOT1
3ZT4h7QxW2+SzVlIC9dtDH2HK81JcfEqMH/TMXY1XeS4RSp/2YHAXTZ8lN9EgJGstMMH7NI/c2Ac
2y5ig+eowT6nFmS5JojphI12ZW5R5tXUcB2S6iEOqKSxmuZHiBjXD6zsq+u+sENmWi9OhN95Ue9B
74s7e17hT5FEOFW7VRm8qgFABFn462E9vmd4PS6hTw6lGbPbmoQmo3vqbkoAseBp+23TfLLzZJFR
UkE04FXBkgx/Gqc/rODklhhkxwcr37bX7E9slkNcFmKXdYICRzrtC4t89zQpkhfWoafk49yyT/E8
azyGDFbMEBOUVFs8htSoRfM0Xn1xFJPXz1Hjdre0PcF1jla9wKzvtjBiWLdmF5m59ErjuiFYCAsF
RZZ4HtDMcj6UiyBVCvWO+253Zubzr5XTy8bBREcWD5xYC66Tj+hi7a+tkvM3HYkjlaZ4S0g40FXA
fvLQliEdACWpPttsgjF5sl1IALlodv0Vyoy6mdwVNUDKoSve0zryzgVStlAetl2Qznqe4nPq+7sF
QgoO6vSBs+U5tQdzGyLw007MBUDM+D60eEvztLk+/tluBhMU3nY4a4kNSee2Y7bcRTAMGthxHJyu
oqSJuoDWfncB9YR9GL8NpFGsIiEWMMjH0hWYJJbhsSWpuE5c4RNtzfCU6eA5gGi6ano6IOY27Teu
tj+jfNn4gvkfuFS7S4V/xmaut0lq9sjY063wSLjEiI8rjRC5whAw32AuBExs9wGaCVvoNnTu4QmB
AStfe9tlHTf71o6+PB4Gu/7o5xbX2BtVRysesvhH4b9XnYu9iohFUQveTETT2LPLVZiMSDXjg1pk
8Hyts/B8fduSurmzgv0wGL6spvD2EFhfsBZeqXd5exEpU/ZUvBJ2PaSpsVB4eA3M1o8uf4LKEG0J
sv3p7eYA7VV06tmqbF1r7ilf6B/tJpgecOxXlPH2zXQIMhEcIJuispO193NKHWubuZJN6SDZd0WR
TyZNU9MBnwZw+PWpAkjLumWpX97NWGcnvxKHoMopFyac6Q/JWV/xQrk136dYYwctGBRE8w2+bEaX
ij9blJNtpAR/nABdq8/lLkA5L2p73iS31I14tELAA08D52mmiTM0wdG9brtiQ10Rdp7fERhWSfhm
j0izU86okX9IwecNPnjX+WFSa0JCAx4wOwx2XkcYZvFHs5mirxbTHacPKX0M5ps6rvXFteuL08BE
lHW6h02PFTQWRDq4bfZ6gZYHgn5taxU+0mDHIzBG+3SC7NRU8ZESNnVDoTzW1ogrF47wIp3nI1KI
XA05E0ahRfuEC2vd+UTIpDc1D0yFioIoo5nqLfbvBUujZn5gk3GrMN7fpy5g64BLniTnDJeX9D4G
26S8sVSfHNBwMKtaYb93J/c4QAVbt4D1B0DzON7JfouVw7WGb/CFHtMnK1u6u8xz51U1khHntbhX
voa8T7nnFGQ7wjOctYgG60V25yFxx3WeR7xGbynzex8i3zpH9hXzFwYnzGfB6c8/hTYXaTZ0G7C3
fODb8iu3frXXH8tSku7sy/Ar62kjw1YYrqZpflVY73bNpOB5gkdaUBt45/nfvs8UlPX05kZUysaV
pNG2tfaBKxzQhB3WONphR/qCOpZdmzzjw+O39GVCDroZu5maO2QbVmIYL7CGhsudAA50KtPIXy86
3wOFXhljnM1kcnOjTvEwDu85RmurDgmo8b4+FhhrKHjmaV88sZkTErwGZo/wvN1oWzHgx+KY59wz
4oUZ1cJtQz74ZXGLnkRVN69qB/ip8WzcXNeSK9YbJP0d85YtEhISPlO/B7FsGqpigex0vDttskPz
ncV2FMZvVu/tmWKTufTO2Ti+FG4HssLYznr08Bpy06uPKJyzk7yVXtqt9Dxscercavua4mdc3Va4
QF1wYGM0TduDrZ61jr9wIEzr3Peasx1RENc+LZkb4t/lFBu76tn1eHfHdQ9C3GGqMz8Lf2l3NPds
tGtPq5oU49YlCntx5B299WYjWiqWgnxcHkQmzWXx6/dqLE9MGCPYP4skHCWMDstTpoY4OGh00gwM
KRbAvdSQdkAuHqPQJfzrqIQNPLjiworu7NjIfb2vFpKlMfPcCXg2UDi3/IotchUO14iB+O5uydOC
aci7sbt02fUeV1b+6Psos3a4U8hczx+RJdAj47iAvYWaXwGauoRNgn0peWGXTEkPQI5r1XhAe6Uh
qmCZA84tFp0zhG2yaWCaxulhsJNsX88Zb58EqTCKmuJWEy+FIRT9JjEi1imgsB1wF2goEd1HPik2
JIqeSGYXdWAL5QVxBT0kHX6NMPI2PrZBmn+oo/I65GcC7j/CbFzOGWncdCi9m8RPvrUd+swXVMll
QXJZQnXk/1vfJJ8lFNlKjfIt1oAVQwqepzSCz8slgQE+vu67H3snHo+xT3/gkJK/iuoEwDSxhU3W
pcBTr7Z5ehLLKxAjJXkbHZKFiTrRw8/YWX41Xs/rky4LU3HJI7vMFxsE2xzAp0XrxF0bh79rpyJA
GiNFRbXiaiXIc8nm0Fo0/MmZjlibhvHORYe8nsGb1By98cbj8hWxIp6AVbV3VFSandciI8eu95uV
4zdxPrzLICWZGczeSTK+6irmA5OOrxISd2wtN0ocB8aVjdtSnxQLeFch8Mt1Q3A79xKPyPOwNzOe
S2yfJEagbgWxhawzZtROAQ6kxhX0hPrS+gVnClwuZ+eWfbOW8PU3lYrfIz/vjlTrviU93FBpFywi
KIBGPY5yI44eYesk/eK9/7no6yfNA6sYkREQnQRQYQj7AgkET8VzqEk7BGq4xPiEg+S9RPp13YQh
km0tBumJ7sVp3Pg8kJfM6Y60IB6VzYCf59hE0GDzKzgq3ZGd5DoGCrjBtrWSQkTr0lPds5wrs0uV
+xI2EHTy3LsETkgo2QiLYgbC462VsO83z4uJX9x6B7c53bceOZJo8g/BAhVBLAU3XnBNKv2Yp/pz
AbyySuFFbhwwcMek46lU00M8V9OxbwxBBfzfnYvXPMcnDlLrBRIizKU0PjtNlPCJefTs0rmNuNAn
9twciKA6aLbmYygROawJUkA+E8nwWUDzIuK00Tw+GsYCH+tfaS0QScxPfNoV5LADRqo33+YdCQYj
3Y4lkNSAumG0snHbYFHZNyGjQliEK9GCOZKWBTNxDqyNo/svejpgshMtAwYr+XRYNYfoNGUbJ8al
fd3wAbqkNhEg8gYgNHpez2QJV/B3Utp0p+nyeakTdSzY+e/FvxF1XsttA9sS/SJUIWPwyggmkYqW
9IKyLQuDMMj5688Cde65LyzRkimKBIGZ3d2rQ+IoUC4xiAFnZjH5TRWYuWmYzGA0X8pvfLg6OTuc
sM7bUzfUn15PZUVPoDVhxgsFq57x/9YcG+lxFPLVcZS9gx19nob2GGf6r1AvnhvetyCJdlmnQ/2W
O5nCJS1p4UOYYsRMdYjnGs+WKQWL+5rL6shl3Oay0ICkYrZiDXuRqoPwKyCGpdfgmRiAsEfZAadc
tbVCMgYMJwgBF6TAiyU8G4DWoIOEuMkmAq/rY3OfJWMHSLEfuYr2Q6y98xHb0A1ZFIa9T9qgkjVZ
YTYvm45WucWn8ZHomzAfrZ257KH6VFC9YbLlWiDYrf/pZ/lAapcV3Yi22ZTJLxQZCL4YuEuUITb0
WD2S1jFobEfmUuGX6nk6uJs2Wrz4FvsEjC++vrHQnj05/BK4+7oUx2XnHbAyndgMp5RuVcfEz353
MxaOQgzF2mXIQ7qJjDntE1eH6nC7eZaIEKY2DyvGcVGPAQgxbFo1vUUugz8YaDuFEjjOyZNIm6Cc
1oyYXHkLOyv1z8YyzMxIJOBczG45dSDWNFg73ZPTIfajt6kxR2C/guims/dCPw8w7zzZlcYSIybF
mUWQQHw6drDAYsSnrnk7Jor9Td29GoK0yBg65mlux+ksKyS75l8GQX3K5JOuc12BWQpL2AQDg8ls
V05AkOII665eXA1Sa+ua1Mse/K+74rJ1JDJabLSu4xwjjEu1KL52QlGL9MeA305MOOWdnfWU1XCf
H0w3e+8qqkUN2cbbyM4ulVaRXmVjf2pm97WHVMqZiIIj+p3+2OmRkNun54vvPHNgUrVLRovLcpGD
FmuBihb6gY4cCzHVfXGt6erqg9xFgFgScItbHbfKGpqPQ46VOdOkKGLIpfVviD3OoFxU95rr/h1j
/uDcqgB6mf8knjZ2ps4DJRJcBR1kYUaKiRNru5nnsTMUb1ic1J+zq/qXjHFRqTCL5HHWb6NoOX5q
rTyPunnTtbI79e+9CSY7LYjkdE3PBb+SKvCRBJGlXtsO0LAjOGowE79gen13dHYTo6lPhEQcsjVL
83PuqRdOHI+cdanSJnHj9PT3hJH5m7Fvssdj+alnfbFrQ+0N3Qp03eI4y2tEay8AX8BKroLMoiQ4
nTQl4iyI9jlu+eHhGVvieHYyUSwpKGrHU0P/dFwzI5bUCoGTOebd1fQXnAupmcqfwfpPJbMKCkcZ
hCbbiBZXryq+/JZQkiCVBJVLHrR6ScGEzppjfl7bIAfo4TQc/1efE32GapxkzJURBboncmI5K10j
n5pr5mbpeqS7nsIgc92RNnZI589D+eA35lq5tb6PjCZ5kDQvY0vomh3x0FUDd+NU5B9aJOZLy1qt
dArjctAxY2wNG0dcYqS/cI8Ux5mJ2UEp8Sd3kK48sbTFmzJwdNBLXuecMzv8Mxp2uq0tHxN6ssaa
Wy2Bd2gORCha+UyjJ1WklS6Qu4PZbkH10OzIiM68oSv4Wg0ufq4vwiOLaMHTEQOgnsx+p8wHo5X5
WgO7a2uKh0nBE0WBHQHlPO2boz3LJwD6r+4i8zcNV8GUKXLK8MuO4ELQws07NNOdNWrvjEpAeYP7
U3EWdH5900bkCC+ksL4ho6qxYte3nQLOOhUMuyV5vphXqADHO2CJ2rZJpW99k+FTm/pXy4MZwfJS
lM5lksLmz6u8DYZ+SPFtevZR4PzlAulNRv6ErhFkEunWBEPCr/EDJVUL6ZAJYzThuszoKe0jFgsE
W4H0wpFg5t0eQu8OB7GDbDEuz8Nfiwn3HJ8rBPZLldfP02ix85BZtsZgQ2jMmgL9DZsxJai8ZiBg
MDdXKPa9advXsNzVvpK7rmdbZdcTa92aT4K59ApapX80BQy0MTfdNf2eAzidcOLj0WZq1eqM68kz
fiS1Ux6jpL64moBfZJnxFpckKMk2edIiZbGAicRGthYuAouGudhHf2jDOQ5cCJTrbuj9wIMz5g30
lySkeKY2tfewlleaWrRhoYWIofShMD/45oBkItB/jTgrWJsjAEH70m/apD0NCZYeEg3nme0ktP74
tJhbMC280JrLqqRO1zO50nhQzgOB9gKU91RyWkp6AyY1pXgrYxidXcUMnKBay1Ib5lgyAlstNE9t
CwtniTm+2dRHF/E1GV2Cy86r280oj5ZeraqwGvedYCmtO94JVjx97nmFdhE+YB1go1URY2u9bStA
r6qGjhHcsTdqES5+iBahZt5lO+Ri7JhLngpPo8cFA6PndOwXZgCuwAyFuwBjDSUxrdNbU6mQkx6x
W43eerDXKK1hU0Y8DJYaqSfkOKjv4w+8kW30yfa+yPKf2dd/Wgl1GLgb++byrBqD+BTV20AM6Z5t
PA6CDOt7OClw0rPGeLABEZhFVyC3waA7MFfYm6wptnmjCZTqc+ZLFiHIAEzaeywQKSYMIZS+sOvh
0C6oodBSGnSpHGHPqPS9l/bwgEuqMujbZpyKt9gJP2eTn9b0KlyTM3GtMTxVFnGW9B8LQYoemMes
TCrIiwKsVRfiNhFHIxUfGHfgImv9pbJJwlMrjA4JQXnTkyu1TcV+h6jglk/B5OKChQYB+2/6YCR6
yeMxIxnTEao3+5sFj+dQ+e4GGvOJQSB5TwoVeLVJtAtkUFdzr06t33yPrgCbaNnO5OweYWA7lvBa
uCCsJYmPX8YI7RTqHkYotj39Bv3Hvoy+xwLXOUgoCBBj/XxJlT2OTnGLqctaRZ1Ob+KGhE7oFKy1
MGLzAkl2BHp8svLmJCMLHbo3GW9Mp35qrA2Hy78UnxSeSZxh9ZufaL9FjFUnNiGfw5gH8u5231VT
iTVG0hdCvCndI4z2Co4vBsQ+3rilot7rP3GfbqWPO5iMKKM2pjsOpPnVEpmhCu1Xz4jgTGIcnUBy
BVcA9BnaDJaBtSzyjtjCF0U+BVTf1YfJAOzgi8CJXcxXCtwThKp44y6D9yXjS0CIiiPMWkD64x0+
QJdWEcABYVOdWo2jKtfi9yn1bkYc/dbC/hg5PZSFzta5fDEZbdAMUGZYvUwhUddBvNICSWGIj/Or
b/HSQQCwJbAM6C+cIkLS4KHqA0dzWfLjHlnPfI6pysWkLDcesyITgxjNJLySVbppcTYdmol12Qz+
IBLjsjjV8o2fm5+tbwT1AEmBOnotHM5K72jU7Mc3SY/MKen0X03sfehlQ3fkB6mMZmvlxj8OrxfT
7s6aTmVLXaHfCdYtud589HnMWt4ab9iq1r5Dmy4f0g7izvhtDCmJSf/VgVu7mg1EvYSNMaBFZx2O
tJ4o3TIhdMa0xJi3NJkM0qwOzdgp6GjdVg+TUF91/x0JNaGKZhCXs+LBrKxmRWnIKP0scLq3uGD8
E8nZZKvDmyeRcjeRMp8jcsNvdSfyFZUn8aWcZy50jd8ytlzxYMmOrT+k5WV4VFQdjdsmLdFEmvcE
2EC/5NA90ja9ga664S1H6TLtT+GaHNbNec5nhhiDY659jOzIx5BUmlqoXYNlbgzD5iikyY448/eu
SjbtguqOh6LdI3PssT1v29pRh46w2gYsxXMOim1vb42mdp8t2+QnCkQDGgfEjEIATkhj2HTiwhAQ
2xE7EIWIpaMxsBZ799kuLX5BGZM9mexU8lkuEZ1E599a8ZmEjK9UGaYbxYZkBZBTf2jaAYilu+Tj
1FCdYHcBhanbrYnj4+ZZzaEVwy5X3oWu0/HBMYOozL/1TDN3Gf3N7J66regFpxst3rEyPoI+YYvG
ElRZuEVKvALwjfJTp0p6OesMKSnEo8QXutFXhwrkP7Ynlzi13aAjsx04CZQEhb4ELbLDuy1T64js
fRssBrNxO9EsmsKCpyqJRgWs8vi4Ckpq2R8a8zrK7Md2qS2BYwO1PAg/UN+SANhEJCBTOYvKIvXu
L3hBBLshe1O1DhDKZk+CKDVuJ51lkB1++xoFcWOVnMoI9GgcNsbeTAjpEi/XGVAbX5Y55tiy2GcB
Slmb2PtDXDxM54wTCY7vsT5p1TyfNOxNOjVvp0Gfd6bpM6GCd86OPLlYHYQ3jFXtmjKuv3MJfR0U
H58CLEAXs9cP+NzrUe0J8FGDsPSVsquF3RcN5gN6LiZQdAHZ01Fh6T1b48bnU4UPrxweWMjibIjz
NsiG2t2z4/my/em1m2ZO69ijhEo+Qhkbe028KkGrGtJa/aejO4LszY4re3yNPKmhUO3YlsATHw3/
KKOpfM5oimgpWSBUtMTVGXS05YythhmM5rIXI9zEvNVCGiwo+RhdJVdmW+Guce0MY8/4Ny7boOU8
Skir7fd+HF3q1vtydQxLhS+SwHmevbZ7ATgPScQPIqodgHhUD30/9mvby5m9xARAWj29QjxqGEBk
f80OpcXhSgTCO95D0vD3g2eRteuWlSZokC0pf51WI3YAhO73aZNhsmnJos+kCtY9kK4V4YUv0UWv
LHZ2KSh7mnW4rFgSiAVOTb3EITSWVbjDr8HIXwZaEe4BA9errlx4GhRKgJP9W1cC2qt9jN16OEcJ
M5N2aWLtyCJtQL1cZ1Gx9FTh81TZ445IGJrkpSQDzGzMLDjPLaZm1Z1CkCornoQe+4i4PSAz0wN2
1mKwWvX6aKzJ8HdB7D2WU1muO1G+wWJJDxBwyZjyBrLI0T2Vb+qkPhp69DHTl8KokWr7tk9AU1A2
0aRqEZyGr45tKoWIdfbZzxZIeD3bT7FWs8titjBFOEJ7x4FPGoXRH1gUJx5hK5zUeZh6gCyJDR7a
SkGI5W9VB5bDSrxfjT95OCFXbp++WoqKKgtidd9zjdAVJAKJGYBaxzBBZo617CWSAI4zMqMro8S3
x9oaHErxIXy87s0sSFv6bw5NHKx2Jj6mADSwNw3YowVZFdgH27K3LcTeruC8oVMmKruzygG/hRjc
9inqIXsHxkJZy2LE6b60Mc1Xgo/rgQCRvzVi1oN+8pwDdT+0sfWB0fAy1256tMEyN8W1DHHeOn34
3hu4o0epnRX8/oPrzOx47HPk57Bhba7oQMRJssbzLZk756mJOOszFsdbiOOc6bsZeD6oxAa2QhKB
eyBjfLSz8ETpQvPLyP+VszMQsmEgXbrliU62bjtXEXvm8BvS2s18ychZpmCvkxCWRNmxwi6q+pW+
qGmvgWwHeqCfJj4D2w73VhISxW2j8TF0PH1PKjWBCgxpxTWMvxV4u205QF/HpP5i61m5h8gTb9r4
okd0QQxtjtrbOG89F2Mesvhk5po/S4Dl9I81r+ZJjzkSCspGZe4/lkNypFunAguM58Nr5w83V1ij
s5mVfy+hIUxN0JfaH5w1v/N5pjM1yk/9+C+JOwuwA6J3tCjrs5KkVxVpoPSdItbXyWa8B9qQzC04
oSh9BkSM4tuZ+tGPSvEqQuQN0dd7ZLiELaizS6ryqW84bjx8btsa0k9VTs9RPkFos6s9qVVYwQwS
4BGxje2ouc6Mi82edjsUo9jVbfVNF9JO4M56SecRUiYUuW033KB90FABgh23bXtJe+N5cLCEjB1N
HiDq9uRTaQYdrfd0zJrtaJcvLqXVYASL18Sa+6NZd0HZJ1VQ4YBYgXdiW5UTFwb4iks2hWeZedNr
5i68/H9OGQOv19o/tob/eJjG36iOzRaUibv3deOzpXR4ruCrU+93Zf1HiooZDRIr/ulU5+FtcQPS
4zwuwajH0O23MdUMBLNwWos43IqljgNk5tZ0pL4bZuclSmZ6bojDs/qsN+j5FH3DIVkREvnVWVoA
hrlYQQBaA8OnUUmDmho6mrVKzz3LmX04eIquL+9hjGLIh0lWv5mMhveuSWcIvgysaSn1JcSBu5VR
0YAwa8U/UuUXHAaYaBVam0Iioob2ZrkU9hhg1Zi7/UHcpPOjwc3vI7KutAqSt7DpNottFdCZJ9Ya
Ebq1cPo3n3P0hqzPdNZzB3COavkbTfXblB0ucNYZK6ZsnD25/uQeVxt9ROKlFTmEecPQbtRxY7Fo
ywNC1n8ShMpTxgZ1dJtHLQJB4jrxGAxjHV0MJ9+A7xdrURKYUYZ87lzjbIP4JpGBz5RAyMXBvJby
yTJypTPlUvGplhSGjV15S7TcIcqS64c+x6SFCIDTXG5JvrxhK6NjRqfseFlczCK2PyxjenF7jqi2
ydSBMC3uHNYzdaxObVow5M4xPBMtelId6DFcjhnZnhbvCfdm2T7UGF82xnIFq42LnNCL2fzXG8VA
5FSCem107EhE6b+GdgF/F68KAxPlG4C75GdnNc5eA6RMxPWPxZGDPUbHWiLqEPaQ8900xpvu/xMm
ao3hAq/FzbGyNVSnSVe/u0m7QO/SD5Hp3kzI54FdOi9FhQafLnPMSfrJfvY0Pj8yu3axvnZtCXeN
oPeeNQPXXrqenAavZ+JCBVSx5+5Vj2vZLZ8LRccqYfajhoVnE2nJRS/5Ix2T81s2l/a6zuOXWNS0
mPVccWsEs8FsVlVVPlPfGB35afhHEogdp8Daiu2V38Xpxhm8b6XST0OnRWFg5Qgyjd1VI6lAKrvY
gHaG1VkwDZpnzzoK16aWxAAa1L3jm8SJZLDEh0VR9fFr77ZfMVloQvfFd9L6zdFZ6rXURDii/BhK
0eCMGNKtCkED9jE7ptae10QlAT3K19RW49qVmLFV2D5nyg5CikjWGrIqQBe2hDQV4CUDEwXG4q8d
5VjRqF9n3Fc9usXssEDbtKbv/sIp+ZrN5pq5K0arikUZSTB4SQnu34U9rtDRsJq0n0vcIcvK8ca7
iqJTP+H9+2tVkwwQqOQVCyrDzphElBiOcGkC5U0fnWfQkZTbz2DJ8lvdOh+CE3bYoieLyN3cIo8s
aobfBXfaeMg7qg78BQZn+U62atLpRest8AckQdajztC6a3/NdcyJyhP7YZ6JPKTtR6j5JroZI3Kq
C9U27ZonKlKW8JcPYJOeEHASrBOi4U1J0zzVrgBP11rvZoEyasw0k9hUiVLKCZ3YFzfK+OjyyTOo
krk6ewxKgZSYlGOkv+qw4xORkG4fiBVb6EX70XUYoaf4Jqw+JGknuo0VK346eTJSgjKZi0nEBhEA
bSs6tbFWBUD+u01Xbty2bXcKAARaApMnw0HfsTCBosb9spKo2CvE5k7inIDKgZIxPuFjoZQGCiiy
tb6ak3RrlWci1P8IF2PgNuGVAjvWPpxUADVZagwMW38eq5o+DKJMKU12eK/xh47ObBGfoGG3oWis
Yp0OxnQwV1FOUGT4avHh3wrnnOIdYGL+Lx0kgAXwCoxENUL7wiOwUst2bXR4S+yicC5pnj3jyNgQ
GDaWwSJ9YiqdaEYjFuwoKsRsZWEoalkzV/YcJDouS6MiV6Zt2zbfhZN1i8WSPsfVAHROYIU7dh5x
xEbQ6zvP5SkdPfrg2YZ2Or3buE84yH35ohUQ5LyRdEEWG89ORm3SFPIcHS/F69zJNHBKoKWYf6uj
Pw+3ehDiIsBk+RbQ4qx/HPrIfhmXyBYZ+wpv0NFpk/wZA4Y6gDnF9oZX6dmGKca+z5xZPLu/pTeF
nxOiIWEQZiPogTWbqE3mZIA39RTWHrn939QyrbV6yr7mntLIApc7G8/wTweV94Hyhpun2fahptRo
ImQXoM3RfwDpfzvkSQzLrUPi6JZJ5OywdoHlRYo+/x4Nrrqmp71i8hTXxEaIt2R/dmtKsOYxU3Di
vU3fFxCzYvSqznOaV5c0M/UswFLjAalN5viYu9LDTpjFCP4JAyijGoC6kvJQFqvGah4gmjIOZ/Rh
PFGai5nV+RfnTLFg8DE8vQ1+9xLXICNgEL63hak/DPFX3LAW/0RJYBXNQtfxZXHFtNwoOqgkITcl
81MuXR+T8vRLjPTzTYW5r1XPUlLtK6Mj3saSqJaHJm0f/GE6h0X02vb+KTtBDIX2wFUaRDY92Xp2
LRtodUs8tI/B4jE/gHAYvucmWdZs3lOpzpyiZ/ypD8wb5LcxxjCFIPH5ukKKZFpbypm0FRvvsxeO
TxjLhBERSHfdP6k5fReif0PWAVcQ/i7qlmAgvB1kbMa6LK69xXKfKfrqWuj8J16mP2jn4JptJlZ6
DdtYeCz1x/wr7sL6lFXy2yuzP+x61V5P1LG0HMI+5pkPyG8xYOuzUpqgGyt9MiefodNw6LE2ALZL
12XXP8WF7kMZS78F8HQIsI3+WAKkkAPBJOH2F+01d/rqEqr4V9O43iOOxIIRCAGaecQek5iUpQJl
PJEkHrA5eSx9h1gEBpFaspXmkaGqCR4ixjXI5dE8Ao4NJlbQ+7lRxvHeXD9r1v99tfzb/S6IDQW2
SbwVMzWPoSM5q7TYgjhR0LhqpfiyKHE4Fwi8o9NSScxSlISUVaKNw9wvWotxyzzav/S5Bs09uu4J
Nr13AucAXLfO3SDNm4DaGFQYcazbBWtd4a9zQslZjILG5CTCmsa0EGp0lIevgp7Qk2EoDe9t0x2K
2IPT6ien+41FC/TPV/e7YjZewEkR2iyqHA+6QoJlKbVik8HduOWUcv+yDwXOhYyMhG7b08GFTigL
rdy1Ay/jKGnBZiXHoLoz61Nanx1joMRytgJ/ECwGqUqN7CQmdNARyAFofC69Km5XteZVu9hikO1L
3T76E7uDMOeztdzkEYoa8QBA4HZxcKSnGNLL8kw6q8TJBvlcaFnQaG51rkLvmEcTw8JZbUryi8S/
22TiJJJS3SLD1N3VOOtOnLV6Mc9bq0v3hnKdw9DhSAij3MVkYgV5jP3Y9PABU3lCVqMJQcnjddNO
1vJq3l/X+1d9SHRYGgNBueWdut/I0brMFfEKBzsxQhBtR6yGt1GoG/zbgi33zCgg/7Qeh84/WVHz
WWbEIabukOQyPJWQKVhsDJtG07RDlf8V5CCID7Lkw2TPZDvRjzoxhaO/K9103qWm8WjSFnxwu792
gqWMqcBfG//vXlTDxWwNg/AD6PlhHh/9hoEcW4aIHBI99zR4Xu2Q653fJY90Q2vHrlviaLgeyYbR
BFIMlCypapsuOImEGaJeRMh0KJlDJeHdTyE9gbRBwQ3GJdrG68k0jkPIUt/PpmonS5DfgsPx0fdG
gIomvVVjyqiBRFMTYDAHEBYTleys3TQaWztt20DP0+FoUhW7cQfIMiD2GMqEtc4GYklPiAHF24zY
kmQdKQJ6Sall0KxvT4MsgoH7LZNsFMFtVMeh0IsDKKyVAywE2be6yDZk2iv68fjz1XLXVDepG/OB
4qfqaC03avnPtSmHtWOW7KAo66ALb26OrAaknp6wzL6BO6JZiLqXrWcY6ZaQUB/Tdw6VoNe6zTCj
609Ni7kiTX0ccK7BS89Kyow5nXt6ZzxCxKDSt/EfCh+WEZaIkxc57Bl81jw92qmgnbPu7Zea2pXF
fegdM+8Shd1JZCG+y8aokLkdWhlnn6Ai/bSHwk/Ec4hnjLIjRoHlBIvV3fluNFbEnOQbdKoXFs1t
oPWp9QxLBxtWUX3pNiPvEqc4pz2GULJzrduc091iyl8w0MeLX9hczMe02/kWQQ7WcB7eQ4Cnay+l
K504bbLB0cCRYok6SDRPe6cC+R4wFnZFJNEdxR6iA0AlPuAP2oNkv/7RiqgPZtw1jMCiccdIMAmo
cN3pcT68QTg1d3AAHpjojxuMu9WTk4KGDBemrLLVc7+4zyOWIfvYNKPXaZzf29AYt3VSxUctWTrM
a4bcPPMcuYiyEWZyEltsnlyb0AbHY3H2t70LQmy9Vwpiqo5biuwmpNK0T0kVIL2HbJj7HAv4bCSc
R52rk7baB55hZ09PtblLH1vmIQc97cUGCY+qP1muF2TWltMTpk+mM2LUrstScvZq5BV8cE8ppE/D
FEc3qbZlW/6FsRxyicZqoNe5fWzm+ZZ7XbM3iuKPbPN57xqUm4ZjT41hRLlvK5PoYGWa9+jUmKkj
nsG65Zix/PAhtr48Mm686Nm5yb1+X8cT6C1yNtBGp62K8O/qdHpGa0fOkgUsk7jSLtLHuHHCU5Q0
GI27kBoEG89R5NPmViTUM1cgxi0KRaCOAbuf9RHYKXU/1khSENflLiymaoPXjZDpBPHyD3Mz89Ez
LXWeIhoVQDivgNsllDnq1kVE5s71+r886pbkaLSaOvO3g5vfM8oS/jdR16yjPM5ILpqfFscY8fTn
pppEeCzl+E15J9P/JD9bKEWbyuqmlQWCCeRqgT5syx1JtlUfDg9ZbPW7Xg328edGSOcYmwiX1FRH
Oy95n9DWDxZeJLp5c5NF8GeISLHWFfn20gzAiBsgpl3Bcnpos4BD/ZgbxL2RIIAuuTjZWmKTLDAl
qHr6VLHfQ5pm5ClPjfD+cvHnKAlLHemP87LpcD3F487Fmu0AXQ698/1z7TYlA1pAaOa6ZtVwciXg
sPtX9v++klH4KN152Psq/UAgtHcQcklbLTet/lsbMvdYS+YYhT5ppDk1D5F4Q0WPdc7YinBYgwDI
gPoh7NJl51vtTnhXy82MU91149kCinW+fzU2IbF/jsa1PqDk415DdzVYVatpqbuYdOzcRKyZntMY
tVVGT3TCRMwJo/F3MbMgK2VKdKF03Z+b3hzNg5YZQZxPDi4QH7xEghmo7wexMeRiEoCLqFqjuSR0
ka0wceY7APL//e/28kCK7iau/NmlYM9zcjADhMxk2LlUIkCDRTOT4vz/N3XYF+epOuSw2S4tdqdY
eRR9Wd0j1GoXtKFQi4OMXqT/3bSZE57tESiMgV7pmu+T3p6SePLPkJmKfeZMf/wSTF+fwy3paF3M
iRbyqvp5d0ztDEbGjCtrnv6SL1r5VqPxipoXxpxhQB+XOMvloSKiulU+imPf9+EpJgzTRDRy2NYT
qODoknJ6xL0nD3JE8RLLX4hyGl/ud8MgtRmYSDm+u5ndrUmDFiCaR8grJgKfb9B2NVbqTGq3Yeg0
yjf2deVGtyrjRohV22UtxmXdbqkKLaoiyLFOARxui22fZu4zlRqoIAwTNS+bPuZ2fvNtJ/lkVn2y
0bQqSeCMuKp9KOo++cO0clyNhRm/6iOMj6rWrK1bQSOlZlffp2EMVIsx5hD2El5K6O8puR6ukuLj
DRP3mgo0A/MLKHOQDtR9au1vlRRYTv01jerdV1K1W+yR3t9c4yNdaaV+HavmHUY4Pq4qTh7pbrl/
AF7jsNhxLVc0SE28pQPXNGexm/WOHdRUuFxFC9i/o3UBx5U6WeIJLu9n3MHsxqCSUH0suvSh0jTK
W0tOIUmv/9WWk3XjjNMLrYEXIxrBsM8+b01VCGaJqX5ImwhbZ02FOtYAWA6sD1+0KgPImKnuy2Kl
2sJW3gLLbC5V1H8CavFQXEq8JDpb8qYQ6loaFHHp5DR6R2EDXvqXPBPrsuZbbwWupDd+XcpFip2V
F3v2G6UINb0lwNi93nDedHyGqPa5CO7fxY7BSJvClcv9/+phceynQj6BijVeVXK7/xCQlfhmWfNL
tTy+EWbkhQCDr+8PSDHahOvLarc/P6uZ88YBnRfcH9C1FBuNzrBoleX/zrZ5KnAgPMYJB5pJAfHy
rxOC/A116un+CC5oChJNCaj75fl7lWfTQ5nzNi/PP551m5MBovP9uxhhmeEwHT/ff503lxd7CGvi
wXX7hiJ1/6FksK2bI4zbf58DW2EWN97PN6NeRgGA5/jn+SdQljYRY+Dg/uvmXuDmwUx3vj/S4NEi
4xeSACvP++f5+VX8mBTi4X6vaGd1xhbPFm75CXvUVZAMBlLu8rc4XpVs6XvW9ve7rEO8Ffg8cbr/
LsdzbpVnmj8vOmiOTAzNmxRR++glCk8XjwDqoD9PPT6d+92RvlRSHbwk97uI48XWnxv753U1bcT4
WPTEBpf/G9aoZWXR/Dy+lpPWqaI32pWtR4P35f4z5jjZ58kiDHx//kolRpDlWKm7osMA4TXW2TCX
9kAMN2zS0q+YrrQ1enT1pCe8SvPYvd3vWbp3LoXGLlx0/IDsr04zeruiZQwjstx8davoFluOT3Ve
ZL1CeDlE8ittKb25f9ty5SPQcfvnHkDtx5ip59WSuvmKEv1Evc30872GP2uYRfdzz+ubZ6gszc9P
qtl7Nrnm/HyvGsYXghLq514yZa9Gr5KfJ6CBoHL0Mfr5nls2b9Sl+Q+uwhelrILmiUju/d4ar4QR
ok0VlhUBTu7aTONBvLR76Hf/tLRtbrQiPOLFP2Z0AGw4AwRza2oPhhaj0steD2pKu66ori37jiVa
pgtcSoaiKTGqq2tH4v9ES/dBtxeOCqehdV3VzRVQrYADox1M441RgHGNwy7bIHjRh7GwOxL3waMy
cNW6NB5IoLUOqLRzofxXLUKWF3rqYwOFj78qnaQ8hv78ZBc09go2x5ymxYGw0XhFj7cPVu69OVNn
P2R56gSzSv7c791vksFNdg69n/hyrfFkFyMrC5+9ko1UH5WFftQi50jqQgfw6ukPVtLHF5Vf1YDJ
gyrYmq3v1gdqxYaA5lFcWOM6NrGhlKXHFNN1FpGGWinjHrWPHfvBwP450Ihz9ouMjHrk5vse8XUm
wYsUwVVX+i2jQAY4q7qz432UpPbDLCd3b5ELpSOVu/XsWA+2uKIaDReqyNj9FpG1ygkoscAhTgGA
zX0wU5vimNTY+3gzT0NY+YFGq4S1PBU37pyH+1f3G4eXSDENPbSsYpmfFZCYehJcMCA399epdnta
wVk46svfcP+nqEXzbfS63Xkxzy6tsWM18DKZ5cwR5m4KSXXhZySoibCvCptQQTGRaPFNV+5iCI94
KOgfA7U2UEzTDNfUU+Gu0RN87NFTw7TnIpZneT8W7l+lgtEaeGRabpZvmNHwF93KDEYj9h7Qw8/F
oHfBzKLWp9ESuKcZXaE7kmvt5mPipMVhoPC5/Q9rZ7Yct5Jl2V9Jy+dGGgaHO2BWWQ8xj2RwlvQC
IyUK8zzj63uBt6xSotRUZVnngyx1SRGMCMD9+Dl7r11EuNJcyB+uwMyOCJfCzfSuBhKtiBSftk1i
Oks4ljbVDICDoaic00ilb9wQ4NzsLaU+E0kHsWlCVxVMFXLQtz9m8wWFRbzR8U1RzbRb5q+Q0Loi
RZLqvEoXEkXbctiNAoxZiYveG4bsKW1iYxUG2q7ALzE2WrA2jVxD3DvYZ862HKVPZAgF28ZF+6F0
2DNUfZxnHBcSXAKpCI6NX83Bl+YdeSTPXSqugjFKNm76CH1ikbYS2kvrbj1fP0Spf6ArkhAAVh7V
dINlgyy/SFz59FuYyA1XU8owBcmTwyLspQfdSLODHjgjW8h//x1mV3b411990Q4Tk+bMjRdFNAw/
fqs5//u//uPbj6phDaKHnH8U2jAMcF1jIgH+6zve/dy3f/D2A9hzKaveffnHy/71/0WW8LP+9W0/
XsHkDqmOP17tXz/+7f8ZyHOq44+v4u3Sb197++Ov3/H97/PjlfW39+lf/+LtZf51ybf/+MOL/+s6
v7wPf/2099/810/UwYmMnYEYSAN5BQViD77M30JhuGnpZh9/+GNwL6Gez2PqV9C256HUMehP6Tda
0e2hMtoYaxVmt6I0jlRDHodX5xE6ojqM5rWUqjgWYiyObbHlXINZKUVkpfJ000x+cezmP/LByo9p
4X+ntdkBMJ+PmIn2PZwPYnVKfpiWmU+egjut4l4cXWyBBkF/OyjiyQHBFbOGL33ALlHUaQgbwzxx
roWzXmKL7P0WT+I8c0c/fYRahAg1cU9OovzjFMfB0QVYv6SFiwhWB66bu5D1CXRJTm9/ZBbE82Io
k2WCCuIY9RajHmqglZyPm3oWYGfJcIUUTvhInC7ECZT4Z71COoLmZGPWFRA9UoPW0chkfoq249hG
2AD5rWkEHMqCUXE2VugUNfIEZHn0VPGEyxh58RAPe83RaPYYL4mtKfJNI+N6ioYd/tqaJKx4Mwk9
I0kKTFbUIZO3mvs6jPbmQCCKTEesyCFaxaT5VAtL34/FGQmAtcPAuI6b8g6LJVBe82ijAl3Q4kse
g/i6olW6FJPz1ZlCepSVTryewpUbcJg7uyHqqWj+bZ0x1taBKYgxRquQtfrWNM1boZxs7sA9lGmW
bm2NoS9M86WqnWId6ySYIHk5OT5IQY+6Y7CDLTHy4tSa8hHzWH0wW/dbw3iN6mCe6ZABO5bRqqgg
JgjNcpa5de7m87yjIU0ruxOzeCeiS9JnE50w7kg7DK21aRLJrcNOwyCSXEcAptajgzKfLhh+NqYa
TPzaJWIC9Pldey+mPN64NMpnosi5atGcufZXve/6jcJZ6nAAOjRs4OW8TyYmbrehaM5H+O3BpSY8
DvGvm+9D5C996d700ojvaoW8u8c+43EyWnWIcnD1WfsEEyIh8Gvdt/VdXY/seHWfYap9HSsBwzmi
R2x1xOV0ukVggqK9PNFW87QtqMk7388UWQ+u/4CLGyOrtgS9YxzR5dDA9pvPYv5PfVpssJRfiXRF
cZSHU/cIUNNFG1vKrU5/FMB5hbSy686G1x/Jj/QvJnZJ1Qft1qRycpz4gsBm2GY5/0JoHOSqgTc3
sG+TGTyEAxXkfMSQC7n9LtT9zb+ecI8M5W6aAGWzVB5IsVv64ppednuvcg7WzJTmzIppZxUziTG2
9yKDspm06NPlyAdb0Lb1ZMvSbKbRcopCh61dM3jUEIgmQ7afIObscWzgMx948mNY4fgXGRoyMbCi
NOdJc4ZFnbm72GcsooHi3zpD+EqeBMd5b5q7+/j3xjh3VzHReJoUJxkY67DGGx25fniok/quaHG6
SN4xRPU6KkxQBbPke4nzfqm0lslPRRJ8RUBI5DLbdhqScyyAqY0Qt6F0SDuT8SUolb2oG78G30ZH
EZ2hPcbmVrarrqWTF3nNPhNDsnFQq/eqkliBbfT0otkbgR1ex3PXGmey58gHvaQSbjCF06CTJ+ZB
uAEbHOV9Beq6yLMzfnh0nIlxX1X5dMyKFkMYLO1lYgVEACbcmLn+2lXRl6gxnkBvJUnuLCOYIUsD
Gp2O837baDde716qGi3v7IXrMKovKDhemowrVSCH9j0sD2fuHdi8WZMxIts3OCgGkr56fIqDBJas
nt8jHkQGbPovru9RpMnxaxkKqGSlcQsqoDwNtTiHfsF7KiNsdTjDtonMv2PBqa7qcKquiEOPt1VW
sJQ2pkBRzJUa+uPc3rO4LJKgYuSRDrkNoqmHwGB4RECVn2ILnbyyJYtKUe2aVIA9VDa4EtqJ686R
j24d3gHz52kByY3rWtyStdbAuTLpQg6IEaMa8wZCyTEFTeJnZOYBMjNbHPwsK6SfB5WBta8kGQlc
dyUUrKpiejGLb0RS0aIqdvaYN8ssHjZdjfMOU7Y6A5nPFuXYqGUddgcdQ8E64mFAdoZxZFAQv4dW
innefooBSqJPUBAKDbNZV0Z1qeg37BgLrKFOkqqXqK3bkJFt2cyJerIfnGRnFoQckvNiHmtuazrL
fkBHV1v5tvfgJmBUxnY6BYG7yZJCOzagcRdEwXEUTsJmG9rZWYpLJ9XARiuOA1xkx0KgwGi4G4Ly
7OzpT2e3E9liURd0aycH/UffiumfmJg72egnPHM/yCjATdK7HN6Hbzq5gAvXUwT9hk/ErlSr0A8p
00Na08pMmlUXsQoiD+xvqqheai6swinSrwH8bs0g7S6wFgh+VQDkHSKy4sof95Nk16mszl63sYpQ
g+w6STXuVYgzNAjQfKj9XS7bfhfTsluQVC/3tWWdCb+MN3Fft6ig9BNQ12gnWeZEaZi7fqJJq3KQ
THm1S/z84g9FsScj4hoyC1N9XV/1UgZr6XmfZNUOYCn1Zzfu0Y4MPblV4OfioK53haOfIK6scx/V
Rz2IeuEHnBJFQZ9tUDULMk4TN31BtJiTTBhZyzb9iieZ/aut+QpyOD/mVBPWzPTC287P7h1Si7ZO
Z90PGbRVPybFliTCDTGl6Saqv2RNn5NpjjdUIgEJyqj67iuKLfIl9ikpLWtdIMcJc1VcRo57e3uq
aybtBNMPmpUgFU2RqhVOPGdhcGPBCchem2CmfYphoEs0fGmVQrZV0oWNRBNRvCkfJmoOxG4gUzVI
+AAyMoXWUaiTtA5RQ4+NRywLX0DkEWAc8BS1/aGyvGiryIUCON7i1UrQUVaaXLqhfEDhnRz9ie65
PwXVsnIJTJlaWmKNKdE422mLiPAGVcxsE5kw0UfYB6PY3ND0KUGdcM4BPwT3VNirJgrCTeI058ia
9bFaSUwOEgJLAbHytSlc6/YZt6s3jNpa9ZmLqxsEueXLedbn36IP/aTrmX/TdPmznmOPiK2HEpMA
TVVSlxyEPo4X+8s2RDAokBcsyx6frSXzYlsw6RiA8N0XbfTQMGMmaryIUcbj5sQ8e2fYdUjbFFxP
aif9OuUdKMlC3SRz1RHZay0DAFfgxd3GVCxxOKHUGCMi9Ap7h6CH7niHWTTKiVsXU/fs91a9GSD1
4aJ20zUhG0s7CrfeWNyEJcwPJcpLI63sOGYDUl96gXXHhH+gZdilUNEnksAbAoWRS30bq1Hbmanc
TpAYwGw6PshuPDBRHDEbTHe0++hwecVatHp7kIVPpqbsbhiZkXIxJZ+nueaV1iMaotvJHJCJdwpy
bMUK0bjySsb1l04ZOcpZjGWSqeCIeWCCF343nJpxGNeh4dzrRl5tyUqxIaLXe2z7xs7GVgTDnUIC
6+Orm5OOrhnVVTxa7V0XOivA85sY7+rnGg66AZ3VHDvcDz0Gz3wWW45ubGyKqk5O9r1jk5GrZGwS
yKsRkyCuMr/tt4MgxVjQMCeIlJByLc5QxSHjnYWqosMopDXag9m7CN5RlZCYRMXKGm7XJoC9MF26
otA2oPXoG6RfvW5CRyed+6TMvjWTeI1m3ZKyA43xNTtCmAbrvGGuG6dmv5h6nLWoula90forzUEl
TLvmqi8G5L+whQkcdvZDrxPbiRSsZrtg8GlajNBhsA14stZOW8VHfSQhWh+u87pgTJjMNYEW7uzS
PnjReDefoTd61JPWVOPXS0sY2aZtUGETHJRl1yjAZgxzG6/Aj54CpDKj6PFJglui/pnitZbm41q3
oESOHs8KDMtypenodcAPM9k16nk2mM2+unGLaiBdF4OXbeOMrl4GmN00dKRWn3qRq3WQpHeGy1BF
pyg65Wa+tACfDgEbiMJUsSwJWDtboruUs6Q/qPD6ilbs22LaGSBF1oEROEeycO4GuFQL+o3yWOhM
osFf3oUN01wTVbXudLda6m/KJCGOVeJABJUPFVCmB+r2c9e0qGWDFu9aV5IdZPs540xcWK27NrOs
fGBVBuQK3EQIdB26nC5eVp3hiVorhExnN6IAqIrZTy8wAIcVAnKVfS0bmkgY8PF79uU1WxHxRM/S
j8JFQ5gNpztMN42aNijKPjexPjsIXj3kkrvC9wF/R8WC3x01as8W2Lbi5PXBUxfb2pm4CKaKqauv
umKs4E09ThkJxQQEMUO3PHWVC/WlGKNwbXvwzxntzXSlyTwrD+hH90AoD5qmDsJAK/s9G/brUHLU
GL2sW9Jdxb47097cOC32ZWwEG3cguDlFG25P5r6Y2L/lfFIqMRhUte+hnO31pa5jLJ6k9dIbiiSU
ibRGzWw2PMHNIhQNd2iD9kwRbi0KYu5AqgEcc9FM1+6xb3DOQKFObjPAH0mhR4cwjgbMS0530yBX
qj2vv0Oowj3IzsMh0SPmcjv0EZPNFutUyiun1aDDODI3tLAqoDf8p9xvLwjssJZVd50a8j1TS7nG
AmR9kewXderYF9rat47XplckJF2XODB9bQzvM2QCC6ECb+8Bk0NlbELWxKbgPNLv0tedpC+CzmI6
USk9RTpsh9AaHuI6kxuBY8+KnGxPBlV2LIhrcdRIt8NEgOvFydbM0msUfc0hGNKbrqKnYaiuOGQW
HE/buTW7Dq7JnA3a009ZhMqy1hC31AGLS7pjGrnTPEF4U51xuM9Uf1qV0B6PFto0G/yRj2kn9zBr
+ZZ21VRagju4XXedP+7Mydk0xrCz1FDuSRNFgmgKmziF6NPgDQPHl46ph2g4HpsHQrjgHlCRBeEh
Dj1aEGF1TpRTbqB8MFCLsUYjrejyAtROiA444vA7xAgGTc9DeEQxWDK7VdWG0f3cyR+QcyrCcTIF
rYefN1H48LwB7ItACVDoZBpHdYJ+EQwEO914EGnkbQbgd4v6qDnTF003CnIA1EPc5S/DrDSrPKSZ
DjxKYu6JgnWa21xNT3aGw9PmF8VNdJWn+msMKU6DxLbSQh/D+Aj6SZ/KaxqZ+Lt66x6dEwi1uaM4
JTFDShKU1rTMVyJgz6DQ89awEoHwwG3lUCfOPBzuKh8F2AdQC15E9KhhgddEu+uy4i8Q7AGlynBd
lCV7YbPKQMls4rggANmsm305Ip9GZUXHozZRf6B6O5rBtOGRaM4GbOWlGdM0IkzwYE0QA80J8i8T
e5+AvnVYNWcNLP1Ks8NXQh2LNeirHKMHBpisMOEr+dCp4dttcs1+Tp1yl9tDs47MStB86dxt6qH0
NAbYzbUnP0XpHOSb5sRsywinQ2Qd6w5RA/3StV6y4qrmM+7gC+kZzX1TzlgV24uofEK2lN64zZxs
O8bpVZo59Qkb/LRIawt6rCOvJ9LPaT07i7ju8OWgjY39L4MNlBlpaoaBbYXaw1hQLV41Otb5JJ9n
5il5F0anMcPssab1PdaWeqAPmXivaDNIou6rmzT0HiDuWmtvmgiOsjtEjDDVLQvhoD6r6lWZQ6DO
LdTy5DBZbXJEe14vfc14rsxqP03uQNAG2RKeCf6gif0jO7oAjWX0K079UH94BHsj3YI7DKvoBktJ
uFkiMhpXDimHNwjVeTLbhuE5cX1Zh+XFC9CXBHF6gDanH9mEd6Hne2s15fuoJWh9rLwbzbKeyxbA
wYTQGx8CnNDglaOLd9ShKC2jQxxNBgLkdt9WrbYxEUr7mt1tAJ/WSOWn637w0MxX5FGqTLNWjVLQ
ZGv9i49uezNF9Wc3P1U+cqNssiak+n2yR4ptrChhAR4goNh2fv5ABYQaf6y/sAEWl8bkqYfUcbbJ
rdnUjLB2mg+f3LLpMlbsqYKN91Ij2l1UcBRXdRPly0aeXAjQ67YjkSAUOUW9ko9JXJytSEZXBZ+6
LgfjqGM1gYvdbKFGSCYzPRMByIsNANRlIIG7VQrjY8ZsZ6VacSBsmoa9G3vIgmfkhWduAolyoAu0
hNXauuC21jbBMOXoEgn3kmJDrhoOBxMiXz1y0hh1D7LXEJoXTCaMRNEIiRkntqvnzBEC1BAsecJb
dTZNl9gU5tpDBgSnDPV7l0skAY4CVF9de4KzD6GFkPFSSDgColWvsJXlRfkQh4yZDLsYD6mO0wFd
MMF61NrpCJIt6kx0FQpdOI1TJO2PPhXjIzXWrnOGFyAslMRS7KJunue2pXNkNjU9qZTUAXLO71FH
25fKgjhJPOkTwyqSZhIUFW/fVRRpsDK9IjyQCDM+6QZyU6iYt4WhJURE6ru3fzSYyN1cRtrLt++q
n6aELJC+lCX779Q/5gonustadzDnv3YIjBYtUMPzpPnDo6XZp0ZYzSllNE+VGj0ODKRdP37yJ0e7
MnX9m04b76lQ6H2ChHXk7YuMHqN141nE0M1flSl6PuLh2nODnvnBGotF67K/9RqtwrZzH7ywZ/Tp
aHdgWdwHNvPE1/fwbfLb0Zc9IzJu7YlMqFhOD2nTOXsPLyYHVNJxfOyW66qGJ4sLA7QPFC9gv7gh
BCJJJAj6i9srFpUogjbWqOswnh5GrzIfIwPRZE2CJc0v6gyKp3jp+DG8rYR9y+pYl0K9Iz4oLZpN
bQMxd7KWbyl49BIHHuRoxsVX4WHUZwf7QruPFFnuaY0JyaOuYwvQqgVg8ucwQbxptz0weVrZURBY
t6muPbPDu4ugBLektfKqljZrA91eiqXS3BbsXxtbndqu1le0K4++LCui7IX+ZLkcefJMsSRUwCHf
aqAupvYAz05WS9xtHPK476AyH4i80veSeFLOiW6wyxzQZXVcak9DdJUb7SMaTO1SwzW8nWr2c899
1akvmTNTEXJbEDFKIODC5szxNNpfKMvydZb1auc7cbLpwtzd0ohEb1Yj+205fU4DRyuK75B9yh6Q
8qmi2/ohk/TMCvaIDtArzW3gQmNhbNwrd3auSu+iuyVzh9BjdACTMCgB7XYB7Vmz964zTEufLC+A
ReHSaJQWtKmmMfE3torCBRxqVQMBy4s+WFSRORwqOaN/jRiqbY4dbQjHbdcHyHG7zt0IaoEnL2u3
htn7OzHC3Qr6GIeGHg1rDRHHU+0Yn0L67BFOl10/Cnlfo8HbVCDf1rFWDSt8bIjBbJSxbpYuTKT9
W2xP431rwxYn1NIh9yXAWJypkPCuwd3zmBZLWBzM19tTGUr03ivE08/E6XrX8G4ZNbAw7kkweoTf
QNQH53mYVnK6aZ3uuVBMZ7KyOiL41E8on3RaZJwSq24S2xQgJM4FJFdIPLtdif0gEn56rnmeuYXh
IRkdwc322mYz/zrFhr3IOhRpVkK3UxsQPena2G8kTZGHsEm/y8JQ34qKEtHN3C+mA9ldOTz5mYRL
ExcAVvrAAeXTTZ971GJaohkvSBY2TsVu2/Sz4igQzr0ZXo+hterxeT7WQmsukS5YfBsYvWR7AQVI
w+usjB58Et0eqmlorivUJ4M9vlKA+GcSqZr7ZFlN7VHLtPI8ug0tC6s42ulgnOBpkDprXLtQ3DCK
lZe3P7qY1AsMsj5Ci5wFR8+OvUk3py+wIEVmTkzP7F+CVLwahCXOmPChdTVethFSEXIXpw5kcBe2
lNShRg8X06KkNpyOkiz0znnTvGRwk4fiE2aeL0iKYN7bCRHZ9cEAsr6s2e5XfgJfkujPvR1ux5Ze
XTC3pQfPulR2y5gvsp86n1bqUFnXetVyFGr6dtOiGupbBul2zTEopsNALRtemAkmxMSJ+y5I5gfe
6Q8dAaXgHda+XTtwatcFBc0yK/J9OfRnOqEohEaCnEakFCZLcYfVgZqLdkhBM6thjRjEmJ7cgBNg
yV25Q9DOa+0mB8g/lDdv6m26NSCyXNf8VkSUAiTINqRrm9eYflrQVD0Axr7VD3PhaQSuTe8lG87a
0BHOl990QNCJobCHvWVs6p2OlGMre6C7RcpZwqU1SWKWtRbIuWX/0BPTuU3AIdAgR3jiJDcik5Rz
FCe22/BQ0Z9JXQRJqVGv4lh9t5kynIXBO6oE6g8sXSz3E8Iixp4c5NEDO0pH9l3ZZ5Mp9RInLhLz
slp2HBOblIJG1+MXv/R3eTXVlxK/YOCxAQ4RPuQIZJzF6cK5yZ28/qYc4kag4Hgrtx6zvR92CzYU
Ql6HdB72YAn2EM2s3dF9CauOkbXOpqalnSAnO33sIyZxVyDNnAem19aUf8YQaN1Mhf080Hl3xqyA
BtQwOkAes7Fkw/lmAqvrFkv2ofCs2s48y+5AEisilVD5SCNfaVfAoi4QGve5vUc2sRR2z02R3+ml
hMhqKxesmpVcjKFdazUkaGhYPjFTOedx6W6nkCADsqybQ58U6Z7ecXZKh9TYxnaXXtkej3gypjxP
yt8wcaRMk3w2wpMLq9W6ZZVyQtLdgjNRTa6CVOooxYRFp0GT4mWiukLDioRcleB4kLorZDOLtPGa
s4i1fRqb/lLR61u4aVush278RoseKnVHEhbK9e/TnNcEu85bl9msKI/wM0JT3UjSpRYlwjtOf9ET
dTz8ZZyZizSGBMMhl40qZppfjKvKoCPM2eHMg25uNQ/8Q23WO3eOMCnBms7RMJvIAdPkTibIbTad
ye7WTO8ejdxNATfQ6CJ3OFhRvYS7kEonnRLQyrn2DXpsUWBorHVGqAhvr8vGyKk9hpYmZj+uPbA2
NMnK/LoSsyIbiTZwBKg0DiEOBK+6zjqIukVOX/yQ0uNOuMU5hnXAcmrdvBb0Mxlt2+igasLxgCPF
jdzoI3BqgNbX2OCYJLF7AP1eEynSMAhpYYqo4jtHZny0dooLUOfQgGbo0qTVPs4miaKGwCMLWgiZ
PiFU2jXclHXVxAT6Fj0ZBRtLB6EYQ59j7kC0UpkCSrRiSCvxcB3Mcwvc5uYOS8lncKUdnzkQZpFi
70A7r21/yEj9r5TYv2VteslB+dT//Lth/f3n0FFHuZZhGAhIDVsXhmXy9a/Pt2Hmz9/9f+pgftO8
jNN+SfLWoGidNuIEsyVZcbByNvBaxmXbOTvR4+3ljL1hHZ1bc3j+K6c7/eHXEXPI6Y8hqPw+iPaE
aZi2sA1TOj//PoU0Yzc1MjYU0KRASuYPGA33CvrHmXvq1nNN+1Loccy2c81AkWNpVLAizHDkFsa9
bLVHMPnRwRu0Rz08iDJnm8iM6wY27wLtGA0Ozd551fCSePQImKGt6qi+UV50hmqZsExieu08Itxc
rf5S0QYum+/cHM9NDuU1sdMH1fbX6cDpwmiz68zhiU8jOHGefutV/bCJNPJSvfYzYn5S3RstO2S6
uE/sTD8mfvVkNdYIarM+CosOslFe09IuuVtoPCsoB0s79QG4Iuw9x/adZnAmDem8rSrf/qynj51f
G1gfqLqsbLwQ1UxrsbKttWHSETILcSuZ1/UJ6gK3TyG/pdmnUmsPCN0IWMDVscamcjvm2VpR7ZTR
qFO90LRIkks6TQLT3kQbYiam18BWFCE4QGnsqzjLaPkOMARjLKOMZ/QdsNdl3oePljfl6xD3G4qT
XFJ/1Wsnank0C6oYW6Y7e3Zz+FrwxUNCSMZj/RUi1nWi1ABfqNI3ndWvPTuBPFOyvcrRukFTvxd+
zSEkRcVT2O7KSt2LOcqnDgHmJrH8fWDFpDnDlNpwprjLYrEXegMq2Iu/KIZHcFVh181mXcw4NNBs
iNpSlt/pKHU4drJVk9lXdj4wEhL9qRoSAmHJp4hTO94P884IUX7BWMdffnx7C/393e0g5TSEJOJZ
N3XOVj/f3WgUPSNzAtZeB9sn4z9+i2q8BQe2Hby62LexrfYli3CC+XBbkboJ9KXdVCpYFmn1Gf/u
bae7R03Dba0X3ZXS/VOLMoqZotEsVe8BoIF9QwWVLgQz3aVBxxUnJIRAMUdtM5zGnkdLbZyS8Cq+
H3zDWBWdLVft7PyWmsB46iiqBkiplGSEm2veS4lhZvP2Tvz/jqc+h1+rvM6/N/8x/+T/Drr+z//4
6W/b1/zqOX2t33/TT/+m/s+3L/uv+eq5ef7pL+uM/vV4077yVr/W2Ivffv5/fef/9It/e337Kfdj
8frPv38Fb9jMP80P85/zqA0CpP/fIdZ37bfnX7//r/xqy/mHI6Rjua6OTMs2bPn3v/WvdfPPv5vG
Pxz6CcpVLsumqyRfYWTbBHzJ/IfO/4DaKCaU0jK54+q8nb/k/IO/WpKoadswlOEo+9/JryYi+6d1
2ySyGVuwbgppuMJQ7+5skWpsFFpLKEPZ7aKYdk3q/RVpzkfJW/2bvYpX8cslhOsqZVDzCWS1Pz88
tuNqllml7sKB7ZKtUM3W2qIqTImvFHvhshcRUUo/vP2/uSZp4e+vaXJB3TEcQBmGfLc9tgnM/ARx
F/31jp1P3xtMJ7Q8XGeDvU7Ny8dX+80rNJVjWA4yZNsGM/DzKyScKBXItuDI9flqRlhMxRM2JjYm
+w+v6/dXEo5pK921pDV/nD9s+2UfEs4Weg6MqPPUHOsw3vgMnUw8Vh+/pN+8gZZjS0e4tpBC2POK
+MOFJhkQWBtwX4gSooalXhII8aYbIxrRd+QAnz++3HwP/Fg+MCzh7nPFLIzW8d6+ewdRZouyJcx9
0Zv4QuDnJQGZDPj2gSxRCSAjPH58wff1Cve7bhkMyG0D6ZKjv7tBRoKZACwxb28LADzqScfuR5rI
H97FX18WfWAefd2Z5fOO8e5dLHKDX6Ign8ZVD60BqiZl+ANB8OR2zSVpHlz/9eOX9cvHJqTtsHCw
agibQeC7l0V7JfHCtJYLzuIrx7qpSh9jID2TgoE0+pCPr/bL4iHk/ProyAqdu+T9fV+bTY2xCD3e
oMdME8HDUu1+fIl5nX13Z3ANZbBuWspBzPnujsc1m4exzdlZ0kQI4vxUGi65KaH2RJ1/m/ZEiObY
Mjuhbyc0o/PoUzfuA6y5ZKJcJyK/aUcY6TiCRxxFcfLp49/vlwdyfgsch/vIFCzg6t2vpw1aQgOc
t8CvMIi2RPdATWVV25mWsf74Ur/5bCUITxZ8w5BsJO/W0SauXCoPj0ybDiBZAJqU2N+4ym/D2l8W
nFY/vtzvPlyDRcbgDz5k592tRMVHwxPR4QJn2aKmnjbM7g/3z69vHs+eNCzDsWw2NPPdJQqtjUnL
mDH1poF2Fnx42N5n5Na6RPR+/GreHrWfV5j5WmgHhWXhsXDfXQvDozdOOL0WEGwgndrJa6pgqGh0
yuBVwQzruuGhw0oMWTh7lXPU6h9+A+OXO1nhplO2aUtY9Xz+Py+pkGyBZxcYiKygepxq86tfZt3e
Qiawt9Po1TB9cgqqOzbFL4Vs3HUW5cntx7/Dr+sRfR7JZk89y1NrvbuFctpBcT3whjNXBNpemkCB
nQcAmlcxmlZgcPi6zPbx44v+utQqMjgtodsu2k+8hD+/7iq0zT6juGYMrj8oX/tuOB7+1L5YfHyd
X58P2iXoU3hCpKXM91uWoMHmtQ2Posi/jfA5YUEuvPFTauarPi/+8DAav/k0Kdsge6FCt1zmoz+/
KiNogXLpxDxNWT4upC1eJlwYS/zH0aKro1fUm1vEGIBFxSc3gyXgGLt///XyjuosCo5r/rKFSTo0
AxRhpHYlpK6gfEF9y8m11em2CfmU1U2++viKv3leuWlM4Spdsi6od9uZQiilgVuXgDKhYRdudq3Q
o+ht/zWCX/OHj/N377BDuvNcFyAnpj74+R0Gve2LBFTPQpHbaR2Fg1YxrKw7E2gylu6lQFvckGXR
0jdMAvP+49f6m7t2bmgIWxnIp/X3BUJWmvHI8sddG7wUslpa2R2ryh8WwN9exKZ746I8Fur982j5
OkAWtvEFuLcVObA+VUjGbP3ffyk89GwbrjR4Et99bBpj4wYpBh+bexkd5gKvufenxW3+GT8vr44u
OcxI3jBkNca7DysyiGVE+8KHZcQnE20U04Zg28lnzT7Xc5IBDvJVZVUbF8bQxy/v10WNS3M2N6TF
veK4715eHlCnNlmIIB1XQsVgo5i+QWpjMvaN6LplO3z/+Hq/ViRcTyqiXTg8mbr7bhF1xk4wyCed
N6aw6oFcdpa37YyXmpaRE47rUhqbUpW3H1/1N48DSzYHQcNWnGjYk39+HBDP9hDcOsWcvlwbUf9I
Z+VMZCbKU2fD2IsxSP5ipuHBm+Lj5Md/WPB+vVW5POsqAMe51nv/PDD78AEG04sYUOMKMPj+S4Co
8uMX+bu3ljUcTrGw2SDfPw+yIPoYJQ4a6urQm/7KYfYyRt/MIVqlNDUSaEzm9KeH8Df3D9ebDzu8
s5Z8X1clba/6wcmB6mXO2bKapZwOiolgFZElDL56CtUfHsjfFCOu5L1kA0Y5LqkHfv4s6yTp43ou
ahufhMg5nkk1D1XvHmMPMkbvXguWGmEFh5Ha9eO3eH4Qf35QXUXPgYWV10v3+N2DWjamZ8ctLb8w
tS+YSKFNp+h7/hcXcQUPh7ToX7zfiqVP5nU1n67ClCCfcEqfGXtffXyNX29ITtumIV0lTB57/d3z
kPruwObMBhwKkMpDEVnjwuhtjdGlFf7bJcx8LW4Rl3aJY1vzxvjDaZiOhZGW85s2Gx5xcJeggxmo
3xBUiCLs49f1axnDK+Jgapls69yS716XS8fcQoWJz9wOb+xJ3Oq+y0TCnbYgpb5jEh/+8NC93eDv
b4kfr/iuMG1QRgF8LySqzCReE4ttlkimlLf3/bRZgvdtqJenZA3lddpoUoXPWoH+3UgYBQcmabY0
ai34NQYymNIbqakd6x4dWnjfl53x9eO353fPjpIcB21KPfa09+Vk7v9f7s6kR24sS7N/pVF7BjgP
i97YPJububnLpQ3hmjgP7/Fx/PV1qIjOCinRqU6gNtWJgCGUGcowmRvJ++797jkRYs85HUiv8ysz
d0YBxCdFHHyh+4liJxOrDDPbwo3qp9DLP/zrfz0xpl8uIJpvnk1RENDqcXng/Ppp6URgy1F/jF3X
5IDoCXaCDi6oR1vmdqhQv4+VE9PRjWTGOEGn3A623dg79tGFpWJckWxCnlhSohv2E8/Gkgcm2O72
+0S8JQk2OUE8hyF762nBy0iMXNYrrB9YvBZe3NpE/gf+g4yXn2kPE8EJg8jMniWW6EFbQtFEJn/Q
WfggUDgyr37VnRxf5roScZakay8XVvVqGHKYLl1fZBL0EMiFQryZcSPIyHhkJm0oQkqStGU1NI58
d1lLkuYTY/R8Mkijsplbl+AR7aKyNomdpc434alRZ4cTuI/YyLgerQ5+Tg0zdt+ZUOFReFWDMRLZ
raMMjxfJ8XHEYhEbCa0KshnFsC6UkRvghwS2npWsQBeBHK+oRVeQ+Or2I9SO2v4CeTP1brYeZzAg
mNcZjFWExC19zeAmW58VgeNyo6FegpA2RprdP7EU3rGtacXQ7fBPxuCJPne9zpL0UnMdkwmJEoi7
vxK20IeLstoYNokeAb4HtsvW8Crl5ERpEQ7kjfaoJQKNnkPnRSwwVFY4tM9eo2oHFRqYQYBkBVQ6
yMdWQ45TmzRbGZu089zpGlZ0Jl1iCGOI8LgKfWNvIRvK2esGLEbjy0qs3FikwDEAqpNWbZwPJspS
A4hSK6b6WbRtFkwXUPsxWxZebYMIstwswD1LahTWO8MyWJIJpM2R97qQhqOGz3ph4XmyTaxQK18R
v2OXvwq99gt0jlA+2k7WbEwpxfQpw+hRODnrgjHspnm7MiqOMoHCcqxwE1Zn5ScOAaGsLaKLS8nQ
nNuSz3gP14FVCvBbBKdY6xiqKngVtQynJ3R/wBfDSGjmFT2l7m+FnUK9VxCZWWdOQ/BrzJxThHq6
yLSnKAqlyPe1P1T9+8gbac7uFJG/RH+VIDFi5oUD0/KI/+hMrp1vsPoIZi46R6rpO/irmqwR6yjB
pqUcZolDBdU32vAJngezbfLPesm0twAhZdSQoloCmGBU2gLnwSATHZKeY0MMGfmGgnkTUaouGChs
687YiZ9QVcbwXQ1gdwRg1YB6y4eBg6opjliZsli4RLdgJdNaCBqAS7D+GjKlukc0myxq3ZHFR60S
Tsy4zQZIgja8LBStj4VCIed/1gD+QhDrS8eHzE5WnsZTR94hEAG7zc+uUDGHpaPeWL1nsgRdRwLz
O8+kjiWMpq+4GxYtNOYPQmRJcmuDQvqf8q6RCBLYinG9/eSM0j2xEQwjyLKr0Tg2ZVZgB5ZgsAVm
WSMKduOcIt64ce9EG9jQnvPKuHx4DhM/ZvwOXjB5Is6HMGdhdE2vO8s4zsh2LLzcjR0akAVLwtoi
Tkpj+iB1R/e/U9qOvsH42fTA7tduYxjftc4UA7dEengO+ZQh49DuSDJxm7KqPFrbDOv1+GH2XL1a
yrT1zq6Jyond1nZgfTUDre080qO+09+6PDFJM/VRRWA9Um6QPIy8IjB7rkICL+GOQs8vvrlpBi8S
gGecdPse50DPZqDlyEuKSSu5seZQjgf+2HnFSsjQsMmburpmbbn8tO7KllURHhopes7ZsSVK2v2p
FmC8+fGg+e+etP0PmqFR0//tWTtP8/6avc1DwP/9H6fk25dYfaMtAY76P/76n/ZfSTPMv+/PWVow
z7444nkOVmyOBy7F05+ztOAPbnQ+EwTbpHqi2U5d+9cszfb+QKHj0KIOXN90DY8n+l+zNP4nnqXU
wZyLdZfBrvfvzNKCX3pCzJkMl/mWHdAtnYcm1s9lInpOmm+S0qQ2CxgI7gizzMPWbbJ0jj+v82fn
b6havMsWWAI9YnWxgEnsYG1UthjWzQDYMzXhWay9uAiWY8A+eZ8Du6u9YG/VK9DoapWkhsA5P+qb
qQK7lU3d0lTR5wTdYdCySlxAs4Psc4osfMAAg68BsaAVbEcWv7NTh7lF821nx06EtRqoncui+DA4
JnZuVqQWkuhwVnv1AmXNWRPEHwp9TrHSmcibBq00vNAoM7Mbkh4O+R77YlDfN2XX+feoqL77ob0x
jClYWF3zBOqFVARisGXDgiQeTZ4Tbad9Frn+cDyV3DPT28MAZi2K9u0CHDPAygo/YwZmzs9tskj4
ouPMrZgbDk/BQdNgY/k69tcMpMnCstjRZFujx/IA5BYSAatTKf7nWsOhV52SkrXbEY5xHg3Gn4X6
f/cV+v/dLJxjnfMvp+HsyL+X/2v3LYli1fz9Sv7rd/41F3f+8AMaCTp5IWYof5uLW84fXJEcfnye
4fMIghP7X9eyZf1hsT1hBHTQLX+euPzjWrbMP0jRMcpmPhLQlzX/rbk4E5Wf63zT5S7CjH0+gtHV
4m7z88UcEEmlug5woXVpvisJqRJyod0r+Z7W9XCO9ZKNohE1FJRKv0VgW7Um6jfYaLkTX6VOztVx
4HN65otPWhmxQLuIbYsElBZ9TQx4fqOrKAvME/H5ddQV24is0pIT3iVu4ZqVGjBl9HjLMq0hlbve
s+LzPiVjkZAzHF9nzrLKyq1hV9doaC6aDwcNEOjYgR4Nkk2m15zjJGs6BhKRusKkEoRvvinMDVnB
YknEGLBUd8JBufFYEbUhY8TORjbORCzfLY+ZVScfKxdwWZ571cnGVAs9hEDdsZ4qICuAAtYqiXy5
NKCJpeR1QGFKx2bXMHKc6ENNPvs5A29ds/Az5DcktGzRRarZFza0lFVdEqNc9HZbbBB2fGPDGoHr
LP0J4yo4ZDMkCmcX8b1uSti5lw9pEgobKtbr5NhLVjQweZZC2fB4avrRdq2OQwBQLuV8sC2hly2y
1viap+6alPgtLT1vN+ojC2izZbrLiMK1k09EDvXstiXquSWK//DKMYGgHwIZ0Id5RVyfekzpSb/r
a/HcG9VbONBdhGX8aDrEF0PA1hgcDzTjGOSL1C0WIp+iVWXU17KyPspSI9vfNjUDynGcYeUHN4mz
RSXdoFuEqjTWY5VtXbd5tyMO05khP8tep9cwdUct8PMNh4jsyvIWBp2Jne4efQQ7ihA544a7MqWN
WPI9OGiwItZROdRbEbFqC0udc2M779PpYX0M7KK8Na7XPsPDbR5G2q0496/qJAOG2q+mmCwR8IFl
hw9809a0NiuQb05lVRdbjdOTdFncsYsAV73QPv/7tc7/223yURX89T8hMGT9y1vkAxfae5m8//3u
aM6/5c97o63/QVKGeyCYOtp0c13yfzJDwR+WOXcfaHnRWqOh/497o6b/QcaI5jC5IXPOvHB3/cfd
UTOMPzybhsVcmzhzI9n+d0qdX/Kn9A1J18ztN8ulFKPz/ktHLIChRnSXewsrSwsGOOKlAyvV1V11
0fowXotGuTvdVd1CFToZTLYGS8zPP1LZ4fjtb4Xi05+tqp/SsPO/7b86WH++G58mic3nZXH4+aVn
JqoYMkXlprAbknnVQB+WEVjde62lzp2tj4fGmfUkg9mTVyyTSFYrqyuL+9CpnKsvKVdtb9cLi5D5
MfTb9s9a/v+agPoxDPzp/fG8omNPUIA36Ni/Dp9rl/E8mBckr4zn1jrDQzQ4NovBlvkmzGrERUsY
1bNWoCmBoKCnXfCDbDdV5BH3b6yrOwING2IH5leGqcbPgrcuYqmLkwceVd/qlm4lPbgnEXsKbntF
7nTLrDRfpV34rcLDsu2aGFBwSy7XzCBgSQtBu+EVv/mTmnyNfvlR8EdlRsAYhnqbSfMv/eVej1Ib
1QAGBt+oXlk9Ok9BYV85A2Onz0e5CqKmJ49LG1MXWvdkiEbsfEBOa/aSX8ekp0UAl600m/d2Mvqn
Hy+c7wDV+8i89AjQ3cjYkY0xX1wiUl7MYRJvg2FxgINueiz8QKRbDQ0sjqH16qekYT/fatSZM7Fj
LmjMGJcoteyl3TxUqLNunRjOY2q1U9SL+la1Tr62hM1SS+N+m12xbdte2NOsTpOj+bumKrhVFhbm
Da33j7mZHSurif98gWTUsQCMiNWW4QD+0V2DCarWQxKgPosxETHz0094dg4lfbYduDH4V261GeOw
+toV2ueE3/NmND28Ojh8U+nulMlpOergwpKiePLy+hI3VnhCQGAgSfuGJVitYi8nujfQ6argTm8a
vzeA/+GFhAzTXHFITVvPhQMMXhOqboZQybH6FTJge+WIKDyAq4QCjBrANaetxgrgwkKkWrTdeGvC
JL4Uo0vzBYl919pbJ8FANpUz4cB7z6fSP4Rt+OQyHNq6k6FOLJlvIuB2fAvdDw4nC4wJqQ1blj0Q
UD7GbdT7vRrcAU6YO2K9gzYiVGlf8B6zpntOmZosma2zQBDa6ZW7THqtKy/hFGQnB1xGoBw0EDJu
11zq0PIPSkhq/xHXc2gnbB7z1saxNLdZBsOb52Byq5NX6BFro07Vw2D0tK/cOYrO8/4ZLtI7uFbr
oMcl7YYo03aw+uFmIMjT8uycuxA2wE9vGoHsUctbd/madqreuKlsjir2OGzg0/BTcyv4zu8YDnar
El7FUkjLvxQNv2Fe7lwZrnzLsMtd4IBCZA5EzS5LSO1jE3tjDQ/ac0Rv0lbqSLUVSK24+SjpQaKs
UIPLMRk+AoKiJIzGdScFKypmtq492ziNerJnSz19BBmNP8soxWbwnDOk0uFBz0lc7BSocVnT3FWt
anBL4jhsjVKt7aSPTjn+llxvX1zw29SL0YvX2SuQJN2alihFkUwecTMWGyHRzRujnO7K9T+Hhndu
YoNG1JTWqyBm5byNa4s/UwlOFT/c2mqFWLn6FN+kqV9/c8v/uTz3ecJ5NrHagPQFDQGydT+X570Q
oDlYoeZGSRceyOJ0kGiPlmwNRLFxH6x+wq/NGxbxwFq274Rru57qT0njrfMNVEa6szZvPkqco6sI
V1GJg4v4zbv89cEEnJFhqaMTxdK5K87Z378PjmqXCjBHSbfgSouuIc/0g0m8PaFT3hQRFIMJ2lgB
LBRxwyISw25IsxAhoAGxiA4I9kDzY4LkAMZ1+vK79/Zzu4KPkBEr7RLOYMyU2d+Yp7F/m2qliRYU
GWSohW1r0VUzWVZCeRW8VSPQLAcOzitLv91S547yMPVqnRaGdWhdjNtVETprOmpMqWzbz05g8nda
P92L2DYufuzLlzHb6mEMm7vL3oYUWQg89HHvMzHSEcudJaX7EQHrqhGBe2RlVy260UpevCB5C0Ma
mWU2FgdfGijgh56If96kez3qNlzqzTXuasiLWaLv0jLpT6UyeswHGlzHojW2Ze1bz54mPrS5TTpl
Il5Bz5A4vcQNk2J9uPdmzGq40lCM46m/J1ZQXUMvWuWpBRVjfmnbCMkInoFVMmhQxNyoubnOc+2C
ckFgs9I9ld7G2sAkxp33Ne7YYR3YRF0UTvIyOW5/7tx2wADBTcykAurgR7mfnMnY1ZxrzuMIHw4W
uFhW5vch1L37EGHzrBGEbiAMcpQQrrNmmyG5jGXyWUIleYbBG1sVvJdM/PnSFnG8UCrO9ihg5d1s
cEShEYfJ5cegYliveUx+JQ6jSguOo+CxyGBcESb9WBRkQYk5As8weICV8vUdm0FPjIaHs+32Olsd
5YgPOnHPjDxTyFXblBPtuyjwfBW6yYql8TkIhEdSrn8vOEIuVIaYvg8Q4RgDwrfB7bo9cxZAPUMW
rcaC1GYo8osz+c4rrd9d6zjjzSkbbil581GaWrHhwi1u/NOPeVFGYgQFXt7kDPgi56KpIQJWMOC/
rLVsHaNzhe1dv05GDvGxnuDiReKpgUc1qU+O3Y2byXCTNUP1gk4TyyH5xPxmshrnYBUSam0gfxdi
/qei2CTFzx7TnFclb8NM+ucLqkyd2GT5ul50El2GxJj08BVTSD2O9z5Pj03ZGOXeyXO5Bd/Dxh0o
wrOy4vSR9U/eFLz95go3OSb8VBebtDvngwTv58edaL6J/v0KZ6gV8PyiKW9727AY5I7VdlRXrUHG
kBUSJfWjCRLynQnUCrOjztgo3xTYnZghSGObN6N46Jb9bGkDZFLikescId5jCnpFptZMrxF7/KPM
5CXK3JeIPfVlKmP1MmQsQDG/w1/C6I+eRcYeYZpPj5FLhZ9CcQbtII5ick+FzClMC9N84bn1KbS1
beL5z0PjVB/Z1oKAkd6TuBSoxHlBdIErEdb9j1+FoWYssrJ/8wICnCFDVwYhef05DAFi2CIZz0Or
sThoxMcfL/hSwBIXPWTNlnbLULT0XQ0i5mVrdI+AJSOFQfU2WhZRfg/ZZVlg6mD40X9KVPKSxNLc
W7mq17J0EJeq3DsZhT/czJx5c4IBoxZY0qkVriAhKCQpMQZTD1eD9sFraLukFD3X0ppAoYyOvjJj
mV4Lu7tTmMQTm6+WFCtiBgpWA9+OasS9HRlk8P2EJalJL7H7FSK9xzlthKli/Syk07RzuLVeZaEX
MB06WkYASvGcxEfZ9e6mb4PybhhveaOG53R+qTMMbbYVlpyThuQIPTEjj5k51mLoiugeRdwWpyyc
zhFMZ4DDm/DNG83yeSRnBK0HVuhvvqV08//pS0pGfs7akUv50Qf8+5e0HZGsCsPC+RguGtTNn50I
pZ7VhglOHrY/vcS9Vd347jntt8zkGyusWSbsDZ8SJ/SPKH++yOx3mYh/ejZarNh4Ok+vHw/vX48x
wktZshcxtBgYb/wUrXpTG269d0I1b/8VzsemtczrQPhxWZizRjshoDT4LIb/5uP5pxLCmvcHLMcj
5cJf85n+7x+P6zHg6y2PQTQGcSZte3uy5TID93FOZDVsqhhp5w/3QQVhFEg/w9cKrM5tHF+Z88Jx
sZtu7XbBcxj9LhD6SzqfEsLyaAb7dBPox7Ip8ksVRtEeYosyAbwkfrkp0+bBx7L2RxYJ+6D+zMh6
6/a996FKw2hbz58dLBA4EDAo3SIydhB467VXsr6SFVVz8jmbvEBC2pZOL3/zQc7rJL980wg90R12
COtyCJ8zwj9/lAztKqf64RQZI+zLyXDV6+CGzW0jKeMuieFv6pluGPqDXOhIrdaOuwdoilt1tAQO
5Y3dGKDw9OYytUjPPWVdjcq/dzBqT05snMFb5dyQeNQ5QHoBv+OMKECnH7jhJuvQQAJVf9DaOl2N
vQBv2ULaacH812ZPrMEqkqVLZHFdlWW6BS6gOR8g7jr4cUaiOEvpgDQs0u6KbeYzWEg0VmNycbAm
C02kDH0BiOqR/drmFPq1He9zDiWk22E5AB+2BYi09sC3OIQ6wOoqEEZGyyxV1O0bDfrnjue3rWuH
iFbIvmVaNGh2sPTyEH1hiBm+snFFeBBWHFvQGu0d5OwyOpZwlg7IqUlfcdBWYjrRy8fkEPQEywUj
1GniHNsAJ+uHVaaQ9CRd/GE0TNbHsyA+yQZ8ZNB+7Dz4t067ikv+b9jdNS926ScrCvkc8NiT4ue9
qBj5r9g3xfaoACV4bZU+FaBuV1FcpKuMjaFN2Lfxoqw4SbXC8g6ZHuUX/I93zHUW8IIFzDG0zdsC
IRSBdJfTv9u1R8FDO9grzux44KBzyD6vrjl27UPoahcPeXvS81Ilzo1uQ7KELpcFRn1IyZxuCm7M
na2FnELwXlaZ/o53LqPRAczP6N3+NVGnOpP9B98Fz5y7eNlhYoMVVNkCko22aDnNEFT5CEAQJqsF
prmlf5+YXYkur3kxQ/UIBpdddvzpg8JHAjJ0GSMmuxNUASQJyLLs5GedFMYSK2Czp7JETHLib5vT
QLXz7OctysKEOWMTTes+Gc09XEq+5Igju8iP9ia9mBXlBFbZzqlXAuxwTRBhdsqSOPWjN9VHCZZP
e2ZiCuhgaCCXk2XfC4hRZ8RJz6FXNRgsv4wiZ9JffQlk/C3N4Wbb+choISKYTz6lWPTTMrQe/IsP
Pcu2KxnaH3v5ziPmRu8/QGtYrmF+s+e+I9XxsH1frbvRu9qDwaTUi092Czekxt7o9apdVlgWMF7p
3XPjohqW8VNk+WKB+5zp6ZRcidKVJ8E5JR5j85A4w5V9ADj0dv/AX7p8q7vA3DESfTYjD/+dGk5Z
mtAW+t7XrrfyS/U6yPRuiFLcab9sTGWqpXDqI/PpEOa6Gg4cPHZt6Ty3E9B0pFLm2ommYROX9ndp
dmIjUmIqsHgK6gEWuvsJDqoZ7ZUZnU3XaeiCNf2q1bWvg9YQFrJyfQ1tvF66CoqWwZRpiVK2OLX9
J0uHNMgGMH5xNg0CToSa09YvdaVpUNehcyFou+ieRAaDE7DvIIKk+bjSpZwYBNSfAlipa4dimyAx
yLzJfVhVR66onF77ECO5DDDzOOFn5WIjT3K+nTGzj53M21WZ0UBJ62PvhHiIMq9fcxGU8yg4FR00
StkCH/X5QAnRLJs4GZY0gWPkAmhQBzBvZfrJyEMIuDTitvX4YUwnLqGZ6UGaeYzwQuCo49tGrORt
6tpdW2fBxmujZ50tiyNrj+neEPk2biAbeQYbHa7bfp0gHq+03IckaifD2cczxboiPlfQfsvUMsbn
1NarVeNYH9Kqp1fiduTe+mnXdz7dHvuDYyUf9PbuZapd91GWUTING1gR6UHpgC/CegLH4YZyLVDs
LIcJ0FgyjMjQi7BZGlUP6pAzsyzEthRFcxiBb/GwTnaNXp+iqrL3HVpPs0t21OAgF0sIDa50z0VB
+xLcS7yN5wwV2KkNTuHoOiWvoaPaozf7xK12TfrxrZ1J7GXoQfYs+31SY3sDabFVQceEkM+6ShJn
1QTzp5UHF3NQDrdntqd61Dzcxab4WKOOWvJFqT6JqL5JDPC7ePS93VA6Wxi8b7CF801URLAW53Oq
Lxt9oQdVRYbPbJfe5G0BmsTrwIgrjD0KVbF4EEfyPvO5aoS66mrjzIyy0h/7E6bYl9rHdT7Y0xNI
r5pG8ze/+mqpLr7gNhqw0uY2FgG4hpbZAzKfnDcD0DrdaY3rPjdhwvkB4nkiPl4Y2OzXT3caM9uy
S+lM+nQMXHqYedm1K7O5d3jNzpyB10UR9S+A3mgtj46x98qQsSfL8ks2uqB99MS7RReFm3QsXmMH
Fn3qVvmZrs0jTcx9bvFATME7b3Qkr4QwxgMg4adG95nHFTALmoT70Sir9G43d2tQ3H4nXS7tqlpS
J4JORCEU6iVfcD5Mvk48lsphZfjfkJ9qK88ZZ0C4xOoqWKcVdbKAXUGnzgzKj/YIQII+RydILXVS
y44iHW7hmBIRtSowbiwVYmZOlzKM7FsM0Gjyhbmm4/txEMLYmhM/MANd8aJya/9QA4WlTGm/cb95
NLrcUEyvwtARX0QxfVBard5Lf4gJbQ1byXnkLgXqWDsbX5u2Zp4ri4bb/DCswZ1s+ZBQQflptpYu
PwaPbnjJ1wBa2rVmMOlFPk/SkeQdD+4A72h5tDqMtCqXATjwWltO/fBNoWRheJOsE58nJkbNNnU4
jjeuu6mSvD4Yw7GwGoneTGl7CjG8jKX2lOZavU2FDwl1dJIdsU2GpY3pbANtSldJ27lHr4eZmXNq
2vot35CxMIc3gJfwPTjcAHtyKDDa/sH8GgdrlcarkanDexq6ZFsmdRe6+BLlhbnVh9EdFlbYNruk
UbCf6uId6pm2N+yZwRnp0bBsVbFBF0+kOeTmSDwx3OfYT2UTj1ujN4sXY0ZWkk2xKtFySNTMI5TW
Yk7RFfCwJhTdoWVsG7e7FwT85yMaVls9j75EIcN/vXffyo5xdlEN4dLvogc5Z/eATGyvv9QBcTZL
Vdc6i50jcuKcBwCcS088KSGSWze/TJ5zUIMVnEhExrfREzR8OSH1qj87wXRApowDhQbSG6jQjDy3
0W/xeWhP9IgJ2DTPAb3ydFHBhgfIzgobGFGnJqEYAPFYgc3xjkUZfpy4RA+Tsq2NITtzMZpwpgko
mtZSI/UIz9vxzlQ69bJnbLUkFQnAIq+ba4og8Oq0442vaPEE3cO6kc8jpkSWd6tBAjqWSe1AUqWb
Lie72VqcpK42QmmgXqO/MEsZI+NjklLp2dOY0FhIrEJsWmeEZzhMJUbayDzDLGEIpLQ3QGbJhftZ
eJCKKUisWeU5pJt9TRhNUdPSgjK58PjHJFQqaN6DkYVrvcutPfK9gpo5tw7e2PnLoITrYqnMAv2D
DSVSwbtDJ8qspu6m4ay/e51ubEpXYbj88UtdG65BhbUBdOba62S8NJoPeZtpNzU3OXoj2gripbcs
tK+mL5meWvbX0YqdV+btukdV7kYYO7nUrMpprplu5wvlvbpZ7dN6S5tdPhKJYsKT4xhyWyrhHOsk
V3OuxcHBLtyevGI6nH783X+9/Pjv8lgneuqLramXAO70WcYWYfXzm68yTbmj8k3e1FY6HtkB2JkF
jxQYPG9B4aMe0bz4JQVjgWsN4HliVMmL3nbbrM3Tnd/APXbnl7rVtmUZRJ+SOSgzTjxuPTkW5NAm
E9DLRCYztfQ1NYKzLIFPnGNRZqs8Ioeheywxd04VPMcB3D/YHxRGaXyox8jkvjGaBzH75MN+QIOu
vOgBLttZ2mNf7LSGX06H5rXVW+fu1aW9gr3X3JQwFHoFJ3mihsxWZmRr1cK063ZTWM9WCHRegQI5
0ySr2BrA++t6eXuefE+dqagfeWGPh2l+FE3teNZijzOXa6E5NEKgO8SRPqoh38KYVV+rnp5lxkge
/ko4gUstKhCgPgaS2hSwr56F+azXRcSRkxfwNyiLhSl5HlrqaWj6DhQOnoA4lOqpiIvo5LvULhwO
w2cRhC8RwaJDGdTlI6R43dAXCZhsKHlKW3rhvaZr62mYerIiMAJ7M7/HhWVeNGtgzApH5qNOqHdh
DcxaK9WpS93U6aa3fFzcmuNe86HlWkI9GEWK+ThJ9PciTtZ1ZblfU3I/c4uvBRAODR9Gn31tgPNd
m09aU3BqTrIYrc78QoTx4GSWtSckyLRlw4KEdbPYyLiXWc2GiPPe0L4LE+0kvVrsaM0+t7PKmAy5
durVewJzGV6+4pSisvD048Wbig/xaIjjlEcXI2vCc95MwT3Vu3rfBzSqJYi7xq3DjxZCDgpJhU6z
bBgrSj06ND3TCpSJ9paDTHpLqjC5qdCXK1szrbVyv5EbBv/GmunKIdBLhmuqv6tAQA+oOJdDFvoq
JqEeiZmWj+JuEIiPC/YGAAU+ZBUbL66VflAqDL7QW3imVSRfqfK6TdGL4sDOAGNcJzx0bZ+vDcOK
LvChDRjKpdjRvSdMNbrxQSaUKVPtsj0wjxnGbqh34DSBYnZN/eQPVv1kZTg8DP6oWyc0s7Nr+avR
aIvjxA1/ERuD2AQ5jwYnK18Mt9VvsGE7tqEPPGm9E54CeMvjMaaPczTUjVj2uIrAfRNMDYwHk3Fv
Z9OxXna++d5TCD53Y0okuk3eY50AB4iQb1x848GKc3VRgctehz0+upS6NUir6pQDWl4VLVZYu6mb
W5bdmtpojqlMk2c3ZJ5F+Tikqf2Ud76zhjUsDhVmwatZdTzr6r4FxKhtmiCuT4rVwpMetNWp5qmw
EXkC0z5HauxgkrgH5DvXXpVutGCE6clq3ZOaX1gmCDHfafTIJGyIcoypsyv3ovwRt+b8wnEBoWcf
lNu8t/pjYoUvWtb7ezaz+9XgtMy7YySvnckUsQ+im856h2GxTqMlaVAtWh1FlWunKJ5E4Z3mOS/M
Ldc/pSEsuaE0LvmU+9fEdEHmzi+x75XLkgFfKJP+UKJuuAYB/A2ZNfq7I4xl1TTmV39qiSZUzieq
QXXXXC9eUGBXVzPGxhPRiXfiKn8dBb1ZKmz7mAQnZWbtIQkM/yVFY820Qd44CF5dG0gtJq/0wjoM
vYq0P/34laybaUltHGOVb5+sSBgPUVvbnsD7smh6707QqIDUGuK1FQ1jePepzg1AePEojljWxTEq
aHY1g76bo7k/nkjO/Fhqhra5Un+t486YDro0CZ+kkX9yynytYowbts9AWAlvQheg8fZl8aWIMwZe
PdoFhrPuceq/s+RyE9ArO99rT0ySTOQP5JC7xrReUryES5mbjKvHxj04OdMup4nYVchnjbxM5cGj
Di/bCbGzNh7HyXaeWADhhSMpWRMgw7E8dFYn3+LoGJH6+Ti2BlB/hw6+jRVkwRtFazTKBMWTfqlU
5HwCuYrsBGDXU2IZ4TkoXdBu8Wh/amLzO2B6DpyxFGRoRHXphpxu+nzdDdqs5SmrXdgl2b20ewXM
NuaZmVfdNWZrmnOO/qbr45EFseY5kpZ6ruV+9EcOHKFz1fTavf74O/xjb1oOgNNNip1ZDslLOHTx
Jh5MbW3YTbw3NSQ9vReh4UWFc5RmItfoZhme9eBcZWXLTa/n9t40B2OrMlVubfoCZC39kAOqAVvX
VRxiguAJW+nRSYxzk032bhqxmRCtOHejyI6edNW2LuppZYkGnUXiyVvZnO1l2BGvhGc/XtuaIKVR
s/r2n0Sd13KrwLZFv4gqaPKrQDlYcpK3Xyh7B6BJTQ5ff4d8Tt3zsFWSrW3LEjS91ppzDsiW9ZNg
CLHpyYRdWfQ66V12WYYSDF9VWWBnMsrhLBrWmHmSySZzmvFEDM540jyGUAQbnwxmulRZyL5HR/vU
RhVtRs2bDuU4jqExcPY2KFIO+eKRQvTOPlP7qjTaeXiU5iuIgfIENLENx0IgpqrhN0X++1B3AUF+
wJc8cNuqxLhG3iBLO8A7dnUbjbDkT0dDJGoPn4WJ6KrviNBnE7rs6x7ogjs3zT6Zp39gZoevSNLj
tMc4v6aeV55rX4ggcxl/GhKLyFQtL6h7V8JMCVp2CKws0LV81dVX1xg9F6eoQzfNq0vYW/5SbErR
r6OmGNw3SEuAsHGXtqOzcGj5+trhzVk7KOGDxrWvPhwsE7TT5+S59L5yMrVNTYcfK4DSO97SnInU
mgJ9bv8kI8ygKVYUWlbNtA7Yypc1rEnDSr6T7HW2Yyek7PP3BFU4b8pq95PVmp+z7NyQ1WHe8a6G
gv7Gu693oVWa0y+v0zc0//7AAjpPfjmD6lbGzbcN+nLlU0r61W+lqVvHnvK9jEaoAGmZB7UJcVzX
Wc0I7P4Cm3EwqmG6MCIkubWKbuA/vyiqyM7vp+zJS0kRd7q0+o4S2niLLd7TNnMDP7He86UQeyPH
EZ3U7YszekuoF8sJH2iySrqO+EaX7F32sUAWpdWdgKn0gJ/S/jvvLyaTwS8rzZs1qAi4P0n+3Ub/
YpWR7MhKWmU0fqUniq9Jc7vVQjF91fjLnMcxkEZGvq4joqxjQTmwL1yv/6wNcqJJZCwIh+WwwSaG
9vC1h3p4TZJWvDxWB1yS/e3nUa8IzsmFTtPLluZpiOUH/VVAmDq623jc9TCr12apnXzd79a+V8Wv
mMMZdLvibjErDTTIAiEJDi9JHi1hZ6UvVhfXxDmfslQpAu0hGZfId2uMD6VfE8R9ammrrqTIiLtv
m09MgNUaAVi0Mx9o+tn8q3fVWzMJubbM32W0xGcmGx7d8K52DllJMu5j7GplHlN/r0DgGX/MRv5I
wO2TUGrl3pBfkEO+c6ng9EE4OHUlmufKHEn7TFEuxbSZOn+ZqYDG7Lp0HmPUvvmbIAWM2GKFjhkv
m5nJcO/F585uxnPtGfFx4moLJijWgB4CiSDYVmgbSyu/m0LN8PvyXj8bkrDFlDjrn0cqqY3D1CV3
YDFDiMXzY7bd4nXw4v8sEKnWG8gCjGvMpHb/7Eazg6YdQAm4RpqXk/iVY0IjJ6aA3Om52pXEqL+F
qYlfUV8EKM5UGLUxEqbGeU9cyG4Re0rUbe0fOukJgbFy2sqk6Na5uRwKIoOeh9ZMn9vZPkMgMu9G
rKHiLtJ2PXjyhWWcXaM/fwweB48Y5T9zpFpA6p/c60Irg2yyi2OUTcl9Uum1VwL7N1S/cOyddpt1
wJEmdoxupq62oS5eGwWy4GVUrf3sW31/742YZR/HTag72Wc+ajBtLSZuGDzbXVTWHk4BC7peGr82
vvdQrK17VyZnje7kvYxCiz0MvTE+ysIfnyTrTpw43a7jyrfqNfvNT7piVyrA711Fp2pcqjthwvgS
2zY/Do5V3ltrOBESEd1Eq54ALbGkcCWhyvZ+txmntD9HE+g6Qjl+HtbDJLeRHAbmX+B+7aIbf2Vd
/dIm5rAH1A6NIqPwzHL9GomBmHW0JbO8tIhPN3JMlhAZTXV15/zNM4spXDAs7+EbjDsg9Gptm1Hx
0c2PMc9s4LJlaycekIY4ieAWLs1+FBU9q8GSt9FWH0q8tVh3X3vP/wt2t9l4RB7jpvbn597Wn2aN
PGM+3nivJq9+LyteWD0RwVcagW/HE8Hs4SyHXedZd7hYLCqirveuPox79/EhLg+ygx8NvK4x9rdp
TXg+ns1x5SWc5WlWx5C5yY53p/hriX+hsPFX3Vh3R42h/JVf+ZXlzFFrB+xT6tLH/3kIntJZOY17
TxeIBTKqzQvzwzdmHuspttO7k1hgRXRO6p/DrCpJZjbb8hMdi7mBvFgGdjm2h2d/gFEWs4wipVTx
PdXGZ5Uh+i86lR5Bk6YBgJ5B49Xno0MEdzRdYW2aoZGK20Lw8tpOXZDFHZ94vpgKBjkP0QBy4KgW
3SxqWrzMvXY2vc0j0G1N8DpxrYrqVAIIuyUm/DKzSe/IFZYjLhcmbFnuHlNrAA5oR8OmsiCetEb2
3LUTB+is3zSCQBYtI461saeL2/81FeHlVqvFhwznjMdf9pTF8atXWRp+GIRBVDPAIFHKc+nV0nUy
RckGXy+9HBIOMKn1sMCgeKrZeTLZle5TpGd3lRkvXqm715pO46GIeX7OZY9rxiEzm/qcotBtRsM8
CRcjcASI8T48cldxbM+bamB3TYsq5rh03kYZWm6kH0rLPcGJgTLtVfrWu6rCbu+P0O1L/4isj52m
vS+1wjGd2OxLrHKDlv2lpPt8ZtIclEREMPHgBdisi2qMbtiRTnkWGUd8RgizdOutXabkSY0lY8rH
YdMqglRcxoyBKX2srxzjtJQRveWYnXMfWhILhfyweUvrHGibJL73kpS0bXQOhbGfER+7a2+c08Ok
A6zDf1m/jou74a8YA9Ek7qHPIQl0DgtTmQGsF2IBmU1kJGUI8WajzdiAyzgWbNBsDc/Ulu7udbBs
lBL6wcsaau8WJELPGkJ+kHz2qmZ6qThZfxY3tYziWLYMjbM26e9xPMebLB7LbVW1v6vFHK6Pz7p1
gUQQ4LByW16lnLVsp9rA793kw057aiJr0TDeLG0o8gZUbZPtIhU725nc7I0rO+9jKPX7oMznZvDJ
uijcM3/OTifUYFcOb+yh/afEmsPCArSswe7CgLhDZNki8QmTqPyc3UbbVMu662zCehnThrUjfhcp
avseL+VhmpfykC0zulU5PVtaMe0dNFYH3sH60PkpAewV/rFBZwqgzTr08wfHVZ8esGvBZysSgpUK
cF+NnJty5dXmV5xPiHkX9yp7aSAS8dmXGc5JdV63H6zxw8v0aGN3b7GsoL1qPaATW6QbGJWfA8kq
W1oDX5nf0OaaakSACSzmLLpZGfCwbqb16i43PeNct/4YhUG6kFFgNaqG8kBQ83/v4UefQlKdGf8L
hbB4bA7MI6ETDTVBPrOWtIfYaWma6GYbpobZ0j3kZoGJ9Z97Pw/lsGh7Bg8lsRPMhrP/3ggkm2tl
+3/K2BC7eBGbPo7HQ410ZKW72JjGjB5/NNcb3bGR5vAz21h1h597qksQb+jJP9ry80FANjkQwMBu
0XUhYfrm77GXNN0MfVrDu0Fn8bgZ//9e6WEk87CYKno8+7a6oZPtlDkcOESADs/9cECTweyS5T1U
jf2UFRYZVA9uvRdXNsWuURwSmgQH7/G2/TyMqQzDxb41ZeqvolR8wRk8TVM8hY4xort1gbT855iw
FOJNt6vz1c/jn5uZZrJp9WqzMMlBUm4uqxb8wBIAfD/XVpnupHaabdpFxKMAVtP5ZJ2c2EPdvo3t
mIWFHwP9A6RAz1VUB6Ms1cFbkJgsl6hQxJvL8XvMlxOKJCOczflGCc9g3EuZH4B255aZMCZ85jia
97CziRoEhSqBWT+O4ebxon9eacGEKqzdnrSQpUqO0Kd5P+oK1FPrgDR83JSpJOP8cQ+bowbO0OIX
meWhIerh8HPPalsAH8wWsp2Yq43EdXDoehWag/xbxr61pl0SuLVP41sjb6Ftqi0x7vvGAE4hJ6Wv
Nb528B83maBj8L+bn6/VXBKCOjbOqcsl4+fQnmW2i7Nx3jXFoh817BpH0yJss9a9vdWIuxfbUOPN
FkNzl66FJSnbwBqGsaWcw89NZHJP1dFz43bjic7GWavo5o8Ikla2Nf8mfSR5CEdeuROWGgP1dBhf
9YLZZWuJK5alehN5HvpqewmXKFMHUtnhRfctLp5iSsNEw9jpN9EQxBJ5Y7RMYQ24Ch3VxYnrdNUn
1RJkwv8EYCsYOXVnBAQclrH/K5vUp63yapfjDg3GFncOIlq0J4x+3BOanfppEMZ6Msz5Mg1/O/9R
FCEb5oih26dRuuK/rJhZrBfVpEzyrCNJeTpuAehg83CZ8+XZcKrX0sMSYc753oHmxm6MRkLEYB4E
QcnBzU4/9suPCS71qkqeKt3PtxXLBg3qGy0ml3CR9GUyOWKNqHh0adpVo5V/k7EIcDFqa909zCiV
0RjgTsczuyAoa+6F1cIsWfwjjfkd6w+rNOi5XHD+lHp/L2dETEmvjoymGSM5A3jKflxRaw7b0cuv
ceT96gr7ubVHB2Gsa2xh0/wqPXEpoblw7I+HVJYQW82mRcMLfBhpCtwgB2GVYF69ciLgREZ6qR2U
QjEJHEisIC9lmX0vfK875gmr/hDZxG+U9M4WwCqmzSqkCiamFGm6D6+uXkyGOyxWJ9Nw+RTbbtlF
IwCSKWosSN8+daHl7hT6zSNGqpj6FEmsE5v1edIB8VDQ/BmK96Z32OVq5XPvzdcyLrZF1+0BRHkA
afixybC8iKrBgDLTWk3m3zZgzLMfj7cW3P0mrrKXRLeOldAe8+8a8fIIz6D3MJUO3VqMc8C0HwWT
wAHcwBYIUmS9YWv5G00VWwrTatvUrPKm/ZuR63c7ROvee7Rfao0ZYXTIfLDBHiqIi64j7M9VXCHY
OFM0vkHNEUEiH2TIrzEZTr5GQkKLvIvIa0S3mkS+k2PD7pd7n6F8w8qX6eZ+zNuzqdClZ74E66tK
shE0Ls9z96ll77HMKb4yV7xD+4bIjP8iSJts2lpeB/1PoD8c0rY/VdbXkCzd09jc6aNO9O/WeuVx
DsOMyggh2CUZtXUaDXdigoqgwrTDROkpkjZ8M2XsadX2q3l07pNXlPhz7GORpkwT3TFw5NyvUFG6
65HrZIrVC7feHw2xV5iR6RPgKd6WhbUl5e8tbfJqRUfuA9XetW2rsJz8dL0gzIMMUW0Nr47ZxqeK
nmPcrqy4KtawXd4L8I2Jc24GJoaRzfS9eMyeTVgTfvcL38SLDnyzjsGjTChH6MntUGV8iqZ4UxSi
RaqrF80zGU/oSAfbh7Tazj56f1oPlXlqKn1Gyl//A1CYhFFB67OMvqi5SOhLWsQD1ocHums1CE2A
WjL/NcPfuS5e3IGD13S7Fuh49WpGlnEki/egXPsv1BIKixZ8CpYLrq4R3gtGEyY+h5B9yKc9LQeD
yOdVI0zQWmqmpZ6odakx3SHjwg6yXGzMWisOTkkmqC+nDHM0PUoEhH0yXCKwGdmQf3D2MZkn2gK2
WnlqaC7RFhQvKQERjCW9aDc4nXdyVX5H4M11rKRfWhXuZvJd+9ZreNodL7tWIrSRNJXCI+ooisBb
1fUS1rZm7PTI71/cCZwHW+5V33ioHp25Domd+Rwb4DBEY0dDr68KhPrYxMNIdx5OawI8PHafCi2L
tYhjKt1xN1lA3fTqymYweqvyQzPF5W6e8LZwhAZMDd5iJHgLZS1RiQdi1YMI3DXPsF99W90pBvPV
gM8bAq0pgwftU6/xTs7onzTpP7lQcvTO2w4E6CIoRZbfPfZ5Ff0pTmgactEqKf/57DZ3TsdUv6jn
MAeNGHra9CmHk+eh+SJNKgsMlthgNqN/deQi3+O6nPoYDWr1nvoTcNQDkuCvKOfEa/vkCZQhiKmi
10iuitPVzBxIcNGZ45JmqXET5ueYoEopbA2kva3dWUceuR8LQw33MALXqWy6z3U1rmSLXIgd+b+4
VeuOj26nNdVrYUrGiDU+qXxLBhhgwKQKxNHsOP3MHmKgkN42LeIIHBWs9weRzeg2jfRuY2WmSIUM
b9ucIFuaq0419QuRov+MfNj4WHBfTVE9NXvNJZCAfIGw8bS9mMuPpLGSs1M662VUPc4KqeMrUL9G
D6wkonri1yYbElLD9WmJegLrHOwvTXtlngEmMvssovzul6gNbFn99ZoHRS/e0lG78oqOMXU4/buw
kKDjbEeN23o2IbpkB2VP5ZNHiZ+SnqBb3r9lYp49oSc0sSv2dNN3WEMxE+GYnGk5hOAsj/qgISq1
DjojJ/rvAIy1HiQ3+WqmmhByGFxjq4xzvpL9ENTs7KGqjessKd9qmxGD1ZNd5RgahihE1vRNbTLh
JpIoIiBnZs5H6ji5E6T+fB0AfI3O2UWJ+Ga21RFy8bqCyrUmw7UnyT/lKCblSZkfUjCdBZ2I7KTB
0WOiihsvmHSjF1c0R5q5uAktktwTdFXSbp5GR2zNnFOHIUIXxstLC3JpjRntvSAjBz4mkir5L9Ua
tHpterZ8ME2VE+b0igJ0Cbhlu/7NNA7ZpP8a8vZIAyrdIunc+sMgnpp0QemcA5rDxIQI6neX+De3
Lz6bnqt7nVyM1nMfTwATt2R3SZG6IeNzCBC7kTDxQPApVAERWrjB9O4MhZr1TPMtUCOZc+aQZXvH
QCeZF48IyRHD88S0oWL+uWKKypy1aT/L4hEG6iFIaVMwNzU72CHP/6WEYK08f3jW2uVccDH+g8t6
pVF4XkhF/k2EhkGneMHXEsubB/ctzywdI7iN0CJkODoAKJ+7bZklV4B0SJHibw8Wx042JjM2+jfE
EwFLtsb3KBNzMMvfHspoXzBtQKZzNt0cX4jzK/b8i9VyHQMiXu0HRVMAsXHHZIhksHkz+/JotfHL
II1pM7vpVY7ZhjA/Z49ursYNtcmN4QND4iFeGKFHKeIRWp2PqhZKnKQiI3c3XrX0s+c5+VV4xZv3
u6Kw9tG9R3255cBjXXgSonlTMDA8C+dQFifQzHEgdI3XbTULgbbVnEzkxXNc5ZdkVO2h6fPPbInL
MELCsSpGsbbaQq3iWF5oGHxJJ3+zZHtCFduvyl29+Ad9jP5mPoeWxHptqK1u9x86ZFLSaFGmy1yu
ladfh8j642rqNdfyrWlTrTsISvC9LcQNOWOQIPGTMN4ZZ0/rvB8vYPGUq+HWbvlCV3e7jGHXPkbR
TWSZjlTUPKR6r/ZRoe2mLiOmvmTTnE8ErNS+u8GDC7NKWEloTLqzG4TznGuSfhCqOIOpcv/HsBsZ
KHdMtnS/2NbL2NzMMJK58L25TWwBeHRpEjm/NK0lJsS1/vl4oW1Nmeg2QAw5Dx6LYM7xXFCoYZbj
I5nKZ2nW657cqydoA9bGzETFIaFB3fWQXMWafsd1HejdzIAmH6m+h5NeYWq2HALgcF2ijER4btQ0
n12t4tU3FrFzNNrcKYVh3e10W393uvpPV0bYcNOOa8u4Q6ymB5lfAws0XlQ83XrPOdpqYa6GYFor
p6uWpz7bRl0iApRbLFWvfSPI55vfF1lQihrdVtgj5Fu3zzf6yOUmxwePLGSj7J6TTnZH34wt1sd+
S55fFVqbReXZUZfsFaZ4ftLH8XVIFwTpcrICYroUWGer3SCEOWox64CYCeuC8EEro3+q0PWu8q54
0jzxjrp6XkmbmZ8+IM9k2MRhrpmrpVDbtshuKI2LQNTFqu9zBkv5dw6+jy1SfI6qMUwjxlTuYxuT
g12XOCAatzhNrtmS0WXbyF/DzLWeE4u9ETECb2WknpuFeBjP3w1KvmhW/FGiCt7mDbk3kTi3Dvwd
fYq/l+4LbQlQTHe6Nw9eba2cdzxtMLnbxQkXB+5UoWlU2KQ0OHXFoQ+yNrAX1pue3UsoEZgdYNBM
h597LpmHgcvFKpjiqsHnQu8ndRn073pDIwmnxrcQJaU8dhyDxzK5D0Y6nxFF0sKPUwqcohBhIlwO
zWXcU3H5L1mWaNuJIz4w2LC+uGmeHBbXL8j1Xrhe9sNujPzqkMdUaMolOsxYrOkQCftu1hUjoy5S
p9rxOkbPUqxFYceHfvHWcBDLy2zPEZqhbiwvgiPR9dCXDBZMuNlxTHSFA8+z/DTM5jJZYz13wmkZ
zCtDgmrXTNJd4YH2QH+2HylCVyYAbXatx/oqQRudlJvJrWgsk1ofx0knEMzn6fwb1ZnD0tY2LJl2
TOAA1i3CGMOZODVKHlq6PUGrLf2Tc5oYl6kdiBTMF+vYmsk9NmRzmpgjHmINWw/vUrxmgPs+Ojpe
Dd8Yb/S4pptFoFrT6W0YDQ//XiTInbRJ/LAXZAi6FihCjs6L/aIvU8nZWVNA0cDSO8ZYrplcctum
7VGKvxJJ8xNDAIG5hihQ+l9PBbzko1G58/HnXhpZMZK3/GNEbx9CFCWTxIzLo9f0DQU+nbTJWKqT
0TqcGkm80PDTmJzMzUmfc+8iHjfdNCP68TMHlR744sUx5jB79EdVjMR7VRSjz2VQ73u2VumfQgAi
l/x8GH3Wx0iv4+QVPZVW5XXh7JrmcRLMr2iro5mK0j1CqeSmp/0j5kOuq47IUMqt19JKv53K6Ziw
59FGV6J6MToLToSWFOwT+LsL3htfluY6QWtSLX669eP0dwxw+TbW2Tajyn0vfSLs9JowJowf4nNc
mDwu1sDsC9sQ3SpnRRtL7fJ69phxP1BQqAYqw5CBq0/2Tuji0467bZ/K4S/muUvhusbaVvxQmysZ
+gjDuEE41AiLks1+cmvyUKyaLn3VrktivX6h9mbal/0GWZrQd5kFrSkNSir82o1HIRe2TfPUMHD/
TRgeBiPX+9fJUTsQI6gdksmI10j2jS9HULg5zkdvGtp+TjiqPB020TSKf46W30yLqUlTRmShlvqt
05Pl38OPolSbUk1H10UrkJ6KfmGk41TXTLCtcLg4solA4TZx1gRJZW4JeSMXTIOhbijXJzwTIY8O
/raMojvbFbl4yOQyOhKwMI33tu21TUS2BSpq68t33IrdGUDDtvKGE2/CTEXQ6u+9Zfk7gX4kNLvW
uyK9OBo+Fn6ZxoxDCgvPQTWv0Q/smfeZN5zXYtuNSPWrxTNvQ36Za5OsAs5nYJQSLmNkRNuI7l+I
7MUNNYEMtZF0UfJxMQN/PvTkCu+qWGteeasJxBgyMpjLcicGab9hjhp3fgmP8uchtg61gw3yrTX6
Z/8QswLvMOi9oMOwFhKSnlNnlM+O0xUvEj8F3RTPWFtIZY5RTxNy0Gv/plv8jyHyzg7UmFsaT/6T
b8XBz/d+boiQMwOM1nXAWPyzbHN1a4n+JSmcNW7CmJrpyxua1q5v8q8RUHDuJ08JqNRAERO200z8
8Q5W6XWiWDhK2eCTSJDpZyZeZC3yLqNRsisxRpSI81lHvX+ousJaIweymaeMM0Be9wPD9p0QwGjd
ar+AnCcvpBWzhfaQm7kmqQFQFLwN4rMNBBP5/HMToa8piy8/nUlPL01nizCGG9ur3oc5O49p03yn
6I5XiUr8NTlz1OMxTNfaYy1gtLhdwDEd9bHBds64WvpNf6WY94MyO8aUr1cSBblSVPPGeEQL1H26
HGJCn1d50VP2xz1+HbguK01F2W8djcQELTwE68jEvV0wM0SreDGnxyKNhRF+m4pmklyS7MX1EIJg
qCu2vTCouhNSqTF5OMeU3alWoXEsGKMGjZpPUT9XNzwhtAI9Rg0ov1Rvh2TFkz6EjJpC61DSuwjz
jICUKXcu6KbQ18mUlL9iRMCob/RWoF8rptXQVyQ8aSE8QNRM6fA+aAkWyLJYW0Xa4S5Vz5PnpW+V
QQXE0sEENYh72vSdPwdVxRE1N8TFOURiaVkbmMgAUDebfN72RseMgjvv2dWWpyW3jqZUu0xyxsaI
5ijQSLSZoNE7OfkNenH13fZ9cXMG2tkjN5jJmjVKP+grUa7z4XUiCxfbmPESkZ27EhTFK2eIhl3h
Zju8T3GQR8i4eLbDitXWWwu6ZVWLv1Er9cuIVpKZ3Jevk0fCpZXiebGuSi7ZbjTzm6zbP45EUwke
Nifud2CgTm9V5jnyF6u0N+24EYAeb9LENlZiXlqW37Y7k2yk05RkPhUg/G827AHWBLeDNR+N50UO
6dqyGUKPc9VsH76ijp83ixhPgV1xwEJNy9OGMo/e+ZpI/HwtyEigV+iCh2DPtwNdqK+i0oRE6ufX
klbcyvV79ooF78WcoVTqpmQHSevS4nCIseWa4jQn6sJCssqSaY20DeC306yHGra1FUcLSiaaSEUz
ENOBxokqRdPXS9bBBC+Y6HT6/NJwsVkRwkl91gSdzuZG40IdjNaSoI6j568QDvK31n6YJ0WDGQPq
eY9K/TkV9bUoiiDqlfPQVz/29yo6FMjyW7au50fF1rSUchisVnHqLoxG0VNzPvpEIQdj5XANwZHf
i3Vk7YuyYfwuSHWMambv83SKDPlk5/YrzTwziHM2bT5cKam8L8YF3j7qzIvwJrG3Kv9Jw1qmci/Z
0U0iv6zQvxez+cX7O6+AoaZby3YfEY/LKbGuwBnQ6z2WhN4c7uwUUYxgolb+vBPocrc5uYehNk6/
B1O2+1ZPZqLUGD8xUeYM908+pTne6HId+YbBwJrtf1fiPXZd7VALaRIEqfxQc80b1J9pq/tZtRuS
8poMFUk9vm2tPZeu9FBTCZLYQlUmSVpbhmneVlO5I/MT90TUDP2NZMwvf3CgTboFf/BaqjcMS/3N
V0YeJnVfo4mpvN2cJP88AqtiyDZPQznl+5hp8dao5mq3GBVmxVa8kpjjEqATFLHLhl+rt5lUU5jM
Dk179TmVhG5XQv3RW9q3OhepjUVGBP1Rvb6gXrR192oy2w9aNC0B+fdUNp0ywtYViEbUchT9OO09
T+7p0/8htoqK2kG73iXzzrG+phSeTd8Pp8XqV3n5cG88uvCzPDgPQYitZyipqK7DMqL87EkVNnkd
Vx2ZUxrPcofEn+GBolYwvZ3otXwVa9Oz1tTNxipIvmnoim8QyAbie9RpQvaVp6+csabV6M+v1Gwf
6A82S1cVhK2z88UR/C6YuW3ziO5RaRCrZebyrrjGr7PMZAib4YZDtPOJXON7llVIptgTO2GUVcJm
j62nzx4dIE4O68ou+mrRktP01N5P+DRgwCEK0+L5qGKmPTIxEBS3H53efyS27e+ZkK113X3m38lj
cNs39d82ITmANbRbyR5DjG5tiZ/baRpqRD9L/4h++hxaUsIfm9CJc9Ev6WPmNO85xYu9KJjb2YnL
0LxAbLFQy5H/me96p3+2SFqjpzGsNN+fNpabHskc/TXl9D0wg9A5SbZ5P/11ZjxVOnPZuXujm/LH
oI9oZMvfuiAIwJ1btumMP5h94hTpVukzCs6VKPU/SfY5cr0OFhIO/OmhEl3IxUoukj1fNmkfzvSH
JLGLUpg+up6NYqSaJ0JK6bsqG9UGQc0xZ7500NY6C12NXkLBrjPeiDz/NPT2bcIaHLgOFqtEl1+a
9KZ1TXJ1JGlG+MuYhAPgolQkFBB+f5ykNmyS7pFYzSYsnrODdJZ57bIKMPXBYGPq0anq+81YeWs7
Sva1wDWf9pT/qG054MU3y8efPl/uuglFr2ufTQQNhnjJ6QpgvhZXU1+cddwTrJ3puOdmb2e5036x
oDZOFsbMdPRfCPSHntzGR0eiV5L20G2cvj4NfXTocrBuaDH+se/6mEs6xoMx2Vz6uFQU6SsTk6c+
LpdtN7FzsoiB6jV3k2j0tSZiK9eTW+77wnZo2doRisp2P3ao4hfaVEE5Z3tUfdGW8zLokrGlJcCM
yrYYhxKhRUVDY8xq/HZfVpLFSFjEyUXM2EumqAAqeP2Ie1rP+cvyE/5LR3QhDUYAJPZWWCXiQ0UF
u7j47BjtJ52WC7sAjPhdOMb6NyqlDVIdzqfGZfvIZ8BO3Lqpxnyp5yrQ/eITOC+xmUqzVmMzfYy8
SE3noE7LvcOfzfB9GZ6N+FB4kfedRJijMjvvzmNMAS7TWZ3odvbDML9oieO92KVFMHiHUBGiifcS
DdG4QyNM5+jxcLI9C10X5trHIz1x3ecYqyQZR4Gyq/5NcKy9esVZMZqYAnfe9pkwX1N+1VuS0lgt
bfny8wgLyHY0q4QLDjG+qcjK689NLEr0m1l0RL5RXi08m9f2ZWri+eSWtHYXu7r4WlZdHptZg2KW
byyLt/r5WlR3zNn7nH1UOrlHkse948+9WC5UvjVghSOwAffotgs9m7KhPDFz9lE/T/r5zs9zfh66
GJ2caMYk+khD0xOlH5MIT0lR5OefL/3cgwHKUPznsTcajNWqmSsV1PX/POc/3/7f/9E9guaUZdib
n+fU5Ij+938bj9/SVYk85+v/Pf/nWc7/sXcmy40ja5Z+l97jFuBwwAGzrl5wJkVJ1BiSNrDQhHl2
AA48fX/MqkWV9ar3tbhhljczQxkk4P4P53ynorl2I87y6x+c8CGJI2/3z18MV5orYx1vZy3ME7SV
KjpVdpTWhCjY5mlQpjCXBI3kE4yRQ5ulyZtLYXmMnbHjOuafkn4NQXsJUlzN/F0FqTSXhF0lcXLH
E9Fxn/juKWmMe6qGzqxMWnENOe5eomwxBaVUD5xv3YY3NnqHipCQNUGZvFYkuLC7SoOfymbEVDYt
YHmQINE8ViuYDtkuiZtuM4ZlgMQgsU5jJiPO6GQ8oTTBTIj/PFSsSLG9bDwSqhmKz1srkeZcJmu8
fD1/UVaskw2Nx7AwkQH6c+qL0Tt1FhSyMCefZWQicERZUwdmHVp2dxJcX/g+3+OCSbAIsHqy4Dv9
84tLODRkHrZBh9SboJnyNzwCV5gLhnsDGoQFe/oxWi2aBFwge1lEx1L/eBFa3ALCBwftm85eA7Zc
IGaKA+IhJAAdcDw3Up9yAecFu7a4q5kB71t/ebd8L7vunBLah3MxWjgOiHxmbVhArMxlBDZjoK7n
Q9PKaJAmVzHd9OuF02dOUNCm67ZW2J76vHieMs7lApUEx566GWZU017LU45G77nJ45NxNUbzsT2N
k/drFnCVxsdiWUYbdYV+9pj54gnhYdQMn/lSPi9Y/9bk2JyKltqsHG75Ms+iHL8tC6C1ibYsOw9L
QDRBMsANauxfoCwYHBLxMJOTVJCQIxA+bI0df44tRDPbNY+if7I6AmggjqHtlf02mv96+AY2llEP
g69+2TCuJHwGlrN8nhhYb5m4z9spszNmQuJ+YrCw6bOMoDmsHuulnl5KxCtpco67M5rgF6eGmC0g
1uLLjI/Uaj7WwaJCSX07Dnwuak6PvrlvW/k5jGTANPl0dBIGy6UXAp2glWJ0/urAa3f51FbZ4obb
3ERvrF5BctXRcbbsaRXltj4B1720FBImsvRNzbarb1PvlEY9Gni1ddk38vU6m7YCgQujqwwIOlyQ
eyLiC6BRMCgelvwpDrmzWX9DJWsExvsSEZ7bl2bXlcZssiQfd8yPL3w1+jD5FJ15Ts4vkshtmumI
ClycEKtYzLmN/OMrRr2Wdg+s8OTB5aeS1bMDOb2pxgm1T+jUvKeXokYupKEiYCNxODsN14fbgo81
16evb8NTYGdXOxZCQ8THKxNM5SYazE0zd2/dVF/9OIKH0zkSGmAfrZCBV81FUF8x9yxeYm3wX9mm
vucC9/q6ZroeFHgnnSN+mD18RQR9+j4Ir/IZFYabuVv5puCtqrxlZ4L+N2Wxu27aBOVvnLyEzPxC
XW1CziCQ6CNzvU9SzFzmFIhFh8n57WDo3hRld8PJBavAW2V0doAwr50aKAGNSkQ1MBOLDrTV4nhH
b4ye52UMb2J53/DYOzX8F3eGizoJNtozSRV5WCgyRefhJvSPFtOpQzgVWMD2akkOKPLP9sL2k3ce
c+NSbzJsJ2QTFRtMe9BRgO3HOKAWHDITcIEDdVH9P+kWPwwAkNXNDWkzX/VQ6W5+/MHe/d/TZmyo
jf/2f/73f8C9/5+UGgaz1c/f/4ptd67/wn9g2y31L186tg9jPSQy27ddWHfTT6///X9ZjvcvWwEA
D5lCh1QsAs7bf4ZaONfkCp+hEeBy0gX/ob3/Z0CN+hdLBg/MO6HVgpAa9/8H2s4+/b8T0DwyVPgh
HhpSzOTStf8hWP4XICQK8EBcK+HMdpNNKsKvXE6SI4FWrbUL1lPwWPC7MDAihgsObHOglMKOHfES
FqML8QDHpc7y80JMAVk2gsgX8gJYWDOu9fo1aQzs92rQJcVvbKCAIy54ghzzBsCPvqUuHxWCdiAz
07p1u01g8hcr7F4Cy3qux78NIPPN1PZH80+72RHyy6W6df3uJBs7OWvKzqH+BZ/0GGOJw41948yD
fZO1KKJn2u/1gNp5ZZKs3gkZ1Xs1m5tqBEUp0ojSoHnBOHBFSoIvmUyzcvxuj3U8WbFOIOsgZBKk
s/iJDKx7FmfWcfL0a5F1D+A8WA5pnLVjGsf7a0uxxE/pHN4vXT5vLC96JXLukrTPlldzVTWnNgXz
UObInYsF7Hvi0opcDfhxeuSo+PQJFdtk+JpvE3/Z9OzAg2rsP2TnfHj6JGP+0EucBBv3Cp9I3V1g
TQlFFdK3IYp2jekABofISgpWmHEpsAhnTCSyqLg4U40KNUTXbvsbOQb5SRj5VyKMztnWZEgyyp5C
qvO+TbKRofTRykbLfklwPwWHGDTqLQwN1rv5veVDnzdttHaHLKBUGaisIHqr0+z21GgIAdu4+C4Y
wqyqEvkIhnaGfZa8NSr3HhK0B0nCOBjvJE01UFdHJN+xLPm6orR5cwAetFycuO6huRWQBUYE7Fft
A3jArIz3gSmc21wlDoVn8LHYvrxrBiboC2IkS0NzKUwOtFTvWepTdBUMkCfvQyp89Di+r5LPalPb
Cl84BJ4MYgPNvnOe0v7YhoF4IvjdJdZeG1K6871jEGBYV9RFSjtbJ1ckaV0jCY6hOpjY1pd6KF7y
xAdjPjfDysjh1wVoCpJmSG4TmhH+gJ3binVmsw+zVM7+ITgZMbWn5pqzgWHI3usIrDP7rtiZ7aMH
5mPf5xKrSiKSZ517r30GNHv07uzJQYOjA4ReoV2cA53syQWujr2Kio3ThOhHEkP7nngVUTT+wEjH
GTcSHBASD/Pd2po3/BIDp9r5plkOgtp7zcMRYipj+NyEKCCnSzrvI7ixX/DH6qvkI51KYOSGSYE1
wD7vo+QURTa7yehbVvwuJnNyGsmreTHm3e9scRSEFKzAPgSnya7fEwftWeUxzJyu5H6SfYCvL8vR
4L7fOAPjpwWEmtfg8DbQ05YM94cElt6z6AN2EN95EnpPMSAykll5xFy2y3NsMKFAj1WGqIiky8Qk
2KSWeU2WjitdRRsMOFBfc/c5ixuQBlCMwGHALxHPIkQnPTgd6YWsnMMGrgFWtgrFwjqDNqX6Tb0U
UOkClviOG2lqNbEf7JIRhGREQY8G57Dw7JVg9Jmq8ovdibVLR4exW4LxqKxtVDkZ/x3wHd78Gkc5
X/q7Zti18vGqrrPYflf9jAKugNCeJreCVyEtrm+PpsAQvnqaGudGDYxa3JfSzh674hTRhWPZZ71J
9bKpm/CMhn7CJe1yhNnTi7LELWquDcRYlEp2ZI6Y2XjuTOwzMfnqdYzUtS1i8mC8k0OsF32xvw5x
+kH6o48pVPPtx9OlbEK0J91H7pgD0TntKY/LeuujMGcOQA1llX29GxRuW7dXPyVpPCjILQu63Yxf
TfwlmjDeONwMa87pi+gL2IMqP+VDmmwDfMOr1vG2YVJeJSB8/5W/eCsHh0A9mfeoRkucVuPvPAC7
KEsDauMm8WaW343zrMf+R+j6lQMn2vBfGT80AylAS8wIrTXfM70zgUTj9lNQ6K5z1GervMnODkrN
BTUuCqcYQU1PKQ5Ar+jXZuB5neknW18+h4CcBkevZMq+rHewFxVrBwjvGh0JsLflDoPUcXHIHxSE
pbrFrqMwx+pBlBoj1E2p41ULlGY9TCi9vfij87liEB1iARMkIoUCtct8b8G1Cl33XC7M27P2hbHh
3aCDHUNIrGMDmRWCSnmAijlN4t5yN21acsZZl8RNoTJGuC4a1pVFtc/nMF55rOmYNF7mubx3s+iD
TIMOqVv0QZX+DoWbUlq89qJEPOVjCInblxhQmxr6F2sa1DYSDWCt7AF90oQFwUKQEqNgQXGwG3DX
cFYuF6KAgMWs+eVbNNaPaRLAFjGwzmTBfOvnB6n7aEUkzM/SFdfx1e3ETmc7yP4yiMlaA47/kzMO
2/fMWSPVMInlS8XwDj8LACLoGs16UT+Z6+idbMy4so9obv6asd7j5jgTC5ohZV1eG/yma/zx63S8
OEmF5pcZMXDA7GCE/Sxd/1wOBFaNKtlOs3gAtJFBpqcLoyhPoY6pvykkD+k2TLFz78J2ZDVQltxh
Bq45zDhGWvQaNkSuQuJxcqUJ12F00KgPLYT7EH/uneW6hLrOvUTedyuSZbYQMpAEpJFiKzK+1kg4
iRpu37Jg3GHVEy+1W30QvTkQ5YuxoCurXS/gfcQFuVAp1g3OfvuxcfJ4VzbyepCv8yrCcPHXWrzf
eqkwGOC2AuFWoDMjKIdd06cj/a9iJuWl0OqnD/qvIsaAe40Fc4ZxOoyIP1b9PpK1YF8j4u0kg3sz
O8x4PawOgeMMq2UT1ibfElaKBTQoX9NOn9uWv9t51Z+MYnTTGe5x21BwKHGfslPYLH39FFmzi402
eM3luA/zK6DGGbydkw/OZoJcURvF8aZbKF7Fi0+a3wGGMa7D8K+K0z3smYDh8tQ8OGG3lxa+5SpW
Fpi2e+nMACdinjmT9iDa8+hkQqb/8ZDv8gGpBALJ3nTBvklgiYyvuvoOgoi6p7B/bdqdNDccqaPm
X4gfe5qu1q/uuGE3eV8YTBr+Vxt9oNEEh7RAmAwkBE41DRyXnTzrT0C5ay1azJoLK38T7yV7M8ev
3qJrm9tZAeA4hVw6ht8aLCW2lMVZY6OkpVZqBQ/3Ipu8XAeK6MS8n+0N7AwGVwsCfKPTgwpOGRvQ
ddvCqWUPPtzms2x3urL3Sd586CTILpXK2GpkKV/VzEuYDh/SuQUkKV+DWO4T9hU38eKB6fDTvbIY
MrX8IAbuhqN7HJ2DE6SChpb/n/Hw49BxCWTOyCoU6D4W1Ho/9/U7DTcjA2KhmcaWFbQfi61Xat1i
ScCE0P02fvgTzvAsc30JPHfcGQiUq86wHWoVoziC7qSWB+iK1ZrkiJmvI9tqEU98rcEmCPofS8xq
LcaHscuBaA0xDqwwviMneBNINng19u8VScQo7I3zEP/kXL0o9xCk+EvoUYw0Jx/j1QYM/syOcPoZ
rg7QQIKGkh0ASsWObymmj2TQBRBcZKoWeQUYQRj6aqnuowqLmqZoG2T+aA/dUabZyS4n8hOc4mdE
v7WS/4QY9z4jDoB0FaGz+zTKd1IaCeGF/aTvXWNQrPY3z7NvVI/DugA+C8X/1ltSRtIdxGHfI91G
V95BghQzVnyei9cRkWqWBPse6xWWFiCmzmL2Yx3DQpltroJJ8+81P3mHkQA1UME3VDMZuDLGMGLK
fjkD0P80jv+geusphok7faHIvB/ke2OWY2UztESMnGyClg/Mjn5IlSASo0NrHNryiev+VzkB6FwP
K/ZC+SHQJIaaj8bkH0HumfNVnolcCNtr3bHb6nR9iC2GP6nHTxPoh/NSjTgRqpUqwYQsseC+Rkh9
IkrjYbYGPoZRghAKb9Ig8k61xSB2UhZ42OA+u5KERiQD1FrMF1Nvpa7owCG2XrzeX/ct4JfB/27r
FvUWV7Ezov2mJf4rYVSkff/VhdM+adE/plofjMIcw0s9wXoHzsx8cCzZqfBYrZIkuxtSwC30fe2U
xXug+OgwbZBGLQzDIrS/hkSdlwIkiRe9wbVjD9IhDep5lBq0GHk330+6W7gaYtROGoQkd+6u0Va7
JVLCjG8U4at/rCnWcx/wSWUNOlwQUQxXvfd0wUpUlNNj51R3WjXvYQ/wApe3laBQju5qMV0iisnG
+70qOdsMai9Ex790eFAmn51wjHealfxEMRxV4obHE1cqU98uaI6x8D90xKB0YTfZKsclx716nmT2
Z3DrR52rS0ggzSa022Mdkldhunwt09FblxE8csNGGmHJvREQYGY0GWnJ3rWcQSvUiwanvfw6NbNl
Oz1Q8IhNa6LnBbtACsrCVPrGJCgVWmK8ZTGdy2b8Md7rXH+amRc2NwhSRh/41PKCp+F1khiq2a/S
zXfQctqZRJdysFfJGN87PdLgWbeHyrCbUh3FKiXmwoopKJtPWl5BIMNyw9wUSwyVl/IRmc1b07o/
Ope3U65wHJSkJ8DYWHg40Kx/KZajZIlfs1lekagmTLeG78h5Nh79aMw+XaCdDJNw3ldRcWg82mlb
wyIYhhvMuOkudKG0KRdnqgZ+Z9VHX3p80cWyIRQGzHf+nFbij1UBKmYbn9htzsMe/5WBj0gkeuic
+gmB6L3puxdRDyzVZfk2SHtZKzm+2qO4ncA3jyFMvaQsvih1/rZLuls49zc1j/iuui7MQVC4fDD6
1RKZf2dU/DQRzHCTGFboYDIWkqXVr5jccSvyIxAWfWAdVK/5H3Jar2DhnERfbouLMnM5eRwBn8EI
VEDW/ZSKG94acZcXHoKYHi9dbQp+BhSW2IBhqmvuijTst42MBbLDAptpo+AtEG99UFm7Y8CBklmg
+ZtZVKyxYY0My+1m1Y7FPmg6cw4iZLwg/NcaeM3WDeLlpuMDBMJFQGnHvTFksNQSFV1BCxr4bzO6
J0uNzjblG4WC4qO/Iq8raXbQBzUoeVikkIcxDMzQhQ3xDXWzgYuXbkBmr6tUP5CLNt84HkpYtzw4
ReNtRTOhT7GW36kCt1rJPKPD6OFu8ECDbKKDTXlwbJREVPpHWaSbkCqsZv7GbVvxgBKP0w8PQLxh
vXYet25yJC/sxQ4db2MXIN2EHd5CT/3yw2bhdCH/ScLyQMjIFWR5ut562finQswRwtHoxuo8Kr84
JiTzEVuUY12Zwr3TO+sCNzptKi9YDYDl4KfqMWWVx4wLnZ20UUqZ5ujmXNqRH97HFooR/OAPRedj
5PXy77wrud0nGpt8Yvg+jMFDXM77vnfuO2EB1J+fuA8IY5/zveu0iCcEBozcTQ8uKA/KDYqkMt3U
XTtvffs9NHSSAbGtA6+Rp0ZI+e58VcBFZ8fz/ZON8LqMe9RMEk782JXvA9XxsaoebNtRd13mMQgD
Ek67ld+Hsz+SNtJ5e1MF2/k9iOurSRg3Dzc8yOAPRX7H2g5iMN8eGJdF8HUjz3jLIcXQESQEQn2J
4Vioyb7Svo8lNzCgU/uZ+AO9EgjgV4EiBy0euCyXnN7fFNelNrpgFq0EvFreNsmkvV7afKWSItvU
JGtOXVq/oZFY2Ru4H/WlVDbdv+6ojaLrKAw5Dj8LyqIF7tWHvJFZYgf+0dq17cROuJ0+0RDDgZzm
bdwvDdzb36Hs2Szyvq8723psq/FgBrOwLHM2wmJBL9mlyQL9I3fuFcfxEs3Vc8pzsyaYNcWsa3+0
Vw6Lrjdx2uxUIb5gUv6UVwlfzeYVLyPSy+oPqT89aEdWTEvbMRdjPJrPL0uLl85keNrH5BUEHyZ9
rHeT3C90U+yjs53izwt5Pzrn1/TBxcrAosgHNbpvCLi2FrjaVROpN9WI7TIW2E0DqAJOx8ff6pfR
t3iO6yJg9YjG1brXHajmikKCTIkA70cyPuHljThInbXP2BO3p31js2Bk1wc3MbhiEwS+ekfXz3M/
hHvSYNF3KeCPWjlPaQv7oZqrn0joz77D5tU1yTsdD/t7e93PfbKtfOSCGoW4YM647mJaNdO7K9uh
tGpcvFBTIhEHTXeyxV3NFgUHgJhY9PO+qiCzd4Sj1VulSbVz6t/yGuGTA1KLquxHACojy6LSSLFS
h2rGR+G5ARfALk8i7A7d+wjKY8V6O3armu6IpdMYs1b2F6xI3mjv3RJUbT9+IqS9XIF6WNVNqcND
Il8REiYELqw91XX7wh9Ofo7Iw6BzXDtROmxUi/h6IDGwGdmMIlxkIN2QVlU9evZwzEucHBm0WVZg
7O9l3Kw6rpyc7OBsujPedecHOMxKD3Ie7Zuiy98tgUTT66W9k1X8IL2nsG+CA4vBdourInF4oN1A
rJfBvBHt8DhliJ5HogL8JP1aJBzY0WIKhlEyo8CYAQtE5fs41ywK0fVJT9/At+FFl4yCl8q5dDre
ibz7FlX4OHqadiMrBCEK2UxL1f90+CRXXt7clCQa4QtEjTqisM2cHnV/fkEwJba+K69mXgZaEZYz
spg2nRjhP8AWd3NvG6VxsTVNPd0s6KwQs0uGxmjG54K6YZEAV8Ezn0KBxnu87nzb1G4PuZ995/rb
Tb2FVzpEj4KTfKXNYwan5EyK1HHxr/YDvwo3yaR+i7hvL1Ng8bYzeFgnjM+peBRxEB7qYD1jwsKJ
50Tem99VDh8jQBynscCDTxvfsG2t8wwzfRIrMsLy8Rg0dUjmUZJds5J6dxNkU3DHwTTv0l7ANsp7
STPLL66nEDd5oLtFm/szu0SYGRrh+XVMetElm0BhwtWYF2TJxVB/M6IlV3nkCrSZmqJnKrdMf4Y1
dfVRdBpQRM6t7WZyh/0vW6MIiqCOMqJY9MW0/q5NG7ol6HlRfgUSjRdvDi+h/+xNaCYlsoospn3s
Fv1SjOktIV2nOfeD62qdFGrh7rWF2sTJi73cJqH7bgXQM/IB/0RQuLdeEDyKxAr2Bocc5Kf+ecBB
WlfMN6GFJoxUncNkFZh00s8KC+lqVEy4EYmj3fnmToT4ouBEYE/uBhxgCVMcNDP3Y+GlOzeMSfWu
yCYI2kfh5gcnbj5KXhZmYfBEwc3aYcDwva/+1PGLRChHIuZ8s9D6dBV4fr9p0NBzM9XLZ+kY8tMJ
2KvIgYgpi7ae8JCdiGNsmt/eAlYxKARJkrOoDgFqUcimLHwUGQbjRLEnhvmclTuDy1JOuOzGfJBw
iOf3KHryRBRebXnZZojs3zys/4YVs+rWtea1gfk1ZAoDlb8bUv2njVMG51O8967kQ4aLLYPJla3D
2zDiIjG4qNoin1aO014Z0VW/y2dkHj6WuPvAoSPnXIPMlLL88qtbvWTxujX4gumQwUkXj9LuHvwU
EKLFZw2jcldMXEuxxgOADIN9lGGi10T3CWTl0HsYofAcisDGNBbhpm9uoQ3itMnqvwpsUzSI7hR0
Yu9nOOIaaUOjKQRbDiqz0SxrT/8M002Hf/mMDXhrilDunCD/E4n5zkGZitYd4kKqXorhWhMR8mew
6MKzRb2eV3iQNULxmVNU/YGSou3HJR/jjS+qBzPazNDQsm6HWK314nBbwhQEaH1nrPxP2Wbod7jF
3TzkS22tjQeCZTX4zt3i7AeFecYUT6HLxGOWct83+s5NiW6uTHRJgv4x72CQjL7+KVXD6gxf7bYv
l12Nu53n4JmJ115pfe8E9dbNNVslJoOxLRGhp2QZKU//bcisLraJxgNHXkbGcb0U67lXR2C8G9R1
7P9gHoayO4Ctbw56CN+Ep24lULqWrZ4zu2cUE6m02ThweZmGVwH0xKqo9YNVUWpl3fIKSoJj9z6Q
/pPlTr9FBL9qcNNb7XgfdUvbZ7z5ICMSFWtrOrB43Voj2o3JIvqDtcOdZiO7w0v56jsQ1/RXmrXL
MbD9d6M4U3qajy1g2kPEIdDTEW/jRd1YBVEdrgexIvCR6uXBj93LbDv7mj9pPNzPnPthkQUYyrpH
W75WS8YxJJdj2VBxFI298C2lCHEX0iGquXjuVA0LdPnDhpRdh0meYj9jUTNBNibYAKRIdI5amfFk
l7SWxYcgXUhW4R0m0V8JQ430Gv0Y4HdSLhyItVTQEhgbcbaEi70WFSsQorLBJtkYhUnP5ikRNvtT
smjXeEXkykvRYNJWEXdSZSfXDdKVBVFgx+2EjnYl2+l7IaUmJBIQ+iwfvag142u2Ci6v/WZsKyLA
tYKv16+cMocqHlQYn7vgPKYojZIFRqOXvEcNlOUgSux9JvMfz2VOOwbp0xJM83Hs8JyUfbYFni7g
I1hPdWN2rSP1anKzTTvT11gllSrs20rdimbG2XIN9hEFZtBe8L4Y96Mc62crT+EHlOAv5FPVJOmB
S8kHYRF+10C8ndT/WsiAW7PGCKg3kJOO4qOysn7fJvHFYZScgP5IqsTds4HZOu1yY1ycJ9gbMM5X
5V3aIS8Errp270jiuRkJR9g47B163V8KMm0q5qq2nZ4CZjKEqbyMHGE6ZUEeZyknbEXKAKgFz7x2
iiHThAxlKifaSORNE7L5KzsSQBPy2fquK+zPZqoVs4r4WVsokvj6X6NY/xHPluvY22gcd7M1nz0P
U71fLcCfedRRstx6fvuIpfBlKtm7eWI6qUw9MgOXa9MSSBuRV7U1kfvJsd4SK1IMAF5twV1/M7bL
p5pxgjkptkFtb4DjxqemeoujnKiVud0H0fRYsHzGwzpzhmKTKL1223fj3nQECdX1bZawDlLDcBwz
kCa+vWnxDMIeGmkmE7VXsU/tH/kX0PLEaHsekHneZ5eRFBTiMrkYC78jrgkmT/n46XOOZwPzLm+i
Fm3Cu9j2SJvFvLtzpvhj8bun6xReTxNWkDG7q0xwY0XRulYZiX5SNoxCk11G7ivnP5cDil9SrJpm
OwhBY4vKV/CDYb2vPcN80Q+PXdKpFf0SiHL8OgxbaCit5jHrExgSifXU+cj+ZqzhPFdsgXy/PRbl
fBPY9UiA4SYYIm6vni381B5ikZpd383eBstStQ7DmGoTu2xvV/tg5PdCbrYFzXnJM9niOqoPmLeH
drxiPZ91Wlwodmwkmv6H4+MqD7ruFMkg2s4eT/UYv8vSOdl1/WfbZQUtFkEtjecQShLlL+6CzBvA
G8Zmdt1+ML4uIqR17n7tKiaoM2genVADEvDQxg3hJw0BQWDZexn6JM3Z9Biq+hI1imFpwHtSpXzZ
2dgeujYpr8KU1zBkEYic9bsKcoUr3DmxcrtbCAPb2IOFWbyKCeINUhppyre588U5r6p3rNA3ekAW
3gd2tIf/Xm4ykCgrY6d3je99dgVIFJd4MkZSNt8J76lFhwMTpqVawjzbrxoIsWustwSouNWOdice
nVPrIw0DtI2unZt7RmR/4Eh5GdEqbhydfzeLwhJZdN2NCoq/DMIRADDulNBF/A5mvGV/RZlMUO7x
XKQJYp6xGZBEVDn+y582sp7wl9W7aQjPUELyVSHG48w+xuND2ygneeAVrzbpBIY74zUE18V9ivGe
YSkqYjwJgsgGjO8MT9D5GOqLxPrJRCm2afVeV6z3fIvqw1qWUzQSFtRIvVNxOOAdh/TVUnujoGWK
aq+TnLHJaA/AAoqzNxW3LJA/c9/QfofOZmw4fpMItrmtvLse1/1hQdbRCzrzFhCCkOREygWaP2bP
SfDbiu6T0XWPgLh88e3uO5LjS4CcCVsCeMPem3/RjPOqu7faxHTqy6/duxosVHNKW+u2NP6f1iYv
Na8D6FHkx3b2bbB43VakYuIYj9NtaGfYZutz9epkmKYQTXHBiAhU7dWit5TYe/mJ/SEEz9MLeH+m
d3Yi4cyJRAgTsqbBUf7Uv6a6Z9cOldcCUhyDqvvyfBKx7StfBCB50iVHluj7UhlnpxRP2eSY5ARV
gdpw4D4ps5up7260R2I2JlskGE7K6iHvl0PJYnEf5dCQSDJB3dtg8E0GmnqvZR6ZYtd0GlyTnuCP
Huv+mMVmF8bFZ5ihtubWBoGLv8DrWr1zBdGx6cidYRA+DLI5mxa3QaJysAXlj6aQWo1u6azZ47jI
KSWTXpU9Mz7G6xZM29mtX6VHyUa1/F3l0wvYMIpQn/6Tu04pIDxE9+U15dWM55b9qwwOXa+3aYkf
O9QveXXddLSrLqSrb2viEMZLOLGLbVLvxcnN3zq9KtN8EOjMtIJgfHJwsLBk3seIkCYZRaupab9R
Bd86tXZWmhMs0SEsQyZr9gCSA180z0dgrUeJBhUTZZC60LjitNzWM/pcD0pNlRbrIrAYeBOpxCX8
RryHurM0XBy9hM2+ItTIWCHjmASBaNDb5vTPL+mUAwX3xvulgQyDeoIoI2D9wHQAUYWw/iQDwps8
+vDy34pIA1jUAi8UMY7UuCxN7TneR8HwME/1x1SgK4sSP9545Kn2RNzczoq8JACIK4IGSEVvGN81
da3P3aS/GY1WB/4kD2WwPCS+zXleYnbDgwBNadYCCUnzPTANBOgzkI8Xy/RoT4ysJnd6rG8922Od
OUva3D57QzgF6XBAWbZcYs9/UrpH1zUgOPLLhLCyYo5PVcR9H3nZjQ0akRTQfi+YgDQcbKumZzKv
RHcfoQpe1S9WkSG7HRK5zRLEXAuY2kwqTu+YWSYPNtjjiZOrdLaocQ9StO+e7XbPlbiqS5I3eETR
CtJ3QNqDC2ZNZxc8rL/dQrXKzru0UiArmvjTEXDaHCwvTQbgwxHptyFP8lB69nOC+GsbWWWztYmN
eWpm2XDaqQAMGolsuOFXpYuO3KutW1vF76YJeP9dwrXc8LZA2ATbDdBsAi2mp49q0dcEOcZwVhZn
fO7FQTGURkPSXuo4iI5MGx+6hZaXsU4nYILOUY8/Dja1ivTZG/MECYGFHjx2v5di5NqaCeiTffhq
9dkJngXnrS7iQ46N6YUj9VBw0QXw2nL+Wcsn5CiOT3E65HsBYWMX2/25Gx2b3u0MZPXqG9cliYED
yrA6Pi45MySG011T6K1OryRovq2dJ+JnGUsEQo5db52ueBZ861O4JLu+DwlzL53/S9l57VaOpNn6
VRp9zz50wSCBM3Oxvd9bXsobImWS3psg+fTno6pmpqoGU5gDdAutllJuk4yI9a/1LU5pEmFThFSX
1c3AxI5tD9JQU+SfPjJT6ZZPnOyMRanFzwpPGg4tIHV2xToLqUFO7ipRA0lm1Bz2YXTiNP1rHvMM
yRTI75zc9TLNgEWPfr7VJ/9Jh/MN4qRgG1ZDYKzKn0VmvzopEvBQ3KWGLrZjKLZYQvI1Z2jMqt34
HDlUk1CGqDZl055sk/GK5uqvhdVNVN07D9NYrKt+niPYrLGRAX7ZbSErO+NlMIgSS449q1LjCoxD
lAKdBuU4fR1sEt7M2R9LFR8Bt+O88khE8BPrkzGseEK8KZE86tL9CPX6SaOpKY9gWKVm9DTixdvi
FmezYiLSzDzqIo3OsQf5eKzu/WqBPiePqipXaUnyzKowdnl1Ga0FwbhFM88QwqtrgR+OGfwT1ES2
5dWjXBqMeJQxEs3nVALDILmYUO7ws7LM6DbJlhF+ufjUmIkt+5bysjEbwF53ZsaPAYNkiuWOTgm+
iQrxPVkbbUSjD/zmfsSAtkzD6pbn8jWIh6srY74o/AwOBGy+Q88/pR4ic6iH27KiKrWb4Z1j3pFb
H2Yb0bCrAvHUVcXBKTnL9T2z0ijDHObnA4oR8+OaPBDTKH+Nirpyxupizgs0IhQqBOwBK8aAB4xs
YZcl8C/cTcuJ1R7kJJWYkWN2R3bNr3ajw8xn48JYvF0yYZ2O32/yxqbCse/T4uj2xMqp4yRCiq/s
+39+v0mC3tlVdh+edQDfSRYfhKE9a9NQb/WA0aJMDDazDekCy6rPSus/a8snAD61jPTikqKM8lfY
BgTNg+CN1R66WlSazAvCD8+r7bXfVO8qM7T7EKhz69i7jDgN4UNHInUGyTqmmkUo9qkZpYNXxUK6
zhrTXegm++eQuJgwBo4WxmvkEA4PJ9DXFrtAE0fiOkySlxCDix57mFl1/3VyH2LdHQ+9H9xNCegf
PaGCr+/ArItPv6veupF2XN1tFqaBRwnz1ssguhdfKMVjz8G6UacftW5B8cWYHboEdqUuHgYe3rsA
S1jnx8hYNS6pHC/QasRSA3s1emLUtiLhZYAgBNEyhPZb0Oi/+nkmpZnkTCpMR1ncQoFW9/gXX+nF
Wwd2+9NXFqAE7gcUVbAynT6dLPL3C4VngqaChReIGrftC2MvztpKf+9jrJZmd46lSZdbFVKwBi2Q
EBOh0j2OsNKuUEmbmsu/Hp77YbiWMS7XeUbDiCT4UuDG+snocaiN2G+ZLCxY8+UqDIxuFQO7bUuf
yiusGvmkYGpmMOKkKI5dh/MZxzqwDf+1Y869GobgtZvQF9J4OBKoRm8d+A2AEcRuyKNWE+iJHisJ
3+gYxsmFVgl62JsSW0NASAQ+lV6a+okvrAMG4ptrKP+91Z6m1joAoV/kdNNwhiRirofWrxxLkjk1
D1k9b6M7DIyymIJNaCuM4KkFDcXA2mdo8NJ7d98IMmOivxT9Z1R1GTgfD96XJU9G0WGb8DRqdjeW
S8R41N0drBbIBQm3VTpG8dHpmZeRqlJrpsHTevIxtAA3erGAH8OOqvOzFpSbdPKmfSAJdPpd1OFQ
TsFQSROip1M+WC170sHSknWq+QcLSs/O6UnVuwTGq1hyRm5ian84yNWl7V1SJoOLwHR/FDWrXgqu
GHdb8Q7VDPb29GBj2sF4Q76sGLV1Zkcwd50TuKgXS2XvbDhe6AE7+yLE66W6faeCC4MxdzkoNIN6
LozKxWFI3TdTMzbCl6fAw0Srye7KE3kX1v5jnRUWPxgG5mL6sECaFNjOFlXj/xjT/kdDy15DnnBC
i6ihFy3H0BPYczoA+TyHa4ObBc3iyhj7M7fkQ1B9VjzSQIhtQQOXU0xGlb46enrQPcr7rK7vyF5y
+NGya0/dEAP67pcpBNbErr6mhQFkEgmhY5ePYA6DUEJq8OF4LSPMfcxXPvHDJzuyQ/D/tW6lOnvN
tKW+n/R8F6ZTve5Uua5H/QbreTcyVREapZe+ghbngOTVI4pv86Q5DpMx3qrhCNzqLu2oYeA3NFeJ
H3zV4fCjcGKxpjh0K4bM2Fo5wqOyJmoiw7qczSQHvXbDA9uD+6mmAKizV62S7CJqyRpOrAAqF8y2
0F5xboUENo3b1mOQmHBKVrWzC13jC3DfPea9bGsXkkif8gb0NTpk7QBXeUgGI/Ur47W2w7ORdY/S
DsvnXC/C89S4+BIsHTsw6JeDUaLmcp/G98Bmd3pAPzVjEMWQRvdvqeOctdzdVBN4GjNa6q3Y6Upm
m2bqaGFrjGLR9tU60niEkDTXjv3U7rwxupBgzbZ6x51jAstmK3vImB9NdsD8yAF6Vk/upgw4e/ht
MByiWZ4c3DFfJ5EbbMagJXLqNweB0P/uYshJ+k68BRNFddzZYp+Nsnhoa/lUahfHC9UjA0jzjn5e
IG4qAeLNkHFoCuse1H29AhVlbL7fjaIVyCztNOAzWdBfmT5HZtQdQ8XVFReBONh2Q0M8V9Au0nv+
BiXuHqC5NEe35rBVhM2fUbEg40Ijh68pwSJmK0ugxU4+L1s1V3PpEZbNwH22RBTQg5ngPOtZHDzC
sBO2Hlp+Nr3J7dbm5c3EvbkHOZUcMIijNYeSQ2jUXTnwQx+vGGIZMQ4hwLTtHQPgdJ25Wv5A7g0R
0asC1qQYvXW0fpY8X/FB/soTzbm1U0BbMqRUHLDFvVqqKfVPXVeG7IMNcxtZJZas1HwQURmvgliI
x8Anv0lT8xOdYP4jEUnmm4xvyIpjrRy8eBvoUYiZT4k75bb4jr32uZ7sbVEXFBTXwxEocbCtSZEG
Wqd/VcFYPOCAYC33EfyLQiQryuxvCT7HS0WxVh8WIWWjPgJ8bc0O+gKXpd6FG6vDt1AOCDECKHJv
CRDOUf/Uszevde/oBf45c9L+HORtQaiJOII+9Dc9r3Lc3MMnjQn1kh+OV7c3nT3Ty7tvthKNkOAa
FAiBum+IhJS0w8SN+gyZ9x6DFH6heZ6mVN6o9WAqHNvZCo3qIrkHdt3QZaumm9jXRdaw9srI2Wn8
G6YZMbyQziOzgM3X3hu2Z+31tmHjQy7S4EC+ziZPriKRLSI6dbwiKtfKdxjk0hp27GzzMwewTVbA
/spF5lM8jf5V4exZTonZ3NXtKxoUNTFOvm+nmeodoC3ndsb4UrIDlRaxx6DC7QaOkRNaO5q7mvaf
Zdiq/lgQbMIu3rYbQiTeKnbC+qxXB8+viwdUTllZ+VVv3WjfWcwIsyKoKHGZhz6h1Jks6PiI0p6h
EhfbPo4+4zp/lJjrE+bEcVjCemZOBoJvFsULWKw6wgn+5NcAiONcAaYF/rwO0+tBu60qzpVvpicz
moGysE4GTeZPZUECItVoP8KVCZ2jQT+vYF/508TTAGTsRTWgmYOB9SUYmp8scvomqHp0IExvYHO1
T5cvhD3NmlV5IKEhplZHGvTgeOZOGBjn8o7u8pYcaj7fOKogbuR7zPpzkMO3uAXZNEWNs7DYzqz0
UI0PphveQfHJflQ5FSuM3TclANGNOW888BFkyxAeCBofYIC8ap6LqBiuGduJq5V7ryO6TVFS/qTX
lTwgmnIZmSZ1gsrSUEYnjF8JYiXLNg4js7vE0nhMCtC4eSE8hpmNfTGiYVhrHdjhgvprdqqPI6Or
bUCp9YnvD2yJa32J2Uk7BLUFSAu3D4/kCEXADr2NYbjpQjlx8oBsRC4ezWQZ++6nMGX7mMXaB0NL
+0OxMOIQ8567DHWOIRP2YeW/ZLF5iwLd+9SP+PRusaX8ey0oGLpqJBosyfasHe8CEW45VdprUsLG
1o6q51CabC+VBletaVbGfGR0Ays6tG7SsxKx5cVheh+WDFs4jiT72Ji9BEz9ljY9N2k/VOuQioFl
FhrTWRPV1amuHWiHbRBxPB2a6rHC0IzBz4quiSk/q66nCcodKPCK0+bWwEflVGBtA5puAVsOVE0h
LuF248bM/WMVNu7OKd1xyRWN3qwkOBH4z4uM+nEy47M3Sy8rDr0BrpK8mXgSggdiZzftOORx/MID
UEOv34MgPJKkGw715KBZNihaQh9urWOc2wikoKPRcEa3ZbptTY6bLQzf107TXkeHCRgn0viWRRsw
+eEzPMRL5UKEK6PYekoUWUxU2nyi5TBmXLJRsQkkwLtNZDeOPGLwBXudz5im9dcU+LZ0vSkJ9VPd
DUGO4ZSI4XqcAn7hVDgnCoLfIFDMzGPXPlkDClDXtbdAJd6mG8OAYVlgHc2s5mAASw4v8knaRQMc
j42agRo6aHSldrbl05CcEFmnMU8EDc9+SAgAFei1Li1OevlWyylSzIqnoOwZSXRg/CK6oWFqxdGx
sPaWnzbXRiDwMt+alrAig3Nc/7KGEhPAlHwh9Z1FwDbFrA30/NLh1J+luGKwsOlF8NL7M5ggW2tW
ALFVsbYjweSLMIieaQ0tzp3xFpMsFN44LhnqXmitfiB5CZlKp9Kg14BdEEgiyiieoiD+AM6C0mtj
L/OQdx3FrakTtThQ0AQA3n4a57YqT7N/2MXARREWwcptA6JNIy7UKZB3djAsvKm3IDlXxh6+9g/b
xyVPeTT0MrC0OFV/4Foal3qN9znw23e3nZKFGTn4o2z3HI/TQLwPCrCfgEYofOjCSuNpDRSF9oxo
7UJlX6iOr9faabvKBrWhresnQHa15ViRnaCyhhg4Gm3HA4SqW724M+3+yCzvFHbpyLkW5LIrELP7
sb5I1/ePE/TM3AVR4Mu73AkefCuRq9LwYpo4zbWbbYmkgPZG8eNsCeIukVuUzaUa6QY2W0ABKgb5
Xbzpfv1DEielBqpm1GydjZGBtD9XX3bMsoQPOKkNTQAvuO0d5hE57QoMO0qE416wsQLA4S0Jtt5V
pSS1QJirtSuQODmU0cx6Bdj7C9LWexwbNG4U9CbO7jbKuR69rn7ToDyuwjkkLfMECxgd8fB4yOt4
+kNAOerKJF5hUSiI9zF2F0ZMTBLmRF+6A3dMv3Ek+8kE4ldnPQ/9+Grb3mtcDQ9Ax9Ety4omJ7TW
gstvEWr1Dp5mQDbAPRO97mZbpVuCkTZfQXU8jUCvrmHDJiGmqGllJs5rMpUbu+jEQg4utqSpvbgV
jRi+ibe6OjkYUbDjCcTV8b0tgWOVBA/a5rFw3GtuMZ8ry1Mu3HPkh2foXpQnmxwrsQTLjaX18dLt
mUtOPuHIQe7wFpnY4t1LkWFf8dt2lXQt0HT3AwgkRQ9R8gNbyjsiMrEP172OQ/aQVuatBt3Zd+aG
sfYtiv2TSfsWYMfmajWYWTu+jm3hmndL+yUACBM6ct9mhH10+l6rjD0fS/sAi4g8no3TlaZ4zjU7
T9Tjph0plCsl170Kjs3Q/DCx+MIFWs1fXjMorHPWvYmKFaANAXswFrZh7eiwRaknWmB66UqI2MPh
VlybmEcjYW3aFSDejXvqlXhajByKewO8uK2RchrlajQzjM0piYnJyO8t0/jExdBCyJzOdoxfsEzu
mT7elKr5CtpbahANxwY11cG9V+84xQ9EMwwulvYz7yifSDp8NdRf1K1Y1JhJKbUHLIPNwjrWwZr+
Sm62yD0zE2tsi7gKBuOV5SQPVDdml+83k6EPpNJI3wAoUUJ7BPrkXr7fNCGGuphALucuQkWdWocK
0ZeHO9SU7NHO6V6k1FYdVdzgz/KoSTXzoljJnv65PHYZXWhKrVOO8Bj6cDc300Z42CKJTW97z7kp
CR6FcdSvCCqr7ADOuUGLKdcJoYYYTKzxwhm3xhmuRVyII4EU48bSNex8tjILkZk/a+YbLIblmhIR
AOOJsaVcstoWGlNuHxT+OWBqwy2cRytl9ke6OmJ6dwRVISUjI6NGeP1+F9tSfqjIYEC3i5ERmMFz
vVaHAVuWm9Q2VqMB2OXgK453vPFqiz9Nw/VSmoZ1sMfAXGhGxxLjwJ7OVHDnOu2jLOALZY310rRK
P3Tzm1BB0dTyYcMd/DGN0JcbIFQHu/kSbET3lU0C1yqR6ZmFOOQSJbhP2MHejokx1et0a+yDeUI7
l6k5OuU64zbIjQfMjBFUscZGQufPbdgLU+OVEHSbrEmwUqrrjM5K4gvdO3G3C5iLLS0zQZwutCNz
k4SKUwDASZMcqjz5YKJVnSm/te9HN909jKq9EJcuHx2suUgL8DArwP7zr22j8BAK8CKM7TILqaTu
ew5R5WdedUSqGTRg7S3vu1r3F9z4j/lYy01MQ1Ohpw229ZHqy6CrtoNNiCvArTDoyTkhgbeqyBov
41IsRI7WK3STcYSc1SRYq0SFz/b0EfpAABS1X1yPlXEazmUWhutWq59z6W2qFiyxHiR0KeMnzm3T
fMBPZlTPbAjCfZePvGSY9SyW8otWYLENq+zcMGYSrf3Kj34lK9cI6qhlusmwEmxcUfHMj4Jd5BMv
pAjKHMeHgmc7hc8urb3xZ+OR/rWNuZJPuGx89OkQ1vEvl6HSzgq+hGKI6wbqZ1XyELNJtpN/LD4d
mQB4bLdVzWKhBckvvfLBAXaYw+b9g7xJCAdZicVxgN9EbqReZjru26gNfqkuOpMtx21SbBwNWpmj
dPrepvHchsGBgzpt1kN7qGnHW3U1UQ8/M1+HQRrLeQnZulZWLpma+IN7bsnnL1jKKVNQdrJ2scNv
K7zn7lRtYDq49BX0v6LJvKuGrmFJx/FZGpSdG0jZQwU4Qw9cusodjgs+WOGyecRlfGfkNi1hGVMk
7NIYdhiXxm/+hPek1GmNrVv9NUtrb90nqKkMnLWYhppiUJe8uck8c9hJt281DNxlWFJN49okrQa0
fTx96VHVyWvFCRyIOMmiNOONoH4Vbz+HdKi79rkM/GMSUhFDkvrOrGhzbEdfW4GEX7m6lMTJvVUE
0oDOAlZuaLBWTq2fJ7YxToTVEAG7sEz/pxFcZad3a9+J7wnaPqQllRjlcQrQP6Tjf4Ol87WNZRis
n47tNrt3I8gKJSXLeSHLRdGyahjZ+Nj0ATtNP+gIvrc5xAKvXGctlqYQSj1NnmDPSxVtjcJ4Nepg
hSBOsXCjI3tgauqNuUtinF4dt9hrGskWTmrTAp2WueDAEkcDID3JHLVzK9gCDR92zoiBSx8q6Jil
aGkcpBCJq8t2q1Pd+iAWTHlWbYqfpAfuFjQvWgsTjA+zbJbguQrMawCOYXEbir1X4JbLCbO16zRv
dQmZQec4MBcBnVqc2pNiED2BjaqdpelX2PGzd4HtJo5wPwG0YspVE2aj1mOZyfd6rL1tmREsJ5f0
JFWAhRd+icOOxuwy+PYR/bIBUy1KO1tMeThOtcxdh3hKsKhgqDa0r3ztIMZsIju+Z9nBuMxY5Qfn
7nLhg2E+1EH51IbpbvTM1yiq30XTPoOAAyMwowmGUYVbZl/OohA/7WAipVZP9KRVT4zlrjo5/6JV
TzDNT95cItHkZF/i91KWhx6W9NqybM5b8SWu+KOQhCQpj6mFzAUOu/CXnRuYFKODsGaeRiV++X14
jLsJkaB/JUQX9ZR2ANIG4A3IcE6hLyqtv4rQsbaaSJqFisBR8ShcW/ip67GyoeLxmyPznCSpvptk
qdRSk76+CUWy4HZU9jySKLJ7riCfK+oCl5kL0qk9sHY5nUed/aC68N7xiZL0HYdJn4MzzOyiXNI1
xqhuGl+6ZVIxrk4MPK/ggQ56rKH9R8Il72hjzI3OSSD0rVkMr/CPezq0ooU+Ju+CkNlIHLwjNLGI
khyjom9AsstIGiThj6addeEppyx29qvJYCQSEOb91hH9AzLvsY4NuXT9rMdo1+AkToHHYIkLDRJs
epnp20FTLxy/PFR5ZUF08I+5Q8jIo+dGRYa+6genX/UauhCWLqzWnbGuA3FOqNVl+gKhxPakv6VH
eWmaBF20IRfUEY6/SoyzqccfTGQjSX7/GTcEkf80ZFqrqWsqHckGqX4ZO4Q7x5wkRGeeXDrObA2b
5Ir+7g/Vo94VjbrQNEWowyjpLXHO0CLEQhf5lcvobNK+jo3qRqr7xmhkIVVd7QyjPToZvtRB5cew
A2sYAB3bY7fbNx2Xs6SOmD232g+InvE4Uoc+ZgufO2cB7exzrKILcEm8F+Z07Vps5ahh7KypNZ6c
FhJH4TLv6obPAvZHyjYXhdFibyBgslSKcjBimLoxTmvNTq++HE72hMxA+A0Fs0NepmDjR1HH4LRt
F1mHj8Fn+RG46Z3Q2AhUAMgmlU17UxbPBQTpBXNoJu/m8FU694ajPoFw75n/sRVw4mKhgKgwDDio
PilXVLGFBzdMX6QRn0MG3VissTxLNmwLv2rOPrlc0+QTDcc79NwVm4Hj2TJxrHQ9kqChKuiVyp61
k8eY3CzClqOn1rSPMBP0ftmWlp27xl8VfE3H8pjC4e4N8dTA/eyWtPDBcJYEkgrzvg8gL4nSuqGZ
3BR5ri8RGR9x3+wnjG0k840UDX6Oa+T0o07Tq4u7jVIcSAaj/+lmDxmJYBIo2EpTHZtCA6fmS0dm
qthvHV1KQ5aiNDLm2CWNWWbORCo62m0glvbo0NWrc/jKTAOoq8XksXXFveaRhQIC8RTY3TUevcVU
yffQMai8sm0TpzF7Fxe0uNFZ075psJ3BNt4L2UFtIhkhdbNcNY1+1hAxl14TQ2oAhMRsBt8HJy3q
azJ3lUEKXIBoPo/mAMrXrS6+5DSaZslXHgcg3nETBxW9dapBnEw2PrUy61iW2TIpPqIervDoFM84
4F/81IKFZRWvSOU0Lmazna49tePw3mYJc/QcRqRGCN5BZtzUnnYzvb7c4ispd1FdXynitHZxqKdH
q+oecLuxvMBz5n7daZK0iW6go/XFrLU5Dlc4cWzifycqToBX6FQCasUddl1Ed4I0Q3Awk0Tb13Xx
TGAUekDSol9HP6yp3waT90Z5WbPMgBf3c/SzHThXhP2dT5Ba6MaHEemnGitdzUifot8yG/bxQD+X
Jo1pxWgO1djR5WJdBgnBzwJdi/oa3AVmvNSJLhF5vPYlZkXce0dLMiRGa2LGU3A0HzZZgszOph0M
jn1DfDaZezvWWnzlEdEGZ5zu+2mboyfyx6QHspQFta4wOczY5+iIqJKI3dyCHg7xkxP5b5DbidQQ
x9e46/xIL7cyZEMylMc2lI/CC0FB1zQAohVohk78a3BWHWnbtYm1UVrTSyR8LlINz5U9PTf0zvft
dWJEg/Lf3cacyaGoLPYRBXhejUlkH5fn+b9NTx4RkBoYmUqxWsdQYvo04WFuh+2ib3BQGE3zlsv6
wQFoEyqQPNq8rQhQWwqW3mWWG++cOI9AfnJkQZpq+btuJ58sS+uYFy8hMeuZ4L8MukDclLXGNG6d
OE9J/DzG/EJtUGIpHga2MryWQVb6O9dPttrWttm3OwbJj+lk4OLF+KJupe5Rl9A6R6nmnvaRl4FN
z760zmOZVpixa6j2ufU1hOkdJ9QOgFZFL3HPK+RMUGosqnLdwD/U9c3IHFpAIWetusI7OlF2A2Bx
aoDEelKP14jaLOQGCbnCqjyAxODEAX5tKNCiCaMgcdoZL23LxSxKiLZakr7AeXsfinAbc5Tcj0Wl
brQdLnWjlhRfGe+VA+7My3wK9toTm5Q5ejM+mwgWq47FAppSN92KCCJ72pbgstpbH6a/cj+71o2M
aC4d2Ebo4260q3TVmTY3s2SpVS4XQlCz93fpHp40I94VHq2ATLV4QCCNOHb6RE/7me5Zuay89uCI
LtsRst0mPtvimeJnSReZylh1qRHstPHFAQ68C0P7AMHhORYoWUPcPBKIuU2u+dFYahuAEc8UN0pa
u191jC+0G1/zSpzHCTNP24l7gai7bBqfXgYOgfw1USWwsXFy33zv3OLYfGaNMMF/IXLKOF4x834x
IAsywVJ4frCEZzLXzhHwDzGKdsfY99kFPgQMwEvinyYOpX3xJv14Ln7pjxgO5Cobmw2Aj4aJdfeK
PtMdCiNiy2DSG8L5YNEJE+FrAo9FSzYabUtUMGk/ktSx12NaboULudS9qUmNlFYhRsPku1ZDvhl9
9t8I00yaMMcwALxloj4lkXxop6VuV2pr03xmmJ8WpJzFN5Py//wGpbwVWCyLvPmGVH4UcFEpWWn/
8u6/PxYZ//m/87/5z8/587/493P0URdN8av928/afhWXn9lX89dP+tNX5rv//tPNyMw/vbP+xm7e
dV8zbrPp0vaPcM3/7Qf/8fW/gXc6QDX/Z3bn+qP7+VnUf4R3zv/gP9id4l+Gawv4m9IwZ36n+Z/s
Ts/8l05VjSnoXCZW6xp86D/Ynf/i/3HByBoeCQ7DBLj5O7pTs//lAQI1gAm6OicCW/5/wTul8c9/
lL+90PvPf/unMPgmoEUdCKKCjgrPhjpa/gHdyYa9LV2t8ThsNg8Appwjv4X47c3gu3m9+K/3/+vD
pefUOwrS0AOjqHhOc9pX9Ab1cPQnULeFp118npNbRuf+kXClB9MvLPai7s1TnI7+Ros7eW0sXOVT
0DUPQR2CSgv78oUigxLFTht/mpq8cSAvftUFYVxOaRFcuncqRN6yUAxwpEsbrqab3fr5jWcyxQQz
h7g5vIYwlHcwNdD+k7Bg66MIL4SyOP7+/zX1pR9MgndA4ZHNw9/fk2C5LnRiOse2JBD+/U87X+58
v+VQKmtySO6IJgJqlz5kKoS+3/v+QDiGQN6dQp6zgvIwPrV33d0fLqvf775/0EjFwzVvm3/7p+n+
9bVy2boJWzio31xP9vzxP7xWwqxDSmhHa60DdcBlkzwhBM+ZiLDb5D6mqE7F1k7Z41qmebuGpDJs
+Px4FwTjeApKhp+6bS2yZLCPjh9yhOcERyHaFG1DraG6Dt+SZiBRBgaTXUp2ze0gKuiMZdytC8Da
c62f2FBLfP3738zi/vjzVQh7nUvRcWFkmMIwAdz+8TcLncEwyoIzcKgE+7o6WTciF1w5XrF1sbDP
sgIeYpwEm7wBWpcWpAu4P7SXPpYgNopjYAzJ42RQn8EBkoYWvABtMielgxjbUEI3PUKWtyWoaC2U
F78q10BQtZCslBucxw6PU94M+ZZQ68mNsx9BPYC3qcUDG3+d5DURDMaFv2qyQ789Vf/0UP3jy2r9
5RYUUli4fYCXeaZjCUfwGPjjL28HeS+k0vRVQ6gG2XA6DDVD/DrEKwDZZOdUOjaqJvzRVnq0VT+8
75+4aMkcJ7AoWpkebOVz/HDsh7LJsISYilqZWtxxdh8ejI4ZMR5G3dD0B8275EFP+AWoCgeIpNkP
syeJqqZ639vjA5FwZ/33L+788Pvji+vB/uBh5pg6WUo4wOZfHjGyUVPHBNFZD3F+c1xVb7LUsM6m
RTEAx8IjLMB1ZaGppXrorWSYv9RTEl1U77YnbLI/ksIXR+m79wIG+5buEmSDbvSA+E48ngKAKEPc
WRxgHP4QdlS+JLxqtUkAuSkZ/ItoBpXgYdQtLADq0w118yAZdXfRkAH4wAHqOf5ch2ltupBJthos
Sa+jSFftBCQEb2+7ctlXrqmRFYSsJ0gXeXmvjfpwpSsWxgq4NsX+At93mA23KY7kiYIkiq89v2LK
FbfUIAVXK6y5+dryw6agaz8VdMAAsyQrFzDZiK7ZZHgrW5WYbGP11WrF4e9fByn/2+uAtGCAe3Yt
0+aG+8t1Rsqk7iX+GIpZqE9YWK1BFqlAH21j/WDZX/NQBGZxrz44OnDF/BzC2Xgi4rdWd4g+IWD2
mqWvA4cpuKt0bWVCcln58NezLn82U44nfV0kx5jq4rusG89uahp06tS8fFFp70SVzaezcldMFu5g
USC0oaVubMEC0QakUEmVD1TUHsp0GPdTBizAHTP61nHM2B1sGnJ/2irNKr4qFTY3umO8LTw3d/V9
c0++olLIUufWHl/cUoljqjDFyhhTftgeDTfEKh0EBjwk98IwPWKwXdfLZur73WiaB61h+NTJhWFF
BQ93nde6TvRD0zmkq6b6BLqx31B9yeFonPST78CWlNbwYo0wnuZp0rrTyJdYJAD2f//aASD504vn
WDbPXVO6TBUMm47rvz4hXbwfSuoef/0ZBkVNbH02Y+LY2Nkxad0SHo3LIWuGNWafamZQtPu+Ue+2
kQ7HxnhLDBle8tqhhwIQQV1Fz1SXOweMdaA6it4jQKMLsNcbSYHzHcbgPb5j/sBUXt3ysdoPc6WS
nWRYPft4vHkzgdPNo10f4YcSopKAnBAR0nluqPzyEEASvoDqXhHEQukfx0fax8drFzegnCz7XCSX
SaetzY+maQP7C5m5C4+ZK558pzuTBYfCq1fhzoD7tg6kV22Rkbn+hJ0ThyOoV4wtLdQV2BLbSz8a
7FUbeJfQyIS4y2NFYiobfrs0IBZxV3CGHe13GVBpLlBEk8i5jDEHocz3GaWiiIPsopkrH06GO4VM
PKzgLMk2lHV/qRRgcSvFiNg25vzjEIIXuo9UkpcByh5+x7YM0PqL+rVFNyXohjHKkXLNcQzQeA77
l6FYuq4izd9UoaGfPY+6XaPJb7pXqN8Y+//jgjLvG//ywJUSTcYU7CmF99/2CQooitYUwqC/7fp9
dfSxGFfgd/VNbzNRIuEaXotJdzdz2e4yTSf/KPlFV43MisXfX7nmn5863xcu1yUnZMeyTA9cBz/s
HzYtWZTbbjSY5ro2p+Hw/wg7k+W4kSyLfhHMMA/biEDMIweR4gYmUhLgGBxwzMDX9wGzFlXdZl0b
ZipTJCMCgPvz9+49d5ak2TsyuAwB3cNai8PMKoaXpiEOzwiINzMHlqYFX12XxQc5EwsnYIiOfofw
NtbpKCgwbbMSZztujGsdWHA/gmKAozDrhLZxErR0DRO518CbXGapFnLg//KeLON/Ae/Z0jzeEh4H
1Iyez6b2n2+qxILUcKu5sNB4SlJNiUOj6uZmT4qxSQ2voJu9v07B7J1eH3HlizgsGUlLJrone5o6
7u+YPu0hqQisToDBE2TMWMzTf87Cr0+OqlDBQXrN6NiebD1GM0kI1kFpOYwdm74QsoiTp3wE/gGQ
dnol8WVsdzOG6lPnX7kxAZOXkf6ZCbuG7+YZyAqsEpwP3qs6uH1/sVxGXcGyTiYlOkl7bnOmu366
Gwas38EiibMrtIuaM7S7odZr0PXkv1cdqSyjFZ+TPvtKfR8s1fInsrTdyPY2msa0FfSEvhNmZG1r
iy2DGPBn9K/trsVGYUZ3fVltXCN5zrNShBApDu6E22zdipjW3eQccCIQGw3WhUnCZB8GC8HqpAVg
LekdEwqGTcJsHe/Wz1+xNk6bximKG0bz58i02x9Wb7k4ChcvjV6M+3xw2vc5HWieObQBLRW9liL+
aCx9h5OyOBC6uS39OXieFd+S4MX4KBmOV/gFWntsbnXVjutOeTRirF7ecy/4KVxBzA2qjGV+ZtVn
wxt43OroDTfL9rtAK6fpKBI/e9BG9ve2yraNarQwRTIC+KOhw0gniipTD4fCBIGDCHdfaVawn616
p5w6wiitrDcU+h4Jc3CyjpNDgF85AT1jiPUOAg23m2wvHD0A3VZcayOdYAtk0rwH7RJNSXyKBpAT
z1/c3OgMc17xb4WDhdMmkYhu8T2OjCA0EoQNTdVv6f46m6mos53LbfMgyyCcJxIFEJNdi8R9I2NB
niwQc2FZIGcaltZ63PXtCWkQm2pUEo2rei9kQ01OjL0QzKU4Em1E2MgBrP1CkKyrm4vBaDRGBygF
A4oUAWEsaQXHTIbWqTaBgUpbc50kJAFi8Hsp44kZIxHXW9+exaYGKyF1wnn1Jn2Q+qwvgtoCRiIP
Iiiqh1sbNe1X0zlm32VOoxcdUkX5017KLxBuGmTKGk1jDH29RlU8ElP+ROm5x3mJMKDQAHVXCvNv
Q8aKS07K2tfVn7i2vT1EiOGYv1Ytnpk+sNLnRBonVLzJqdwqDTLpP6+CDAPHsnuUISkKohhqoZ3i
/JAxElYmUismrdYrJnfAZoOfEl9U2qcNSvzqp2qwAeKXBs5SmghvubPzDh5wMsw2LGtHXyt3dP9V
GYkOKc8ACkmvBHdAlPqh7uXtTubHFve7LZ4JtlHbYkrHMJ08eYs2PqFuPypG0Ak3O9UMzweMr5mh
SwTtQdQPz0Bzz8YUoFWGolC1Z2axqGQCsyAXO4fKwtj0EjU1tVN5S5SV3vSApCSpDJwehCkMfYB5
oCxEaPYzPees0NcDheShKyk1NI0eV5YMZ81MsIcghGxM+SsrWondFUxzmi9i5MycdkiDUYsua9No
kFHsM/fDE2KiMHSoJpn4PNez9nfWPPRwJnitlJXyJZlJxmHfPelO7+2E9IFTxbE7br+P570spk2a
6UQc0Pbd/f/7nG/9n03XZ85n2rpDE8U2g2VT/rd9joI7n3HpWGGbD1gFYZsfCcE8N+NybI65v2fU
4nvs71it2SHIANUilmNTwr+oo1CKiaqmteSuSJ36kNapeO5bDdDOnsFesIuk89ATw9mTb2Bv/1kt
+9Y/QL5twl6hwJuWIQ+ZsXHIVX91HMc++JigEDnOXGLOvNeROKfG6sWZjJF542elc/bzDIeh+TPC
i7D73mRdb7pjact/EExMDOtyQvn+Mgmwzr136r9fDY15XlKgnwdk6bERXOKyqY6eKs5CdldJRj3P
nGOhvSQAXhGuUDS6SbkhSaSHgr0C0cEnshT4ZCMNhI/MU3I0ccxzIoCHtUyWcidiBoMv75SQxBv5
Xn3ICEuBX9EuM1s1H3MkDMp2k+fI+NUasIZmTTzX6az+S/VtL+2Hf2uSsd3TwjMDx+ICBy6RM/95
bUsk1bkclRPmy9kPkx63YM5g+Lu4IhsndAShBqiRXwycfACCC7EyHKvZYWQWKwLH1RENMqGVefYS
x/FHCs2sD3giA/Jrt3OjfUYmZAY84DdO0s4twjew8hmJLoaFdWrMaFsTO9+6XcvfUnZCuROolY5C
Bm5BirpY75ZQL4wwZvUz5wY82QhIw7jAUWn4LyYCgI1pqfgUIJTpdFO8pzVap//yCPznQZ9Sz9Fd
hmeBRZsK6aKx/P9/ewRE2ZuapaX41kauXQgwIP0k8nDXMaQ4QIprD+UcCsPOf36XJmZGHgnO0U8D
EOy+rmhgjWgHwraYP4y6ne6TlZqHNOmey9Lf6vVE0HAzoQ7IihO+eHkn8X5bx0mxzRVF/AQ5ilTE
jFBk08VEU/TjWvi5QCj8Bxm7/zyQST3o+aVBb3RrkDqECAlMonRr4zo5sCTfi6UizxOro36BT20n
ZJd1pXb9LlfGIIESuPQacZARMEM3aZKG8SIcsHRua7VHxTuDTDndI/NHUmgZQZK2DPugPMk6gZX0
A6itd8bOxzSVcE7pPLtTsXeRUGyGQAS7Ns29oyfeKo56RDzb7gkOUga0r8/Oph0Ee9EFPRk8gXeb
DaSrQ8HfMBDnRbNNyl4WvCSDdzSC2HqNCv/1/7+6hKz857liub40HwPf1XUSfGz/u4v3b9cXeuQ8
O3MHzMK0V03HsxozEa3aozTQnhjuxCQI8dwwscbJDP3nbKFQ7MzfQDYJB9RLrN0QJ+HjImwwRHsw
UrDmNZp/YEMxhty+C1yI4ug5pixzN2OwVCkcEogUgsvVJZBRcMrHW94qBCNb3+gOPn6u1R9olCby
MaasUV7cxoDiqBXmmXY8NNnJQS7hNRhRieTB8UQizGRufWTo4cgETo2/qqI8CrBJyMAE9AdH7qca
LMSQdJ8aY9A0rsujJfEpF8x+MUXiXTHMWMdHENILliiKnT0qXxlWREfS/mAU39gDkgKgsT7AEqGF
vc4KYIjkZ+ZAbqjNjT7GBnATfASsbXx8esU0feb+h7AJ7ID7Gz0VaGp37O4kq2IGFARQFWzz6yGo
flkREcvj7FSrpteGDafp+NDQXGT1sRGrRQ1oQ93bKD39bXMvbVyEhsByWD9z3OEY4SWisJq0qlSD
WgxQpEzcnSHBluLx3tq+E21LE1wndy7yajiLs5BrowA2nAssbw2iMIt4IC1VOaDlotkGtONWFE1E
Sy1f6plnyuE8OXfUB8Q/rifLoTtBqVJC512hM5k3eYSJX/vI3OptiJpsbZTjb2vMjwOEnr0NJMSb
szP1NgILrduWg3khXQKNLaP5tRtHB2sqjybGxYPFudIdOPLaGh9BbJA+LYjJmgCrmiwVq3lM9H1b
ppCBx1dO8dZrq3p969AMXalp+Jgxu9Acxn0c73PND/ZTOQskgtDXotY/1zpMAY/Zf+jneBPEjPqJ
54zc6pm+pmGSBDA4QL1ZEB7KwQuGZcbl59UNFjoAGazTQyNsxuZcX9sEu+DZEq+DCl2zwpsaj2gI
9atl/8UIYdzrtvgccEIc62RXiwERWqzebErCI2GyP/I67Q4WiHk3Gz0IY5+chCfsdCQ15Nqn9IuG
2st0EYLY2slX3rlPmJQGpmWsK49rRJv2OKkeUb9JWgV5hCsAe3e3aU0+2Jqglwy6fDr5h6wyCOsc
cUtXw3OJ3v/y/aWZajymVjDj2gDkmRQoKiC+Zl0zHMpi2E0zluLGX1fa2GxbhkaYcAH2CwVizmTg
YE1Le60893i1t5U/axvFsbBeyHaAtQ++IhHXKMRJtra5LzK4FI2WXjDo/cJHQsQpZ66OKTu6IkBI
HL0/CYr5lWv8ZEGgA2VtTFlLOyzuS7nvQc0gEohm1qTBgZjv80xiOz5ZFFa5UXO1RUuznNiyxkGC
NxtMehhgu7a28zxyMmw8nx2RQWub4xGgq4JHpqhxNkwu6ecsOBmv2QSasMG2166p9NRaWLFBCiix
kng3yeOY93qKylrk2gtM6iPRNS/Sg7UpLX5vQ/uLbKziqkXyw/eGDynoELDaY/FeknNgI8apWUFs
Y4GlsxoK1fjsIk1/jjIqbDrda3di0i3qeBuUGr4K0G4GjblNoDHzjyzMN7GpULUifFiZU72mxapO
xV5kKe1b7Zmj7xczSo6+NZJraC17JnNhYY53vUNhYvFkHuzqT9sd9S6ixy5igyF5praqXDB2JuHM
kw/lpJovht+gcO1AAtAIpUqd1hSutCoRYFGyUMVl2k9njstNlB1jmnbn3qQi1JrsjDUqW9kk9zXl
Mq+wff3aEgNPnEtpe/1vr2/Slee3J8sfo4eLXlY6tCS5xPfcQrGmpRxhdEfgfhftNbKqF26WGcKd
VBsH//nTIv8vNSpPaoJDwBCvC9JHgP74XJFPDmgU9WJi6XtwKGlNW8+a4YkkOYtyWZv9Y/HwtAgQ
ApMs3z6gom4h8EfKEw+44RpwdaJ5+6og0cO75vD2DoHni7Pj0j9NCjj04I2iQGsu33+acgEMpSBT
55EICImOmQJz7IFoCLTkdF/gQMYs7ZVLUpTgDS0un4fmJsODTBe6ZCQjZZVNC5gMvohlK2zsiCQC
WWKqCH5lvdJufmWg9ymcH2PBztNxVLsiEd+mdI+QAtIAlEKH00gqWGBUN2U73MkazJikR9bRVvMD
D0wekkBERMtGaRVha3KsOa3oG+Wk8jGsTWTLtBWTKrTq9whP97odYlL/YHc8kmSaL+UUHL7/NNfI
NnuCEQ420eoryagP1Ac+tCpyCZOZTTp2emc8PKwSu3mKSOde/thn6F7iqeqxF+GQbqPK28wEQAWD
fQFsN64W3eyjSmptb1busCJHphsvEmUt7iPvl0xdPRxz378bAY4dmeRUiXY1b+wkhd5MUlRd659w
SdbYWxv6X83VSvv6glBa3+tukO61TtlPjsGLx1hcLgBxrAr8/QBeQlJED69Cm4addQQTmuBXtPtb
Qcm/1UX8agSjiSrKVfQLxl+JMda/EZSf0qT+gv/v3Q3a9ZsSsmJKa5yc7hGPVcppGS58G5puN71Z
or8Pk6H/tuP20flRF9ZBYu+ygj3HBeJgOpjF382oo5etkakt0B3W3qzYEIjDUIJfuEBQIA15h3nE
DEGD+jce5mxDkmix5zcSU++aQUjCN2m4TjMiXxI1sYbuipiOu16k1Y/YIConMyhCIIegO4r6C/VM
ucPbfNSYq2y1BKdyTvTQamoEJbckZtJgGrshh4Jsnkx+GFY2b4YE7c8SoUTH0k2W1j3pcw3ZxOh4
TUVwD0JAWOMhFktmdDnCdLco1EsJtWrXwSU6MP0NzQa9rp9CA5hz9lRhGyRcIU5/qurLHNnpl4Ey
aZ2lYJwir6nYPCvJqySth5zu8XmsH2PDC6XpOJwsPBgcyldOuQwSovij89qv1Bt+22PbXCzTrc96
RGpTS/7U3W+Kd/zdp7b1HhNdiR92V/3RJEY/jNrZasE3blL7T85pJSx7+6tsXXxs4yHrkXF7booJ
XAVYmvUjiGvopRjJVVMsPS/mzmX7PJo4tp3gNTXrc8/y6UHgWayCSKUrryEl1EyOtHBJe4qH+j1J
/Q5eBGSriqTPezkWB6fN/LPRx9l6ckWyU4nM7mbMXheRgCoi5NOkKHS0dmo6AmY630EOibs7hzr9
vEO2JNl8/6auKfDIYs0McGX2ZRts88bgmx0Iykkr/fvAzUuYi0D2PDAv5D7FXDwP1xZy6lWkxWYa
4+ma4GlMRWBt2KdEGJG2HNE8NT5G2nG098uUZSqDLAYoosDpo206t6X55J2IPIJ/JL/Yqy+x8Yk7
eDF1G5jqZnwfDtt0rrP2Z+nHqIofA0gKvBAzUriA9K8guWcBS1EF6tqZs5vpDddqU1fYAFTn2zTl
y0cLR6qXFAVTvp+11l371juiyGetn85ZgF6UxYPhwVPW0csmBMjeWpV8L5BBjLK/4eqs17NXDbwe
bBi0dtfMRP2VnBL/WNs/SNTbAPGnFIEpSOs6+dmXSAnZ4BDrWd6hCMDIa/kjn373CCrDHl+Q39DX
8+KrZ7XQ0XR6KTWa2rZG0qo3SEoV4SRuZm7Q1v4l6WJXzeUx8vw31RYfTUr7h5MvDy5i6Bz1dwzq
FqfiUQW45gAx3POcksHM7hOb9Mpsoy/HI6AeNArrmgEaNvPQzAQ8FJ5eLSUCQGBOLTNkYM23rRB7
LFrG8VGkYoMIHT5H5F5Ilj5isoeqQLEV2ZICBrsrloqT5aQfRtL8GBm+r2ZfXmVgfqLz+Tkwqkyw
LBI/SFqmXZ/TkU1YywJMDfVJuXwucYKCtiQ3rx/32ozZxvAuTU23KJi8P2VAc3tEjcyp5o+ErY7E
/dA4eNRbQ3vzW4zA9YTKN2ESyjq5qP+0Vz3ROesUBvmgNq6NdLi7bndmkd94DY+Eu0BEY7+7k/Z4
cKLoL3kYuDTjsy5zh3NlSm0iSM2DXcGI9w2m17axl8cQhz/OoZuFlpPmJgj4DFw6qT9ZNYYWOKiB
Ltl2kPqdTiHJjgTyTcGI+t7+WfSqQfcqDxOnomgwvgaSnTfkEcP473e+9B6oT4DPRAC6xU/w0L/T
UrxL/xlbqwB/RRGWBx4BNWX+4TkZZCrrp9L1mofa+8L/t7eGzNq4Mu+3LAY3ogmeFb5olngndPSv
GG/vGbjfjxpqEPv72pjc98KFXWdq8FRqx7wIF2RE3NEulM2l1SnkW4PROJ+QHUS7HPg7gtansk6q
DUnsziqBETUy7rm6pvmGWF1g8aBXpZFvRyiCv2n9dLpi50WJy1x77ciDSDlz0Cf+kIrDI9i3J9cl
Tks34leyp9W2aWIeJJiEXkP7IyefkF2hnsNSGH8aq2t3mZGeneKV6MVdi/u9K+YnqrG/9aCerVnX
6Lkz4cVlPJFFz2iE5yfoUZ/ryv0VZFtOHAibo6tuuHLjjYjBPXDdRZm/zrW3ZIlVXZj27IUWYV9G
3zMPgM9tJrASKovzs+FczFb/goRG+yorXy0H8i1W5aNTwYLPuTMjQUpCS2CZ4KEsnCk6uBITZGSj
Eog/spE8GwYHTBR8cLT6QsdGzhRb8cfo89FDXCC17tMKUaPQEh5ArCblCStAvO366ksjeQ/Cy7vq
yl1hRcwbPf19LLVDj6h8NQbybnbBYq42jlG5PKpAFnniI7v9WeXwaWCasCYfXAxkWmmZO9sv2at9
GfpZbK+43ot3AY9Xa/wIyj6cWo8QMkNpa5VbO2RpHNkFCE5eBjNMwKdD8DvIHbUNXP3D9y9K4dxu
eRMrNbtf0JrXftyjy2+HHUN1mt8W38M47GVO3FOjk8ES911CudWz4cXuqxU4bGiEdkKF3+HvQuSH
Ow2tuYh3QfIz6fXP0kfQ0FQ16uPsHbTeNuoonuIUZjlXc8uc+Teao2aDwiFdBZyqFAF9aZzIfZ2z
+tPIOdBXmxnp9RIf73QJiNIMOZqehgxFVD1Nq4JMhw3uetkImg+93sNXRwxMzVEt60OWU7rhoMXc
DnJCg4eHM5L+OG6KVSHHY1PXHufgALBvip/JKQ5jh41Xc891/k7zvXzNDAjNTdP+GQLTXAuHIXWW
mck1IwJ4lyKxmGZ7DqM4gDE/KZ0DXDXDDlNvC/90jTiF0CKWjj0UeifUTDTldK02w9C8JjE9nDhm
5U6kt0pcPkEG8/E9Q9PXT6RPYQlt907d9WHpes9AQiZU5vWWzAL9qFnJTjQe/jMDY5BOhQPnXusO
YL6xPnQPKBzzzSgVl4k0Nq2LDlMTRDT8s0+9to9TjR57SiX7n50iCwr6TSDQI8tmWQbqbRokL5mw
fmPMK1bo4uhZD9ZOtOm0mkYE/VnHh05DIDUCJI1snKWwnoMiTnZw9jHAaj1+RmYkCK6q7ZAZR6s2
Di6pKXi/xkNS6G8QxNibO9JXJ5iUfLA0Z2vic2sNK02W6u2JtGzHIx1FsLfGDGzYC4kwSn5NDgFv
g8IL5hXz79SkiVE2gIq99iwy6io6YtaqqjBRJhK4mkLMBLMpZ8H3oA7jPbsWNbBPOAkHDNn9qsrp
SVVTe5+CDn/6GCdQT+o/I/HN4ADpX0hYS4SDLKqztF4nnNcgAVMOVtVMHhRxasDY07wFkptwYmBz
9lP7qWXgicIBKrjtY5eQxQbGIzsKdy6VHzD50n6ShFTsk0/wSem1tCOxqSxhhEQ21k9y6g9QwFgV
sYVgov00+9J6Jj8g1INMnCrT/eNE664mgkTlYLalVZ2yLttjWpSrxunEpuAkuy3G6JXnzp7dE6HQ
F8CtcqMZ/rbuvEtJcoLbjDfchZsCCJeSLCuu37UcdNJmA/b+GvgOrYzc3xrKfW/AYdJJGF/kCfnu
zCmU7ipCFAzIBIdaE73C1mWQIAofV+05lwkZEc574k5fAgTNhkyZEuslsyABzYJW19HOxB/Ly9+M
lMjZRaLTQvNbufTfxiYitxg/1xgvQb9w4lLvM7eh1gYzK4DmrQrfgEut9ZgJGBdHz1FtZ7RGG+tc
2lXHlKLhvpvZG/G/N6J8QErwlyn7LmeatQZ+8Tc33SpkuXrznfrYSH/HfPetSyqxJpDmQys9kAzT
I9f58THbHWI4lI2RePYqdGX2NO2SSX9P45mndaVaZ9wRKksFViZn0xEFUlTnKx7yTRAhp6KPNU7j
x1h678MYXTKYAYwLYopx8w8mwfQAGOyKj3GJ+oOrCaVw18CdLCp94LwUXZ58z7tr1iFpFtRMW2BJ
w7vsJndYfH2uf6lGyi0LawJrl4Q9zuPsk7gp8x6vrjTKhzaIFDGT2+/zeXiOB4TRpNAnG5bDaJNw
Cll7leujCI/2pj5/+KZ2EFPEskgLUIsd5gAzZN86YO0faaJagqzkfObpkWRqZ+qFWHAKTL1MUXvm
4D1WyJbqzcTgLfRHKwm5ppPeTtvGokxsVVnvptee484NLfm0HWdfWwU5O7dL5MhWlIB7As/a582c
bseCdXLC0bHrjRjWfKdgXBfluoQCA2rAyq+QBjZYG/NzhNsOG9OnXXpUmabLvJtFfwO8kLF0z0GH
WxPTEvxFYLyxao9A/H8E+Z9yJjhjSMpmKzvMlPGUSAwhoHiBKVYtyKtZR+2unI5MMLUYMdP4pR45
LmhRu0sj/l/S+m5IboHBCAT2e3GBY7TM72cvjE3JUQk1uGHjc589nnBb35Mw43FvcOhG8j0tIBcO
cncV9Hs4Z8klG1gjGIXkWh+FGdLhLRBgturC/wHpnhGlM46XjH8uSpgovaMsSLazo8O4siWLXoFv
z6ux9xk9e4G7HXRzb+k246CkkbA3vGupamKJG64AWHuYjV9znyZh52pnVvZtimZpNevdH+IdQTab
zLOL6qTXxWdtNMC/FU9r0AdfUhu70FDqOGG4pL0qL66gZdwGAsp/KFU1niQuHB+6L9hEtMTRS5cY
J6uyGHsoY+mqGopCVWccVTA/sAF2raQvrUNOGx0hUH2bYfCtrAahqZxVGnZDoW2Jx9zqMXg2z4r2
UFxboirocQY61m/ZgfXyqA0r13R3YnCeAjWUMSsGbINjMrrWb83wnpQLV7fG3FdITKlwlkFLkWMb
FPplZJ/eRBW5zyi60nVZuMx5BmotDFTvmg0+wOlsZ9XkCKDorDyiJO+vetZfObp5EDgKrEey21je
Ywy8ee/GCZLZ0liT3dxxJAao39pxtOmk80HE0eJsrzkGm/oFTQuwVkBPHMF/dE4H0pjT/46j/o5a
lE6LQNs0zt4lSZBZSOrVFBfzytA5ajvkve2EMAlKIGGq8u1sQ9SieWZ9zuohDXUzO08B4e/+i5dh
n3NGKiYToBztbu8tp7cFZyy+KZ9S3sV+G0QoYKxBa9blpPNUKYZmPtm7xdgwFmNOgNI7wWUmeV55
79vBfvaMjrnNxA5URaV9cOb+kA+uuRctwYqaWTxFuV6cXeD9uZdpjyFnJx4e81R5+6m3njkLfWma
0azzRh09kHJ7BAW8aXI04E+i5Z1wqdpA7lw4FK0e/x0To8WXOTf7yes++DGShxiceMby/oobOQkj
Y+h3bZ04rwP5RnCMHZMoQ2MXLwLKCJ/2OaY1vJuG7DkhfJUTvcpJPVLXtG/bsCgkTSHKM5Tjwrm6
tgSZE8eS7aOaPto8fa7jn4rDxlq61o/eBmQQ1c1pdkiBLQgNIDDbCSeDW4vHq+oa9Wl1DTS9VBCA
FvMdg6V2aWvNu+8pNRTctW6VsDQ9EvX0xLM3Yp7ajTRyYLiC9dSgm2Dkb2kOMq3wKhwVzu8BRDAd
n9h4ywxgMwRUEKY2F09k3V3mRFS3hJELogJtLUpjfqS6UW4ZYJebRgrz0gP1+Ud2VkbEKCBOA5t+
7OY5oNMc+DcegM9/tJ6c/Bpa2ONy8E7IAS7a4TVvcH36on+T3KYXScd1ZVr9qxSp86gVE1ORVN1R
s/0c5tS1WDC/SpBpvyEFjCEF8tCD7Y3PU2X4O+KRyXVVOGFREBTrrrX1s8wCGgW8onVZaeSoYELE
iNf7J8n5YFfqiHLmulNsumPwhBbumKmYc1fMQhMAI5TcOHZL4EWTJLd0xDGXl8M21xseVHvGHMq8
MYqCo5VrM13Q3qJ7AOWMnq0+PhFFQf9RKs7ZxIj1rPq4jsSnVt3HOnJPnansEyM3pDTJhc6Pt46/
taPLl4K56mMaUSW6tr3OqdevRHT8GrNUhWrMntXYDEcOBUxCKrAMndnXBye16ETAbKXTK3lbi+oA
1g5tQaBr36KD5FmTn2Y1gvALMu+h5gSmHgulxxSDERE89jby5Pn7C2V5eY4tTInTMD1bjdadiloG
1Qr+DM5W59Z7JpEnVvsTxeavehFatMsXDY7UrbhbbG5ry9DjQxL0mP9zjQhDHy5cTH7NWSt6+uA+
hW5MS7bqiN9dDQyKio5Ggot+snG035aevUK1i+g3vwudLjOkBOM26rmzr4Nc37nRgMsLcj5tou5C
75QxaY3yLFAUfOkw+5x8GK93BZamKY7qjTI0sYkWql42KO+pdxc8j4vXJLYuNVlfiY3WoPA0eR2G
cka66f+qYFAerThjxDl25sUq4Vv7Aje9ZxXWNS1oVGGDEWtSzMfbnHZv6eLTLtrmOitAHN/WhTmi
IfHtPZI2gizbVlhYXRWC4sj30nRo1aVj8eIm2Y2CqufQliCRROm8m6gZnb5AJl2VRrrxSQCAKdyJ
Fxe6gjFDI547Yto1Nwv2/WR8DJ3d3Ebe7xVJzK8hJ/qr8ZOrsXBOSV7Oz22Zv/mwClcEHqLJcJAH
o0UItujq0HcCUkLdIo0QrFB0dVDjriewzyBgO3ETHndHL/aEd/o/obHR7CBhBH/JuB+kvNT2gAgG
pVH4raCxAva/wCjKU+8ABGjmS5g4FdZ1G7lZ5prOKejUvvG88Wtx3Lk2MWElGJb9mFjtyWvQfFhd
8my2m5bzSkmxMjDx0GOmwHUzIRrw+93Qmc/EVRsv+vRsK1jJxCKoKwzNm+c2hMtmWMsJbBaJ5h5Q
BpxsRxsuXlxRp9ktp08tTV6MQfzMLbO4eETzvIjpTyMGl99mGDc3R9Li2g7FkwqLTCeGUZFQFWS5
/TYxHcdCjsWxUFiAsxxtaVHlz9/5f7PZ3kvwbdGcTg8sEEySA1J5LJ+blCTuXJF2B/Fc1NUj7RBw
fNtXemsxhHnGF0DLYWeZuoWkj40z79KwMfDB8ZGzmrH5Jtoc72w5UEuNaRSilJ1psyPSnQeQSnqf
B5T2BvFbLlFPNVCtjKxJzt9WkkT77/8oJ8JAtfKXVubF3y5YQr+NaTX4NEEYMiYGY9DiUZqNOtBz
h/HjSFKxSB+Wsfzn1TMO0P6luYU95BxiwzbwlInhmPaT++yLYAP/YjqPPSXFGlWuE3o6Qwad4IMz
wmBkQVH5qFC4a221deN2erKVPd6FzDBZFJn1FkuO4YhAdj0Hixe3meAX6463trToSnD7cP+2GjmI
XJ6kHQOOQF6oV5jRZwDRfjR99Im6dgo8iMdqnBHqB+Ko2tlG/8Za6j9NMZLsjobMsVoG+CPaO6LS
6l3uemOoi47EbC978IZHmor7zpPVbdaD6ZkP+mjmJFMFDGgutKKhFg5FfDG8sxsXPSpl93dEv+QX
EzZrxa/zD7Rhr5GdTXeotdapyeubH7a9zQ1kVvWqHDEeQqyDfo91JfSn9oiDbv5VBQmRkrCuqdEQ
QWqp1zCHKxl5uhRP//ybecqctNuKvGK8oxckdFa6eBk9gsXNrsXy0RMBl0BEX+P7HV6ATIzIsjP7
PnlDt3WZeoLK9vk2PxaEYOhNSOof0JfCJ34HImlnuTembIfcUvmnOdKEMMqBjRG78sowFlMHKUof
tYH0ebLjv/MSXjUMc/mmj/a6WgSpueTFkrvUn5OJWz+bC9jDy5WuCRBZ1dVYvftCfo2djl8P3GI1
eNlv5Y+HSdQfPtv/KQ3i4jbU7oc/eS9suf1Lg3l1o+roN8NAYmR7MgEMpbubEvkhOZn6Y5zRa1YM
YT9Fnx5660edmPOvIYPAYds6k6SKoIa20M69P3zhx6+IkDJetDqNb//D3pn1xo1sef6rDPqdheDO
eJiXzFQqF+2y0ssLIUsW933np58fVXW7JSo7E32BAeZhcMtGua7tIBkRJ06c819ciAo7LYf43wJA
y+g0fSti370tTG/7/itFDD/eT2nMXZEOnWDNlDq9a+51zkqPfEnxED0Nm+6j8KqLzoFvBYOk3CKj
bl27jki20L6yC3BDXrXisK5xSnay78VQY8KlFDedO/XVqMU/4olLWS0jy7STHPyRqmBfOPa2vLa6
elKNmc6FwmokyghddTvk301i067qcv2p6ALc5fDAguzrb0Ug4qtA43xsM3p7ddilmwJ5z3SQV+8Q
9L+pjakEb68VTglq3svfjeYOFugQU6U2bcVdtQM1yI12MhhSKQnaWioPHDbrpnrxEmO4Kik+3jpD
YHA7zM1VXWf9pVfgg+WMF2oTk6uAQUiW73H4/acKRyR05NrNex6tYpmEM4uAExHCFgpR92Oea4k6
B37rYxIMdxno1+vMNJHntVijMaqwE4/dHQMBKFHm60I4GiA88zJn8VwCTaUIVHp0iMr3z+JwWaMA
8c4cbAbjKaIseu1AbsE0vAUFAQYdXYZ08XewVVG/ygcFDl4WuNeo8WwyVLronnf6DUFg0g5Jn71c
2q8O8BU8R5GXgQkRJaX7FMru2q1xtFZ9uCVlpvQrs/PVrR4O8YIWRzLpLVUPKF/iKFLrSJupyUWZ
dNmjdO8M6uhrfAOcK6PTf6ldbz5HzoDMXFAA3i8D/TuKEFwB4Utd63Bcn2zTWTsQbciz6v5OaZhq
mBV3ogXTUGOLtMjL4cmiIbZKnERHe3wQB6TULsASHVBDua5R7Fm6CpDtgvUy0JJToMujYNwhn0Xy
Qde69qmB0nHwR+VOFlS0x6R6yiz3NxpN6aoRiONXPaaLdYWrTpG+0mejSgE4Ew2fiy5q73KTjlVQ
/0SOUdnwaQBpFWq18WABL5VCWZRUhdFxzFedJe67Mf01FRLpAeNkVDK7IZk4WlQvhcmB21SmRZ33
JlX8m37w7TX1v3yRdgFmOKFxMLOMdAYHktQobKjy0aOevDRNrW9lN17hw7DycvuP9FpuWSolILco
70df5cPgY2BMzcpkSHcR9kMwH39pmnSR5fUfHL36ARjvRrq6R0cB+3Qq+5MaMxjwolHupWte17H9
DZmflZsIj/qutpQoI60G4cKS5fpvVNMdHu/6njowPlMUBDBeQ8EoX0RN8SREtHMkmOdBdZZZ7d3E
Xdnv8mhwl9BqgXUZknZ6gYyj03bPSeqv6hQnYsLK7wAx3kK/UuhkFxjUaLp9C94+2NgJiwEv4zdL
uNyjTeU6asurDuOZNVwQzArwSFlGQ/1om8oOw3YLqtGE19BHLuJcKICQAzEb8Uv27jofnMcY1Pcj
UiardKSVHPqojvb1yhO1t6sz91YKD3ArK/nCa+3vZWaBWPNvQQ2/piS8VxQd/emOm15UaWFdYqZ5
MJA9BQPGpbb2lmk6/vZv/My6jIPiTRukc+HGtxU01lWDbgVt5IsY4jcgnbWQolxokqy5TtMNJdir
NlEBg1t/OqUO8ZLG8Gnq67phvjB1W0U2x3uygwQcn4FyjC6v/NrENj2e1Amdi9LNN2Oc7NRJu4d8
ApCYhyxS2KYbE753KJvvxCoaHER4h4LdytWVVQdmkJoAh2VXEJVEHF4OGXIC7vgdNceroHOnneg9
hEW51dANq+Qe/hq3AF351sT6z4FGBoWb8Bepjw4e6FcExeuCeS2LCTmS3EYLNU0OItMwAND43o6d
H3SdgAI0shjkC1Hpt4FYWRUkPyQVsbSlu4VqXdztszzdKmiOLPueSlFD5aF02w1FovYSRS/aKYgu
+Sur537dD0W3csoNmECDwvKyNxiZ8smFY6dvqqgPAZp5pswx43FU94F+omlTCTRRC1IGFRahp714
svs9qHfYByFsB8KTNg9enI5R7um6AOBxtA2i/IBnO2SaFSRs1DR8bDNjSbPshZr3byQVn1q86RYR
f+9OoB04sJJ0clWaLSFZdHMHVWiT21jTkHzUfnTPFr0WcX6gbb/RSpADmDK3CfjLDGZ5lhtXNAqh
psXpS+tc9dDwI9sBXI6gnI38XjG0jyOOfmAV1TeKlFd2j8x9if80JMPs1ZHT9+Z6huoUgmmZ2nFx
AO7fBaQn3Ofxfo5hjYKYKG6VmMZxUZXgDJD3Ubj6yaze55VxIMjdZdqEN6VZ6uRof5slcD9Ztwdf
8YEd2hosYvkN8XZrOVrhhZa42y4rvqkx0PoSP3SrdDeuCjQ+ScYdgkZ3nuFuCkdfWDjDkPJ7tFrR
eN1HXfyr0KInRN0jJFoWdmYeRJf+Urp7VBa2NTh0eEAL/bER1lWceQ8InPzAXyamR1uwioX/kOX4
omhWaC8crKhR1DW/1R1NroxsvBhQL6NHej8m6AHYQbZ39YQyZFs+NyboriDcVC7wOLTLLi3bQASt
7R5psfzmRvaEPAARLqj2jtnmF07VG7tKoMBuvqKa7zvPUdn8MexfWPZ2KAmy93Qfy5d223U00Ous
AUSQTP+XxwJt/lgJPEOBigOd4OhqVPp+6SyxGfuOxeLO1ulkStQgl9jLHEzEGm+lbO9oC7UNMxtk
0P5BA63MqcNrCn8dxj6AiZB2i8PcAbm55P6H+jWImaAbvzMHi14pfzou6uPFFNJx64MpW4KxQT/z
jyTVBIOYTC2yAkkmi+nM8IdWxmbZ4eW6wQwBB0QVUwByeA8YwS7EGxcsSLLsVc7YNl5r5fgaWMar
a033Rs7e1rZUznEHkXs0DYeeVLoNJoiCXDRZgKFIce+h9bsgX8Ucj3IjVAyP/N9qsKKdEmknApft
/uFO/WiHwW8oA29K1a1AEkDdF3S8izLhhhXK9dRuHH2spxVzlVbRrw60RskcQgOUMnwyFB4cfasn
1BBAg8XMi2aJV3uyPc2NZo8xMV27kT1n6OXKmIqNjrZtQo/qR2ayhKWJPhy3HaG31J5WZm9sKE7u
0XtZNG+2CkYEx+ZFa6rOCsIIEJNiW7WFuChy42czKj9KRy0XeVHfMhnRzSPStdVkZck+ytV7nHmh
W4C/iwZ8uHJA1SIlHpfVTaebCBg3ETY+1h1dEufCQgJ3qUwVPQt5+GWVKtqu9r4HyMCufdRqiLT1
JcIQzc5N+GMBaMcVVc4bKwY6VlL9cUujuHamn7QyuIdeclPW2XAhmgbeRGk1L3yyMULZ1sfxK1Qv
KxWJsbBzbkNXrtjSxhIZkgjhbA+8GJ45Fy64/CVoqkBrOlZIRIVHP8jBS9aO+hyaPhWlyUUK2cO8
82n6wu5TQqzUO04ScEsLCNdg+BN6/2UydCsYlSTcnXgJR1mjrmLLraAlHInuLhLZuKK09Q2Vmfue
Nh3G78EGk3ECUYGQdgWAGkOaA2rWxhro/RP+pPR+E5C2Kt2ZOv8RDqiCatADOEYtgndpSVre0RZh
RdCDY0gqgqdzpQQp1uD0ojwKLcu07PDfzb4BaL0FDZgQCJdxNLLFMa8JyWXeiUv/6ILd/X/Vsiat
Jw00L8jSjyJkBkoM/71q2fJ5SJ7T/7Wt4uf0tZr/uX+Jl8m/bE21DMk1SaJ2YEN87P5U9f/+D8VR
/zJUxxFCNw1+kgKy37/Ey/hT4IAmhQRL58jX4JH9o16myr+QTRCGw1+rqzotrf/4l2zbp4n0/mT/
/PqjcpJmf2YcwmHVdGBFUkcxCmKmqk+k3A+MtK5rw1H0jr6WDVtg6EDj+JRykddbw/6+KurxVTdg
exdTt/3d8i3i3gMx5BJVn4Uuk+dGDHuR9fjvqXSQKTrtx0wcpGGThbqPtZ8+x0Xt4uIp9haopwQl
Sa5zJGK6CRbF0PL7RsWnRO9hDL2bgyFjVoKAs2+KNn818sc6gjWis0uGaqd0FWVeOBpLhQ4IEDDd
LMBED+huD0CWfYr4WEHAYiw83KmH8YDE5M0QD/so6B9GXAiWtgO02+rad2nchVpCLlbj4ZBH5UDP
vX7QnG5vZ0T+PBz3KQ07E45Wm76aRfzgRHyZerJrT6i9SOAKXY0dQKvz9461vclwRKXNgvmt/zzp
o4hIuZX2o6dDm65KKPm1SNfAlwEDtvCg+ofGLqNFOox7t0LOp4+fdZ2R0XhZaxY+PoxexVwu+Q0d
efjgPg0hus2wsdMRF2gOLbt50PT8ylQPSWB8d7LhSes4vorxIORPKlz71uoPlLv2WhU8K4WxadX2
IeO74Ot0UP0GfC7aP05RrYu23yta9JwUDfKe+sYycnS+/OC55NynJrGZPkxNow8/n02YdQ8F34fE
54ZmxkOmYV9qp9oh8sWBxh4Kl8+hQ/yflhI+S2gL93sn7fea1u8bmraFs51+aaG86vXWjR/VwFrN
m6Li9xsRTl3ITKFqdWPp2OAp+sbjDac/gFPuTd8+V6m8aQzrZmzGQ6o0D75oHkjrn7EMfaCQd2HE
IRUbyyZrmqSvueFl8lcUxM/kKskyicUvkCDbphqwAgfkTk7ucuUBHJz3D7pn3owj9uWY/E5ru0SI
EkjS3oicGwVP8Cgdf3IeomWlXal8ZR8fUVPEz4PXH2w+/DSNWHbfWM6bacXOCrlpHQOx+NvgP6A5
+/drKMPeVq+F1V9PkzOoxg2X1b3oxt0AkHUars+tGwhxb1rG0nAHe0vVF2EUuVMweUlUD48yJ3xO
cRGMm3zPhemt6oLnmHcUEwWi6i57vV4DrOTX7YOtWDeR0sJ8oyINS0b24/U0udMkKZPGvdGzLvTf
oyKBCFs3aXjXUKSn7bantI/AP+CsWLHWE71UjPrN+z70Tfa1QUdOxenVUeLnPmd3igBdXyUMD2o7
kfDf6EI+eNiJeA41RIdFVRXGzYfAeySMOZNazAd6OVHMRB3H1DQhTcf4IsyFh4eJl7OvrqenibLo
2auaJ4SxlpoevclIHLAwPICuPaAxsW1ltvEVczMk8Zur9A+I5T0rnXWTR85vL7aWBfyjSInewN6R
zlRsSDTIF2BggFHHww+T4mLTjjhTd7R5Am0nYvgLrYvAPIOP3B5KiYmVE7+VlTjk/EARbNW23YNd
Jm+gbFatTLbZFCynGNEvaddj2KCqV3XVIn1IUlqN9Flrn5Hp279yTbh4DzrmFLqygk5AihGHVT9M
YWAKXmWs/CkBiYDftlYD5u5x8EwBgzAVBG/Tvu3M8bZApbXlv00BqqbxbDXsWTXxFpUXr6qoe0gC
faN07HzTOKO76MykHd7nB4FMGM9C03TdmtH/bT9A3UAp8N3jeKgttPmk0z4g/3XvWOXWgbRL87M/
ZMCkY/mUOXRpBgRx1baAxM8250BBh+x3jMtqOAV/MwBzPGbMSA+MN3CfQeiXWvm9M/oH0x6A1NbB
Ou77AMRB9ExjzrPI0Zh/q4WPIlT50uA/nnO2S4w3R/4eO+OcsvmXOkreTIqTccnOGtQ/0xxlXXsI
+Yu0Dh9LEX3P0h5apXmY4mU+Rs+Yhz4Xkm3uJ28gJBHInvY8iJltPLbXSv00Nu3j+29AXCumOwCU
rHJrhE9kvARFGSzrqLv8+29ZjGgRU2AO+Quw6F1o7HSRB2/w8N9cfrzPKw12XGYw6bap5Rbtw/+V
fO/yv9GfffkobPvfStn+P6hSa5Acncj3/CD+8ynN47f/k+ZZ1l+T/qxlIjbLFRKNl/9M8zgC/oKu
QsVCM3QywQ9pHmCmv0xhkBoalqGqhC2kvf7J86i0/2XqjmpY0uasp3X7P8rzGP9DgERTYko0TfJN
HaI/kXKmIdZQdmhKOL17crxlv3J21g7sy8pfqgv0pJbKBfizVXbVL7uVunQW7QXF+jUEpUW+lCvK
62f0QGaSZl8eZ3rcD1lnPySqD/Vt3A9vKjp4Oakb7g6LsNg64fLDJB05G6bQ8l9Hw7/enEnhI9sI
/01CZB+GArziZmbWj/sgA+gJoUdJ+vGnIqwhRymvtd9OD6d+Por+GY+BKLHqFqFypmJjahjLpp42
7ilB4p2DSJ0PW3B89O2IBvjPyPnmds9j//PMsMe+qKUxqorWsU5P+fNrhn6re7Riia5r9cXZmWtn
p11Qzdilm2SrvgE4RBp2p2zPaZMefd+PA88uEGULYsjyGDi881/hzWzRMbiEsX/vn9EHUqc1+nEm
ufWwsyx7OuxNYc+vKqHu07HIY2dnIMbOZXjhDNd5r20nN4tYbHxsazRBYyTeaUa21jKsrVCiLCGg
Y5UUmL9gkQBpV89otqifxWctfdLc1QDysdFRbpFcyD4tsMbFNA4lIuuiSS91+tLiVr/UdFQ0lj9p
/VKOiJPFmcn+fJwSK2zN0acrG+FGQ8N69s1J0DIHFznEsGLZX8SV3IdxqVMxtcbFECcH4F53mo5z
dltfQubaB1PltNKGne2cF0X9PCsAFYXOA6GIamqocIvZVo5js+kVtXUve3C7DYQMVyuAIpZhtdX9
BtbbAPbhQusjcJ+nP8NsyWM5b5uINKLHalvmNPTnDx/YGgYzedFvKhmAiI8my+/A635mdIKWhoCL
ytUoPrPRZuHkn0+P9iuiXNgH2LNwUhZdnBVc+i6NztrGtsltQu1eqH8fTr8cZ8nHxT69nM0PaRjQ
dWz7/d7+IWxZHdZwZeMOm1JFFQ43GmS9yVjlIC7VdtLGp7lun9G31WZL+f3lTISxNQ4j2N/27JRQ
sM7o8dcFOV2q12B73hI8OsnMcmra8aELSahDFBsudRXRNsUG/q9cBgIOMFLPAG9oTTfrusj3prBu
pRaiCwBr01VBrsPbO/197CmOfogGk4yrLsCOE3FZBahLfZ593TJGNJK0ZBNG0V41ghtDh+Au1OEb
/W7kHQdq5kbifRNODoLdbG9lZuMC1wfXHt5Ti6yKnp3RQKTcQJNNBXA3sYi5sOSb2hmfSksQPorH
TloKSEINmjdipzfg9MethTrED4QhDLr6bQc1FzZbhMWX2+W4q5v1Q4G/wQI8F9Zqen0oJJ0t2gE3
XR9flar8qdOhWYZlVj34avo9CKNJ/YEA7efdL7+FnxDgGqONj3mmA3BLvFeqoR693Jb7YXHhwjTC
TwbkERb03+Ne3ScZOjapRt170OuMMkx2L9IEpgVI/4WCbvMysAGFIyezU0ZQN043OUIQEEokWYjd
/pl9OW2BLzMjqWfpthT2l4BYOPBbMz9NNi2lYtP70da/Ts+9Ot+E09xr2nSkoxhnI9D6ee6jysL0
OKY5lQca5Isw3Y09RQg1fIr88mAIqGBIXP12ZHDdFukEGP3uDgILpsh5MbQoW9W9ema/zoORTujn
TJoanizJLyFZqhDxOgCTmzRwA/phLq3ypqaEt0CUFZEQq1fokkQNnf8zp8GXSAEwCDsDMjtQ85pp
zAJwF2R4mXvYd8dmbX7rtCIAsFnXRnYtOoFsmKJyYz4z5pTPfppjElZHmoKYTy5HFJztPtFVMS5Z
qbaBumuX3WLwAakVwz0ud0+t0v3QWpyccrlKo+p+wFBmbPSNQ/MS1t264ZTycY9WgGYE48F2X08v
jy8fBI2mSVKW4uikLStmUcxsK7vJrQKXqSi84tb1Wtrxr5imr6iCu9NDzReiwVDkWgiRkARMsuCf
F6KWq20dRuG4iVvLdZYixQtzyYKkZWZ3we/Tg82XmEGBwySldFj10sQ15/NgMMa0MfeUyYDR9jah
jpQnpZwAxcLIv6Nv1rxUPiLppwf98oYmYtKc8NLULIcHmK0uAreexOko+JjOyip+qDgQuo17cXqU
WWo3nXYsX6hS/DNVomevphWu3WGWIDaFQRW2BEkcHMYeJ1XM8IqaZaOcea0va2QakPDkAMejKD7P
oAAi9+FADZS6NqIZEIp68U1ycQ+Vfn361b7M2mykecKQJEEvqbFv2vgnyIai2+bBd4DyILdXp0c6
MlWsR5sYYNNo4ML5eX2otiGzQNjDxkQJnhqwHPdtJR24i+05NfV5iGe+4BhMtxxN2CoB5PNQemA1
aExUDGVG8UY08W0bSf/MlzsyRyQj+LsIk9f5srnMouwCDWXjTQ9NPAB676YQe/UAuyhjf/rTHZkk
xpg6IbwZ3j7To3zItlITb7bY0bqNKS3Dg3dcNK+OH6JDKKusvkjr3PUurE6Lz0yZeuRDovyK9ocQ
lFMtc5rTDwP7o2kgulJ3mwS6zrLwdJD69ejJRdas3UhH+aDw7rvJe1MCo8Owr2/yu67Fzp5UsCXO
G8k6D/p8e/p7fAnvpNbSwBtjusXahjMLoXZti6gq8nFjhyZWi/puYlUFFeDwDASdxM+z2RRY1Jwe
9cgCZjFxjVIF1RRrHrgbLQBZCwJrU4RathZFDMckDgcDaKBXP50e6+sJRlatoklKDm9Tqpez20Pl
ST/odaPbKEmsr7TcnrzUcGge6hFMUZ6qS0CJwbWZJeYL5gw8FOpge1X/gZkeKuS5sLrdCO0SI+AB
80pD1tXKTKOStpkvfiZC/ltnjcphb1kqudV8z4W51mJxbGDJDTOIHIdTHkurpR6lypmN92UeplON
rBr9ewd7pLmdSlGEYdaghboBm7ItYnzfME6FgXRm8X/Z39MwFKN4FY1wMp+BWrihPiTKsHGj/h50
DdKGFML9xnvA6fD19HR/2eCzsabbxId9Fnhj5kI4HUD1xN+sRN6adv7q++oviH9XeeifuUnNqyLG
e2Lw4d2mff9hPBMndzVJ+ITWAOUB98hF7iGdNeHIKw9vqHGTj/ZVliT3Bgrk57Kz+T3ufXT0EQ0U
R+UUWT6PnrgGQuPg6lFB8QCvVmiic9/hzujXxqZOSjA7IN2+tX3TL1UjEpcJwr3bAYWR4tyjTEN9
vAy8PwoJsRQaV1lzrngK4jN0czkOm3pokOMV1TD8rGynvAda9Us1m27vk9KufTP3730MQDYBVMDV
gATYbaRgcm/6ynAlUTc5s8a/ZBzTgmAXvXsQqM78CjHquSh6hSSxtX2xLlBd2IeDNzEsDWf41iFO
v6NfEKFuIqvN6bX4dd2zq3RLOtLhuCHqf54dUI9WnCmpuxlbEf+R5qBpm7D18LvW657TphmRAVr+
G2NSF6RWQpcMUZnPYyZhV1aaqN2NdKm3Yha5anLE1kE/wXcMziRXX+MHL8jZoeLFxKXImmVzsTr0
ORgnZdOV8rfRdTE9czgaWSWr/+mJMclKcw00EVckiM/PKQWJUi82Wpd+XoKybKMgf7jIBjvHXTaP
Xk5/Q3UKEp/XMqOZgoof4swUSGbZfhnxqmrguBu4wSGq43VTfXfUxIFkBzwXggJIBYgHgYqAz9ih
2aAmsXKtdCLyryphl9UObnhvnjnJvu4wh5ufxg7VJVWwuT2IpeYR8JbQ46JXl3DevBil6HA8kxFo
s7o2E+oYRGkAKYbG4jVnk0qSoo2ofilsZBn1mEOLtIehpUHtdSfbFtSQyUvAPU2wLcOtNbkOUgnh
QA+AuwEqjPPvYYjmDXSz2L2NVTNCEyrEcAfFLW+I92PU65eZ0ijaPhgcAP/I0FvK6vQcHvtYtEI0
GPWapCUzS2zkoAs7cSA4eE0trm01CNdaAb7w9CjHNgDmg3gQ6SQZ5OSfd5sr+qaxbAVeWNKSvgSF
oQD0aiNt2Rk2+gynR/t6tpHr09Vha0+pwXul7MNZI0ua+i7m5ZCyE+W+sHJUMZGZLqzNWLzVyYDi
R2O3zpl3PHLEOaStMA5pbk09r1kYK01WnecgHIndD66pYMwThD86PJ8UpfhT9sAoQZD7i4qWexQF
96df+kuGajE6e5+7jk0/eW4WkIFnFFSGg61eU5zTfVTUTAeoTGjcpqncJ0a01QYbqpl3cXrgIyuI
gR12PzZSXItnQcDN2yBSEODdigID4tDp5UpD5vzMGTHvKkzbzZyK+3AYKXZ92dWwdNS2bKFhw9sF
pguDXuJkoKDRucUrvQds32D6gLht270BOTWRNtVQ8o6NqsG7ZjSDq9OvffSBCDFwJekjQuia5cvc
oZ1awT8R2poKWGYcX5XAAScBIjoauqVXp+tEmFR6QQfhAqKZ+Zk7GheBr/HXpIpL6ZdOA//MVlxq
qFTyPMPfgotLvRUiD/aT7HCxCtPoVWL9d5u6pr7vO1RwelDDS6MIi9+1asa/UET3LoURI3JJ0zWF
HWaNmyzU/AetDuDCDJXyYOejES5gcfXPSWUIzG4a9A4WiQtfJagj9ELiAk24pox3lIrljx4FOYzE
bbu9R/q5uKqaHHio3Y5ijWCGAZtQFo88aZsttbRzl20Sef2GMyJQb8sxdDZ+aL9opaugfFLZm6Br
zSuzSOWqdEcPDFo3LkoL7FuFcu7Kq+iMLQX4KJ6zLlZNYJZPrSiUS6XWXpxWta6rrFK3uVv3iDu5
iNPEyqEKkArMrT5C8A0QK1eFZhF5FtopyaBtKI9br16ZYbGHoQZyhr2XYwqid28Kqjf42KSmXJaD
Zh/MpgkXpHqQYWqtR+nUqrAIiQp7R5E6unR1MH29LAEqg22daArjFfzN4qLL1RtuQnQkw7KFlJNY
2p/SiIc7PzWab4aGEj23p26v2nGxyvwy3mawWbAVrrTr0W6z30gBop5SlflP3SiTW6jmyZWKCEy2
sqHSbLOo6JRlTWaD+obv2S8FzqAwt5G4+aMpMDbOHB9HUjcKLHgA8rGxEJ2HWngmaedL/G2QqvfI
rjGFtEdh3LYmTlZNLvUzQfbIQcL6EUQai/Md5Mzng4RuJf4IVFa2dZXbDxgVEHHQDvlRFrCBTm/w
Y3GNLt7kH0p0o4HweSgzVGu96EdsuCjngAfT4UOvxsEev58e5+gnJH/CZNIW0AZnr5Qoo+kIlBi3
SWGtKBk/Am1CK6QMH51kfDo91tF3koQmItaUHE0n54eTUUfwu04g9m9p9GNSyUYgV9Od0LeXpwc6
Mk8WsVHQoaZ3RlHs80CYJBR24RUebRg00O1Oc/eOYupXqUPX5vRQRwMxBq8GuRhT9aVk5LiumTgE
+G1vIHYx2GgKdQpeS/kkch8graCwH7OdYwQPTWddcio8nnmCY5+VSjBFE2AtlmHPphBDLzg/A0tl
Qj0r61SiAXRhcMtciSFBoLJBd01BDHHInirDDNZqXGVIM2Wp0ODUUae8dPwKuXcr7sNfqUqF5sx0
HM1NTC6bU592wgrMktVALcaIImWwRTRni9g8MmwagEBN3CEdcZtpyoOTQOTO8pWRISt1+vscWQzg
qv9r8Oka8WHVGYaHcLK0J3xp2W49t/PuMM2ttzgt+Wc207SAZzcShiIc2bTBdO53n4cKEKMqaUQG
W9sSJP997xtLv1Gqx7rLvbWXoHbm6P251O/YFrZ0KmcOoHbuk7OvG5pNoSY2Xzdo5XPZdsmywCsj
h1kBEbMe/o3P+XG02eek8ZZD1WU0q8r7FVQ0HXogXrQo6Zyet+ljzT8mSCs+FWBSMPGz9MKmUJGX
1L62hlUo0RotybxYWokC/RYz3Mhf+N0Q2ZcjQgg/qiZKvcvT4x+bTGvC79BWM4haU/rzYd2gZFGj
H5IRgfvkNsYBsY7U63zE+dJIGwCK7fXp8Y6lU6DL4CUwIgiK2YeNvBTvQL8Ptlgz4QOJMl1adFej
cJ+R774RzbjWs3SfDeeaPUd3J0AsByALt2lt3shCNULCdBXB1unVXyJB+zhJ6vvEwTVhxK/FCrGu
0qt94ncPgQjPxM8jwcuaSlF8ZsqOvPjnr+wqAWidOPe2Ftx1RIii4Lr0fedMjDyyRQBFQa7gMLO5
Bc6+rQtonE0bTIYyOmhsW9uPFmkhBYsFWuar0xN5JOB8GmwWj8vUNQSunrzSgLlq1dnBnu6gBUMD
jbN/ZyiHDMh2qELPy2aQKPNSjT3khyw5GhdJXaMpQ3rmkQSyr/TF6eGOfkYHdJVtsyXEO+77w5ZQ
osHA0jtGJcKIH2wB0AuHrk0TtaD0jR+nxzr6FT+MNYtqTu6kVAX5inGMOIRsgO+NSnVRhBMq9D9h
o3d/R5SPpJujA7HruDVrVGHn+65LK3sQ0lE2NirjS9eSJWWPQd4GRid+nx7qyBYHcYoxDQ00i//N
zocKVdygHX1/6wj02ZZDqUZPkRL0k4WMV/8aktFN13rQFeM6jbXYueZSKr1/4yFAn0p9qndqPM/n
HUepExBG6+LLmZpgXRwFLStcPKOShlfSFT/iUR2eRN9NarBWBasIz7Zeuzj9JY6tJHqIbHkaW9KU
s9nNvKSyx7aU4KlE+toCDyouTaQrIe4itN5c6F7bZf/OmLpKmRn7O5vm4ucXt+2gVH2/l7CK8YNq
2h2iFvXCrfCe6JuH0+93bFE5H8aavd/oJYmSwmPdYB2igjaJx8uo4oaEbm3yb2RXU90VvQWyPzSI
poPsw65MEs/TEq2QmxzCrYSVU/fpFtz8OlDau7gCaBGE98rQoX917gJ2rAZLZYT5AxxNv3RewMO7
TBROxzdtFBpSnoaPqBu50dL3m3aRdaHc9gPcXhNdAfLiAc3FKG2WrDDQc1rSnql0HzvK2Ff4GbKd
J0TgLPRGJA1lX7GsjFpS2mxEDJ+igwTfiR6RcQ9tVD/PPDwo8mrpJJ3+ABDoXOQ6+lGm6w0ZOVdF
upqfJwSJ5zTTdKr7LvYq5QqlJ5QwsY8ZBuzUIveAKaBlreh3aPciUHDhVvqJKAdbaUwhfxV5jCVI
FpzrI86ijzXduaRFnYxzAsTq3M2wijlq005Gk6h1vmiM0YXonL6gb+GinwhqyAcMshnHXllQJPHP
LNMjo0MH4mvgBE5aNS/UOVHpFLLWwh13ZwjTuWZ8093A3SDO8iysEcUwD/lA5sW9xGA3eD29H2fx
Znp3boIG0jy0mCZ08OcpgXCfSQ3ZgB3FeRxQomBEMW/IQCireGl1XXlm/x8dz0Q7gW49gLh5g8e3
qLmkPjonFFAMYM962yN/rDf99z7H3GuUCIUtTr/iLF9+f0UdqJugasBEzdM4bnMiKpUKr9wMo6ck
N+1VzX+Ymnzub9p4KIMEZArSKbU/p0c+NrXgEizud1OqPK8h+HE4KkJDVETYinaoEpQiUMOy73of
8D3+VGWzD3A7uy6LBiVJ4Veuuj79BLMs8u93B2QmpUMniGf5PL1IEtZBY4fJzlEiYN/Qxe6ioDbO
3AiOvSehTnKJnfxA50sYPZcx1K083mEQ/AJff6QI1w7VU0Va/Vv2pt8vqWvCw8/7ESdumdZnMstj
rwkQGCID9LqvuKy4tz27Udt4p2Mu/oKoEqLrehvW1ZmTcnZ6vX9OfpoCxeQOO68ohJldACAiUkSJ
XV9qo8wekqJ80sfGvTs9ccdGksKgIw0w0KSZ9XniQrcpUeYxgl2cC21vhkqLEwjweKx0vej76bHm
cfn9tQgDlNXoVYGWmg2mN67XqUMT7CxaZzhK5p22aNwqvaFtWT900s82LQ95rTSdDdkUFdOFOkTI
XnoO6l5NGm5PP9Cx6QTIR0EF2D4YySmIfDi4Q+jppoO1xq53qvCS6ni1pMFyrjVz9BMDPjDpW7yj
0T6PkgnMxTSzC3YZxOh1gV3Wd9RanJ2KVNm5quWRsPd30sMS5V/mqQhQmLjj4hjtLDuPN7UapWvU
cMNdrrT5Ksr+D2nn1Rs3k0XbX0SAObySnRUsybJl64VwLOZYjL/+Lnou7riphhqeC8zLGP5cTbJY
rDpn77XLa3ufC3eQ3Kql46xys+hwn1/bmOWWKpQsPUWe3jxJcp1vmry51mNaVo+/KhHLvKG8wsmA
nSozZ/3e016WCZx9LqOTNy15Z9K3VZLbioLobcuYq+8sQPqVyXHhsVFBQu3F5sDjw7XarYo+DXtP
eAmh20u8fFxbZmC1hfhlAdqMN+/PxEtXyEAa8nAK26zj5/cxAQGdjbqBSztWsTCGc/rVSLHix/GM
KFhW2ga60q/3x7w0V3hufC7QcLCgrS5wLBGHF/aYnMj3+WrFSng7U5e8j9B+HMbK9K7sDeGVXXiM
aOdQhBuI2Zg05xfptDUg4VYmp2i2FW3jEW2ex+FnxIaHegBjQ326IZOiAiOo6a1hw+aDc951JDHS
A+rCcTNNRq0cu0jOz2GaJkCDo6y+hzpSIOofk/hXYulEc0XTyHevZy/6Awmh8l3rzWEza3oGKxjA
7DM+nJJcZc3qOXGpZo7fAHkGEHhEkQglbC871Z1l1X5tFSaRgji+P1Kmh6dkdQ4mBMerpOPHoFs7
4gNmSZGxKGuoLHmn2DBZyNjYKJMxPw99Mf4iHYW2b5lahbOrOiuFrA5T3/SbpgSzjMA5fcxS2R7Y
nbhwj4eQVloncWFUoQfqpTTI8gmg1LUANuvcgQxMxtVJ4Wv4g0BUFyYP50Ms6sBt0wUFNN1JF/0e
WKHMwYA0pOTx4h5T2ocxl2680QZwXb4jwUHcVEYWgzttc+84YKrPCVFaWimEunh3yWwi4U6qwWcj
pbU7QyYau3ko4tCoJTEXWpTIHyVMajdACyKgC0xW/8ixfVIC1vL5pVEywGS5aUMkaEa5cyMcLIFD
rusnLQTb44M/q57b1jC+RtPgQiJFn1WQfjB1r1Op1iQTlio3AnGyQwZB0UOCAmDufrWsKoEqOsXW
D9Y0686JDPNAd8W+SdRJOTppln2ycsuNUGRU8YfRMWbFx2as7mRPkM82djQsQ8U0zNaxJkKU2Bja
yjsO3SHcJaEWL+hA62Yrc1paW3Xq3S9applJgJS+f1W7XiW9BaTWfZ/Ywtg16KOg9GUWkLxQEMUS
mGbbvxBd2/4mXW7UgpxaDh/W0fKg4Nlpezfq0YhXB9snICfEtiMGvVCDNMX5FKJH12JtVydQQnvJ
mKVPILn70pMs+8GdleErenibPp8GAy7LIO/FaRXfZgO7MD+NCv0hdazygFHK+AWazinACCrtjTrS
rfc19voVk3esbwnmnB9YBCPSyyQxfEGX99XNzLsf8Svt5gF2ofq1GzQIC56BRcEkYvBTpkc8cU1P
anYJejgUO7uKOvAidOKgxWmK961s4/RGT5fUyNJMiHVytVo6wOe76ocD9HAOQulMn2ujjMi0dsM/
CKTRyUAKxyU5VFo9PM2pOdLnjS316DXKWB2MDIwz08ph8orc+TW3ITgtp2js8qacJfworyr6JYs0
Gn4Spj6Cw8NsstdjYkYAWguIXG5HcwDpDsnGSTQy4xqn6uoXFgz505xr72Pc0ULykzgDyjZWGWGc
AkdQeNOALfo2ukX8nKtAPLZ9qCVm0Nha+xVki4C0FjcgMUeDLFmgk44V9KCa7a0xdPYYyFJpckAP
OXF17y/il75SrOEGVgS2cNS2ztfUyZwqWF9aAru+cR+TGsRTMKtF9VU0EDyvHCHfDLZYhtGmYoDg
mMEyfj4YP6GCWDvmJ1SIWDqbOoI9IKSp/a5GlT7z+5f2Zm+xjIYbgWod1rs3Gr0p80hJmYgH1gkc
+SJyF21xX9T5NdH5m88S42AVwlbu8rW3jNUtJAFDDKIx8pNeAqluqg42YBIZ3Z5sKONUiKYNOqvN
NpCxZ5IWSIP69+vkm4iBAPuT+qZ9SI6ZJcYw59xI9+7YShl9yjloXTk7vfnac5W0chwO4HQQOamd
PzvUV+QwqFVOhkBf7z205Vj4SnUP+VPeloJUkivHYePSbFl8RwhTqFdjljkfUVAsq5Nyyk+ORrK0
Uznqh1oZ7R9zmBC8gfbCa2+K3hvawKrbtoE/7Fm3aYf+dVvORv7Y2hH5XwOfLL/yuv5ruEQ67kdm
IfqLJH6QQEdyHz11hLt4ILfGB8ZMKKIyRfOnOsqjeysk/GGDgIOLS6R8tQ0l2tvjGEN5TB4bZdHE
5J4cnxNSpLutLdvoh90OWLTyzLsiGLpwNzBucMhgm4wDet3Naher2zBlxYmPRHJPChblHroytc8b
5ezen1Hrnri9yKWYSmyadRXB6fphJ0ULvZyS/Qnfo0c0i10CR0bWIni9gyKtv4fjUPl6DYFRWoMG
jLUfCEzX+FD/+y/BerMYCjgxU/RebWyb1i0io1o2VFZcAf8j6EaNBrnNJnyyph3n8HA0068VRIcs
ocN2dkZxz953+Pf7j0SFMzslewzq61tS1wbbP83KTzhLGtyfZHfAryFC/nX0IPldeaff7Od527BD
08xDm4X8ar3VHUwIOkZcQFmHt4fxSg0KWS88y8wKUL2Sr2Zgqbhysy+MSgVoafDTiuJgu3rHQ12b
LBvw6ynsLO9jMndfbUuAcKmHX5Y6JZSjJGGyKBh3k1eRh1zOZNOZhHj5kRebh4oA9Js8SQiIa7ty
V8JH9ZEftVd+5oV1HY4HKxinDrT46+IGyeShRlZkfmo7eyDbslZcfkWpat/fvx2X3jjNgv5AQc5E
mbGaekLM2DZa6GKRGY8EzNV0y8HAv6RV0V3RXb8p/fG+MaWofPN+c0ZdDTXkQ4dtRuN9q7zqNFQm
ad6Z7A4cYwDlTrO1ienbB32DjPf9i7z0yHU+///hrHCwOl9k61QHimuzyNZuOS6mfycgv8MORjU1
d8hP+s+tUV25sRc+JZQ46VxpnOKW1vz5mDmbDGVpsJ7sprR+R2OtJsFc99Unr8ZFMdPkaa98S9Z9
hT8LGtYbmDGLBefNkL1pyjZUQVl01hh4dq3t48RO70Yp5UtSR2GwaDSXWKhhMyksdE1TXPP4Whf2
CYz939+wah7ahZmSk6tnJ1c00YMVGQMpyoQuHZdec7ydcJnsJy1TCePQy/t8rIwPmk5AyS6d7SXj
ioZq/aVRw+KHmZfpUwe2lNCmHhv8Lz1Nx5T84cE1g3nS9W8lnj7itoa8/DGWGWJI4ZlPeZ+6YNLD
Xn9oFbFYqeOsrrd8dEjk7FK9d4I59+pfhexCGZT6WN3os1XFBFeRoIhULzdPfamp+Svxg/WRAq0x
IDsjPT0QHDjuOJBm9t4QEdkRItSrXWiwaPt9WixZOUjtj2YdZq8yskqoq5nSIuQE+PyKrz1p/ERb
eJydNkvCcaVWAfCTZRT5fZuqr6Y1aRyzB1M8tV5Zbd9/CS696bQU8XxTAkf+vFr3FBYqglIF5VI2
awTMwDo3a3PYOVbbP78/1MWZyGRiq+bCiqWPez757awnz2BM0lO3hGOmszM/CitJfBiBC5Aggv1o
ASTIDIvY2Jpgw3puvrz/G/Q3Lz1FAcSPVMER02OAXu7HX3VLfB9500aqOFlFcZ/27dZhreE+76tM
u/MURrWJLLMXQWFc5YElyRcL64NCkCaiP/tWZvFT34c96nRr9CtDEiI77Ntm1nwF7rQvMrXeml5z
6E1AzRS94IHnH3GCfn7/Qv50vM4Ke8uFsGLiS0f9+OZTMJFdk5GnKk7urH8mLuFGmFQ8zErb5QXJ
YjHM/siqvwK37QJ3KoeHujGPgi8fUXDpySkly4BmB0Z+zQ61NqJiFVtYRe6iEqAC+GZFD7PWIZWv
Co+cHXUAnSYqst8InuP+S1Txn/ghcak5APRGlDusqMVHTdped0hkhoRTcyeIdPQdyW3CQEmuhbrE
H75/997MevYXlCXZYtNRtIBtrWZBYlYO5S/vSFzUdD9ymL411Sn0fFhaGJ7fH+ztvF8q2HAcMfy4
dCbWDTw9pL/Thq04wdsAJ6KSExG71q6SkeF7qnzU24gAwoSNjkiz7yXlxitfujXl4s8jgS2Az3qx
xb/Rg9H6Gmq3xpsYm9YvEhkfwYjeT2r1TEru3QzaO4DNfhiEtVdq52iYNJzzJXlH4yBgEGCI9fvK
PXnz2WeS0CLAOMdK4L4R/mku+RJiFuExTUoB7a5Xh1s7Hx3XN4cM80/jkdlmNdH4q8tDwEs2TPb7
mSMalDEBhCFupgS0ZzJbN3rvOihyc7PUT449s2uvpV4RVT1RBLnys5clav3WQR7kJgK4pXq/+n5X
IPTTHETT0egIlYpCAIzoVVNzg8O73lSyz5Dsqr+0JDN2WUx05Pvjv9k+cNd44WkIYzxaxH3n8zZP
UWgKSW6rI2VxGE2j1n3d7XoojLwre7OtCK745yHZarJdocfDpny95RxGxBENteZjMrpODA61Su+p
785y5/VNdIPAsX94f0Rkim/vsmOgVUcXT88L1OP5ZcYGeoNy4C6TNrRkkHZugRWgL5LHeZ76xped
vpzBdPYBhzzW1Afykt0v6A8xXbaLX2srHBzOm8azSDEgYhyLXRe5zufKbQrsoonN9mMwAKwqXd9s
CqUaf3ZaR1oaZlanOADhNWe/lOCK97lGmdZXy6bbdx4W8n1p2Po3ct5Uw0+VwR1IZRGj8NXB4+Wu
EbS6gey0NnmKu3SGazzLCcVyb4tnUY5dvMs9sOZ+P2nyuSrU9EYVPVucKqSdCJupaR/7CFrPqW1U
tb5TtDrMgyExXfKIq8k+6LIfzZtej/N4R2q0VDexN9rNLc6SpHrgozuADFbEtzmXOamv1jgExlh4
v3UCJCDjmaN1YqUySKqWWpEGPb1nb4/LcdL82Oo86nLhND83ma38KNDKlpuobZLpAJLJPOAXoIyj
A1u5JwJzwDIUdqWyUfN4GMllnxUSN9JGKza9NQJoiVNr+D53TQziNarg9Y+ePKLCC8mdD9vR2nmY
8VGLjulXPUtjomWGrgeCRXOAzI+aRGKCeuzxa0HrFpPSXNeWj+aVE7DVK8lpNtqh4OoNslAMJfEy
X6t0VwIYdroXtbQHjWeSQkxTOb8nfo7Hxw70aRyrjS4RVPje7EG7172uvSPmxST1NCesy9f7Ormy
8zHfzOdlzQAMoOsm1Zy1tpqE8zTr5WAea6x3L5OZECQ/GnX7zy1MtnAgO3hbTVrtfHPO35uZeo86
67V2bOhEBeqkJx+LsA9vCEGEYxqN5dP7b+qlzyi1UzRLKj8cS/b5eOySKZpJ0z1aZVc8p6nFo9US
z9qSjyi3/z4WNw/ZHR1FWFCrsbxKiZQYp/txcJXqcaRh82KRfOGQJlIZw+79wd58nXgFOGZTDkBZ
jBRmtcw3WJ8auxpcFCd0T4+mbvbkCo6WfcBylbwaNNVDf+JF5ktuNvXh/dH/fEXOvjIMvwh+kcXi
2sO2c35flSlpHNo27hGehO5uB8XFDExjK/piVFKvN6Zwowj1o6VzD5TC2Sv4+MBxKqhntzRmw+1I
1ubvOKwJC+rd0H7QxERSuBbKiDwh4q9+vf+L30xwfjBCXuaeuXR817gNt2BLNw7CO6a2W96DvGi/
eqlZXHkql6YblK6lhk7N+Y1pOszHwvQy2z1O3lRFcI7n72wQchjKwimvKNovzQDEHR7X5S2Tbvkt
f50T+oI4l8ia3GM/p+qvJI7C59JszGdpdTSCDD596aElkfjTFC/tu/dv54UL5aC+NO5xY9DvXb6P
fw3e1HRAsyl2jzJp6jkgWzF1go7TqwNeAZDNleH+KFVW8w03uoMtgMXx7frU15pwGm9wjgr6lRu9
0ev5OxUt+6FIBpU6Z62SKynUsDuomgztDSJxtq414BMktpPMqc9U0uW74NutrZaAzZtixIuoWOqh
sdseMy3FFvXWpNJyNA2pGJskyuRzHPZ4IfCd1Psilt6wb2xLMk2pTdx3nlEfG2t2Yhp7vV3xYbLZ
5oVl2zyr7A4qFnor/1Tnba4FhWrHxfb9h/Bmr8WGnf4Jex9rAZes20OukVb5YBfe0XYJqlXMCa1j
ZmokVs1G4GDf2/8P4/HYcaViiUcWcv7QI5GaoaW03rFxJkEqi5MN4oQPkO8dqo3GBtedUp55f9Bl
JVk9eSRnVPnQM0NqXA+6cIhtYDDeEcaYflsZiXqyRBIetGWZqUZP/TC5wIHeH/TSnaX6ReGNGqPG
Sez8SuPCmENz0Fje8Gk+tH0ePcwqgI48MbRdqtnhFfnEm+oTT3L5+vI2I5zCC30+njZnwBwKVqei
d+M0sMLBeRhg20WBAS0Adrom06PbIhjZ6pWVvDD9QuvK2nXpNyzVTaoeLJDw3c5/g0XwsmcNnUdI
ZSr2PZ1+3zHDcps7qXaKBGnkvY0MAl55saHU41xZzi48ZxswFNyF5fAA6/V8+Ch2vcZ1U+8INmH8
WGf2nAaOcD3WE7t/XmI5jlHhXas9Lv/qX7OLVspSoqDgw/8o6a8Pvvly/E5GOR1SSmRz+Mja81IQ
NPRP0+n/jrIAXGkXQE1cpttfq2VFUm1nCptMRHcejnary59jUSW+s/TaJemOV+7l+jT9Z0APJIC+
yCmNN28qONDJitD9H5JGJdRXyfLxNCciMjeFmST3iQlyylNI/m2U6vcUtx+IgSPWWjGzQB8y9SO+
s/RewF+mqW5OU3hl+3DprnuGRbNyKekhtjy/H3VcxN5kJ+pBafT8g9ZoU0PGYWu8ZP18je51cSyQ
KSySIDqhN5yPBbJlEnpSqOSD4vcaCNsta+fLzA14/xmv5u9/bvlf46xen4EleKqMXD2Qy64Hgoro
XeJk8ydcv+EmmuvyRsetcOVGXhiUQiGyRQOVAGyIVWsiN1ptzOBvHxBfRpwHbYJlYkhqT5Y3Z4/Y
BxTUI9IcvX+f0CzJ7PxgNMKyWlttDMLXsCXE6sHxyHMP9FCZvtHqND3fBL/80xV1/vH927vcvtWL
SjmMAhVFUfzU6yYMwKBGZVMJhC/WmqfEHYvXrI1+w/ysTwj7xU7X6TL3mjlceZcuzB8afXxl/tQy
MdKdzx92GsmY98N8SLEXwXqZWsLJaqAj3tUW32qPukwhto0WzXSeKJbM1dNMxgx8QwuroU49dEJT
1w0lTtNUXAPDXLqZi+kTrgSlCyo159ckOm1U3bbUDqLUHkch4PA2/LUfbRWCNmnt8UErbHC2spuu
vCXrwsmfa2THCAVwMWH+J6Lpr6VQtjDIUjvUDlpcEr9EfTjF+9kqjoc/Pq9B/+ZW0WyAGyEi7Luh
0X2dMBqVo0NaxCSU5KRmVmNeXKtAXrgnC24D3g9Sfj4Hq3syYyrqMcFqByWpZmo5gxb2O9Mu6TxV
RUIlvTVzot3hzzxTkQWK9/78Xp+olhuDXwyRLVurRbG8Gp+MaqimCVRQ6pxK42uks7dfqzFONb+j
EoNILEZAqKV6yjEqjaNuA1BtnHZdRn0rkBViLSysak81SSGV+ziSWP3YNVX2vUuS6XtUpooZvP+b
l8/W6p1EMMSRatELsS1f5vNfz3KeqzCuSF09lPA7NkrkTAEWmB1c+4S8Re/x30cDBou4AhgvcJbV
nkziqqtSm4W8VUuPoo+GUNhMEKH4VkqCjDE5dn/lAi+8kH/gn2w80dS8kXVkLg4eY2DVVsD+I1at
4sg5uTWZ8lcWmUuTbwkmQ0PBDX3TzZ4o3oWVzXoaOqn3xVDTglzIEMWEjzC6vastc/gVZpJC4JRE
v96/rxcWuIUvo6POXFBf9vLb/nqKBSmdyGws59Bi5yqMgh0AycTRtXt5bZhVG6+jKNykMcMoaXac
DfmQ6p5P3ezT+1dz4ZEtFmSX0xCK8jdbLfKjlD6jEnBI7fim7dyfUZJmV97VC/P+bIzVlgINfCpq
Ur8PDpJZwMRWoSBr/a1W+/ev5eItY2Gglm4viQurcarKAezABuowukciBSjkDORfDdv/YRT+FQai
7WKvPwZ2Fgm3swh0s8L0KOz0VUOwCe/qyhHn4oNhonFcpWaFIf58mnluXZgZvtSD5DS1J+Ao2YR1
UV4xvF+8ZcA6+GRzNViOz0cRRR3DaZicQ1F1pyb09uyObkTT/A/3jGoEdjdANToVn/NhjEbDQYM9
7ZBrrUHhS+fTEbiN4MuV68XV8selCff3cKulL+XcpUktdKCK25sMpqEKbb+Xvka54f3JcOkpWZx5
NE6j8P3WzXY4E6Wp0kY5UFn/plDE8w0dKdX7g1zYtRIm//8GcVafOqJmyzmtHOcQkpS7KRvlJh+H
r7Ssd8WISJMi2r/Jw5ZvKwPiFVy+sJxxVy9SB/HTakfFOdjasxqPx7Z4Rhmx+V+u6r+DrCa4lhMc
rLCROWRd/KJrSuvP9vjbEgiwsjn/UHT2/+dVrVbUtjZJ3I4j98AGbpNROtuoSvQpy9zyymfw0kv1
1+1bP6+k17xMyRioBw7mEkYm4Z548Y/379/FSY6idIGnsoCvV7uo15NJVZjkWtw6Aa3/YDTdHW0q
wov7+enfB6NyvWz08O0SZ3D+Arcy6w1JpsNB9J+m6onU3qDKP1NzuDLVL13Uf8d5A5LzoimPTMlX
b6jU29ppHmsivfu62VhJf3j/ki49pb+HWp0eOgL3qjzS+fLFp3wRcEdHT1yDDV16dXGEcW6gVLNA
us7vG99sJxR08A9NgvF2TodPksQbYt2aH6QL41f4xxrnn1cX4Cehsiy2HItWr26thRNNSr61uh7d
N7OLAK55YI19EWG8+/cbiPOUjQNtFc5hq6E8D0xbg/eAXMD6bsJK4E1yrxXK/v1hVnW2P1f09zCr
dQIfdjrkOsPoLU4D97ti38Xdc9E5fqF+Iqx0KP6HicHrtMiT2cSqf04ef23wyrQZ2T+mDBiyS5+G
Q5FFewu46fvXdWH+8Tn8ExDFDp0y8fnUSBy7SVKsQoeibqsjjMGvc6mLnTH00fHKSH/KcquTxwJo
dRbDOzugNfMZuU6hNLSAD2nZzg+KFjW+ANRwdJzc2EQoMUmIVsnENqvhhPt03Eo9YjsogUYqBqnu
xpCL01Qp0zGq+/xVT7rpVGD5oYMSlruxtMO70psQedGM/YTprGo3uQ3Er0jT6IfoJ+VRsKzc9fiK
vk2F1D9AauxfwgQOVYIX6Ec3ttqnsvOGTcKfPceCJneF8mbbtAkbuSlWswJ6bTMdclsVuzIv7cDM
DHEzdXNzKBSsNlionCCLbPNuFE3xc7aTZD/nfbdPyLeEae1G/VeNwstOlGSYu9IAMFISkKEOUhBQ
L5D3ijQub8K6rp7GTmtOc65Uk4+Lrd2EQCSR8yFf+pC3qXlXRbH24IwAUtCkGMWNpbXeE14ZY9/N
zoSqPEuzJwjx7e86HeNbWQ7UlRbEdZfJ4l4NPXrVll0fjSYzn3o9FJzpaRU8mkr5vSHyfC8cIQi/
TbKgVbyfdaqVHwG4jjvPGbs7QXDD9ykiyzOPUoXWTOr4Fcmj9+No5B9BVM+Cf66JPmitqA4jqJFd
r9gu9j6r3OqEW+6LKXMXIDJc1IHQzVaZyWaKZgUnVp/fxlYffckMtmz+0FYR6U2W/c20lWreqXrX
/Mw6O4LM1+pLkpIV3wxJvxiSlPgwZ074pCAAfrag6W7Rp3I0wh6+caiS/h7wVZobWlEEjeLorvZl
n8/7MrLy2zD38qfBpDbmJUX3MBhS26dOX/9EwsG9oeAEJ7qxP9umVW3jnCjUKKypuuOqCmL2R8Q+
m9YdLfTqMeQvf5qTeAjGNpb7kAy6G6py7iLPTI+lVXub0qq87Qj2YGsK3cQbWNUHtTJaSqu15qu2
Use+7iAPxxDdHEVaEpDaeqHpzwDzEt92JT5I4o2Zg47qYzFWX3gFGj8WTFZZd8oGj6W5h2euBtSc
7YBXM6J8bXvhHKhOFm1aLar3jdAJavKGyiOYfUh3yKTiO9x0xjZrmukBSHQy+WBSBCkOSU4lL7Ke
EG+kz5hvENFMyDJvaYDkwDpinHm2Nje3au1Vu04tlwMdL6mggfI5Rtvx4Cm5PMS2wT6uj3TCnSZr
mF6MpuqDhoxs3+7Mbo/xproLjdp+RIZlbfO56I6tnscbxci0Y62ZE5nT/XwAC68g9BMCN8pYxWzd
YmW8s4hA3di9OgZVB3mztZvx6GqiW5wOzre5G6YvGckU9w127cBy02qvVL25q3qp3ZbxqH5J9MbO
DoZZe/BYuct7rkZsXaRu5OCmNSHSOQruKNxWeTfByRE8MTICnplS4wag3XTXqX3ymrrJcDMvqPjO
Iz0covSTSGW/i7K52naYiHEd1Lx4HiXQnpqInQRGo44PIkzGDxr1irshqXgcY21J34VlE3jkQxYs
BXNxC39A+0zj1MXzGo72tjbS+ZD3hboXpjLv7NFBQdDqk/7Y6H2G4tdTtEfWlHCrlJZ5QuCAHbbN
3McKIEeA9r94SuSofMFvQy1LCZXvc0uBCg4lztKs6Uf8PW5xmorR+KnnqrgP20Q+A17IWJASoe0p
ruonuwSbpMTzdN+VtTIEVpdVx87ldFAr+bSnrBlvLTq2P9Q4DO+SyvqcRPG88+bEBsRRqHehVfab
vFS0m1EsNSK3QWWa4xbaSMPtDmiKXH+0NG3HmuQEYuTPvB4Klkle2TOuI31LXlq9T9V6vDFQ4+5B
ExZ8NYv+M/HQ4S52RX4XGY5yY0h32E0irl6sIYfSEbJzNZluQaTbyUsmc2vbyql+VNM0hFaMTdpP
nTz72BdzdjRmXXsops7+0lSNu0P205+kPSE6rFxrM8BBfrDBT/pK1k/sg914QmqV64FVKsqrLqds
n0+y/dYNsfwyTrG2gyJu3EZapuzyfOKIWPA1DNK6dbb6nGtHPhvz78kmsVP3CKSfC2P80iky2U+1
FR41Hsh2zJz+1elC+8Wyc+O3aTV4Ml1k4PeilWUQT22zc9uhD+jCintvAMaOXCP61NZKvI3UJWOb
8g6A2KwLxjJyv+RTFsYsT2m9pTwY+vEok23YDPJhbswoKGazeTaUuHshESPcknTXvzhjaO+VTBn2
nek2D4MHbURNQyNIZZjslMKI21s5UdcMyqKInltF45VGqH0Ss2s/m1SNt0Ypp20vSL9zplZf+FDi
OERdeEh0LID8je6gTGP2ITQ8cQzDMi8Cj28E6uq60w9TRdiwqXj1NhWp2ChpLDZNS5b7VLO21nrU
3RiJMNJA1mZJW9i2DgYvQBDORr8vpBGTEKkaRzE5fZAlehbgQZfYxPEV+TyrfMMxzSYvTpl2TqU5
W7Me2m3cqPHGqXL+hdyZNrUK4DJvGu0pEp17kxeEKCd60RwN2aWbDheH32detFWFVPdhmhd3LeoE
f6pDfAYlKgfAOJoMMgNxpG/HkbGdxi76gDLF/oU6wb3zRNKeosQ2XuHBmbpvVA2k79hV7uccRAmg
QhIS/apWoudahU8so9rcGCXrh0TehsxpNIJYKcMNJmsV7Gwjbiu7YzXVlP4V26/ypUv4LbYnq7uW
LybuDU0LqnKYNgb8ye3sth4P0xo/d55UfmtCa/Zx6tofgeZrfhuPNdsAEfpGqJENaM7upo67ZKPU
c/7PR2kkaYsqaIEBq2/KRmnalHj20vRotOa4HY1y2sWkAN1WxfTvFFMYFzDZ6PMggGO7fL5NHpxW
Rguq7lAJ4xFVIy8KBr5GATAaVwcnFQ9XNsv8e6utsqfhbAHM5kFnWwuf1BwFQd+jjcyg5LPEhzep
Z36eQuNKCfvC9p9jE9051DnU59eRCZoVknnfd+ZBL4liKTtsC6D+5vzK6Wk5hK0vhxYNWDT0t6Rl
rU65grcqSQyGGTXjFSg8m5JyJMV++NAp7m+n0a/MjAunNdR8EOCojFPvW+f2uIMy18WIf44om/RO
hoWlI3YJF6Hn3LChbCipJnhfivlzSYs234R0Ka5c84WiHE0hqiKg4HTAgquipkzcxHLCilWpCMVL
13TKHkttvn1/olwoVZD3tQSdLbpMDBvnEzNKM/QV5IIdpFDJLETX/GDHjn2wisF6UBJZ/g93dun+
gyVduKHr4KWls9WNc65TapziDx1BPS2bzSJpo51BcA5OsKXY4OtKpLa+MVgpryPxItcu++2EQim/
sHswLfA2rkVUtiLbseknilsGoUFjVTabsjQ4Es1lglIRqnrlDMOVWuHykp/P4iV8bdGOL/kioAzP
77UTmaWrsFU/5F66U0b9tfRgfLBM5uzo7KI+2iNF+Pef79sX9HxM/XxMPC5mM4aqeWDDCCEhDYUw
N+6gstv1tAmz2PvDvb2vIFDdJRUE4R6Qn9VwXoUnt50G6wDFMKuDOsZRhr2tqaztBPzBJd8hL6K9
cKVWX6lXLjP1/O7i26AnCR4O+s2bIrY5laFtStjG81CYm9ypw52dy2vai7f3kzmDHBENC3UwLCLn
93NgvkjyGdJj1NXFr7Ah92YifIBCb/+vUk8CpVi7l3KHipkYjur5UKLrx0JFiXhshlCBrVUr1Uf+
pNjQ9a0OmSOSGxwn8tQCzr9SFFutCnw0aElynKQeZqp8tVZX6ZSplpG0zZcxVYk06D+ZnX4vzOZD
GHVXvlQXh8LBgTiADxaB8udXmadJHmXumB41acUALJMioOpsBm4v0l3SCPX3+zP0jZH+z7VB5qeF
g7iD3uv5gNkE561pnfSYNjaHSOdk2NN93KmP0g0fwnz6IXOhb8LB3sXzeIcf4koRei2G+HNz0Riq
aHiYqsghzn9AX42pKWstPVLs8NL7wkIy7o5EPPl0s9tfQg/1275P5jCIamH/yBsbaVE/KJTfzc5F
F9jHunElzW318vznN/ERQJ9l8n/+GGX/qhYqnMuMyTbIVSL0mjK/Pg9yPwxTL3ZXbv+lkZYvmre8
PmjJV1cfpQs0WpuyI6WJqArqVCnS2yzWmeF9Vpn1qZxjK3sSfek9q8OM9lGjmuZuK7fsnztqAKnf
FI1jBsVod7Y/90hGrvzGiz8RByMNS7z3cO7PH5DOqP0YDtkx7qP/w9l57MhttGv4iggwhy3ZYdgT
pVGyN4Rsy8ypmHn156H+xVGTjSbkhQEbA7i6ihW+8AbHkyo4WxP1kJ2Xd3WT/FzyJWwCNg4Bj27v
9ShxphRq6DSZ38RR+nGqTcuVGh2elh2ZO0OtbuWfQwF5xFIRqBqs9tXDY5KQV0NkZL7UtvSltCJz
pZEqaIaAvgmVsW219/uf+dbk4M8TV9BRRBpsNSLsFzhEPSMaaKC9K3xd+PI2tihuV4fjzmDLFfHL
zf+/6f0y2GpL6U7XzhQxMiSg1S8yuoI9xKGjTWEaE+b26/2Z/Wx2rEdDXhCAJbDORQnl+ruZ2dzq
lLMy30K1TmAQP2eJhy6xEnqhMKYR+UNRvjlOqeBlKpz+7z6qpxwWbl0g5Bviq4Z1lWK/Tqxe6uW9
WVJGNZvaPiKZbeXPsdxrD+Ycia94Hpl/SF1TfleHoFp85ym1PYkosPbEKXlRNmvIuaOmzsNNG8RZ
z6oDlznaepn4/ZTNXpmH/RFVBHHuQl1/iqso/SRjM3Kyx6R8rKx+fCkqI/WcPqxeZlwnkSmeE6+2
qtorS3YwlkKTdiA/qTzC9i+g5rRHewZmUimS/mCgrvRxniX1FUuR+FKrDvbZldmc5S7qUJKt2Sy5
GXlRaLRH2ITdMVBj8hgjGuq30ZTTr7MQ1hN6filOf07bum2z1EgwJz2ORSCfqqZEf3sotB8x2d+7
OsflC87o0gs1q/6cU38+jHrXPOitqZxakjOgxrbwpB6eF/1Isv6h6A9yNzlnni1UaBrdPMImwfLD
sMS/vSJFB8pWiIfFU/HBChYlMAUPtEMPJfUzHgfz82Qb1Sdgb/0b2lyhhzCPjnuZ1pzKxX0xBObn
ws2UTqT10yGWJOOsSv170HXAfcb6zR4Any2e0ceqND8nKVEyAKvMG7FGeWU43atStX6Xmw7dbdyQ
H8Z0RMwQLLKvabH2zQ4y2ZcrqfHwCasPXLX2g5PFFd9XZMe0MYyDmpPPlKRWnq620smUZvXV1qXi
pKuL55IhUVEM8SkSiHDpLc69c7Vz0W5vCTbicv3hHkD+vQ6mklBq9VmLcz+yRkTizCTrDI+OYkTl
LizR/bp/dG88/aBmQTkAXANqR452fXSTLitMiuYUMZTpwEP4rheY8pnzky05T/M0H2WzyKF1dn5i
i4st5p35Lv//66vjevxV6NHWUZx1ILB9VWQvc1hQeNTVP4XqgE3I/sNYQOuh6aBgAjdteeR+edHZ
jNxSyE/69RIJeZM1md1D0I156k1zOXxF6yAPd3A423cG8IgNlk1nUJKr1fwk04QjqQQJJcUEM+W2
J182c790KEnWXftt0KLDzidd5VTc/aD4QbDBnqVromzCR2gFwPWUzK8lffiKA233gycwouMgkgi5
9H6Um4e27Wb5qWiDGt2vZCxil5xaL89kY0NyxCmj689yDLbXK7p2cA4oeufFEYp4X6JlM+bGqYfq
Gv6H7QhdbJETwqRZ33yiEuOTDthS5ytNE70Wk1Q+pANEkB5nnXPcQNKNUFI62mFMibGQJN4QrrpY
GHvI4FvfDSYoeg38CBD6q4AnMBAQMmecBo3A+gbh933Kwn+WNgk4hkNOO+f+R7tx7DmDi4AYAGtq
Dsvff9mardGn8ZgOiW8VNKe0OfLkzlQPIND2DPVuHbhfR1r+/stImDyXuoFkvj+ZuNLj4hQ/RmUS
vlS1gBpdRtOf/2FmBg8jkiXwedaHbsrDeYwMRI17e8btDRtOdxZGfFZiyXm4P9SNB5skFJE5xDHJ
ntbN8AmN06KoyCKKwWxbbwrkYiLmoX3honnXyw9KClH0FDVF+XekFPr03lsIKfx29sZvsMCFLKEQ
/7bsrF8WeHb6OWvHoPPBBH+WK4yxZOjiVac+6pnzx/0Zb8PyZQSuF+Dy5CnrgLlOKfrP7dj5uRXN
R3joCCFbkv3x/ig3NudPR2nSIMpTG5mvaDKHQW5k8tEimf6xJury6KyaH/qBRvH9oW7sTspADoof
i1oYYjfXi8e72EgIl2W+Ocx0zTUjP+ImPh771Iw+DnjK7iR5t+5KpHqRXoapyjO4Ond9H2OLkk9c
yGb50o5O4qkx3CpBm6GCkmRnAxIGujXuTPPGiuKIolHrQ8hs2SrX07SlqIhqK+qRZS3Ko6F2yNWV
wosG9F5+e0FxLlxIipw9GuSriolqoXjh9DXP9xjYbh310MxtgjSn+RND050H9sZqmhZIUGJl5G4o
X1xPKy+F0sP66XxrVmhRyH9aTSd7SlNjuQTF2OgzKhkSNbf7c7y1mlApUPdFsX5h7V0Paygh/csh
7Rm2OhKqPAV9hU5JK4u9p3VZrVW0Ylo6rwJ1NXaNpV6PZCqTGdMF7PwRcvHBbsfx2IXj/NIH8Tcr
0Zd4XMEDFwJ/Oh90KrUuBqXzHuz65qlHRgjyKfBhdb17aJPJiPNy6oVjFWdzGrLHxoja8/1VvfEC
Xt0tq8hl1gI0hJV5GcX5jIyl+MoyI0lkzcklkBKFBCTP852DcXNqSE7x+jMLIoDrBW60EZ3fWu78
2RzGU+/ohe+oU7IztRu3DAw44NfgK3FHXzMonMLq4jZjn6Z6hD8pehfYy5aG9Cwr0W9WuJdoDKQ3
GGzKvzBp19rxMzohegsYw1dG+ymlmdoF0WughM/0pj+ilOnDld95cm8sIthRnsElrkdTdnUeMuip
CsAugqiglHw5sspjOOZ7Wkk3FhEQ3dJOM3gWKNxdf6oR0ZM4kEveOazrT2lQje+mZAZvxWx+UDo9
2Llbbk0K2rMKbHnpGDiro4cGCjpxTtL5UgxdM23oC3chCeFvb3qH+hYbAygssdjyK355vPMZCFZd
DZ2fKaknq81f1QQWwhjsS9EjKkmCe7g/4I2YhQH5TItWEGnH6spswyCLO6VlWsh+H4w6ng7Y8DqX
oF+cliZwbMqY4+cY6uBW+lTshEw3P6KBjTz+pXQp1ldJoajdWDSIvTRhcJSDBuPQKb4g++wqlanv
vEU3P6GzKEKwPWFJrQ63WXc26kBR5xt5hwo2AIpOOda1ro07Sdf2QQDQDAtUhVF7o1opd5osSbLC
O2QP2qFWJe1RQz76ovTTHptnOyeGQtCYy4r+x0bmKe6rKpGHvvO1KCs+5mkh3Mbsqg/3d8nNCfGy
orNE+koL9npbdpUWy3VedaCuav3fpp70/hJbqf1idOCCd/qRNwZbgL/EC8r/DE2vB7PIi8OwnRt/
CJXqIhoRvVtE0tREo1b/cX9i2/3HPfXLWKtTnallHyUNY/XISLlJbX516sIbI0U+zY6zc4Ws2eDc
xSqTwjIEtCwkL2u1AcPIrNPeFPijRdYHS629oHnNOj8CNFPb0XHiGksgYIvBS5Hx5WQ8pkVyyGQK
IOnvMu5//hj4rQv2QeMJWpsJWXJUNjbsfr9SwuIYx+3noQ/jE3H23h1z44MCEFiU0BgFeeb1TZ0D
ek3mavKLbtQPaDMR4IZj9GDoBJ/3v+fNoagmwMWm4blhnQXo6OJQr06+CAbjsUuaDM3UHA9CRSt3
HvHlV1/HYtwhSBWgu7yof1jLT/nlqsZBQmnD0Zp8IzHOaWz90QUFMhGyfZq7/l+pUn9XwZzdQ1Ky
iDIAigfYudqrthR0il4bE92JvEXlFpWROLa7nWndOBE2i7dsUdrhG/fqWU37XHEAWPZYqD+piQqy
Q+oAaVs5LTil2DvtN5YR9YGFTG44HIk12qHOGNCEcQtES2gungE/UK+hlGtpwxEVMWiehu7f3yQ3
7sxF0pMWLv1wlJNWt5kyzghEOeXk2335t9pW9tlp5XznZdvmIov33P8PsvpaWZ0BYWC5/DzU/25m
Z3pM8sb0uczHQ1EXzVMFHv9BDtPf7rwwLlsEgQyY8pteaii0AJy0Ovq5Ln2x6uZc1k10jKopc8fY
/Hx/JTfq82xGRgMCTesU/Y5169AaZgeVNGf0kaNpT7ITpG8Jqj0Pk9RLn8w+QrzVKDPxR2EU5nOe
9sYzEC/tPaq14UOhhO2HPIvLMxZNEd2GuqUmH2pPWSmDSlfSFEhn1DSek2LvrddW+phaI3qzVdQ8
Vs0Yh24b1jDvdBEHJ3SB5cylbxE8W4otXHs0J1/Je+WSU1F4g3KhfJLG1rG8WmqN5LfrZ5wVPjZi
tXBE0c67vgzq2W655araR3/HB4twjOgLe1Uv9lx3t3uX9jShtYVLAQn1OuqV6r5NpUkIX081HpCs
Agl7GKQm7n4zEkV9lJvNWorz2CiSUl/PyLAr1WgVbIRUe5yeo4BCRGpOFU9W3L2imJz4bTnVO5fP
OhpdBsUeDYU4hKQJZ1YnMyizlFKqE1+kIgjyQ5M2OVq6tdoCpO7nKnrAebPu3Rljgn9lySyQ8Cuc
4Z/7m3orwrpUm6hhk2lDx94gkUCyDuBvhwijPxFYoJMl8QkRl2wEs51TUBMATEP822LlX1MN8N6x
kVCQX5yy73ci1vVlzHosoSqfmSCdbsy6CtzBlBlwWrkEupafKw2mfVK3hU/HpHnJ6zbc2cbry/jn
eMjOLiLrP8EQ1x99IvMNnGxivKpLTmqVY99g0Wrv7MG30yg/l7IR76i63xwTURjQXxygjdjGEGFs
ZkpOeCkTXXFTxxhP9kCbQsl4a0ZrTB5zCAg7JZtbgy5GcUvorCBqvYrEVCe37GQqaHSiU/mPQLTt
39So0OgbTC38C+T9NLtWF2XqzqlaxyfLAis4kJGB0GbYhEJyM3YBaR0pTj4r0sHIUTY4aPoUP3e1
gCl0fydvR+NeNqhj8hgsHoer44TROlpnUpZd6A1V7wWy+l5kivYF8NmelPP6XqIUSi3I+hnVkves
C6ex5lTA3PHAK2YnfKzqqThGUTx+vD+hW6NQnFkeHGa0KfClMthPU8JHsXGgbGl9KZ+mAu7R749i
UsqzwAIR463v2BYNUiNzyEODYtAeF2i3l+X19JsP9bJiFMpotKLDwZyWLfpL/DhJMaxhrY0vdmZH
j7g2i4dUNhK0SSf5Pat3w8ftll80pSF7o8iAj/K61CxjYIwSPePB29J4BbVUvCozCicYGbYvRj9F
T0Dzoz2Bwhu36TIujwnYUt6RNXRH0klRLcAAF2TvIdJlnYtzMhACqXQhG0yeBCcILM5bnreKqyXp
nnnipsXMQi9vM5Bavqe16W3ZZdzAoOVRqZrUqjAkFs5L3TcRFlwWyuEs9/e40VHqL4NwdHGVbpED
1ifnzzEmdjvf31vbF44QASE7uO8qVZ41jK+WSjzDiJiQZU7hWKTNh6oS0nGqetMVaCb82bY6RDTF
KJ5HOYh2gtKtFDxNGjJ4UF58DN725cb4ZdMJqy2iBIC2jzttc4pr2tDEUItcDKq+IjcqL3SqdAEW
JN44FvOxSLF7tWHaeCYo4YNVV4lXjdP0ErTh8NCA/vjtm5lfSARAgqzANF5fJABB2krrO4RirQb1
4qQOoTj32QP8UsmTC0c+hXUl73yV7TvLoBTUl/SK0deWLtBC1dqGe+Qj1SyeJghNpyTBq4f8YfAA
6+Y7lYAbZ1EF5UK6Q4yzBSxVoQLKDGCKr+Nofs4QKgu9Iugw9BOV5sHEQ344NHchRT/rNL/mrBwF
1UQXfMFa0BNdd5XZ5VUr9AKx2jkon5H9UGV3ijAthe2RhNjD6Aoucnk0f6fnVzzHvZUerRiddwni
ArzVvO9ddbaszyTZIIAMof1Vtu34DlC98StarSdlQnsSMlAWFy7Cl80zfwY8PqMleA4bMDZubvTW
KdMhlLuiHcA+qF3YXBorN15BKkdekBE+B1I3frFFHSC+rYpLrSBIPGnd9DUvSgUjSKBcn/o6eqkg
yHp91UMxxt0UAmXoeHlo4fyXDrMbL3EaMuzB0v7E9W720BcrznICiQg97+o9BbJbfMnsMJr8ygwX
cexMHvQf7TDQDsuamXKMbg7VH+g5ATk0UNGmbBHZHVsjCGI8NvMpfcIIKra9Ht7hHwGc2C8IRCcY
5PWO0h0aXAuOTaCBWgRKrtjuNEXdd23suz8bxyrfnV4LLgAmZPUQJqP4XsFAdPFVDw5zlum+Xdiz
W3SSeDTKUn5LqtH+oy3BFpl6vLiVxs5Bmkv7qSfUObXONLzE9MEPY5jnD5HaKSEcGu3v2R7s50Sd
qzejcdTSG6xufKvtrn0wBjn8WthQlJJgSr+3qiSO4A8teIzT+KfDHv3bHKFtO6OqnYMpCtVzluSl
36EPx5aNFJTDa3X6QRo3cDHEiNu4aHcVOlFzDGw/xPwMTg2ihsc5NeRHNDO14wzT8AlF9sng/4v6
iDyMylva6wZ7qyu8OAyav8gt6rNiVONz1ef6A9qH04syDtxSI1Dkv6s+SA9qANQbFUwkUEuni98V
bLCeBqOMd6LwG6d1iYl5xQCzG/r6SgKWYoq0jQI/KJ3wyUH47gBQLsVoU7VOgx1J8H65DO8/FNq6
18dZBYG9KK2i7ouU9fKrfrmqsapv26RzIAN2SfkKWjRvDni3UqasjXl8MqTCnLw2Q5P1EGdT+C0T
tv65Lmzkp1Xk3k+TPXcvMkC6BgeqOA480ZbYWYYpukDQrzs9wf4jCesvepOJH5Ym5srFTr00znOd
qI+BUWsOjcQ5+EseDfsPuchstyyb7BhlOuzVyR4B50nmHgb3xgOJnr/MDYXYLG2rVcwKMgTnBFQF
fEmxR1K9wALLKTK50Q/NUGvvZpVk/+ZQ5L92xoQhbQsjOtkJAG89BzzPqDSgoIHi2Oo3YFCK1B/h
IaYCYdWcESE2P8RDFZ1ToHGOa5s4BOw8ezciWygS0Lao7FFTWXsnVKkGTqtRJL/sUgBvWjeqSF8E
afL7KcECcFi8uqAymOtabDXKXMidkPypRcWuI/jFyqfKnScZ2X///ha+NSfqFLxz6IYs5djrHawk
eA06OXNCNqT4LmEkD7YoS3FY+P1xlkYjLB4qepvINpWLaCgaK/DDsFbgffXZa6H28c5sbiRTiF4v
orEkqbyjy8b95TyqmNAWJAWS3w6VgtKz1D5KHXB3ywzVnf239cXh7DMZedEoAf+7btpWcZ9JdYic
fBSExseYgI6zl2olij/WQAVYmDrlESHGxHlEvr1LnqoQqiciWOFnm2u/PyEsCaauVjBkkMBiV9XO
fr2xGjZvytJZJu0D2HG9GgDi+7yxw/DSYOD9kHeauIwIkD/XWd2+3f+8t4eiOEAhBAbMmh1iaqWT
CRpqfqKa4dl25ukPBBeR6LCbvaLtdsf+7KNRwSOyo4G3unOdEe0RCQn1S9wOZXgshgKXh7TVxu/3
p3RznEVGB8grwPU1RJJebhLqcpNdQryQL5OW6q/KAMT6/ijba4zZ2IZBOZLDvpGty+hWp11aZRcl
DAbPaev+XNHrdR0tb09WJu9hTW/NSgc0wZu1wD5/JmK/nJBy0uvOCkzGI3Q5ZGY7PihyEXy5P6t1
YZ0cDlsWys2cQ13bZOdFlmiVFWBYK4yxOiOjbL7buvgim612oeYyeB3PuIuBir4TtG9fJgZmfsDC
OP+bq7PPTXtoepvpqVb2RO4CLHScus9yVklHpR7Vh8GuVbdIoskLYhS67s97G4UwvIm9ALtzWYDV
bWqFZjwUoYL9WkudTIsRY0ARvDvqXRG4Iw0NHxCO8V8GXZp3i7joNndGHKMoUiRqLrFwJB0b2Az3
7NIO2wy/9iEZ3FIt9dfA0IZxZ/Nu7df4zoidIcJqYV8JseP6hmn0SuQZItiXTEpA4IdYKTkuItv9
eFDHAo/yWbfEY6YCQvTTUNa+KYNDbyUZEtnvSlGB1VdlqT20gTo0L6nUyZQ6JOyoXZj95BBw5avv
uSRLT73hFKOrqnnxqhlF/HfQyvNFmYbERvVzbp8is5jfJ7nN35aG3x4ddLufWV6FRiJdm6UhtQo2
0gRGyiz4rqVmxSZaB7k+uL3cyN15LGvlQzdmcueKBsYxSHVrTxL9Rn2G7UTbgnt8qb2v37U8s/W0
oLZ+UesovCRJ0PqSk9sPQK8+OVFheD//qwmS+jmVAp6kqmx2AuztEpAIE+JisUkziR7x9ae2cjLF
yI6wr3Xi4bk1E+3NtBv1m2VG5ls+WOkPKcBr0i3mZE+V/NadhSoMcT0i7YCEl7//cmc1Zg+5LpLS
i0r8+xJVGJ+F3VTvaG7emKBCDZaaz8Jw3pRdssyQqLSxl8vCnr4IOuUHEjHJPqoTJMIjN3MQHIZ6
UNiiSbNXc7pxc+B7TfELnjNv2hrcXRY4lFLSTi6poXSaH/XoI7oTdai3oiNBO8c0SjNPEmHz4f6V
dWNxIapSbURRC2LD+gj3hLJsG4VC6tAohQvUKECFAzGwvSLjrRnCHSFmR1p+cW+4/oo1Wm7mmFNj
FE2Tfuyz8t9AHTvujKBCJLx8GY1kz1/3Roz203t4UQJQuRvX9dSJ7sGcOoIx6xjuONJJvj5i5BkZ
qXxIgVZ48PUFVTRILL14lKLy0KiqS/j2rwR57DOaWXtlrG2kxE+ikEVpj8XYlMdxiUjqisT7Eiuh
qh6E5MjJqekxQnVNYw73zDlu7GrU7OhlQEcGGLeG1ueGY4lYt+mTZdkzr6N6VEcrOYkub9wJEafn
SrTFic7/w+9uK25MngR2M4A8PsD117bDHt4TArkXDZ0Lw08DWyUXdXromvcH2r74DETASTmSQJcr
6nqgDqpiWhCdXQhLxQXfcxqTiHCdHZmcNGsI4dnTqYq5mxE8pZTtzvfH/3lArut1yw+gTMzNROyx
RuctusNhg4X2JS/66gT/Ljwg0JSelUkVB23OiHPk0qbAEjUnO+tSl+wYUgU1ADxTW8MLOCs7gf/N
94JlBzUESWYrBAk1J8ntxRh0rtP4PKVV4yVVa+J6XsceCZHqp1ojL8JX80ERsXVsojjYSQluHD4g
PnREaZ3QdN8ceDOSFDnqy+SiBcZkuaKXM/VZQkLIPhcUTi+YsdofO8lQXrT+KeHNQW6wb986JzX+
qM1ZPbaj+AgU3Hy//8W2JxDmB+AuCkVL+WBNt6qtMJ2q2Iwug12II/pCnYvQ3fSoxBi4/P5QQMEN
HCfoEW+gonpTop6X9gwlGogzItR8sag+NihN/SaekTCbfvjSm+XcbR047X4oBGTS5DJBxDa9Xh3H
71qaZD/AbxY7b8b2UoESjJca+x248qb2grekJcO+Ti7G0Gbh0ehC5UOaolr+gNFg8jjMtjBBis5a
6Tl6In+8v6jbF4vRuc95rni29HV5xJj7oRexykxTQxdHGt+5fqwoEO8F1jcHIpynwEXAQ+RzfbWM
4zxPQh2TyyADenBJpsNPTtp2e6Cxm8tJPAFQGtUcMODX4yB2HJRhK5KLksi2j7PDBHc06Ht0++sS
uSMRtP9oo566XfkfICQcBqSO8HyBw7ZJmIa2KseoAUIy52P/VlEsdHtrKg54MkbIF5fzMUbPb+fO
3oYCywkk+SQ5pOm3hpDIEW48XaVGF2iPmlfPknxxlLL7EAXVKw2+EufoYSebv/VMoCFjgNkmJ93Y
f6XtgBlW6USXAoMq/aHHL/pVr+yhOPfwooxH0tVy8DNLaJOL+Dr8jKJ22r0vfWtHLWzxpU692Fet
IEhlmpY8LcSvABlicWhEXXUvaFQmxX+4DYjqADHgBb5gZK63lFY2Q5fhyH4hI+wwfsHF00RG59Ue
94gEt27TxVGHO4f3fpPqdzU9FgBO4SU1lcJXkmB4yI2gPun7bcefEh/rpxb6KIhYEIG8tqt0Uy5C
uPwyHzGtxno+JEGK9KIbjqJLT8Iskq+mPKgmdTWgQeeWXSYeRCqVlwE7Bdpn5qOJSdgw6V8dRbL/
HKdWCr1Ex9fa4ydXP/QhsuCLSzzXB5pexhP6o3JxRoka1vz9O+zWCw2jzMCagwdaI0C6/kCS6PMS
eC/plBQmJ2A7s2uW+bcQLN1DNBXhkzyG/WOe1tmpkYy/GjkKdrbIrfcZnAF9dxUFYoq/qz3S2lkS
E9NEeNMa9Qed0Kzw61mktlv1wBDftHa2x09jZsooLdBQSL2i0vBlrTW5fBO5FP2RTKny3EqtVD6L
MjSjv+8v0rY2hu49+DmCB97pTSfU7LN51vBiuTS6+dCrXXxJGxVpAT1sfD2Uxp2oaXMN65QUF1ym
RYbPAV3trrZPe9rpvCsym8vDNSk6AQd1FFcOUorJocDWsKmf9Khudz7F5gz9HJlWEhuCd2ZdPbVR
TWliSoFUcFTzwcricPKwZLTP4PxpM//mqjIYBeHFBxNv2Q33VM201IllmYA5kLAojxGTFU72TzO0
+anT9fjr/eFuzQ1sE1A9oMoLaet6o1vKHFMBHfCoR3vzYxtkEpC9nsRHmHus9ptDEZCA9ways6FR
FSipJlrAzIZyNpHwU7JPHfKyHpZIO0H/rZGY06LsDgRyQwkdR8AjMfLnF7m3B6TqKVhRdUIWLRR7
5JHNW8nnYjpISvFIL6HI9fppVSlp4NSzC3yw4ITOhfkwGCoIpCLBOVnpLAYN/PvfbHPwljEXZ1Z0
A8EirO9ZMxqG3jbz7GKVUvBEiyo7yo7Q3R5DZU/k0bBTW9rmUMuAP8FiXEMLEOl6km2vcN2Co+Sk
h/EDYP3ymIwR5y9zPrWalLuqyMdDK0kB2BdZ8iKrrT8H6Zh8UQEu17YV7RySm6tOPwwsFr8GWNL1
D6rsPC8zFIcpOTVZ7KZ9Zf8TWpH9gQpd0Bx4t+vvCjDMPe/Wmyu/mCKz7uBa18mkhmFkLpQqv1Ro
qz9ESS18EAPOEz2m6GUqs2FnI2/CIhYeliP7eKEtbOhWYrLVXhYSXzoJIk8hKT2njvNqzXL+Hfr7
d6zUp5MdzLqrhpqz8wjeHPynXBTYdAp8qws3ygyHJhHbbKhmQb5QQHwsATckhaX9gEEbH3p81P1e
KqZzZbd7CeqtQ0x7gm3OPyAwV5tOILIL7Jy6uQyE/UmLg+5DLsef2qSdd+LdGy8LTHVaLphkkA6v
W1bmHCjSnNHk6QbwHFOdzN5YO4CSu9huHbdFIdtTk7R/MKbmr/tHeYsm46YnI4RnQMSNMdLq/i2l
PAWdHFCeoCX+rIRVa3l2GSLRM0lEvh61/bn0ZjlVK5cnQzoG7WjGbpuV4SN6zuC5qxppSxcpEBAj
C+ZTvpS9GcTghQbxx/1fe3Oh0KPm5EFI3zyEOdLnspw56UWPa+ex0YPam/uIiqtUG8lTZ8jFa52l
4yGzK32n/HtjN3AClk4fIFxqzKvQvNDzLMgKvpHcxUbsCrud/jJmfCIlahE7t8tGy46eMb0+vgqF
ucV1dPVRaIbbeLWw9RLRlH9inTEd0tjR4KEM4igcu780rWK4YygP+P1lALx6KtFeWy26grYmHe8v
+41bh58DCAAXKGKCtaDQHJbYPefMfSQpq9w+bG3gjWZ7sC3J+JyVmI/eH3CTB/2c//8PuLpeAW5C
yipqDgSKU29a1AcXYaZf7g9y4w4Hx018i+oFbDNn9XJ2kik6VYuXV8yun2UV5Lyn1sUUullI9jDb
8fAgnHZnC28je+YGZW8BDBNosaDXT4fjBEGEOwVv2WAi5zMnOVLuMnZx9RDpqOPET8JSxKHSzACX
PKPTvqGcZf+HL7pwTRFK5NLZ5H9KaUfKUIIq59gan+NKqb71Rai7Sd+Xrt6k2s6OXiZ1lZnp9MYg
h6GBSG4GAuN60rOKxXlUZznpNbIYgGf016KM9L/avN4jy98aCvUwALr0LAB6LJv5l25QouQBnI8u
v8xB6PwAixl+aEO1d+1y1A73d9CtoSAfIPSEEMcCaL8eajLUcpBCXsdGigYIaK30CK4vPSlZFOyw
Om4OBfEQccefS7lawLDvzX6qnOyiKrnx7jhR/6oLo3PlNvz3/qS2d6xFdEogvuANkMBZHQtjVCap
iMrsMgX6SO6nSgfs5lxJTssDSjdHx2kmP0nR27s/7hbjzcRorEEahkSIfstyXn/5cHIhKwW8z+yi
G2JcjCgb7AciJTgN9CBeyzoe3NiR6GXqufBNDhHCdQa3kUyl5P5P2V4//JKlH4KSKL7Ma0Zc0Y+5
nIokv/StFnytg66oDnpaFvHx/jg3PypiBHTlF/LpurdmprioII2cX0YCyEe56X/0RRB9F1Iw7Szu
9gYHeABnACgSshgbTXalw/21ncA96KPjHPQF2VtjE+LFqYR85TC0p9+fGXULyObURhl3dTLmtAjj
VsT5ZcoH+6236/HYpIN6cFCn2UmOb30soBS0eNixJrSn620zdSp+4KLOL1DAq09KJBsPVqLsJf/b
x2IBjvD+8WKQHK9v7WjO05xGOvWYdsbLvR2b52QS5WtbyIZXGEHnEbDsgb03opiMSBBAwEHRgWrd
uhXhhFWCYwKjRmhx1B452dS4BYa5X2IADV/rMWlq3N266HOJQ4QAEhoubFG1GHCOleJsOER5aHZP
ODmqso/YY/ndjtXBeCUd10c3KwsmU8zjK21QQKmx6IN/Ywp5hqsPtkqAUaT1XsCp8j3WTwHFQKa1
SAWCLbz+XqlqVnqosDXawgFYjHFPAmg1ohoBAqYWAHIoBCRuXDXRZ1mNS5Owk6jUlRyzBb0ySHgA
SkUldihs6q0jsmTSqByxl6AvXP8uHr0mGayooBChVY2bpsYYuMZol1+jRKhvozrKb6kyjZo7V2n7
HuIX3Hrq2GhvuQNH1KtQ/zaOvdLC8jf6EtE5p5YvM5CuxLVb1fwGT0h8moc4G7lQzXw6TCP66AOW
EvZR1qTxPRiHUnOdzNAlF/eIMt05lLdOCk8rwoUo+22rEkbHd5LMOb9YUYxWbZSo8TcUzPbU2m4s
JCLlPFRUySh/rKlXul3MnNaquJREVxfLzC3uGjGCVnCaRxtq8c4tupkWjxU7iSopBsoAjdYXgFR0
dTlFhi8gO/qVmDrPSPV5Z5Rt3EZZmaYS2FHIJVs1P5TgTCqijukP6tC7Q92Y8A8KM3OLwonOSs4b
oUWROIgyK0+GPuPknEzzTiXkxlxReYYHuAhKAwtc3atOSHlEMSLLD/umf5aMCakXKVG937y9FyDN
T+45oeFScVwdBSEliTz1pm9LEBwh7NEYMOvuBc8S7dP9obavPmJwJDisKCh5JNRWM+obJXFmPXR8
KR2G+DmrhT0dE+IDWBuhntkosNr1RwyPbM0zK8mZPRFEeX4aY5FZYC/NYU+BbLN/+UWLwx8pP8iE
DdRmjhItm0Aq+9KY9IdGj/+JUhv5iUgM57Zp94DCm5eFmi6AHoUIgNSKltf1Yk9WmDlN3Tp+pI7V
u21OqIe0/cckyAEYlZN2CYF87YQDmxiPMRe8GIAxMn4S/+sxh8DBSbWAwaZO8XBkKePvE3ixp0FN
vhQc3adB0qQnkQ2af/9zb/cvA4P/pa3B4Hzu64HjONFHLeocf/w/zs5rt25dW8NPJEC93Gp29ziJ
U26EZCWheqfa059PXgfn2LJgIesm2NheACdFcnBwjL80uVHvk5Dc+gQ2WP5+f5x517y6ZMgFCOOz
lToCU29apnrmWYE79s4Fcz5vb+fu8KB0eJhFvbUlvf52SjyfIGXO5df5Ybe4Nwwz7dKB3tnFQZPg
To1L+7GekiDYWLK32wTYKkJgc68Z1YAlnyEH4zc09sDJB+r/yyy8/hwrSYwDUuKan5os7e9p7zf1
xrBrH5JQgAw4WTldoMXxzJJJn2Y9nIsjJ/2oZ4mzw95rOjomwNH31+ztuUOzdQbwEQ1WwLGJ3o/e
lJlsSq34FmCpsc8hhuxtozYuDX2Cvw5ylPXAs3FvGFRUlzOz9E7XGmvyLimyYzqyhm75ow4V50Pa
hYn4D3OjxkYDHflJXrfLR1WGnmeQMJgqGltQQamje9HaN5NQMdFqImNjvPnOW+z/OX5xU6H+QDBf
LFuL+jXikIOHjOnwQ5pliOAB5K4RiN2DoBZyoTtxp6j29Bkg4RbK+W10AeU0nzqU8eEWLHERwkbp
oK4KD1RX01JH1L32d2tYI97eieyR6nZK61tv2eW3LEhLbWNd17YRTymCKVAX1AgWz8gOIETkpsRT
ANH7TlflsQkS84SvoXLU8+7T+5t25fTPsGpeVIBrLKq3rwNajbdCOtHLv5SWFX7rMmW6CjDn278/
ysqcaAbT5JxjJ+CZRbyum9Ku7ShTLsPsQiwr09w5+MC0bhXdIyqMJP77462cerB5SBXxYgQz95wL
vXiK28EUU7xyoGuYSntba1WHSeow6HCuUS7fGGwR2Z5FQtihVMXgHKDZuJgcIJbEc2RjYsjeR7/y
SVH6QwddBFPPwITbbmlJh9WqZ2+2Opc53Tz0v9wNiO286Zby/Cq2PVZkZ8p5gkRZnT2japx7USm4
MOfK8GTXY4hLI90uIf04s2zkcYasaH0VjLHc6HYs1pjfQvKKbwWYKZOFXtatcGyHqdnW3pmBLlYT
nxX00/zWDH5gwxBufPOtwRaHpHKyaXC7xjtD9f0kVfN7GMp7koaPZlZ++6u99O+8SErnchzNwmXh
PAzGWIu01j2HkaJeY/PlPTWDR8NerYLP7w/1dichZEyAJb+gqvJmJ9lD39cVtc2zo/Vf8ljTfC6s
2zBrH3qYAn6mpB/eH3AR6Z7nNhtxzLJBNE+WfckQy8WYtoB7Tuq2Ms+06eP2UtXT4PC60spT2bdO
PRsk5wJouKy9w/vjLxuj8w+gNUZDm8xjLiovkg+4tI0w7SK7xF5vBvdBzcbxIUAg+JJVVZjtCsW0
OUJVfA2ReodIw2wVmAVecoA+Xn2yBJr5N3qTJ1s9rZUdNj+YaAnNyTRAkteBEZ9ih4LykF4ms8IC
sb7IVj7GQ3NVjOg2vv8ZVtZ9zvcgHfAK5H22eAEiMxaMqYYeee7Uk7Kv6hKMekCaIvyBNpq596K0
bpGJDDbtsxfxf14AOAFz/J8xo9D9Xk8Tz5zOChsu8YrG106JLeur6VTG3zWf/h0Fhh5JGGWXN0jD
bkp0IRHaPw/CyZSdNZq6e/QivfsJbFD8ZfnzeTTeBWTO1AlAoy+CQxTmNZz1Pjj3Y+b+iXkLaZ9s
D3msjdOzsmxcL0R9Ti3EleXpCYwIpqEjlXNNnefgaSH3mFXX7R4e83jQvEg7WU48bDyh10ed7QcB
L0CsW6RG1HyxGKtG5Tx2bFLcumtRcpPGRYgHsHDxU06m/h+jCo2n93fp4lJ9/qxcN/838HxiXlyq
qtumHrURBfGBqONmbYyD3jg4D/eKspEDrQ3FwxVCA81rZIP110PJUli6iPXgnJtW961Si7R8sruk
f1DG0nA2lnF1sLkpMeuZzTyk14O5ZeplvaoqZwyHzauQ5vzOs3NYFJk6bVXp1o4buBqDxx2VmDdF
OiczwyzUU+Vso89/hJSp473ndhszWoldgJZp0UHUmwPKIp4MSEqU6FoqZ3yxcStBGMy5FIpd7RAQ
++GMel9t1LDXPiGveIg2IDtokS8+oYr3MPU+3TsHmJcd84y+YJVK7bZpIem9vwtXrqxZtESHWvIs
drfYhZJrKTX1kTSjCBu/LLsbo1SOvHukP5T9n6FrZzvmz+8PuqzyPO998lZySqj4MMQWYRI4ACXA
VpJvtD+n2vOnUN/LPvPVik5EKCIc4txbU+8vVVddCbwc3x9/9fsCOydAs6LUBF5v0bIqOzc1o+Cs
uXHwD3Ag52pC7z47TFYMX+/9wda+MNpzgPUQSqL+Of+YF+e8Jorb9uh5Zy1D+S7ulCPQDncXGeKj
iTRz3bv3uvhLmO3zByaBntm09KzeFq3UriqbEb1ngaz8rm8t92T1dXSq+s166+r85h6hReEOktL8
9xfzUxta/5paBmeZS/eb5YWGCvY9tR+h/5GoernS723sze+tqdrS+l1bSG/O1Q3qhbyDFt82DFBY
L4XroRtmOodehuU+yIzeJ4T+ZXNu/qKsIox1wMv4AVhzKHo5TU2qEZ5YwXmKvDShH9/kKvount37
QYv/98a5XIk5tD3nTGKuz0OTfz1cEPe9Y/aOdzZDnLqV2H3ssOB56pReHiZns8S7pOb+Oz1GpNEL
ho0CyOvxymyg955inZwOWRjsqrgLb4mnWMl5Rjq4JyScg49ySCLtuhwEcr+dtHH+6Y1K8w5BD62e
vBb5ia52wf+i0mt8N9HIwQfP7INjFmU69vaKXoe+PlRjvLeHySlRepn6fteoeoHLQm1P6XVO0d72
NaxcHt1BCT+nEV7qp/dP5Mqugf/F23nuf859tNdzDSjMjAZG8OcopCl2pwYYuRxHR8u7ndNV8fe/
H430CQtcfA7R6FoEmzjthiROQuXc6DVyL02lXwXRhORkam8JfK5chx4aB5R5YA9xLhb3hj1WGO6g
PnTWo7C8KStepfjaa262EdK0lTNPh4VEnq0CdHaZzZtezcvUIH5rfaTfkrlBZE5dq90JTS+lL+D2
wF/KHQhb0KAf3dBqU2RdRJaf46HShY/ukHavgyFX9rXhSOOE3E2s7kIUObRT3I53Yyv7jRf122Xn
MUiaQG+BpBme2+tlx/1YRZSpcM5h2KW+UTf9Xouir0EPf+bvlxyRFOiMvAFn+vPrkXqYBIoeGO4Z
mDuuISGI1CmR5sGMjS31ybU4QXmU3oRNjQ2qyuuhzDyR1TQHesuR4aPVyRQOgxn6KocRB+R4y8Tq
7Uek/wMhZb7KcGBaRvtKhxuiUW4+t5TBaWyG15FW67NG9sYhXcnLZ1VsanbUR/mOi3ireUOnmTEg
6bwSPzvH+GwG/ZcI6h/WpjdeWW65xq29nWc1bir2RPeZQvD6S/a9idhlGHvnBEPAD/QNB0qGefpY
xsmV6w4aonGmfkViNu493gpH1QbQLRASP6dGXJ3tstnyY187ZagfwLQiU3lLtqL53Upq/MG5lrUe
7eLBro6J0sU3Xex4vmKhMxrFU/o7lEaxccLXIgnMdi4fsP+w+BeRxBykqbWoM5zhW8Ttrq9MojBI
S2L5+0fl7UCEKcahX0d9gP7/66/epU0geygdZ3WYhRM9kXzGlNLcmM7bXQv7h4CFqA2WTOqzMNeL
y7sri2RQoeWcu3iMTl2tjcdO7/VDgi3hX+/b10MtJmSbrac0Q+uc9UD94JbGhcz9Lo7b21JzP9a6
85eAfy7ueTxaCby1ZsePxWWWOllUmInmnGFrf0yqJvXrtP6o9d69Whr3iaVvvJfXFmx2FZkZ8tbM
yXu9YKhdMsiAxFtY1vrFrgb9mKFk9tcvVmblwjYnBQLJ486/4sWCqXlsRwUvsvOomeNZ04r4topi
cSRZqv/TUNwHMw4KbM3iA4auKYzM6ZwzjmTGzpWJdUAoetyFSbXVhlnbhpB7Z1X1ObIta5+icwba
22xDW0bNLhwLcUrt8ge5ZHZ4/1it3NDETIIGSH1qx29gNW6ExbQiDetci/FuCJL7Uqt8R5d7o/pg
NLd6ppyQJbvru/BgGw0Kju1ODVK0tyF8w2Z0o0+lgwd693e4xXm3kkPzHuBzg/u056j/Yl3RpLQC
JA3cs+XGwyXSgt9hEJRHxxm3cJ8r+/TVSItw3jW9h8tG4p6DUHHD/TT1XXWUFn5iGxFs3h8vemv/
O6UZbcZGpRi3mFJZGIUtSsU5J0od+bk5XazBebQd43tZ6FuZxepgiKjSoJh58vriXPR2z8WeSvcM
ZaljqcbRkzeZlkrF70ychnzP6aYtidmVbavxuINTh5H2LJT2etE8rFOp4mBtKyp9mEtyqKZ3FJNl
I7Y6W6tDIaKMgDJWC4g0vB4qSgxvTIHcnasMo90wVGcmiYZWUYEAxftHZG2oZ+QBmRqGWkvOTjg1
9oQqrHsGKu99bazOfnQw0PbdoNrKl9dWDfjo3KvXZpTbotyRlWhZSqmRDxpU3Z1QfFas7gd80ouu
ih//YVpwa+enqs5LdbHvS9Mta1XO05rrJghdNntkHJy9VRhblY23Kdpsh0GYnjXeeQwuroIxNWMe
PAyFOsVBiSacVFFlaJrxLva0JxFEx/en9jYfYjzUlKx5vWYr19ebIzRwkiJLcM8lcKff5ITijLQr
SrSyyM4mHN2rMnfCQzAlW3DPtWBCrZZXw1wzAmj1emTLwHljbOgkocA3HutIm/ZqnpX7v5of9j3Q
a1Ue+7SOQJUuD3cYVgPG5VZ4aUNjuggnRwy0tQRFstHcJwmeXWYeVCcTDvLGyIuV/HfkWWVnxlyh
KbRIWiyvh9hZSXHRa/cbxmAjFwFGfFplHCfdvKqdcAvmtDh9zyNSfaNFxTsJtNNiLR1vrBXexeIy
qshvhqNJqQrVWd8k1T2//1kXp+9/h/Lox8xJEgINrxfPG2nDIIIrLoEXRw/C6JrrZrTrk931/T6v
py3Hi7WPOav10P5HlJvN+no8CvkgALVRXDLNuAyD+TRV8lvcuXvXCC6WVm3Jfa3Oby5L0b+YQ8z8
9xd3aqOYorQzQ2BwmmfHIGsd32vMisuhHo/VVP1+/3MuH0r/fk/wAJDgYPLzon49XhiLzK3SNLxA
rx5vdHrk+7JpC39EwdLnrnUfI9Ekfh32xcnrY+tsBmbPrk3SGy1EphnEy5aCzbyEL+7gf38SR4YG
44yJWBbM266uRqsIQzTQI9uPtfBzoHZbqm6r3/nFIIunNq94MRr5PIjIKj+sXCRzzfZaFPLBm8KH
97/y6iZCJmgOcyTbS8J/Y5ZGGlRReMEtELCF1j+kmnmqc+PQxe61lRkf3x9vbXIIxc0HhAogcO/X
i1o2uTYEwElwrnft4lRYdlgcImEKcawzcKupNY1bSf7aHBFQA+IACZvMYvFBNSMowU7TvakNF736
OPuMOvKXPlI/gdN4cEu5/w9zpN5P8gTp4Y28TucWWTkiOngWwtUSbJzL5iiCuv04YAdaqx4EiPcH
XAtygBq5rvhnVsB//VFjIyrNoaZxZGahsZ9GvBbFYD0JzwlO7480x5TlAaAgg6QGekhvZa1KiVmT
TDQaYYFt9cRTG/85fLl3nrTcx1RX2ytnVtKtlXb4J8PqfCMoLK7m5wOIhS1NAGqPcMgWF4gyBiS+
Bp82T/SDlwtP7JIhRRthAjhahS3yaW49PuR898v7M1/2kp6H/hdgTr2NDt+8CC/Cn1J7oahrhvb6
3vpoUgC9aXuriw+ZKqu7bpTigzeq029KV2q3MyYt+BEX46D4VZmU1X/YYrzCuWS42Sg0LLIvoY8c
0SwSF88tviq6edLa7FrI8Cf9+g0QwNqSz1QQUjww/IDrXs87nsZGjXjknelS/8o7+E/1lNLFNvbm
mN94UXsQhRbtNGdLCWRtV8+UrBmWOUvGLNa6MsxSB78oLm02Vbs80h0/AHW+S5143DhAa1GJehz0
C5AB4LEWazv2U+9KVxcXci95jgLkFUur/jk6NTordWVtnKK1gMTiEYog9M5Q6NefdNRxVkZaRQBH
rrAlnurbtC0OsAoBjrTTDljCxnaZo+ry2PJy5N1oU5ji6Lwe0E7GUK0M8i6zRN7/kpW10I4DbyBl
47GzMtD8AKFgD7EMpPX89xeHpLVNGBETYIM6qyMAPgj8jIncwtCufL8ZcUMKy00CiGP++4tRIMxM
jTf1yrkX45PqFqc8Cr72SXRQs/IsM2ULRrtyBF6NtzhtBYg4M8Rj4xw14SNs7FNc6he6DJcQE4Mo
GS5JZT6N8q+5HyTqr8adf9eLeWaTq6YFSvlnD6rwXmaV2FUV/hONpfihAevHiC6xUtyZobxSxd+S
6ebRn1mftLCowC8xRgYWdJ4Xp9FllFCSEs0e/cSJVN/OGmfj/K0tKDIsIGNIK98a/ThT1RjqlEeX
yoyVL11rxjsCWXCVRFOEuo1uHQBKlhvoh7VBucdQN2NciBWLVVX7esrzWoaX3jZ/0Aj8MjXNMdbL
YxOi99sPW/aYS9jnfIMQr4HsgRWjqbWsb0RFYVZjwLtLV/LmUqjUw6YhsPy6tNydUHPDzzNYRKai
K19kXEWHNMzd3+9fYyuRzp5Nk+ezCXTsWcvqxZZS9VrYfaSIS92HWbVPu8o0fEcDEH2KDBX5hE5x
260a2cqtzfsdHQMgNEQgdxF+aketmj5tw8uETtZZavMbIvEe3KpGmi9NlQPMSfOx9LJoI9tcC0c8
IHg90FOnSLlYYlHbYxq0UXwJs0A+pFNWXuA4bPV516ZHyxXwLKVQUE+LUbIcLwwXkVzianNdmd7j
6BU3qZr8odvyS6mS63QTkLA2sZdDLiLDVNl12nRjzEPa6nW/caR1l8d1uAXYXbmDHQcEuElmyf9Y
Aj3RXYrAlIwhbjKetisa50YT3XQotmPs6kgEdHQuQAi53uJOTIpJp0TOaQRS0n7HYSz5YwfO77wq
4o1gszbSjGkHvUpPmdTidVQNXT02nLLmfVV37H2h3iKNPvlel240glcWicmgqjsTdynFG68Hqhun
wn8qCS9jo2s3Rp/PPl16cXz/RK+EsVejLK7csi7zoU4ZJRexuauLbNo5WfkFQa2HXA0VXxvs8/sj
rs6LBuYsQ8S7cZm+OHFoN4Awsosiaf5CyVEvaWMrf1fCn6MlCrb0SXjRAHZdwkH1zFHjEP2TC1Ai
z9p1gVQf1Q6Amd8IvvlG4kKVhtVY5EjoH1LwQxKM/b7c6qWVREkxMitTqONtZCv9N8OUw6F1dYyt
xr7wm6ZFfW6s9k4IuFlLPDD6hfcQ9vWNAkBwL8y63Ge6Fp5g1nzUplC9iVTx3WhTeWrhoOwrocX3
+KB9RO9iAIBZI+WXX5VxzSNKVl9rKxY+blo/3Km502oMd+RwW9MMjpvgIyo69lPjWBMUgXxE5j3p
JWzlbjxOZjcdhVXqPl+y9mVSGzuodQCSw0i9zU05+lpR8IMbI/gl+vBi52V1bHmhHHGAFzvcoQBv
V8En0YC0iWR5xSZNfN3E9EEY4nsc0JRug67xqXsJX3f6b9iV/gld7wHzItNv3Fq7zk19Xznendq0
B1m4n/QgU2ETj/ahTacEFHr8M/Cs9LNdxzbi2km683LrRrdjzedO8nZjG4e+LeJ8xuY95hIBTEM8
1ZRCKw+REqH3yBKVw+866L6RteR7F8kLv3CUr0ND1JO994GS6Y0V1l/cJL+2JvWxUL1D1CsHQ3aY
Ziret65Vn1w1zw96JUtf4Dbpq4n5ME3OzeCNP8Fd3cRKs0cA6kfZebdFl+d+UmJ8ZAvX/pBbYX4c
J7fzaZm0V8RKioqBdTtVw23UJ/+MHR8tioTqh5GW4eXglLt06tQz1GdkLnEsvg/7DtfAOjh66XSR
vfHJGYJo54b0AyNc9a7ZZLFvW9FT0s8rUWRYd/U/AynvlapuLo0yPUxBL69axZKnLIFjpBXoKtix
neySKot3hfTcozEEhl8EXbTXU7el0NKhYCFKuRu84bsoy2Zv17h7jWrsnWx2xsmZHPc69sLxpm7j
BzU1eE6apXrdyELeThaU2LHz2pMVDvW9pRbmOXeCxjfHtD+YlT7tND1Rb1IoCVcW9N0dCCXBjosu
ljX1x16Enm8ixehN+r2R2j/rIPjHaaAtVFb9bYy6ekd0rPwGUcujYpX73o7cG8XL0+tIDVlnq//s
eX3uj73d7POOguOA6cnZc9NbKyvuoXjc1Z3+w6syS91FOtiwMGq/GmHanroWhes40eRXOhOPgaP7
ONg5oDHNE7594gFhgtbXWqvz8cdBWUFv5ZnP2s2EMcVXZKAd9NH4VeOKjV800pPQGI6ICFdn4NbJ
eZxEvFfdBB69ouW7UANwROH9qzEYn0Q4mChcx9ODWVaztJXm7CBMPDSpc60kxQc9bZyD3eXDbswK
ZMA1E8+5TGZ+YXjf3NHpfBFCUVWKM9VOHCYsjbmzKapMBXQztP192/L/Z6kYrtAsKOj2lBOumIqC
17IKZFgR/zhFbO9iS+sOwaBWe7uxP3ZjXx3yMvqKGqyxF4NyDXPBOhTd9NgJ2jgNVgmemeAi5ahn
OiuHMYh/K0V6QgCuBC5Xm0e3UHR0uPgsnkSzSFM/hGF+NgYt3EVZ6gDEG86N2g0cne5LFI2B37oZ
at95dR2l1lcvib6RbuI7UmWcF0uxsAYDSoYC912Jztp+DJPwtkgD9cSrSu6wxVP3atGUR9shkrVx
9B06hcolkBzpJf7ObfkpL4N9k5eXLir2QAqqk1W6H+TgXRWOWZNUVzclG3Nf5ZjoFaYscYTmIDro
MfoV6lp+zzPHH5shO0s70fbOODeuEbtM4lA/tpF+TcpwLZPulxnqH+24SvYpZlSc2UCnb2H9LjPr
IbEbeUrN0PnjqMqfIg+HC9qCT+/fvCvZ+zMMfRYzon66hMu4Ti4nrP/yC4s9iJ2em0V8AGBCCq2i
m0OILDBw20gwVq57Bp0rTVQ0dTKn12mMalWJDVs8v4xRPOxyzDaOCVSQjQt4dWpU1skzXfgsSzi/
aiZmzwMiuwR509yGpRKFfqupSLn0FZ7lmDlHW0LaK5kTwsBcijMQi0rMYmJZC4Q3klaGpSWC62Xw
iLciZgTDbdbaBz2aNtKmlbzzVYKxSNRSOQ6SOhszrIvPcWd91HChHL3y5/t75HkTLBMZqMV4HEAO
p2+yrJvFPXlZBjlLGcc+P2t5i6+8kMFnLTMHhOqCwleaWruygSf+srBMZAsNTWDtRJ5E90Yh0k+D
0/fhfkT5wt6pcU6sbiS3cDRCOvI7rtBkN/ZG0J5Qcp+SHSou1t+KQczpH2qfGF1TsKcst0iec5Tw
mzJo00vYWtPeaWP9pGb2uE8BIm5svbWFAXQAJ4fWOe/TxT4ArGdgaAlnTCBPtlOiIr2o4SQpAfTx
/v3FWRtq7kVCcpqZp67++ixZ/eAArWZWiUJOUDX/oKP6vSmcra+38iRl+Sk0kIawu5dwtzyK0QQx
yvTiNo1+VEY7/CQ1gq4omnDv2fzjWgRRhHvCjUfP6gypbEI+nrWRvcVbv8doO8GGNb3IQToHpJJ7
X4k+jp1o/kNYoqY5M5NBDtLhff0p66jOhd5U6SUdNGdfDapxZ6uDuzGd1Q+JFBJ8Az4nw7weJYiU
QekDpmPken9KMvujgziG3zqtdUTFQt7qQZFcKlpMG3DutagL9pliLXyAt0WFMlGEEFOdXup4hvVa
2och1/5DGwGnif8fZDG7ugHWCUcxvQRmZH3wipzTHSjhiQ65ffB6W26EwLWI61GGgcQN2hRrksXX
LInrZZinl6i3L5rRfXG8/Dq3+ni+h8WuxSp142yvXSusnTF3rPh32ZR3lckBTRqll7G3+suQAzYb
XVfsraqt9laEpe7GgKv7/8WAiylqY5NM0yjYMO2YEyunQ5Kp90bVboHwVwaiogYvc65tgRVZXCdx
SvG5dSRRKzc0ukxZrvl2JxEbCSp0q96PW/NGWNwprwZb1EyctiiSrm+IW/3Ig6a+jgzlC0b3323E
h71UO1VtfrHJg/6+VjPfA7TaUY1ZYaAqxUAJoEtpzKQ8GSfNuIFC1/j0rYvL308RjtZ8AxC9EMx4
vTctRGVjFH8TqjWlXlyMuoynS+1myD+7gZF+n/RW+ZZ2dac9JqPo9c+9B/3o8P6PWC6qSUmW1STO
QCCgDLGInqGDmTUXMurCthbd4xccPFSTre4Vt4/+8tMuh1rET8UbdCfI0+DSTlF20oeiO6tBWx+Q
kFI3Pq32pvQ9D0YNkQkhWvlWnGvoy6RrkTO62FLvDkY8lcdqHMtjJ6v+t+o048lt8RToqyC58Ujp
sdxOqrj1Y0OqtxTXvObkhf3w1dB4ONopzyY17rsTDLdxP0wyvYM2VJwkdSEVAeBMpDurlaN2qjuh
x34RQvRVUXVC2agbb520LH7m5M4/4sCbntowGp+EERQ/o2DMPjetJ8+JFSf23lJbQ0ffe/R+9C3V
Gd+WJsRBDH61X0BE1A+N2ub7PBmdXVim6h7sd/mrSjQdUcUiPvHMllDhR1FfqePIu5muuHlbqGn2
bYhD967D3ejaNOvuqitqBz1YVUn9NI2n0XdTo7yg8aFfMIDLz43HM+WQ5EMkQRK54iNlgHDnRqY8
B900/WwHq81xKvfqh05Vh6vMK8YfWWxqJwFa9E4OdvxLRyluV7VG8mSaQU4tqiquodHE12aalKdG
V8uTZ2X2DwR/xN3QV6q6H0XDQtlRpz9IUspHfiWuYHmrTOLohEFELG2Cjkdgp5h3pRbbv9pCHx97
bCsealxl9wiTeB8bPRvvcV21PhsBysnO6DpfCNTNOdLi+BrlcvPKVoReHup80n+ZnXT+5I3wbB/E
uf6pDHEzbPI+Exs3+/IumrckvUPyS4Aob7Vq0I/JyAdNfAsVOLYQX+O2PqI0nH5uk7q+w56sMfxe
DcKNI7682J/Hhd1OAwiL3jdCMcOkaGPk9uIqd6rwUySljR6mY+RbMKK1UDKLqc26TVCElgpnfT9N
wEQnHFBAodwnRoaQGTr+F6eRW2jaZZI0T4neh02le2YTLx9SBjZVbaO64go3sWQQPhgfUz+kStnE
+6zu+Y5WpUa/ulQaiV96QfLP+1Fzeck/jw+lnx7lbIS9lHBFENPNdWWKruwq3dmT3Csie9Cs8SBN
a4OWsPZVqUn/31Dzp3jRP+sbs5+9KKMrow8/A40/Bnl77Wpb/njL+5YZwciZrSlgq3C5L+7btMiS
YIiV8Mo1RufaBLK5t9OhvKPLpT56TmLcZcWQfh+iyTs22bApirvyRfGxAnKLnjE9mSVz2WnSmIei
Gl5lPbJ/h7QtvXNTGWp7lpXT6BCytDrxU6pDV5QGja+TN2Z/gL/IH6Vb49+RBzTpfV0JRL8fxsK2
d2GWpOle97YQByt77xlPhkDqzOBafqm8rZusNMvoamjM/CAcY3zqFdRIEoti0KBgVY/O/lcS3XZD
uXPlHPPMoZ1Ly8Gh97dYIid3SqqnkbgS9E1vzcjNfBai//D+1l7ZbxCKdBqnnGD3DXJjmFJ7SuxU
XEkSkd0wBekpwjjvFKlBsBEQ14dC3HEmdNN2WWztUWiZ1CG/XLWkHQeDa+1TAad0x+nW9u/Pau3b
ofCE7hpxEEnJ+ae8OEXU02XThVjJF1VY//DcNjdw0BDRFl7zX72Xl4nrfJAQOAJBROEKBcvFKk30
32Rr2gq92akqTojWhb97D77kzjLk4O5Mx6SZoltRLz9oGJAfiy7Ji+9GNDnpCRN6td5NCBj/bD3E
tX3oyngOBHFiyB1lQAQ3gds/UHMWnY8Giyj3kUybOyc2jAcpIFDsRnr7n6pIlZ/pR2p3jQOg9Rhz
R9e+msXO5wFd2cCXbdB/0BtT+yMsHmX7MCq9WyOLp8LXvaT8Ssmg/KcVbfSpQhpK+I7bxl+UUS1N
35sReb6mt9nvJnYa6IPSwpIYm0t6KVHUxea+S9MIMViZUSYdDM158sqGC68quowLLoqdnSELHIuN
EUMqPzK8lpotZetHTbYJkBNdqZ6SrHYfuq5CJrKe2uwpkUWu7SR2OdiD6242542kk1QUtDTft2ok
kn2lam20D5IinvwBI4OOA6KWN1qvAdstwLWVKNBD770gUQTb0OPdVB2mWEbGlcS3r/GLFnuXHXd4
ZR+UlgTxMNpCnmXntOqVZTpT4KdKQ6ernXhEArdsyhiHotb9SujMukMObP87YBn4Mk2cqlcu65fv
vHhwfqJ7wYwBHbOedaB07a5GM7rG9MLo9KPrYbjkN8Wk4BycDtS5ByfsL1PnKQ/Q3bLhIhK3dyiI
B90vq5xwNsT7wQgvKXn9faMng9y1ZhVMWLR05o3V9OFDDHxQ3fUQC0K/6Nrpz1io/RkpcerRshra
X+8fsWe928XOnymIoDXBmIFJX+x8J+RuSRPiUxWL8XFQjKNI+4tg9UhrWgxmfZcw/0cKxS38GAMC
ukx5F+mXJqxK2K9RXBw7pykTXwud+HfkVeFtqgl2HzIv/ZYK4zME7fXPtXj4zAFhJk6/CQkGyBAr
C/C1p1EwTKhNT+YHUbfid6iZCe6kmjPeULdynLucXtqJSkF8GHU8M317RN0jNooupJkfI5eim1JY
e61w3J6jVul3xmRLb18G+dgcVSuIs91QRNTP3//iazfRTG1Ax3A2B1uysfMJBGHndeIqRW0Uv5LJ
/a1HjfxRTzrtq0StktgftMj82Y2VvrHaa/c1j9aZXDh3zZcZWDpLqzfDIK4U3EK/1inqSXupi+ID
VY/mMetpL25UBJbMPzDj9N2BwQIDgEb1htcUoPAdzuiGqzKN1eiU6YXxpXOD/kZMjnWDkHd6MRNH
u3VH/qP7zDOy78XYpd9Gw+kfAjL+60EN/4e089qtG1vW9RMRYA635ExUtiW5Zd8QlgNzznz681G9
N7YmRUxCfYAFA2utbtccgWPUqPqDhv8EYIzMqVMpC1FrCMTnzlPN17IVpC352XnHn28xlXQfM0sM
rWeBFOX81iFJ9Cut4YvoA+tnqaMFE+Fevgdcpz2Kev7DrJRo4+X7ptm/iIlwM8xqlIqgmy1jFkib
d3WBSfgAlhUv5azCwNvDvznYt6CUb+JSiTD/y3TjrtWU/oaKPr6WgiK2j4OE6ZITKLki3ujYJg7X
XW3IE6InWfDU92n0LcmM5Bdlbcx6xkxBAsBDOziwi0awfNIuK6LB1oTiSWy7YLDFcJTcLhdHwbGC
lAYO+V857DwvSX0n5VGi2CncitdCjTLvevDr/qQrjRRe42eI6zcESi/fIQLvPWSF0H7Twyk390na
1BbtsN74VnRa/bsvgJfRaZZ68dDpgVUe8Jpth6M8TfH3vlMGtx6n4tX0LfWPQglAtcsmUbdqw2v1
BuQDqPdRG5bgqywOv74eqziuw/DKCqAr2pg81F+sKQ/22TTNTT+l/KsFlv+YVGJ313VBse/Uojld
PhBWPkqO3VmUVJ6pVkvmHylwZ3Q9SbxU9sNBrCDMyHHUNDCnk/Cpt8zny/FWrBOB/1PjgLIJpxm5
7vMNnuV1V6uQj66KGvztc+EF3ckoJnHcpb42/ipjMXkCNxpcyzi33WVxN6UOzQpkA8G2R9dlmkTK
oVYmv7JVs6m2yP4fIPQcGXCp4QnT4+Op+fb736V9BmyhxqDqgbukXLkhUlckZNgGmRX9bs9vun0e
qdWJ2shTbNWvbLPGUTurPVyep5Xsk9YL8GSWBaXm5WFZ6SrlxpJ1ERIh+K0hZXgA97PlVreSTtMy
oGxJo5b38ZLrlhdaT9VH4FGqiIUTgXC8M9L+b1T0/cZLBIDSx5PNRHcS6CEyrZTzFydbSaMKBx0T
J8rGGpymr/SdKST+tccTzh71CEnvNrJg09IFj5vUehTQOL7Hu6HDYEXN6Ydn5VWod4Jral2/j/sY
RA5CGLtcrCkbRKZx9Ma4s6VCu6n6+AkARvDU+YKxT6Na2rVeV9p+Xw3HpAzxACyCdJ/3vXIDekY7
+EB+92JZosym5/dRBjjGqArR9uThq+HX43U4TjPuNMsORW0M9lC3uj3VKdIToVC4OEEmd1MDzmHw
9VcjFoYfQiLXDtn1N8xz1X2PgN914RUvOfWe32j8mDtdHfRjHVdoOQt+diqmrtgJef1QdtLfIlO0
o5n3xYFTDGSXWJrzZS3ekQGNtiwV4a1SJSVFrda4k9NGuML4LT+Uom8choBaqRNMWDYpKj4xZdD5
Tldr8T6Kh/A+Gi3RlhShvA0js3aQnbkfgYbcCnL2Taizf2LJ+l51ZX+n+kO7zyJOXNAS+gsoH/+o
Z1pqqyHzXRflwBSN3j232OBoEoKpojW+8NF+Caa4YG0H0WlAGbkNb8dHI+nQibckzw7EieN/NLO7
UsTPW8jQuuGxYwBt1grf7gM+qLYKs2d6h+0TvgHPSOYUTlkFmS3ze2Kb52EBmUd8MadOdiOehHug
Bl+s1giPfhpGjlCbqYNnhfiQGOJ1SX1ecwLMw0M7nXTlrjSt7iDUY4pw/STtsNTQO6eIW/OVhWvI
2DyJl1KdPwlFItmKX/awPtXbrJczh8PRPEL7CO2gsh66HIUfMWmbm7CRhpsKyP9e6a3Sxg935OHY
trYyZb+8TpZ3kJHNu1gQ68NUT8NpigTdSZviNU0RwqmUDN3nydT3SZaD3hLpAUVmUl15RdQduryd
XqxO0n60etgfyUNm4Bz6Zc6ELtRXTS6rm/n0vMZ0sj9MpfyQpUFMq6qSUHJgyfxO/i1nQrnLpURy
1drI9lVcCPaU59LVKGWURylJOQbjdbpCG2zdGMQdFj/aCXZ7tpOzMLSTKDIdXQxk29Cql6hL/tSo
49iy2deuUVUgECPPqF2g5cFO0VPt2AZBuFMUXhhRIXq7grLx36EwEWg2MumqmnpEc3QhO5h64d+W
QwbuTKmA86R+ug/jMCt5u4hfxrR4NAYeIGEp6XvMnwu7Firpd6QWxhe/AP8WVRly1mX/pRmx25Qm
0Iia34U3VlT/aRr+2rhKTTtF9dbppEmzQynInFhK690AumIvGdEx5t1R2UNvmnaYTD9wr0P2vFUH
Ry+ayLF661sC3O4GOXLmMI7/SohDuCQJOHmIdXWN4aJ6U/hZfjfWCndn3f806+yPlnU/CkNt3AzI
Di9m/rFHo/JfDYWCd1aDthxT6C3Y2Kj7hIfrYazqygFliLtKOvbHKNISJ586f2/Nvi9TMNYOhSqN
997oTr7KJy0Y3UOStt9Er+5vYO/PlBmtOUy68F2UC2iLY3RdGFK5F0xciFlLqlxwdxygfBEN6SyC
tJr2HAP6+N3vNDI3ufV/yHUc3YaZ1ZxUPw5OYRrKuzFLlEMepCIoOalw+ly17BYTSqfLgt+NWfmR
zSM23hlQNW0sIct9BS8csGhVhq6RN+HfYrJSkr2WOoqU/KIs9UOpjOk2EZUSiFJWUc8pR07QVPyV
VnjPdb2KkgtiaWY55Uc1iYL9kGjp7Dth2aBWRyfpVOFgmWN4is3iKYZ7v+vEwnDqUi/sOJgtY8w6
OGr+hIxHHYw7nMrjPRRMvjitewjJIh09jXNHSJoO7Gz7EPlF//XyVf7xkoUcLCPgjSTgrEi2KCQ1
aBWFcppyycp5eUSmVjh6gmztxczYckX6+HogFFpFFvotEiiyRSi1IFX3G+7zSTer/EgFP/vi1UP/
AuxPGJ2ql+JmD+VxGHafGiNPlRl6AAqAHAKC7rKQj7A01sgjSNggkT0nNLNxbyCE51QyoLjLoRZj
/DcUtlkAhxCLJHs5TyDHsu0Kta8A3apUgtIqx8rX/NsPAQhSIX3CoODhcsDF+n0IuMhYi1RtokIr
kfxIG+l3WnDp6w2uXYjZD4+XQy1K6m+hSMPnciNoAHD/52MrMVINUj1FRaKWuzvYBoqjTmZmp9Kg
HfGxqg/1DAsezLLGADWVtujza0OFAMPuoaaPuol8Hl/X82GAM2uc8tHzvkhNIh3qWFSuUr9Rj5eH
uhbKNEm0+TQAWiyZW9SRC3NEHebENVDboFeuC3HG4VjFy+VAi7zzbU4pebA7RTAdFALOx2SGSlUD
KzdOoZZJrxj3VQ+NqPmzg2yJIAhPie5ZEPKGOiMYwi0a4CKP/zc6CCOF0EzpB1ajZmDsoofWibqQ
xKFVFSfL77zT5TGuRqF7zWuBaj+Ew/MxRlR0AP6j1+ZT+jmIvlfsNFUeNqKsfXmz6e//RlnMpDxQ
78I8w4I4qX4tS+lhxE/Cbj3rDu+1n6ZXfBL8+O/kzY8FvgUThNHiOJO1yJPMCa0YLR5OpdR8hxN6
PVHytEuxvwY6trEnV6aR5jsVEL6+2cx+8USBlp3HujShk6Q2/r1JtXxfNFq0cYCtRplbkDPYBw/F
xUdWqirePuNgnXKtrHeNmiXHgC26cZSsfF/ym77O/0RZjMVL2qRXY9E6lSnIWTIrfFZo2asVNHA6
XhuVtnmDvSshzSuFiNebIJKOTPOyhSFVJMLqkKLSnCDRig6qeUQ9PLiLs3R4DGk1bMzhykfNjUpz
XILbw2e9AIZ0KR5N2aSap7SO5ZekmPCFDrAG1p1K08IXC/OKJ0GRp/tIwY/zvwwWZXbkxKgSAPg9
/9o6DMVlgdLIqcwwsMMG6CvX1GsvW8/FsCX9uLaMswr8/8ZabJYOVdZAaTxuhKbDSC/k0YCG4O9e
VzaoTMta/L9LCI8dAewZbbwUaBj6sRfyjmsupCo/K2fqMR2ImMJ7aKFkcIDxOkJxFyzvpA7QBRLZ
FOJbIwrT6djHWds6PjJxd2Dwe+RWW0G1497gQTf6QfXSaPjOOZ8+9JDMRuUEAhZs1SVxEqVaaRoH
JJD6yBP3QiaKe19Nt9Tj1hYAuhXJG/Q4cFeLxfb8Se07wBCotCGyZE/JFIV2ntSlZHdjksUbe2vl
jCVtm/XMkKeH/jpv/HflJ7lCHRpJbONUoNkhnUY17HrHH8PkmxLqoHtECsA/LcFq5I0valmOfFt/
Ln4Mu5BQJL1a7DQvybWwps9/grVZ/6kgbl6V3fAPNz+GEWpQ2X7i+QAF+3RXlWr5GIBd2l1e0dW5
Ju1A7wyXK07g88G3QQlOUGazF61UOULqXenIoztl/Hmt/JlCR8V7dpSfYWzngQJdSeohHMyTpCSC
3etcyKM0fLKG9zajtInQVtdJidUlXcCacHodgtE8RWPQ3WlpkB8lr97qGKxNmqLN0EM04ki/56P5
3Y4Jen+YeB6bp6lSf+Bt8M1LZDhm2a/La7O2Menyv8FK8Oderg2qKULo+2T4jeS/gpR7MGv9FHAC
yEpT2aXVb+zHlVQYycb/i7e4v+KwkOFaEK+U4OBAQLqfpPxGHYsX8pAbcWpFG8Td1yyRni8PdO16
JlujrYqKO6zVBbzRzwYEDUwC98htQtZKa0cK4s9BJt62BiICs46aTiF3iWOAxNhhRBPrJ23o4gPG
UZ2dTHpjx2Mv7S+PZ6lR9RZrlpfkzYRoIXJ45xtE8KrYUgdBQxTGTEIbkfoysgu6rtQ4vWh85TWs
8ljv4vxIsbWNrlNU5K1dW2p4LVPcobBTmp74s8rzbmOu1/YuD2K8JDjFSV0Xh6vY5X0VtYV+MnsJ
k3CsrYuq/SpBa708B2ubCbc35pp0C/3lxamqBsOgDBpx6ryCd2gKD6Efumle3ISqtkOw5zZCw6Wn
vf4fjnMDm2fexRjwgPs6n3s9G0e5q1MsnUj/v9A04ImTWE1471Ele44Qj94DPzT+S4ZizJICpCcY
gizrAG0PFLeMWv3UaEF8J/uibgPcrO5pm9WONejWxsG9enkgUWEBVmRLI198Ps46zTNTbGT0n1Oa
85PlqOaB0tkpKXVy9enGLKHuWDVg8yl+ury2a6kgp584J6Bo5y2ZMTzieFpNo3HSFM+ickr1CTQr
Yu+dvA+t9lel1SdBNzZGPJ+qi4RXQfBxRlXRVgYHdz5gPxezGEKSfhrLULjKuipH5M1LXzoKrCej
7quNr3j+SJfx5nxeIhkEj7ksInlCaA4ByMZTQQlrb9awuGUj9jdGtfI9AqmDZcb9i8HDkvqD2XnZ
keHppyryf1MHKK7o2AoHUxmqr5dXbSvSYv5kesCeVvmIm04F0PEkyJ+aqYtOloUh4eVQKzcXKveA
LtHlpES1xAlqcpW18aQKJw/Dr18NdPSvDdl7fNIjtMhuDWSbtV0iiJ6wgcNc2Zlnszmv6bubmeZS
IOkBY0SV+qQ1yt+4jZ1BHELQKt4ui1Sb6v3GSbc6rzwruVwwdeHUOY8Z1n1flFNonJKmDHdR7StH
6vvNXpTiYOOGXptXsu+5pjJP7jL/rioKgUmJTEs58yCTStkh/PM19vqfudQ7RRa+fn4dSdXIpygY
4Ty0SHSaQrbKLEJLUqrQHOzxdrRLPbodkuYeKtkpDre+ubUBkiVyZXKugMCc5/rd+plD1IiZJvku
JbD94Hm1k5ZQ/CuqvXYShM+VFPz+D0MEqgKCAjczMtPziKlppYqQ9VxFpdnasZDQrACOsZeAQd0o
LYJxiVLXp8tB144ybGpn+1WDoS6la/UkVYsoV31XyIV/4nb4pev9U9eUbjT9f4YyFrlVJSlTMoOw
3ayhJaFE0qshxs3toDTpvm+U/3DGvBvY8p1eIOZdx5nB+uXFt0DxXpXIekhyecs3am2fcNkiMzJf
t9ROz1eNV6CgRBXKbLjYQndvlOqqDVT9DxslSHZ50+HqJ0rD38vLtkQqzHkdWIVZZRCYPi+3xfEy
eDisJ74lnHCHU6+sNE2vRJquOynmRhLSTIGgg8qfrle/w6ESbE+0sJmVveh4+YesHXNgsGEBKhiD
cRqcD7/HtmCUhM7H5zX91nrhH/LGr4pBoSmja92Xu9TLU+dyzLU9Cx16Luhy+QKUOI9JY1IfFQwe
3UzSkN/C016/Gcq2h4QNq6XfgaLMtkgRby+p5R3MfQ+HAGl9DIkWSU5P1XhogiJwBaOMAeTKSSDu
07CJg5tKnSLjdtRMkPaRoYEc0M1mr+rRlx5jR882GiQKXTRiWtkWpiDPjmkxNOFJFODp7Kahz7Mv
l2donvWPP5a3J45ms0vT4iKwAo2Ml0lwxSrr3Ma0ikMv0Cy5HGWe52UUtLLY9DzYZ0n083XQBhAX
dVQHrjFSAavH354XPpdCu3GrrWwxdW4tzWae6DwuoVJjZfSR6jHzoZc+pr5w6GWBWkhhHSg3Xet9
s29EYaPts/JmeDOuBK5CnvehQVHBgYo7AYnbTLPq9Fkbhe4X+OHcvCkAoaSO2It1uwu1pDUOkwSK
1Y4bL/Q3JnjlbJmr31zkwJEods7//7s7yAjwWFGxMILxl7V2BtcdPOMV1L4aEHR0q/jixrDXA5o4
as5uoQz9PKA4tOGg1OigZboe76Jheq7HYjaqOjR+qgPYDD8puD2fY4g0UXUCFEoVY1mMAe6sGXEX
CielbxDwModuAu0DCluxOz1F9b4bRD63XuP2P3x6+84S6jxZ4O/ThVp80VMdCKDKBuEkoPZgpzTU
HhAR8XchS/z5ZJDWCVYF5BKko0tAV6LmwUiVVziJRXFXJR3o0V3owYjLCoxf6zh0unTrul35Oud7
iVXkVJ5z+vO1HOYMP8sbRH7lQLuDoptzKJeNVFyhEj0OG9yMN9GGxWEAkQEi0ByNu2BxGOS4m4sY
JKCTImFv7gxCOslXSjb6wJEAi1ZO1gL4mpX8YpY2EJtwz5MnPHqF72Mwrfp/4yzRUxtRlvGUsr1v
KqsB1w6ge9KOkxxJzQ6po+oRREH5Qj00v69x54l2+FzWyqENfDO0vUws0bkpsvxvYuGTaoNsEBUb
wLgSOeEYovQzRTk1jQqdnT+Xt9PyGQwpF5lzWkjcDXPHylhMuNjiiZmK+uBmZfZPFu6pXMUUNZQg
ugF7eVNXudtN3m+ejJ+sAr5F5t1G1ZibCWz3IrLWlVpXeYDn4U7EbqoE40FT0b3tKmHLA3dx9/4b
aq5dUV5AYlxeLLMOhbqByd27STVGNgysqxJ8P+yFqrDVTc/6xXn0IdpiYAEvgliJ896NPVrEcnZT
q/r3sdF2cE6eYln7dXkJ1wYHthKMOp/DXAc//2RGnLipPU+dC+4SWx/jSFXuofXUb3HS1M7lWGtD
Q8MIFD6nHk/T+be8O9s9yC0IV5WDW+nCwcNuE0Ci6O8RxUhtFJqFY6l9XpwHyu+MwMfnA1u8ZRmh
qCnzC6Xau/JkBM1cioq+jl5pHQRTGHdd0GwJ8yyOIJZPoU8H5ZEeOIjf5eGOupWlN1Ndun4qtLui
hbKSqeVfadqazHkfvDt8/ifQ3KJBZoD/LCdTEigfCAQKo7BwBF1vbz1/iL5dXrL14fxflMV1TOcE
9Gralq6eBuohjLO4sPOxVp+bMAm3FGdXg8G+Bb8ic4QvodJTjBny0GalC23nqTSl71Zi5E5rRb8v
D2r5knibO2iUeGvOy4QQ5PlGDDLMLf2iK90atpVQfY9CFVSVAVoy/hp3476bMltKkN5H2RwU2lYS
+QETziaZO7lcGRA1yCMXsxprCLNnuHfx7A13SX/00LkBQHlqrPIoQv2qxPSIgKltGNcxiNPiX+Ez
R8uljeWdN8liE2HlRc7MH9ycy7ZyIZhDXkoDMhGNDAcL1pYqBPeRYTyGmrblRL0SDC1RhEtZ31nP
YXGOTt5YsyQgJqt48BIoTLnfAKcUrDZ3pbrOMJwjP2ncy4u9sqmQTWOU+GApyge/Xx6CaQ4ms0aS
Q46v5VkAJ0IzCQGDbEuOfuWTpDCEgOl8AMD7WSwr3iyCNUVexWyG3o05VjKClKr4z6cHNGv9U/9l
F+nK0rNM7rpuUGOtcqlhIPmXdbEFxY+fc4jaAb3By9FWxkTxFW+aGY8CEmZRwTCLyWj4Xys3zcR4
z4t32HPCCYfLUVYSCWW2tIIJhAUtlYVlmEYPtMDvKjeRf48INDqGHB5z7IuN+K9pQK1NlQdvUv6Y
zZ/LkdfGZ6EuL8HNQFJqeRSkald7QZu2Lt5lPibscn9oUl/ZmMWVTcgzjv4rz2nylWUyXOd1mVlh
1VLO6n+ViHsZ/WjRG6DBfXk48xZbfNDvA73N87srNhMipe60vHXB63+dLPVOGjtkdsyvk6ru9B7a
zeV4KwOjAwukjfo53LOlQGsQCeNsB9C6/SjlgY2tVu/E9LUfBMnfkl5fiwWZAmPA2W/tA6u8UL3O
UEPGpkZtg4e28SimdeY0nbrxdFmZxLnSROZISjQn9+fXA3yYopOtrnPTAas+Oe5Ib/ubPAEKnesD
qpNbj97F03s+C/GV4q0PwofverkJW9xDIox9W7S4RbN3Mx6Dvj0jH6UdrNTkjyaGFU1Jaapuyrwd
vseoLm4URRcVh7efAMFApnGA1duHR2mp5VmrJ0rjjvkYOr6HjHVsydNtKZTCVSXGpw6veHuUgo25
XrkUZuAZOSG9NCor89S827BiIKFHEg+NK/u9/51LcxxsKxcLu62xltWLdqsTvQzI1uFwBrpFWWul
zOEFlZ8F1jihnGgKt2oV+rfd1JFeN6H6PZOlaeMLWYtHNxrQDiVD7YMvs6yQ0kAEEF3y4fiAZsEh
mPrqoMjp/RCqG0Ww5ScyD44yBvCdWaiI9PN8NhOvMKcs90VXoRdzIzVG7zQyr6LSjD+t8TCHAjrI
JHJ88qGch0J/RqnxlhRdE/qLzcmwq2vlWPm5D+oOoK4xeo9BLfy4fN58SN3eRsg2ASnBNct/Ow/r
4eNl0csXqfWisGHxYBmr5ij6yldd/ylb/RcVDURw+vHtkDXkGOon8VFzYQyFL/JGBg1dbSk+18Fn
CKFoiG4pU2zm8Pnhy1V1bJtNk8LlMfRvJGS2wRfOR8OiWJPopRHi6YyQd9n5sIDGIN9B+ZH/zJgB
oxeDQzgq6SedZeagmC8AMycrJAlflFE5fmgagjRzx2SCiVUAb3TTOrdQYO5DeGpj4aRpZh4jqM2H
kmRnA5a3vI+JD66Se5j3NtZJS4RELkmZMM6knZrC0lOWBP21OFNtLm+j1SgARJB9RKGEatz5Lopy
evplV4q8RK1xb+opV//UfNI5cN4qVHABKc0eGjPM9jxKVkV8ewZbxeN3nMwsLHZtU2yp36xsE2hB
nGfcV5TZjMWKRVUtZBWoCJcavops7oR7DUJac+N1RNjJb3YidJaNCVw5aAg6g8k41D4CyioAU4GM
YaErU4jCl/eIVnhv45fRbGROaysliwaFUrwCAestjpk0xQItVAPJFfOyMIHxYOMwsEO28A1v3sXv
MycWiyxmLgPTYKIJKp8v1mAYkTF0qUqgaue1f6bxIZ6ek6B1pvBVgCbOe3dnxr/jEspbUIB+uNfg
kTU+Gg7qzQTYvdRruwHycXmrrtwf8BNm52DAbjixzMv/7oK0hNGIM0GTXbJ9NLF9HTkyI3wEPBDY
qZxsTPeHRHyeBk41XHplkFM4/Z2Ha9tRQQNmIpxeX5V17SaZujc96TZMjUOlNL9DED1xLP9AGGXj
pbY20hkgPicgCAYuT9bYG5UwSy3ZNTLhttLlDvkPxRbQxe9G3doY6DLfmcf5LtjSllVTKrOOa112
Va+qUlsGstDbeRyFr7k3eQ+K0RnFXlBnDi6vViX7D+FRSSVX5zKZtSLPp1ks26zR0kJxxTgx9kNX
+k+lEbdO3csD4nXoEUgDW4mL7rPCugwc9A58b3Hup5ri4oPKwtYbDKmY8EkaHlGsQ3TfkB/0bni5
vG+X1fH59AOQRWUW8zs21IcPSq7GLEWQwI3Eovdu6tAwEqdKZOvJMFJIbimKMR1ZUZV3Vxm6phDi
q6i5SUtxVndvSsVpBB9bajkMtcYWldp8NhNR/inSCyU9HEOvo8xeFPkuLySvshHPVRBFboUq2MVq
Pvg7Rah746jptfqQQR7Lbf4wb3RODwwrlTz/x8tNccIrr7GQmtHHaus1trLJZiM4QFMwxNCzWxzN
Xq/jwwvBwu3oJdsxCpZV3Rz7TLTBHR7qonnxpq3C+MpXBJr97RPmrfRBgjRFClerpHxym1j9S+Fw
nwv+rdKY/0yltfHBrpzN1Ix4NrOXSIeWFkKRr9UpHbrRrQKtv45Bjthe4SWHyxtpbUASX+ucckkz
3e78U+mHCICPpU806AxlJ0Teo9Boj3JmiQ7yMs+Xg62v2P8FWyQG8IER9qrx8Q7Ntj8kgjS4soIU
Z2l1rRMHvXrMw5qdKgjFxjn/hjdfXEBnm2Vx0CdpVjRNJE6zAd142wXBcDeZynQ1efPOhQ36mBXT
sJPNtrhR4eu6YYniTz92Omr6QrS/PBErFzyFbCAyFH4A5oiL63CS+CbygVmXU9U76klu3Ep++4df
tZUlreQvRMJ2DxSQPhsgn6/vMAWhFiFA4laJdx0M07Xf13tdQv0/7bvXOpF+Xh7Z6hKjeEFCQaeZ
gt15PE1D8F2z2skVfCFKbtIc5S07snLtb5TlyreUJumjVJgocWuioP5zOfjqtDJc2Hlg2HnGnAfn
AEu9QDMnNMC9SXuaTK/9bnaJnL/0pKqffFvPJ7CE2BRePUTiWz8PFqcytAksVXFw63K7aWfBrtku
Rf1rgCbb2L+rI0Mmau6QUd9d0ilyf5KkDraI2wpNtDODBkMRlA3SPB42Iq0dOxIFawUVepThl8eO
1w/pNKWccFZe0PCTKnVnGOSGl1dqdVviRjUDKDnDtcVJMA2TpXkWXtwgm16TsrquALnkAWLYsWf9
nbxp4zBdy7xmecdZnl3GCEtZVELGsBx0CiGjq0VaaweocjshNRHHqmXUHNQkdzV53COadY8w3u8Y
EdmNEa8dtFBx8A8waekCbjnfLjqS94jriqOrtOkfrRz/pIP1zUuDmYiff/6ZRxOQEvZc8Yfttdia
PMyEVOy10dWVcHwYIt+7L+Ui25jTtTVEUQaoDqQDCT2s8xE1mTE1OOqNrqQN9aFFe8DFfaY76b6e
7oKIZnkJzep0eeOsfQhcv8A2Kc7PHo3nQbtSRsiiyEYXPa0/PrIfODXSBAzlLfLy6o3xPtIiV+9h
L4AsyEd30AX1GFtJuONZhgZCF04HS9Czl06oi13XedEh1wTxWuqFyZa9UraDXEv+w2nzZnpO1kFt
bakjb7RT2k6TN7iG2hfO2Pb6YQzrFEcWX97L8RhtzPPqduVymiE0pPLLKi2SjLHZdcLgqkaBvhkH
gOyJT02c33UwdP/DmiIyQD6F+6cqzhvt3SNMEpRhNhYYeRx6For1pYbIVlKcqJXoGy+D1e3zLtR8
fb0LVU+yilcIoXQjpx0S9+JTKQytm6biuPUWWJ1CTDZm7r0CK3axgYywqCrPIlaLBGQHM6QEa+GM
SnQ3YmKxcbysDYyFmplbtECoRZwPzFd1IYkkc3RjCdyTI0yR+gJ3FbHAqkwH5T9Eo5FEqwXVVArb
i2mMJl9Oskod3ahros42g35Sd4PilYodRDgBHS5vkPmvWyZvNFApv1AOYYcsZrKshS6YjFR029E7
aLH1g2pdvKdjcirE7IvqW18DQdtdjjlP2KWY8vmEjnEd5wHeHm6FI+ROM/vsKgjMLVD42h5BvArA
Bn+q4KXPoySTVGVmRRLBK/a1EsOvao8j3iSIxyxXt9xf5zvuw5BAZSMERole1OYf827z9zHguL6l
YhahWXo1CVG4awu9cgrcIR21RhPprgjk7Hvl5cnTGOnSdSK0AWJxYvXTQ+DoCvX2yc7TKj5gfhAf
vETKroawzK7UwpQf20DID/3QDQ4PIuE6L5Q+pmSjSIj9pcVTD0DdtqRM+1UaeFpXuVfvkF7xj4Ze
6oYdMBe7uBCS34Undsc48EuuYnN6TUsLaVlR9qFuikO6l7sGp7g493A3FcorKELjYzho0tHzVdJa
eaiMwxh5+osWqjHA/jZ8FiJJPEzx0O1yek7XwmAmKM4gYWpZQmULHW5YdtmhFah0wfitU70S/bxU
v621dLKpYaKNxW2aPVcjbl1BHOOwhyTRfWZUQMQGD00xSWg8F5fGn1UUNTtDzhrXNFv1Vykn4bdJ
KSVXmyrzZ9op3Q6ZOP4tKU7swc+2Ki8r2xbZPUrLHNsyQIDF/dhGBihdnzwHMM4wy6zOX6MqTd4W
lXx159KdJPvVKWgvCxCGNXp111E/V1hcO8Q8DZrYtZIkZPat+UnthrdyB9iVmZFF84Xs9HzrolVn
oAgw8daPE+nB14ZTn1OhF+TkILblTM0qlY1a/Vp6g8bGbEfDzvzw/h7QiigDn09T93pL3+cJoiJC
meTDgx6iCOSqUx+VTqpW8svlk+fjzM4odNqEpKvUkJZNAvoR6TjEsuEqEfet7ftCUjuRDD8crbYw
/lKM6ANcDvlx1xAS1Uj82ajSgLc8n16QOIGG7aaBH1QnPVDAx+UnNLcsmlajzFVmHk50B5ak3zoP
jTHjOeWGhj7dj6NmfamsYtxIS1enjx0J4kDmvlgmv2URRp2FTwwVe0Oy5VZVZ02p/Hpsg/uBatQG
TvVjOAp+KDfDB5s5++o86HeHalemOJRKgwkJxeuvkTFV7zRp+pnpVogxe+ZvjO7jHM7heELPbQ9Q
N4trqSpgI8ZpZ+LgZuS3UoycqCIG1uHyfvh44fI7KRLPHsgzz20e9LtBxRz70eCHpisUluw0qq9e
jXjFOLoaprvWBKEyRdg7ymW89aGvjQ83WoXOB30CSiTnkYdc8zR4bCb1F2VG2/rStUFF6vny+D5m
S1x/PKbnkhDKREuOTSCjxlqOquGWExL/mFkmKkJgollmCConev7pdInvmVHRt+Hx/gG6pMl53StW
aIFIk5tdhlzSt0YzekRIeb5tDG1l6aR/JTfgfCEqvVg6c1SM2qxLzcUxVUsOMAFGz7UGv320LMS7
dqPRI12ZlHGjH3LQYdbnx0otBULdDCbhlyyOEjVTUIzMLJVX4SS+pqPVCTudqsW94JtD+Pl9qqB2
y+NzpvCxnOe7RcCcTwPOr7syD7B7NdI6km29M2yxR2mVlKvzbNWvyl+1EOJFfXkTwRXhrz9PqEja
OKNJ8EEv47d1Hl4RIrR/k9Z0vd6ov7YeBjF2I054ngq90u+oCYf29P8oO6/euJF1i/4iAszhlWQn
tbJkBb8QliUXU7HIYuavv6vP0xwfY4w7TwMMBq0OrPrC3ntRfR/yCjrmud9MMZKr3hnpuFUDmffu
tc7rS5ahHK9zYW5lnHnGfT76X/NgaproAa7VuiwurkhKr16jEvGkV6XTOHzLmiVKK7H4ydY73Yuq
icPslsV6C2o91nFQOEPqTy2KvJ7QL81+7m5ua/K+XGIm282jOCswfuR+Ne/HS9uaWbU8mhvEmlpl
FtDVftKpndVAiRpSNmVU5Dsb9CkX/Cp3hpUP5HJeDKnEK8JQHQ3Ulu1MZJ/R7kfVq7Q3yKRr3aYg
c8/fQEpHXWKZxEnla0FE8YzDuvDxQGaXAb5td/docKjRyF2PxSA7KOVBtOc2jI6Lf8l9XJV7v7TL
o6x852pYwjWdAyO6ntiv7HAALLtWbcGVJNURbtFkJHz+wX2V5Vaak8zxDdsU/tUoRP2jjfbB0OuP
tZi9fVFLnQ6EpeWxUXXByXC2LYWjbCal0Zq7NndeREUW56ry7TihwI6F1ZcnP2qib7aoxzioh+B9
U97n6miRrIvzvdgcJ8lm4e0MRFw/8JJ7H0WeR6eS2L6D07h50oZQYmPPCKJ35lXdFXDZ24Zy/Bf7
T+bfyLH6RIRum2Zlv31Myya/O8oek9H3utRs+vAErjm8cmygaz0PfOxPM9g8s6kT8hVKGLXdCi67
NW+h+pbvzlxfIhEjeTBHYzpKgbB/CqNyHwk3f+rs3romK7Y7h2gURAIRQiNWb7LEgxmajJkJ3cbx
qcP9pwA/APmXo02yaGNnT/Tq0znI2s9tqT/HaDUOSzuaB+2PIYaBIiLKvrK6fShJ9DKCtt+RXr88
4q57dvNpvcLeNsRjI02eHUgr6dJs3nuj2jYtZfdKBme+E6EEXKXfo2UkfpGlcFJYTbD798f5DzcP
zSWdGCUQre3vsmGDW6Z17TU6mR1jnoQgCfEtqN3hbwPW/60rWdgRWU9+BpSZ/zGQ4+AGFBVJAU/H
6tZ9iCZLppZZ6dd6LUW0NxlQylTlpfO3Jcgf3iFLAKoGBwm49T+xWo1Jd6NI4ziNW5jv7TwM3yO/
Lf8iIvrD3YrEBakbgUPI/H7Pf18DvKNLX2UnMSlSPOveF0PiZLN6CrbcGf7/3xrTY/oDVlcMIn6X
tnra0XlRG8FpwNu1K9s8e4yAKv9l+vaH7+y/XuW3ewbqjx2WA1VJnlsZOLCKamGp2iX2gmb5KDdz
TMN2+dv39YdPEgHNJeL6EkpGfM1/Xy+ZypZp6KuQBac3pnbRVnvZu/VT2Hp/85P96aWQyPmI2vCQ
sAf875fqREngINU0/ZUpCVCWPc+qsv3XKJPq8d8ftD9UKLjfLyBHRDuY1Oz/fi3fXZUdCc8/dYta
SCLz3ZR5Tp5sQlyP5F9Ts/Pxikbf//vrXiqf325rmjmEgqTFs9v4PZIMMkO7zLQeJ2/shiQIN0lI
K4HRp6jF0jUhV/3LwOUPL8hH+p+Jpk/59zuJsxOD34nFg/nTNizS53LOf/mdF3C7MSHWqUGM3l8m
/3/4HnnJi+SawBYmAJf//o/CfZKd42WNY5zGYdrOxEUUVyEo+rhEH/6XUeofvsZLb0CaQUDA2P/A
P9hKl0VO+A0TRw9DGtSj25HLIyUQ0EqNMQKV5xrzEaPV/xcpzHXI0+BceByXPdXvz4Uop2xxVis8
bds4kBguf9aLqO+cwAje/v0n84ePk1aE5+/SJaBeunwG//g4lwbyhB3x3Nc6UFeDy+kCNZPQGw9l
x7+/1B9+LGxM4Z/xD3Fi/8Fq/OOlpsGKMnOOghMxdOgRV+Lrx4SBY/9BFGAGYc408Mf9+2v+6e0R
Y0QWHbUzafq/1ep+Oc94hdfw5NtYInVjXUpJTQYzhKSHf3+pP909DBeANcAFuSwX//uTBH4Vbjnp
HydyoIybaCqmq0z9VWf9pw/xn69y+Sv+8SEOgUWQeMerEAeDbtYuBdIyhXR4RGDWWS/DZBV/Syv6
w4fIQsHkaGEtg9Xh8jf94zWzwiXTT2jKRr/a3jR+NLwHmTUk0VQuP/79UyTr6Q+PHTtgrA4gFjix
f5+FFyaYcFlxivkDMkSvJ5Y8KZ15Bisiej9IMtNd+kO/qluzKawzhi+7SgmbzxJX+JASnDpK7LFa
96bVfmbaf2wD72Ax2Y3nYCySucCnDbs0T1gbvklfXNmNfKzaYUk1Iee45OftQWvrRnmyuZtMh+z3
ufyVXXLd82j4Ycvq06ukPM7e9AX1qsvirSEsHTu0M12vmhbQqpwSsRtmlziqQh9rbzEpP474Yyw0
6XIc4j7MoiQrrWIfqEl/c9dcfA8qEqGTjH3DoW5b0LjOGB0EoRg63Ry7OVy4UOkimFrpLrTvCX93
zvgeWSuP0cuKNArUQGEl7GHdNAowAmOFZ5u3rI+hKdzUqCTgJ+3NxZqIZR6+a6aCR1Pn5mlGO/Jq
rZvAD1ypyE2Hohlvp37crjLTMPdr5U1J1zviNKBWvisIz0/1sOqDWRRdrMMmfGMFFH6jJJN0ZCNh
A5WXPfUj2fxjWWJZHtYftjV8KUYPBwgLaGbrt3JtikNP0MO9of3mhz2Dd4krWvajW9EzFT1HUDbY
4EsBXcZBw8aOSO5ouMqnvjpUVVMeymWW95L2Jr5IIJcDyf/DPprnS9y7V/7AAb0dRnCxuxa2cuoX
ZnQaVnc9rs14nOV6XgzbAMTTE/tRb0MKLM3t48gkVd8BTbujNCl2tTXVc0xsg4zgTBfiDJGqvxlm
Jd8dYXfHcbHFkST6bKe1IA/fogvgi3zvm4awRNLio2u3zfunXGfyZIZqSs0scL+H/RimWaErJDmN
t5tradzQFnnxQJeza80o2yGcVm+ZLtqjr9TyApLOPiKl75Pa8/RxmHFvTkvHBH/rrfWuzCDFNXNg
vgSGQdKfmoKnpVsfjGxUh8XDfhL2ffRgOwS8TlHzutr9cO3khnEOq03cDtQxpMHmMjEqtKElAL/E
XAOgZ1Phk/jsuZ+970wE71V281FXyj24OW9210qJ/0FeHhCMAk45A32lhd6GutotlaxK3u+WfaFb
ca9w0qlnpxhLncyGYd+6FGuftNTVPf9fc+62sO1TvyrNHlbHNL8YEDqmuPI9QG/K1onVL35qBuOU
lpU9uTuO/eBpy1sGhZlbnYpRkza6jQR9NRJoROGs/veCGcrNps311rUnwrnafrxbejVwhgXVd1qw
B6MNgqvFmqOzty3lA7dR9ssnbv5H0+kCueqgjXNBt4NS12x+cUa6T+1WrHs55VPa+9P7ks3htTeo
8UY7Far+Xk+JtZTD8yaAdpGaT7sTiTIty9VMeru/s21WKig0wRpwVV6POcGoMvPdc91s6mQPgZ9a
fd4Q76XCD4V8v0t8sSzPJZ0t/aMubrp1HFJPssyyYNkfjUIOHDkwESC7MCXhmbz1lHFP5Ir3A+GZ
vJm8gcWFNhk9QJQCMkiFsQsoMBJw3C5xN7nJtszwhp9GyD3MlZqdWhuAc3DhgM9tXn/hGJYqdtdA
vjds62/hEsNI6AmgSLZp0l7smlNGYZvhcpK5KRLeW5B2azU4hAiMH0KtEJS7BnZs4fhAJPim4i0r
2j0pEhQeWSVe5GznD2u/9YfQaIdkWUrvQMZrcb3IXh/kjCIi1sZaXWVlHVxVvl0TSe6sj1Zecwb3
Vrg8tL7hkGlXGLdCIItLArefithWSyBjxzbWEcqDJb6E0wuPgF4/83HrFtUWZyriZLKEulJTDWgL
LhYnTl3qp1mb9cEeLUjU5dAxqEFO3sUt67vqWAVTdxAuTyRKoP7Zu+haUzG2/FKx6YZn7Ai8QXPM
uQDsXyvLjU96IR4xi9GWjgNZel9ubai7tdfVlQTsBbSClaPOCSi3QFq8TnPnfs4Mw67YAE6QWlom
Ik439GZcTfOYJyyO8o95FeYNfdZQx2w23F+1N86JudnRkYjO7lHxx6Rkqto3a6Xt/NBUY+nvu6Lc
dh5HwuX+mmc74XBrDngomm8Gtoa7mieYpPfJjfC+RvPPsBsI1epz4vvAru00QYJ3smCoHXdeYe99
gSIVQKadpZZVjTei1kU6Zx71XoaeuGdXDzIEb/90HMd5I+G9DBhC6c77AVWt/LlMgU8pbxPSNE9v
kSnVTSuN+gXyax0PdjC+GKVH1JdFosVtCSDyDR1nczVlK/O5Qn/X2HoOveNvaXQpUFTnT/Csc2Nv
qvEy5pen1Vk/I7cY4Wj6yKQaIHqbpx+Ei93eCrmlrWzAo6pz49gOVk6iyww/U4fgLmH1Mnw4zGPQ
MR2KvjVy/C7F+jk63LUkDp5cxx9VPKvohzm3twsM6gR7bRd7E4v9qHq3lflL2pizq9UOrzxfrcmS
yQg+pvN9Wd0Sb3w2qbPsxuymLfimFarjW5ckyjxe2m1wU3OAZgIE5dhO3s9+A+nUwLG/ocnOEwl/
ZofadTzmrGOvwnz58MvtrXPLXc3Q7GGtS/sgAvG+2nJOmQOZB2WvajejcUqqzBvrXS/z6awF2g2l
mFZZXcdwlovkJ2xTsrBYYO/dui3LeF7IIxNVu2sIG977Q+kwTvT1sbKaPCW706WBcI1UaQKtt7AH
D28HvxxBseBN8koYyoRpOi0cYPmER7cd0ixq7jFmPQw+pmSbAXDr9v4zd816hF1a7bxMnKJa9SJp
wbCrAciCExBOUgr7S1J2PIerO1/3DRwfX7riuuxMLqF1wRtuImwyqREFEu8UHkwLuDha03EhfjNb
10fPANIH/YSnfAKW0/XfA3RsB9Ok/CS6XO+YpbbJ5m06JTrJjWt7/XCckjkodFj0dSbTeGe87dyl
iZk2Pc/h+MSzrA7GWN/Mli4PbdSoxAeQ9uTLYT3mfrjVvGMzT2kv87fR048B8/OLfH/bm+7IR69Q
DLB/qK61MJGijxcyjB9mJ3vOdFo1/auW1VVRthVJiT0PR2fWj5lR63sjGIPHaWEMnvWdYGrcT/vV
WeSbHvIfNb6II3L3YadZGiW0a3bMr5zrpKOuGpTB7MfodoDUHhiib3GktwS9QfcqGL7vJyF+rn2E
/Jy6L/aq+QcBFV5M5rmOER4R8ZV5LlrnXJ4CMb8bq9PsERkLAFP1lGxNBO0YJuROrX4BktQoT6ox
VGLqxUgJFuqT2TLMtMqbazXqWwmX62ASlLYvxHCudK0oLYPuuqptg6lyPyeZJOLY90GLFp3tp7U1
d/fMytp9vti4y2y1xq7qores7cOz25GqH2VNvxOL2JLea7qkCGxcEqwMrnWfZ2erG4wbw6x9JBEj
YdehX+zMxb1nFt7GBt9GIhzXABzrjr9sb7uNmsm6Ywdy783O+hwtJaSwUVk7Kxu3hESROwNKJG4q
Hy6YVG80hh0LbstKKPP8/Tauw7legIqpQlVPaxHU6eg4BlzU0ErdLJrBOzqkSATGh+PPD40Qb5Y2
DrnGmJh3/bepmo19vZT4XEtrX/WrZYE6UdVzM3CA1JhRXgilnxLRTOb1jN4EWkjBl5fjfNCeyz1a
Of55cnB8YZX0L8KSKQ60acdtsbhXxOFMsdds38JShVUM7MpjzOKuALktPy3trCClV3t3Ky7qnWFC
v+3aaOazENwAVHSByL9COTtpZF+qRqHr/QhzA0N09qDRyF1Ljd3LQH+751hdntbaC5M8H7dUudtV
qcn9UYOgH+qmc87E5FoYdvfqM/WPhb8tdwBgqzg0nEcWdUej2k5qMPudrIsf5IqFN+3gP2S6pVCY
SvO5GfnNG0NuHcKh2tumUjzoxqXKlB8c6MU5iMRr3ngvxhq+5JYI93Uxf/m12RwHsvmSJc/qpA2G
O9uvh3219UU8c4snXc0XFjSNfSzAU8ZVgOPEXzjvyzI4Ixwazy6LM1t7AVjjFhhiFq5JOwSPboH7
i9i9jy1YuzPhaXbS4NR6agEknyZjmJ8Lv3fYoGGIpUluz2YkujiYKu+4VZN6y9t2N7AC4qcV3Hi6
6p99r79eFO5Vq16fDC3xH3mL1MRD5fPTPNjVyac4SKNFnmsS4kvP/3Jz41vrro8KjQKndpUOq0Nj
HIS6+eXUzghMtVuOqioefWkfagfc2eZUwW2XEbudm+N31xKUNTbyIb+tq1RLMSaqlm3iRhqnezg8
YMqp4q4hn94Nim+i883E6BYH5JueH8vJuqaJF/toXYqEsrRNgi0MQUXbETcI2iPK/29Sezpmn3jn
w67oDAMwVHPvl+3ej7S5s0QJnNQ2kDtHU71TwYJqtq9TZ2kuTdXDxhhg7zW1e+sOFxVWSJsAVZD7
P/gF4Nl/r3PXiZ1W3FcMHhLZ9vY5mDIjXkdAi45PC+tu61AlIw5KPtLo6KhM3qJSRXzFMCDs4iZs
ptieOUqQd34zwvDN02GZ2AVHZViLI6HA3zZ7mBPazrvALF8toy3pd2EZegWkgNy01ieE9hFwn3q+
Qt207cG9BXvgus5dY/AUkJ3Yn7ex0WnvlfZHW6j+2OLdSEJfmzFJXupbtY7BdV3kV+HsuU9TF/rx
OrdZYoxS7VvUL2fXUd836RL3VXVhvDn1WeXk6w8U7ZM58RnX5s+2kXJvrMsTEZXObtvwhHYh8VHD
qo5l0E39fl394N5Y3f5o2e2h1dmt0t0vZ63vGs8kmnz1XggRVV+b5WgmzwxBvBZSYpxbZFZYta1T
gtUTzWWMpyC/H7XtvpJIMg8xzO363Bhap9qd2n3fGKnWbpDaxraXVjeD2oAV2Bvbx6iBvLUUr+nc
04MYEfq2VnD+knAF3NJy55THnkjYld+b7VLL0A8+hZ0U58pSC3qI8LmYnO9YkS+3FmYD4T2Sb3wD
fv0wKlkRLS/rpyEfhyswlHun3cShk45+MGa/+kYb+2MVIevgrA7iKeyeg5LDN3Lq5tCORRmDYV8O
UTYi3iJFjlwLh76pL6iKWa8czHaZbuBZc17Q68Z6KK4Wn9PDEOqaRUH9n38J6+6loIQ2xpA80uAm
nOt3NkFPq7JAhxQjachd/TgsQP42b7Tuwk5n1Tn0KbU1YOY69fxZJ3IpNw5fr7dvvCKyXtoSjqfT
tMVL3ghz33ShebsE7llti/84V14iZ5PbxfHIZEUgevllRdhMgnkvXdqnLfO8vZ+v9a4MQ5myMHoZ
hfYOwg7WmE3slSW98k10/4nGv0JBd99Smj7OZvYgOFB5hoy7nEFzBlLisJDQm2yyAZo3VwdTOw9R
r1ewf+Xr6q3mbnD8KxfVQyag7k0YXdT2IOfaO+UCLJ+nCMJ26+1hysMisc350wmrLl1F/SCwll3z
eXk4Mrcu5VpzEzbSS2K2a5dWa2F9Wz0qhMVGCDMSIExWIw1QBLEvHkCPX0ddNx7Rz3gMc7GHQIcM
Hy2EAKnhFG0cLpWFvHJZGVqIjOxv47EpbYs3Vr2tpTnvu4YmmzmqkaBUfsIKGsZRmS/PDPGKpCnU
tw48ctxCTE1yW6pdPbohAHk7E6mblyNSza36pdzS2BsFVYZqFRwz/aVGJAZ5uPwUrNRuDEmMp4jg
ewZd4cbKZevCoSGPgSg+mjrLTzOKkoPqZrXLJv+uQ5qDqrW9t1XZx7KXHvtL1t+t3RO3i2Cb92/f
l8HWgG00JWxog6Md5GHceHCCytV/LYcSBGVAFb9k3jELqEkdlj9hWZ8QcgGsHvMxjgbnXA5+FZu6
vM6nRV8JpHI75ixhKnqMlkWksmSLwi+n899zTGTsxqddV/tUNpYT49lUVz2TT7JMOB/9uuDOya9V
FLJqNUnOhrp9R6oIZlcjf9IYRMMRJKpnVZ9t1NOV5IBw48IO61TgFU7B0TqHpoBKrrxpZULAkBMc
zTcvm9+ton+t+WqSonQFI4vSfIR9OLOKcN3YKi6RNIYcHgmHfdyMzEgp86N9Z1gfYSmqzyKHQD+T
OYYbq6t3RRe+13ZA92LOTyO0F5iZ85x08/A1Zn6WNHUpbtl//LQZDjAvK1RMwPlersG9JLDlkEfy
1WrqD6v2qoRAB16XryoF9mnt1tzkK9i4dmgBtF+D1Au7aWcG3vLlWcWXkVlPtN6XG8mVyz7brE/n
koZNZE93pUT7PFYhLZcOfIpmNMSlDV9xq/wm4eOo95ZdUx20/ZdjFO+rUOXRd3v+IhKp7kkA+gSz
bu5J5LmbqEQQX0jrjhKJSFWr/FQF1gm8l9stoLwf2zp2t8FgvVoUL12u50R5SHDYEc47R8+Qb0Pn
ra7WlAXhkLqT1e/DZTDiZZsvfqGjVlawy/uWrQaBMudlAzGsrOJY/4fC4bvzdA0L7IFOO4+SjUT/
ILaWRdwzdNp2GQDQVGTLTziXfUrxLFIZ8DFOdpXk2VjdONFw25byY6UpoWQ0jmUBnmel5vj0g/U1
xOkLa/imM9ajUP5zHyl+ZXQecV9n4S0TBWGA2ZEvnpTedelwAEjLuqtkZp0tPT510qsf6iYKGPjn
xiHoQkKoOpp0jzViLBSPegt0iybdeIDMSwLuHH3UmvlywuB6SWTtPa3mtMQEqb/l1UKfHRqYjOz2
QXrAlEBbEYzCB5ryUR7HvnbIc+b5KHW5LzquE4Xb8kF1k0wCXzOCDZaD0Ytq14cXPSUSn/2QOxzU
aggSpV3gr5ITYBjQy0X1Yp3aJdLHbTFvHWtiE2HZb6sX/GQzSHhWI9JOtyFzydq894wOYkTYWnHV
IYjyi6n7AjWxJpMGSkDWn76eGBwkrrbcR2N0KaRUmAFVbRzqw8r58HJXHcQAiAon3gcrOWI/ZyiK
8RgEbmKCeL7jHTlpENbl7QaOM3bHgZS70lYpokyaitUXzLGrKtzxlCzgS6c23A8sDb6TxPMVtjYJ
90X4uA5TcxVKlzEXZF/55DEe/RiBSrdoXlMlZuuqj7qAIkfoVLr9HGd++72hOBwtPZ2NccgTvbUv
3FPj29x5qBu3xkpFaT9Wl5fVQajooVbBGXI5+jPv3przHyGGpZxzxPSuYW53u56CnBFV2ddh0hnS
YxyZeXFfuCLhe+zSyMBF2hRzyVxPNcUeVd7y3sh1C+LWmKzYzIeKxQNDxK40it0oi+41N8KbqqgP
ch2Go2S3ussJVI01G0K4W/ZwQAz0i/jFJ7pefvq9eUVRCJW75PYqbFR1qC44rbL2ODv2Vw6RNOaQ
fixMaMtONh350S6nzqmLR8ecfvWAPVK4ZMt37U1cFo53I6sVtZLcDMbDZXOLsFTvySRjrRGg4IIp
R+6/wF8MM5JvcljenLHZ9vYW2TiF1JZwG4WnEPF5Err5C3l09KTb5kwx8843G27hvpwunRa7HHuv
4Gzl8YgnPtVAcc+GMHXs9833vpkIt2Lq+ij4Zq5R/foPavbuGTHP7N8W5uJrNV83lROeZnIrXitM
DVQMUVkeitCxj+xQzARD4bFT5oWp3IRc7rBwPZrfhIGqlzitDN/8gNmP71JaDBqid1StC0dhUIIC
N6K4m6v6p+cNWZp1Vbnv8jo/YIiQ0JYHTfUva9SHhbH3tulHV+TLDrsiKgLT9XdjwPBWgshm3P64
uOsdw4cGAauH2WQS6kMMDeqbzOofCk++OmH57i9CnWaHiGC+tIc2yt5EidCJGX6nd1XNXC4yhnVP
IGbDrrDHvrKxRilC1cWgyJZ4Mhn5RVH/WXMxHaRf0uXioj4U1hL8nML6IizE2uL38wPK4a9K5uPO
0mt976/hnGxULnsC888azMUv0owiLoCa9t6T1k9fFVbaBWO7twaT5UHZ/ZhcTFrwKSBPT1Z7Uhf5
3QqAed+1TZWulc8Gy4nG7/NI1aCnkRxgCfDdlCGJYaI5r2v51ZveRxtCT8794iooZ5oCFT3nODSh
CDAZqqgMDrp0OTJzZ9oVfnhWvfFrLs1Ps8q655ogx/PoeQzfbM9NSytaj3oYuNLdejxE4VQdWpvE
YxkQGarkUDyFFTUA1T75LAZw9bo9ubr81dRmcKiGzX6cOsdOFgIbiWpFBdZb3WPtIYct8G0eJzND
4cDg+7baNAti8gMfGsjocabN59pemP6ih2C7uXpHqxWwx4fGSy2Xsz/oxLXhRil6UH1QWUdDHTnB
bkZ/na4m72RjS0rydndABzDsuHiLk5f1t2t0aSVq/pQqrIJ4NYPvc77p3TrqYBe4PAaiwViphpHJ
du03D0OTb7s1IhCGOBt15xD6cDsKSotcUY0YBo9L5RbPwPMcuvvOO/QMrK4mupX7qmecao+RfTZH
uJKx18tPo+zfUEVBNdeRZoDe3PWF/JkxezeQnae1Wz4Lr/3MQyHjNSiNd0YZ695X5nDj58q/yweR
7Zkaf4TSvy2M7jZ0J/cwdYRYF66V/crBBZ2dnANaOqq+VkMb7abO7W97A32VssvnYisfuG1H1LsM
2vKoPzqrd9VWzbTPwkgwl8G1vql6uLFwQ56behPH0jPC1NC1CfdBfHKttzH5mEbMSP9Y9eYUZ/Tl
sTaXDz5McFtd9yT4mXH3MTndluxerOFunSfzIrR6hgjS7lH9qnSYcZyZGl9+0Xw2szUls1N95ER2
tNV8s6CniB132q7sUrJvZPcE60ozdS9lius+RO+67pZQysTvzFeJwRGk+fLeGurBbecvVeSs3Lbh
pfWWAUk0B6PrgnKkgMhTuJO7pUBcbU7FeQH3xMQcgrlPtlobX0Sb6AIC6znHGAFtMtPlK14zBiJl
oLfdNo/gva12EnFeoXFlnr4fN8JBZ6xndFLNi6WX6HmJkOM6VX+76eHblosM7ZeFEgDA3RFRw30r
63nf1+6pGtxxV4mhTQ0fqoiY1+HQdDT3HFzRDjL6/dLkz0VOnPKpHcJmL1hwp6vFTBdd9seoWrZh
QRPsW1dlO5NAv92AIzjdvOxna3bs7XVW7EcLJvIlryBF8uaciqGdYzcnh5+Wu4rbMrLjRjX8fVo9
jJH5FMlpi1sLzNi4GmmRd3MiV0QElSg/LRYNWhLusiq5Lw0G15md9UfEzzzuSpNptmUvmSnCq8aY
1uuyiQ6WoaiBRK92Hdxps5fMnamUFL9YnlQWCEXUP1jjpZVq858zgKV95E93HMJXbT6+mpE9MrIO
QdY4gdoZDmnnRtf7B7PsQQr0XpYG3XadW0Z2CAaU3IFFVejmAYMWVT6MZp0nTl8Ou14S/ju1OYMj
kcOIHx372vDXly1wx4eW8RqFJWOW0Rnuo7x5aPMyiH3R1KecbXfCyWYdrX7urrD0sjCnqbSL7qNu
1RgT+lQlpsN0HrF3mep+Xa6cbdEpkts6XtlV3QUbvs7IW5p08DdzNzIqT1TbdnWMJj9ERWHSmkb2
G/RH5OUFxac9T+V5s7kzHOuLs8znwmIky/Q6T4yChtyQxTfpFOIzbxZJ9XvJtneyv8Gg/yCpQk6I
UYY4Z7KUfpdFC1Ak3tiswal0NurijtQGl8VgU2LmVFWLAz0ylr8FZf1JU4XLz4aXSJTH/4icXFfB
A+jQ3dntIn42fuYFqbKy5sfcYBz6i5Dxf18MOhlfEbZ6C0/Y72anAlC3P6x9dnKr/+PszHbjNrYo
+kUEyOL8yp5bky1ZtuOXggeF81Sc+fV30XmxqIYavggQIEjiapI1nDpnn7Wb7Cwa2EhlGEcf0INf
I9WKpf3ytQaVtmnaGAUiODTgxkpQiN4uVrOqJBJsoqltqE/ajTKzSQXTLN2YhGpiG1ubMkOyGTOu
s5vMJLUdVFTNf6RaPZMlKf2XWfPsu3QKkw+ln4zdhgRLne6i1IiifZ4OY+NzIeD/RCfvWi9XNGiL
Pnf9DLyqRcALRJBF91rwVkdpC5bWlKc0U5q5S6Tf/OskZvvvkCf6jeTE+1x4FUnRykQREYTNnJFm
50chIfAgzAUdM+2aqv7SRzT1/5gzEM7WHYypH8KyweH7RNcBdTQd241qcmYuhETvn99/A2/V4L8V
qP6CF4ObZC2/5Q/FXxyaYlJRrZ3GEEUT4ko6YswEblEdRrtkNGl7IH2+e3/QtwLKpdwI7gqEnkHX
/UqhrTozohIraYyboA5yW0MFiM3F5Px9Yy/abJYDXWi6Q2vTShRK94UwOq9xIaXU6SFXYvyoRnOi
YTtGdoOV+RVt/dsNhm4ImmYEDemEUmtyAXoAPwtl5J4yLsPYsJEsL339i0/10Qum2q2277/INzMF
8SkhIUvQJpY11krUebKgYPqC5Y5sIaboV79MmlF/6D1TXvlmF4ZaWhjpC12aIWj9ez1RUk21vSYL
nxbiGD5CFmq3ZtM7W62Y0k/vP9Wb6UF/Aj+cdmE2QEiGq0WZA/KifWugewUkLrIEbJ/NoJDFNPwf
z8QEWTgM6JOge75+JjXgjlJ4LLQpdaMbLiYyKFuqWVnUR1daa99IXXkmG30y63npGfZXmuGot3Va
vugksfvUvI0GUd76qKt2VZZoIHy0bKOnOeCwUne6K2fCW14QKA0AMywAMio0Sa7GdpsxSj3N1ZDZ
OuO586knkhsNt+ga6w8j12HglFgbQSyopBmMiTscIe6ZL+9/1Tc7Db8CjTuUDe4vrI7VceEqP3LZ
arUTDpcUc6qlC093Ecg1zSPndRxQtb92Rr1Zj8uYIO5gRdKjzQb/+gProWr8zpjDc2ml8Tl2pvoA
hW4OrJzkTD/XxpVXffEZFxwuHe8+5KnVeCXtVnNs2+EZXy43aCnHBqGFk1E+D16QUcAKesLFw/sv
9sLKBDajL+e9pwNLWC0XuhNk2nLlPM9GqM4FAuNDW3rtbT3SG/d/DCXoZvZ/s9XXpmaGTwp9oBEc
my0/vwdROwZ1RKzq5UK7sjYvvUqOG7ZuA+6lKVbTRSEEhE/QMV30LN+Pdt/fjxauSSq05M4wSOZm
rSX+tsuF+UKoRp8L1s5wClfnRdzmkYhQXpwKNGxkdrCA8FrtXhEq/0vC3lRXmhYuPiToMOwm4NQD
qX49P4VbpamNsc5pNLnjlpPOhpCrX32n9GMnJpRP/VQ//x/f8I8xV5seyavRTdhxAIqm9VeJgHXn
1Qale1Wpa+Cpi8+3hDDEpIZvrw1mVWNVUPNG3mcxD3sjjvRtFqEo9MSMHDLjimWaqTz8/QM6C8hD
cL/AkXBZL3+ENHiT+BFduDTzFFWNLqxDHCbE8DDKSr+yqxuX1t7i8AddzoFsuT6qTFJQldm02snN
BgcxBwtQy00JXdn0yRSg0iX4bZPQ/KrrbRMGtAlz39UHXd1MuZnv8YD4kFrDU2TFw2Ps5dGVDeny
73NZPkCbCLdWGxL5EkpdmqSB0ZbGQbclSkl3Lj+bc6j2779248KxTYZ0SbpywBEiLJPhj/dea3NK
2iejX8uGeedQCT7Aj110pOFWi/oMJ2GKAKJT3zpUoFxtG+9e0UcQFIpacG/n5DgLUp/v/6xLUxBM
HbEY0S0h52of8UkT+ItV82miFX3raM5j5cRyT0eFto/sUN+luPddeevLn/nqVsE2QthJGIjqmVBw
tY3QrjZW2qRrpx6Ltx0l9RwoVxjftHM9bfQy6v5tMjKBVqrUlZ65SwcefTvsJ8vWSSj6+hvQkTxS
W2NDabSxPqIpQWQ4iXiHqAG30WrQr2xgl8YD6m3welnkb3r06qopXGwJozOQtfxr1g3VY9onYb/J
ei2m8G2U1Kre/6CXphm6e4w1f7turOMIQU1+rAo9PCdRK6cdvfqZ3PlGdy2WvzBxlsutsVjH2cab
pVOM7PwNV3ZKSq14dt3J2yQ+Ku6CzPvZkEiojK7KrzzcpVjt1ajL0/+xiOw6zLtu7sOzJlPx4GaA
MV2yRx+7KTSQBhU9JvVmn26GzHd3taZeokUs9tdv2OcugY/Iwh0li/D6N0ReJJhFRnhOM6eZAh03
0d2QxM7X94e5MHeIkTgYBNYpnrPeL/rOzRVVw/BM05XWBt4wIAXugFnmamiw0zS8KwNemDnAjwTk
WDgbXJrWi0Oz8aAxLcrqddrcNTRiPXQadJH3H8u8NAwhkoUfN5ghAKer19eC2UiFLk9YliDnJhFn
/DR7cBkHUUbxTEHRUc9OmWsFmvgk/eWilLrtzaH4MuSi/NmJBeObagiSggGx+qGSCvefgUODAq4e
TtZ+0jPKg9Kwq2jnWbQEBbk3DfPWmc3xUJmF9ll1ifGx1XzKO1kSfSxURYqv7KyvGVWQf6JURyIa
LuGir2fJHLQmCFw2aafQd++/jQsHEOo9OugJcuD8rOdSPbdSM+0IbEtVdecBfsV9Ui9u9tZUXXnx
v6P51ba7tCbTKkwbL3H/6rDLIQj1MmasbtKr/ADDCJE329ZI3hIN8BSQBbOHW0T9lOwtO+5Manlz
Zm88Q7qkjPts/NILo4bgnyhzPvwfbwJGj0vug9NhnYvQezODoJj7QPg04zj4Ej1Pl/XpjRw98en9
sS5NQZdwcoHnLJmd1ZuwuREMhkZeIBxpXmoX7oTHzeTKKMsxtn7fvmWaxFqLr+Z6AU8AY2bETvKk
1XH5kIVNvdHbuPqiek3cyKiottPohzhLZFOAani4cspe2qCX1nf2ZgN7wTWTssUa18v7XJ6GJqSM
E3s/6rr6wRpwt0BcUItE4lq+5TeS6vUjO5gC0afNAe+89eMzKpyuJ521bWXOTBeQj8y0nWfy1z2C
ZJP2Q3fyv0mDtgu/EtW5GuOjEyfPUhTp4/vf+O3Koj5CXAeXgu5NHB9ebzNtP9omuuboPPbiaSlw
fosG1AZoDfsrsIG3s4mRyPtwcadLnTzG65FyZNwiHMvoPOee/1mkhtHtw1424ZXb19sP6gArcRZy
23L0rHFLRdH3ZtjT5m+7Jfp6DOW2qFZQgUQN6nzUEBv6HvPt+6/x7SlEtEr6DXAzAcXbSdyi68Yr
JDx3mEoETaXanTO2n0VFD0hi+9esgN/aEsHAB69Ggzo3IlwVVqdDiCl7ykSJz6kntHtbdPNRidTf
ETZlmwZJ4E7LqegkOvVOdHW0SziAklTuVPu/f3Ao3ByG8BWx0lztEVlMP1nd80OAnBbnspiNQ2jQ
G6BQtwVtYo9XGISX5itEV8Am5H/MN5DFIh2AATdWdE7bmvJxaXzMFJoYI9HqK0HwpZGWIIqojb94
y6/nq4J/0JlxGZ/z0dV2elN3hwTcyrMnMHx4/yVeWho+JDQBJHMJuVeLUEET7su+ic8U9MuXNiSz
EETKBOP8/jiXloZPYpnPtGTP1nfalstGno1xfG7naDhahciOCTHALZlKCFeeRb8f4Jan/2NQvhSB
IKMiIX39Hr1syCr6vaKzj7xqh90vDM6IJj5fm4sb347bfTLHzun9QS+tR+YHyTPyPnT7rjabeXTb
xu/96KyPg/OQjvQzIfmZ9KMq6KTKLDe9Mi8vvlrAnxAPHPa39bncyKQcTU2LzrHnyFsnyupD61vI
c3gjyLO9ErtTM//7LRW0/5KQxTuHasHyo/4I8+PClcmgyvCcA9o/S5xl9pE5XCNEX3iXBg2BFhfR
S+61XjerwSX7cPZQLzX0n7ZmcuSQGoytpDadkG620+bKB7yw+gyQvJgmkL0nzFl+1B+PVmS4/tKi
G55dFb3kfpF/j0tKq0wX88pLvDgSW8qCbGdjWe9geEM3yUQMDNYhc/b96A13uuzT7axB/Hl/Vv4+
41YHPxsXR5MwwBgZa07LkIZxOAONOyOgpR8t86ma7UbNafOgH31kaZXbJ4+enWRPRtSET/FgqX9x
B0ZpR5Cio0MtvZeynNGu8O5QB9FmpNNRHY17oVzjia84f9NKY1xEDIn5q4qqpoTI6g7YSjmW0x5Q
JWjghx0j034aMvbpNidU6fCusUe6f7vM8Y5WneY/leXtuqxBsWhnqaO2I7ypbl/0Sa02qldpu4Hc
ElaB46aRvWn7ClnPGBeJHyByHz6ryMJHScdNEmVROt/knlH0V7bNC3kzh3wg9z4X0wlqc6v5z7JK
+maE1pKlKb2s2FZhQZZ4sxXS846EasmOCV6zrAGqiaQeBxoSiL2OuldNe2QeBrK5uXD+7WutvIUU
5qUbr8lj/doPXc6KP747zXAe+DQKRKRnaVZee6YpGr/LMrSg9olhJKXvQQTcOqXHhtiRIPikUkXb
S2MCIth0modLiEiKatPnqW7sJ1CZaK6iMsw20URzwpWAabUA/vtxpF9sgnDOoHX9Cp9T2bpCekck
8+7DOOYOhyvM6nSk3/r9BbDaSpahXB2gD4UGG7juelWb6GX0uqFNnf/qxs61ZgOSlHZZ57GXzKX3
B7vwXPwxFItYcURK690RYkKvI5/2j44R2p8SLtQvZW615zzNp3/eH2q1+//3XIQJlBoIhFgxr3er
zono8014rj4DoaVZ+qM2KvDbM5jsLj4Ide3SdPFFcrZxg+CYY/d/PWBEsUMaJV4S8NBOJPq/kCfE
vwo5oIzE3+U+/3s40tMuyH5e5u9V+MdWHEptEi6NP0fZ5CLIQ+Eci9wd91oRTh9E10TboR+j3ftv
dJX8/D0oChtCaar7wMlWUUPTzk2TUx866tpcfejDoUfaDWMTOzh7X+S0dcgkqg9KOc/vD3xp1lA1
JvtpCdLP9upTpnblNsor/WM34YNCf3FJO0lOicGn8/z9oZZnWO0K7p9DrYJ4M8o8gynqHwddezbL
4Ytnl3eZyJ91JWmiRT1cT3FLX8m16OjyMy7ZA/osFhHT69njDq0G5TOjM9GFhDYQWATROD0DYLjm
JnhxJCobXA7gqb2pKsqB229pNv4x92iOtDwsysM5vAnN8Pvfv8vf6XmHMhhVlNVnY/qnMhxaSW9Y
/k0W8YOvZQeJJkgLs3+NSu1hbT6khNjvD3tp4RO1c61FAeBSPn39JrXYA+9eNPLYIg1BYeQfabpC
7Zjvm7r/kE3plWDl0rKg/ZCsDFdoqJmr8djN8Cy0dIk9cqsQt3XHiW62IKzru9rF1Dg37iB0Xsl4
XvqI7KA6+HWqmaS6Xj+kcODNhvTm0bI8G1MQaRMIbOR+1QczMs2f77/R1V3o98JHhYLCgG2Nm+Xq
Q84Vzb5sopKER4HCfq7io2rSdP/+KJf2T8Ea52iAVkxN8fUjWdboDBPC26OdTIreIqXfTdL0t3JR
uyPiEn9n6PLfU6EaxOgIe74311bfgsWgyloe9cLri2CcIMnuaNGVLwgv7Wse0Ov0wO/hIDAzMVEQ
vJXZoLz36TE22cTKpJs23RS1P/S+apogpMHxaxKFvr10IYNV6vMo+q5smCb0bmbpt5A2jL8PMAjQ
mKwsEw5jc/WyUZaL6TemK2zCapdHvtyKsK9ukqTIrkRal9YHELil+I51COKf19+1HLxpmjGVOXaO
N06I0LLqabCJyM+m1Np+1wjKEkE5uOJXIdw03f39tOKiBGecSvxSzH09fBtFDh30iTxO4VhsrBIs
sGFnkKezalsb48f/YzRqxjYXJFbLOkNhprapJvIJ9J613kbPh9uksp7azv6u4dn3/liXliUqmEWz
xSUQm77XTyZBbpnJmMrjWIblsSg9mg4U1cD3R7m001ABh8jLQGj3V+8PxjZtdA6hBp0008YsbYJi
D3KMq4xr5alLO8CfQy0/5Y+oJpKWxI6k8o4Zl62xtZ+j2oWdAZwDn4srB/2lxyLTSxRD9IRIbPVY
qi3aVu91l+xD7H8E/5sdKiNEWJ2WgKb++hVSGKA+ReqT9ODv3PMfz2VNLXraghPCVr04e1oPUsXM
y09yqK6ZMl84/LidI4NGEEZAv3avMNqoL+1Q4zACK4ncrd2zJ31qQut+olFnk6WWvPIiL4xIZAt3
lvQx0s917S0c0ywqiRjBXImdUSc7Y4wf7Wzc0lWRBb1dXpNiXdpPqAahudO5QODd/XqWEH/PGswh
9xhOo3nj5K7zJLJJPAxd6/2wMWR4LIvBf/b9LpRXPuSlCYptzXIKYrdCweD10PMY2eBxQu9YFzNN
xGmygHjclE6rHNp9jM74ryfO4lBOumxJmrGFvR4v1/gpI1ftY2705bkrSue5Ljso5aA2rpzxlwLf
ha9KhU3g1LvmDlNsdjtz+YxJ13T1CTTdOO5DCrk/PTlPYB4AJVvbxo+SX8VEYzQO1M41r4ILa3Kx
Y3AI89GdI9h6/biaRFkDMsE9ZmN3H43arT041qYjg/n339FbRHz4yZDM4nL4eiDKgQJ8v+lxDa2e
C9nfuwq+COg+LFi+/PUnpEjKbKFyybpc53dzXE1DyNweTA1uaiH2LDRXwYrkutReeaoLC4OPwNOw
NvjbujbYAsyOl4P4mMWQ0KgKN+WnKbbbpVukzH4ko4f7shs3NWgqhGJXJtCFtUHNQ6c0SXiDVGh1
gTEEJDOK2N5R4SNxV/VVvK1o9NwkRB9BXnEXfv/FXnpapilbDkIOdCrL7/ljUy3sdiyh3XnHecp+
iXT4WmJbTi+Ufsi8eI9X7xfhV1dCxkvPiAcaFZ5F+0MS+/WY/jgOaZfNoIqK4RNcLahNfX1vuhMu
Y841rdGl1cCJKzyT12lyTL0ebEReldMe7h1z1wQK0o1ekEOfOvg0UB/ff5cXhyL2Zt4IH139+jCs
3doeMlIXLvYZj6YYR3Jb3XB2IYdc+WyX4mAqmwZUUL4a54b5+rGAE9Fk0TNP4mjA3XyC/xRavzzV
n2DY0VDHmeEb+y4spu2c2uqEz7Lcv/+4lz6jw3MuynqOP2s50v6YOmFR+VDtDFo8s5IeZyW0jdsl
5k1mzNV5hDx35Zl/R9OrrALJRovkMtG/SSPP6wFLU5coihrtmNGLH+962hXkru406ysYdJueNaN2
0n2G3urnNDe+RjKnNcRzZtE+gbfJWO4Lg2oJO2YbKCQAGyWGjx4NxO7OmuOwgQRYGyCaOt8Z8O2I
5EJz8Ok0m0R9RjLZVzuFPPFXN/utRe5EzBaMzMYuNzbAM3MPT9b7xp9ZRXs3UuWN5Vf8wPdf+oU4
YYmB8Opdij9cWl+/g7RrAVPZXMtt3OY2bab+oVH5NrTMB7PJb1Krenp/vNVHRhKJTSf9P5yfqCXe
tKIYETkWf0GVhwOpvr7rxocO0tiTmYrqwVSI1N8fb7WG/hvP9LhNsT3woMu//2NSWV4hzKok8Q10
+KmAm/QNu0nnKECin94faVmNf8ym/0Yi9CHjwGR6I0LMogptFXz2U5x65iFVdTNvZ2HV14Tav/u8
1gORe0aCwWLhuVaP5IS1M2Ge558Kr+tA3LEjAlRNFYSXdh7MHfwoswsmo7LqwGxADuSdBsZQD+Pk
m2a2eRoUrhk/gyCo5kNGKDidY7aaKYBFkAK4desEJFqVvbz/fi58CTxh0QsRriCVWZ+DsR/bvZpy
76TKCqhxvXS5j7lOd2fZXlnZF4cCk4CczjbY01abWVvWlV1hjEFDfGg9Z3oH5qVp+ttBWn8XR/z+
6HgLkrIjGOSTrI5Xp+DGMGJYd3IrY7qZ0OQeQcXYm9EG7/v++7v43ZcQYknCLIH96qlqC8tMIx9x
jLILSDulNamXRmvc70LDmS4sy/4rTe/TRGK7mX9iHQVqEjZa9qnOOi3n1lE2H00rHlGihUvHdYEi
qt52ceyf6V0dnqZcv2bX8Va/QyuIzg67dKJwOVjHjjoqBFEZmXdqSZsDXdQhICKt3Bna5G5Co5vO
PXWgDwUCsrOC+HUsPac6imUCa9DY/u5qvnwtLkUWWQ3KpSb2Gq83A52bbK0RoZ1QDOgYU5XR42wU
Vx/6wvTj4o/EktQjCYf1npPzRDHUV3xlVOXf06QmoqCZMPu7CanuA8sH+3LrKLqip1BOW4KU6gwW
kp8Enbj9Nhdl+lBOYOECyeP0nLzq6uX3wj7MHXvJatvUK970IXYiqWatn52Tbw/foTpPZ1v28qZM
hvajYV7NNi3GHm/3Rxe2Er0sRE/cElfHe9ZXviuLwYQqkVc3wp3N6amnv1vtAJYkiiC8aLkbD8Ld
2pqP4pY22Ihnj3ETo721Os1EQz8ocuRfXTfJ3duGviYB/sUednIc5XMkQBXUu8y3ZEdHgBeSvL8f
TKXAAhXl9FkgZNYCmoLqne3C8HCHyfxF9VM5uwqz2OmQqaLI6S+fBmh3CkXfxgFdPm/AuRvF3ulc
ufSPaR48RNXk8saxVD4cXYxSHpFQaDdQA4EmpY1oz1ZoDGDPErzGeqzdnC3trGJgU3aNz6bRDiwD
Jx4/pcWQyo0y4uFpTAasz00ihh9g6FS9rQD4FvvZB3J9TlUb0kVJthQjNw8q2FffTOfPmhDRqQon
AzRsNk1AJqtQlzca1isPS3rxtm9rO9yV+uiX2xr2+IKosZouqBsfjSAXzuYnyuOIGEV09oaDOf9p
ds1yNcHW4LPeJfLOhU/0HJmzupsT2TeBNoXViza32pOWpGGzoRNK1wFGlwNOtiC4t0oCXUJbBoyi
HekwA+UVHqWTR3HATlH1QbHEQBnC2h+DVTs7MiDRfswxLDrFdalKFoVlA0w24QkDNUwQ3FSOpIXd
V3X8C9pQB7ZgKkDOw8ZVbW59LntrwEjN0yHzTXlUbFp3tnCW7vT5FMW1/AcxRskQSDePOg4En3Kv
TvflIPsfej12N5TyNS8Yihrea4GNHOxsI1X2FgszHD8EKl2xaZrZeolF3lbHHiF8fBtTX842qJD0
9C7pxvLYwK/97tvS/WqDJ7S2FKzU18Tg4wZkCctPNebCQ9BEk18dYvp+Qcx1mhJG0Iy+095qRh/F
tx3eb/GunS2gYJXr/ywAoM7APxPABTDVG/PJtZn6qnCbl5l647iRSrZxAH9FP7lEqc9NXSRHDAG0
OwCE4WMa1XV2lIYLEkyPgQ1GhtXsU/zfd2SrjK+m1ibu1sMC4pNuJnkRaEbZth+0tNE26Ejn2xFJ
IFwEXTSCG2yblXsnTc17wB7+Nk4QSt3LSU7Y2gBuMB8LQDhlMBs0eu9TB7Rn3pZgLlAaDPvCSkUS
uDM5Z7qsMLCEWXUrFBEy/SuZQCWdhEC9IswKHHc4KytJPwgdnEHA57EPXhem+yYFxgH2oNXSszu0
+o8EoG6zmWG8PNayjQBmtk4c5LSY/0M6jtw9HCLrB0gwTwuavvV/cFE0HpPItfZ6Xemwh/sUCVmJ
+SFE44TvbVZyMrc6NrpfMJ2sksDotfqDHs/a1iomfxeh6HjJrJgcqEPpFZcKpxL3beyo3ezrzZ2t
hVazMeq02PbeNMM208tPUQxvHa1Zj25Wr+/n0Sp2LfiYKSjGYcoBBILk38ks68/lKLyP0dQN95Kt
5k5Ph+kBWbq61atO3wy1b/3bNnjcUZuI+2iXT5N/O4ihHvlehfcgol6cPJdyL4u6dH6mXcWeaBnx
QVmOumvHLKI/0uMu4qZj0UA30WJ89KrQCSK4Ts/OOEJ8BxpXUuUYkJyBuH9aEtpgS2Tc4PTYGOqr
PVOReSjyki5XaY1iIZpD6KSy5pqbahyjryIus9OoFdo+rHp7QyFsfNSyGe0uJhD2VpCT2E2t3j33
LnFoAB5PegCMB+/fMFXWCcoKmoohAxcKmk7dxnFUfc6k24Je1Z1mq9VFA9qNVrdRmlZLpN028KIK
UasDXVeFidXs3H00pzh7oFyfH6J8Sm7cuEsxjYjENuoHF6vCPI33MWCsfcY2e9uw+iByeHa8kWWo
fkHB+1lxRuHsCrVgL9GaTJs2pn8Au0GK0hsMxM1x4+L59zFHB/2jSXV/46rGroIuF/VGYLP4YHla
Q9Ghnvtj2xXGuea1ASjSow6Why+Hsx8Rn+3AuLmHXPpRFbjURmhkiHX5pGObDg1wqGFQMlZp4dtg
G2y1ppXcZxHt2g0XSXtTVZr9pQ55enokFoMe7WcaRmjtxxF+oAwb+wWVh3UIm8YC6ZTG6SaRk38e
RpHcwQeoaZLr5uzYpgDiQwqcn6JQ8/a9aOdb7nLJJ72ZxM5LUvw3Kqj0CNp08/OiVD/CNAabmiVV
sRPjkL2M6dKJpJlWdSQitE5ywpoG1q4r3S08znE8WeTmom2q0NuSduvnWxcrbHiAFo+97eh4BQQ2
OM6zGFz35yRS7R9rCutlz6GzzZQ5X09miKjMSD2AGOvBx0S+9TUPq+YENofjB45juYlRgu/Kxp+e
WtmzzTRhrs9HwxX9Y6tz93GVmdzYGF08TF2zAMnRHW6T3+JnM3JwzJzDHVFIYmxJnTQoyezZ+Sd2
45kYe47NgWv+1IOkoHv+B8wyW98QCsh7EQ0ycBIP5iP8Wy3w+7Q8lUntnfXOLQ8iGUX+aC/GGaDz
KQfoHBLZ1jM7yQjwaoxY6XOQ88TfFiX6B6OjbM6szHVSTURKPWTyNskOsR+ZzzZpmjoAjjQeDOXh
zUmv2g1dd7Z3gCfd5AerVX0PJlpn78gbZpGX6DmUuo5j7cEBAn3WM02MhEsZRkVjl/50MV5Kbqdy
0v5prSKHLNwU04Fc6ryLaaY/TGliPeI4oR3zsUiXMj55U2rERyGktYugeO8Gz/2VtJn1EXiY1+1Q
ussNgDymfWkZ6Z0c0oSdS9cxxeD+lm1wuNBeDNV01r5PNbb5tkFuwb1tOsNJ1eN/yzRyu4CaJT4J
9Da6LyyRud3YiZ7uo4SdBn8U9yPoWxxEOCbTn5IvAdczrcqgRyA+b/s5bl4ApHkOaN5+4nSU9h4L
4MEiDZpj0iIaq//GgRxCA4Q9ctfA5G4C0L/msbItCqIaJk3mMLePrYjcCpKeacF7s3vvCM9a7jvR
GuRxy+QsO5Y5YEvNuEtYreOBaYz+XK/Fje1oVbEfImuID5oT1bsujjJzQ+IyvJ9MRI4Y4Ux0v5WJ
e9/kmttSRBnycOPMBbPU0COL/qY2/5yK2Na3TZEAtCrwdeo/qKZPP7U+HRHgthoJ9d9MzhNmWKcx
KmmIyDGcd5pOHBKb39HobfePOc1phjlJWz9it2QciVPjPYusxvRGSemclSnaBCv5srnL86y4nTl9
D7BEcJL18T6isMSLOECtTOmvSuObBrjUTUZqL9wnIlUHkN42u29Z3xhDas0QwEeLTw557UEn2ZUH
gFttNvS0HMEelkMpg4ls27Yih3xsyk6/80arepa6B1Jx7OOs3tRWCZzVCM2fiUc4a/ELzljETjj2
kHOA+KYryML0tgaDSZ9rMKY41hBuLcDPJP4QJTICIpxZR0WESyDcl9HzWBgw6nI8UTZI3/oUtGI5
HAVM+++zqvt//JBcCfk5W32wvNb6Wc3zVGy6wnO2bj/3d+Uk1PcSC6h9Sa93sSkNfLlKMsXNTnM5
S7yhy25DaZp10BlZ96ErCz++rQyvPWBDxVVFT3XzQdQCEF5HL91WpG78IRtK487SI+e7rNHzlvin
sys43fQjcqb22M62cxiRWrFYBqLZMAIgjMp4h0sAmhMRY+pRxPOGlEBxMkqzPYsUThjPlpdYDFvj
LTluBem3837Go7KPbSW15x77jm9xOvREthVWwc7U3EqTrGPV+fm3wZ/Trcvms8cuceKaJqc9rVzj
Z+hf5ME1K9UPeMTpMKUnL7DkhN0G1wMbXuhsPfnGYAStyLKPDWAKiJggavnn0jqTo1MfDGV2Ozej
tFQXkXEyvKg9aHM9H8YQqtKgj+6p62W+qSbL+SnnGETlTI3Ih8R3ExmDt22EH2/x6rZxNJGA622T
4pwEih5SdvjBqSs2tks+WTOSCfFYkry4LiE8btY4TBE1bx236rf44URbO1Hz1yzquv1cNHTy+bP7
bMiBn1Fq9TaCHb2zWFrTzhaYsrvwIIDz9V14X3d9d8CXjmuQJ8sfnHxOei481T5Cx0uNcyvwIJiH
HLcXgzt3gulbuMOZO4UpBjUdHRS5vAgV+3cOxzIPALxWewCq7q3JfLw1YcLeDm6eP3curcZ5h1Nb
0MLP6wNHn9RDM8vkQzKYdbMpxhCOuW5Hu9lq0QR4ygDwmvZ9hb9bhDMQHY9PYMmt+9SvoEhicMKN
tTWS9kknkt8VWW98Jfz+XFNWJIyOCD3ofCy/AWqtW9yba8XZPSYHOEb+tnWzaTvo80dvmKKjrfNe
zdrOAG+Sbt3MhuZngUDLhutgQgYV10FJd1HPjM/DUu7FGEXbyiuNAxpz+0uuQo5nXzrprYM/Ht5G
o+jPFleQB+JX82uOyGqXTHmx7fKmORmjXZ0GnB2KTVoJY1/5ECyMsa9vKuhBWz8uTKSJdZkBYS4z
Lmbz+NVVSfJInyeYO1Oln60Gomqo0+aBHVJ9kvlEmlRp3YiHTmEa83keS+1bXWvh59SHY7fFPYxc
QQ3JTttZ+qg9tkbH9NDG+HvDLkwEDTr7xEdLH7w+Fx85s7S9nyMjwm+0IbD1picqzNC5hZt/0zK8
pPIMfz8OnNF9rCzH4KYXL1i72j1ULjZnBeCuwGa/upMhBrCyhW1fdcRRbmr2D+FoxzsNZ4JjSxP1
P21bmTst7oGLCq2/l6Q+zu6o69ty8ocfXuMXt1njiu/1CJ8Rk6TwuVWhGW1scxh2U4j8eKuKVNsU
TYaTOImOI6ZgWbIXfhb/8tq+Z1fz4nTvlZ22S3n0AKyMfaNT2yXZMmT3oDzCW+W44Yic3Mw+1gOT
yEUWu6cD1txwhDQ3rdOB42WT2M4TsLogKU2MDrXQPhEHWY++zIxPgPGG/YyG6LlXpd5sE47GCMZp
U2ziuRgAivsCWvuY8yo1p8/ve+N/pJ3XbtxItK6fiABTMdx2JNXKspxuCI/sYc6ZT38+ajaw1VSj
Ce9z48FgBq6uYoUV/mB2u6ydYEDIdv/QWRZuIGRT+SHUgKmqVc55tnpjlyqivE+ssnjO+0LZVWqJ
NCyfVnOQStM3ptRO3tasA5nEisb+bS6r3klGybFAn1PpeMQ900XHKLyldjLQ3uzbe4LNWa8xTxG7
Ef19KsrADdCmx7RslLC7yzBGMhq5yk5mHoh9JKpiV4d2+WXsjeA5q3osPCJK1eQ8knYPkbl9LFsu
4zQMYxSlA/PEq46TZjhG0YuE8uohJHJy8io0Dr5nmw89ZZgj+626JQSpWkD8Bv6v0TSMt16kh69K
acu4dSjTb1VI2D8GBfLKPIS50/q67/SjNEN5O41LM4tx10zaZi+buf6LRL+9MySTSq7SdhBcLP+g
Zxq9eTMzbtjr0psUBdUWQUiTnn1qH1vkhe4w9bH2XtH1u1DBpz5Ei/BfSzbJPqFUIZmLdOedmPNt
VMCxFa8IICVV8rbeyOlVpUA+9XUBUYLiiquEZo6lRJ/lfzKlTXYAbaY7HwDMDYLbtYt6d/XKy1Lf
megAPdTUU12183pSQ35X0UfWvlHb6BW3gvYu1pL6Z2FV0Z1u+cpmrLTw0FhScm/XqbYvaKkj0UsK
4SWItVPW0w6UbTpsmhClK8FE7rRJQZeeDXyP112EqiHobnQcO3xETQ8h2w5TpTu1C6fnCZnJL0RL
3kZDH80dJjt6HMngT3OpdJfk8IM27Zhohkv2Jr0i4xB/50q3vqndUN+pOYXJihrurPxTiFcI7Pqd
UQhCG3ob02+vr9sf0FC0o+In2k3uTfHjlCr+QQ4s9E/aDur6ropqz0PYs1XvfIQjbvUEW5pN2k/S
HvV6VewCU8EgIdfeMmmSbvxaDraGSfiCfaW01cO6+6Jmo5bsMqLMVxP7oz+DbzekbbZ610NmjTYh
FJcb2c+4y3CZPaSNFz3LhTY9jpHuOTF8XXzhJEk59mJuRsWxYv9MWxxcVKnu7pTGmvwd7Jd0702R
eldVWvpcV8iwcT0jcBimZXanS3CbRCIHNNdsnOrGEROQgEIt14cd5gj9GuI5VBPl37jJwz1+Jd7X
KUSDPx1reVtkBo92QtzTJAVVBfyYm5dJDyZrYzTtdNIgs8/imPDPMiWLTkUpD/cRLms70enmWxpP
+lFowrzXdTVyG61RnzHnG+6tjGZ1agzGqdRgkm4aYux7dNPp4mKZqJ+q3BY3Uosj4aYt/fyYgnDs
TpmcxkciaD5RyB0TIt2e5McOcOgvZRz7uxAK0n6SwurYFIXxx2ob3jXgMLPfVVke/FQDx9gYvfRP
U6n2QQ1irFGiKe6IZAb5MEQx4tCGXeB9JZEe617TbSWLOAr6PUW2Pg3GndVY5YNhBd1vqOvRvqpt
5HDCCItFreWVqQvEFIp0Mu8jq2vYo0hNRhs1VND3zyv1qNQyfmmZHmg3qMuBtxAjuqTG0BIrk1OY
T7qOJUWF5Qu2SnCrMr3yW5KzTnqhgo1DIIZ5RrVJDGToubSLDMFZHMX8uNe/R/j+YkKkRR4empAM
9hRUURVACSu4jTg8mNKSfn/tlKgOqEpSzICMVtx3vto4iN5UR62KpocW8O4DVV3piDqYusOZpr0X
g578qQg6f+F3MmwTva2/V2NZPkKbokgTK/T9yRzFEzT89ha9YPQjWq866DRVn42sEPuB8tFdkXfy
Dts16uE0n/ci4YEWSlvfR3EdPZlj4/80ZIlDhk9gF23H0LbuMruX3vxo7E4WtmTZ3uh8jMK4mG78
tPFvgetJVElQt7THQKvukOqI8/2YGbMOptpjATpp7Z3eTPiJGCjbYGcbFuP3sWuQ3/ZHzDrKoqZo
Dc34kEZhuY3tWvvuV3nz1OktWyztSDi3kT9Kx8hujfDUAflGcxdQzR5zo1gcShSjXCsounYr14Wu
7fOkDc2dTzfyNar7cReX8OemygIJHtBJ3mcyyR1WdlK+UyK7ye9TrPpeE9sbHAXczy+sYVRtG4cq
8STtJcXVzCrE0sWiZmFZaKif0qFq7kuV8jYHPzmA1de+UowsH6VIK5+83Eofo7EP77wgzW8yWHbV
TU1NXLkZ+wCKZYq53wZNAmkrU0V8wChu+IWbZ1XvrjdfLzT3qVXNkk70MxG4W/Req0RklVpLpjuO
pbXPScOeJTLalf7kZ0UNE60KiF/ACAz1M2ozmaIQIxh65F6YYF45cap821W63gUQsmsmRA8kaJGk
qUrmyvi2HOMJr2gz08msdALl67NeoA/nfumM4WLaM86RH3XeLy2oNw6NMduTtx2W6MSKEh6ZRmh/
12xp/AORsv4Zm73xk6S8/R0VlDRX1n0BJ/vvFwCeI8BTQagsycKliWHUMLWC1G+6Rw0f+e4EVT+q
r1wP3Ay/cg9KJuUTaQWJv8DFvA/M3gRRCjwY9aPlB2/aRC/A4riwYuybWKrt26JP0PZA2vswhtWP
VoIFen25P4sRsd76vNhgO2iYLwFJWpIQLHI3YqwZVf1BVFx4OxM2YnzSfT1BSaUiqEaF41jH5oCt
IAX10+hPwbjySy51hy3g1+gP4C70SVeR67IwOjk1XIsK3wbVi2af9bibeUB8t9R/1mZ+qWOOgA8K
coi6AeBdwCgQsewlKfENN/TE99rGiqZPK9z8pNJb+a4XR7JmmVMVHsAnxcE4MYfQKHThTp3G1DKk
tV8kKktu5wlpDTl/aTABE5DR5i303hL/CD5S2xLJcr5nr093iH12bptpkFUztC6ub50L9xOoEEDC
KJrP0Mv5l3wYyULgFME5piV3Nn6HSViRv+q1FK+xDS+dC2IP6H42+1NbglC8XFABocHhBm2MmjwJ
w33Wp+UWd6Ls0A4adbue5/n67C6tI5p6GpgXSsXQuc5nRyJc1jpsG7dtLf2NYg89YTKmlBYlmm7Z
yloql649U2crillD8ZN2bEkr2ph0T3fzqRC3VVWB3gsx8kibSnroC0KcjRS16UsrrELeauGQHM3C
CottUebYpCLYYhDLUAZPVKN/xeyVcBPDquwpaafabaI6u7P8Zk184OIimXCTeY3ZBksokuT7tqQq
meEi+9/udSgv1BWL/gDsL/w/XQ8KgPBZnFheChHVpNxq2nA9SIl3o5dFu6l77ClLyZYPaMoYax/k
M3RkJgkJA0woggDgthffv6rgipGvzxAQHJho7On4HRAiImKmijeEwTtpWxWol1ORKRWbzvrUfO2H
qq0ObUunbQWY+/lVOv89C9CkBcscf1d+TzAr81cDVpDDWNEKMgj83VGesKoprGaT+3G8shafDzp3
MnQtZI25UvjQ50tR4GCZImHMzUxC+pKNafRqVePafXxhgjoKTzTIZ5jIJx1ROgZWrheG4Y7U/Y6q
OuquJTIVeSCTxxenlZ0dKbqDWQ694utnffH0zIQ8sP8GYj1IxMz/cj5BGrByZlP+cOSWDkImqfJe
TLF1tEUbvqQRBYLr4y0WdB7CliGK8iRAjcAw4Hy8DlvH1KixRZ+q/g2o7XCSRST+nvxqIw0GJAxK
k4ZC8vkgpiRnqjQwqaZKnbaQc2L84pZn76SHwb5sqOz/H2alI08M7JVL+v2K+/AeDKUk1TVwJ0cb
eh/f59HfqXmy9uosHoP/1g6ta9JSha7OkoFaxmpCbceTnJDGDnoQAU7ReGF81SJd2VdYIriSSiJ/
fWqL2/m/QdmcbNAZofKuHPJhalqfRLFGkcgxW7w5e6s2dqE11thG5g0ukUalHmjD/kihxuwGy1sj
3l3cL/CbZuKtzl202C/kTVkFn1RyBi8JDr3RSkecmDX3+iSVC8dgJoxx4QGZNaEunu+YLEQ2vAck
5Y6TpakHQiaatnksRhr+Uw32QQUSZh09Iyq9bV+ArT3KI3/bpitxEjjU2K/l26BrFNkp6qCvN4rl
xeNWtNP0W6ek1n+9/oMXr8/7V0HkUSdMn+UqPkVwViyPecZW8HqxR+f9JCRZxveRcOf6QBcX5n8H
eo+hP3z+xhOtL+FT4yI5FYI68t7siEupIGNOvGHl3F762MCVCctRKkKxYvHwcL+JfDJB/iemGdN2
LBEU93x1d31Kl3a0AjuIRJvHmxr5+beWtSFs644pRcC3d8j9DpsWQdtbP6m1gzAnav86apMAh+St
J4o1D5Nl2vHft7PBZsMjRclhadOi2FGaWkFFHbkri3wL6L/4ouWKjHyNgVrHxh5qTwYRlWWYTOY6
VRyl1Pufvqf09vH6UlzaRirY3Dm0hM5jLRYc08EA/89RcoLGRs8BZPUGybT4iPbvtLLqly4vtIzQ
kKYQPavNnK96JDKaCGMHq0MuS1zdWv9Wzkv/Tkbb1pEMvX31LZEe/n5+4LcJH2T+4GSfD0pdU8WJ
KmdDGUj/GHEj3zVdXDxPdrWmJnZpKXV57nqjXCEI18+HguRVKlpdYkmmZrjm9RluB6UAbauYa+ni
Ul7ofQdBilKg7IL4gap0PhYGiMJA5sCmmvvNjugojO0e2NaGdsnGgr4y+dl+yOONj3CTh3VTYtmb
IWv3ZVk9UHRauSIuXp58UJWoEFnSTxoC2Mr31kTx0KGjuxFV8lIqBbgJnwYMTnwYmAJ6P6j62wCi
w49/9WUGNKE7IIS271N7V+ZrWqQXFwhBVuoYZBRkFYsFwnMqr4GJeY6C6GGvP9nKtMW48Kfw0ydP
s7ZS/Mf2HrN2Bm3tJ5BpJP2/hpCSeryWlF6iegH9JuqhtEFZZ0kdL5PYz0MLsyfdjh3kMw84Ex/q
4Ftn2y+ZgW8CCFqtfBV2cqqmceXUrY4+b9sP97dPPpzWlY1Ehokj+ThuDa9AxMl+yGeYSyPuwwIL
esTCQ8+/zYa1gtLnU2Fzw1JdM8nLxScVz7JWWqOp4TspgU9TALHCQ5AX1VYevXjl8UCpjLl8YOpw
LN5DS65USC+MuyCYpYZalSDTELNSvEgctbzZ/DjVXrsZOp+uEzaZ9MBkqwthKfuoseutdaoDM5O2
hRkrv9MGw4AeP8VdVKHGFJWqugUBQSkevPO29xVkzuMsIyDwyttUkPGD5fVoFirKbz8h/KEnidJJ
hlt7hFlpCNgCiMtkF8bPsEzodsYDVtV9koRuU/SQMuK4L8C/o7Ltx4ylS3F4pwsf9h2qdweriY0D
dLTpEQKy9IB2vPGLWo1Hj7rrdtgJDUcNrBX99iA8oWFe/qk1INxjVTSAe6QRKGIZ3npEbD9gADco
F1i645c0azZZFMeOMQ09cNasoM5bJLdxpow7O8a0E+dFm3MsIumfiOAGhNE0ONSH66MXB4BfEa/Z
N/b43cIIFpsD/OYO6OfEe2zrjduUStkuUfVoS0b+VaTU5DEQsA7pUGc7pcfnXgHPiUe4MqNRUo6e
KjI83iPfN26DOAiOGuh5Gs+zwZehJsbJU03EQJrcdCc9FNx1TfecRllabybdLrONAYXhGRdeb24x
21gOixhgvxTpWKB0TUkZV2s3GUIjbmFN02PhTXy5UElrR21G2+2UqQY95KElrU2GdJLgJmKJmnbP
YOeyWwzqcETUE4CSRRsB3ojUbiv6zDoVQRnsVJNmZCqsH3oY1Xs16190NQjBlRr9PvSD5jlQ7Mwd
NBCG6K/lX4qiTpwSQrmxMTvaZFpiRdsECB2YZNOofnqeZe7B/BuniHOyZQv+MyFOe6wLa9y14MPJ
e8ZNRWtxJw3FXPcA1JaMrULfG6w/bqDZTtNTb5OIGhn3OlIfLVmPD32Pn6qdjc+mWoaHygIdQU1c
f6IwWjmNl01P9ANwe1XMAErbNGRwKBr8ZKadp5RtyebxjmHZJXutibobmkHDHSDo5rHPARJ40EqS
B0uSyc4FAEKgzQGtZARbRjcxkHc/jtoYTSc/zqd+J0lm9BVLa/ESSWb7AzlQ9QWmWnLbD834JtAt
egv1sOuOox5Wp9zL9C9jBtVrj0KdIW10aDTmBvyx6OmkS/W93/i2x5I04hhnbbFVPFRUbtrCz/6N
ah8aVNL7gbGBXQz6o1Gyr2BHbYnGXk0vsqgNeSLuCjXg44rnRT+k0cjuGg1vTJSE6n6NdL9I9am6
EhzMZgKI7RCELr3B0MMdbBngiYMZSvoSazArjBY86lSn6V1mSDb7LA2/VZQw938ZCzGyMeeoBENU
MpZiSfgUJ8PIijs0bsfZjFnhtcaSQwK1h/rHmqTkp8uY4dBroHSiUtkmYDx/eNqc0iLxUuMkVZge
O2gQuxkphaO76Fay7085CkNRoOHen6sosAPPhypAqowN2CInEqKEUSH+gapxqxt0yWTv9foqfgpj
Z51ohdIvIhFIURiLyKKggYlsbNY5hpZl/2jTBMegJ5APtn4YF8KNsiYYdnSd6r+P+miEUUUnMSLy
42fMy/DhKQ+IJLDqnf3SPa/7popqeBFl6j8NN0Xxu0mjYzrAYgFOroMXy3H90HBquUfcNthapU7r
kQbySnHgwmpQuUXN1kSeFK7pnNB9+EnYOeMOnamd0zdx9Nr4wIAwwO6OZTsVP3wRGj+4L/2v1z/B
hZ1FwQp+PgPPrl+LQQdV6RuAWZ1Tpz2AHCBOXg/mec1X7MKuQuSEpGHeUjRmFhuYjhHcmSDpnKLL
0CWFZkMGoRobvVnTg5x/8FncMqtPgWNAPJqNQVp/voqJP9W0ipvOkdLS/EeuhH0XenV4uL5s72Xi
xTCmiokPEiVcQ3RkzofBCSFT1A595REw8Fdg/xpYMi/SxNEMhgAjDEPpbiUh+m+FlI6vIzj6b4pR
ziyYvCt+ZFOLFGhklcmpN0tH1jTJ3+St5ftb4K+59Xj95178ymQTtOdYVRA357+2t4YcEg8HLSfj
AFhV+QgrWkeccvfXB7r4nT8MtIgas05UUgdIxFGnwjtGUJsgCeEwOwXQ4tBOXhMnuvi1uRhnFTA6
rPLiM8StkIu2jzkzflg5SEwa+1AL13bvxeX7MMoi3a5TemGDzfL1evMmD9VdkUXdJh/SL9dX79I4
lKGQA4GDr1KkO/9ME2BGyPFd51h1f1Ra9aGL/T2gypVW/aVF48GECIPpANth/ogfLhosbPEnS8fO
setWPsjoQTqWTEPq+mQuXGezkRTedrzBFgn2+SgeWk0t2gatYxFYbzxj/OHzCBzq3jhAlTrmmb8i
zn1pWh8HXOwFo2kEjG2vdQIIgZ0KdSNdK4Fc2t7IWzIpMVenlw9WVkihGuLL7ISxX5QHvYCU6NdR
+MpO98XeT2g8b64v44UYZ9bCom+JsAnWb/OsP3wsKY+a2E5T7jMTRtoxluUpAL0jZTqcoDAMsWpW
/QSAKNSlbSg3+bhypD8tq4WUL9oPoEcwo6EJcP4DRARBhC6N5qR14SbTeBi1bOU2XRticb7azoB2
Eg0a+z50AiM/GRjNXV/GT19uMYvFMkIViM0iHDUHTCxu7wB2hdhS9Cm7f///BprP+IfvZUfFjDVj
oMhyjehf7KKo4tj02P76oSPXwDFo/ixYCtAGOh+oQpklo0YwOToY/NsqV+vb1JLClXWbf+7ZO/c+
CnKgAr3VOf48HwVW7lSmljYhlNuoJ3s0pCfuFOmYtaX0z/WV+3RhMBTnl90Oemiu8pwPRQ6OU6ZS
Tg7WSw0stS6p/+lz3yaZq7yfaB+U0RZmWfP9+rAXZgiaGg0ZjUieaS7W0ZP0GhMNxC+0tJz+SGE6
fLcB3H8HuiWtVFXWhpr/+4e9EVSRkKougG1mFOGhDEX6HOP/5GIYttqL/FwZt7jguahgiFIWZX7n
g4EctorC1CcH21j1pFaxPwPvQzScKaXGMnm3HvdoadEnOEyqHT+2BX4qj3WZ+/vrK7xU0uAhY4fy
QM8abJYJaeb8p8C5GERqVZpDMeI4VvquGwFWjm++7N978n0KM1UJsoMAWlK3KBSYaw/4pdNP7ZuW
F30pC0jn+Q+Iy0iPU7nVnDj515R+5aFy09m3sGB212f6+QNzQ38YZ3FawOID3ZmYaApZ5QQiiupV
Xkhf2MGhc32oz6flfKjFnVnilanHE1My6mJXhO1GNH+mLj/iymUrL9fHujQtXh5wGUDZFA7o+fJl
skABoko15905WlP6pyG3fyuh9XR9nEuf6eNTs/hMRpbDAbK4Owv4eUP+vWl9SmL6FmPQlS25GAko
5NykoQM7a5wAOlnMaBpKXL3jvHflwg/Nr5EXqb+rChLhFpxXPR20svD8lb7oUrPrfVCutTl/x8uO
CGyxjH41GWkudy40Rsu61Sclpy+aG0F4P1p27T9iU6X2OwNac3QTDMiGHuy6VOtNhF/xS/Zu0FBX
nNd7Il7Z2uW8y/oOxK98V6XtWH9P9C5VdrVeNV/b2uvyHRZburQZgzI7xfYoYeQWSAOO9Ukfpz9b
JetrRwoSBcMIe7DsQzzUSbMr9L4PX2skYCHcqtRTDnkwQt68/q3na/XDwzIvBp1hgJkqJ+az2F5l
J2IART24xVTEOVIHNqATiPLWmtfoe3KzHIk0HzAIKT8Q2MXtI7wgMbUqG107At7/b9gYknGvJ74c
PHE/Sv2e3nukuo0K0YC7MVOeZKyV/hVpbx7msG5EwbUfDTzwwgA+5ohUFiwxyZRvoiJqEAmUvbfO
ruNb7i5DfTJs7NRWts7iALJY7BkK8dD3gWLw5J/vHEh0qI2xn91SKvM93Cr0d2qpyqPN2A3Rys1y
4WzghMTfhvkSqoTLJ18qJQ77UA7uMHToqAQdsFlxO0jR1mzg2l/fBhcHQ1dWpfWGzOzyTKh+IFOu
LAa3Tspwq6EeQpocKYfctBrEZSpv5Sq7NB5dYtSu0KnGVGFxbTY+jdMo9Fu3sjVA954ePOZNZjVO
CoWx3VKCRtXo+hQ/I6MB6AA2Q8xrhj9Rnzj/el0NOr73m8atlXHviR8ICDr1FD+b6Nt0or7plcQp
IgwPQhP/X/o5cnNjo9R9/Wdcmjnx01ywmM/bsnVGMXOQesNuXN/oTHT8ID0GcqF/KygCb0rsXFau
2HlWi2M3C6ah4MvMqcgsbjtTrmJRa4xHp7y4a/0qfBtR6dh0VB1cYfXBD1OOoTAmSb8y8qWrZUb/
vgOWCO0WB77VkbGetLp1qdM3u86b5MM42dPh+npeGgUoDVUHnoTPzqdVrkGyl6PBBf1QbNLIkvez
P8HfH0ak8tg2GJ5hCPmpcpPq2hR00uiafjcdm6xLnYFb+qSlsfoGmqf/fn1Wn28aTj7QBIPiqKGR
X5zvVS1QtY5DwniV9WfUjHgbWPldp1hvfz0OJWtab7P3B5fa4hwiBlxYvpwOfKMkJC4V9bG2ooGO
YpKvRN3LWt381BizXR8VFdrqnx77QSlTNcHu1K0nOZfcEtFSOPOj0WXHdCzpGE5zg2E/NfYEXL6C
6Ii4l9qReKgQfLZS34vxdZBtAJExRQH7pjL0IXaxRIXOAjaB5pjotUEcry/RIsJ7v/TJ60hNWCBa
votgUuJ+H1XUvYAvesMzhVqwu/C/jMfJh9q0sdvMe0KzqfD//qJgucBtyXPTX1tuAVg9lgBbMrij
ktm/+giNeyQWMqfG9fDZl5F0uT7PZVv9/ftQhp99fefi8LLV3HRNIUmT2buoUHnKAeBO+lv00i+5
qwyb7Fn3s2OiZ4a9B0JW/aQoW+h7NSykJ3RZRP7r+s+5cG8RnBHFEyASpi0lKhM5MaXMKxrXHqr6
5Hex7hSDlqM8iCf8XS7rY8nDNEGuNrt45Z2/cEfDoiFPAY2iqcoSB52i91I2rVm75GP/+mqya3C2
3KABIG/U0VszJLw0Ux4lmbCeejlyLOdnvR4MxAbGvkZ0oi6NXVCk8m8fbPyvYkCuZUjq8lbL7KLa
m2nUlNvry3xpqtwxlJU0/qSWfj541fQEolHSuL2N+kNred/hZ+6onQ8bhIhWVJYv3NWknQj4aRYu
LshQnA9mocVQy0ZQu7UaRA/KmFVbsxrslXfn0nrCusF4EWlTnZbG+SjjkEyIbaTA5At92M4dimNV
qGJfp/F41Ec6BI0dywdbkovn64t5cX6ggHmGsFT45GJZeI0ViqKt3UwrlSO+xq2bZubai/75QkLh
nOKnIUyT07pUQYySPFazgJPRIh6/R9KMM5LAwYYfnu7YIt+TrBlXvtyydjBfDnwwQJM8SezU5W0E
HDakr89QUltJ9rYMRKls8jqzfmi1JyGCFuWWvCXUS/Wd5gEaOaojn5tnP1ZuTXC20TZDWypYeVQu
vJNErATlwNgB9i+/NdYYOl6w4CAkxMFmPy5srNwJJVpUyTqd2t/ff2AGm+FpFKs+XUqRZgUyjKmG
zwro2msNZTuJ+i/FyN/XGtdzBN0xN5kVaM83sJ/LCZTtjFHy+KudSOFGK+0HW/2pBrSnrs/o0vn/
MNYSC2tKXTTCkGtcQwueSdBQzvHCA+LVj4lNynl9sItfy6RHRPUJ1ewlUADwZ4fXs4H0NyKm2AV7
pVXtFGvqpi1QHTn7+7sNtVCg6xZlWUNWF0FUPcbUGueDEolxeuVMiYOs9fEJEQvtUU7UYWW8z9Pj
aMB4gz7Fi20tg6kK+IbVRPboIjpVRF8AFU/+Xamr2Vs/DO3P62v5+cOx42lQUXo2aCYu38eIvJmE
OZhcHCMfchH0myGAaOy3D8OqJ9WF0AAgrYLNCWeNPbms01RT1EcG8GyXRFEkr7pHwTPb2NOAzsII
877ZIHFmPsPqHX/bI50S4GZ58CZZDT1mM+Ifu+uzv7DUPCOU8TCto5e9zKKGQi0nO1UnN9StdM//
5+0Cy5r2k0jXjC8/PycqhAtumTl55I5ZPFpqoI5D2siyKyj3oNfQoKJq5tlOgLnZ2HY67DAD0nYI
ZpQrkee7gdJ57obRM57lbF7sIz6hun1omvpU2oar+VHjbeVW7l+yKpiQsMixrkMGSy+wqRxi/Q/o
pH6PlJVm7cMhqpNDonvdj1Cgc3nXmkWJuord1TYmnaksHUVfBSlocDRWd2OEkaE2DCi25naMCTrH
KX7UPVLYXVYqVbgTZdumPyd1CsJd36qBtpWLMZKPlj7kzW1sDcpww8iSvvUnAUquDmzVCQFpqJsq
hSa+kQuQkQizCrwrQl9+VVp71Fdegvf0/XyxSMsgGbP1IBAAZVjcmkop0TypddRss8T+4WetUe6l
3INvLwCT5RsJCk3+tRgxf95qqGOi1CqJDNQQMZm5G1BjPUyG148Q32glVn6IHcQkBSAMUTi1HkvV
N56nvvDKX4Sson5IzKaqN7C622Db6grCRF1o+9IW5I6Rup46Tt9R9DJu+KkAOjwR1NpKjDw/BOdT
Zn9wn84XHOSCZdVGcFZ5ZEfIoULGBA8Y4J0W52Dp0ki+zSZaoyG4LLxPG+WZxny+8nZcOIREcRqx
I/gdUNKLwFUNrQq1TAwTZTiwboJE3qYTTfXSldgwXz/vF2ZK0RtsFcx5akZLitUUYSyD8obponJU
vnqBLH8Zer1KNykrpKCnoqkPoPGLYlNjx+D4dmh9/ftfQOqKq7bFzUMqe7697LbrsghNFdcolDHY
sfTlH11uarDYkq/ekBbODo9sUUCQbZluEIINlRWX9AvNpPMm8OJHQAILOgMZFafM+xe7hbRdjtOu
teWjro0Ce112sxXeYA0MJm1NfX8R3dI+Oh98EVdPzWDUMva4IPQNE12fMtmFKKT93c3+P6MgT4/Z
ggaVZRH8ZHIYwRjRaEJ38dcG/PoGObbb3vb+suS5HGgZ+RRD3CUSJRFK76hi4ULdUGCvlL1aWJJT
ayJbAf8sHuz/Gc+CoU7nBjvJxfIpHWTIBr1wJ2msOzOsbiPJOva9tS174+n6Xr38pf53qPlJ+9Dg
nHwEMblnNadG7C4MIjzRp5VYZ/Eq/jcbasXGu4kNRk3nQxheICFUpNNia0CuFh2KT2Cfq2cBTjdN
b7k9/+4GeB+Qi52k0QKXo2uLfWFjzlMhpKA7SlOeqrYuNkU+vSqTOGGKto9tFZ1z/SmNiUWuL+al
70b1fc5XkdXgfTmf6ZAoPrq7su6Uo/GsoHDlgandFnnzJTW7lQv90qp+HGt5vkloRUEY4kQR9/aQ
q0eUfL76in1A/fKO0viDpDd/6W/yvrIUmUDuEuRx8Ba7ZQR0NPPhhCN1DXCqHIHmxqpezLpZQQbN
e+LDczUPxN4HwAUcUAEBt1jJpJDDXMXrgLZN+C0wrWhDE84v+wdP1e/90V7Zohc+HA4NiIWB+ga4
s7xJdLOzdbSJDcfTmh/ImHabokmih26aMvwstDUgyDJInqdHrmbOyTl4ZHN5wO2CCuUskO5ESG37
W73XOxOZnUDud8TFpUW6bEAyT7uxR698KhNpE+ukWzaKkWgojSv7dvE6v/8cuDkYIb7XsJYPVoWI
txnIKYKmGllWhOTK1gR8uC09lOGvH5Flb+99LBClMnRvTMeZ/vkZUfzajo0yQDmwFUi6/x67ahcn
PWZdYicRQCGPt1cRux7HZlsawVaFOJMZ3yp4KVoF49d6BFe/TaeaGle38enyXf+By/LF+w+ky2RT
fKID+alOgAQguHoiQifpv3kpj7aKFlTff4nynOvK34bJT7n8Puj6m+ifIYusjX/hRrY+jr+4vQYt
jgvwcIYTW/rG7+8KCQX/lB7TcOP795H4GTc3pTL8SoNbLTwBAzqoXbrysmpzprI4fx9/xDJcLBNj
CNWsMZy8eLTGH7Z4U7imqaluJc//p6kBvQoyObScrAKh08I4zAS8sPQ3dvlCHr3RI9gdbQs2tt31
IiINME6ZYjuguijS+1sAdDsNa2bZQqnMjkEb/gmin1Pydv1rXrhHaMNYANWpU5P+LS6ssg98BLo8
4dA8CDcV2SFYpSxw2no2+1Pi0EUoDC7NX41qzLZm4HYpYFKPpzK8iHarosPnt4L5IlsBNDNVPFt9
8hASEQJR2lUC96P/w4CCE8y1TPFiWYWWbJKH3EgyN8+tkxdJ95PIzW3vVa9Kh1uYb6wVohfr+t8M
oVPgYzaXoZcdenmox74M2sw1kulblFbKPcrCzwiOFAeli/+YTWd/uT7FS+eS0h1znH1dyGPU84tD
n8ZQV7xMOFkbP0B93BklMBq73dlpfcjMZtsg4pbLYleLYa+B+u+7Ne7y4mjOs8YznaxiJq+o2Jid
/4SINnvh21HiBrqffzFy72veI5p5faIXBzEIiOh1Czqti3mmud8pdA0TV04j5N5FrRyQI/GO10dZ
XPn/TeXDKIstGldyGdfUv93JmH4Iv/+VqcpTi8/Bys5cvKzv4/CoUJCAmEKJchGm4Amh6ZPUJ26J
muPW6IW+TZMiBAoLHpfmoWjXZCKW+d/8keA/Uluj3o0X1OL+JN+raUeViVtRSv7ShMJ3Er2Mmg1y
ihNE4KBEDi7CHB76j6ykj8n/4+w8luvWmXZ9RaxiDlNyBXEpWLIk2/KEJSfmTILh6s9D/4NjUSyx
9jfb5e0yFkCg0eh+Q1Bavz9e3PVe/b9Zo2gC5dpexFuWb/xPVl1nWY2g6zJrQIzPbQNfrJwd7g4b
kEDe4RHrzEsPZcK2Ju907Iii/psupvg6jgb9686vWb7lP8F8+TUaL2KEBcCkIGq0BPt/fo00lGWa
gGnwLWihXXidycNtz81ujZ81OKBT2p/H/AvPmANI/MMQal5f7Wy3dcbzf7+BE0OjjFD8DpBmmPD9
ErvCmsDW2iPO39Oz3HaDJ7Ak9GZo6u6coxeOgrb5ucgCTvXQO1woU70XnFeJ899fssBHaWTBl9LX
BUrdruW8liyCczfcgCk76YLfUTvGOVLKnzDUXgy12XllrV/jfwddSq82nWoTeYdV5OhbZU7LlumL
fOwOeei0n/qkio7jLMm3mDNhf1JinDAKe7jVhJaj7201nz/eBxtHnucQ8YsqEjWgddPW0VsnRgi0
9ClR6ed+mNWLyCH3pMj//y9DLbntstsQT1ntuGlosgJ8e+G3js6Oqnl2gSQiyWvGPSfojQBDi5Bc
eulE25R4325uJQnQiddEAUAl+RYG7S90wQ9gAa5nu/318QJuXHoIpICHRZAFL7N19xWJc02amwb1
707UxxRbxhMKwNalDbmJcsMUpxGUxE47bWO78haiuw2NfEEGr8JZEFcGxhei9E15uHe0H1qJAFZR
9zdTPh2mcviiYv61E7Q3dsq/YzqrHB2OMZ4cQVf6kZ2/KgFQVfJBv42yl48XdOPb0foA9Ay8ixbs
OjvrC3MURVqXvtZg29tSDHNzZPQxSjk3MfTMj0fbnNWic0hJhefHug2C8ntoptkyK8LcMcBEzVUG
TB6ykkvp46E2J8bzDiI+2dg7SpsUlGZrBXGJbMz4RU+BYuo5ytHIHytH6hF73auNjcmDEq/BRdJw
qa++PQN6mVPPjM3CjwH+okMh4Qd47KW2MT2BGYKJMzGqK8cxhGO8c7ls3LYIEy0SKgvXBf3Gt0PP
NbJM2DyXPpKuXzJwcZjOWr2blrEn5Qppd4J9WPXJSOPDx0u8NWdSMQRVeECDRlyd+16eQtUYzdLv
MIjQtOJzkpm/Qkqp7lSbiCrLx4/H29o9C6CL/BPKAU3dtxNNKX1QlCgg1BjsVRwGctcKksSlv7Wz
pMvXWl3XVMhx8TbZPuDV1LcjwfKvu0Kxua4xAqST0y2ehcLe2aKbH450lkYIjToOxdtRLKurbaES
V3I7Tjz0eJ+xGvqROKM3diUbpj2DPEQLqOn/fLyQ78BdxDCQATRZiddoAK3Lc3wz04lRXvDlKi0Q
GzCLrPHyRmfLaFWuR6g2U3e4SqGxPORDWxte08637QRLnMrPAeecGMGSvonpZRh5dwrlXnKOitZD
/h3lqtujcm8dZrTpdCzNTWQ11w1EEdhF2ilcZrQw0c7o20e0Z79pVXcvnD3Y8Na3NzWGUQCFQK5Z
Rd4CJZkos3nIyRVQQU9kEGHdxMSWcGc7bw70V7TmL5Zn/flbGmw4xrRMKsqw/OuTwk3adGcnb91d
5j+DrLIeIeETXDtN4UtY5ngyinST0l6lQjuog30LAfchxkrn4+21OTGk0em8LK2uv9Def5Ld3jKl
Jkfe3Lfh+/5IM1vyB7kxz//DKFRCuSZ5kqI39Pb0JDiGUHXhhS/wyfWiVlooApg4fjzK1hk1yR1p
SnNA36WqvT1ZVaaSqrZREiGDpbhVNWduW8ZQ3K1fwHmObWCd5Ub+9fHAW4sIfpGtQZnyfc9cHjKe
885Q+Go3xL/iabEXTVI0OD4eZiOm0qpjYuaCTYBi8XYVO1VtJo566behfmVJyiv1g99zYu+o8Cob
04H+CSBpgeParOXbcTITan7SZI3vxA7u6mbp3INEQkwjmFXMrrBwi03+C0/T+Gwb1VKxAkWKwLTi
lUilHZCANz6Npdjjl2zNH8jikiST3b2D7pZSGbZDoNW+aCtMW+UMH1ZYTx70qj0l3b2h3m1YLFD4
grUPL6I6K5iqfcODPbo0TqSdPv6qG/GSfI7nFeUvHnxrbMtSV43Bfja+JYW/k8ke3CrgfWc25Qnz
0WTnHtuaGGUFBZoTp51+wdtvi9JlRlweGl/rjPhxUrEjNCp0b7Sqt3a260Y4Q/ObmQF9pX6/RpDF
NfQ8BPEbAJDqS6AmzwAKz6YILmMxHwPLOIRII+0kre8fzpyQBfuv0Cjg5lw/3gfNqTEPk7EugmPB
eke48sjPjvnFUhtvyOXjMIQ/YD++wC8629peG3k5Gm+Skb/DszUR5l7aWkuI+iec5naep12oV740
mj9lYzqUWuHKefZNxkAzVq7Ltr+b7eS3Kr51TeN/vJPexb+lCM9DHVVkZ5HYWG3aIe/RvOqTxJcG
/Vgl5j2y/9M57HTNHUc7du2urtxITj+jeLWnN6IuadZq5uwo0GfaIgINl+7tzMsRQkecWLE/aXlu
XiumP4+t+BJUVisuSCQcArxbcHDD4QNL8cQpMEhDihRFMwR3dLfT5EG/szOpmC9xOs35la31eORg
5YrN6ZDhMGNJen5Qo3pKCEBZbR0o60v5Tift3aZFYoFGHakLAYaLahVjQZi06qQHMbr+FGhzgWSV
ZHyTI9VPovmmyFQ/TZydg/Iu3i5jLtBH8DXKe9qcE4tiGgzGtBEfPzsoFVxBC94r5Lw7+YzCkwPG
LM2aRZbm7QcKjIHLDxtfvx1xrs265CHEdO8664a9l+OyRqutgGYvj35E4zmN6/J6U8whxeQ+8ZM8
OrYtgrpIlbzg5VNh7qQ/BVNZXX288/+GrdWQnHqEIlXuq4VH8nZycJtiWDFx4ucYGIPgAriijQ+x
JB+str5Q/sZw2niJGwMFyc4bYXpaavwyLtYpO79kY/LcTpxBm3vK5qp++0v6BrsZpW4T38T9DF8f
EYzYltsVzthtPcnVJRrCxnKDMehOvSJl4tDoUxy44HN4wiObOtzhnVHhkE1PPrw2U8fBVhIVted6
oqTjaQAonJePf/S7K4gNweOQzYd8+4IFevubVT3rE7owuEkW7VlWeO2j1uRiq3uDoPXTx2NtBCmw
Psgtqwa5DJDut2NJSh52sjqyPlpX4sgj1erPUs9GV4oKe6ll2ofBSTFjpIT1kGCi4n88/tYBh4DP
PNGOh629ilNBKFm1EVmpn+PfoByw1VZPRhuF2Q3Pq9Hx2ioS9qe4BXvmtslUjP/D6eA6XMClOq85
BITfLgBGppaZwtHD5MA8Srj+4ux7q1Rj7U6SdCL4/EdND9rU0PNUGgfwLWCjrmdsC0vt8JxN/abV
FNy75hArIaOcsKiUYIl07tyX2c5X3thRUI9Nh/oRoppcB28nOSpkPGE+pz42cS0s3fqPktTXInCy
A6xkbefQbYQ2NhJeKLgT0u5aF3TmNBDhjCS5r2n57wws5kydycUtc4/TuzXQQhtC1ILiBv2Kt9PK
gzpGME5J/UkMwaXFPuteSPNwLauV9d80bP5+tb8EtQUTt0TRt0Mhc5pS/J5S35H7/lCb6AwmVAh2
cv2tCaEXwJlfOnXIAb4dhWShpyfYJH5QdgNUr4B7LgPaBN1iPH588DZuOa6CRTwA7g+t1+Wn/JMa
yY1dR9jwJX7pkFKXqhUeIpMmyn8fxQLHRKt1KQatO/G4GU5Y2JrLRVDhs5ZGxbEx7T3k8tayARUg
iOAdsijzvZ2LIywEJ7M29p1STfE6Q+OyIB90o9m0/vuykZDQ4aEfBYlJXu2DrIyDMbKXpA7i1rnG
Deyi5mZ9+njZ/q7+6gKl6cXGxjwEAdZ1dlApWMnXfZz6Um1MFnLxNsqfWScZg1s2JV6hNd50QAK0
uC2xoxY0nyjFNTDa2yZa/Nuve1i909WI42gEh3zOvvadBXeG2GomT/OsJJ/xBRoyPGi1yT5A1u2y
Q5ZG+e2k41QCvlVrIlRkDEnxNBQ7zZ113Phki3D1MjdCBJKGbz8Z9OPeAruX+uEMavfY29jnHZop
kcKzWQTW14/XcyP+UTSXCbqkWvAbV8lWE5f5kDoN8c8xnDPus6l+FHYfC6/N0lS6qHK7B8rauNh4
rsN+XhBZ9M1WE6SqndsZtrS+IXp4IJOKFLo+xnJ2G5Vo3p3mMbSbKyQVOnGNX8PewdtaX6ZMiQcg
//vihIamLdZAWu4vmm+Th2twlqErIDWVq+Dauwda3EizeGqgRr7wXWgwrWZbx6pUVxafEy8mHJnq
0i1tcSvH0p90Hnr88JwdnMHfgLs+ITAGlm4gMYw609sNhFRjnGZNmIKCz82HrFRKT66D8ejE6kwB
XX0FxpJ6SO3Eh8ZKi0MQYsyOQr1zmGoD/+UuNCF3NfkppWvrCaW3dmL55pIgq4bKgE0tXFu+0D8B
VhFIzMqYnvikeIUbZGXhqnl8AZpWIrARot1s7eRSW7scVBqlhAV7SDx8O6JAbtiWTCXx+wYdvFrW
bsw+QmN3VFDvnnbe1pvT+2ewVSAcZm2SRsoIvhkAasO/N8fo1VWs8k6M4mxim+h9fIY3LizQlIvo
PyU3NFhXW4zXRDKXfZH6eihQG9aM+jxQ39p7MWwdHJaQfh7gi0W+4O0iZrLWmZnkJH4YqOVVYmkt
DrkWyAs5C3ei/PZQ5N3sD0ip65wiNztlMNIs9cd0xlHbmbQjdjiaWzvSnuHR39VZHxcKIIhHwrJH
imIVARGAEkZTJbDILfWhlf7axB47M2khUsoYEAKlGZtzlmX4sqo3Qk7ONrbVO59wa4P++yNWn1CM
SoUwMlFCS9AsylStOVkYhz/o6VjeN2UgdhZ4KwaDREI1l+IpraLVtwy4towuZIERp/LE0H6zh/AR
xS88j8or0YznOrbOH+/SjfeUBjNnEdOn6I0OwNvtU6ZhEI61xbO+qoDDaoFzoryuPlUqTCrViGes
NaPfgak+FtzUe+J9mwu8yF7B4yLdWpecZCWQu1QY5I9F27lIksOQ6NODrtW3Fiv+8VS3B0M3kjxl
AxSj600METhKfXSNcFEJqe3jbD8cqGJWV1MeOTvh7Z3XGC8nDEKBvaDwuOT7q885KigddypVha7E
Se5qxGVaQdi1M2mfTuWkuT3m1+M5oB4oP1Oowg3YaFSBZe4wGXeIntHflex4QpPdUcIzKmzidxJk
OFXnoBfw6us6YIe5pKPFHcR1vnMhbBz35b5aaNPL42+Nr+8hOcPPtBOfmhkuYBTpr+b2tS2wU/74
wyzrsD7rBEhYLJCWoIevrkbNkEzYW1Xi6wbShiBX3LLAw8Gpf3Y2b3wZF9qPB3zfouDLIKiMegHE
AVSDVrseJWV9AiGV0HGpR+0SZtzEHua9qOlXWHAhiavM9nhQZiUejiZdd7RqpXR6DfUaSnWtB4Pl
AaJYjJflWtIvsG+kPx//xo2D+Wb1l938z3UsgXdEB11KgJGlMzV99d7oKwMNXOUucOZPIX1ETZ9O
qbGnBbc1MLZSy0MY+0keQm8HnlDIjFB05aGl6L/GcKEj4m2BZ8Cr3eeHVuSXtFAftL7bebFuBD+C
Pfoji5gn1MpVMzaq0r5TUrabNALzhr2C1bBenqtYe4GxhfA1Gv1KXOwEhY1beokHnFKqOea7smbZ
BJ2ZRlrq8354biXExAKR73X/t04SxUW02BGiRDNj+f//fMtRVSehGmrqtwV1Q2801OExmWJaZGkA
IHEn09mIc9TglpoN54kbdLW5K6dehC95PEiWOIC9u1hKkHoAqD531fifG0KENuj2TEq2UMhe75a+
g9gJ1YFE2sLxWBdRCdcfbjHS8zv7Y/NLURjVqViSt6+jaZnkmlMpjKSH6ncjCx5Cp5R3LvytMQCd
4HqGcRBqCquI3QRRIodTzrtL1ZvbNimy54wq1c4oa7z/UpwhH6S1RT19UedfjuA/+yHteEV32cQ9
31aJvXinB7/qSp3zE+TpHilPO3S8oE6S1usEZi6ZMlbNAZfEuDkZQT8A8J8n2fCkosr0Iy/hqXoU
M29GN5pqC4sBO45u5Bq1yVMuSoKaltiD8yloGzSgZ949VyaeCfGJzvYCrBF6pbhYdJa/6zmMP5n4
bfyaZWf8DcCxytB1saq9fs/WQoMfRHYCbyxalKs9OmB2W7MyoR+18hO25V+Mstpj/W+OAYoEHOgC
m1+fg8Ia9EEU2ACJnm5IUDl4gOdAmD6O01tnG91fOqLQa/icS1j751v2rYy8APAo34ENdt9NWSRR
ex/HW6SR9D3rv62jbVB4pjoFpoeKztvBKC23GMJ0DDZD6o7DNjiZRZy7BuzTay41dSc73LiZ6aou
khCUdEhmVuMZ8WRJk1KFfmlUKSgIwyoRLM+XTozsiBKGbdA95HrQ7zHst1aVZHQ5h4QXGk9vJ1pB
QrOUjsMudSVO4LP9EysRVLKVbicV2LrtAHwQluleUPZY3TpDTF5DoTnzOQXHgqA5d8YPqxu/a2SL
buXwHu2m8bFL7D29ua21VehtL3qvtJ3WzIPe6IoygRTjV7n5VW7nSx7Hh7GWfrULhxKZPW0n7Gyt
6SKAsXDhaKGso05HmwZXGNY0H4NfRJ8SOnp0kexyDxT0Hn9NfAOJQAeLLEIBy/X263WKMiG1KqV+
1+sn0xRe3uYnuXGuOk36Bm3ziTb7qYvsY53sPRy3Dj2QQRgJdO9RMFyF1jbkj40h5oRoZXmd4vdz
1DHpOf73Q///R6FJ8XaCIhlaEnVGMcZqcO04fmHcLwEZu/s/DEQ1BmbKXyTEKjVu5r6P56bDkXJy
vqB40Fz1ZjYiIfDy8Tiby/bPOKuDXsSFjqJkK8Fvne2zOSbCz4cy2NmBW4cNWAOKbRTYqVisTjVQ
AmsMJBwAAcgWngo45lEZ6vks9waIFQeSWB1pkVfTgEMgQTF+fTzJregJUReaLgJUiPitFtNEnBvO
NY6PldxfptyMjxo2plHbIyuZlf/D6wmsGkASqotQ81ZzxToAj1YVK1MlafF8TGUMgZqCt63kdDu7
cWte5OmA5SmlUS5ZzUtO2rKTEq6gQctvkMH4XTTKFSJBV3WlvH68hFtBCy9dVE8XWCmI67cb3+6d
JhhxRrqKG9lyxy4fv+Nkmt+qitQ8Lcn9SbXH/yVZANqEKucCrHjXDcRJTS6VHvK/ShPIrZTROuRp
uKdTsrmKDmkOfDN2yV+Eyj8XuZzqKEZNDa6BUzu4SSZe5ibyCyRwPVXUO+XgrXWkzkOmSSmNxvmq
shQ4Fbou9LL9piuO9gzs1GzUJyfXb+qRs6CB+9k5e5tB+d8hV0FZRsNdCU2G1ON2sdGNkoNaMXCX
9vWpyWSe32lsYB9WfQXXUJzmvNZ32BXLEKuH/mK8znOBZX5P9kUPsmpnw4h8kMeB2w9a4Bl9ewkc
a486/7c+uBqKjULlxEYelCFXaRmOXZRTTIaiyqyeijawH6CLYIIGcqI8D7zXH6Y0kA2os2aHng6m
aZlrF5Pzw5ic/tsQ6u19l6Z40yla2Nm+hUnB/QDnC8VtJbEjrA1bDb1JHCV+qWbD34u7sblQVYi/
6CigeJU9GIdMUeenJGu6S4D/63cggcNZD23pqU2dh3AwzOdYU5NTa+Ywq5WMNgsrF38Gj97XXp1b
zR2g9PZ7HeX2z6LPIl9WRXItOQ1cg7yDOeJmgTo3XlcPvTjESjSqGKvG1q9AScMvc2wqka90kmx6
CSyJG0mLxKdWmnHLVJnqLzMMy9ugaYEplWEsvuv5NHTYf1P3PHaaiF7judX+OBSrMt+2uqG+k2rd
/N6IsS8Ax6bzQxVFc3kIBz3Cewv2a3wCqca9j33KzkN943jyUICUw+UB/mLNXhFyi5r3bEV+M9QW
VQEjuMX9szlF6iBOpKl7XsQbJ5R8cCECLTguHpxvI50wESOOpDn0JVpxrpPxhDCxFkxm5xxFwQ8j
07Kdu35vxNWWLcesR3IS2KukDqmn1fYfrtDLrFWJq6bjnykTnz8O5ltoR+bIBBfdk4Uy+naORdZN
SE9iRI03oep1ffLU9vUtHJsnq1OfJ5wSUZ0+UyM6JEp+LCJj5+LaiAfURhcdT0SCeTytsg7cuqY0
m+plxlN4tOuRJ6klypM5FuXh47muh0JCezFZ4HZE43x5EL6dKhIQaotRu+Z30oRxbRVW02MIw/kU
LSC9j8dab9VlLBBO9FGpimjvhGnDbihr3Yp0v9aTEfGVOcanPVONFDmqOIl/pLUV7yk9LEv1b7xb
xqSAvmBXl2a/s8z/n9urTEEd6ggJ+CNYknNU6Tq+iMNeOro1M96DC56ARyhDvh0FqWhRp1VlQssZ
pJOTlp3XR1rpqQhfekU6Njsb5N0OXaaFNP0yooUd0/qRJFkAmprYMH1CbHcllZXqlrVmfuYhoV7h
gpy5Bk2T26yM5pNlV60rJ4p2JHsJd/bP+nDyQ6gZQwpAzZLX01pnemz5KVoqmX40ddXPHtbOWVF6
/B0TyOK53EUok8vtzqAbmxYlHwewEP0ZkImr5XYUSQwlBUWfTrW4UhqJtkVmNHdZUu0NtbF/Fk96
DRgfYOt3iANdHaRmnBPLnwKlQdFfTfvXrJ2nYOdsbH1R+t9UC0FTLE3E1UYFpGbnABksX65ZayqG
VnWSezs5kHy0Xj1YkhvkRXmDsb12mtvQPIrWtE9yKKyHj4/p1iddbCP5sItt07rgnJliJstFJQ3n
TRTydGFe1VZleCB1vw8a4p4CHtLOLba1zNgTc3/RfnhfCc6wI23QmTd8MY7WN/rBvZvTdt/JszaO
KbgQ0tjFkwTZgVWwi+ZZSuRg5Jg2OM1yvEAahdJ0SAM8sDQr2etbvuvWLqcDDfZFwn8hz6wvEqwW
nLrPWpZySFvTDYoRn7l8SgJXCfPcuE4r3e5P7WRYAzI7RhG6/GpD9YJYDIjDxrGtu8VSwtvZbesH
59/fhakNoPZF2XStNBTKShGSZpq+ZQfiQmIj0E8s22OIPuc5CrTXDmzSjZHJrZcUVvv48Qbb+tgL
S5TnBFwY+oBvo+VQybOd9jY2zJ1dfakGKToUSq5++3iUJQisIj8VcXAGQIYXoMGqFpEHpR4lFjHZ
7KcMXn+WnUP6mimQq3Q6IL4rkdxpFUiqpv/PuxmANjccoo7UlYhUbyc4R4ldZollwBiYhTgOqabF
aF8aYgdV/34/Y2C4SFOBDqK0tMZNNkqKi2wnqX5ljr/hOLcunnlPk6TZblAbewzEd31bOuFc4DqX
KRYsgBuXFf/nLjXAgzYI2GvYa9fF7KJwMRX3FW/P5ljO5ktZt3V2b6Bd8GuYsviP2ma65FnSnOGh
bMoSCgu4g3THpF5MwdGmEbhHC5nUfLDlEspuptsPbS1wPEvHpJJ3Cg8cuHc7guVCMAy4H1cm1M+3
v9+Z2qQ06ljzhSHPR6crrqcwPFYp3nv6UKk342CZNxKtg0+GlD93EwKZ6E91LrPpXLTtk4eeV9FB
K0z9LCbrIRq6RyXoi2Me9tGpw5XiWNjDDy2dq2PhIKrRwT7wRJ+pn2bTEUd8C+TEVYRkHCoTKi3d
iAv+mhoFkA4rjcBp3WEEsTEpUYrdRSwfsjKjwyzVsgvIpTymg2jOrWo+lmZ9yZ20P2RDc92U8E8w
a869cjJ/ojA+esWgXwatqO60WVEOcl3z/JGsT6k2yKj4iea27OMQIdzmtqm7lyRsx9sksn81cn5d
UAo4TbrdHcYejc4qCX+rUQmQXjixGxlVjUrI9H0QkXM7BsH3OYp+yHanuq1GdSAQ2RVwtWMUR+Ox
1vVLPQ7VqcrFc9kgAgtVOXSlUrePcyYNh75oQd/OVLbySjoL2bzIVqm6M++qU1qpzT3+o9PJoe3q
Rm2ZHhK+w6HVkX2qa6PynCB5nlWYlcVcTMfRNH9EwpGv9KKonvBvwlc9KM6qXYVeMSPIuGhBSZFI
PbusUy8xZuvQGfVToXCBLgvQ5dLt4Jg/LaO9m5EpwQsWYdJmQvyrVQ6FEz3Vc3TkQJ8SGa5eFGD3
lDSpdGXH2WvR2XdZXAefJwnrAccQPgLk2Sm1m/tQMq+Gof9mTONdbTYzAvn5n6yXoiOu13g0jcpN
VkUHvpR91uMidfU61o9IHTxYffcltsM7Z4w8BR9WVyeaIfYZnK0SX4G2RLLAGYw/etH4QWe9WgX2
h3AhzugPXedYtt6WU32eE+kkKv05yjPhykVcu6WIjKs6tiUe42bplVinu1Sfv6MY2nqgv5DUxlnB
JfMSN2mT/Ih7WTlkPbXBNL3prOjVHmfNTfvkMY5Temvh4j0zyNqhQUL2GFfV06yTrog8ddxUy9pj
r47taQysq74Ws9vB9TyiiuN4IjFG0nGRuuogv2Iyh06o7UiuFghWJ6CqOyi2dKh7hFoRCf6aDM5d
0lu/SGvNhcnwuTem5dV/IE+eT8VgsQxq5cJjFF7HhrsK5Fh8xulecaMU0TBDf84d7SeM9vJQjkbr
irC+n5QRN6t6vh4M8QKF4BlPecdT5eYih618LUIluA2r4nPXtt+USf4i6uGrFstT4ZaWfkx1bhQF
793DaIHGpB/kePh7967Z9y+xJq7FrH3qh+kiGdN0Fr16FUrlBXf4+liZ0snMte5g5dHgKWnxfeqL
z2pWTXdzLn6a5ZRiZm/XB/T/HEy71OEkGdVNn5ZH+OEzmnRZfRwT8xKXUuJGQRSds6YZT1Y6hW5V
K9mB2t03rbAOoW3Nj4gXPIy55fdm/zurWiATUm55dRdUt6khYmJNkaOoHNxKehwc23Bgo8zh1yiQ
f3Hz/JJs6Us/WqrvWNlznIPXw5A4O3Wq8trWVK0zK7vSELFB03XwcyW84w+M82BK95osapfnV03+
k03nRi21Zyczh9tRiWZPmSe/bux7YyjUO96ot2mjPVqVWhwieG6ItvSHSUpe8r56Bd/RublFxwlj
lbNsFHfpZCDgllA5JjD9qRojuWhh33/SZoztheCMJNrJnJFiGGiondMqvlEK6Wtr2KNXl1boVTRx
PSuacWhpHYedRpdYUZPvhlRfG0b4owjmmm6eU5wds7tt7eoia+3V1Cc42ofDZ8OpfmY1HJNY5xpr
yuZnaCavkxY15zJVfmoqFaVSdf70jnIHDvEHF+B0zKP8C3SZb3mB1HKiqgfazb6om9skNb/TCnii
woJ2heXcWyGE63wWw7Ns9rEX5CbS1AmpOAIi32NzfATCcTQ6+8kwA+vYEH/gGujjbSqSL2hsd1fE
J2g4jdnfWJER3URDNR7aIqhvCPK9l9ZKfCh1/r06jGxqfXp/Lnh13doC2cXUkh4HOqd4rCKOlytP
Viy+qti7tOxorK/CCxLDj1Io33WO5TpT88jV863XR921K+vQUpI2IkVQYctJa5sqPuJntfQS4x96
koFgr/iB9aA/1HOWuhg9Hqcq/zLGpQel72wJ58iTLDpMmnMqoWx4FfYtbj3E+anTw2M8J5U7Kspw
NFp9PDRdUnmVgz/rlGheK4tnHZ/gtm4/TXXwyYyzO2w0EJiI2vui4Q4XsniVO/tz7xCGoOqVJ57G
T03d8E9Zxi3C4s+FrEeeFmPMECb6UyyXj2OTPA82AuaWXHxJLDSTi7IURynSztEsP8w9t1uUOre9
U6MplrBzhO3cRXl+NOf5YpTSHVIb2D4lP51Z+dTY/a9gVL8HeXxWC/UHNcbKlQrpHBnBVzLnV1xd
LkGZA0EQxudAFFdGnV+sLuvOAxryrtCle8hAJYVY5aXrqHk6cfm5lOs/KMyUXmeqr+YUfFdRQ0Gz
E1f6Jj/rfZm6Myyqc1PwtJDxscfU87q2Jj/jgisrrtq6tgzXqO1HMzU15Oy4keoivR2skTrobLAL
1Ye8bl6KWELJNjHPAmGvw1iMV04nXQcYJhxmyVbPTs9dXmn1J1s4X0Xl3EuJDnS9Nh87KwfUaIBd
alNWM8nL+8hCojBoAvRwhebKtfoQpeWp4Rp37bl5HVFSULhvATUcSIeuRj0+2eX4He2B57rsz+Fk
YJUr9IukqD/VrvtZ2Ep/NUjSxc4l6koqEBwr+K3KAewYXao4K3PvxmoTu1VmztfgZj+FIHhdUVoX
tFdyRhpslECH/BwirgTie7qPeLtjvW785qvZyBm2d1OYPkAk9LiXbtvOVlBEKirP0pFJHnvhZlL4
x9ZKtDsRx73NnADB69BUvSHVbwo9rFK3x+LFY22kWwRDWADd6R5C1Q49oY6BN6pd/EnkgBkKOfkd
zGNyk2Irdkjq4gs5V3bqwaX4yI7cSxORMcioTNtDZxx5t101qAQeeOzCtB2m6BpicPxEi+zFqJIE
Lexw+lz3wusrEIWlmfwOm6Fx9bAFEDUqyRkYoOI2ZpMtW/h16Pns5mjeVNzTAM7M5EbqjdkTo564
jdRdhr6EBt7n8plEv8Ic1opQjWY7DHF/k1tK9nMqysGtpVj4am/LP4yiTh+kVhWnOEzuUmN4rAoC
a6gkwu3JfK/H2bnLILa5eP2UxyFptYM5BA4Jj9NfpV2n+QXtzIMSKMa5j7MvzRTisYiwEUaHLw3K
58dUAS4Q1Z1z0QYJW+BchJ6FRyZ5k1oeSexHz07bkyxnn2dh/whqUMxjEnF1VkbgTqHojy3+tsc5
lH9bs/rHSIwHoWbIocSqOCZTLp8Sjihu2rPtDuF8FSBReaBiVaP5KLeXvsjRJVXNH1mT3Kgp2L0y
KZidUk1uajjXlFJm8h7lJ6Qex0Wy2Q9SLMJG5U7p5MLlTdufYTtCjLYKL5o0FGbaS23WXzMot6ph
/DCwIDuqWNfcdLkxHoCFz1eTKI5FKV+Vc+TFcR8dylx6KQokmENH/SysrHQdSRD+ddbGmqrzEGli
8uRSfjQmVAF7K/40D/IVLYXfjY1IXFMr911p/5CyGUUIMwvPYOzCJ7ogPNjQjsFIMlYWi6vKBZkD
AbKevMWHJZeaZypV36vQ/lSNAwGiyxUvj7X/x9l57UiqbN36iZDw5hZIW767XPcNqmqDd4ELePr/
o6Uj7cosVWod7Yst9Vq9SCCImHPMYW5Jwio3jdazRTr649A4r16D9V3T5toDiyEN9MZ7KJQ8YaIJ
o2vWNRFwALcHK/UeMO+j7rL1eqeIfm+66b52kqMJQ/rWKbwSpe9AuGVtWFEw9kt/jaJK+hxYu3jq
urehVW5IGehC0c3EYWL+uF0G+YtHGAVCKmkwTYa7NTtEgWDiLYqLqAnxqG8pj8XjrNnxBlSXoOGk
fGATtf2J12u21E29aLFjyhmYWd29qtYb8B1czMvqUC7aHBSDd5g9TL/yKNKOsjfnQMfTiHAOdz9H
xRKs9gZ7dTEMMIkhg9Bf//aqXNsbFnqxCv9YP6bj2hWObI5L2V17Jm21T6Ok+oY6hLnSd7dGrpWH
DiVMYQx/4NI1wUgzHVjk5BnE5mwyPe34I0/4c6r8cussCZpS7FAp3Fptx7YHuU6tpnd8JN5nFhsH
S/RH8bDPJQljbw+dfZW3SLwLi6rdEENzwGYRIXrTv02lFTKIoh5vDksisRBU+wfGDVlYpJbDv1d6
PljjNz23yu04W2+lQ9GUYx68qDM+mDVirkF/ARPSSNnS6bsca68OnLAMDfZi6X+WSaXuncqctkxH
6LjZfvdOmd9UU/nT6nRt3+NryDiqn/1JG93H2luEr7TZ96zPSz8ZbOZUs42vtDf2f5SiApfGcoQK
4wrM480ZGHa4y8QG0L/Fnab7mF3rV5Xu3VZTpO3Bmm+Jc7jqQW4Dsl3pOQcCx4hsV3fIAtwtxfkD
lBQsoVvJMRXLn7aNPQ415YszyEvOeOfwHepVGA0AGfhRYDfyEcioFsYNqlSXwzCouDQSX3M9GQ68
7NTrgkkm86ZZlHpnzF28qYuovYDffQJrrn4KTDpwDregcpwAKanUsPl1O/0wL3nlHZfcdaoHpbFi
x7eUWHGvKiRrVlBEiWb6YpSOcjOmtfOg612eXuE7SRHXObN54Xc558Aik1ADWj6KH2aA1gnuFsdO
qw1xox50p8aYS0t7yw5NL5YymLDye5T/viTXaGRF6SGGR1JUGxBAbQICKvJUfZOtmuZ+2eW63E6z
Qx6YWiV89p0D8kUwUCVWW1KOfDElK5bTID7cQqE0GVNPxvxWC1XITY8n/eyXsutLKl9hl5uoH2v+
kpDmg2Gn4japkvzd1kpVovpU4x+02qUX9rMo68AZ9D73ew3vd4o82ahYVZfyjcYwem28zFL9pRtc
qlwbBvy2mQwRyi5umEvGXREs7py/ujKb/uQu2WbsZl0e+TL2IgVYWQqap0VWZphFw8BmGEXersaB
7beUi2hClOfFrmndYVfXcrwerXrq32aqixfqteIFgY+n7LxxmByAC6Osw7QiS6QStTljmAZlKFhA
8ieE93aNn2zquce6ZqfBUSij1Ek0EV9i1X3y0hFZOwxMVwvAMxOsuMLRtEs74xAnWvJdzembyZ2c
SPH5Gk/+R3T5CCjD2Vsha9WwkUCforqW2RPcOjXmAY5p2QS2EhlXLj7Tc7DUbVptrGyamxsGDMV7
g2yGhzkPTr4f4QMcC7uI2HfNVqwNKgw/QTijs++XxNaOmdrg5l4s7b3s3Gm6G1p04kHVzNFy33VW
fh9FNPJf3805Os4OAgULnTXhZmdmjcJbTBgSqnGQauzeCkvpr1OtiL9X9PkOXy6zqnDMY2PyRTOW
lzhF/2xrTp4lIlOo5Dry+NUm+eMOZvVN0UxDAq3GxJjyzrK76Nqs9Vj4cJqEhbNhixxRIdE5uWbU
aT+TENQjhtbrbgpLMVKAA5oOGBNCiaU0cxNlmzawUK4nUXdBUQHefs8wo9QDL55T7cUQVqltuM/p
BeWE9g1pa/sHPVFWBrpMhKC+1cosjAUk0x3eiuJFlYzAw6lduS6YOWp3vVZ03c1UDKYSNl2n3QDp
WHicY6Lsx7l0X6xxjnvqZ/JVa0Xt9cCsFqcMZvRdVmANSp1u+2WI542tKW304Bi2+94D8mX7ySSr
w5cw46oLw7xPvg7QemRWOAYSrHCa8TBw5tvEgRmkAMHv6atkvEnN3LiArZ8PZNHFQrXDUIFUJeuU
2DqO6WhRME+HLPeAD1PiA7yd1uGb6dtxMi3/fb6iM6FksLbqU7i7j6tnpEpU3TazDo5eNpsirvuj
W/Td29efyPkcFGKEQUuOIwW2i87JAGlKYPmXRWsdNEOMD7XZ13cIgLS91SnZ45w1xtFbhunCSOeT
JwmnBjdMzEyIhz6dsZRs8OTaq9YhU/oxjDVl3iu68zeZpvHCyjgfHqlwTemg4dpBIjhlgk2m1s8K
d40MoPleeuZb7RZ3ejMAHbh6+PWjPL8r9sx1w4H6wV2dzkEtB3G317vLQRNLE0ZTSzRDBzwXx5fS
mM73NWb0iLRU6FBEWmnGx6Xh0Y4XrlvIQ67a0UNizYJiiC3gBXN4b9rhCGUe1wBQJdDbqU83X9/n
J88URaCxSnEYPZ65i+T2mLnFQDq10UdXce5+r8oI28nxahjKS+4s5182ZHIoQnxuTOnh73y8Uxmh
RFk87nQCFEt8OaUR6KCVlJfM3z69qVWTgxejCYXm5JFaNOZdNrnTQS/zFGJJhQzezXrnSq+69bto
L3x3n14POSMDVJyezlRA+Nt2kvBoeWA0E/tZ2T4JSV7HEjtdUCf/NeiAPWtVhP2/q51+5XDW4ray
eIy4aPxyZRRv62EqLqyLT9Y/PoT6SkZmOyEG9+O70lX65cXLeVeemMU1aTLTdxSkeb9dYBJeisX4
Z0nw8XRFOIzufdWjM/I8TbcxWt3re4HHE5Kz/MnMbWcIu6FYkrA1Zzfeqba04jDSh6kKFTu1qfC6
QiUHZ47RRJWtfSMa22H+ZCkPmb0MT5o6ewwV3Wen7mLfUHImCAtRbmMQ6f10m1Mqt/ApCqsKrNSZ
Jr+rJvGSabXxY1wq+Z3shfpv0Rpd4auY2DDw63VSXEqtaUGdkrb+I62sE4E75bX+4+tv8rPvhDE8
xwSF2+q4//HZT8YENgRX81A46fCUlQUNPFoic7jwjv85Sp4+dc5ZyN8WZ+GZA1WvKHaVZ8VyMKNI
zUN17q0/9WSmYhMpU1et7uVDG6KuJct5YDwE2C7n2qmB2FbTwrw0ievmaZtVSGHCUH0sFoamkT0D
YVWFdhgiPIX8qC8zpiZj8m2Ol5FZubG0jwxV4yxwGjJYNngROL+qhunt3tOSRvPL2tB3ilNaT7Hk
uYORuLW59ZKx7r4D/0dX82xE/1VVs35XkJp1JOUo92EzfnzshjovTa3K+UCUpjNtwRObjJFyazFk
msr0kqvEZ5sGdRTfF6caRgHrufA/3ASa8zqygTux/3LSZ6h4DB2qTGbxTZ6Xg4UllyIumXGfFwjU
VSuZCJ0+LMPTW+xo15y06+ZDGpcpI5J8Z9irRNeE/1utc2OAjP++lil72Ij/6UpPpUpkOPet6c3c
Zdktfql0A0NKlsfXV/kkmRTpFTyjf/yV1UX148PUnC7CmLnXiEtZArVf/CiOIA/Km47/H5XcT7VH
tdjDZR6HOVj/oO8xiFaKUKi7NP6eVbdESvgV0Sp9+rI43TF1/nqT8+w2rzZkBUU7dMM9LIft1z/8
k08dAtmasQs6Qvl0ss06c1WxJ2EmmSXCoVlwa4I1h0uUwH/21ycfOpJl0BcNsRh8mJOlzZFlShml
Gn4f8JgKf25aANZC6pkMBv4ZwLgr5RPGe/xBVNbFj6nVEHbh44nF5lKLW02pl3afsCj1PbkN80r3
EOa3qs+ZHBlzToqVm8Hg9FM0ymYA+SB7FNPYPae6J5Zggixn+0k/tEYgoqXRgsFdtGttUOsrQl+j
V7tD4Yn3k92/p3aj/XWsvnwa51z/5sAYUY8ZhmtxOI2uPd72SZ+Mx0RLQesiBsyT7025rfhdiX0u
Ij+6f77Yosq3+KkoL9rkksvqiMWrgyZT1Ql6RCNftWrykn2nuLhRe73Z71jCk41rQJNqWBrb072i
WikzDajqUA7MpXoXwhXWDv6QPm3qaQYrGSKaQd9tB+b3ZaOXPxVM/dsQdYFOAm6WGDf40RV/s163
i1Arm/yX50nl91TOpuXj0jQM+9SwylfGD2rqd5jM6P7QGEmyHV1BPkXSNNlmAnB9E3Wtigur78zK
iC2PQmIVcawO7ewJHz8bUPZmXqS1YCRNr6+2dzGRxwsMial0NoZxo1W7tnjQo5uhx39cdDucvG6y
VgZxWQXEolz6PecwIcRVAELcO90Vr1v3zP/ZE3MjVjxvieaDMxtXiTIQ/rwTCwnwbbJHJx+UcbYr
mFAP3pvMo40z3ZWxtddaO2wwUqge87gNJ9dmWnFJr/uPzXryCdlrT4rQZ+VmnzLcS5tSoIvr5cBS
2azKtyHToCms5pDd71mLA6AHf/JWqyvxOwHSJw9vq7ZQebC0VA0RfL1xfFKfQV5e7RV4XKtc/+OT
agWtnidL8xAtYgxQaJrB7Lb3OF68fn0hwjf4T53cuWOtlGJ68ZWLerJIarPMMXtrzYMG+pIhu3G7
PtCcMdYDrDmmfu+l1XRbwhh8zaImWqXwK0PTw61UlnBClbzz2bL7b8tQKI2PIZkK2cQznjJnaoOB
IX5I7HDiIymyfky4Uc9+VyxAInWshMMYF6851/zVWHhISNWBldpVVX3XRkV8l9VJF3bSVNuQ8Yf4
DnGx33HwvUfSLLaY5YwHKMPZN2SQ0R3BOvU11RCBt9PoTAlfFxF2tjkh9K6bGGaBm5R3hrHIu0bR
9b2zpkxv51ZfNib5J2Gi93Vg8+ifq9oR4aRroIRePfZBMTYQoBXD3CSxDadRHRnVGROtBwfxfboY
zj3PSAPLj9Kp84VnzQfLHkok+0MZx/yBN73igipeU2uxbrDT6jYgwiY9BD4TdO1xGXgJFAeWp71V
52Z+gIg6H6pxyXZta9jXXmSunwm48ZKW/bVtGUWAK3Lj9xG2u/HszM8uOv0bTVTVpkBa0a5jmJY4
l0Tct7FtrnGZFit4XORGNEL7WUGoZY+CTsBcBe3VXQcguyW/I+O2cs/+pitxE7j2UFzj8RUdROu5
Oy9J+l1sVhZjp3gM7NzoEkhg8/zaalXk61413Am7G7cxhJgnOaR9WMCP2eLzlwamEOyrWVMydCJi
W3ft9luWjNFWtHS/XlUxv/QgtpR5km1Kq2xuSy0qt44h3T0UrX6HsMg+Rk6lXGVNpt1SwkLmiBTY
yVGn/LRdpFh9nS3vCV3I1k61ug0VqzcYqXp6+8bel2wH0fTP8Ji8bZwp91Xb1tMeCNp+1xdnMX2t
qnIkVhrXqdVGPxju/KdSiAEeHUxNUgTKepDYUZbsSKyeYYCs1aNWuGm+y6uiwGt2VJHcU98VYdTA
tNqak128LPZcc2am6OkEY8pMzb2/iy5ibSPNPpW+LuMbmIbDpkjq4Y4o0/6S7+Nn+wlSScKYnZVF
f1ohJLneJJKC+2CP+t8kggpT2xZnrH2B0P5JBWpRgBqU2SrigVO0yBXunLQuo2N3kprvGqTgXJHV
hGeUlzuLtaGpV54YAFzyPzgzCvp31LFv4/RLujljoI8bpqpkwoBivBwaTEAZSFMt3ErG104LHte+
SMcMrSrxK1DdbGb4ou9dOw0wBbpQEH9+5v7PDzmp+w0uikTD4Id05qZv94uXbiDlHKHLHdaKxhnc
TaqTtVww+BcawaFOmLjV86gYgSN+KvNFzv8nRShSGO+fkpvx/im7vZ3UKanj2DrobWkpxyQpJZ5U
TR5pQcEilJu5i5rpj5qY7jG2Oo3JSpfjaFUpU/KgFcpsPJeQzTKKKY9ppoNb1iUh1ifLcy2SXY0u
ggP4NEvG1DlV8wiFh8pk/rszqdp9YyXNS1fM1QXTnU8uxRm3Fsq4xuCYtT6t/6lBdKN14mguzEOd
xeqxQl277fGP8ZOs23x9tH52sCKFZqywmvWfmcd2ZcWWpqjmIWNH/21qmXHwZG69lEIUDxUcqa8v
99mNYbeLBsnjMz/DoJtCFk2l5IgYFDvyHST0m04btH0bDZe8vT+9lGfT1gLpOEgZPj5DWVAjDDDy
D+jyamWTS0dNj722QFNoHOjT91/f2ScQKrCbYdA/AaCelY2KOYE7jKZxcNoc8l2qdM7drDCP3FVa
GvevpYZCOHSWHgr3aGfO768vfz5dXgFNrOEs0k1Xuz/t4+1aEVFdnP7eYdCjYS+63rlDxj8cmyhp
900bF6FbFOIOkSvDKWvSrgUoB4dyhUXmkpQXmuGzz3n9NQC6+PDhkEFx//HX1CIxUtGbHpYWkjJJ
qiallHMJPDp75tYajIlQEZsvvEFOByjLoHVlhOb0oGVasTWTWV7bEXmF7P7yIYs1B3ZCBZO+bbP9
14/7bHGtV+aybOW2C25yMjN3ZmlFmqM4h0o01VVPM3+ktRNBLJXu9b9eCkNFBjc2Yz+2BPOkHyH2
JhNyzDjn2z7XfwIyzO4b5Ob+Op8z68IqPtsOuAxw9dpeYCRAIffxvWUoBDXYACrhj0kBB9HFRLam
gutQg94SrH0J+j87ivGrJpwEA0XI17Z1Cs0QA24VrpxT9vQs+0Hq0xQMqjmFdlSWR7h/GAo0Sfpf
+xYbYI0jhh2W/s48NVkaWQ8DSuH8aMtUOaYl1bwGIBS6uZ3tvn55Z8/z36UYqQBvovU8DSIRecHj
XIb8mLdzuvFyswsJHpu3uspdGep4yW7v7IvgegYwNlgqSk9gnY/vb8wS8jsmMz9mmWf4C/D6djGp
5vLF+I4hhXKdq2T6ZLnuPH99o2cf/HphZuIa6vYVAztZOMUiPdp4Z2WS21DAvKV6MIu5/vbfr0Lw
HP8zndXO+mSTw/euwofMyI6uguzHKxLjetKX6sK9nH3c3At3ARpBZ8umfnJyKKPG3qi7CVYS2KC4
c9QHupOK74oCPfXrG8JtizfyobPlYqRFr5I75FVn81Lgf12MLZomfYiz3s9aSvahmrqdEkHR9lND
hfvhuhKbtcTKDYhabobMw56aaodhPn1kpWi5gvnM7GFp5djNjznK64dZrar9orWKtZnnZv3AjPiq
FjNKFkdroscFRs1dNCdJ4WNXnLe+SEnLEl29RH41lN2LEs/ad7cYh/1ojN0Og3kF4ZSj3vIfxcRu
0qbujpa9TwMkS/LQtoq+8UZB7jUk7uyWtjxbtWF1oEFx1UKE1/bzSj1/TthglmB2+iQLLNPs/qpV
0z9lplZs0sScUrhhk/2jNNvJg/pYZLvFs/M/MLObyPdkXKExauWr45TtxA8aC+iTsIIrmJsQ9Ky8
1Lbt7KGRiqtRYSOZ00ed/+AjRnz9jqwNLwMKaYkyiFz9ZZJIk6EMZ0vYL4Udg7z2w75s6ohQAE/9
jTTHgEmUVs7PHD3OKwazVQoFsyT8p+ZfikyCStrEljeV7izo0kRE7yXVrSXHOjQTMCt2sFHu7Uma
j7jNq5tBluVPuyuUYavNypD50taa42TjsRGWS9OqIUB//hvje2xCXdxlYbJnU7ZBBhy/RfNoH3Fj
rHmARpvxe+pm1/YomKAY2IFaCHzU1MggOB7Qf6dYiDZdTRpu2KMq8EckSI8JG8ReK9Nqpy1QLUXO
nD6ZYdLwS/AtCdHujOouGmoLnrdSDAVD3256noYh+qtgBWJdualVP6rSTp7qJs8RTdXTTSoWZadi
a3ofafH8rBK9+Lg4VCFRY9WHiHIsw7vARQ5VLOl1rBNKOwJq7kHhsIcBTXco5mOyh303Miuv9+di
kEUAVhzfY8qvYq8bN1AbtalmKBzJHDAzzkfTAy7Qa5IlMbInDAMFHjIPK7Ti3Lzv3cL5PiSmKbZG
bgsXYaJSP6JQG16xvnYQCukL+pWeoK7rHnrYk5cZZs9mOffXPc6OzgHi+LKgs7UIpCgqBHuKVNwg
1iPxAGcqp1Od0JnrWp3cO8W4bMCdkjcl68bbUXGaO33w5iAx7IkEYG0FV6UsXsuuTW8YUgM34XfZ
v3jaoNzlXqJ1G82RQ7mr+9Z4aDsXF9m+KJzRh3Sp8S4SZUQLMbpWGKXFsDMiCc24xTjbCY1kUkOg
rTgAL4qTK2FM8spOk0Hb2aU39GwSiCnkpGg70ZrW65hm8Csjs0wcuMimuPYUo3wphNYYvh4rpD8p
c7MxHb0qEKnASnso3Rj5RAUwj97SrZJH3WvKq9pDMeXDTZXHcSC6Ywsjv9ODrhftr7rDs620dQYc
gCDtj75Wa+/ainIWYlY7Bb5LbdPZ30wmTsdWFArAFql+f5o1AFYoiDQCzW1WvqA3KjPIjF7tIztH
rGIJWQUNzOIbjCfh6htLsmw63QD0H8cat6o0sX+OajnulMEmRMiTIsjiudjkAFNBPleCdZV5TzGK
DFb9nGe7oUvtXyUIytuAvvG29XCm1assvYmiwhp8ZW69UGQiebKNOrvNZNMeFSVbHhBbFN9Hoy7f
ZdM7D/80QM6wZO+TOcrbziCHdddLfTikRNW/mzA/1we+mC/MDuf9omaRw7gCZcqm7WXzy2yGEoK8
Pu+GvjH/pD009nvbLa0kyPXFOi6jnFD+Ou1w1Cq9/mVUHIE9mq/DRD1+mJxqeYpzY9haGP3eDdg4
H8nrWHZjubC7yky7SkpoePiUJBqNyeJtB6z1th1qcFwCRd/9nDJ1YShlosrNGiDkXrKGfVdv7ONo
JcMztU60WdJxiYK8L6xvmiUwcFRqUDYf6bxMfLjCLsZPrbkv80y/q7zW2zeTbR0qlH/T8G5Gz511
i8BJ19iPvXrfIF0aA0XLkmZrEwFqBnmZOzrYYZzEh9bNoEnmpVXEK3ttfFJ007ztAdw3kTqYt5Fl
xnts3MV1N9veLib0YFsvjnWfxrn6zRFlb6AxS3Lm7VNyRbxUe+zNNtpgmDgogWnWuRNojHsCaa6w
orMmzpSFjVV0l2CTVzljfazNSm7w4RzuLKtvdzXg0N5rC9zNC2t+GJomPk7dgNAEh6aCD0hdniXV
wm0C7xR5YxzhC57bXZj3df60zJ0lAk/r8utscJP7ro4Frke8oilsVbPjK7Nm/Z1dBK1K6sR7F8nY
AaZybRNJYiJBVuzyEvvhvHAECMPeYQ3MYIx5GoiTCLMq6tLJj44XFTvGYQ4TrU4soVSQ9JDGol7Z
Iv8BNZnz9usaSD8vgeBUUgAx0GCWAA3pY9GawP1cmkZQj9u5UAJb79VjMQCCYMeyNFvFXMyNUbvx
XYTtjb3uw4rxewFE/za2QgtnLdV3uWYtdyIp9JhZYUraR4+571UjjL4KzY7M8BloP+xl164HxFIj
t7MGeRxE5P7XYAOTPg2HPm/FVMDYtBOUr64skHpVy4+WLePr2U2s3Tja/U5pzGj79aP710d/rB65
FtaUWF3TRZ3V++CXzlJbc3E0JPPFqBTJj2xKi11lsiPzOTJOX0YIOpP+3BdxhOAdeZxljaVfoi/d
RNVwwVf53JGFu7fXNpUHwAl5SlpziDRwm3QpjniN4So+La2zseb495J0S9BEIrkvEnXYu/1EKGOf
q7t6MGx/Rvx9YVmtq+b00aBEoMOD4Wy65kmvQBZAmuidLI5NWrpoQGDP52ObhBmUTviVJE2YSTxg
IDKZ7+3QXHLp/uyDgu2sAk6QOQ5e+HFRtxq2ly1N9LFqRuOOqA3vZmyGZZOp+rwx7epnOtkx9UWp
XLjv8+4FUAIzHOJh6KjPEtZ0o5ytNKcFTFvYyDnhSDsClaabEq35BQLrmQvgutTxCNGhKa6mvqe7
Ru5I1zU7Oz92ap4d8YxGxJIwGbov5mHawLxZNmOFRoc9hTFSvqjIp8bkAta0tpanLxr3SByTeNMu
iOnHJ21XsbnMHEBHVZPiGbp59AC9/3Hu3IUjKr9k6PHZi6XVxXPon+X0qWlluyhFiwt2gYBDiDsj
r7oNhDEMfshZejJ6B8ufvIlCw5ou+Vd99maRURIGClEDusTJimbQS3MtjOIocMM55FAK9mPdx3dL
Dyn+643lk48HsQxI0Gr6cY7LZG41RgBExVEdUbJWohwocksRpE7Sb9M58UJY4kcHS8BQQz98YQl/
8oiBUtGirFY0MChPvh3bNvOpjOLimBtI7Dmtn4zun01IBNtBeqhxO/ToaW33v76+7U+e8KpWgGoI
IZsY1JOtO57oXItCZT1D+NiWLvskyvfqYeCUuPDtfPaEV5YBcyBMm+Flf1y1g5wFtb3OoafSD+X9
ooa4I5hB28lnDC2qIzT4GIijmdEhR+L/4/16YBtAi6uF3elSUiSBkJ7T5cemQHtLMAYBrFSGoVNp
TWjHznBto3OkBFQEynX3Unj2ZxsHDRYYMRofqECnpjJaA0/GNYeYGlvDe7z8lw1TqXH818NXyWR8
HvWvSGvGa8NkEM3APm2GbdXjYXEBoUN39dmrgGPKxIV3zjjwhJmkWssA8S0rju1ITdYYAyB+VRbb
ovey7YL6lQk58lNG5XaYpULBDVe6wLEwQNX8xa4RMWbt8uaV1P8DnBtbaynixaAzBxfzFolXuYml
uuYFE9RYQ9ZE+1ziKSPNa1Vr/6qiqza6kWKMwNDWFuYQmEvG33ZlQouaJj9loT0rvfcHr77HSScn
ljP/B/F7ZJt4qu6nqLs3uhzsTYWMa0l4pbo35Hu4hPNPYIz8nYLnSOzb4I+lxvfcUkSi35T+mNjf
kGxU5CDhPcP0GfU9Bp6wk0zuY5gFgT357ZzPD7wohM9j8WK3xgI4gvfhJJ/zLDVxNoOYUZSxgkje
Sm+8WXOQZnqL7zUQXIfZ/RtPct8oA4CAJe6jpMEYqFmWjeX2L3XSUK/j4bZhjLAfs+JpnnAa7Mr2
Gf6nRU2TYWSDxtq3uoJuANGWT9N+2wzJk56n3xpS2EPTEgdI49F2KqDUUa3yV2L9zin10TeMgrF+
Wwi80Yxbu7OObmW9NEVkk4edKUfoZZ4PJoymzM5fZiF/4ERhvpGCRdccze2dqbcDkZRae8QEfAth
1vKRibv0xTLbOmVj7aRny+3ilUZgNy6Dlh7Eg9xYYtcKk6RrsulvpxKBVakw821tBx2/Vo84L+Re
kDflI7Kb7Bb2242hGPEtEoM01IfmwTUbpDqZ8RNUTfUtO54hCQww0JLBC43eeG+owXbtoM2HWBj4
z5QzaQ0WIt1eH7BG07DqwDG4C53c/ZVoeoo+3LlfMSoYZpUaZvSNRy2vR79hduJ3qmjRMHGSZRyd
YRrXZagUs74xJ8f8w7hYDZohblMEWbYTjKXjvQsbyGyS4m6RbB5FP2BdEqP3MB5m1hjTJVsPIe1Z
viqdbFO12ftQLj/1WaY+M/b7ol3cvSKS79Ua0gL4cZ9TIPqrU1SbV8mtykANixRFXMVGkgcCFtDW
0ZYURZIzX82JuuOflSwHbBzcPEX4Z6wGAo75ZI4ksNmJovHY5JsdoRiM2+RhBinARKBARh1FmUDz
q2Et58zcfEczCG2xC+fadq9F7t3W2moQk/bbNq/3JeZAlqD97Q3vFt2SDMzJBP/rDbx4GBlv6jlT
30GO6EIy7c2DTmkn00NDCFVVNn8dBss7PGAw5MC2K+xrbcEbyk73RD/+zb2o8aG+whEZ1Z9AHtiX
2F5/kIwPt+nkFBsYL11oKPGvObGMEPSPFaQ0N/2YKT6N0m/PTY0QVaWxGTmSA9Hg9ICk9N5suvc2
cv4OC1r0tvL2qqh+a3Z7I3tO7tThHZlpAv3csb6Dfl5FTmq+pIYkOmSMxd9xLG8RFozQ05vHquOq
SRPj5lBZr9gIgKNm02tXSBWeUVxsOkWX74QXm9soz/g5pYdTTG2/LBPGnrGK2xTEnqCqzNfK7TeY
R08hhIA7vYyusfkd7zA3qO/jFm6JkD8HGUeQaIvpVovEM8qyB3ssY7YueuPKn6bZ2+qJ7eHubuOb
3EfV3oPsvSkRnvq5XUaBYuCllmlDsZWmU15nbYbBArqnOO3N+0SKZCMFpDBNmK9tDcuim/v8pYod
zEhWlyIUOa2PwxBeF1aKlt422r9zBQwFpJ2FQFTtjdtqJkLX7FZWhdhDJ6yxUrArfzCXxsc7Ww30
slLCerCARiJIVr5pz8N26esyUKfMvE2kZuO6UmeYo7HT8zHdW05Ff5oZL5XrvOaV4km/GHLQg1h9
VxWFg1DqzrFv6yZYIs3z1VGzkCdM7EYi3o6KrEOmxMVVPhNmn2TkubTQKncuXg3bVi/jsJv+j7Iz
WW5bybboFyECfTMFCVKkKIlqLFmaICRbRpPoEkCi+/q3UKNnSWHFnVRU1a0yjS7z5Dl7r52c66l6
yJNaj/o0xovKSr2p3PRWm51xvyid+NOm8q6zYpq2ac70wRv06hq24ltFnyakNKeFxVFWI7dvk3X6
bTElPV7+2N03ScIGlo3WfrD1+UztX2zqiu447ixGAHmGMlL0NGcnsQdRcGVqy+/JTGmWEGRkAJa4
8QCI3dZyefeapqIT7ndR2q17jCyMnb/Y0KeC7sATqe9U5cBN8tpxO2WwisrEJkKkmJBiIoddSuFG
CQGsYYBdNN8OgzfTaaSKNKbaZ3+jVar62d4G3cjxBLZZ53F7/LL/WY2WsRmZPvGFptqdIcxybwxB
GWZSv9Xr+Q5eiXuqi9TERdBDXtMgJIXE+akb2eKD9pamfWhEMuOftow7JwURiRG62WAGHKJmlNVu
EF2/0+lr7O0yu+bF/9WUOQyl2GCDQiuXD4aI6NODJxFGE459oc74woElID2g+JW8uPnyDBTvXfOc
NDKKkSBcv3D4Ng2Id8nw0xxK2DdZ7YdO2XqbYDFvtaVCD9nbattrAB5KlcownYr0RnkJRyXuzdTO
/UZvqX9iPb5UdVJseqOxmRjZG0NfNOTE8M/MzEF56C/vcUFjVdeSq8Wp5e/axyMSe/Z4sGg6XMUL
SD3a98DqtObkWYWKYttmaatlu50X9W5LVYeNkupSwbshNvWpSa2XTHPFvgN3xV5aqUgNFY6XyWS0
VXraRc1sIwQt8e50I4tz4DzgXIP+0vVAnLym3jg9m55hTgA5pmylpjUi0pv4j3S8Za+GNN1CH7GB
itAE1ctSbs24OgloMew6aMEtZsFzaoudU63sFJ15Gx1acTKDuNxXMhX7wk+KW0zA/qbI6uKcl3NN
k8MgYbH1/lR1/FKIxTgujp+HKlWvTqm9LmlS7meAPhGM326T2il3umODguCQUzoKFbZ0g1GNpz5+
XJMBgzZcLn5r3rYg0XezGTMbCcSbsOmTFrQcI+Kd7E2ndMHCAlJBpfWPmOHRBbqb26500X2L4jlO
NYYZPT5qW7C9cqLlszDeU80WG6/pr4DIi208N4zhlvKWM/cNNfIPbaQBywNo7hKbmY0dxPFN57Je
try/GwCX5SmdgvkiHUALjWl5h7aE3MzCjx1one3wI5Pj3YIw9YH8rhtDBb/SMT8pKdeJsKjOk095
M5rCI20uqXcDU+VdJccz8Ep7K6T37oO0DDs3AyHViUNhGtpeFHyzcTDYJ6a/bEcuic+ZqOUzBC++
Y694DgaKMU7NDWgclz5pkzZRajr5VWHZPwVjgi3tvmRj9+THVE4uN1acQtcAOBqtzUnE9i20R/Do
Ib4VOmljzAimwoNb8X/NRj6qxbCHS3LkfjNhvzYH9az1erzzK08LJQPWzZB0LI6Z3mzV3N92ZvFb
j6sfaQ5/a6b4f8x1tkGBnWFDI8ba2sjXOdY4zSVTB6wBGJgocAoKQtNXzOqJ3/KqgiY0yTGboB+R
K89ejmuC90YfnHHTme1l2cvLWgT3SWDlW+Vn0I49gWpsHeO0gXhKunFfLARmD1VzNkxjtVMhQB0K
P/L0/mrMzHHcEFFsn8Y8Sd747yGfZPg+sxbargA5xQLEyGQsO39v1NnAlLQbb2OGjZHukeZF3BKI
FJCRp86a1D7WtUjKDJMbwY53cojbE+mubmSVYw88Mn8ByIXKsoOQCMgXzGR9rLTslpPqEbzFjZZz
we1idRvwqOXGqPX+2MzySS/K/mKYB+vaI5mqdKzyztE1+83hUwoTf15e4EFWU2gPzrCtfA4xos6W
a6n55MLMOttvO8/GSVrO9VBjcZrcWnH+odIN3Ng4CLNOH2K3V5wzHO2gdSLdTT0UJ1mkz06jfuiL
O0YxmoDtVNf0d6pkDhu6eZEbxMOZwUy9m8ueoRVeDSbIRneQnDMjozReiwSMUeEvd1oawE1Oy7dg
YWQ+g6+KAM1kTcRA2bhkZSp/lGNqEOExebuGtpsMlZqWEPnIdJ6s6VdlWPkrw5QZAmpeR1MB5HQp
vWLfZ1UZqaK6snSN05bYO1NhXdRtwJvWWiRMMAbpFgZ5VC3jrjLi/BIpGni6Kh+TG6F5KVop4HLh
1HC69jmUWgFFXOAXD203/PRi49JsjPs0c+s9kDR1bSTTzJP3bmVJBEbi9gegQdqGJvUrSZfeBUd6
JkYyHzY2+XJUExwS3CGWu3yUp1m3IRONMTzABvzY6EjyAPT0pfPNPHQtnDEMHOKN8rFq4bHx7xXj
3aM/zP7eyjKLiwAw1wRTs8HVksIS4uAj6AOzpUPMDZqBqeL8wigyC7PW+GG63QlDC8faaumPiclN
U5r608b1IcizYDc26iqWXv1YleohkR0YuOw0qsRkBoYcu3effXu+mrH7LaR4x7BVSc8cE45MC+1F
khH7mxoaNutslhGeKWaL87Wl6cuLXyTWH/4H5SuxfHx5SLi6U2MUwQB5yU/FNuCraiINnNebAVfT
QHLNVO5VONItDraTtW1k9ZnDA1za6ZdudEDavFGUKEP6TcVea22xP/0y9fl1jNOzluQABZ3F3o6W
88ajRVNcae3JtyTQwax5QpfI6MtcyotaMShTizBOvWNywNX9354VX9BPvihApDF1ImC2jYn6a6v4
z+TV957VsCH1b8B6/jeL+0XTalszTg1RWebRAvshNBKLDGW07mGcE0UuGsrmhY0cRq/mbJDOMhMX
4qLKY149w7hJUFWEZTzdp0nBq9KVz3NpviLCL9855L0XXd7d+k7nRZ2kClQTuiKj9m/nnrAAr8cS
VK6hY5J3mikEW4R1j/jvaHTQ1Uw5y8hjAkmqKugxFiPMFWK6jUHAA5hbwRUmmtoxMd4qMQaAtcYS
ZBku+3mUN0wNZKg1UrtgaN5snaW1ruOK+ESE/2PY1OWFrYOBKlKqJmOUMRT/GP7iCmhNdavfMBi+
HQfjmpqx3KQjg3ZZDHdZ2vyMl9rYeUP8YhVs+ry/1Y1l9m+TWT5qi7hdEve6TVKoZKkJF9bv+8ir
ph/+5N/pxlAebKtT0dCkN40isGR25nPl+MdpStV2EbjZ7QXJTN7r7sE0/JPmcDqESE1XyB6Do57y
1pZOpiKP7hqusVncNkvZwz9WzxVAkK3wkzs3R2NRE9+TOLW/HTz7XKnpEapzsPMhsvVYnjZdN1iX
S98BD1zGX2SZaAcl9WHTqvSn4mx/iZVmO7t4BlYEK49JhqZbHZLKPi155dNOltO+zN14g+Yp22NB
zcHDORz8e9FGXlce6AmIqDec/EI3ixdhm9fpAP2AOvEHDqEerO2Y/ard2UdBoUPTMgZvk2qmBiYe
eWvqtnGkZvNBKxcauGvzul3cEqaXffY0k/8KGlvkVNkzy2fBwYFYXty27k4tyw0Q+VddesMFo9dL
VTg/LZH9pkeSQyuVd37c1RcIpnGmkS7PblubUZG5akOUYvo+BvPR7Lx32tfmLci0/tHw4zbqqsXA
RUbES7tgYAycrDtNaT9dDLK5kTViC9WocyZnYI9S7AC988YEwJSDObjl64OumWkbaRndxiDAEKB0
mftbdhzqAd9NcXdAcodNvBAhlxm5i5m2VXHYDepHrXykJ1KxNUJWazrzqUDPGRW0TFZh/9lKnQcr
Ay3n505x6S16eYARSvijdY2lhCM5+E9PuQIKMH+N5X/NtxR505KoeWsBP+LE1FrbQssJnqpcyif6
GOcGAQaV/QgKehqG+JgTxhsuTf4bEt5yIebsLneDP9idgPvXwxRWwgVM26TXPcdJHqnpXWA8xEHr
KjYZOhCbPuPkR01UhZXlVPtm8eYnWnnEiVLqA82svE1u5cWObNqezofu3hdFrB8NlGlb2G1WqJnF
/VxYTJcX5xcNILmZPJ/aJ8iv8ILQ+IYLzgaowclbmvHUZfmKNvPqSLktpL+pqnZGph4XKoEQfvPN
Yi7mxplcnOXM76n7gOsJcz6o7H/12XKlpeazU3eXqISfvESO14UzmtuednYopG/hbp+qiKkZBYPv
XzlN1W6ZpwZ3wrPflsJ5VuTT7qYsKA+17i9RKk3MsmYbb6kx/ixFfS51/d1ezKvFr9kVA/0K5kAc
JjQ7DlrT1rtCwDHzK3XwO56qW6TLdvY6jRAe8y5DxYkKnpyRsvCCq9EP+v1SD3fUU49iHCZM9Dbs
falfdK7zJyhrREnz2tDNE22/IP/Zt1rXXHsl/YZyHNwQftstiq9XwImM3ofijzVRS4BoFht7JdnS
7T27gYq3pAiftMlVD2NMhZsILF1+L7aD5p9BuYvIEbz8/dKoJynparQURnvan38SfboXDifAoqoD
sMMzZdBiAvw1UzxxC+9mu6iN0cg7pzfBCJjei57hzAqtKXmxPFHsW1R7KPnoPYu0dsNhGWCEORi9
irozcZM1P5YFxZVchXB9NrSrwczcaEQ97Ax/zCKsb3aEgZodo8Y/NlwkRX45mbTwZu0uKQE/syTq
AKj87nJdfLp+MK85UKPFhR661R14zm3hiI3U5mzXFKjrlrngqKIUEEtnHo+Dj9gJR16/1qaX0pmp
TwObk70rypPlQz7tM+xdYU5BRS9Z0yPDoV3u0kwJ8EcjjpwfmnmsdmUR2L/cqfEx8BTtVWxMf5oR
9J/MJ+A/TbPliHMgNM0JVTI8zsLJN37uiz/wq5ZIqtzklIuDOBdxDm87AAjd+g8YrEkhYF4U9XGb
3LJqJhu/52A0lfGxTJY8mqb2PAfFUzVY+a+OQRrhBHmyM8eZcQjxb1ifTvB53nQiYAtLCMJ3qpug
Th41UCJHAIJoOF0nhhLqXOPPv09qbdnGeZ5vHdnutMU9g78DOWd6xbZOgietyd4HrRvp0xBQhH3u
gfFremlrI8Vh3bgRttEiWiR+IEQ95Us7T/WJYJDpwRWkEGMwLtdRSioYWpNExH/WHSycONENU+ui
SXUycv3pTzFU3V4FjNB1HrcV6FE1N8tBZxUGuq7fJIb/Ogh733V2vZO9u8mmQUTLkhuop4yH0Uv0
zSRkcpnHCKqGbiWTpjpdjlJ/XJSF1hINwmVTmj8qhwlDguchGlFAXbVd8JTgluNPHs6tHbMnzvFj
CnyEBv7w0k30QFgZz0wobjtnRZbnrHB1Qh5DjcTWZQgDJhvHzdadOuvexjms1TOdGffJ4+h3XDoD
Nkzab9xxaF9GIdjMnPQuKcQczR4UTlQn93avBaHibxhJoTEB7lqYWzgpL0Ub7L1MyNt5MnlJlyG4
IpSKtxrb+w0VILYyyOdGaEs9GrQSWrUFaKxhU7DNZNzUeoA91B7j0EULGI1SPrpxsXaQILwmU3rb
rEMWTQK/pmAiXQ9e7NA/N9jnXFrkG7Oozma9qkrLfn5PGmeVKuJ9QZksc4S50x4vbLPr7JioaqIo
0gxjtAtxjIC71uqijlCCDdkWJqT4AqnsnK0JETVoZfhpLZDPyd5NjXgcfLO/BFr2DK01OOSxnlz7
ioeXFqzk5XCu9OZxqawHJp0/OwzXcJ9VBeJBP0CvfU7NfFNMTHjxKKUwXldiThqcgwDZGEjHfZuw
Tiqa2NyP+D2r9feEsULpNY9JgmBTGxm34GGJPIf0D5CA4qId6doQVvLusicl8RCHZZnT88omirfk
JCUYa63Pz6yy8HCN+Hkwjfs1Hv7GQ4kcGqntX2r9dGZ1L44ajM9Q5oAJKei1QxubAUx863eRme42
saU4kg6IoljKmz52n/tAS8Jy7H4WSHkj7NdNZGXFXe7VJyfTgX3a2qFYICpNKckgo1v90kuLU4Tv
sfE2mr2z+iG7y+aE0sn2f6oi+dl2HO+spb3HTMsnmNE/GoL31TqUGK3aizERm9LScHuvSI1+mU9d
ZcCkje9GZIZZol13ptqZwvJIvqTNtaRrRkSRXQnX/VG0yb00qJuIg3nhHJlT7KWXRdY92hwiXISg
kaupCHZuwktRvtN4FnviNF91QKAkgJX7SdrfDP4/OyXgLfqI7f4ncQicD+6CgC/QSqo0OZZTVp4C
rxpUiBVHfmcFWQUEH2Qx+AcxR+m2Yzp4Kv8WGCxznakOOeXBzsfg11Apgh00Pkf6ZvGhZjJ9Mpaq
e/jPAgqbOCqD3wPZBMrm7x9tTAsTay7So1eQQ+Fr4iHtzfEpT3zzv1okgSBydvFYDCH+6R/DmCoq
ycZ28/Qoi6RAKG/wZvbY6rcV+ub7f1/VFwKBVZgY4E9CbYfI6O+ryuAYjzXy+2Np5ehetcVvaMwJ
sKNhbInkjm0hztkuM33adQmbGQFzU6F/c8Vf/S2IF4OQTAYVwUUf7q3hKrse6WscOzAQEWDTZb+m
KFx2hSV3Y+4vdHrQCmKXB2rUm1q+/fdd+EIcg5KN7Q1IHI3gj4q2pvRVQYcrO0JQ0DeLheJ8GUx4
yUi3v5GnfCHp+uunPnwjKb0j31/S7BjIpjh5xGQeHYHVJS6UfiszjNH//dJwiTqUb9gIP7lg9bg1
LCUTZrXS0/eGFzQX2O5pkenErX5j+fnqNqINRfSDwgrpy4fH6Jb1YkxNlRwVEa2vvHT3Ba6bu2ma
ym8e2BcrwGrBJDrSsRBR6R8kRoPMg8KC+XwUM3E+UGTBzi9xBTaG8b6okjcp5HdMkPXJfFh1oDCu
HD/O0NzL9er/n3MZg1CMlN5KjrFb6FZIa0wwB3VqRj3/fmRfvCIOmXQo1FyPM/9HNzYeGeoKoy+P
/bwYf5qyhokwlwPDjAa46LDVm9z+js711cWx4HArVwbJJ0lpv1gJbNiuPMbTXCl6FjrW/G6a3cd/
X9sXD87xdd8Fl+Typjgf9G9z01CuJ1V5bA1lbLLK9dnW6EwL6gKmb5R/qw7v6d8/+pUmi2U7MDGi
oQBH0vn3o4v7LvNAI5bHssb2Sf8GmlFtDbemx0AlDeIgqjpFnTNYy85dJQi0K79LWv7iqeKEAUXJ
lBo/+kcMAPqjsVlkVh5VPqzuH9S9K5eY/T8s7Nr5M8Tki/zXN4npJTsIgDAoRDCRP9xtTi6CNY+w
yslBI5y3JAAXvOP9tukGSVBIX5bfLDefVnJ+cc0EB+OL+o0v9O87vejoAFy1uAem/DCjUEF35zoo
J8a9EPxzDqi+e9N7fvYMoZmDJWe25Bul47pl/fWd8ldAoA0HFtM47fEPF61pS52PTc5foaZ1ZEkH
b15y6qjHw9IMXiZFQsRCuOF/XZIQO1IFIi6EBebZHw2cfeMkBhNfC/CER8ZGnZLgZrl3wErGo5H3
PVNK5zvsxqcFF/M/oDmDWmE1Nn98r1EvjgpsunlQFWVkilaE9rNb3OKIs77h0H7+hlbQgLnGH2Og
Rl35QUqYgbduOzQyB4Vwlhp3Cu7zHoZUogCQAxTyr8sU5oEx+SnT5Sy4GPrmO+/9V9fr2A4OYDYZ
bBUfHu2kRuHYU6szbeoUb1TaHZkpWxsRB1r07zXj04LI5Xprwuvq+aWq/bBkNNlsOVpqGIdKQosN
zWHSgtXp4nwHKvzqxuICwnDGuuBbn/YV/IMlGYOJfZi6VoVjLHPSJRaXbawjhk3GiHUQfoadM70R
sEUMn53+5x3HM3hr2bKJRl5VpB++2oBwdmb4NYiSLJs2CCb1sAOeHWJgGPd88Pbtv2/uF88xWDXQ
K4IaJb++/vP/t5Xmmt/g5RicAyoiVOwlI7yTgcf6Kbek9f7v3/q043BtBH7ihgc9SRX04UFWSCKz
3K1thISJyPYpSSjdQRmmQg6buHWUDxr2RAfq63d76udfXmXmLAqWj+D8E+TV9YH8S8MzD8kA9h0/
YHzkkFf+CCZDbdPZpJ2fkAzy78v9/N4yf12JZYw6sLZ9vLWu4yeGIKiJmUQ5XU5u0B7VSJDFv3/l
8wPkVxwODIj2de/T1xFkg5YJkdmHRveYpQWcBel5VbVAUCyd/Pnfv/Zp60THzckL3zqlJY2ZD5+9
QzcUpWnF0kra6GMDoB7SYIfPSQ7mWRJ88s09/LyDsH04OP7X39Q/AY5rE7h8gnsAknKdbtF/YPuf
bXvnlPYbqrEy0hl5b82W3sS/L/SLN4ZzX2D9zy2PauXDhTJDDKTJiPugepVdmEum0Hx0M624bHpp
dFde0h35znvxxRuDMwDyk65jdeEg+PfHKLOZHqRb6Yec7kEVQnKakeDl7VJ889J8rg24n9jYbEBD
uuF8JKfEMhb0kgf9MJNdpxPsYzSEpRk0gZHBOzTHJ+voad958L64p+uxnWM0Sw3ny/Wf/7+1xjUy
rzetxIDXQsjcQggT9iG3gd4/id8Fjb+LUWjGNxyuL96gv350/ef/70eVoDNlOYEO1M+LjwFdcn9T
OyTjMO5JlzlMLUFXO1edERa416bDv9+jLz5PdhPSFKgL1v3rwyO1h1rmTastB/zNQhH0o5xLc8q9
hdTItv8GrPLFtUKLcTm+c5NBV6x/mf93rSjVBzfVa+NgTaMfzcHAAFRrn+0kc3dznnu4mmfjqZ+s
79pAXywLVCI4PfhUOSl9tGgl7Jm8sotxKFHShbqRl5FGtXvMWtjVLo6Ebyq8L38voC7g+0QL/5GM
E7sj05JuAq7mxcs2dfr5oiu8ZAcnvdwOCz6Kfz/FL34PA8nq++L1Za/88BRFNRZWqnfOocklDVxy
LF5cNF9g6prRe5Gz6sQ3V/jZ4uihbsYmwlOEm8xZ5e9nORKSKBeI0wc5QCPrXX3eISEytz7syohU
zzykgeARyanKTT/N83axCQ7TYo5R//3akWbz+lrgA3Cb/v0XyXyG1QVIwIPmeBAcg7Iqg/2s14kR
cgY2iLnp8PXu//2jXywVDmcHvhe4YTQXPtzwtKm6upRQP4040UmaaqBkmgUyGDIRyexzXk0xjBf/
/s0vPlUH7Bpl3+rMgrD194USD9UPjPetQ+11dovstkrf9QQx1sbrLOV/84C/eKX4tfVktLLXPn2r
MRBJhciE6iBHkzQxurmd5hRYoiyxmehS/++vMI5rw11rEV6qj4UlU0dLeTnhfMHSkSqW1c2WVBfr
xnVTZumW9N//fTe/2MsghJmgxuljWPZHg3IVm3apK5YEXWnINiYEyzBnBvu7M+YXRTvmIkJA1nMu
NYL/4f2M9WJK0diwwHtLvDb/YZjv0EoG0zaJk+ZY2446pfnY3jdyRDjD2FdUF8Rp4oD65pI/XzP9
LxobJAk6a1X2YYOzZFsO2O6NA9k1K+c1b1GsFVVQX861nR1tjFwpNrmtsNwH5N3iOqVk+omEJth6
o9KuRFI8Wiih7XVuHw4xnAoaxT0BoIX1mNaDQzTy0jJkGt1IyrRnPJ3Gdr0dHLi8IQoRK8b9n4Mr
rnyfTCdmMX6Fj6jtX1wiq1ykb3BBGEKYy62DFhPJZusuv8hwXj0z9XDW/DzHOIwtiRoytjJ8BqgH
j80SWJdW5pfAZRI4KPT2EIz/++axV6wf2N/tArZKxggeCF5qkuDDB9j1gS/wIZjrSsNdAB6CuH1w
sjNqvnozrfYdJTPtwiwXCwGfAx+xISZXelJuhwIde6mM6Wgb0GkCPdZ3aFXE1rWHFX6KxTBpSAPS
oHZvIKsJIAuB2k+jezkTDxBSxCP0bTnP1SyBG4u3asM5cXy14upOMJkrafzN4Ct0DhB+UREoqgn/
UHZZfRioarasYV6I8o4kReKEyLXLs7uaGflm9hf1m+aKOi+mhoA+10hr9PRkm1cCnovxhtgmAN/Q
GpgTOrDDhZW9eQwF7/HHvhL6gkow6JvtaDcvld7qa1zRdFWbM1fU4fzLptlDIT4sD/6UgcdVM+Aa
f+en7XBV182V3af1vjLzeOPqaNfJYO8PiA4elwyWs+YkjwsT2AgJUXY1KV+77tHGEaOousvBz/yN
MtB1E8w+v7o2cIw5aMVW2Wr+7WD4ipgFp+FcxbyZiZfjCszgRsex/dKTgnicJ+Ne46vkvpSPlda8
5RZxjnVek4OaoyURC7Ah8tYxcTPIzWoeK1Ds9je8yPGYF0H6wxi94Qb9yruX19VL14NUkNLyUGNr
pP96ZiyvDZjNm1gV87sodfEzie2FtD39p6RIuJw6gx64L62r0idPiqCP56wd5imUWUe6od/rchN3
eF8aogPhKSbtLlAZkLhifF8a87FOff3aYGuIeDMfLRyVGyyKTEJsyz5pbZMjpfW9J8OvkpPlijep
Ff7WMEYceHV6vWQQomaBOIlE1Gur6CS1UVJHGk7u84zzbudR75KUft91bXHoJ0zsSUzWtZuMN57T
mVdNIc8T3Pxt7ekKRtTabEHz8Kur0OL7Hrq2uZCbPC393QBRZ+eR2EFX3MWGURR/GEIYQBCc8pmU
FnEk+QrHx7CU8y3Wr+p3lsZ3Vgvrip5Nc2HVlYSFGzz2cWJcC8Tpu4R+w6mEM063kPkPA2HLvTCr
dq/ZBoO+SZpHKxM/9UqWf/TMP/f4RH7XHDtPtdGKi3FxRg174pQe+n6YEbetulA7qyuGaJgSitiq
QjPu5aM1khCJedDYBHbzWKjkife4Ommui2JiQuC9St7XOD6xS0igP+BHfWORupdxbJGxHr8KP6vP
wG6H+4ZgqCi32qc6QWtNht7r5DnS5t/5RCn1xJBa6MbQEqDR9C2S3+Kx+K1V4xxWOv8icFRCpeUD
TtZAQTMN0NJYLpGsCE9u5agtF7oyLjXDI5sb0oP+2rVGjoAfoUpt+r/iWhfMCHnCl2hr69tMGNOV
Ps3ymObSfwAGMUa5U1pZiIdF36QJx5HGw7LmGbm97VLvQis8lxgHGWdXWV79MBelkEh2j2bpNsch
QTK19IsI0xbaN+aJO7+S63gscI6Iqdeowf48jKTU2iBytqWdvZQZOry2RPEJnaHY5X3zZ24tDdmt
POSe/WqYzQszAAcDjhf8gNU57aSeT+du0v0IEgKzHF3ox6H2LsZBKzZaQV6iSLQmYYua5M2kVcE1
5O4WdYlBmLI7CpwkvJcEGRYp75tvhrYARpxXVXqSWLZ3KjHe44T9a5CIaphHVtuGpLI74fTBSXQW
ad02cKaLLE+AYif+OzbumqedCCxBQ/bTjf3nJqMy08GIb5xZxxWgUqRX65hk1Bv5oAvsQ+2cZ9eL
yw45xcZwQIwKVmoqEUo1ssiQQXXwwJRw7S1npfznmCt1BVVF4JTX2+YycPJLZZrabozxVc+cE0mQ
8/Hu9QFCQW+0YXpPjXeJ+6W4Hcu8fpsdbbmzKcESxKhY9ZognRO+3covoOpo/R+lm9gwofSg5Y1T
q8Ol1ltIZ9GE4fzAqIfoBfiMqqg/he9uZ1u0GhpBsiyxDIq22LSaW++agGXJ1RJrk0hRbNJiqiMm
pOiWM2azxLvgqp9KLdL6HqFsIroL27IIQ2QHQEs5jyfLGudjbnVYF7pgDE3ovPjI4z8NMdf3yCey
sKSjxbbhyA1OHudBoW3cNBmytcaV3m8lkXPGDp65CkwTEnX8meVYr1lQee5j1CtjfytM/tS+UeRb
LI228TR7frb0Lj1SBjoylGryf8YN/qhQc5PqvZpVjrwYEyUqcKUuF2p80CngZ05165o3qMgBpMnM
tR6gYiQbbAfxVY335TmbteGPU0EiYQRoX5e2NkeeVeZHb1iDOvBMo7xxp59znCxPeJetXVX3LACd
O5o/6f6Z917rGDeoBZ/NXB4SwjRuoTF5b5KT7HYSvbnNVbUymXN9g3xGO5dgE3kUpHAsXf2r66r8
XNKpf5rIlNiZlXYG1hHsJGGf7/UA/G/p1FyTlDBVr85COZwVq+1mLPjjew0mIfyv4CBnc3gukhS3
cDyRDNy6Jzy16RF198tYkGPjkLeIlxb5TpI6F6DVY5o2OZMN2z81OB1OWtNpd3Y8qn2mlZeYM1w4
UdKMrGY0zi3nu62E67vVVJ/ikyChfCI8OsTE9ob4ztg6XVwQ4ThfeUXy4EjHxChm3dViVhGnkjaa
s+5hnrxxSy2InkSjBY40AR+9uQg0abyvLjDvW9fLgihueLna1KkwU6BpGB3n2YZ2H5K0MuxiDaGw
JXXsFlgiwqzuph0aYxqK7G9+J/CgD5h5sBiJq9T2XpHVF5FOUG1o9uO8b9PUupDWpEkCUXofV3uO
03DWKkACSLlsc5H7Evr7nlltsS0MPBOt28fbzHZwT7lzemtqUwfACwUrRCrvCvThazBmXtgXurkT
yr0zZXKlZ+k5SQeStLqxAevUP1gDGRQEJBNx0o0ADObVB4iT9iCU/zZ7hHpPmiH3TjqNLPXWQoSX
D1ucWWNIbSGpBQTOJIPr0Hxc/pLZgkbIuS/Ew5jkV9Yae0dkusV63psXLW3Gm0Rp8cEU5rlsbXNn
BdqTJG65nAvzwhbyekwdC/p+sffjRt72cWMhNhr4A+jyhGJ9aR0H76PUcLusEngonAcafqxcvX6f
wHjkMXTd/xF2HkuyKlkW/SLM0GIaEDojtbo5wVKileO4A1/fK2pYbdY9rHdf3noZAe5H7L32C2Mb
tR/E+MQkh3BYRr9kY4bjSejW2UvwuE/KS90knIlzXuzmPBBhkERDUW6FtKw/hZT+ohr1IxsfekrL
XsjsmUNnhKAghwtVjGFLJtyIV2G+/YUslDwthbe4hFKUzEyzjhVkMApFiadCXR2iCp3bIR84PICe
bSfNbUH47lcQgNhKYdOm+P0bcwsbck4wucPSN/yYv7PFdoEFu1sJSFr5iat6/Y+cc7gNekH/ay2b
Ygl6zLr4ZXhDepgVfsV8rHWQ4le2F4eT3wNIUFxCTZtiNI8oUKBnTMpvY1LDhoPVY1Wc5Prj6Rk9
WQaKU5f6vRmM4LEn7OasTYBwOZbXRyzi7WUxaJ42A+4I/LkWItqr0K4c9LzzlrHCP1GmT9Fi8zPW
SiJDXQ9YzSu3/uQOt/ejPajXCiFc4heQ/DIijDeLwBMupbfjF7Mf06GYkqEer38oHkN/Ee/sM94m
KqaNNnBpD5wQCHuye1NKvIwWHt2OayIprpSCYFq+HGO2b4Y8FCi5VkbP+TQ9OCl3v4AC9dgXotjq
vHI3BfaRbT9c6ygt7kZLjomJPTGp1iHae2L4sHGdb4yxUEdWLq+OB2KE9F0imxW2NWeRKOiQ+p/G
UO/JlQO3JmmZLLCLm9Xq60NdzzgNSm8+kPc9bfqwGrYMmWjGgvZSLuofTzeWaKvsD166PFeYUknS
KKLYXaKvcajEsRzXaR+27fJXdYZ6Ih9E7pp5KI++DV6aWQxT0D4c3kDfVYoMoLT79d2MH6Eoowfx
1007B281nj0SecQTznWb7FnXJ1PPWZJswNSMJ2I8ygqJxFI5Jzy0UApkQz1IYNNHW1rGfbCgCq8D
bm21ol/gubdx3nGtZqM5faqV5bSTdnWM3BZnZ5sx0puVQSI4nxTO652JW+OxdBt9WgQhT1bY0RVn
VHa1TabMWvnHqGr8u9AL6MbVPGGKJZCGGrX6moyqRc1UfnPRV9tBQISsuy66RqxjBzNCebNAS7ld
vC69K4uBXKarGajChGRREjrRthsoX8wJdkhXqTfLkWQkrMb6gH+ZAOqmCzYtgaub1l6XRAzru5Dl
EwK1KWGqDQzddiXGOjEmmV+PeMnxxY9TxPUv0VeAxyGkUHdHb1hISYETuC26PIj9rgyPS1VQxuBa
uhiEQFFJVPOJ2v22UVBm7WzC2TpSftUYrM8dOt+Ylw7w4YDecA2g0Rpdr87l2E23oEuDM2TFi54j
HqKFLK+8L0zCk3huesmooMr5KTKGvbgCRMr7ed9EZBjl+BXiYXKXrTng0lYDdh+/mbktadeSSawf
vMj/OBC9M5BQXnELlK6VO7/ObN5IgPd65An3Ws6oKlrAgOI4PPC1fHNleYk0zYZ9mYnsNBrOvs6K
r25u3l0L0bA72H/VGhQnw7erTd2V9k7a8s9Qw3dNSEzcQ/6/8TyOm9nDX7YO7XMmlrOcy4eszwi5
CcuJ2sT/oXLVzCrIOp/cUmJfNcOdjYT3qAp7istJkvvNVY3DMHpNrXA9CVnn5zFNX4DnZPup0Zcg
z+2NWVnGpqnwLkVwcg6ZYef3c9FDzDQL44ap/CVfcusmnVbEMxhKkqxPf2wtojhAv3xHvVXje+/X
j6ghcwsCTLSx6269GxT5823AKbFg5sGbkz/hg2HSZLD2DUf6lUi+iRbTKCmNie+JGr9PZqFdr2WJ
0aMlkAsrOUE0/beUwfMs1K0XlEHSMqqKc+X5LCebPypfn7KLM65XJVY7vg0XP21R7vFZL/w681dt
hRjCQ7COsIz0ar+FE5lBjm2/9lZ7V1mB2msSFzBd26/Y7crEtjAWGGn90OEX2KCK5hxLQ/LGJ+Os
OEFftOV/rK6Gq6tOnoSkEZldmwBNsp6nVRsb0x4CvKyLs82Vg0F9xfZgtEu3E9CZOCWMp7lyMTMs
iFRmNnRPXnEFtuQBwUwNwKpwMi96mt2DYIpxKOEC3nRSVnGpMN5M5mwwF+KKxYblbSeWz3FWtf8Y
muLSlGV/QwsJ3dq2QvrfccQloM3HaJhDHntxMEB8I8hyAWzA20tIKT0CzQ3jihsgbgmT3/azxI06
WvldSZoni1jz3prUjZe3VWKlxRD3+Iq3WLubOKvBPXUu5XJLbPJuXmZKOnpaRizNDQfMR146BGgZ
FGUdIOzd6I2PcLdWrLbyc3CNa3HcjMtLBhJVaCc7+I33KTKNfY/bEOX+ytmpAAxtVFHrOHOWj9lq
fhy7/Iea09lyQMmDrWW5B6p+RHAGRcDEfRhUudhoX6gkysNmR9jA12TXDKgolbZllC4Jk4D8PR0X
B/CEzVtSAM+GQnQwoMwQAz5/s1h9GIh/D9GDPNKrx2TZFDstdP2JCHzaNhPCDdvghAxsQg2WRaMW
LMDx9zqadkPjv0329GQDwNjRbS1HN7frTbpI7PChG086as5e2hU3WG9oTp3r9Ez38Lo9a+dJWvou
wIBXZ+rg0Hbs3UX/GoU774JMyEPrjFyftWi+NGlLOxOn6HFykaYPo/x3bYQvY4ds0cfodMOl/Omm
C4cGZwzNWPgA/4wJ0NTJ+6j3cc0WdLluy24NoiYm2DR398S4i71NuBGaefeUMvCBv5T++gUAAkze
ep8G9RIPbr+e+0l2t0O1vkVMfA5Lg3PK7MWywUZZM6t27MR0bLhG2D6Tugru2qo9k+5mbCqes81V
yB/ngetsStS0W43NascE3AeaJnYYcMZYy+bW1EaVLDIab4TvfJiODra13Ra7QvroSIzuUM0Mqvtc
kn5mLufZAH5PhVskZlR+ADFBwtzic2Y4yxQTp8y5WOcecvsok8itVDIsa3UsMackaW69S2ty9rYy
g9tUwj4wnWi4z1NiXfMAu+CEUuoy+qP7NLvRpxHAEUIoxC84RXiKx4lnX6kKgjVG0Fa666UnkpZS
u/ZPwoVFPy+9f68YTmxrtTS3AbHOezqNlPVm8VA77btvZdMmMMcbt4aOAZ5iS/bMHQPKIJEoABlN
qz8VYRgpwqFJ8prKye8RcYs6HzZ6lcRSurV4KhWUnBR3P8N0kpeWpuwfqsZwbp0uY9RjY6sFRqRj
t2tIhe2717LVwaEPGNgR5IO9d6wpUKJCBuD1M3vXT1H5UNdZMcUEvWPVd/S3XjqGZ1FdTLd1h/UA
UL1zTktfJBKVDh1UhTEKHF+CO8CPRd2ojV1NoN/4+GmrK6IO3awmWsJ9qqaufWLNsdw6y3/CBpmM
yrLYglzgKnLNYd82OaXKdHWkVECceYNylKSF3CJV8RMHtADYTItzGIOIG7tltl4zy9RXuI4ptBiR
XfwxBCvntsUhDcbxYne+Pihi0V/rJeweVF26F4+pFp9a+rRm4x3/IL+R3LiJW6uHEa3hubfnn8Yc
f8gNXneGBxuODpNLVPf2qRllTTFIj2x2oIe7ZmzZa4rqZ85mDjVo7jiQgmyOnUlbG8vJ8EmmcP9R
dzZPQzc8+Dn9UDFxAPXOmu09MvD4/cOPIqq4QHyfYaxyK4aURbWm4dar1dGnpYa0Y2e7gM3b2Wxd
fs0g+sfT2z8W6xpta2cFJdrmBJ+qyMUZivi3wQs5yyfi0R7yMPwp2/HRCq7MXxYb94Elg9tWdZ9E
1aQH9sXhaeo7AiLGZb1QJpuPJKstTCTCZRO51pm8OQZ0kfc6OukP1nb7roFk9lSZghmmGazD0R0B
z/RddSNMTGLEXgXA04p5F2mhNsWIEXfWK+SccgAqTMODMYo97GjZNX5bh9Y1I1qNbijldGSYOs+u
4tosPw3Tns6dnMyPrAA03vSz2LXGUO86yxtvNH6G7ZAJc2MWjX30dPfBFQbTQ8IMcprFYUdCupEW
fc9otmuOYbsuW2ZyFHlXsrslICPQ2G/NhksYMV8Bwg+HKIsBvsLCum3SivjdwWyTiE0hHaoPAagg
SRYHXL8b8H88GApnYqUndexsjQ28c/QOw1eVZP9RP0P03s8h95Itqo+atdROW5W3K4kwPeRWbz63
S/mZGQ3K2t4pd+7KPNkrc8jwxEn2I783ztidnOvoAq0LCyXcrE0TFdUekAbEwborYqOfuVGM3NnR
pXtQsBYAToNnfVThcrFB611bVZrxkAGkUgLbpAZmgyPE36qUO41f455PoQDuEwTxnPV3VrVcWs2f
r6y1El7Ip2VYaCoGgkyHQB4dWVO7TSpIyPy+hpa79cYK6r/CKj4stQiCAUUfdz0bL6bJPyuF4gbR
RXOxuMhjhpVdzAbIpCLRGMRUPux9opkODsj4TcnpEJdNy2TGGbESuuD9NBYBuPzizTAnQkaoZOHo
O5t6NDFFO7QpI3pDRsPBdx3Kzw5szu3sYJJjYsnxR3VBjzfKPUmFlyAinNUaGfK48qkpwi6R1pje
8sFbsUmGLGkmmhVpx7THngC1i9nmY+jGgLdjVPtVVdREDAifqsU4A7v5p7LiNxq4sX3zGU5VTRPb
vpf/wSSlKXP5SfyGXSS2niGznXTDalM2rGGiOXhPm5wlULX2D1iGhns7bN+1xXSxt+XzOKbEgqLb
v9Zpf5oh+kZZNN5wVv2PALF/x/MSS0lPimRPXYXK3leOSf5f5hfmbgnsOWF96RwqN0+TsAOnbaTZ
8f9e9f63uINdfYiKhpPeIsMssP5L2lJOlvTasIhouzRUqePV/GvwtszhNgUp8H//n/3vzDLWtAg6
rlIaO0JZ919bZcpx7ESsCI5FEDDkQgtmB/jvMzMDURR1ddIvDQ4LSKU1xtq+ga1sDfWSJqtp2rfj
5EvFwtt1/z8Vd+D8r3032giXSZXjMQVEEvdfcgG4hPhWnNw4Qj1kvRx1F6yboMF6+5GigdJ5lZee
7M0hlP8MT19EVd5bllKJCKJXdxTYpg36SR9imd0eRy23sgwfvDCPDRHeRKOxvWIPDXNg+cnFGNbW
L6Oh78k2nq701tla/qZcFPEso3Ot2U3bJbcTuRiSqc4ysOMmHoWesrod84J4J1I6xyaA3LeQNwAW
lKWgeu4m+MVzDU0pz3bI4/eqZN2URf2rFVV7RcR8rHpXx9E0nCgEra0AoYinjLVF1RIf4k1PbquP
gnu38bNXpOq/UX8FmrqNk7RsU1MRXgJzsBN2RW9Uxlvp1nelKn7q1LYei8wjD9l9M3vzdS6dy9TX
+6gMvI3hNWcWwipxxvCwNum92zo7k8IOadGdbN2/ANvqbuzEAJEj2jbuxOhKrZAHyzoObcITUNjf
+U2xrfB1b1ISvDaDnf7HwM0KrlLMQ7Ib/qILayUf/mp+db5z11SHeVI4ThnMAKpSjfxjGfLAxvSX
w2tvat3FdTZdwnb56Vo+qRSaX0VyxBAFN9EU/s7RADqwkP/0NXcptfV96lEWOBk4kGba57OcYqOM
jhboWNmAhCVjdJoBrc7iUpWAsy0LnJLa+gAQE8ZQms/5qikBPckpaT/0uj4sg3wWMK+AT9+2FmQX
owx+xRwCuJALUbLsVCB7vc+F/may/edN4JBSu/68cq5iMa5Hq133TdgmS7g81earz3TUVc5XVq5b
y2A302l2mHNVfDlD+tXn3W2moz2D5vOSurzsq46JdDmnHhwY51pgcCxdyCG5s5ApIPcvYxZfO1gy
0ML0XpfpbVm1D6Lm8Gf7vaeCOgyec9u5igWULg/KSKvdupgePqZyWwiXRTve7L7nRkZDx3HJfOwI
0zvctgzAJWtspgX3hoVpntwWGDSVuzX97GRnDCe6DuRuABePxjuuIggOpD18Rak8L6DBaGCcPGF3
fZ+56nMtCi4TO3onOCqnrXGZ1LT9/hrmO+CYdIXae8aQFF3w5Y2cc9fXoOvgyaaB9Rz0+UsfhPWp
ieYzEu8beDVQJVd9ctxCMyX20RIokqT9Yg8L5GcVKA69SPAgNhcjACjKwAHfO1PyjcceAmGRgNOX
NTuZGzv0Qs/o14Zn257PXendhwG3nN+QalwaT/gceM4N+n6vOqoVr3yYsfLkpqyG8Uzu/UfT9ffR
Otzkk/dmtepfIS3Cjv1/FroMfGXmxpk9mqvGfWZ0KjZ+yEqO2AFDjiem4iMFdf3ddkhBZPnBd3Mh
u/utjIILOBSeDek9K21sPWESI6U1O0GSiMWVeRVND6LKbpdxuS9DdxtwLCSLF8RUWolfooIY6tXf
+ZnzQldQME30blvHr78p3e64wx8lYJqN3/bHwOkvxmJ9d1ONxjh4LDNxP5rEjawwqsoq+zYX/2IM
jNSUo4vEH4qHrrXfjNX8KuruVLTM+HOPXc0YQOyrZ73N1JAlaeXYoHMY5tqdpllnf7fxmHEnYgUj
mYc1MdSSiVM156dq5O2Ggfnee723mYX/yAxxo8U1gNe1L63rXDyrCRJ34CH18uUfu5IbsKlPWWvx
1Hr1a+WiOekX5MlBCcKth4XRL+pkBLbeNrRnAAidSxateCjE3u1cFpT2+kUBfUB9A1mRWTY0tJ1N
1Cq6Jw5dhxFXl79wsNyBJ46XCWZdzn8KkLEcd2g6Oh8py8jVZT2S9q7ceKn/As44NpTxQAzCVzOn
/4QKPngNtryrKcw9ri+0EMELcc0lCG0v2oZaQbIwdOynJII1UOZ7BV7I0ygpsu5BdA3ktXrhKx8f
8g6KA3W+tDg5HLzHmTW/gUTc5bq9s5XKYRbibPA5mZgOQ452+wdp8NaPEiQtn57dUq0ujuwfAHZ+
mnZOdPbivMqygW2VgvBE63WaSL3e8oJ2uwqVijb6B0SCB99iaRJanbGBj/VI0DkUWIRKfjk+dVkf
MZ40siNipktU2HQY3fztiy7dwGk5KQ1RzB+diyJ9hSA4ytZJGF+pab9WV4pdM2FWYOOZ2t1nKlM7
mVJ+n2Io2abK5o4K+wO4J1M9Y2bxxUw6ymkq5qJ6BVZDdrYZbC04EkU6HIYZhzCkPr1Vy3LnVMzB
EF1cgBbdkf303M3dvYhGmkwXNgMTZyG8r8gSd6nZVwzjK4ZMrNBQIWzyyr/Rph8rM9tbY97E0EHJ
D89VEoK62xgAFhFQhzsvGhPRj7fRLAGXsbyq2rUhkNzcLG6+d1bWRr307tT1v4l36lG4CivPfIAf
vk0H/zzladyTg3QKRQXxYZHgavhbZGMejah+akvwoKkb3ORr95717h6vgkGyHxvkJrujGwawXBM1
uCj33ef2IyEevpca3iCfMFXtU2BFFstwzW69zaKP6xLzOi7Ya+k9coPDPTe6I3lkz7k5vAUAFQ9e
29y4/fgqWur6PHuX4DSLSdyuA/Yq3bvB2SV5lMHUqeXjXCo0loGVX3LRXZTD1sAVj3mWHa4JXyFX
3jIRt2W3+wUedqnkrXaKN8OV9x5fL/twzX7EvWmL6Bx4ztm1eat95F+uGE/RRHK86A86YuHcyJTd
YX+SUf3Z9tkNFdRpWYEXht0eIGU8iBzXgJb3okGrxBH3k86SKaVlbUE8H3H4mKhwAmujoC1sRsD0
8PQBrlQDrXCUt1sPvtSRVU0V1wSKseBm4mdeF9Cw+PBdvM0C1uosSwNw3ng/VG6I8GD94iE/WFPT
I9Lyvr1h/LCz5oeGcue7435R0zOZMJ/1lNPwMlc3tGE+IWIhAalST3aKGdAbEktXfdw69g4YX8Ah
QO/aO485Oq/YrIzzojq2NxXSvLGSMbvcgONWmxtu0hMjTYafg9duF892L64znMGznj1+ZsMl/JXP
7WFihR4otmYGKe7MhMP6xjGal95p9sUYVtuZ+NoNI8pxhxX+s5BOv5OGeV+Uzp22coM8COMCYu9u
DiBgFuH4LB33IWPtZ0Bp7MKA+EIm+MYyE96n0h/DlndGEY1xJis2ctraE/lzQOt3Ll39Y9drXFjR
mX6HkWjq3w5C3DjBbCewDj7n+VpZVu4HS3owZ6apk7Kp9lqs33Jo7oSUN27KEjWjOEJDFXdkecTI
oH5J+VLM2sgzSM29iKSBVKZtGFcXe6Y+N97EbtkCkr7UxW1VTXxdE6I1GHgRMl3t9D/kIN4tPMOb
KvRO4wC7mD0+a0tWudIQJxt9UI6iD21d+T1Teiac+CAhyxZEi7KarSS9Ta3yluwCXmOgze512EzZ
DPh3ussaVSbC73dur59h8K/bgD3WwXbhg4b60LbG5zTJz7V0ngEi/6E4exltRD6ijM594UC4Bcld
ZWYaXzMj9XUj2mf5jsXKwWLhmzTmvO2UPJo8rRvbYsPVgjAGUPGb6uCbBu0YFo2FYiS7DTLY3457
23X4liKBjGcc5TFgKGIwhTdFcKzm6izJ/OUE0x9I1u8jgwJbAiZcC70X6EndcDE2wPuWpC6RO1GO
fKej9cwj4J0632PBGW0xED2Vy/TbuFHSXnF7uW07WygomKeGOhGOR4ugUAMq1uK7bPBhHQ8oKb0f
e2S2QNLRlzA66NxBXW0R+2w7qdpdZ0/cHiQg2Lk4ZSAHe3eg3GdcApsx8YLwT0zLAQ/oB+upO/av
fFC9OrEYoCbx7q6AobzI9yYKIuwpwWOb0VViBoKZNn0UytlPQrBWGIatlRqPrNftTaCGB6IjDk66
BigrprfZXmmU+usuoIIiVeyueAzKC3pMWaBaQzw4JexCFSwleelE/VEPw0mI4a4GF0mkQXdKF/cl
N73XbmX2OaQKcG5RAwG0QMwLbX55ysviLOxulF7/BaraB6t97+ryXGTDyfYq5mTr+jkwvdpkJhDj
cEWruaLp2nHFoXCwIcJbnZsdmUWi1Rz9OUbKnd30qr73S+9gaIolSIuIPkR3NGpnO60eNO4MouoY
1l+jyn+cFu2SoFDcSFivME7HPA4qJ9Z2uK30sC+9ZV+4+Y9ldhcIAnciaJZY64yRj+19RFH3WhUE
QAwkjsKnzbx4vn44mL0/fSBaENbbeIA7nRYT8z9A7rCS83gMpxkSt/4lyIqKYOz4lMP5S0P2joWm
gCzs5Ry2HbITmwJlZKboVfWDIYqPpUhjXU9HxHes8pofN2cICdT3pQvoBEMSSuBlvjRd9kWBBpJy
js6IDM65tggquYpuXdRoYrmxZ4G0RXDu2v5Fg4NnHZPOGwO/8V40QQoLytj1dJiVVh6UzyKppvGQ
Qy6qzAgZZZhOCV77f+laGQn/Y29PjAHqctmtZn67kCHIDCVCLRMmehC3buH18TD7X+lI2OBSuN8t
97Up7CcbcXusx+BnWJnv9cM93eOdmY5HT7W/XUo0QG5D2LbWd2w4PKLQGa9a74w71a2sR3KKiGZt
7UsoZh1PZrZyYxhntx0ug13B7/LdFmok2N7BYAVjrs/M0aA8zu1pHsLp4KAbQ/gdcPc489O4FFCf
5uqzDq4WCpMuf8yaiz8Q6TfX1WHMh4eQITLJK8Z2BkZLWlL2HrnGGwiefRQVN3WNkrnRpNFgHoxG
EaPReooG/TCW7Qdkkn94qvbhOoyMG9Od7y0nCcPbgv1ml4BU2ThwdyONaGbj6FxHMkH9Fpn1s+d7
F1d4nIrOQRgzbo6puhWT2LP65xGqAMeM07RbFuducMffPjcf2tRArpmSPhsY57xa9pVrNZ91xUUp
hvqJdQNzm8p7oCFkXWo2B38KDoHCjFkFaAq4bsstefOEi4jToq3TkqkjoMop9v3JjNVESa9ggS/u
46Ak2yf3HyKH17IKjn24PslOn6p1esnn7lyH6H460fvI4/xDcV3OhGX7FLhAz6Qo3sihv1TLfPRZ
v4PVRz/TkcKTNwwIJNVP2pM9Adbw5DJ96LOp2vkzfBLFY0fNFrx4a/pKWT3t4ew9hGZxMIJxTQa3
f3e14EuwtyMUQn7mkWjhG41nZDX1nuC4O3iVnCg9YUl9KX9qF3MLFw6J2nATXXvv2UxMZ6ozFBjG
G6apk5/BfHErRtFuiGS4FwwnFN0FJ0zxUVTZkyPKt5X1/c6P5njKovs14mxZA169yY0yLlQWb3K+
Wwr9602oUaKIj5ARLgakLQc2176NiUKq6Ydx4WuNHZ+3D3G1mXX3ZgdKspxICxWm8W6SijqsTAY5
y2CfrtE+l+2X15QsvuXtyg5ug5D33Bl4QDpUrUggXnBh7fN6RCnsuQdg1R8B84McJSTKx5R3wC0f
7Ch7wjLy4uniSryb9hRVpFoOHFs2Ybdri5HK4kDjkPREke3bqXiz7GFn03fFeWFVO5GHZ9PpXqyy
/givYdmC+3rNm2PTKLnTpAptVkYg8P5gmTY8PInfeazg3XimoTai7ivysr+qMvptOfR7+PEEftPM
xEXWU02kzY7pC6nkDmE5ZYTeLWJj2HRReyA+pyS2gGVhKKOEhHiuYu8f7ocnOQ1sN014b3nKdbcW
w7HNxvcom6ddWXQFl68kkZhPo5nrG75gTCElXY+f10+DJqfLz4/2aCErEbt57LpkDTzqJGVCHIzO
shl3rdOc+HkguBbxWJVzGK+pWcYaPC7IaY9Ox3RqmAxnmzXZK+3ZP3f5a2ciB4KVI9frvoZ1dreS
SmJjDmseh0Pw2qv+QMAtOlKAiGS1v6RAo6lG7vO82/lIoHBj7IF+01/kIXvNDs0pYbnuWc/qYrXF
SXRRsZ9dw96nC4ERDLefV/JKhq49VAaYuzDK7hpXoVvNmBv0OkECNqCqYMALp2AbwAxHQcVto89z
vzzouSS9xLxw3og48Dxgn+u+wiXiBJPFasu8Ncrmj77jy56s18GKjjhKDszSK4T1Fb6NADVLik1E
n5rUsnZzinBTGxRtbqAv4crkoAzELeKfr5VwGYq9jyjPCCIu+VdQyH+WRDDztCD1LThYYyP3f6su
IHeJGjVBsfquRP/aNYhANVTgTdR6O2mF56A20nNeEjLkRRHVOgnnuG2Z5CuJ+8TmPEKFdrALQQi1
cyET5EKy0dZfqwuaOJ5fi9QLWWQvA7UWTJX2UFrDDQ8okOO8/WRpjpICnoM/wPrMATBeMWUSYlF4
wHEOkdVHMmrfOZ46mCRY9BmognQcmH+tTuLBXgLIq9VGUwDEjBEB2IZd3BBHuGX4w2k468dhkH9R
0B8MFb0WVfCbecFDgYeSbJAje8t3L2PpZ1ny5ZpLSZVsvlqM780h+srTnhZC+5+RH+JIItUFp9ca
5QXDzxrfQYaem/KTDsDidOln822009eFKbhlq5dWrUNMxvOlTwGMsie9Y+bGP8WRuNJEMGgUb2NU
HCJHbIG603tYEp0U31Q2X4ifRSfrsD6WtCkjUn1MeBopX/qoSqs5jl31tFhkE409maRLuk5JW7HW
kAPP8VrnHhMlfT+CtZlG428Q6yWyi1u7mn+n2jzOVf82YlrqKKsoQ3ayXG95g6ONGvu7gDpxA2JE
xrjTIiKt0l/b7sWmGwXBXY6xt5zmx17GXy/t3ycRUMIN1pOV4zDCIMmPqjWKkYrfI8Q8AjkXm5W7
oO+Cl5qOzFv4JU0OWZb9rHXt4RjNJYOEZoTv6a9Mlqphxzl0iDQaeqb+JyS5DM2d8jYgCwDibn5c
6R02WS/uli7ad6oJ4tBvnsoMjXpTyPO4chZ23mDs0gZMts9EAxpfGzcuzFmjQxLPJbXQg298EXBn
TcN3peEt++W3Slf+aBl/dNY8llMA7Roa4iaQyxGl2A+DxRPCRobOqieCRbwoJIa9ySSYgIHna8tY
OpF1GIP/dBB76apYIqLH86S3eq3PqxmxShqR17vBkcuqukALvXU05xuvhaYfqHcAWVM+mCuQqGQZ
OTdXFLQF8jJvCCeXvCcWe6JcP3f28MuSG6+68h/FzLJ2gVpPljdbU0N9WB47wch7kOz8Z0FWZdGw
Fwzd/NNFPg63tt2ST/EuguBK4T/PpsRmYOJhybMCwOvovYrR+LFAN9ft+k+aZCe5mfVYwqrddp6V
9ASV60grBH+ocxn/fTrhesyL8Cj6fK+xAeEn+wNvyGgbvYO5ulBH4Wc1EU+uzR42Yg7DuJy5qFSf
mCv2MCt2V6p0Q9RikhULSH7vr0szLGSA0RHcf4lKeERBrydWAZQ5XrtDK4TGY70xmYlFOZJsdsvj
1jdFBlOuTlgLnqJFv9fW/IydtKF44rRwlH4Omo5pWJM+I6V4GSfxP5ydx67kOLZFv4iAKMpOw4eu
z7xpJ0K6kvdeX/+WavIyDCJQ3YUGGl2JZMiRh4d7r/0iFdWWYfxJnO6nXGw8vsbhRoCeAdr+t9me
j73KDjEZIIXReCQwPCmrtY+Vst5bxLE7MWrvnek++mb4McZ/bgpjW2bmU6y735DQf5+a+Nlwh59Z
HT36Ws3ZkT39jouq3wTT/Jpynj5N8V6bcxIjyDCNa4JW/He9arhlxnjM9DnY1Jr+xUpt9vXMwH22
7EMI01NTtVHtksCS08Wuo72kqaUCWlNd/gE93T+xgUsK3AyntdGX0hxe56J7wQL5iy48tI5hRHXC
H6iTDAk7ak8iHj52bUMtYz3FtthUQbMRDUqXzPns2OXeSouP7tIhr3Raozl2FYJYx1Vhf6ys7HeF
Ik2v8el1Ey2Jnp4TcvyObQIVerAh3PhtbDX6i9AMUX7fYQ9c4h44C7aktoBGDdvSz1FpPrpI1G2Z
f2wDVx0iOsD/hFH3sR2pQKwYIWKPX/dxStlLhnoTvxaLjEKnBr53LK2fm7D5IXDFJBYPkK7WuW9f
0SKtaKY6MAg4yYWokSZvmZ5QfamJMzMSDpXT7dogCH64gS7JHEhd+YsSaqmoXAix64hyr71nrb/8
VVJq/HUGOwPdsRbn/V9kE4RmTcoXbB9DcwwD8nnnDkhh2I3V/rZcQL9y/fBg2Kpb8JRIwDmTCwBV
72jPNe5RZKEiJyYZ3Sdq8+arhjWhfy1QUb+ih3S+6L2b08g0nNmFRq0H3xyV4Gqy6CUc46QuJFTs
qBN76lIDH3FXfpIiRFI0OgqtqRng71uRmBMxIWiyHTepVrOfv301F5AJzVjgNkCvLFCZaF5Obxt+
3bpME4jSZKnjFLeCejMGUfbLZyc0YD258xZf8A+W4RzF4+ExuVBLTocb6q4iRC30j0Mbuo9TqHzq
Dn3gnbh9WRekDsax0PaB6YAJBU71dJxSSbsKXJ6RncwKkxfdr1bG4TYcZn1ze6grGg0JnWNh8ppw
ddwzjQbH/mQYpgzFYVH+7rScsO3bTjd7lhp4/BuBco79WF2Ub8NcJe6qaLPqDkrjXC8DQUNDIcIt
tSzAcMYZN41N2yyE1dtHKoD6ddTqZAd9bv5htCy0KP5Asgsz/3L7wi8H5R4TgoFSz+E2nyNvyhbV
gKWZbGPAT23D1nycu/H5OGpmuZ/NSN15deS1d4cnaaFWVLpi2NNnirQWvwFq+qNIMhfRicRunk20
cvtM39gjXVXCpnbgKlZQPn7CpPkamBO11Sd0cq9mL4x7JL5rL5ntusyAumtK0zq76ynwVXDjRKw6
Y4dRCnHsLutyvK51co8MfOXa0dLhfTEWFtXlUBg4AsM11DFTpig3s+xs+pEx4+5vP9RrywwDADc0
HUhwnEWc3mUnCgtiOJQ6ajqn78R02KjpR8ImGhRfUwK6PU1lpD9GVQFksS5Elm3cRPvhhz56tK6w
73xelxMUrzb/SNRZwOnPiVXVCH+fNHv7OEH/2I91Or07fI6cAkv5pFX9+OH2Dbh8qIynCCEkQNm0
CZc/vX46b4sJlSo2qDlIFuEwPcxhMWwqVVi720NdfkAm6zlYLL5dDWnt2WSIhAzSBirao9WEwyd4
E7m21wGcfWpcO/wnjH1YDIG04juP+NqwjKnQ2NkmzqFlfftrpTQbmoFdIe1jq4ew3Kqu5MkSeqjV
8PexE5fHoHPD7e1rvZwl4bUw9WPYguxoWtrpoIU0jJBS3j6aGpQ+u8nW5AJk20nXifVMm+c0AOAE
bPghEek9POjVCzYWYucCH7uonEQ/yyEnNPZokSGxcWlcrFNhlUezUfLQVsjZ8iWI9/YFX3mPgJJS
ITFdwVw851NlaWB3jo27NsJ7i9ZXNbu+1dSGuBZxvD3U5eQAgnqB4qCX5AM5H4r0q2wuUt8/+AlN
16HV9S3krGb130dhVoBfJF0JeHi5y3+9NpKuxpCydz10rK0kPuEeWlstVLD/ZRymVaBXvDIgc0/H
8eNZVDM6uoMh0x6BXzv7asM5xb0HZF/MLER6OoDNTdo60ITOp+86k7OWInTxogplw8qXdUscFwbp
t0B0w7s7RXqzyURVpDvEVmhMrEnnWDwEso/vySj8HSLywUIH7Be/aCXGH6Ow4aCGY+yU40qMJU9W
O+X/zHMffG/JniQVQoriB0rhwaSYm6ejmvpxI60peW/Mdvi1iKtp99VCKPRM7JRWjpYgqdbG3rcO
PqeD2rdUD221raWBuyI1RQc+Kimrn5hkp8Xil0x42tRigmwMcrLQiLTkiA7JhEtIy1VNioUoxFNU
9xPqFz+mbaWQc+GiK4bn2U+bn+gs+UPDJHnQ7bD4r814A0a9dNaOM+7tNkkCTrtU8j0RvkTENJcK
m2MFBwWHPYmCJCLKrsZdliLYJvoGGS1xF8YnwormD/CIW/IzMPvoACR6pGsN9TCqcRNRInbH/MmC
Cd1uBn9GmZdVFS1MdmmIi26/zZdQMIhjGvQ51zAdU3POK0QVxL4yMsM/5rbZbmAGLPFhY/lu1PFb
rzUW2hR4GEqYOmJCJ3iQGmfnt3+DvkzwJzgrfsMyL0lXsZWQ5tkCQAgUzovAgahu2GhkoX0Y71FU
f62DwBO08suNXWr5x0GvA7K1ykLBGJAZ5hWhCvklj1vjDQVVBWWFCBHUHPZi/qb7Rw88LyOWan8i
4mMVDgYx6+jP9a8OoLrPCUlMSPxZv7U7i/XFTMsFuQ77UwlWm/n2bPFMkEg7tB7cY29Y4a/cSLDf
0WHFWONgOa0NoR6IGDb/h2dJGgRzGqh6luzzZ5lbWCtTJyNfckk8iody2DVgfDc5WS0bq4n7XR3p
1ZacenkUUyo/l1HQ3nmYF/O9YlfMhE8bTAFkPJ9NRtEMHDTTGOzCfH4uR850FPatj7bGGf3t9+Zi
LV1eXQ1MPIw+tEH22V02Oz8MknQSx8AS8dYpLQOLNPYuKedqkyGYeCjhKG/jQtOI3SXZ6PbwV66U
W00RqnQW0wuUZ9/hdJDMZMeKUv2JLc70tcFhsS9zbbqziF6sbFwp+xo+VKqG5XJP14KZo3fwnoN/
5COB/dqW9UNfLg7n21d0bRibBdRW7OAMEHOnw3R+hX4toLXCTin+akRJpzga9gkWvj3OsnSdf+8O
2yVumo4x8RyUCQKqhXoUMOfkbXAoitFdAd0WXu9006MxzTEt4bjexh0+nDtDX7tEl9WbMpP3kw3L
6SXSnA+Nvi3cY20aCEnmYCHt9KN9b5xrl8gtJKUGTAK9mLMnhuaQIi8a3WOhQrUmYoBjyjk1Kuaz
ot8gUJX7UYd5iEXcuhNMc/le0sVY6Mgwx5hR1dnQMtZRqmpa6CEoLTYlnDN0tCJbhDut/n77SV4f
yzRo/0jem3NydzBjg64Ti9rBcbunKoMMIjib4Xywl//5G+Cy+A+mE/Y1uFROn5zmdgEp0m7imdQn
7yMH96D4aHjfvqDL58YodPSUtcC0eUdOR+mh8huU7onHxO18kiUmwT6jt458xYJX2I0rPHVINJu7
G7zLNcNhZwDJnlKPHJpz900Xp5R8E9c3m6S1bdw0dJ9AyuIrJ/dLvUpO318JjGyDO1d87REqZmvJ
9Sq+yqU8/KueJS0+1LHupB78Rg7UgLkMKeutwf+OQJ1Mm/9+g5XNp8fmXdcvYosiPdV6nJypl5Yp
x1GguHaJEON7ii18KyJS3vQ2m79zIFXc2R5ce7QGjPmlR2UhgT/beuHUbVXexYm34DK/ZfPU/x4T
EkXULFGZxLo60KmzdkZgyjsL1bVbTMXKrGpSZ+OyOr3FQ193sxG2sdeURCjOAV6KRoCtSIRV3dlL
Xx2KVwj0Muha/TzRYxBsxfTOjj0ChVHpGMpeLshmTSQy+PaTvPbCmn8NpZ9eFT6drtRC2NUI2n+q
tpMr06nmLW5qio26reAxl8Odue1y+mae4cJo7+Esolw8HZP8GziHs4hJIM+7bck2d+sPRXi4fWXL
33K6PjEK3Tw6tAsl/Dz2JmZ3B95qij0VIGKwIsstMAS17lqrER2itLatO8vStXvJ/phOCyZ03HJn
czbp9qkjg5B3UxAm34Il4iwGaQfZjdY6z1oOhvHs3Bn02s2khwg4mlEdQzv/INj3E7FZJF5qtQUN
gLx8HM0+vPPZXbuZFuuDtbz4pjxfcUk/Kdu64pHJtpyeDKxTq8Kdw+cI4TwCeMe9c1VXx+Pz1snP
sBy+hNNXxIzzqnCbPPHoAuQPjauHT7oRfXCXE9J+hrNx+125NquAe9QoJWgTEjZzOpyEW9NaLdNn
ZqIyaDT2cCINCJid0+kwkfy6inrXX0nksbvbI197fExmMPuXbTtBE6cjJwq2CpiW1GsRi+OSqaKe
rPsyrJvt7YGuvZwuMwptsiUqUS0/5K8VAsSGaJRKyIQlgGlNA/+7IAPY61vZHlsTPR9pfN9vD7k8
pPMv0OU4gTtKFgmm1NMhhVvR4HTr1Gtwfr5Flaw4w8JhmPYt3vS+n/cqoDlg4fzbFeRM3B792p11
6ZJR3kPMZtY+Hb3wfZtQTJl4FXC7NdISLCFpcq9ddWWq1smUgMAKxNkig+l0FBUYemaG3EjL8I0n
zcLnwwnh8F1HnbO/fUFXbif9cp0p01GMeL4pi8JcOnihYm+KpuoQAozB6ZPqm0bTDKRgUfHA2/pQ
Dn23gbsw3xldLRPJ2dPUeZg2exee58WbOnZVU2BAY3ik13Ln4mr8FgQmotOkIQkXD6cZe24UyPAQ
IpOdjrpoin8CHKpds57cMVGbsOs5SBeZvcCoAoGtJ5QZEL6qjj6Xg5H8jgM9VHs/nWEqRJBewbpm
hOWw0DZ28lTLMILWYemIMDUR/AxgR3/DzDz9GiwkPSCeAkNgyiuL19t3/sr0oC/bDMfWmWBRR54+
ZNdAh0rVFXkxy9k3mVm5R2IVrQpOVfExGeTRiiAOj0YB+eL20FcmQtKDNHwwJDGwEzkb2rf9NPeN
PvKI9aLrCnIkAZ3XdjZNJl+pV1dvkWHcHvNKO+nfdVk32BUb6uJRDw2aZ02LCKrFkxtuRMtJtO/a
3bfAtQdEfrFvvfUQMPp1MvdktiDXHX4Orat7d37IlW9Yt+ieWpLuqU7e4umNTzBuQFLQEk9xjA/N
q6i1J6Yu8RDkevUNji4yohho9lYj2Ps9T5HH1umA2QN4evgih7h9jMiha9axG9p3pAP/bqTPPgj6
XdwiVl9+2nmnGhIj/lWtCj2wz9VHrVYYyBF8Q50jUvhptIR8UOFsfBw60uFVj3mqdTPoXmROZfs8
SNTHtmzqfQfFyXMLPfB6SMjYTFEo74G7Tusm0VCdjoUGQddotiWH+Ft3mKen2I0VRgrk++ukFaWO
px/TC6rKOjoa7TAfh7zGWd2mkF8Tf6bxBzeiG4YSN2dV2EdZTv7HtI+LVxfd0YHLgxgr4uExS0z9
octL+3mhtjwlgoiYVVIJ2yOYu3zrZTVuWIL1xyKPp000ZF/0vA+2owOThl5yDEGpLOfGcwKT1HfC
1DwM771isgrrrR9iaKlzQCprNwnlumd7uHeL2XiOSZrcVaDmX4YxQm6oSRTNWGbfbCOtXqDf9p8a
XHzhOvVrVGZDWbpb7n6DAVCfPR958EY2+fxqEpu+azQsadiH1X7wTRmvb7+S195I6iACHpbSRDPP
ajzwPmZfII32zM7qLMiu8Zw86qr47xks1MbEVNL/08mVuDhPm6Aua1hbYw/UvTjAN53WGvFQx8Yo
620kx/7OhV1byKiSlzMtWn8X7Rw5zqIRqoq9Jf/2vR764RhWAsJVWxn/vTLXic8hYpjbuJTnp1/1
NM5GL4KOYpKKeaNSo99Ejh48agZiLIeDvDvjXbs0ipAlZoq6h+n0dDwtqK2EFmDk6cjbPjtD1Pxu
4wGzG6yK5vH2+3FlvlZsEqn+l/PBiy542eXRqBtz4M3BpOOt0OViUcElUfd4W9s6vDNXXynr6KPQ
IZLgkVgmzq6tLRG9KCzjnhY7+ICCTm/rh7o36JRzI7vP0FyLYBvwhlp37uq1kU0O6ZTEmssm7mzk
ELtD1WsjSbh6RBOTYJWJRhn8Tbl22hCPYQjrC6tNGIx3SpEryzHNHaJdcN1bvEdn748R2Jndlnbg
RVhpHqvCGN9luGSLWtGE/rnCopsAwYrgrd2521feJEXfiuYDcyKYlbOvv9b7YET8HXqi12LM3K6J
LUQau8qOxJ2hpLx6mUiLSKxddrHnjVwRZqg/m4jTk9iwx60daOOXAcAU0b/K+FBrY7G2ooHz7rYc
t1YVRo+zMtIndNLygT11S7USEw1D6fIIj8+lBVb8owkUvSunDP7lo2AagkcX7lHAOa+Ba0ye1Zs1
QMRaHqhl3JUKeWHnxhb7wK45SbMHzBMrU+T426rQ36bgiSHDTUXPMVici0Ns+uOht8j62uiTUgf4
vuJXU4TVV+CqDaEDIW40K6zQm7nT7MkxHL9SwNvgWvv2kBDvQvo3y9Mqpc357JDRWq4bhziOtWly
KLnyO8s4ahkHUMTaD5NNO3ZS8zpYBMEo3+UDkWActsK8BsjUxMnBKBcJ+KBQfk5TtlEoph/buh+3
6HNRf0QZSOcigH3sIJB9JNqp/6CPAkbLBIyTr+gF2Se0ToqwBrPCiOk4deP5DYtYDYtRFcxcPKGl
pTCvjL7Tt7jxvsQ1qMzZthv8R5Xq90zm1Gv8oR29olFfWy7BPGVtF57WG8EHs5KA2nCTfbJE/ctu
nA5UZCk2aW4OuwzS9Uolc/wasgbvrR7/nh5VapUrIBFTDdo5NHB9FHZirZOhANgxshVbZ0lT7Qru
BPc8Dh5EXhO2AoamBJPm9mKDb0Shdh7y4U7F+m9RdlYXcZzD6b20F8nN+cYLtmTBSiJjzxclX4lT
oTdfVYAAv/ZNbz0KluXfHQrkDzqYdHuDQ2t+jYyS8BqTSQ72F28AQBwnnt7reSg+pmlk/Wl0Lai2
kRjc59gUD+xGwO4DUCi+9nMyzssBrSu9cUhBJwAzxlU3dSXZArXt12BIEie0cKqNbrQtbN7vbZi1
NbHulWl+cqeqeilooXxiriQAAAUfwV82RJhfVjukYqfZQzOsCF5BhuD4unrTiQEx1g3S8GBTFbwB
a6Sss/00yNYO/kGy7PwOZn36nZnU0Jighn8S2VZfZ8ytwWaeZfgh0bqJg+gh6FKMPWNqIqSzyUcB
34UzqyEjiaNqbfidq2pqN6Ql1X8kUu7H2J7yL5hWAQURiTNAF66p6n53rgRnnKPNnF5tmdj1W8LW
EN63LXsfxWACxI8DBXHnUV/ZkSoO7ahT2CfwbJbp8q+eQg/GRu+7lsXOVNV21APjeSSHAfBvrnGY
Cy7dNHwX8PyMYT1DYXxnjjT4+8/eNMb/tylFAsTF5kjLfattMmNZCJzh++Q7mPCqdrqzpF9Z6DgD
YsZcTkTRep4dqA316LeuLPxjNyfJno1a8JiVzbyyHd+FU0yNrpm++Xa7jri8tRZbC04wlvBI6paz
W2uV4Mqx1IZe6fr9mx1k5S7PoI7iuSDXipuCZjD3LLc5gOL2qzsP9nKdY/RFAMpnjLD1/AAlX6CM
RZwGHgLQ+oDdgBM9SSxnYJn+nb31laH0Rb6FbAGX/4XiNAj1BIin5Rx9PSmeyOiRHxs5qBfSUzA3
376pl0/SImXQZAvPYS7puPrp+6pNNcDAqPOPE7X9JnWFtQn73tiPBE3tYjufIME3efTP7VEvNdbU
DMDfKOVNa2mEnT1LYQLdrDvfx4XQsU7ZWg/QDydJhsU+nrN6W5F98oP81aUiTszHhg0GEl8zCfsd
EPsKFkqq4d2eFGDlIZRWjs88MMsNG5VOXw8UCh85CYXklo/k7CF7q8xDHpfk0iTkX93bKVx+dVQ/
aLMIDeSro0Y+vYuDWcpG51DtGAxd+xxqWrzvfHu80xi98l4swgBEWhzxWnAkTkdBRzMIHTMINmnA
4o6VO7AxDHnEJxnd+8CX5346j1iMZeg2h/PoZ87nsWjAqJ/NmjiykQeqkukyFWv0sLCC3KRL36Qf
N/0OCHa97/W4MVduL61nIvooiWq9gjOOIrL6PMmO/zf3o59t3amvZMvhfiOM1LXg6eYUbiWu65bE
s4Ux2TRp+0x3y8D+Nju9V4GGOth1ZnxSs9W+kxOVvtjI/6msk7bfcSxFh2syrUiuyq5DeV9EONhh
as/WQ58a7Gb8QhLtmhlp9zKpwIT0p+pFHeKYeLHrwAi3Rmnrv8Je61+EK6ZvXQ5SG2ch9e4BQQEB
43ampg9sRyVw/6jPwA2EpdC3etvmBdA0awHxkim9ymrbeWmxOFNCEQBRrkbLKH/npl1/moYq/dVl
1cISzHPg/SgUfsx1ZR3HYaATE2nwHss4ZWH0x+yAKV98w947HjWttl5c08cweuf7cy5blxY9YCZS
tcguOD48fZcMkjdsLF+pl6cDAa0CY3Mf40l1Oe6i9nYfRVHIdVeFX1MmBexIIsPFg9cbS0Owge5M
nVkYf5BOUdbWJZQnNQafkVT4BAoZnb3pW3r3cg45a2q0jUpGfUes90gRQ3oGJBftIPXmRQlFBZtl
HJuEptxqYfcjmNqCwLfpN7TRH8Xg/+4SEBANYrddPgkDR1z70rvSQfJO9So682mG87xyBQiZKk3w
onX2B1/MIyQJ6kTYWl8SUjw2iRPUe0t1YKpLhCyEH0wraPb9HraXveE8xX4Zia8CJxW7L7EzQip2
fDzxg1EG8M3SCapHUaDBa5z4kNmO+DQJTYFjyTXKFruvt0MeGlvoQOKLtHqSxGgasalAbAKOydXq
j2mcpx/rye1e5ay050qF3QGW1LcCku6fZMBlP2f0r2xsrN8j5YOCzczqMLawEGpHC7ZJk9ZPrjY3
T85gWy8FjYsdeDa1S/zM/Dnkmb0l3BCiFnvsvWj0cm2STrvNGyP6RNZFx1OcAJWGMu0+mm6GAgBa
wpdKM4YVQtZplflx90xnf8Q/uVj9CmPeUbmVAJ219Nlx0hdA3Cn7Ksd6nLOlnlTG9Fs4IbyHAF3B
KqMdt54LoDuaagN+AiDuCZjpnjRXkuV1LX+2NIGCkiPB1SJJ+BUWWf8JuApZQmPub1U5zl/LpBGk
ZhAf8zsLNOnpRgXLvoEFoMeJeOySoXuiphHhCstX73X4uXHKyyAHfkTssDIXkIo+Q1rUqvQ1dQoL
l+OEP7wuSHoAd+GCy85p26naEW8uoWzHQc79F/hZZEX5djFtEoFtf04Tc987tGISSyePDJxv9WbP
tXxMyyI+TCgJDsE4ud8wzwH/9jP5yV6YDJnLOThHj4HYMknKf4AdI/5r7WZ4EW0YHS05d0+oLEn2
qTo+EopWSPw227RfzUTE28bQXfjcrp7CTbNzm4iaWl/bqR1vOqylu5lUjS9+XKc/WkH0b1mN+Sec
qAMdPvQVQ4S3vjYFf3GUjvOLH0TlvksVYXxiyJlcLEGSrjYzIWc43yzpehPqicfRUmjbuhlyQRzV
42MfxrT02SCTtcLJDQxJRVxq1MTuH5yl7ZPMgBSac/CJTeWDOzlMeDVS1jmV0z7QZnqfXeeuBxEG
b1PrhAj2/C9R5aavbpqHG6SZuhda/qfGqBpoxLHgJSYHZ0YqDieeUz8fSaPZZHRvG99chcJSW61m
pk8KipUAkemONJKDLYG3Ecz8vUnyeJ2intkNeQwDZc5/oIloX4eGfppjGAejbUp4Hy7e73YmfTJU
zwY5Ro91zEBiiManEiXFsQpw6ILQTdDNgsiF88LhozQxN5LgMv8Ihvw5iQtmQBlUzw62oOe01T8M
pB3ssCP9UNZkbnE3AxTM3O4QAh7EHRropKB0b3RHf9yexy9ba4uQGmownzrV27kw0uqtUUVsmziD
Hvx9SoLUtnQz7RDPVbFVbdndqUCujoecFQceZQhF+OmqEaaaH1oGRRmkRPcZ/Ol3vPkAj4FZvxoB
c9d/vTyL3iRNrUU2ZBEcfzocbBXhDDF6+qrSTIDMJHoZa6iQBNum6QB4WfdzGXy5PeiVbYbBCQvr
n4P78UJJp/KArkhK5TPFLqZdu8cItSK4rjJfc7N2H0c/RxTeYA3qkYb3Y+VlXWzeU69fqShP1ufl
3/+1jwyNPEuRTqaen/pkBOKyxRI61c+3rxUTE3/PWZ2HTsJBI2/RNWTI03ESTo7CgUNpT5tF/oeM
ZrWLlmg9wjmmN+GHGK/rTBw40rWeqpZCZmUCVjgGkxm/xcNUMSOgf22TWt9SHg3rWTjWs9F2w0sQ
RgFoHCIjUEVVPwzp+w8SAcOmIs30YLVxQqbI6P6b1fXUzL48BEuOZdXG0jNzWKAjJvAnY5E5x+Eg
1lY5lwe3dOujTbAnGhmdg96gcMud5ltEGRbL1GXHZU4Ik7K+ZZMuWLspN91IiV3nRA5EF9vcgz+N
P9YgERfKobMH7FHvC5y+G8sNiX/wNbUzR6s9KNTMvwVwVyKXhvpxAL91TGtT2w4FeF74M/EavGh5
ZB0rHi03cp7CJLRYSd15X9Ucgm3reiI5g+3Ult3cH7Ipwg3faYSccEofHLqMG1FL89C78W+tpQqj
Aq3fiT11oCVU9p4K1t7j+vsdKNQAQUotkRWQQsZQE15lqQgSrpG85/bUHfycYAOaOP1KBL6CPhrq
W2pz9eCOZgFN3522TToSvRFMgPBnRQdE4VoMZzI6DXpSaxPn3cpUhKok5CLu6hjaYiIKf4Mb/08a
UlF3Qcm+tyWWkGCR/siq0zR7cxrDF3Mg/tORk7WVwG23XZaxiwzawXrx697/Qz7QNxnlQ7HKbFt4
pTXX8PJlR5sNmkC062rSp6KmBhHD+PGKj3La9XUbQYLrHdgmBTZZfXL/wMDIfjsQodetXw9fagvk
Pgfnxb5PjN91HjnzRk/t7Gc9kBRnlqP/yamERcdMcsIu86Sl/52mL2EeI0CCA7fOapJsK6QueCys
CJRx29I31e8Jyv5V4J1+ZBiJ+czUYgTAHHX2kfX26M9OEqP6ACr1rTG1ai8o97Vlcpl+y8Ek+wxu
A1SrPBO8VyaHC3+MvhWPYoakWSHUACnYhOCVtSQaV0BmoBs4cwaDg4iZnz0ppvIrXJbl1QkUKb63
p4nLKdF2Ibsg40RiLNV55yULFLZM1wi9wW6dPS4VsgmKFBJzh76YrF53HbARWMdOAL4C7tadZeBy
38vwaFYdZZvIf8+7/sVsOiIdU4KxWpo8eS3kS1ea/8Q6cP3bF3pF0YFPA90KGk4OsFE2nk6HViYD
JFhtgswQC80m12vOqTneGNZFKEI61kkGzzVMW9X8QvgPscisGgIOsgA6A75q+zVyZwB6eTUk+abu
Fpo1+wnirouoJNURSahjHHostB5SUuC0k50Q3RUTX7Sjbna+kahclHsO/h2efZ9+yrMgdwh+bcKN
VQ3iy5BQPG/hi1f3mPxXHrJGf5yLNlxcK+eCL9YwcwYimXl1VWqvZqnXH2aCU8kSF4JQBTuJCFkI
USXCffBbGi4xLqB7ltvLZW/poPx/gXHWjkJQV/TQOFAo9kH7pbIWn7wOyPn2Y75sehHAy6tMP0/7
96U+fcqh2RGSK/TIa6sUeFMfLNyPwdJYkRrtY2QQPZcLQopvj3p5bQ7dGCzrCM4QX53LzSRxK2Yb
mqFX9Xm+INANAvacUI7/g/6RFhSnDSYaLONCgOXafdGNVhF5bmJr0Ae07gNK63ud5suvkuNV+a8G
ZWl8nR/89XbdanrVhh49//rQpjFMxTHJHlsmwjt37tK0rJY+M6e6S52LduusEOyqFnpboOWeSKt2
1VU+whHT/poHsf2lnLR5Y8662ieJTlZY2IITH4W98bEI3ZkIr7w42J4Uqkj+yy7srCqj4G1mUdeZ
py1pIHaPlqK0AlqSbcgxK/i3TTEFw4fb7821QZf+koZIkZN66+ybKDICFxu7yojQ5Q0VuiTrZGJX
CkZXkZXSx0CYSKe+PeiVk1YceWwqOF9BTH3u5+3odpuz0fGyKgjxBML0OzCb09tIthKQTYQ9s4kQ
u5IqufOwr30m7GiY7lHvYg86WyyrPJRGrBYNUZQX77EoyO8xOaTM7zzLy8qX+t6k/4yYhEr63Heh
zDQY/dgPvTgsxDqqUn/f5TMUKF+lRHPC4Lt9R698L0w6rC58lHhfL+ZXQtDRAI6Rx2qufS6MKlrK
U/elWs5J//NQfCb4SQzTYlMoz96YBEhyLFOZexplYb4hcEHu4Qp04S5JyuB/eFXwAuEbZqtm8aqd
PbCBOCe/dWa6BZFOmlmbP2QVIaZWM+v7GaNTiV+RjIVvt6/xymvCaIi8Kag098LHr/tZIhy9Z1TZ
uV44pc5DkhvOHUXH1VFQG/Aicnlokk9XCgt0KtK/NveCuZVyk8kSDIXDd3EPb3Pl7XCZ2P61qMG+
OFeyutqYhGESFF7SkcECjQ8Yw7q3G52FwujR6f/nu4cM2V0k+ZxZcAtPr8seJChMZPJeSbvyK70e
iOItDZv/bPZGA4qQm3M7PjPM8svc9tc2NjXAwOCTz7zADI2DljrWYUYPe28bu7zQpwU25Scj4fWV
i7D67BVENy1lWiaZF6EI2ejJ1H9GKOE/11mTWbQJ9bk5kPzqzgddNnTTkUbBXnRM0N9NQlBFzIJ9
p2i9ohhFW44UkjaCC9XpvHmh+gKiIw10L9Bp6G3qKDEfCLhs/xh8HeGGdE2ibqtpDNat7lQa8w6I
rjW/cvx1+1lfmejwVi76Axaty3NTeMRsTCwtZUIlkiZzLUBxMojWtJQRSLIluXN8eeXKl2M9g3US
m6B0z0/DZNQamSDay1MhdCgSy/p3jfjJrRDYz4n2oY5sTAxKOq3+dRu08zamvfDp9lVf+6D+/hHL
l/3Xmydsk/0gtnZPh43pCcNUh6I1tY0PO+vOYdm18gTtEzUlLj572SSdjuX4ZoXT22CW4HAKynNZ
NF7DltJDeV79Cv0+R5uj6wnc2cT0v+kVapNVYo6mG+L9j4LiP89ayzqDO5P6VlsMaae/pxiGJJFp
iFCy8s01YObwUU1acMdNcFkiLKOgxNY4QCIz6+yjI9svZTpE9+l30mjW7lSqz/3MycfaN9tuyza0
/FUVcolO8u/JLC7nZVZRBywPG5blgPJsXjHrrA7jqo281OklYcc94X40Euo+299+ja4OxPLCBMZE
djEvB8JhV6sSVu2qNNj/oT3ezl1jBncm5Gs3E20DkA+wVgBjziZkfChDDvc58tD4NKCgaVRzQhkH
7x12jo2qkq8CDQ/Zlaro7gx9+aW4LDy8tYZiGcULePq26FjdOoVJ0+sJmmEvG9XuhzHQAV0PhIc4
d0a7MjsgL2dFZWJAOnIhVbQxuilCmfFCS7VPCzpiUPUpBdfTEEh916hC1GurnrKDntjBRzJAIARC
pVd3Juhrl80LjJIQxSQv0dkEUad9DYuHA0p7MImbIK/nxfo/zs5kOVJk26JfhBl9M4VopFCT6lOp
CZYtPQ4OjgNf/xY5qpRkkt1n16wGlXWTIALcj5+z99rzuh5GUa+fLBDvXsrahL3IiO035kWDcXdh
5Ut+ynUYfEdOI+/ccnA4/NvR/n9/XrkI2yG/ZvDmpQwLYo9cV+anyVj0t77MyIetkBp9fJW3WwoO
YpBY7l/p55uGkBoRuCJp49XP2U72wgdUK2sC07S8t0snK3YfX++dLxDtMPso90RvPtz+/D+L+VrD
Zk7JnDuVcgZvanr9UQ6TedmwkH7yWPxVvPxbS3Cu40zgY1rm0Xh98lnzecqGgqUl6DroYyM1290E
rz+KA4wXfdIQPgHxpFbNky9zm2hr7Uy3C2yR9UlRbimoHL75ozEzckynUrf12eh4+Uj8QAG3P6Jf
5B+IChx/4V3NBNq6jgFXP2jpkzLGrhULa3DqJKfdLhJKUhM8vDd1lwsqtvaQ+mZ3TqStsd7pJZTt
ZnQApWnQWjA+Wfve+5VBXfw9BZKPFG5//p9vPUIYNDcSj88ERH6nzHbYR0Tm7gNvbvcz4Q6fmGDf
vR7tCo4S26nzdRXnrkyNjc7C2NMYNnC3cE46uj/Xva2XvQWT9pOneNsk3vzSFI1WyBaJ8fbVJhKZ
9Hx68ktPWs3kKBSZPqpVLw9RJMe7tgKLMwzOZ47Y9x5lKlTqMZ7l4I1/h15ugOSeXrBvqPlr3iJU
G9fQPZS5QSjax6/Ne1/othLA0IB29uYLxZunuyGbuVYwPhWgDK4WYlEOWaiKo2L//mTtsd67t4gz
LrS8jWT3WoVu5ZEROA0eeH8s6qela5cnJSrCBTxpZNe+XfXLPb6DCVR7atYNco+1uRK553d7Us3y
l2lcu4Zk3XyY4bhk4jIEZK8/WUveVmu+DQfBiiK8HXzO1w4qxLXUpVlXn3QD/NzApbgj7O2uKp2v
5DWmPxanJx8a7t+NoQb30pmRBdHA/2SdeVNY8CmozyBoRKhF3+gJBZXN3KxrdcqjqL3JShFdCjAp
n1zlzS/CVWjp8nRvRo83leA42uucEVOGDFjL3SQ0AOA5L88qT6r/dbXgUtituRm6GxyWXxWdtHMQ
aHuovF1o/i8tE9ufrikIoEt7tSm3O1/++vjxfu8rDNHBUbggl3xjZ53oR3UDrrETQZYQy8a5AUbC
4Or548u8Kc22G/vPZV4tg6CFWkcv1EeN0TV2sqCLGXc5awpmU5EXX0HoLw0q1Iq2MUZi9zP0wXu3
CcaCaTvHSRqgr77YKUg39R3icWkr6jMbnc9NNM+f2iveLIfcJ1eg/KQKfQtmU1oKDzxldWKkRkMs
YL3tu9LbI7AWySSXlyoAufvxd/tmhdquSYYOnXGfWfvrd9FPR5xrNDtOCMrDHXroJe6KhSc1jTzO
LJm/+/h67/2WCDUpdnGPABl9teSLPmCcHXY8pCbTNd+hm7yy48TFQuaDbMGqdcD2kmULxPr4yttp
6J/NxrdpIvCswqRjhPVmhjYtdpUNDd5rpI6A9H3Q2vHSh7pNmM8zVPIrYcCj64foAQJn9D0jyOCT
DfadJyng50V3S52/bQz/bujAyhw0MTVn4tmRPyUS24V4KAqKT+71nVWH6xDLBvsMYNfre7XcxUjx
/9SnYBnyLwQLA/4Gk3xht3P9yapjv/MEsd6g1tg6THQ4Xr0dpe/mUbM61amN0qIjeC3UTRwWXd7E
/P7TTa6C8dHUZf5SRlF0uan7vhNJPP3gcONeRZ2E1oIIgtxLb0V5i6lmykj07p3yIZoKee9q7VUE
wmrnGzNrRWQbHPzfunejYjciUCG+1iunaocDyb/JdMMw9OMH550vk7eSl4TZ59atc/790ZAgFjlu
vZK8UuHcSJad2x4n/S5dS/eTS/0Vsb96SCMfKztgZQ6iuBH/vZZjNaIlK4zaV8n+waycsCcmUE33
UzssexCETrMrLV9+aSJp2eSCDul97jnd93C22qdZ2i1JWuXc6k8+2DuvLYwGPtnm/LQQ3v77uWYb
L2/VGe3JmjzCsPxh9O5BtNikkUpE350pB4VaNnBwYk1R8PjxL/Dea4N9in2aV4dRyKtGhz3P45gK
W5xoWum9b3TPMkJC9vFF3ll9kZhyQGS2/44DVFQpQysMSSd0ELUij3ZScdNO39EjyYvOiZp7o3F+
fXzNvzOO1783qxE1G7pydphXd2YS5SZsC6pO3/XLH8Tb0S16svnaUfXKqcNqQuROXfet1N56m7q2
OFMk6NQJ61OG1GSZAizZYwGIaxQDydi2yqAwc+o3f+ppIvUrA6KFAHtarGO/2vVVLrVudwOqwG+e
zKou9vtsWpBvyuHCLbto2plIPRpKoTkk7mBcSpkMaTROsU00D4LiTuvvaRlAXG8QBTzibO4vnJH3
HxVg5TwDDPEX4GOh91T7tXdJwnd1El43hcfaCtLxIOuVNlzFcuTv5tLMKU9Go65Jviqc5ZO16S3R
2kf1QYfMQzTLIO01UjVat2P/tuavWPDgP3qMzYmqxadAxGy9ytjAB/vDKEfxs7KD9Pu0ol7KrfBG
z3a5IDbYXIVzUGqCPGDx/8/4Jj7eNolmbINZlm7hv29VGtXTglSzOHXTQnRJgUG1wkDF9JSP/PGT
9t4ixshrO9ltCgPP/vdSUevw+QcFPqEKikd7IkKIcArvpZzJqP9/XIpDCGcQCgpe2H8vFZYrJe/S
Vye8QtO13ZAvGfkrkuRZWA//j0tRxTubjp4T3au9x+knK4067soxBfkxjb0Q5TZ4s/McmguJwP/7
1VDoIYJhIUP2+erGap+w61rzsq5+41wOVaBJRqGyNqvVfv74Uu9sqiA6OJyys0KNe73ekkfTpUNH
yYmj0sA+KXvmBY2pi1ttyu67ISr5ydDgnRWeIcXWtd4GOcA+//3VgtSrcPBz9jensD42EFv2HI3d
OCNC4OAJYqT7DpWUGPTvj2/1vSfThw9L8cO+8obriXS+RmNDr1x0mbPrmKuehxPdyBwo78XHl3rv
W91c6UwJ4Hyxof17j1Ga13OvAOOA+F2seHAKc07kOlJ/tQir72RLjuLh42u+d3vQaWhywlA333iG
LAMycNGi2CU+ubnGmEQHCt750SXi8//xfHJj3B8sNl7yV7cne2UOwjLZTJRpXaqpcXd4m909D9pn
/sP3nhb6UQGdQNpvOJX+/SYb2TSY8bLyFDSaOPLUro+pLwds193ysMzTr0I55XFtCar9+Ot8273+
e5Jm1aR/Y5tvJMnK6su+r2BChG7X/RhdHP4k6OV+ea3WaJjjyMwj9CdS4r+tYPsSWFV9bRHXfta8
evvDcqSHRMv/thN38GpFJchtMrwZ6bc7kkvZKDnu3SLwDzmE9/3HN/322+ZSm/Rme3iZtb9aeKBu
VK3JMOLkTf4PiJvDwV069wSBxSMUKgouSb5e9poe59nHF373HtGDbcQPZnmvlyFsOkrPZpif6NUT
bY8nbDd34ULg25J/Msza7uHfSggiXrTxMTkbwt599URNZVikKPaLU5UhDFbNbVf4YwJFuj4W3rwe
8rpSn3ytb5eD7ZIbOMqiu/AGIDc3RN5OjKNPkR5+L2We73pQU6RiERf7gAVj/uRU9t4tOpx7aX3x
4IZ/+2L/aec6wjPkFkhwgpDREWrk2t1vbQLJ3C/1AEUYtpxxmlun/ew4+N7zsxE5sEiyp7xhj1a0
whUO+/yE38a7hidVErdeiMY8WISN/2jgZl1WbdVfIa9WnxU5733LjCpMxi/I1N6I4Ro3zAjFNbjr
yix2/ZSVj3oxfkZDIM+mdv2MCfbeI+ttFc522qAH9Kqi9ufRSIexwvZWjTNx9m15vqytk4zUr5+8
He/dGeNPzN4st1Rwr17LlUlJsAXsnJhvGYSFED7ar6q7cKRXJFbQt5+sfW87GA5/EyMzRCocUd5s
X44RpE7rFifl0BByjSw76yvTjAV5iae87u3dxLF5D6K73TtDHz3974vB5lCmRsCrzMr375pv9ZUl
Iqfn8nOWprGw5XyfQ1d9MOZ+OP/4Wm9PfKwBNiJKqLx8i69Xg8pRIOEFAlGkqPmXrsc0qpzuszH9
e88K7MhNOoC75c0CQKR2LzK7ZC+ha3gVcSaZdgQQkb3cDcr9bGT+3luIFgBJGKK+rVXy7/fH49gq
vKzFqaGfcEbv+0+VktMKDhAYNqaspGtSHC0lHfiPv8x3b3MjSKIGAY79WggzBgqiR+4XSAlTXA1z
25+1eSdPWCG8/8fvFrJP0Cag1nlTF9SLSYigW7KKC+H8cSPmrTskzMVnzXuaZu/sF/AP8F7RKSGZ
Z3s5/7OYdrwCTkQowimd/PrCBLpgJIoZzEve0qwhuzz1vgTNMDu70RhcEC4tGTMm38MdnfPxPOvC
+rYBXFbjYSq9NqmD2Tm3M5o7S9V4l26R199KknVT8hcG7O4OTZWrNsuinZtq9cVWQj8VbabFbhiV
uF3QcxVx0wTu44hp/24WJZrctTLPUfpo0PGiW9dY9PnSXtWjSRxlarniCdZ2NezJEnW/90Fv/h6p
qi7SLG9Qquegc5JBd2Tg+toI+T8M1kXjZfjs+hqHozuHoF9MX06HYbBkt5tc8m73QUooGkGz/ugk
kZKruQOZ7akdKAynAelhFxGLIZ2FuIJld6E6ibM137zdiQTH8SznggO62+jsFI6zfvadLDyOahTd
LlwiqCCBU7r35NwuJNFVQX1pkKGB6bcOyfFd08q475eyGVGq9xM+WxyM2Fcn1JxtJoKvBeXRs4+r
+M6wVv+XF0j1u7AJc04ILwD4uXSokeaVuN69YZaMa1s9VPhyNQm1oIP0l1TM7pUMS/5avKpwGIla
IKKV1dZrziLh+EGimNxau6XPR3wAeKIcXJwOcLLGa3xiqF1Vl2e+kQbXQDHt5Shh6Px0fO0jBFNV
/ccDHfddDyK7U0VeXLh1t94qq8DPuQJLPVZ565E4b061FYeYZnP4DDi3lgZT/W4cAqcmIbT2vjnL
sl7VPQQ71Q71+TC29npwtanVRYuK+tHDPnWDf5m06DQtcw8TJp0ArDiEhNYDuJq9CanL3eNzq/qd
FjO6k7KaRnsf5QLxVgiS6E/RVPW9mday/ORFfm9v27QSDhI6E5XBq3LMXsh+q8wgZwEOHbol2jEv
5rUNbmHgshQT1PjxGvVXEvuq/sP2QW8R1weN1r+d0f+8zy6QrpSfA+zgShXvQZa6zDiTxtHaZLfW
4NunlNTOs2itgOlkQ5+Upfdrdmc7LpvsswSGd3Za/JWoUiggbNoz25//58OAnEsnd6UX6OeNQLHW
zYcRRfYlEiBa3AN53P0XRU0MjbeQek2CYP4M2vZOsUi3k7J7a9jA3Hv1EVqlYLwQaHAaW7kcML1U
e382imOUe4Qp1+OzXbN2ffwjvPVJcabiJ+eG6adsyS3/3vesM8efJbWa1i9VXf/RPT1F15AHq8WX
RfZ4Xg477N8Psm6Jb66zO68oomOpbj13OJiAc3OivY4Z4ax7JlzTWdF5+OxHM/2knfVOoxy8D1pn
Zjl0md7gT3XTol7Cjo7iL62OLuLOc5Yago/HeT23baJ6+l7+dkX2YlV1leAaIAXb0cN+WFzz6CNo
OX783b1Fo/HdUa/g5KSPy5vz6geDhtUN/kB3iBgnCt0Fu9YjYYH2c5Dp7Gctw5HQzB6A7KPsSeY9
9NKWX3ttoWSjzd8iNlYWSamu2WYvCDHEN06/tYHmxaoM+L0FMd1iRsP0yaHknUoLxA3IPHwxhCC8
7tYFeUkb1wGh2+Ohvnayrn8gDDb4pFR+p/axYRHDudkeap7pfx8s9IPjUI40eYpZVru8znXs1na1
dzj2Jf5qVxcbWA+7tzUbjx//MO/dIGWryUD1r4f5VdlV1AaM4plW2lrYek9eT5YAr53OP74Kw8vt
B361ghF1tdWRFiIpWEX/3qOStWFvoZhbQOPS7jshSu9Kr7OFos2CY7FGhrXX2iLBVSvREZ3Rd2Fc
QPg5z6ElXo+L2wdnhGIxfTC1rHe48q1j5WDGbKMIGGnhtOdzB4aDG3HvRg2cKO6bvv7B3F99Kypj
eDJX4d+l9jK335uqDcvTKFLI5EHpd88GGMKXppBhlgikD9/IgWuvS5biMkb6qMy4q92huXDzTC5M
AbKRPCoksgZylcK6IYB6uEhBr9wsqZoSm1R6IuKHnhjriKD4u8Gv5wc1ApWB9WNbJwIzhZuUObPz
eArL4DCaKKtx9tvrpZQjtjJjIeFKNMFjWY0pcCBSvu7WycxufJJEv/Sj45706ud3fq30sbP7zjoH
F+J/70ph5EmpSSGvCkeCc42MK3eR/rnX6Y2AEJDUFoyOmVjuas8HmscwX7pldORdZDdovKPcMe/8
EPJHXRZ0pslQH/B4O05eHEIsveLeHe0mYHBqBdVxWK0iPdjc2t4pHP1FZqkJnGMBJEeANlS8F2aO
0AC7vKyLrUsKxM22c1+gI4uGe6XL7hCKcvg99X5/XNSCx8VK2+62UGb10An21kQWTR/GYbDhpUtv
ntz97ID7u59CxA2JmyEu2TsUJ/q+81vjhyjXqXswnJWhRmnIVSS1G+ER5Nts1L4GCubuK0c6PxYr
n0kCxAN9PUU6dGKDaocfU9nyHuX8oK+U2xvZpUYrY/6KOr0R2shfa20zRhJROeW5LZa2aWtooaxj
u9Ao8RyWpqi/ipUAmtxoh+ByrRaDzDIX++at16KPiAcZqEShS2ZkFNrNY+sNcmWJC9QNlfqaWIOB
QXsJ7d5LZFly5Jq8cjhtFd0mVwZaHtvSan28Hu50YTj1QiA6Dz/IGOUXFOVeHhJVtCIJ9usSDanl
G1nsRl394tq59cfR1XqTA5Zc466s1DNQcgtkYoPAtxiW+WUIVv8Bd4tDhZnJ7uC4LXeOC55StoMd
Ou0dTaBs0K3iXiwz3WIrJ0mB5PAG/2849vPJHUiUczP6KkkernI6b7rKr3cD1bZ5rOAmPzfl4D/Z
VibbK8vt7DOEjdVlwwb7aPW1h1+187VMlJvPNTD4fr3vSguju8j6x8CsUODNXXeEhGOAw4Qcme0D
Isq+rWMX7TxcUo+5Q45ZmqIGit1w8s5KZbsXdbXKGVhz6O/xOhZnssrtn8soLXljVwNFO2rxAiBL
sHTMv7CM3Dqk5haxvcr+Rei69+PWm+w/+HAtKIVe9zS2YX7V+KLcjaQ4HG0K4MfB1+Gh9in5SZnU
O7X5ZGZiBfNYgARLZtfs9msOuiPvimFfW3l/wGkbXPtt7R+cbC3jxe7rnWyq7LmYhicpOzzj8C/F
XtgckmKnzNtdySELXtG47+VCfwym59bdiGKFT/3QY0y/k/B79i1xMklp9/pEJHuaRJmHr6IML8IW
tiJkASspVO+agNVU+VPh+gRUrdfusNqjeugo/Y9eD1MLjpJl/bblqM/Ro4XXThM1sC4X8yyDDQMh
JguYBtrNuM0sQWlzC6Qsx1s3+sxDWQGqaLDDc8SZeOU0rl0jFiIywYMBoI9tIdgEQDNr/rq08vCA
+Nrd63D2N0ead3CRuN7WG1i6acDAxGadWvE0KfMRAp1n7zyd+30SNUV4E6wNb0Llzz7TJ4CRu2pQ
9U1eL9raAUvgk0yzAZo0dMrlvnA2Q7pQmyKDYYdxMbpe8dxkbo3nxXTasyGfkRnI1Xd++YuB7X9h
GP6L3XS8BD5gX45ttIA6wKYYLxU+ohisr/FiRo115WSzOmsgVW0pEax+9aSDPM4C7OL4a2e+KTts
0muv8/JzVU31ucsSvkMFLwnrEMpgMZ3szdUsWjYemepmN6c9uKG+U30B74p1HYKUrX8unWHczGu5
XHBu9E8LDN/bMnfW5g/Cr/qb51Xmb88mFCueQ7+fLmr+jbhBtNwuZxarKyDSzBl/iraCVpQWkbMe
wTTa9W7108H9WURA2a+KTPVe7JIuptm6Qqg/CKqX6DSZAbytljwuL9bIgjwIACA2ofv69ngWaD3P
e21YZXWnXWn+8cnjkgmoiK4/FUFnQeR1KpQLKT4GWOtshwRuthUIUihXnnk+zNiqdkVDIkHsZu6g
k9FH/qJxUyCPcgUvrWvYy7ei6JV9U/r23J9zlK2z4zCDVb82eV6MmD5H+cUyivWhqEhNPoiutoN9
0NJNOE4pOe1nDTjSLvLb/iFyWhazQg04tsYICGfj+8MvCR9ivW6Nylp2S84LmPhZZer9CGrO+boK
yy6vWle2nKvp/tQd7MVFBjvSjIfwnlhuFeybkeJ4PwL3XS69fiIGoRSQyjAKC25NO7+9ooNdS23b
fRnStsgohqKwBF9RT9GJRnT6Nahy81taLd5ykGlWhtctrXg34ewdMulofZC90KaqrYVtzH4yObMp
YzEx0I/byle/CsP/SygfjJMF491mUhSVwzlLUOqcL8qZv452C+EIMl0R7WZlNr8cRixiJ1Q4lYcu
B9uUBNmcf5/E0vtHOuUZk4jcmOz9qMfsK1083bGMLvkCNSoF+BXAKmjjMBqgZ0hYXcPe6TPztphU
NyaaMYOMSxWZdSxab4bjmtoiY1cniy6ujcwz49FNl6MwKpoHQ20gT1h9o78JCi87tQ3m3xiqv3Vy
SrO0Yo7P7ndTCfdXraCr7og7zwcAzNJ/ggKGq3Uds/nUZEsJ2MlZ6ib21yJoCIZIg1/WEIT869wi
wtJBeUF6uek2N75wQrxv1UhQPMZW4vka/EptHHihzpO1VMEdjQ33YMrRv4myv17okK+6nIt0l2eZ
plEQ9HV/AYyeIFcjE/oHztfWjVWpxZ1ZpOlJ9PTbcC1X4a2grGExsm0Fw6wYxZFfmGx117TPBvBS
X93Fzfa0ETv8rPkqHjqrd84QL/fA2cSSB4eSeJ8FmpSHK2BFljVxHTG84OEB+mp6avgWhW3DsbVG
2Nc3or4bHHsxLoUcbRGPhV/Co1v5IuPIZ9AcL1L0h8pV1fm8+CEF8Zj19r6fbOMW90Z40RiuPG9h
0VyI0JJXGX/NGoeDqJ6KaCazdqlstt+gt5/WWqe3pSeKJ8TUMBM5FD4o+KznIGnaes90AkYMviKe
cxE1ZMZODIOOwgwAHkmHBmSM5j/vkmY1qvs2BXlPeUuTaZG5vo3avOcBSDnpIloPlivHhIB4Vs26
yWN/cg3Sa/ibp4gFOw+q8RGgTfaUF9K4iEZ/vdC5rnI2QzlNBy9z1jFpK1v/diywlgnJbHTahlx1
rEKz5Z2vwTQvdA/1YCUwfLqVVWIQR+1DUoxFtYKZo5JQHTWaaQlGO81U7Le0WrWvfJN7m11ZEybf
ypeIzrBLyoqdRjFGCQnILOwz5Ho5EboOWCN0kJnfnIWyn7+ueeFfFKarUHTQkz8OmZ5FzIObsriX
ZXUs1Ohd2XMznvG5seli4Qs2b2v2xZrlKMm7pgmxxVzVcTDY9WFuSlwhQDBN1HTo8Vk6WJrw7pNz
f7N2vrydjdTmv6BIvZF9at1RJAwD0VhgMqPeBs5Ec/NrBJiCeBmz/j6UDscICrvgrGbPr5J+I3Ur
/nHDKaIKDn3FOQPmTTD1yUrH6+i29hTFfgTEDbNr4D2is+uQNRbEKap1LZrzqR+nL2E3wObRdaDv
SxZ+CzCJrGSsMSdDPlemANg5Zum95bV0VN1waOcdgWwAmqM0Wm9555sa8WwUPEWYPevYmWEcxlWz
cje9O4QnW/ohIYPV6IIK7ys0ZB0QvLizp/mPXJxpuChU2f8akAoZx7Qr2wPffvC7nFx7+16XwEmW
rhFF7GHm/dHIlMFMUfdnWrXRKZtHpFOm0Zxr7DVlYmeglfZ2KOQvr1qXYRNtj+XZAHq5ipEqNJwz
/cy80+nkkY+BnzEnlceuOIKEMt9WSysvb3qVOt8xEpdf/KEpw12B4udPaEDDiyFZeWd6XgmGQwlg
73ojN85ygzNWnOpouo8KBsruUJh3KPv7a3v0+l+hObcrwSWjf+8YFsD4OdD+jzw1jRshhPelnL0s
2DvwDDknL0uk46kugusZ5Y9OnDkPbg3cHOF5sFbNlFhTl38F7V18QVfSUbuvG/+6NGgAlIN0L+Gh
IkzKR8e+KEPlHIfI7MpEkzLRx6T3zjx02erdgQHPLrLA7h9620+zZOUEdKCk4rS0zNrlwFHJTeiq
h1+VtWYHIIN24uaquJI+FRgQHPOiN1R1WVc2qdeO8r3rwc7tgbVOh1eZFVXlbprKuTwE4TLe6Lw2
fpn5VD/Uq20w/SAE5rz2mQ7jx/Gvp2kS553PQSiO5ADvlb/JJCc6EkBN/CqXzws0sVPTWP63aebQ
U7aK91uoYdq3bbnejazlXlzTLr1qWBBAGsrUOx8Xz37CBF08U9FSRORt0PyRmK3WuCYrXB881YjT
PFjr5TQU1W8yuso+sXTGmTBqSTUgNJabjE2o2peB341fmLLp8zG1jC8IoTlxm8zzxR5gqtMfNLVZ
cWjxsdT7ovR62gl1WDS7do26dEfXIFt+q9yhKm45YxiHOpyf655qVUT+hKID7GF1t/a8Xce20KQb
zaGVmugxswKOrRrh13JUDnwkjEtqtECP5y4YT1GakvswOVU6n5x5VZJlsKG1BYIezlUx11ENt2wl
EWKC7N7tBLpXFRPXCkkbnHspT9oHqLqLnLEekpTSqb2bWolkKKBqXhKjZvx71NbQ1XiI7PwO3lQ7
7Xp+qGVnzZRwieCsKB5lh6FpPzBz8vdmZAEknNoF/8TU687c+yJdV47zjR/sXTmHy6XACHQLF1VG
MT3tttppkxn6RSTDOeKfrkfFHGWjdaBVR/4r9I78ioQE62dq2uWPtsXbbahg27LDuqbsCYULLVIx
CIwbI6ifeAZ1mmg2Bp+i2zZf6Iq1wR/akgqyPOOz8YTMN7P2a+dKn3lQPxQJ5zkCfFq3rlegK4NK
k97uuv6YEeljJprH8g8egry/C1oLX/3f14/Qn+BnXS2RAd2YI/6lbWj2+9kr8uGwLhuOenacdTmB
pjfdJJ1FZYGobDBJp6Ta+onReNo6hd08O0fqynzYV6gqUKhVuW7Z130yVmK7M4RzzPXUcA4I63F9
jESR6vu+jcT0PRrHkTc6VS3U2sFN6Z9EmYoO8PHWXyrsx+gYLRIoa+60KalGwhARXx/zOlZWpyt3
XRT2Lyw53hhXterNmNBkYpJGelUWQiP0eXExGjqA1KwDcIyybx26IpYQB6jfvkyyEL9iooMlaq9y
9qiXie7C/dL6XpcglxLOPl+BbZ65WQlJlv5pAekc7OFViAb9zzR6BUNPdIJjPPoFdIYc9yQKA6J/
yRrGVk7Fx137F8of7Oll8pVHbaeW4Syr5kJeaUW3IQm6gdkJvossuzFzq7iTZdR3HL9JvLm3dBFU
+8zp9JhYhPBRr63t/JUjIdDAdW6l5KDWq+nArLm39vnWskjWwW+aw6apbXbYnTgkZNKt83OzdoOF
s0Q5uky3ATonVu02D2VuE0EZKjXoC2VGszqmNLX8w+jw6F+VvljsQ0g9IvfkeIvw0lQZXLVxsevm
sjZJyYqByU5MTPVsLAcq+Tq/pYQ0M8JCajHsXdGnxQ4lWCi2BPvwuZl6b7xc09VDh915U7uDeZhO
D5MdNc29sA2ZJoM1+vMVKctgRZj60d+3Cj/rz0hX7zgmLUut2HrMifqmbeYXtGU1KL18McANl242
npkZ0cEX7kbwpbpdtQmXSVjMoSKndGLPb4YfpjGqBhhdqjnKImykwz6GVZtUdl2rk10PqXlUczH4
l9Y4jb9GfkrnENjUc9cUprQhMd/K/lS5ZRWdF7hkwGoP86JOMJ1NQtEBStCoY/cpSHQgXTjOQ6a4
sZ6GKgM9gGf8kYwMcdcxaDWOrmj1cz0Zjbiu6ECGf7IwI3lrRI9NIIlqa9nsRUtY8K6iOiRa1ktb
77ji7+D4j1dd0tpT5npifAoXMXQWGlZGPsOfDgSDEcPtZ4+xU09ce+0trnewiVqkqZZF0ZqMZkRX
2ugD4MRhCocwhsoQtmyi5aiPoZnLYSdnDC67tgodY1cS9PK02J0iywSzSZjQi5vm88IicHOftakd
oryv4OHyvtLfXMppqX+kpb8I4I14zcMnBNxLDWG5k16v4xaOnPcdk7/V/nZGd/UuAg5d+SV72fzS
AnRaSQlOSaZp6kyh45u97smevUjFI/WJPiCcNYozT4qwP/ZA0u8DVar2EJaaiMNiZHh8ZMxWTQ/0
llqCzSyFHmeijoiIvaF0/jYzx9cJxYa/m8JhfYmaYbTjJRdzeiMZgaq9KuTqXGVQALR+RCzZkNvU
+qV22Lp5/HPfTIxwFY2fpGWVIx9TQdgUCdL4wCD81O2+dxEj64QGMAcugN08aX4ZhM85r4pL67oJ
TVqBZj5zOi0JoLLEJCIS2vGwIhpV83TmeCyYggS/DZI0Ws29V9JjubBaNj9cCtOS/jS5ZqjjPCr/
j6TzWG4c18LwE6GKOWxFKlmSc96g3A7MJJhBPv39NHc3VT3ttiQKOOePiBvIkbbCniNbTqPs2cD8
IdnZNO+0CF6JctiLNkvUtqoDuXxU/FV1LMxwQh+eS8LWIR16+IggrzKxLa11mg71KmbK4RNLD3u/
sXiuepdIHkgpsvk2Sc0gEmXgK/Ind1DaR3Qm9MOTN9cEp4PPCOulboQp9p7WBcxKkYP/RmlSzpkX
GWabiCrqUaEZ26QIBvtDFaaWMdtdJTZK58P64wgdNAe7va7FU67m8SZzx5Vdfk4JKxBTzVe8Qmxl
R0zaQxEPTUb6F/BVJh+A8TuUaGOYvzrFWO3a1WmJKK+oiITAdi1xMGrLq/aVS8UG35iC4X5vZnmW
vlFK7Hb3XOJefyH9KNN8S+x6OiJ5WIhgnqyZ9LFNPS2184fX3crivKKP9nZKrMX9KpIuoT+pJ6tw
C+yHPX0wdUshEO8dLyMsnXUfjrkjvmVSTv6wHQwg3JtGZ9VwTtp21Ke0VAu50bbp/4nF5GWXBcCF
Fymqy8Q/07SK54kIE/votZzhbJTcItQplmMB5FryIH26vmn8mouY2hvC1CgmTIy2kTsj7b1PITJk
QsVsC3J3cux31y2T/MfxGlsfs96wtXplOEFgyLINPzryAJjefdbhhyopOjPW69TaEU0NNGs2NXJq
DuzV6IffonSSNk7yVerIyNguzl1hoAvJBj/97jDH9vGg+HT2GkohOwcTadFnPF6TuvHgQJe9H6j0
ljNWd3stK8OiJbGw/Jt6sVWwzcJQTTtHGYm38xTnEUSaHOQxDQvzN8tW5pIggZPeAVQHd9Ru4FHT
k/bHPQxB3X1II0zE3mrN3ti0qIn+If6xM9ofmqE7YGZb2w+GQzatzShs2bxMAfVVcY7A2rjlquAb
4WqoxlMhFsNFY5yEw0UiFRmerJWSoGfTdSaNTikRdzyT0z2X5hVUH/oS9W6Q5kWcdcqziH3vZRNR
LFnn29yhrGzXuqn4VVVowwMH7M5UR9idR7ClciuKExGQ034lJ548apLAOY4gIoOOTXMWegvtglZp
4jbCWIJNkCDyee3DTYLROosFahhEM6Hs7ZuFC8u/txZFELq5Os63JE8Rfmdlm90i/yDf3Vhtkj37
dTCnw9K7TXeLeKeTWx7zLo/qsvXFScisLE/ac4t5b4FqVTzCJAhFnTGt3P1Bp2sgMuuaHOG6imjk
KtfJHJfVOpzw1lrpNcLZmc51u5r1tsrcUgI+rWmyRcziVexlqyGjNB0bgbzaoAAiyEWYblu07sVp
Cf10AFyROqEVwc71NglEYmxRnEEzDD4fEWBt7XwVddo7kWFokWyVOQraI6pqJjhU8ML+zeGcBNHo
2k25rXNqOmPDYjEmQ9FW5VZSVjB/gk6WZC6UfjhvERzYcstSViw0qjZ9vSGsuwYlokTgVYO+EZNP
gYK3adJA1eeGp7SN18qzCdX3ynlTQJLaoGvzvd/ZL2Sy8BATuFp6UTB6Vh0ZCnA/xkjpZz/Zykr1
5+e1mf1bPIAvcugHk76mQjUEbBBaNnCbwg0W3qVTrQFfQxal/2Cqho4F1TjA5MGALg3wtlqLrZys
Zt43gSDXIyth+TbW6J9kTn73PzMH8d24dTMS0F7blGpYVWX1R5+QXXlEY+qBgBa1WxyRRwpjhz0F
YRg9Aum7mlIbJVY4cn6Skmv9jmi+fojNr9KLpIE3jALF9YgIbCkbIq1bH4bcNoZwx0BGJxpAi9Oe
DZNoQNbyaixfQ+iV5tioeni3UZQsHxOaGnO7FL3rXSaHLoK9bfQ84Y1RZ6/tIEMsYj7sv1EQuaRt
QNzGaANnv4hr6QP440J5Pcmt4qZY50o+ab48rG0DjMxlpS1CH9p6JQenzAxFnxc2gmHZ+qaqZUQk
qu0//xdvG2e+kYiPBmVlGBXX/oY7Z6Kk5jAuUgVjNCf+yvMA9u1D8NQKwwMjgt28MOdX4sPStFrU
3pQ/MxH6z9C2ECl9oYF8DU9UDtwjMSuXEQ4YPxre63BfMh3nm7I1uLIG6UHZ9NKDQnKy5dL2qxdQ
/uDa33pgK44KzyfSos4oSdt7DB/WfVVJ55eOhemrrOGRt5NnIlobPQbnB0BJXXxwlSXVtd4VqAwv
8ZTttJWqaiezxUOH3ql+/qQBpUkBM9eqIlGfS/fkWPzWz3bb5PIErl0OF8enLM/brL2p1m/DMqbg
UKRtm+08EkjpifNHp/oT/rgEelOROMfaSmzLDCHJnDFb/zQKIU6dLsxv5VoaA6ACyFo0gOTJrVvb
3mfQExpJWUqXtrdk1wAus6hn5YGJqVJxG3B54Dbp7fZAo0M+79pSJZfC9SCxswTpA85GhzLorm/c
Ico9L0FrbMm3VqqWKbdvyz+0FKDXpvaG31ySVHluAl3IrQiHwLrjQjC8WPiN/Mn8jEibIltm3ieL
3vJt7y+BfxLWJD/pa3ls2yGp72dSoZudT3ZA+oQKo1fxLH2OL0UDrceC7NP9MoDMX9thErc/Dti6
N2ZHhcQlc8IrQOgqZskG3/cE92b7DJCIo1a+houYY9dgsiZCc1pQC/VOERsiGKZtgboGdYAxpE+j
m/vZAecR7ZMZ3V1wO/1otPVemQkLFiiWG2E6aX5LxEfMwalc71mgvCFmmarSJ9do2QB01i7Lbs69
6l9uAcnyEayGFcmFSgwaeZT90foTGeqzsWhvI8Z1ereLOiuiSphcoblVJlbk5tn8ag0rjJpV1f5d
zxHMGWSZYog8r6xf8PuNK0y5boggwPuLYT7MF3LNKow2ca6U844KqLmUTh4+jE1r7PhHazfinvf6
yKDn4dMc04CGD+1nICVB85pahj4EWQ9M6Hpy0rETkL/IvB7IJzVUPoliMAZfmULXxYOrNBmEyFb1
Bko3HG49aKg72LaeIY7AGH8D+yduu0ZUT2s1259FjVKCzCX2Wajqob6Qh2vTwjNeO3I7u0jtbQ2k
9DBaQ1LssTDBW0FJFTthC7gB0ysTUB8IjnvhYGzv5i7o4p5gbqQl5bD0GCk78R60WXc0+nL6AtLm
01iKQLy7ecLjIpBcRIbbo8+wF25G3OZoqPZu4YpnmuICj7yn2XujRsf90kIZzAwk2Gzdspk//Eob
VFE1Qm1KTEfGMavr1om6pq77o0LHeSuDvDlbg29Bc9VF9h1Kg+9QDvZFCeiaYCUDIOF94+VNJJxI
pOTePAMONNzW2LApmlqnLPvOkJYs8cTlQAXBGCDJSEHMCLQeKdLMHV8UsQ/SxDTkaH/fJHb7nHFz
/nFo2a+j4Dyhcafjzy3F1RIJor2veOgCVTLQcY2qjPjM/iZl41ojEjrK29JbzbckyQmzsFOk2XED
ivm9LFl4pWdbUjWdlalG91PYxa3P1BERuu88JtevroFmWVyUSyT2YTHxPma1ohzIqln4hqEMbkNt
CFgflTzyKGZmNHsDsvpuaAkM6o0SMNJwHxuEQYTcrrZLWcEa+qzyVZLH7mKEW7NQ4R2N7ba+hW73
sZE7now12I5ilDDrfU55zoMGHycc0rMOaJz4Kc5QobTg9Eb0IdgIaLfUs0YDZmPSXLyCR2PlQNAb
mzaFY22l6V0WaNlHuB9Bvy3LaWO3ByyFGZj2IY08G/B1ea98VD8HPCzdPvNZR6OhU8UHvkC7joLC
6R7arJi+Bzvs/5nu0lPCJ9Q6XAKrQYmES0yb1IT3XvgwSd7hbbtk8tVaPX5jI5/Kh2WhivN6SAFa
p8N8BtKdjSsO7X7VzuqcK78fP0qroevHXXzAPGKhyo231A0rRuDcMw6Wv9IGotx49NVSJyH1tFlB
6VGg9Gr5hIML/WMFtnjTdKP9mUNQfaNKQZawtoAldARJ6j5kNik2XMOvs71qA0NFkPLcuCU++Md1
7YyX2c0R6ahllOtmBFhpmJuHWkdjTuPs3pp9+6bI9XTXLm7yOSo7ODam1sZBIIIzdhTCwc6URgp+
QCJ21h9QvFOeVF/F7GSblHddKKtfYbv5bjHXJaEX1vFYoVXt7/wa1JWtmRyWzdwN4jDCez0OumkM
ykX0gOC9Ty5Y1Iyo8POBPtg1KJuNKtTy0XijedKTscBjzS51ziZBSmtAr2fRyxYKWhfPZb0G83Xv
5OU4msi0DWq2lbmvVZ8J9HSCZ0lA8zVWL7+6ubGeAkqE1l3hr1QANF7QDywdZB6i9fLlGVFXwmBP
5s5Bzk7wQOludwgzPf5a/azcnfD/aJG003imKvKWgCL5XhPBuS37dHmn+1A+9q23bAkuak6zcrxz
u9S83QvG8bc5r5iruyL/FoDJVNEytk6boud6iCoL1COTNjQR7AaVD3b7G+Br2xEPGXLzCA/POd0b
/T8ro2I5Yt6z4PLRbV6L1cLvmiOe6cjvfmcXP1qk1yo5AnUJ8lMIRo2RrwbFfuWqIWwnbczbhMp6
7+Csafo2BWZRRfPcZ9wGSUp/jNvMjyvVL48mgpp176900tI/4t5W5mq9hQYhEzdLm1wtqX6IAkMP
5j7vLSSiwWiO9wvP+LRXIeE7N5ZntSvxCpQyHabcnikETkrwsQldyMnvEg7mwE9LaES53iW1Ni9T
2K7P1GR1Z0MOTewPufEVphhhE8eG3tkQJDZxj416gSJbmhrdFiqjiOPUoxbRaKr9ODFxdLU3/5s6
8v+ODU6+bu/Tgkv/ucrAT3lOBu/G0NTl7YSXrm4cJIyWFK+FJOr3flb/M7D+q4iI0+C5XYhIAW3l
xkEhWDnpbvEqj6cpM+hA1Wb3VqMqSWLOqEYcltoaq33Q9IGI+iyHEUoaDB8lYJJdEAJGObOBLOZa
3jOgvXyROHAufEspF7GQDGX0Tizjv1Em8pXSGfPJG6YGqGtM+uDMB6XPad+Hn6XbD6fesGyqQdou
9CNfD60Rhdws2Y6uOeslbQgDtsgh9iJmXzo8yC1kTksda0hjZcnS3KE8lP7Wc68IpJABxpqxmspi
T8aX7902ZTe4P/6UGdlLM3J63WVzBe+XhQ1iMyW4ePykt1AZcKojL+lBdWmQHtdT2noxpTfyiT0x
2U49Px/5aNm0QIhUjmaoDg5hMRj7VqHMXp3535iS5rtRbVODXxceeFnJZxFZvQk1tnTgizLpC+Qj
oBasx93AFYkU0N0IWuSeJL3DNw7BjJGGJ97qkjMwqx1vx4DUUqvEu/AUpBP3utG7F8FWvZ2zwoy0
Fcw7hRD5jRSU5jaQvovU1CiOvhGUO8K6OSeW5mMelHlThaX1AyFr7kvqr97pzwoO49wHRcTlRjGi
W9C/aPormZOjsGwesUR88pQ3MYLBVR5QOrcks3fU/gUe0pQhVI+U313fbeHpX0u4VDBnxZKBrQY6
f1LtTBoJeqVxfLG0rahbzyiy2JB41R9EATrOg0tla73A6GX4lh0zT98ckYZ31uRRkzUm04x/jIDq
GJGhZ8UmcOGG1LTm116GBxKEgPctwlfX2FRjHtOOvBwFDezHaq7baCoGN6qA0p8FJvPXqZfq2Vw1
didMuA+98vNbp3PA9LJGt3G2GOorTOr6Yel4GMrSaX5qVsIS3aCWNx2MdLiZerRAulir14Yh9h+V
i+tdlU9yk81O+yWJ76ANUdIfkXEN5xHMTftltjI4BEIPf2gnGgm4sJYw2crfWwTaROlQWRz8dmGg
LZx0ceoII98zOn1PZQ5q1lrBx7wGxruzCu+hZCZuoj7oLUaFZvkrV8fcoZnm1qASMfE3sxrCbToI
6jWZbLBGG/mZ6C7veeBA2oHYrDvddMnON8sfHH7Z0ZDOLDZweiAIgN7+zRSI8Whqe0ziicTiQ9a0
41GPkBZ9uVZxtVrrPulwBu4yEvw/KFScrtE5Y/vVwd4Q5kr8AFKVEskv3Eic5oSkbUictbdJg+Rv
A6m7/HkU3UR+6lQf2vW976HKEQECiW/I1BgvNOGRyGSmyXvi6ObGd/sCC2EmUf016bEJp2BjwFHh
RbC7VzZn1gaJYrUmGDE9WHhR/lo+H07BlQKe1u8vOi/Mbdn5/nEkrO4Tull8r5qG9AGdCkl8hdqH
uT9+mcNgX/iGyUOxgEkk8Hjb1lmNsylX+DUrn34JOFHPtHQPOEQ7BJGFfEuCyn4KcO69z7n9ZvRo
iFzclx9zE4p/fCMDco5mU1248ouDUrqAzeaiZTKsegiNMvTerYA6rn1LLG5kpaP+IOv4OkkAkEBM
es6znZOSwSnI57kbwhYBYLPcqFxkzBwZ6wmOsoOadPWM3KjfeWCiOwVy8SCaZIzseTUPZg1XtG+n
IY+RQ1mw+UECv8uqvSZ7f84z+1SZkwMQOvfn2XWzfV/PudxA4wVRWygaKsdxRspGm7WD/FvqMQ47
2R8gmIx95fSK+rXe23fYkz8XM6iiCpvDYyZW90lRy35qlTD5U4FXY/bexdSLJFYDPROw1OppTbuZ
9JQ8SVAVrkGs09XbSzf9lnoO2m0n1plQUCu9B2n0IhNcdOT/rikP79dUPfQ+GgbCD+pHaYfYDIFH
rNibau9tXLv0b6a8kZbTzOzLTUqY+rRP+6T5c3QrLm7HFrfpyKTarLQUIVDupfzxBXVftBNfj3xb
5uV3K0PztViUt3WkLjeltJti46+Si0QOSXc7Nmb7BGPW/8FjZ2DhuWQ+zIPubZGVPOvWtV4Icx8z
sPgGoiMRSA4aC8GH7y6HkX01vl7dt0mSfK9e48dFunR3C1VGByBnI+ptHKF9XVNKtmTo1HZVPYM5
FHZhedzbbhoFovCfW02WecaIfI8lM0hg4TQFaRhGmWaBM/fU8AYeT0AtFRtQUt+MAwEzmxHx9K2R
d/OWXLx/QWkEMGjkMeEqKDv4XAvdqzuVd/B1cGxW6QSPo3DWt3ChHq3gL+L9ScoDkXo0ufrl9LN4
CYL3enxqDaOLU9vNnkQu1dkM9XIHKtZTy1i9YhUNTguQEonH+gbEfooUxtlLg1gizpe5jPg9u0tb
rOlJMciiqUAPiuKzM3lMdMHStFYPXBDpXUNiGJstpXpVlhlbVVsJN1C7clt5c3MHs6lvZ2mPLyso
1o2pEPQ7GYziHUWwmXttopXJxksdAPXC9rZXlIpwMIiX+5z/Ioa5ver4FFV7KyDu2edsf1j1tNwS
U+jtECh2x361zWedihC+IZhORmtNdwn90R9E9iCBM0liB+5r0xeaEoftujBn8Rx5+Tah9XubK689
XuWPccdl9+B3xbpDhwk8U3o6eDPNHJluXrt2v+l8KHcwntx5S2fLiCeshqynWBUOAT0Q7EoPa5C0
kT0U50WrNR7h/FDLZeu5qnVwCa1l4GqoROSTEXqwU9WPUULPWAXxipqE+uBAosYNwIQQM7bmdc++
Kcy8P9deNsTB2Km9MOfuAg5ZRBO3Ab4X49egt4ORjFNpnYf2hkCL/ugY4xgRshNcKAhEPI0ouQ7q
i92Oz5IutZNbdOEFRQiSRd/qjlXIxbAWPpsNAOLNMrvEfbCCbgR/a6tau9jXbTWeZSD63SA0ulAJ
Jp558GwplPmmHqqH1vY1pfTTG8bHJw47NJErTzDZSt1DZ6W0BI/BiLzCiMNsvlg+ZxvCsPeg8p5W
GhQD1/yuuR1iT0wDkobgPbHAj4sxf0xIhHrwOUB2DOccZ3XYPgBDXstuqWlMEBZcdDF86Lzm9kvN
KA8HJzZxXR8dEpwjCwXJEndl76FrDFLoOmMC8YUv+FGGtrdO4p8zs75rJKMfDa4lo1g/hmcSWJpY
EX78aLhDHdlUw97OnfgjhDvBYFIXEZoIY9vRMHzkC6PPCA1DDrLG2ZaJ+jAWmD7V8SAkU8sZoIJH
YTX6vZ+GemeMKOWENLLI1ekYOYUcYo8gx2jyrLOdNz/cTPjic9FGdTV+68Z2Yn8yjZvAzh4ZOpeY
33Y6mcuVT6V6l+VrPZK2cOvDIZ8905tibPrLnmy6+kAYn4f3q3nGjVxubVbHfd93B3N03/vemwCN
i7NeVHL9JlcPFJJd+YFqEvsyRJAFuo7QOBjkxhOWszEqQ913M4SMtKV9o42Rqr1OjXdynT/a1ucb
0KHdi4jL4+lXaU/xeotI3uFQYJlmaUcg+0dw6wv00rdfd+N9AiiKzqgft3CcNPh2yfvopc+mInsf
cAe3Gz0DLABOmZT7IC+qv6rK7ipeZbuBsln32SQPM/DUi7v6tEZTIz5SROqN5aPi5ge4X5FKGP4w
kxgaoM7QIfXMwLpEybKTeyi+tkjk0vOYSh8fQzm/plhetmPnLEfOkq8qFR+cRFPsA8/GJPAEJ3vC
srNeyX6/C796NeoDPaD1JU+hO9Kc6dkBynqeneIPPK+ioZSXBfMk7zy7qu5b24DZcZ1uPrFRGQdj
MFmL6+xTlcK8oA24t+3Z3dalS/58CYVdgYNFFVvoqeomFA0FXpPY7dAYXZf0J6K+5Das6/Ud0gtY
h2tj5axKkytjPD12kzPGi+f89MI90xP3aU3GfTqX/Egu8jsRTt9j4VzqrjYPJUoSVHTjiu1y/MPi
GIJL+PO9S7jTeTRxbI1ka+6nsS13km1lVy3Dp3CuRs+1+raTFr/DquRjvWBNxOywfId1+GMK/58z
u0ylrm1xsujSegw6/lJiwJSDa7vIcud5Y8JkRkRndJc+ByxisAbcq4Jsi57ya2xNuq7928YM1tNK
APmOe7g/NMpN+BQnpJYTXCvIygvVT8CMhelt/XLoSW4rQs4Fu/oUVNpvjOL6uQ0zPsEufciR64JT
AYJyNcPLqmTnouGP6mZ9w+f67izNGEFlvncWekwS3D/7aflzHfs5y+lGr1wXVmjB8q6FNo6WXfYH
W6RsRvY0RRRoq0OZpcfKRgpKlMRVPN8NkRrLd+5Mc9tZOuBN0Zm77xPXPyLvm251b3f3xGakMXFw
ctNCJ3LQJvZlCJmQde3VNM9LF5VhaMXoZrLtpMpnUem7kIZW+i8rirTraUVq1Q0fI9nyGzWqB0+X
xY/K8nOWNdZOWO6t1zrIJBcgwCSdcX9MEzGc47xBjnU1h+C+TC1qG4TnpU+d1fwOlfHELPePPIhP
yOBX2/LUvuqwe5WWMOMenQuMYFN9k8kzPNqFLZ/L1u5PgF13C6qvGBg44ce5w3Gp0Mni1eS2IuAG
j4LEEOkiQ6X1BG03b9dTosw3FNghGcH0Fm4y/rUfEDt/l0kNn12SSUP5MyVf5f9dgk6eRH2+OGzY
U3L0u8A79q6VvIAeWG+WjW/EkcJ/rIJqOpHdM8SVNRW7KcATMhXFnw5XTEN2vnXtrt+vPVkRzdzW
GSIyoqEQsZeRqGeXqJSi3rtkGsWOnscjCIJ37zayQIncQBy2gOr21XObAb5BnL+l1vqGQIPpo+VJ
Enh36B+c0ztZaPHkjvmb3WRHsa7BKUfn9d6Rew3uAQGUr+KA0v6HqZdMxTo/1z2LZztlB1P5alMR
DsCY6OUnXzbUeyTfTlFuWXXGs0gydO86p128nzfVUIanTLT4e6bZcvJIdra/z4LityynU1V0xgOz
KpigsSLdLr3p0yRjlXN0UTtZonjaLOtU7/vJePCMhWybEWGDLcUY5UTSRlapgL+V7m84yGv+tZ5e
r85UDxbM/X6aJ1zAvZ1DavDCJsxf+87jIZwquyFxhw53uhQhPYvO22Mcu0tl92aWLSVnZdtvqWqa
q6jV+YVATVrnySa1bpSxPKM7ejUq092hYZu3s6ryPZGeK6l+jr8Nu4mueouj4IiVqYgV8gjaQNgO
iMdFz0N23g7aLDkRRNui/WFLai233ugqfCAjCzdmi3m+K5ZgT2h9iYqWPA3q0dotPm0Dy3L4jc/4
R83TCpw233DecOgqvCl0OT3DB3w0vceC43MMgePAvSdWdgGzhgFDBA+IW2II8zC417b1BhLvRny1
unOeS57zRP/iVPBvh8lfwXlMRdR4+OwU3kMdGg/BPL/mgyu2SdVjaLFGDBxANIjRdmjXAbskak4/
K96CsjIe3MJ7h7lvojS8unII24YShiCRLpkgyvQ+1Sgfbb8094N28eG4MozX0afr24QZ8+DD4OEC
tevWnMW11uMjaumHrEOM4s+dE88lmEvTBSANC4OUb9i3zHgOt5J+YqZ71XV20e5w11ryoIEXNvLK
hBTzarG9pAu7xkq9mWedyEh7TSuqegcW00TWPxiVvJOLHehU+1enaTv0G1DtlvNiaHYqEyTiofnk
6jn3Szvez+hzeDyKYkslZfKk0Uowz87DCYizupF268LgmVcSxJjYbYkrMYT5RyZQsHXRVn3hXwT/
hTw9diEy3rwevusyOfP70PJsiXBrWyx8MmdE6XPzbc0pe1LkAm0r1hbO6BxxDRJBxh8rPehOvmMj
/DF9NcaeRIvBe6fxsRUXz5rvUP7frE14V3fT52x1TZTknTrCFiObngPrtQMui1Ps5uc1Ce8Q3twS
SMoNM45WxPWJWt127hK6wzYWApINiKIX1RZfSjt9sGt8g447PbIcP5pt+zibxTlogxeTRu3INZ1h
4yIr5Os9iCgtsvkGQUizKWuIyJ4vy7hZHLQmsBxDQT2Ym50rV/nPDZvsVi62OE4CJ3ARymGPKFej
Z+rpjLQ6pPIVctJoyDhcyjQYkNgM/WFOEMs7BEXdNy69TfXYrDs/8fKIGAKMcc60bnHOUAJeIePL
YeUAqxDsSNDpowOhfcNlOh4b5HY/U2h3hxEnKfsHjmQbae1vWsmbQJDdgD252VV2dSaUq9ojk3sl
OwogEZL4jMAZEjG35M2o83c7abxNOvZ3iYNq1Jl9Y5dTec+hWpsbN6MfrTKNH+wEwwGDa/gxV+Xd
krbdqwYP3XlucMd8wsbCBZjGk4boFyHLmEoBfsNJO/9VFDzbU5ttm8nBuz/mHuqTwbqg0yxjkVTf
7J7JZqlTh906GY74q9QRHZ2/BXzqYzCXOsJwfF/1XnKwandhYc6CW1MgIkuRgmx14A/ROs5PsgXo
6jucLkWyjqguWjvuUqRGhT5VgXtxq+oxWdw57oR/DjPBoShBjK8yu01rZzVrZdpGRtefVZOsO26H
F3M0LlXJ2pVmzc7iQdwiP81iI5uWlzIQDAYKLT/WIxxyUz7uELv+o2qNidsdzA0meDL9F5u4ECeL
8AB8p714zoy8fvKFEbB56GBT5ZQqMy7N3PPz2Z9T64Yr/L4YBTs/7rZNkCb+wQvW4iByzCMbv86T
L6Cl5tm+SvHClTpEa86Ts9eK8shJ5WF+1TJCENbE2qeKvkvK7Ahla57WMJQ38yRTFs9wjrXDcNk4
Bde8HzZ7IzOXUwuj8Y5s5K/IAU6QDgwRVZwJrQSTuUsVohJkOBznaf9Pz4v10LmYa33L0ZEorPup
X0jFqNstlugXZATmadTWFY+frQ9IF3hauXaHtJr9g10OwUMdGI+1b2e/XhJYu7J2zMgcJ95O1P/H
fMnfeiHWl8qBX7UdTPkIlZGVNAQBpXne4pCecwhvdfSngqm+0hcI7F8p8lt2RlacGkeNx0cdG35D
lIxtVffOZA38QfqFsqk9TU1NTnNCVAp00ni3OkiOiIZADN1ltximEJrM5hi5jkt/VIM2vk+zJC4I
FmHglP5mEfw005qGp8RRpF10Yb13gtm9lDyWT6Fu/qQ12Peh23yGxnivAnCQyaMpLh1nK+6XXD1U
C+K3DgUEB7FvkpSw2htZZQ+ZNx4XhEsXV3Cpo9AyN/T/dBxD3W+gqkcs2e4mzFbnatz8Rta9ABBn
SYRI+s5P8SEa3fSUjg5za4G7rheQnBkq6dhqHHEr/K6j9L27dP/j6LyWG0eyIPpFiCjYAl5Jgp4U
5c0LoltqwXtXha+fw3ncid1YDUmgbt3MPGm18r2fPEb6qg7NZARArF1IAOaIr65Zwj4WXHLbMoxY
Da4H0/pAEQtCAXXzMBvj8IK4Vqxmd2JjJmfyXJP34Jbt8olz5AEw20Jck7m1zEvS6PdbRawrCDt9
YzyO+ObXlUogR5SxwpQ/pJhsIPA5UWesei7xm6mF/rEytfqbNUnOMoiD2akwYWK70fLVQFfcZbkF
UsV3X217IlWmrRsG7+DQk1/4rCUI49Zu5HecB+6eZfL8KK3iMZXFZ5L0O9Uwh+q00dd2lhfXqa+8
/li89q4k3kc7g80IlWXGsrG7iZGtmt5dyrJXPqCRns36uhBtEeoaOg25l7MbRfAPnb/U0MgVRmSb
RyPlrUhQx3l0unF5HWezvdhFEoR14e9UxziigugVNtLfKYvfdNxfAj38q1O2Y/+TW8p0fI8aYiMx
d4PPVhBwqLzlg6jc8zzIdgNXgLFWJ/lW37dwIFLQWO+L/burag0daevTcbf34+RxnJhS5MhdQWJS
2+rSrx5kEX2mrAsfrc4ud4rkxnWa2RwkyoyPXgepw2XvtvVGr37o6N5YuwMejcCfL5jQ3/3BexwN
75CZOUml7Nl0jBAKnItOiPcUDsV5sbJfF4DvSgvcsAvLmRUJSwWj2D6BwaluQZ3wo8nbs4XLaL9E
HBErFi+41BIYMfw7mEiU7vOcRsl6XPjr+qU/BmkuYBg0/xKrHnaZaJaDKQCBVFy90Pr1H4PkI6nM
QR1bYI4naSSfQAP1qr+LytgaZpJy2adLO9wqkeYT/7tsEwRj/EoJDDN20jwZTg4zah6dW2X7rHRw
WtZj+y8tq1vedA9uyxjMKAwkhP1xdLaLwFQgqoz4D/5Db5vlMr9wWhRbUDwDtq542TmjFewqGgVu
+MjHbTGlWbmxWESTyVvkckvBGD9za+sOdbWUa+ee/iwyS66ywTxxfTnCqP2JCKs/+L7/3eazHyZT
EucYAOqzqYuLdoAI+UNXn2uv+TNxrVlhVn1N7wF5nF/RJmiISoGvwb8yarleXOOtnywy62nB+iF5
jWN2bUTrRrKpeR3eE10rE61kjTz4NLTVKelrkA9W9EFi/wLeYyEQPc5reOKvgrlv7en52U/vHglX
1oe4A9/ZRa23Tz0eqIkhkjCHITblVF69YWhCEQn5Q3ByfCJikF+Iq8KgS5QTZjBTAjyvTXFRVuN8
Gs5ccXWfx+ZSWkkODUsmH9ztlm3cCHdXDXf1V6kG66jnBa/cDO2Q+0IWNjgcoBVJza2r9eWlB0u+
yvia4Rfkefcpo5RFlksKK436ah0l0XgoglZv67i3D0Qw+WdTa231kgTrvrbraxQN6bPf+6goMg4O
XudXGO591Dyo9ewuFyxfBkfGGbMx9nC30d+prprrfcV6GzRtiKMr53TdxDFwsAb/zIxp7iI84V2y
pVJ7UiruhvSQsSUWzFqOjziZdwtnnyFWxZzlfihoQL7P2MMzGpEDV4CDhSvPsqW6nPx+ANtC4LgL
faIE7BdIbJmc+OceQsfKd7n89Q0bCjwBVbcRAztCk6192AjLAurEIYYBMwNU6vlPPd6ALV615FZE
Vo8oPiabhS02h11rrJ2qVbulmJhLDMdfJ2h467JN5YZ3eYtVy+u2g+eRpFC2pNIamAhgtzgyN2OJ
i2SkUnDHf2KLbjFoUKwHL1MZwT7AFQXfJtPsFQBoVJA913NFSFvO3rhnBTKdE0erl9JqUmYyFZ9H
yxNHmTbfoDfBcRS20ZwJzoyvXj5UD31QGBCztDxw9Bcv7iSWR6J7PLGLU1rZ+n449Ie07buHGazD
HhDUuLcYGg5iwrZnG2y9C9xlG565EhhDkTf70TOnl/uv68GohoijRccbsnT+swlslQBBpoZXCy/m
dyxgc1qo+D/ORAAqsL1i52rNR5umXPkTiDNrt4n0qXQy/VgR7+XxRE96VYqtIMBgcWPS73cFbgdu
HECA6PawP4bRTd+XWdcvit3gVeiaqnJM/VssEu3bPLbUULh06BnYpPu1vcT+jzD6js2yQ0aL9P8X
WYPqYmH9WI2+/nCGSZzGOr2r6W13jbjRrOrAAYcgXEnImrqzbGDzApJu/onHimX3gGVJrZrYEGhk
U/KvSSLnXg+DpBJFfEaboW3ElWOy2MWEYteqYyXHIau3w1RhLsIJdMRWZaziYRDXRgqEDCXZBuc8
Vwg3cI3avr2w66mvQGObV1mV0X2DORMFmfwTqdblC0TadOn9yHgnR9ER023acWPCOKpDLgL+Qdko
P2vwLs2DInC1j10n32aorqcxifvbZPQzm+jWDaM8GC4mHurPDmvONRhHDnoYqvFbixqLlWP5xulI
1W6ZW3ubWeaAL5g3Jbiba9y6ejfqdt6OpZiOjbabLcpwDYynTNZzk8G1QP49Ug8549SMjTejIK2/
UrhZr56jwYcpDBKGbxLSaZP4wYvN6dGvPHvfKyvYy97npI3Ya26gUszVSqgoernnMf4tNUACuSzQ
1JVDnnGwkFHpY3G2Cd6N1EarBYLYEjBLFlZjo7Ej/Zg+o+0tLKxgKFqYFPrgCuM0CSsipi+Q5ZwV
21f1jGa/vMvYjw68ZsiB+iPZQVLLzQ3RMrg25FbDxMQFgZWgp/5oct8WkMLlaqjL/hIB7zpMoqyf
R9knVJU56fIxJql9VpyOXPXK5SOX0LVVsbhbv5LjPbGVHu1y4MGvbR36kuscQ4m9ub/81l0s7QdY
OCzHC176Xl2xvfYsmFkMCkb7YYPiPy9kSPxVQuKKe9hQZB8aFfPIGJWDPCmLDynS+cFnKwYFopz+
ir5khVc73vyMrly8WQ7L8k0HGClcMlDRnmk5y/ZeEsriAsCLuyoT7owrU/b2qnFGgSWonTA4OyxS
VqYVt+Sel7sRSqYCSKXVOju8oCYEBYKwfXWnr8mUjD9km5MQ8/0IZcUF0hLHJ8YwPGSp53wKlx5e
QkkD8VrWyGGdgv9gW+BzPhPa/0TS5t0RtIV4FLGauOXb8z/HoycVtQWCXNAO7oZK9ewPXqUm7JeA
PwEdKPgtIYc+FEmBO4f496PRU1aKpYeXpoHVkIWcmSfbUQxdCHIrWsdcY//eBYkXL1jY7iyiKViI
xpSKrQsCD5sKo1OoegINOBXG6ABwrsVLVDTZNkjG4Y9e8uLcBCYCn5bNFZNkN3MbztRhSdzsWBQu
miwQvv6MnRU1Cuj8SjgZGLcZ0fsUU3Dz0BFwCgV2f6ARsjpklLmgW6roew7wpcyioiQm8NMHc5By
w6+HXaWp5xOQCJN1HfsSbZFAw/zWW4ArmFI3AD00smUAe2NEPyEZkbR01Vk/AUi2jR59TElLkL14
Dg2A0sAQoW27OSf8ZkMTX9JPXU3MKoPRto9u4RjbTqS0UfVWvMFhh3/IIiT6RmJa30bfXMptM/YQ
smxvwdEBo1deLXMhc2EnS/BjmAospuXo8SSGePlrtV7C73hwvp2UJO/KChrz3FgKEoZHEt4VY/QH
PH3zFpR6endKQGpT0+J/UBjrAzeQYZoadBr4Hv8HnqgPWYfBXzSmczS1/msYmdhVZJzXUHejtcUa
huVNYoSSt/o/1sdsieFW7fRgOHcHh7Pmh5Ncie8kqIymPKRDd8Na3H+6ifMDs5ErEtFrbohR8cw1
DYXYNdVGL7I8okr4bJq5GDYjdUgi4VKS3P0XMUVXG/zlIynglMsCXW3jQ15xupa2wbFn8quYeEYw
i2B+InSCkh0UqrlVtJ/zdVnfjDH2Q5oFojvFLNU2KF4GxvL/Q1KN5u6jSd2vqe8lURYMhL/srCgP
tOsYJyysFlYityv2BsQQOJKdcRiARrPzB611rR32ZZPkJbAuhmp0N5UVyW1MUeAuYW247yyNEZcr
UxsaPT0r95iEt4O15TynwGGZq1DhHdCDKwu2Le/SACz0oppn6pXI8aDelsWKREj2lwIV76PGor/v
GlV9SX/AtFYaFfMPnvByY9MrcaQrSx8nQp3RKhK9gw84GDZDVvTPWI6gtncLS9PVIB1vZMtRED4d
VBoWef3OWJFssixOyaXheuZrmVsSfIxTQSP85wnj4MGbmcibyKfSnkXe8JIBYTwkDvAP0JT9idwS
C7LW6Q5BNaiHZXE+0rRPjqnUxU60w7KOXb3E6xxuJMfs1Oxbf2BfaJXtWSdYIupxxgk0wQiYeKPi
dMPbx8vRCg75pHt4QVZu/q0Nf/xymoq2vMJy4b/gHHT/kTdoMCKgQSG1LeuxHllp8wbiNt77aO3F
T5NU6clKJvlMkiljHybKBNfX0Bwap50+ekrhYAnMjOdMm/NyJcExPYw1uwNdlt2+4jNekdTIYWk0
/YsxdfosqNV8jO7rnYXrJ38+XzaKuxwviep5oEzrNreN3qqiqA5+FkQ27MYa2BF5HTSnrjt1XlRc
5WL75w6z3NHSyz1FnafWu1e26rkqen2aFhlcsjL2LryqnHOMDnbVXkRyzVOV+VtO3rdlu2pr0ePz
kYK3eJ9HQDFbrlvmhp1ddcqnSEbAaHBOr8gxVX+UkwiL1FhvbiBnm5vFQExpZIlb2sDPTg6lKK5Y
T5xqnRGV/WAvWHAr6cddghHkGzJu9Ye9jvGcoev9GibuG0J8HFouo5wpJZEb2OAfmVUFt4rTO2zc
eTpj1WRnUcd4JP1o3qNs6ytDlb2tiS5g8VHSONuzeoDrAaFyTAjFdy7IPqfKq3f87M7Zx+58J0LQ
3H4UrrfA5WqzKtlKFs/tauKmffUJsIbIS/F9w9x29roSTrwrcFOiKnWdeatEy92ZXzabIGVOqxJW
H9s0U0LDtctq+vLroggNa3EvCzSYdYuNEV5BtDigxnz/palYOQwDQ9QgavUEr6HDiWXU22AZyoYY
TuHdPBTUc29Y5ACAHH9GXWy9QgQwdwYO/NBx7xE9m4zI1hGQw+IoFnu/n2lvHNXwAag6x3oRLSfR
/S9CJ2kYaFgm3aLcbWHrb5XGf/mKEDJkIs9tYpJD0fj1G7rJP7zJdZ9r4SJDUu+0m9kgc1yV3UPF
6gBjWJztFa5HZ6UhWB6JMSZAePLqgEGBaFXqfhg6izcxY1mYwHf8gVmIwSMarDcKE5y1ESNOEmIb
PCssZOY/UaPXPjVd2UHEDOq1kWUN2Q1gUb0F4pbBZ9J/rYTYVm6bC1AmC1xSX0QvVkz8vLVH809i
m/8GK66finIw9w7dvTDWYvNAACh/gkPAOF6k7c2BXby3AG5/tGXX3w14VnzsUYJWBtTxeF2Q1CSx
Di0C1FRzGKHG8PF38UbFuMX2Sgyq3doQPnYKte0eEl1uYyrNK4zo6YDnVz/rOfa3Y5aIJDTnhRuK
pv5LrCaz4oVqSat5GRG8bkCLug9jTNEoR01tDswCfzvg9NxWGA7CIK7N3QhVC3gFNR/CKhBoTX0n
WGFxJK9nPk3mvRUvkdXfsiHdaVbGW4nPZFv7VnYypTkeeb8QbkmwrM6TubwjanTH0S26AouGg/xA
+Jp9J9NSHuF9NMo3EyH8zyQ8+RabS/IZTMzVnsrLU2EY3TUoVRcf8riRK3P2yGo59dK191YluQtc
3Fgk1Fue39T98ZdE/FuKIbk55hRz2Yo8GAP1ckiZjB54rr1VQbR9N2ejf6btY9lHvH4eeHfVh6FK
BaJu0VsfokWGWzkqMa8l4gDeQSt+N+ZK7hDSCUrwo4PXa7l4JYvA/kxGuTSHavKcXeTTkII5Wew9
Zkq1AzCJJV/hgymdCJWxTaZPvCDWXlPpSVi4Nqfj0EzWv9TKkptuG3/vpcRpAVnLI5H1TmNzHr3Q
k9GvV+pq7c7C+OXZ4VZfzG2drNsAHZs7Ns6wmKXSsWhc+jHsgQfB65S8qMHANwW22zxIVzElBa76
Q613egDyTjJFsWQ5OyrNwp7jBgMy7zLcgM60VeY4DQeKD4tySwAyVrtynNEap4RyolDyZz73Zv9d
exS8+1htj60xDzevMesPTJ/dJupxd9iTJwk0BOXLBFSGTUPAhosIOVRh9vqrqq4ayKAOIYKYHLyq
h3TBVQj25eSZKvjkq4733EfuRPTivnvqHnGVpeXRMvzqpkjgXsrcs2j4m7Hn5wMOPaBUwfyCIaXa
u3ZQ/bBxmt5itSCVk77Ia5TuMmOZnxLaZZhX5Q2VAepgrfLqqEyzB5ltuPkXbM0UjxD8Pdb3hroU
Xu4D/AF2/YhEZNwzV9wgZ2FBl3WHunvLfHBEGA3L4k0JVm2dGCfEa1nvhomXOXSf+HfCs3vpzSra
ebxI1509GpfSJCAZEjHjOUVmXc0o4TZRI+tPYYzGoxMH8fJgFEFE2U1U2uDaR/NxdgBQVlmp71Qo
pzhJB62vZzVw9CJdo730UQY1qI2MsEVjRKvV9iljmt8kvILfk5KDA3ouPWFx6nyAhwByYzXzATxO
+pjMU3CeUPzOs+hqJI9K0/aiCbRDijyMc538Yw7K92wUxg211M6VxVD6aIvO3Jp97m+anhWYWO72
blfFwzZOe3VQrEzwWkodkeLI5n0/9wtieibXVOiQPGRo5fPj5lX4YQGs58rGSb64rlu+6nroFrZN
IjpjXkv3vTO3pLUTf+V3sGA3jef/1SxiT6Jmy+B5jrXDSl5ttMM0t/IBAhCSEAUiRdxNw40WkuyZ
bX+OOzM1n5cqUK8x3OczPDag3EifFTMoefO1x44BDp/jX3tzzE8Fb661yHrEO4H88Iiun703jTDe
MF/ApQeNu6cJqX5cgq7mEoa3+cFjNH8xzEK/9xmZrjaW5b6dlflsBEG5IhtMmi+poEWxdouf0r63
94aB0RQwFu7bioEV3ZJjRYrxwBKFI49FC7eGhYRlUkI7kDNckVxFtFrWVuiSW9pwLDS/kWeO7+RM
TYQ4H0M3f83eyph3Mqvv2T2PXA4k1UE1AIRNEMfVFYcqjAqMy2svdk71JGsQ4S4Vx17a44bykEpi
4rW5vUvNYNiNLUlN4qPeJuowQlRzXYeZibeggzl+xCYAPWQkYexmUbXDwVsF60XzUsNiP3SXZRyW
PVVR2VF7qj/4gyv3I+Qua4OzhJR8NqvCpkyhyP5QwIxTbsaJkYqS75OKrRe2DVwIsS0TAGgAFzfu
0BHvVt2L1ST2jV+M2jHjRuxKExY0vDcvI3MHUBav+IYEFP84ICVPVlvln/Qz8PbQLQ8O3QYTXSR+
YhNmzupNV9qxDosaoX5Vu3b24EpdXiCmtLeU68JHpPsOW8W0LL9dlfkrXmD9zmm8/My00tx8NsRX
26IIKIilXLWd4t4F1Y76ILfYOAnBL3NQ8Xoi7o43cNCPkvf3GnuucVZiGR5KVmSXvu1iJDRQ2Uel
wSJ4Mr8RRc75eSpmCAEjelOlrnoavQgFyWJbdyURScq5qboTlR4kjGi/CaNKRI8dUN21m9hMoz7J
snIjqgqpU9UKj2QB2J8FQXCui+CKpyOAE1iQlydZCMjZduXkhgh7dw6w4Rif9HMnO2W37YenRLPT
sDyPpTDSt5FsLOCQpLSeU+p914MT03hiBPJErJbHUHJofLdp9andTH6hgJAnKUuS90mcsmFCR7aG
MDKcCGJOfvfEzt2LaKxuD1tOMAyzEs29iEZ2opc7HlIaHoQ1EJxWNtYrfkGF9+pxdUaaiwDdgKkZ
fsl5sFMjiLRBWIveyc0Gm9jzk5K0iZ52MYDgUKUaK0w3Ru0zoy4HRGTYMF1AYfCmbNLl2s3mFyS9
SZBIsUGUF9pUTw03erHyBm84ukKjTdRpoW61A4uXBb+VAYiXVQzF2yNSAYLrarYdPkPwLC6RgrRl
pAFrxsgWl+URCswUcmMLCDy0KuR1iE/G6OxHbMKIJfcX+SqCfgdiuY8R6nm5MbdUtbJ2I2bAEPW0
XTdkp4nPQlEkdXOHpEYLsMOkp8F8IzE7P+Z5mZ0WAL07eBPGJXPndEO7BxmtRjlXXSk0kqSI3meq
SfFedpW9NTEDbQnY81FlGnWmGNjy+hDhnosi967WskRECds6YJEYo5vPQfnBV1Px20vsXZOpej8b
MXJ0l3sYt5BC8RyllAJoUO5r4ObFNoASd0IXbzb3PtLQZGpBBzA6kA2ZC/nlfu00EBVcD8drxMV6
A8DE2vhuMeyHOTe3AbTD71aZ7QuvXX+tCu3i9qqah85KGXFnNzqT3kh5cbfR2SO4CO5M2T+OOaZ/
lAvb0Gkz86eXiRWKNnsQWryBYmuPXWdgrJmM9sueKrw7ladhcMQOe6/B+bWG6SnjCrjpnep+XMC0
ms0hgREg41caufmq5hLeCM73vaHc5dFNtL+pOVfXNXlEFCXZHZal0vh/WejWXiW5strZd2oWBTfH
ot7QuLFcVAN7jcxTceLv9zdjoaMzND99sDp21LEirrGI0fxX8CDa4Vg35a0wLcChs06bf55ynX1t
YplKh9G52KR6180yFx8cW/FvHs/9rl/q4scUvn32uw6xfZbmoU6n4d6noi/+YjERJZXhPiM6AR5V
qlVfnddCj5pxCru6EVUIB8s8VGAQKPxgJ0R3UK3eYHHh3bNme0KUy7m6mhb3U2ZxwHm6b5unJU6S
W5+3EN6aLrvxuvGQsNNpS3s20bGs9swfv8FsL2VuHQY2m0c5q3QveOOdNDYIUIz+iONvkoSOrXhr
WcA3WAw4wyXL+H0xe4BsHcx5p8wivaEveDuJufTVxnrJyqkf9NVWY7UCWHbfWBIdHh3zb9d5+liz
b9pxhBBR1azMjSlyr7kNogbylGMBMY3u89oyHsauy54gkw8HLy3TbWeBHHacuAZOn8NSaRzbCQ1V
OzcPQ/Dj0BjyHS6p2FPk17R8UrAkHRWkZ0EFxKkrFHLAkN7DNBAGNDUp0UzA3PE2Vm6QYYImaBDV
yKfHKmPZ1Syj2tz9u9sKdZI7MmUDgMY4ZmAIEE3LA7WXU2khoDX2wdKg7DSNb08+o/GzGeEkA3rb
QNYSMcu56WW2vPq1scVv2d25VsM94cHWLFsrW5v72XOrcChq8cLutd808wIkVNJY0iUOwRbSSHz/
MsZLWVCfOXU5gXMCg0xghdt8sbJ6R9Kxtwkhhk2UjcztJu78fcuhxwZmwCPF4XTx4sXEEWOl0c0p
zHbvNb37DjvB2DcRehki+nA1Wr/YW32AwNH62anFL/k3bxfAJQ76CuUZtOHiOPVfWVjmP+zYnHPW
zwhr/nSHomGq9Garfa/RHnbYK3/J6uMEj2cCoIXLGmlCFTp0hjuh1LMLQDYf/tAcVu9LNxpXSZ5E
ONcXeUSH4F0Gm3Llz9DAWiMyEaUGtoakm5OdPbTG+9Clyc6k32Xtza3K13aPR1OJCEyDg4bFZiJ4
zUt7Xiu6BiaWmNoytqlyJgb+YtlUupffkCC7v/VATFTMKVVbXGHbH6txoN5CJ8ZEWclLxE0HbHXQ
/RqKW2NfFtR5lFpvDPIhMPCGYlcZNlQaG1r1QfQgqXczRYYs+yMwsvgAfdTeKU2OtaOI8rjo5QcB
qm6/0JtJhxGQjI3P2frszD0to2kmyBXPwz0XS59exfe9gd1f3yIucJRyLmxJqr/jVHpnZXq8Zl3E
uIoO+ZVNbvg0tLp8KZy7ozNygpM9ufmNB+zGnD+CT5w9Elcg1bm10Cu/FPJxyeL8gqO1e8z8hHUZ
wb0QIci+3nWCNb0vYOZImaw9wSueprLlg/DV/IWaXdHWs9SCe88A4o4ugT+JN0z22ne89OAnZIJQ
qTSdO1NBYKBru++s5q6zGrtKhLg91VPgOXgwpUIiJ/UYavARiK5J2q5p9+VLGapmr33fvin0Z7xa
yp02lPsQoDf1ewVZaV3BDMIAzl2K/OIY2p6EzavHUv86dkF2rLr7T/zEf9IBKpe9zOwyU5d16jy7
N2/hPYBDiT6eNbqW+Xvnd6GF1QA0+Xtp4nDoeGBOnvbCtQRTR1tzvKoxNlh927+QM9oH7Dp3Q1ul
MRfl6qqmpIERTPoRsILvtVvuQPON2Rdzmhb6gPw6Pxcmc6IutP9Z5Y4KM6xLjzJdJo4TZ9xBzizE
xiyW7jK5U75ZBEoOkyjfpm3qPekt6Etd7NAUEWnuBT6G5047D5WvRzgpxH0BoHs7inGp0wAjQKhR
ow9w5DcvEYbBjbSGMkSbNLCXMBbkw2I9dYXMf7Oion2p8xzJXThPsMzmxEoZD709P4ZoHXkgAHwL
iwHkq6DrVjmddj8D2nbMTrvAme+RRie35qGjKSzNKznTLUGKLHojiJcz6pmN9enOo02/Xql/6sTp
trTVfKKlfzssIqAJVTM1G76qz0Me46AkVfhceU27LhIQLEbbeQz7MUiG0YYXF4kW+zrDIOJTcvJr
cv/FQgCPS372TqjCfSsLXtalEA57rwR9+26Im6xbO9v1iZh1+yDmSjw1yqiZU9JyJ1N8hJZn8wCj
ygchNm9nj+t+YLzLa6zaqoKEO2cOTBo9xqdeJ4QiidWIRyfqNetSkhkwygY8nwMWELPgVjNSixkm
2Ti+5WjnF6NYqic2tESybdOHIyPMzSCg64wsd11O0LrZZ+kgXHon0B9UNHxHbHXB4jvVbeyiIQnR
qTDbweyglMTgJOeIz5ewWprlioseuxAO3vhgTXo4ZdQDQnGHhQPhQn4vPuPWqqCBB0A/Qf1doAKD
px2IxWox+e8bPATPmer7vavNeMchBmgxN82H0c/FBqcAbmHf+3Wb0Q5rttZcZC0zwCiSVO+cQclO
En79xnuuHyZIBoe+9p09qyKAwP4iB7GZW1xdq8aERgDUiNQLYjjuVDwWhBwK2f4L4OE9t9KuTk1O
Rbj2zM8xM5NvvZTBc6LbfN3Q7Iu3r+IjG7FuydoCZoHGGuzJz2RP2DDKn6mIky2C2vilnSg4p520
Efxay9B7MLD4oAMTLNMKSjl0vmG8W6rs4IXbbvZjEXf6yvPRfsUDQhgtocHzY3RH+5u7TEDRdcL7
O+gbhxsTtq2XAPsOAOWE22wI+ju/GUstl40ojeRr6inxaIWJz9vWAsawxcg1hS0FJI9+XrvvQe6W
jxkLwSt8ouXuGnW4mEKWPsQDnN5m7tLDKAfrCzS+PAWMOfGqrYT+sKks21KZVO/NyDJeOVN1i7mP
QKMdw7RqEytghedPBCzL7LLco3lmP/ZH18iMNZN+wf6MwJk59U9Blc+7CKfBYZh7/T6mbYooop3+
oevadGfTjkjHgt2aoc1TMq7loONtU9M/KFNfvBRDQ5d0AfOdXTq8CGnIf9oV+ZcVVb8ma7cN4k50
WIA4rVmefMKKgQVRWzu3NjCX0c/0AYv5POXF6zBpGrr9v0iuf5YsyolNT2edafVqCVEdJd1f/4wp
cI96xOwR5AoiaMRPV1vRsx151tpkVueCqsLOH6ztOGTY1biuy63riHMiwFXXQp1xPb74Bn8rK0Mr
pBsW6BPh701rlTl3FKvYJY2p8cfeIV9W1ZyD3PtiFxvqvtarDstmq81rKqA1cRSvKHz6InGT72U9
vWG+GZ/KiIcwLRhTpWiS1eBYLwxa58aO/rZKWY8DMcOtbiyNAUqeO5XaZOSwUpi8/FdjTt9ckDnf
HD7zpurte1M3UDClkV2wYOdbyDBENCLEHKuI2IG0LBe1o9fwXM5Smr/gpvNwNKk5AcZRggvl+yS8
fy38jl0DTUQC3hHx0I+OUqejbJsHrb13e5AIZIm+WypGYDFcahPzf0sVOCicWNuqAJgE+DOGP4QW
PNDMRIptxE3IjYUVrnExALX6/Xhi2P42JNOyTAwPF3eqV0WeA23K+1c/FTUPQGQemoxcutEmxJMX
QetS0DHVOA+ump0rgaTyoIOe245MR95lpU1lF+YyqE/zoUaO9fvoqQUqAwh3eMA8dkiD8U1EUM6s
lihXkUt+tbBLTkUDrMVMcV4mwrGPc7vIy+gOwyZyPUx7PkRw7rIlNvWRvBQs0wcyc+axwKmzuaf9
Q14I8sKjNT7weeE/1HN7SRY4BLMcPnUTdGFaEbTOnRRUIVyVm1OCNUQ9GsKsvOd94gRTX8n9NRM4
pdPJNQ/E+oPD6Hd0uBgLoYPJ02foAFaIkvTWxrzlWoGeVwUZe0eNNNA6ErRxSSkRLji5Yu1OFMZs
doytB2+soSfnB6fst61jn2eW3WBtAgBUA0au2G2D7VS5R8ODgOS30c4vBeopHhOC04Tc6Xfbky4V
PEzsBYM567lA8MlJ+OAH30cxMiBvsyEBQwxK4QdwVrKt/+PoPJYkRbYg+kWYoQKCbUKKSlUiS2+w
El0EWsuvn8Ms3uZZT4ushIjr1/14nvwr0e3x+XeEwsi/Uk8TGsdYB4/sYBm+y8wanganFHfY6DmV
1RrPcRIu1BZv3hytyhrci9s6y5G9Pb1X03xOQ3uhpgO0Sb+miptwN7crJ9FzAygFz+NUXXQDaC44
BUKc/x9rREUkntjJ0adNkWtPbl7aGBEXbdMjOG5S8lSPpqhfgHqcOZP8IWZvMMJzDWJrvAmOTX/B
Y3GwhrX/Jpk/KkvTX+O+l2jJ8fpznT9Gqf+qwfw1Utx9Sd01e9oD8h21WF/aZIUo9c6aa83GYx8h
7hIv+YMKyau6E9OW+Ie2mxZ6T8Ia8dXtgWVGq209XtqOaD6RBE1zBWub0TxZKmVl6jXfQNNS31S0
Ek2CHoyEECvb14PijnHJFu0hqewxoAH0AZl3H0/xK6mNHHOUt2sZJXnE02aXLFStDWuqOl8DrWV1
GSfkY51yHZalEbkL4881jCZwivhqMvBvYD+gU/XuTnJWV4p3aI5tGTZz1E5/RAsfbMxyh6Hv9E1B
J5PSGbizfIaobVj2MVLuQersyGjF48ZNhIqkpfZLGSdpufbd6VMoooZFKqF8Cd2+PfWgYzZTYbcB
l0nw6zSF4gHfU5F2rkcs6SmnwaO1nreL/DMqB/aHkTb+qJkygD3J8GgznoOV+GwFWfW6mow9TbsT
TnSjYGuUf3hmqB4mB11/SqNnrZsgG4Txvs60g+ZhTV4SJKXMni9ZJcFNNEC9o/hhKlHeXevCgXhv
2QwUzPvYqcBDWH9NNXs7O7MoHpHY3bPFO5WGEYRdRWFYK6+KhKc/4Czbxm54w532XK2PeM7bk+CW
oC047+9LigPYukh9TwPAuMnW4QR39rztPLJ89bTui8rZJnVENnhMKv76pjrnjbrqA7WROEyYfykF
cWscRpL6OjqKH3U7+8GHfc3UWhGpU40YumAz6BrmqS7B5ps13XW9+EiBPxU2O4y0gOBRWDqVYXQe
UVjhBXOpCb901Kn3VLgLmVmI1qI6LTHcwYQb6gyAsJ/yk4kqwnoBpMwwZvaxtZdzqWWnXrcuphIT
vj3jc3DDdIu/vglSg7yUHscDh+h4XZ/nxKSTbQ51RjtA+8QOH41w2kl9/ggVfNGaPz8wNSxhyEtn
fNELmo96Lpocmx5Frw0xM/54595CHsdXxGGqxgY0gGuWOwWQhMc7nfwwQ2wbC/nSV67OT4TGrTkl
+FsP0SmaPbGvx/xERfiHI8Tv4qUukdlM7Vo1f/Xwo4+Fkcoj+hqahI0YXWig5RPz3oMO8k8nk7Mn
fgYV2QFjVkdpe0XefXei8BdEarF1jeYZRsE3ZOl/otDv+ObddFncDD0ZYWT0+krGwQWvKyb4Qgpf
a+ClGxqrdlnrYJ5I48qduzAps9i961m4rCiyYzZO596V5zgFftTE7jfv22RPnnPclngwMFuP/dr6
99RmDvtMmo12g5wR9L3iKJBueGLQXFoLTXuT8V0QymvIGdf3oEtIAxvlI3VQZzQLEnT9yoUsoxe3
bHBrNBDtvcjBRtK5IAXxSB6on4aYYLTvbW6dlUWFECvqiUanaCug+mRYGAJW4kduPpjGqbHwwdAR
cmR+DGpVvhpq/P99/GBp45nX4oeBXEsulEU2MX0PWWnskLsokusy12Dq111fDE0f9PDeAi137+bW
eEpwXGREqa2JAKOddPiB14I75NnDoqNtqISxOje5s9dPkLE9Pxvh6mRZtuvLjPkMelVged6VlSON
RyqhBcWIWBnk3JKaDtOwYFkdN+YdKen2ivsE8bXn3t9jiH7S6oGXrWbnEGnnAFHhmQDXBfqxs6kq
8UVV3pkH+XPdWhMNRcdWmC9nW2b7hsF8Y1fyo8kGbigtfTcnNHc2mhG5L2eexwMwI22HZgnVUuIG
4cKQ2T7G2OmJzKLpk1GGMhYt6IRDzUtk6m/CVdUx7zpAkIoIgKzamz3Hn9TrAkmL07sqTdyt2QFO
ZI6/N025pl7M+3HSLmbqUKzgeek16yeG8bj2PrE9r+wE9WTk2PtoSXmzdSKGYMiSgxxZk4jUKt51
AsgUodjxLo7BIERtb22UVP8a23tCl0L2XkvKSceFVky22GWBhLnj3ayMPEigEeC7ICqNJYz2ThHP
R5unE76F8WpN/MuHjMbgOc6e4zq7kKqHoTqTHk6n4Q4jzV2pLT+1a1d+L5nYuqT78Go1PhiysGng
zCrfqokoVJb9q48dRo8GAnRDTciG6yuUp2W5KdleDMRYDJLEeyVKNZrpWbpUx01xVoDSDX+WnmSX
HLiNFVm5+CScr1aWm6fRJnmWhuq5L3BQ0Xpyaol8B4k0/pbEgA815V/Upc7ACEVx1rP5fp54ziC7
EAH3os+kg9GXRBJVtxKSFTvJmLLHBbAYhbrPJ685Whwcd5ZZvmJ3sw4ohttGJfuMzUEQFaOx1cqk
PnIF719laV162OFbp64LllFO9wiQsNoboRftgaBFO6WynH99Aoqncr3ACLWjBquJcRnJHjTrRbd4
ZPV1Ti/d9hcbES8TQ3/VPIebRFS0D7PVnvvM/cRlHfppvryVHj1nNFIpzcRtVDyoJsr3HSehz41+
AkedPUOdwIZbvmdrpxbVLyBnRF7s3DJNThO2E/7ZJD6Iid0rb3ieTMazMRVPLjGVrU6yf2M0BTZL
N/8nF8AH5NtfoC32Qd4a95pR8lqa09/Fql7qpQnvXOD4vDnSE3ZCug2w6wcR1osjVLQTr9f20lai
+YaPZx2MuXILQBAzBmZd0RpI2uzQ4q5ijWTe50a5L1TqbFknle/0EOvbwkGlxRoc+p2XnABvwHMg
QLfLIv2rZA9CalF7MEkLTy4pS8PGDwNAncwVjdBOinUmF96xNTQAVfMXTw1PH+lK4TJyZkO5Q+Kg
XbN0HhtzfLPC4tXpkyN/3IEcxwfAfYqjRAk6pT9TEfsYleJjgii5IMoL6L2anj+Zvf4kFvutN01z
Oyo1HPrCDJhElb8eTzGAQdyyeFHSV3BWFy44oOoTYADgyQRBEG6SkgsgmfVsimw4/U5MEivhy6qG
rSuie9NjAhrmHZarFYwtJNZNB4S5UiAGy3YKpnT4Km2dY11Mctu2axNijT/TyVDgZLnvcfr7IFXz
XRsaN8Ny3smuo2ON5PIHfLq+MZY+6b+3qZJXaRo/nlY6Pi6KJ03OTyZ3p7QXL86IdRsT9g9oOjdQ
UPP52VSvRaw+pds+dQaFNHJiwMdt047TjhNI0Bw7jRv8Z1jlYb1j/vQ2iWFE/qTqd9z3YJXy9Mdc
6TbJEsF57NrtsHDqr6GxUbaeDyZLp4LRJrI02/3RqsRd2IqXYSCOkVoi89Gw3zVGngfHtX9rFwaG
SfZHaOiw1jyd6a7peACar6hMniQBje2EhoG1NMLHH56hPamrDbxiDQV/YmDFGJ6N/wotC3jp0Mo2
GjjiM3VYpum7KpajjCRTTlIRgxakBOLMvZvS9oemkHdZTrpfTiq8MBOYaDr9q1NYX16VBRzy29RY
adgGm/wYO7TpikfP7KxDxNaG2RJ79ZgnKpid+mPGCEfl9nyMbba73kCWZrYrgVvauhZ9c1pQ7wO7
F0/gBH5zuv0qvAkWTETWKD75jIwmOpO+P8s+5UnDppmra2cPr1bbPrn0wwX8LfJTnULrSOaQhvip
P0WTeG4YC7ESftfluqiXJc90y/fQqNkIQuAmCNFzFzFa69os4rPFMUx2gAwha6zXOq5HnyeaLE/a
/UyefZud7lQTc+fb3r+6pP5Gu32Jreg7Nkhepf10pXX9wsUD0z55/jErYEGXBXdAHNFMZ3CUl/fI
g2M0u3zxC8HhY7cfaMMMPJR5L7QObFreg3vHxuHXlXx33TXb2Hofdcn2w1ADG8COdHptl2/5CCU5
WVh3hb3G1Jm+2g4NJEWpf1i6/jpQb7ZRbXMigLYaFrAMWtiHel7TwRJjRuuNuD5kXuttWXbe40d7
FvVyJDx/7qxhgm5IxsEtK869un3NkplDLK2uzEm3JPLYmqW58YiakgegXU749IAQFfUHZd/Q9ZOn
GicldcTUBqOxH7qpulclf1UueRjsh+IUR/PFi8WNVCT7cULi8FScB9PkdZYMPF1u20nf9IwRvZDR
rKuKdxXjo2MiuWVZ8qLr2r3ZVasy1O0rm4SJ3cJ1SHVO9baDNCm6T6KZD/Qq0cUT6z+JZ+0nvkV0
vnSwi5NHGnPeaFR6aHG/baowGnzXju9n07xOerxrW5Ue8NlfjJRDWcWSB2rkuFJG+TzSpq1k/UwU
zV+oYUI4VRgEgK/0JiwnVwv3EegmPCbUcqIt4ZmvT1x4r5ZdYkuyiE5MVbXt5EybKE/TVkqR0IzF
myCpPlwATI0+PzDYX7u4e9Ip8T5D6vjqu4odYIFvv6D/di75p1JFqTGFoaZRlbShnO1oNoqOMMEK
Sc4pqWchQ658eEBByT8pxcK+wz/TWe7GZcviN5RJEBBDlkjZ2lC9xWEEOG1A/Qro1vnNrCY5jJ7J
V2kGC5q75keeLs+0snPWa1zwGzk9sInP/ahssGiF9JdLvbnVsYRcxKUolhS3mQvQlaptXhsnoZ4Z
oURlKr20LduwzLZfQPoRilbiUbTxV9cwLdVM59wxe+2uiQx1aSIuzILkz66bOhKC7UPULgwJ2Tjz
38VfMhq/29i4aJ51HijkIt6o7pdxFPg4LZzj83SHoeojAWcfJC1bti6ivTzpHKSUaTrry4xZcy4/
pxiDK5EWoqZsOXZUHjY486qU8suQbkkjToN5TO2A4pHHNpFnUbVn6NxvgC447bqi4E3Ej1ebR04K
lOYzNDE4uOr/umnM9BqcoiA3RyA1IFuCGdhSR2c1KXEF9hUW0P8FuaNtfQvT9giGDvqdHrOvcySo
aSyot7wDnAdmcsDpVBj+UunDHhzD57rUsMxqxzBg3xNjkUi2wwtU/nqT6xTixWt2I8YPwfIEfaws
1E/hxrdyVr/LMvQPRh99dj1PH6mWU0qPNItkC2rrhFFzIPogvZjmETZQG9MYHF/VQh76sgg8mXCj
SjHjjHSdkjHf57X1NHrQb5xheIJYwtUqhp8Bx8VPI50+8BKxQk+gCNXjs7VmheLWexFW+4KP8G+1
oh88e2iIUEIn7ypIV4Byj108s6Oq9H+xBVKLdcG4dcL8tXXHNSz0YeHhDrB/vjmZ+a3Tw0eRPMaa
sUT/LNi6i4bOskHnl/CPEg1YyDbDHs/rbwM//2YPzByFm4lzqze/NoLFiTs6bv8JMV1JecuX+cst
1WXKEwqu9LD/NvljN0ox3rLdpvRm0d9Lyl6eHZmSKCV2Ri1z7BP+WP3/ovkDAXTGJNxtYj385Cvw
VDTr/q4CeJeU7lNKG1Sls9FIrPmUOEv/yjB3jVv22fNyz+VuxOZCy0mLOYeykTvIEG9VYbv3cT+E
p479yi1xqvxE1hzwFO2oUHIaes8ihw1C5kLEIDhnXXs2Kn8q7cZv2KTNNiWmj91OUPhAwNdfCBSg
f3u0GtKUfq/Hk/wTTEoET9MKaxxe0JG/h91FwOHwuW9IyLnvw1wZl6UjmsAxlrNvQl7aWpRrBFQ7
XR2kpUuL6fNRmrxoE5gPG8PkzgGwheo+hHnSwp+V7a1NMQ3Cc+7I/RIapj9BbtkKo6VpKia2IOPo
pXO5FZRGspxZaodBZLGuLTlbBHMSfQ+CGVmaG4rlaNTBIgvjxoSaHLGJBuBtXaFifdTK/teCyJAg
BGHF9NUOU+wn3kHHHyfeasZkXIlpBnWGjEn5x4XiegYYqWOojhAeurJBsXflBxJQegINgK9Ia+w1
Vh3rZ13Pt4CEcC8Kdz94oM3RKZ7bit40tZjUQjWHqqyeMbL0m1R49pktDbVPlMxkVIF3y76HqPKv
igagHRQbYCZJnwwnedOHLn4Ewv/pmMPbOOXfLeXcpHAr52AYacVmrCKvkNLF7MxfRSlOS91y23de
55g+akjuvPuEvkW9afZZpv8QMb/vEIV8U2JuIM39S1j3QLhwukIM4wNSYpe2fEqGyQWkpF7TrquX
eXKNbR86L42NvMBttr0bbIT/uGSg9+gZW23zByHTz9oxH8wFLZpP72dq9emeX3hG5GPdQwhzM0vr
kUq27Ajbu36m2cyzdpqZUY5Rl9UU1OtG2gQMw4ZfQAY0rAqOykB/4rwUK1Sj3wnNhSwJirNIMay7
+fzU6sYvYSpCeKCAOcqyD5Lvzs3iafBNfAg1+aFNNXXRvtOdI+J/25tTdmDRROSUOwfRUFLFo0c/
ewGnqcYq1H56jpvVvBo03sEknILcm7CLWsIcqK3Iy9241H8goaj7cJ+9wnrUAYMEOMeDsaEVr6Ga
ragbxLIozDmyVQOKkqgcL8t208XTCevvtYQn3lZm6kOw0Lxm8dPGjP5gWtkvptcgZikKfR4qiixF
kGUNOLRaOMNmrBi88qK7WVCigfTsHHc+2RQF+NRY/TqT9VpUq/UHUAELfb7Y4GvjzThNyE62bgm5
lcqGhJ0ges/0iHJfd5WVn7kig3ZFuItQqBO5ZXPsBYgVy7kGw3/XCd1GppQurAETcqqAg9rp2Jjb
nL9YGYY3Nm5nb86vCzP20hf3mMmeeCHeRRjnUf9yubdSvAREKnVBu2plSqLfVbTXqQk908hXBxgy
pkAxvGyNPPqgJRqpMKanY1iuAiMpQRf6w6tJ8tV0WdZpdYpfC9dgkWhUuKTNJ+vlS+5iKolxZB+i
kG99R4hrJ3LjLq95eyrvj25YiJnNyZPVodXB+5YuBrs0cuXOiWtxV9j4OhKLw2OKwmDBZ8xcSmlt
2U8V1hzzvKS88lQFdcypGl5qHRhJwhG1n1aLdg4b85Zn7a6v5K8NZdIt28/eG4kC4jL2+3n8nQU3
iaKCCEZVVk6pqd53x74c7lwqiXwvNefXOnP/wmYmwmiqNwKAZ8slIKDx0qanMMJsSKoI+/nf0mc/
Vs+uPEPJXYN5RIoIWW4wYHiHqjPqD0eHaovXBFvTtjAatu8sMik80HqbMhSEXiwWdlOMH3kfli7u
ytWxxqgJ4KCzPaz9MS61L7t01theZ6TTFhxUR5mXZ2RPtDwKIC6uWC61qockMJKyf5vlGimaKV6K
2XXGSfHUJ/l4qJYKuFM/Ocl7Lki2Hts64ojukkSVL+3sDlveJJqi4czBdNGBtUp2mj71xzCJ28vI
0AwAvn9Z1HQGgPHCHnuH657JNTXeaB4n/DOEHxRxUgrnMPX0ZrHHnPGFMfWBeMUByfxC0e70wW6T
O0HoVFxB5XNG5p4BAPehDSbVK+ZTp+xw15UJX9e4+EoJBcFO0aFAwEQ7x0w17wnFZAfCx8onujSA
sIPozgcnj7BEqqPN+x3eJtWkmPqimZSaKsefgTcjJ9TCJkNmiIIlojzeirqSXkAPqHpepN2cMkHl
tl+mVHVirtaWbQaL42XUZPYIiZHlCA3L00Vi7bwVJlCoQ58P+TMFSjCsqUf6oEfYvjdlnb5iOEP6
d6Mlm3YWfox/HLn6tFOj4Up0jCx9CBWrO07XkF4LGEQIluNEZKWDyKPbscepPFB5miRIKrplzc2B
KqUmf5VML6FvWVqzKxDrp4AuYYRE1yID39UNs14tRGVgHKxplOPdOeygPGoAtVoHDEE3BKpi6k9k
Ub7JyNEOGTi+Hz0p65Pd5IB62PuX54pavW1dkUlaC+vSW794ZuQTpBx/c4z5EtOC7I54PnGH8+Xc
N8BhtpL40lHgevuIyyhPN6HMmzGwzaWDnsVTm964Fk/uNhwXhgx7NVzWdKE9VlkVAzEs9ISKZ4/n
mQacDrd2K7hUIE2P7+jk2X3e4vNwI8u92prZf2dYwR7CCZU8anMMPtZaNEjepfgEQZoGOK35oUkA
qxrZyhfIE9GejTzvkTBGMizbdO+BwNqDqXaedV2pLSu28ra4Kt4vuHTuEup+j0AzxoNQtf0R2RR0
sS9dUPLYPzQ4GPou9Xxi9TEgafhsHyaC5Y10A6/NmlCWT+6if5zMYQgABiEo2F5ZmzTTOhy6UWdl
XENhv1vHem7FBKK4FVsZC7cPlpxeUShZVfRtYMA98lNrrF0C7ehpikkHTaxNbL8abMWOHYIKN0Ar
ny/hoBTffC4KP65lL14w6G5+R3ll9YAVN9x5ZPG5D039tYuE85k1PS2ZpW0ehhrGWqeVoCQ7TdLX
NtjxGr+iBM4UsYtuAlwJ/TS6m8ADHjBOLw9WvkDo6JJR3je6ORwo11QXOIvdV9b18xcZy/6FH0n8
gP8PXamMbUxjqdORgotFRGsmZWPOhR5WAG0ow5KmUzBESUD/QPxAv0h2gPAArYFkgT5d6ENM1bYh
qPUo83T4BI8p8BwqMmsByg23dBSZIWWtm0zPYk6N9NFqWCBeaos6TkKkSGNC+0lqyHVa7TykyAFI
RzyLlRQnUXCns0PsDV0+7tmbyzuztP9hqAI0z66yNCAA1MZaJzjyNjWnawTZgVUTF+tsTp/ga+Ap
kndzk/6mXbnPjQhiqyX8WIuujeRqFIUq97Xafo5B1WCbtr6EJz9KARjfc42jARjE10DoAApLvzVC
bpu2g12NasYSya0XuivwQNCRZAdAQbUjLy/0P09ehtGb7xStMsxbvE4SJ+f3Z6NQ+HR2PVplODNT
W8kIDbtxkIHjqcIKZZzNqG2pgoOcGWvacJSzC3+s51sAEo0K1fvMqr65IXA5An/FXKUDlw93STRG
hN4GZ+vp2kNpuParyqKXCKKAqlm31bV4LlnmBEJoLxB3HvXR0XzD5J4GBQ1XQeP6U2g5d8rxaPus
gM8JqyAD11W4zzFlskAA4eda0XM76nXAuTkeLKlATK49pwNUFHea5w0nHPUxWfRUeRVi3MzWgDef
BcOUG3MbCwBsYI3ZdbVUpLrjqdXN6dDrkQIRppvblEATthguNDnnbKlx3g2menQcWi4z0EvKlX9r
fJ20DQ2+bWojJ7EAMM3WOjmyxptlkpAE0zN7PtJxve8L/VVIYCjERc59C24Ik8vT/3QSyb0mjp0P
kOqILnRiYkbKqcng+l/pCG5JbwO9p9qpXgEmBFRu7DJ/SK4I9qhg72udVpYmodcKIC52GpFRMRn2
R6XECzf9v4wNxzHisfWhXXx1BXPD1KW/PTF3Lt3y0aWtiGeX25vIRnvTr5x7d+jVjk0SyKiweZnp
a/ftsv0bhLbzgM9uzIItq8elbStGTGBRanz2UAwZCtLyAP123EbNmr3VMNOEwvtLu+jC5Erpclc/
moUz+MKVbP9iSV/gQjQR59u7dHhzVTQyb6u8+JVKZ9KopoLfoAGV78rl0IPPalEGbQufslXYf/2U
wmyBD7zI7smLo3fPjR7AlPUcm9QSRibpLIMuL9+dzTmwquFUZdGfWRoqqOv6br3TO8QvyZnyRa40
8ZJ6zUuXeCc3yd8HfTo1otlN0fydYFHA98eAsRQ4gwstYfjKF79usSlKmmbIhUWwWIXOwpAhJ7HJ
3GVJB2mCV4Aj4kdn4INCNgUIomhwcKnsBRg//uh9fF/qzWNRS5rJ4uKcTvE+GbRqlwzjZ9aulatC
rQ3t7Wubaj+tkfxD5aW6SSO6JNyJ+qpZhjDfo5MFK7b1EnG0WZUzQy/3qKe4HzhOpggsQeMYV5Gg
sQzz8Jq1466l2GLBIU2vSrszNDBsOrgGv+wM8Nqpd4CIy7Kwyj6yNnwP4+J7vZtzO3rRhHq3aAII
HFW96JX+TZjxfarNs5nzWlUayETDyL8mb37OJ0opHe+VfUYU9Ap2A6VeHvaGZtcM1rHBU0jB/Mmg
QUlbul1RgTeCvHkxmZB3NH3WLA+jDz6vg6IRfFPZTbyVhgseTPSnzB4J5tTlnU32C/RXspl645Cw
sqxy49udcMg0azaewm0ucyCvNlY9nPN1a+Lk4jRhlgvA7YiNybiI1XvXlNMFAyEiAIzxQLAs9uUA
WbVqFcTYGe2Sxk9uHLhIO7Hvs6LaCp4b3jzY2ajm0e4E0r6Wd9oGnA2pJBSFR/bVX7QaJoFid0b0
AuhBo9fb1GofdJsqhKLJWJI0L5bWv0hCWsQpbM6HGmeRnTJf0RHE1VSa9pZmsmM1NAMyz9hsYZfy
fshN+xRi8CSd19wnfWwDc2N+FBaOhN6tmx3UsT8kcdoHevPEFkdseMBuuYqHC5GmfVcPV8S9l2TC
B2qm3U2mGkgnjec6IpEG0OpvTlcxRW9ddqdcQQGVFgN8H+nS4hETr7CYXvde1PzjypNs0jp5lavZ
YeAD8MrqrmHdubPK+rCmK+6Y1OOj2Se09WEtsLL2gtDPItaKbzG4EpKQOSLBzF461PxajG8q4uVG
GvFDb0ztn5XIIz07wy3O6+EUOSTYvDL/TclR84syF9G/emROeJVEAbe26aRBQaXnBqpHHOAOx5yi
nWQl2QHG4A4cb9fpNAuVnKHQXVZzIgv7Ks1veoUxV8bGtYnbcuP10w87bmbqZcJ311F+AF6hrNip
tS4xryX6s536uhZK7msNy43UF7wPPNRG3d8gwrP8BTpgWUCt0C9OotZvpeSO0g+sCsIJjnutdbu5
yG95bHxOobyzclSUuc9e6YBbXo1Qtr4h5jdVmLTxJTNmR+q2or75C9FMQtts6ayB9DUuvHoHndpe
wAJ4D+bqqgvPn1BSOF8MriWLhdAPE3hnlsklddQP8vthrorMl9n8nqoImgqzQczZmltsFwxM6LAB
HBCb4khKAdNywaeQWfkO3hyoUzlqu96oO36T/CTYo3+kWbmLSo9sxShO0AoBcyJBJomTHmHTbxsL
77IxJg0x38bdukr/43+G71LczuTCpxIPCeYMFqhhk73QZ/+gYeoaVwSVxf8pJC7KZmketWS+GXF7
T9aI9uNkjoi5qZMXO2d6cD+GXMda3M18aeKfyDVuVSKgUmTmA7b3PcjaYtWHowCh/WS7Cb5F93ei
ThDAI+YzQzc4w2s6FGifOVQCh7SxtII8/+RQR8zphwWUgB/oIW02z1hTqi0J6BeTARw6Y0IsYAKS
zOsjGEo9sGPOClhlvLVLd5XHzD9KWbmOJCHu6ircNGwc15x3+pYa/VbE+mpPKs8DgYYYk+Samznk
HZyFCDgKuPABCwFdKMAO+Kpkvu5UL1L3AGAlQxHQ1kf96uh9j3zZ4hxfGo5NgQMtdwfhE5275jZ1
DW5eJLuWbTwDS7PLxvC+slzuKwmZnCY2zgTpbsDt+Js0sx5wO34dzfEfhNRp0yr6ovGeH+npOGpF
o+6iaLgJzdkr28PZVpVX5s+1fSEDrOISCR5rqgM49zlt98j0BA307jqoji1sIv4W1zvixOLFDrHs
zilBktAf/ZQTg6WhcaJFMtHGbZihJ+Um82qoA9iKWBH2oBfbNN1pLIoYn1v4UPpXMXClFbm6J+H9
0WrldXK8t1a01MIQ/yxqc2841QWHQL71OGjnWiAJV92xwQ/ij6X9PXbTlxuXe1gAhDN17Uy49Y8A
3NMwq1eMsvcQ3T7sqvnCkc4jkDkNm7ScmgLTPLCk2rLi5dnXydfLZflSNdcqpM8vvV0xKDGmAQ6J
z6gd9zDQ6UEK02tOqAJTqPtF98IzyCnuKNDrzYweF4cPytUz3a9mo0cPBAY+twqe15LdGa3Alyb+
5Zl9pVZDQ6BOAmvsf6uE7Xq8vn9l/MxYeEUi/1bdjPU9Mcwgybx1q+Q8NOwM4Kwk90DO0V+zIQyE
iVVz8MrnXk0A8OiawRs3HwHAE8SdGuGLxjzil2Zt6YmBzOt6UW3VpXTzBBgHnwVh8r1VldDFXbiF
gxmUBlHhtI9PReQ9tZULJRLtZVLyfTZrscpYd3PYrIE814/t5BJq3qO5zMsaFLkJr3lWWnzEXFns
qipOUZaNxNw0ACUQffPllPcpcY8cSa5Mim/Mb7ACFeUyoi3weWI6T5RxH2Lv2MS0DRCIaF9w5+Zs
fbgtDnF6seHkZxXvi4J5h91680hxJSH8ilSrqZhURPwSAbSC/DLxdV/RnMplqIosYuqQNhvRPk98
GEGT1OgvXTmfs6J4TfLmIYakHYzSADCu47BP5KH2wHrmIXHLJa3/EYb65RTGf1Pon6psGO5YiUES
tt9m+P9BY4chIXJ+mnbCt1/M2D9c1VgH9kcEg3QDd4vNbCi1wju0/BcbfGrkYd18DNhETxvpiJvO
zuR1CE22keQuEUxLfqPyp+f2hvFaR040S3ffNVkR2FOOMyB6tBj4fL2cjtbYUfws+YT5zDDWVBkm
KQNH4li+kCK0t4XlvsbD8DuNIFFpTvvuK0iu7eht7YUmm8w0sSIC8+0FFSaFdm8J71EQN92muo3g
nuX/5sQxkbOabnmL8K+ezJKhiC1I11Ws7VZfBlpUe2oX1/0Url7sksKwgN5g3WelGLHiAIJENMTL
Q5cxN5Zkk60mHw0/Tmr3ktCRcsonqBeIazopEZiSJkWXDlOvP5cDgYdS4zfY9FGVmu/SozaFrVSX
opzNJjqfkzlGMPRJKOFdFNSEA/MsfzmCu0s6aFyukato8JkiYVloHXr2D8mHKR/T8Bojk+PatSjN
Q06LGrJb1Wouy6sRooiewDf9j7Qza47cOLPoX3Ho2fAAyMQ2MfZDrazi2lyabL4g2Owm9n3Hr5+D
tmyTYEXVSKNQ2CGxxcSSyOXLe8/d+LUQzsYbcwfvCLp9IJhFSNXKMxxvP9asrdc6SeAXJJp2LnSy
mnxbxGyuv0mxWgBuQ874DCIgfTEzHcFfnndkGgEUI8QOut1DriIhEHBHclSlcD2Wee45L5blOuc1
3dtbJkDALg3qG9WSGC42076boQ+3IbM8jxG5vwuFCsJDjVH6ltZBLRAnem1rTvTTYz2JIs+pzm1M
5CQHxMZkHoecjqQp7ZSIUr3NEpYkFzO8IJm7fMutDlNyya4/2RfSkA9gA7yrRJB0jGnWR0quUXhD
hmt5HIpTJ3tqcp0Pg/7pgD5Wfc7KGaTG87C2CIDElE7daGTV+kSlGTNXoDPK272VBA9aLRQYYZEg
sDduQ0g3vYBWTmIDFcs+zNkHQwMQz60HJoBodCqtk578tkyMyVjGWLTBi0sILoJ2juRC/ENaHetf
m6bxnMXIl3ZOAri2GZSi+F7ajEUcX7Od1rvKfBo1x3l1MEbfoMRpMLdordF/M2RCTGYZ2tSSq3QQ
Z5aiBdZZbZqcmiSOyDEhKGpIQEUass/P46J+dhIq3hV1z2XO0mCdqLZ17Za+4m8DQkTuzKS3b2Lb
N7rFSLAB22pQlKOdstmoOIWGJcpRwG1ht5Cw0LUaU5EJUcUCThoZFRIx7hfeicGehl67RxLE+X5q
5Ww/8SH69b3pGYmDRCKqzWXbeEW4JtGVLXrtEZya9ZScfHSRa5BR4Zli62m8Tvoh8reNFjOhUvm1
vtpBE/+0rR5JVZVYIT9TRYwIJIXvt1ACavXnVBq0J6Ia9P6F0AZW9FT8RLEFJkPiNhVCK9xC3fdV
hnUSwhZaXqti6UKBqRgBrVos9dRIa7IhNStYNKR2v9ihpXyvFSSla2oyWKGzvmIMVfwCCX4RGc1F
kqG1NKB0bt0kpy5mycFz933pMzK0rltt3XyMHhUWLhdRB6+NTTFeS8QSOVodj1wGWbHBR4kewxWK
BzJUiZhNSD7QU2U5HaRskrYb9iPUEW9ltzWgql8Jp7VAB4qT3FoXZaWsfV1UZ4FobX3N3mkkC0wS
COlCVQSHWDxyOFzhIKEqxw7TG+91B08UjKDEWZIp3aOJ0UzUtFRb0Gb3YEf4djK74KjQohKF+MRO
V15lNdquH8G6oYIgRRN9IW5lmLuoVWD3NnpOYoLw8pVWNtrVMNbaGwsJ+AtVYityPxLkhVsYngha
fBvNc0KS6Q3wZFDneIbjdt22NShecsBJ/TOT5tHCbLDJYTXtfwV12dTWH0LSW9xLoQ5tR+q7Hl1Y
AfLVVWXaDJSj4MozZchLDmtHkn6RLlRfOmF45H6EGsoIAz3uOkggNF3ZkOeSBfa4BLRgU18S2o5c
CLXAs5rDnu45RZ6k45W7iRMORTEp8xKWTWNMY0MYcZRp5hQStLAbm23iExrdoYVI2KoOLIY7oB3y
UimbZkT96sTOzV95eSR96p6/N1mQToGSTvUjGcpOWaJG7R9ljXLsr2TM+yGHeN6+bPBpdCkqeN0l
gyJJB0jwvvmitM0FlRAV64sCvSakWypVILd+XO9ChTplGVr6A9mFU56jDM7RFhoXuh7qHGTmpSLR
h8TVE1Yxa+ODX9gERYsmHeja17LIkEa5UA3OSDMNvgfSZ8fXOkp4JvMMHWmiZGxyHcokN2Wv89oD
Uu6u/qq1lB71Vst2eGVqD20D7E3CLsb4rm7DulmUVQFUR+ebLKgcY5WxElVoS7M1m/brb3/5r3/8
z2v/397P7CaLIdynf0mb5CYL0rr6+2/Wb3/J//lvdz/+/hv8OVMw1/O3o2nCppbDz19fboPU4w9r
fy2btsIrodg74LacLYCBWjVp64M3EdpdCo1q1bd0+OONGoca1dnhE8oH+VDXPzZKYcb1Db93dv4Q
eD6y3p7tnnAz3J5I2Rtje7w5+bk5x5QaAkIVsaSlTT9/d49xITkZiQNzN2LVhlmau9U3h+TKE3dl
HmjGcbgbU6hMxY742Eyh9a0yIvwlOtsASSK124Yh5tGG/7MOSyU8P35XmvqpPany2kyp2lKobH0/
tteZvdUoJMGS51eTKWEQCtTXXb9r0yoGWKW5580U/we0KtvqxiQLLqfl6vGrsA9cBOt7qekozE1D
zPqP4cZE1NSqt3cxm/toROPoqY5G8d1KmjKhghMX8arWMqaXuNf0dPXHmxe6YUrBYzQdY/bMMycC
vUzYxN5Mu+CWybrW2eb0bDgNjjhKpsoJ8dnuTQAZu+NNf+5VUjXQuPxq2eIlfHz8bIxGP1ESHj/J
JSOOLzESgAvA0Vkfb0ibXuTHb5SW0DpqVBQ4LpezFx3qSYmNXVd2PfsaJOdWhMUiwRry6IDZu2JC
sjgNquwCH33jcVjZyEEb1shTTeojg5meuKBD79ywGDocRwO2MB8zyDgimygKvH2bKV8KOJarHGf6
GT7G76Mr9JVV5vpt2hJ0cvxBfB42eA6UnKRDo+QSzPqaYC/pqsjddoWj5tcYvMcLM4i8W46cwrs/
3pSpQqXRLHAsYv4tU1vgbSr0K19ETFqaW9+Ujo5QtnC0E9/xoadp6tKwhCG5NdP52I+KwanDoDa8
faWIXFK90oDhIz3OyYCbzjGgtcQWJ5AY7RHH4TE6fqcHmzenXqWrcETnX1AbuW1hIO2iom9VGBXS
AKUydQ+hZvjMZP5aqEOyrHJhnx1v+PNwSZOS8VK1bGk5Yrqwd6Nykw3NkHWKu3OR1u7hdNaPPGvr
vNYoeWR8SE/H29N+9cvZd6RJKqKWo2uGqmqzFrukdPhp7e7SIBz0jSXZzK0GF0sAh1J1hOSRhIyv
AbtoQnF1HNFL/F+sDkHOT4EpFABAxBFY1S4qzIJ4OAS2nhWgV/JJDOLrfmSNcR1x4nIZGXqdLxn0
EOT16OEXoTDA2LRUO/xFX3b2DcAQvG5FGHxVukLzWeiWqJSh95BPWgQa27EkKCOYxzwXVApqoa0y
MzGvDZftw4qymPM0zUIPKvs/e1rQsMLyCrOF4UAua3/hmbFKKhCG3AHcEH4CyM/pWs2TAF1+nDqP
MZrFG0uST1CEPVKpEaCJudCyjuSQgYPqaukbdXNGSYDdaI1F8VsMEPMOGxwONrtUNEp/gVS/wQEy
lF1TRIA+cBNUXyAqo6T3dQnYRifdKnqyKR+4q07yMAGWBOOtXabsxakE5AgbkpGjTzY2BglbSgXy
XOqU/ZdJW9fNquYk/0uHePVMLaP+lXRleWkhSvKoFZlwgoAutphW+U3OmZFg/V0raQaCr0hbdlop
8+NICoMH9F7v+mdVH4MvoeKESLQyghGW9WC095GvlIQ/edRuEojddzGHw+UugGENCVdPjHuX4Kaz
JKrsa/Yx6E5AinLuG7G0/uFiHETVTzmeEEv2yUgYSMW5s0pOR5B8584tinrY2FkCN/4eYA9wEjsg
r3DZcYr3nTI5D/14P59GwXkvtySsgGl41pBpzL4r6g0cQEbBfszdcAUlxCf/mkR7wtLHtUUm0Hq0
Amt/vNEDQzPDBx2Oypaq8zV/bNS31awNpB1AUlEMd2nWSU81VVrWi+HXxGQeb+3ALdKahYzZMKh5
6rMhc1BVW4dCFmDENvFKK37VUfUY2FhkbVQh9rcr+GYiak8MIYfa1UyWyQ4tc+Q6u8uB3Fy0zVG4
93N2f7g3sOeyvczPnDLKcb0rpCuuTVI4T6xyDgyVFFEtg42jLQye8sen2wVjGQEC9fdWiD6q7xIj
BiaPs2jphDAN2dWP4dvxR3xodakLnR2BabCuMtTZotmAw6o2hBTucyNMl76dIk5JWT2XcgBpXUcU
mVF0rLySYK4Q0iGHMHX7x2dhRgiWdyozo/15alQ87PNIC/cwVcozI4cgiX06mM6qlBNdauoys69G
F6bQsNQxP2jWbG2hRz49qiiCPVklqTyLFZZ+F/R268JQk+QBmk31ZGsdh9rpaMPczwonPrGgPNS7
WFA50L50lnrz5U0gzTYLUY3ta1m2oDPs+1DHl46O/7uOBu0sJ6Hmj0/+7Ig4HpXo3KZJ+GPHsrQJ
myBIgNAq098JJCKLUGlfQSuR6BxPjJiMyCkhXfVEwwfGC6YnOpdp2QxW+myQCtwSCVLAtsGoEMuD
nh2ePD1tl3Znt1+O9+QDH4/AbCuZzlWb5cZssIjdts09eBR79gaTLYJTvCxlqRxk5qPIKRMeb+7A
tkBopirwBeOHMObrqU4ViGSLxtvbuB84XwM/G25JK1fEiR57qCHWMfqvxbBkB/bx3SGcG8wwZhUu
cBQM6OVDhtzCt3HXHL+jA58Gd8NHaLDLcQw5e1emNOyx1Nh+WB5VFCrFU3ipF14kg/19aE1BTqwV
rNMeskyZZsGJ2zz0+nQEs6ojCFRCifbxNgmh4WUJmE+IkaxdrttYGzJhP/ZwAbcyUYLkj9+uNDQW
wppDdcJRpwt6ty7l/Kcam8w0dl5YomjHvotIDUYnpEdraJs3CKu1f6aS+ZHtvTCx4SXHZdleHn/o
v4oSHwck02Aq5VI01IefdvctkQh+zSEl5xEIC0hFIhtEQczYLLEpr3r8KW5rPCfMSBiwUJWZloq9
ko0oiSL3VuWc6NYHXoNhEL5m4/FhgJx3AiNzrMLUCvagVvtK+RguWoMrW2m79Fxnk7k9fvsHxgeD
v9jlqaoO+nf20RqtqqnNmCs7JVbEZdep2T7yc/9OkNe2Od7UtOr/+KAlLdn0IccyNTnfzU6J0SJi
absL0MM+dhWqCkEo0XnFjnw1ici+1RkOOpUz4BM97eBNWjqbLpuiFKuKjz2tGgKrEeOo7HLiis/a
LtTWBBmqq5Sd+/pP3CT6aFuw+aFINfuGQyMxSEkclJ1pYL1OWme8LIu6WpV1qO8Kt4KolEuOEULA
A8dbPnSTFj1Z0p01XuasZSGCoNXrKe+ts7s9XIp6CayblHCraW6PN3Xom9GgE1MkoJdSFJoNiT3S
Qi1VU1ahmLlHM63XORQxRR1ZQURy7drKJWnxd6UZnTeBuQd63axUr8WaiD3CF9cnLmeaPT/2LFOb
treUD2zT+bRczPPB02MyvfeKIm57m3MxR183+N2iirRcCxUSQDwSLNJqO+Cvxa1iQM3wyscxCx/+
zLXw8rkgA8KtNZvpkUWQK+cnnOqDlNtWQXILyiJeBqqGPRhWsMmGkXzGNFpUvYJ6EVHuWBpPNdq6
NOxPjOma/vnJsPXX+Eulcufo0zf5bowlEJE7j3t/HxXapEdHH4cQ0QFB6ynCCbYUu9ov7UAMsIWi
cAHtPnwQFjs4dJjyW0bQWnzqkqa+MXtZrOmn5SYVH0fMC5m6M3q6obHWNMJ4/CH7MniSXu8B6xkw
L7napO8YOgHpzNMUcRW10+gb9RG+OLeKTqxZDj0giQCOuiYTvKbJ2aynYIFDBV4pu8wtsKCV8TNC
KDjatXmOHcW+MvHBk3JeKPeu1VaXWdgZCCoMaJEK9Lrjfcf4PPYzx1tC8LoYpD6toFj7N3pjsFij
nB9de53ov3ucKDyKlASSrSTjHaHHmIpuU2L4YzOfsVqZXPVwmZJIsFciSKflGEiL8G2TEGVfGakj
X7Ecxbc1a0FAFn6jYT2wtB5gXRwW1QrDCUdskWIm37UoGvOLEgFtTRFZdTV2sEr0lXKZj2klbHC5
G56VL1oJP39duaS9YylL3cs2HsVXMmk9MPJVT2GjGHq6ucJS857A1OCKMJxekFFjaa+5BgQJiQQM
MSRPBeWdwms5JGOzDsxNSYDhLTyEicRqe4imYNEppFGJ3ibQJuIj53QamVhC6JpO2KTRcui6yD3y
S3QV89aJmeNT/6AMTDGYvmprGmsibfY5o7BGKkIY5657w8MKeORBXEIQDF+yTfyi/FB+HO8C8yXg
vLlpLfrue7W8FmvhQHOYF/VL5ZG4I/kavvjogU7d2ny+mDc1my8aXOHAxAJnp+rDxqbYS5gAgdXR
iYLFqTuafWDArqxeetxRYsJZMQJomOO+1O4xvy4q9cbj3C4M9BODzPRL348x83ubDXsduBmIajRK
Guu9DpCFfF25DB3lrMnDVe2IE3Pv9Frm7bGXpHbmqCSi/vqw3722zhs7BUa/s7OGvFnEFcYguz8x
VM0Hh+me3rcxe5AB5IZ8bAtn52wGyKjJBWoE0PTH+9/B/v6+ldmTG5zAB0mcO7sesuem2ZI+vjYv
BHT5J/eRTLIT/f1T9WN+V7OlWUItYMgUnpw+LMfrfIOEw4F6SGjO9vTX9WndMmvNnE763r2nDPSG
Grmps4Oyu+pxjT3IHR7O3z9pB8nyujqn5nn8oR7qjbpk+KEIrzkcqnxslaPmAP8KX5oksgX94ous
iysMXeCTtBWymj/xxU1HdNORkU45Z7Y4I8OqLRJkyjucEsjdf/66O/qKh2zrxJ0d6vfvm5qNjkkq
9M4taarT90NwLvwTt/LpRG56Ye8bmC7g3QuzInyfUHqme6GDNFtx6WEU4YURIc39lCfGjVP3MxsT
C2i/aI+4HzzxC2I8YXaeHe8Lh0bd9zc0feXvbigsDMxABTdk1PtIXPnjWjQndrQHu9u79z/7hJ0Q
0yfiemeHADV6QcTCicam3h6/j4MDhWDTrNKxEdtos0dVx0Om10r5a6Do3tQH8oyn98L/TI2d/nYP
Pbj37c0enM25URdFlbNLcyAZe4nlwt38P+9p9qECfWmUomPwq2LWYDohvQgMYfbgQo7LdZpJJObW
syYUzs7k9VglYllY7onXp88XyFOff3+ns/eHuTe34MI6O85hm5XMi93YO7BMwJvYLfSCVD3PscI1
WbiEJfgls58zN7orHWRRbnJXpx1ZxZgq2nhhcuDDhomqhqNuYG/80X31/Epng/fYlKTj/P5OoPgO
zdnJd3LiteuzEbvsYgMfDt2MmBZi1QHo6BdQ+k68+BOP/NcrefdV6lFH/8p48eLVx50yTX1MRPz/
+DCdgG3+1LT37h3rs4ETighI4+m2fo1rEw5f4eOxYH9euo+n9DJTh5mvTt43NvtUMyPyHPS4MNyL
V1C15DbUax6jQEuibqL6xDH7ryXx5+ZsUgoornOYMHtl7PUNIWv677lzNq2aqXUP1+Dtfs1D44MC
8ejENHS4k/ynxdmMlygGIdvTsB37t6V56Ymvf2rcFsj//nVT+sdxW1A/GIpmGrcjAvG2if6jdX8e
74Wn7mLWJ6RZqg1n4Uw+ziWsK2nD5T+13z3Vxnw+TckPrNyEJ5WEq2Akz60Jr/EhfPn/3cp0Ge++
J0d4TVhN66xknAZrf3hO2lOD9eFv9j9vZDYhDMo42l3OS49emOjau2b7a2kgX8eHbPPnuhhlUiqX
hrT0eQkxyJw+1GqmHzAzjjjz8QdKeWLkP/hy/tOGM/9wJKjtoKeNaLg2B/oYMULJy/E3c2iFI961
MftUBheMpshpAxqzL57JGzjxLc73exZaE306LLEcS3LuPLsJW6ttQxNJu/MxpLjVFbqeCxk1r7XT
vlUMPtEv7+N4d/y2zHlvoFnCOS1bwKbjMEidTd3C6ySWROKmIZKS+pQoQKhUNBjFi8seA+s2iVhk
k+Ddze7yqOsgjffjUG8HSuLQfew2P9faIXFvU+n6BGFHzvgDdbLVPkVA2rr1YGPufCWT2wgp2hWe
d+fr2RDvFdXBINraTnZWjr12ZlKrJxALHPQwKuIZ4OEuqy3z2c4tBce2A/RspbgpCOG4UAmZMNWh
Qw0yViDmfHcgUCJzFTK5sU4mT0ZIuurGyBXvmx6NgB5qp+yu+E1RvPaHdmStlQJMvchcK3mz3bo7
J3LcvleqQf+h6zHzsWsL4EIKqOAdNN6BOi0k/e5GHTMHW0AUOD+NviVRFD49QKqkyZNq6xAT6G5H
r836Va44Y3R//F192vPxrqiP6rqjUpbkpGnWRQLp2VwQcR18U7lyDofWcM/hOROpSOZ49lOOnmev
WiMJ2bAANzQTIijq+NpNNPPi+LVMg8T7uYpLQZGlcyEEz1E3n425ZVw5blwG7c7IyX6zkhoGctwP
r62dWOvUVsXV8fY+LZunBlk1m0jAbE77f/XjdyNj7bkxAuC02ZVNoJZXUVCEN2QKquB4K2Eaq9Bv
nBuZQsI+txLsQgRRZrggNe/S1EscroR+W8nqj1+UydVMwkdS/axPyjggfHhztJaLqsytMGzvZ6tb
bYFRm+Xjgl5ITigcWnNp1FUxrBOzldpNWGdESgB7tySI4NR3T2yVPo8kHCcjuWWViTIQPeLHSYSq
ZGNUpTruDCSvGyt33nRoG6BHXGsz4ITI7I3RVN9FiZnk+AOZ76Ao86mOhqeJsUxywjxb12KzUVkx
6wQbZJ6zbI3pveio7gPcNiSdRZeNX58Y++fjMk3S+zQGTcMxOMaZ3azWZrHpp2LYTcq0C/z14XXe
Ju76+I3NZ5ipFV4feG6bF27PlcxZ49mtrsCg98mZXwqp2HtiesSaMIJxd7ypQzeExYlpAIEUM9d8
CQBqaSDPU92VBsXfhaGl+be08YiHP97OgXc1vSlbRRPN0de876aK6SiNRzu4Turd6BnuDUknPQNo
G+6iCqtcnRAJerxR+XncEBo0D7QOFHRQqMzuLk5NDhqDcdw19aA0aw86Ki4GR4fSqceFDvTCdgju
oJRbveWezFrK1YyqS4uDkcfUBAiLe6VuFXhbiUMWeEKU7aJuKnGL6tHYtIpTv7V6Q869YepUSosy
I5IEqhtY9ozRUe50SwP5p4AQJM69TxWyYHIZfvXysLsbFTwuWp9cO7U1QbYJgQMxgUoELN+Yr6p0
1L6NQ4ynggQX9VtRRebFYI36fQlpu121tUlGgDm4ERVbmD83LqIcXGUAqG7ssePufNVuxYkXeWBo
5Eujyi50zqpQuc++uigYo7zlSexAbsI4T52OnIigoSy/tCPgvcuqIiBlwxlOfOYEHDAv0XPaX/TI
ixJUiuzeSZiJYckef9cHhiGk/5wdMy5akn3Ux2FIkxIkdhqNuxhu/HoUJMLUropjUqj9+JY6ReRB
LRzBY5eEL54XYSxOjA2fdlTTZzs1TSyFwNk0PzlvZC4jpRhGbBwTgivv8ujGcqVyV4Yjo5TU4mAX
Z2XRXdQKLElML+7PwLPEVz5PTSzsRqkbxnLi+058BwemciH4DnRNBU2JdH72zgoDtWZoAmNqsL8j
Y3YK93kMRjBoncRWuii1DLVtp1idsi77wv1Gz0+z7eAmeMWPv6cDY9skXOH8zGQq/zSzZm5qNI3L
COqGzhYazcr1U3xUlv72h9thUpisGDhMhT1XTAxCqKgAYQ9ohqtCWTeiFUS1/osL/GxzvKn5xp2X
I5mWJ328qk/HpR+7HqFEYSKcCqfJEIuLXjVrYq48dwkHVl2hlCuWwMrELmijpz/RMMHDzL6oJj7d
I6HbSqw1eb+L6hctfu7Fi+Y+VWO5qMx1B4HleGsHBlPk+P9uzZitB/WMrtOLtN859gshLFpHElJ9
B5rpeDMHZooPzcy2PnUYYfob2CKgzV0U7XOGyBIZ1cKqnrVG/ec9/dcHv1f1y//1muVDiX2qnv3j
P7Y/s6uX5Gf1P9N/9e8/9fG/+cd9lvD3/I98+C/4vb+3u3qpXz78A9zLoB6+ND/L4fbnJN3/lyNt
+pP/1x/+5eev33I/5D///ttr1qQgDm5/ekGW/vb7jyYL21QU+7fhbfr1v/9susW//7b4iSq9Seb/
wc+Xqsb99jdWUawUAdoh85qUKd3P6d/rf0PpxPjNWoq1CIseXllKOoL/998M7W+GakjBesgmQIDj
19/+UmXN9CPp/E2iUXMswUchTU5nf/vXXd/8c23/zxdx2Jf3cXi3GFIZ11n1IgIwsGXo0zrm3YJc
lWEfFwmwJJcw6mXiW1cRRMKujO9dke2JtoQUYpSEKRu7d8/n9wt5bwgUH7esv7dskjglJ1koa6WP
LUOLzLqQ5e+C4N5uKdlnhUp4b/jVVhvfCGGnRlNDqPUJV5Nf3U6AZSbnS47XEGKDhbOHu+YRXW1p
7d4R3Y0luuvz6sZuPMArV5DLzmQBIIWyiACJKgCbgLRJb/ok/Xb8RqYjLC71P9soZiQ2NYyI6DHR
riHmmz69dw8Rd7Vrqi6W2nEKota0kAwIC+6sOT6GLdlAsnG+45aTy8pqnXWYjLvKTJVtlYlvJNt+
7zgERgjiLM0x05dLK/bMM+FGT4h0iTOw+re2bsql4eYavzfCJ6IEl8ro+kuR22c+vkdII9YLtEEA
mABspIjPA2H+9PCNrKqeaajpopWBrXU14adAcMcCXBwm8kHtnlsHa6pPkK3tvXQpgm8TDTiFF53c
J4Cv6Zt4MtIvnZq+SsCJgQ81vEaksfL0klxpyQXjn2BMLsnMSCiuKnCpyNNd1hCZWJ3dZKZyPjYs
zUiWi65hXVyzaelr2AxDrNXg6ImDV5IRX6Z1ZxMkuezK7IpA5zc+tx2hod429ZRgFRXOo9OW34rG
CPeKHdx0t1IkS2zCJFnlyBFHG3OP2nTLqo0v0bstawlLxcjVc8yaxKklmrGKki6+DitWqdP6rWYg
WKo1ltiEzdtYF7y/MJp4NV13JXqgFpYXL4oasnQeJwtWt8Emxm3ryUhum5EqBZpfEjBhgPEwqIw2
1cosAlCAnsIKLWuuPD0C6BC4AwJSSCTGZKnGOI2WJBrWkd5s4cniYx7GjTLpshA+xqssjJ+GpvNX
OQtvkCyDviiK8T4PvhuwWfACeXesMpqFFQJpYmlyg0lvqVZWRXiDuywTIHFGDdnJ86/YMUNsVx87
+JPLDNk7aAz1LkDSs7BKyJVjvh6HDdqSLrzQEjKSRhv8HGFm56K0Rp4RAD08O8Riu0RG4YCGOeJa
a5L4NqqszUWmFSEBlUt8VFU33qc9nLDEjr44cUaGhvc9iuxvg6c8u1DL1VZCVQvJCRiMibv0RlyA
jSM3aFatqe2yMvsiSyKPrXyr9M2ZqnA6yFKD4/B05ALq+Kbp+10zUfOk8K+q3NsnImBv7K4I4x5W
rlnc5QlLfB8L6rK0hjfwcGur14gcV2EJWdcxgVb9aGpUvnZmsiJ0Cnaf53YE1FnAChvVXGn9+aDk
5SLNkbr0/RidhVXp4wA0L4eEfChryLw1jBQSgKS+d+HY4LRC4Z0G5Kir+qIWQ3vmcapQp3170zfw
6AghMzQ02tCz7LBaE83J8X7oPwKkQkLbxy9GJeVSguTrkuSC7VYMakd98mriWFMyJ9Su2rF/0s/L
KLos9JSQKJE9AeG87i2zWvaGXRBkR59KJhBe1BuvKXGsGMo8UqSs9Bs5Pitpno8YnEioLROQPXdO
UmbLoVaJ57ALWNkBBvte0c6YoQh7JpA0rcAcdUmbQcSLNy6bnm1mlncZmqsWatya5FIJ8Epiqm/Q
rzjKCGDHALrM1xH1yE1cTbQQPrqNdZ616CeEOS40hw6r4mVfNOpwXmXWVSOQcptDeucn7t5K3bcR
0siil9qPOIdQlMQFNE8fFFETlN6K3L6t8ES86U3EgtIAyt4LYzO6lPIdmVbolWHg6YyKjpuvnDhx
FwEZjojEAICQcuKmwNkLoGNuzaJHHe4qJRG7sh3WIq3W9Ax4o65ur7WBFCLU7bscwlKH+gmwi2Dx
4NarKoNb49jfCVkH/xJq5qOW08d+ZLH6jMjT4/Or3W2YAEWVVXNdefl3IdxvbqnBqvfAGLE9r1YA
a8ql3Mt4fBREyUx0UhKxlC9G0H5X7FG/NU37xQ/5rEP3AbNTsU4sG5iAQkx2XpobGFcPJcEum7pN
r4ldvCTysl4i/f+iSiVckdMHwWFlO2SVeuRrUgFl+5t3vJXMIktW8TFxj9ETfITwvET1iBruSzRk
j4aVQaAsbW3rpLshOy/rFoSHL8+LBxIFYTBlgGqdr4kAZpgN2UsfYH2DK01WWEyqAu1csFXLKDjY
5cq1zGypgahpkn5pGh5QQRgJpHd9ha8YL9ikJAutLzRIoOE2HwuMBSLfl7ZRbwqVuMTcAr9faBAr
WX2U9XAWZ+5ZG+ffStMG85wpF6SGjK670fxiYv6qD1ZYvFUivibAkDpIYABM9VknyOS2yJIdgMtv
jRKLM6PJjW0EerpJx2wT2cobIrAniCzxAv/TXdqO7g7Mmdg66POX4ImKZYUhN6vEuOn5Du3RzfZk
r4QblnVkPTffcPl8a1QbVKQPH1FJJFURYO91BPVCFlB4BHEDDjZxQgyfs4QVuNP77NsJsR3t4GJw
dWutoiJeoFsuk0sIVOoSHEm/JNz9sZ8St/y0YOvT/ULxLi3ithdtEt+qHeloKrlsul328DnF94D8
gjDzzkuI80xbrUIxHMayl0sSztsdVtAVwU3BQgM7s7RzMhiTgbhZYiGIO5SEktniJuQNSnIqv8gK
hpvZSAozWO9XMahnig9QUgZqoUy8w15mArZsRRfKrCFeC5LugDjAtdMgQ5por4Fm3doTqgWgxQqU
OgRx23qqeusuHWx/BRbvvO2njLKvrNe4l5xATunTXWyoFIRib0YEmondXrmd5+2KrP+S1YTqREn2
4JsMJPXwGumU7oBa8xmZ6lVTtMNlwKEexYjI3mb+rgmMJ+IiXrTwAiBUfQls5dmD7lf2jCuY3a7G
rHKXjs5hQh7qr16QR3ue+bIrep6HaNwrPQkvlKrbkSesbHyKDRuR1m8K4GgFOD7zv0IFBK5IRMAm
sS1ku+Tg/6iQtt5W10HvdFcQI8u7oNcfXNXHA8z50BLoTnHWucSyD6Pst2lsXZtGzhrXHy7JQQA6
HiF6BM7p2t69Lpw7pcxtCGf5V1SkmMOQvKp+/dVqSKIdXeN7Z1nnCjZXWDnXSUteRF+/ahZRyvj0
V43nT9E8RrSEhPRs9I61aAISqLvOAUU9krCltvltkZdLE1/CuoxQSYfKi90kfJaWhNy/I6M6XlQS
BmwYMNzbXXRrcK6Uk1ywbfXgaroY3Xa3ftWve0P92hr6deP0jyXBW2dFZhU3ZSBYyoy2vQZS17N0
ETo4lnRZDlBuLWbILcHcUDPEXZDZ43mVui1y9eqhotC0r/qKWkMbbImojc4oP+0geQw9QDK3k+lq
G4rSITuIkSWHF75pm+ip7yLzriy2ASXSCU3dwawpjTuMGaSJ9KF+yUhyF9oeA7LmQrHNO0RJCgnJ
dfNYxWpDdDF5gr1W3PtSz1FO9uGlmWQeTu7RP9edHxk5KisLqS5J8n67D0wSBolOEOuSq1lUK59z
MFaN8kytiJz37Y1jj+D0OX9csN0H3FVzTBV0ycPgvlWtWW1TWOzLmEDQM1aoE+PjEoJhsx/7aq3U
gD5l6aF56atdV8f5ivCCQrtnut7pHGFB3iCSfYwjSdbdeN9IoTwi1SQ8R1ZPUiag9kOn2gxmU57x
yMhBikhVt1jr+aE7ZTZxHOaAoerJa/xf9s5jOXI0zbKv0i+AMPzQ2EK4pgzK2MBIRhBa44d6+jlg
Vk1GpnWVTS3GrBcdCxpl0OkO8Yl770Fx/JS41WsFJQu75fOQZO51ug56KPhtsEnfXbmiaojaj8zM
3EOlr10YT1H8qpfNr7wdh9sid9uzkltXSq7dcb9bX6A0+AC3St9sKnKmkMb7kAgsLLzadVmr836e
jeIs3IXzSk36MK/7QxXNkGQTcValcKj7CAUz1PZNnfSFDk86TP10aiDQ8GK2rxo2krvY7IQfS2f1
dUhe0YaiZPnFE7gl+vkDgecZ+u9Ukh0fWdohTvXvK6DjK1NOp0xoP2pH26Ur8WGtGtteooM9SWnB
D62ykJBabOF3UUEqN8xBopU+lsno/SaLJfwI50U3NuRXO0jq+eymrJMzTV6hxFflkL2YmOQBXaUH
Td+YbBh8A0OhqPt6Yy3GtJvMSicekz3TpFq3I3i9/ZBjm2jNndEv9ZU1v5Knv4TEp9E1pwdXrR+L
hSSS0hocIlrBBZv5uh8X8aLSOOxwgfO3rspD17TarjOgDLmLu1eqhXzNjMy73ijvFmHFpzieW1/w
e+ou5zZH0jVx8pRJTqaCvGO0em2q0eNcx9b9UnePfWWd6hEo6pxoR1u5xFWxnqfV+lAKbjuxAvBQ
HcGHFmAguMpv4dT1eEPI3E8CXwX7Y5eabk3d0zh17ikGa6W7MRmQ0xoF1tRBEk1vSloAcgqN3cwY
M5Nmec5dEiI5eQBpOjstA46VSYk1LK/3TUuC0dQlXNI0Ygwi97buEs0TqeQ+rzVnQ+a63/Spuife
7FVGySepEBV5X+kv+riByzilQt2BZyzG+dKoheOxw239scfv0JYweMH3kgdlNNdZAex6GaJxJwcQ
YUSAynPu2ONeUbUGmRanfmxX+pmcuXOeVsqLOidwaJRR7EZd745DQrA92ZTlMe3SwpMZDZuBzeKc
kREfNisBZa02dmFZSQrqaGzAiDX7mKuxxUsq0ZtRILlQREfdDgGcXHUDiZdiEbYXxfW1OY7Pvavf
apyTnhiT2zEG6TIh1ctVa9yV+kIDO3TXius86K1S+za4ifhsONgIWC2Go+E+CzCtxqrmB4ATu3Wx
n2Q2NMf2o21abtjKwv7MEJzCILNXAks2N/rBKcszPTGMuhyj09TalUdCVjmATG1J8VYJ5F2q0dpL
3TMjLd3Bw/7IeeE1donQ+x50o7dvKPFS9j1nuSgdyRhweWBuABTUb4myfxtgDbKNbJnloxT/no9H
7Hqs8YlVnAAImOZ6DRvpxRyGrWQTZPfWh2lI1H0pi4vR2j/ZutSeXlJ5mG3eMpw3l9Bo1FM8rsd5
tOHJJKOK48bSg3pjE9bpou/ZfjwIJGRnEimIZRsQLVSZ5SPwavbcf+LAKItzWWSqZ1RUDLhOjlFV
yddyTwDjboQU/l1wy7La5Baa7XdiEENDcs+G9n1qbEu9YsfKE1UGui4TX7NjQZX94owFE5F2pc1y
WuMwgs6APEMdH5eADQtoHXalXK3b8kvBX9JkQ85sxnYPgjh9XCvWOUrBeqjJIauLXzEorMRI6G06
UAkKPCXPqbJ0DxSXZ6jpDtKmlKSA7g7OUG2YmJu8nbk95BHjAHEVETxS1Nr3VoCPqrXs04yUByw0
NKPbOYeASuFU7cdLelT7BKOoFdv7dHabU9tm1x1ReDflYB5UwMe0zypLZDHGjwmAu1PZalAOk9rx
1biz9nM0aPdjI1AYwVVr4bgjSDXuM91Co4A3hjYjo/Qv5EOdjvFDMw97vofVj7wlK8Q88mRBzCj7
xgMr15+/vqmmp/d6RWZ+hI7NT8amvO7xwo14ja9r4MaxmAgYGEu5axQZoLJxb/O47IMoy52wGewH
u3PdsxzsQO0rTi04xMfeAF4Ud08yncvbP95ExtPQkMHRGCTuK7OPytU5pLl+riZ4KTA2uYFoxbgj
r3vPfn302KcnpNK0v6BcPmCbJ4raNYkmdNr7LGVzqbJbIxFhfnAhUtdyCTVTECzopleUL3roKPVL
o3Pym9DLSDnpu5u5HojWlZfVnWm8DWL2e+3VmoYrM8lBQxLsFqyC23hOCOhW79RnBiIa+XMmTbId
gJ3ortc5I2maoPG8vR0665OAuUdzBizQWTINCH+jHNQJCGzXfRer9311zhpwhhEAZbiFpl+2e1VP
r2KVmV69TJmnEugXkMN/qOI1J/eWIibaKok3GygPli3mLbZ6MBfSvxcICl49tGq49DRkUb0i3zbU
HVHaaRinPEOEvwI1EPqeoOvBjy3yGstECVbmhCTjMEcu0uic1ty7RtxWVNFp70+jrbAsqADkVQDO
TdZW+GBIfslPZUH7SuAz6ZXR8townPeTEgeerSU88OWdr6B7mAg6s9sk1JZZeErNKZKW8l1ZKBNk
NbXeWj5sOSEkqJtwOtpc+kTmggjUIsJrhGmGbhwWy/zGnJ8Tj9qk6cAPuFp3b47th4Exm5mqQWpf
ZR27pf3oKX07DbJFN6tERCiADWoCdNLWN5EVHvSOzo1AzZIM8HWX6xDpMRH/rJq3il97bVtND6tu
M7Db2eTlK80XM4/bIs4IrMzVXRSirGZEOBC80E7gmc9iBq2ZMkkiDiWcJaexwcHTkZC9I3UXYbtQ
3zrp+kWRg3Exovu1qJhyqWnmF6bhcR28cfUIVCgQqyCS6W2yLlcYHEE7TIu51zKoZ+QFWGapP4Hq
/HTc8Z0oXwVCio6nnAHyj2lmVTs1oCiThauhxjynhNtDHjnJr9uT3JUWw92m9NNmlHcQjE7DUBun
hoAyBqqOc5WL4dDMrbFzGyaSFSleQcH4nd04vUKRNYdBr46kXpdh2nDPsKw8NK1sYJGd1Rxc2nlq
M2oHUdHE2DcrDUXjlnpgKSB5jLa9OJZFTS+V01w/IrMrT/bKE80cPmgdQpFIheSVVO6dIYoAmdi+
NTsKE+WBeNMRxs5qkA+pj2GW1SpFYnvM0nH26yK6pKxIfHvypjXtwyF7Kmt6v7mH8mCl076cL6sJ
ZqiOD3oap3cSavxo16NH33lyLWc8W/Ae5vl9miA7WNlyNdY9vWNeLgfdEAd1Mn5YzMaKxOQCFuf3
RkVENYVtygUITBUmOAYrPN6mFytNSfxAlGqqNO/JzFXBzeYbGwCQDxHUz4tV89F9JPvthSSwnnLE
9WAZPxIKX4dqbl+3RV/4FJJZaV5qhNaJ2+8zLan2XW89N6TNrnDJvFxvI9CYFx1KTq3uLCa9ftHl
V1PehVNkO0eYuC9FIewjgRac2Dr43j45WyR5gXtQ77P2xh4KwMe9cerX/I5ddXFXl/O10ql+PJgf
iCGvs6y67TH0KZUd9om7A1ZACWugCszXqyZZFGTGP7XBXPYgG2bSyLJTp5IuXihEd+aC/l9vNBqo
RPrmWnMF0Qoy6RlB+wtgcUgTnj0sOE95qiboyrs0kh9SlHtHQblqu+7Opfnhjs66NbHGW4CL2Gb1
3PZzori2eV3gzhxbdcZ4KJ+hEKJOtvZWyyZgLFC5qfGAK7hUiDXu0nMtIEuRtq0NznWl6x/pQN6z
Ek09o5jY60yrOTQ9HD68E4goLQvuQolKrHQgK2QaxaBKrjZ0ZA90EGRr10JsH5UACDq5G7esMfS8
VksL2JGT7RfpkPsV381pDVpkrNeDNQ/GxaUQJAzkqqkSru51+Z5OKeRew3l26xr/2ASvtUqqxR9H
LN5xZe7bhgguAZaNW967KQEtIPiM12sgTId8VauLmvK0Kom87/Q1I8uqI/rnWU1pZFW95yoAEqiz
1r2S5umeY59hU8ytwcnYPI2GcxQrDWo5EXwuMtubUahB7QWmbsgqcOLlu20voYxaLnd9CpwJNhQL
Pi6N5aqHqlEfbMYBlVujJeVY9l17HK/KuH+uzOZEEcnLh/6Q3a3wl/bQKTbA0Ak+AQIMRiRClDuV
ELKmkzek2143zQxKz1hfLa38JFL3qevY41gTPD2b5kBzI2+Ny9aPzfHZncSTBC7BzgcGRtrd9LRm
1TA8LzmLxGXtNuIk25p4fmCEdLCkfRQsOYCrGh253piBi1Hz3UT7bpn1Yy5NAtJ1CEuCcL0lmfa5
qd5mW3NR93La6eqTWMvlNIM3dMmzrzIOarNvdkNCmwzryWfAqZzgD/0QdskMbylyfy61kIqHGtMA
kTvYi7jCf7Ojc5oAOadJuBj19VoOL2sjkMCo6jFazelQVeprBDn6IvmEZvMyLPTcDfm1XqsNt/Us
0DWBPIPjkr0T9l8FgmiDwGBEvGhE2tnLCXbZcc1AGTh2b3IsMd+00gVaXKtAHYbywn90SqNwUYeC
u0dyM2XU5U1uW3vTnt4texrP5HN7g6FL5iGxpLxIHpVcJGFUhbpIP7tGuDcGCUxEnFPCz/G1ko+s
W3B1+WVuHAT8lzzjqmgwCC8V1+NeCF/UmW/igb1IFMnu7CxGExDvw3p54olOmdt5sskD7qnMhzhv
WW/Z3ioctogODsHacc4Dcx5uLwXD2DBpsqdxXq+bNbF2TR6/KG3j3tjVbNDmsF6Ms+xKGkoRMrKm
8iEexkrmh2xp7rNOW/3Uru+rNLkHWJcGmqoE5M09aHMnoHNW7CdG6z1CJaYwF+FB1I91hqmcXIIM
6uL0iYTvFqUz52I180TR2U8xDUiC9Hafu05ILUI+Qg5iXm3Xu4YI7Mil3ZhrC5khoe2yry/DxDh4
Yv9GLGGT75ayCFwXHnVqlcTUOaU4LVQX2OLh0wzzFHSd/q617eMkttlClUp/tWYOqNI6raAxZjc6
rUumH1gs3CboxfO4orfLZobAcTEFvRy1g+nWR/jMZzXuD2q9qbZjYLFNe2lK6Em6zTgORWe6Ls6+
61C1D2Ac1HnLLRrsQ5QW3xlo5fYamiohX3miEsquwdaOsrM9RMRum8meHOhbd6oe3RySrxLpcxiV
C5H+zg6ydkKBfSAG/Z5VnvRnR96NNYu4IX0k++Vdrak1rFn0FNsZg1Br9uEq5BBtM5DWVxC4lUOr
rxDTFZQNAKZWMhWre47j99SJP6W8dkHewrVYSdbXmSq10RwsNHTQTepz0xbG1aIVKMg6ENml2f20
i670BkQNctB5YZ36HhCE6gy3mgTOuVbTs7rOTdDBh+HeA0/8Cn4CCEd3ehpbM2J6bd/Jgicf9sTP
WtMeCqX0nILZS75YL+QYQM+zi3A1SWAgoEJ6bkHNUOZs+EWePRXrmBwrVzW9uauPOdkWu4hV+47k
nhOjeSYl3Nt9uxqKfQxbgG6SfTaZSEfEhJ0f27m9czJxXQjlxn3Z5RobnwJrPJh0Nqd2znlPRwVF
ye1J9+37J6eUvyCGFmEuERuow/yjU5bvJQMof3Fl9Gys2+hmQ8Epzr1RJ+n1rBona2bZSq/YAIIS
+a4j0tBLm+rlbo1VKq5RsEtb5ie1nnR/Tbs9hNsYVUG7MzvlcexHQBCNOYZqZ4Mqipv7YR5uZCXe
2u2u/aUm+Y+EU/+9JuovIqqr9KOr+/pz+Lty6i/f9a8UWP8D5VWmjizu3+ir0u6/Ht6mtPhdYfX1
M39IrHTj2xanZ5Ae4jiIjx20hH+IrHT9m+DMI9UQSTtJ4Do6o3+IrDTtm8o/4k8IwELC42r/V2Sl
iW9ooVxEwcivTOLLxX8isvqbgpW4fTSZFrJeNKzoncy/p/5leYH+Q11Yl45247x3plmmgIQmQmag
QQ+QRtY6edXddlkQGkv+QyJHQQcjz5N1qgWdapMez/xippPtmEs59/9fDrtniqzm18/07e+H3f/A
I2qTwv/rAyps5RtopPSt+K+9TKtfb78fWNuP/nFcCfFtU/hqKro9zcQ6wFf+OK7Mbxbatc03g0mC
tCyXI+4fx5X+zeazpovgbwtoV387rhTxjXjALTJVNzehGMfWf3RgOX8Vj6IB5P9hZk5C+B/iwk2a
9pv0rLVjSUAc4RGGcyl7Lm7E+DGo1qv7fjSNy8j4wjhFTk2PMKK3z/JLNojm1RzmE+vQ7xKY2mGM
k2wfMa2z67rxxySD5Xbb12Vx5Oyh1IMBcpQugbRNTuXcyjbd01eVSK6OdQ78JRK5GwKw8GVn1Me2
Kj6TsTDw91Mowf4STBTmQ6E65U44mXnPUtTVXedW0TqmPxp3gImhDtAyZ08GfQCMYDobjdibBBPv
iw3rPFr2jaNHhFuVEaMwTZ93FcHzIYUZ4oB6BUmHHaA+JhDLdsQ9UcurIZWwRvGjV3uKASwKCXxW
NtMhtox2r/VJKApGjA0F6F4r3cdVZwWmxOxCIE+xTQfkHDUbWzY9kjffQzNSpqryXWnfj7N1w0ae
/nn7FWMinxVVqj4Pa/LqUq+PYCImT+Yk+elFySxmkeu+wKu+rvZTY4zJvmlYpC1FOjFZWapQ6Usw
UJaoLrMxPNqTfIZAnQPfFfVZyyJmgFlCLGkRHwxbuZoYcQxQcc+FasGaQhu2/W/gZSxZLPvIXEso
euyahlSTAc9YzK6vzU8Zuj+PWuxpkE3zPGdQNDnkzxkstn1zz+vY35C+yKGTf46Tfo0vcHi0JgqU
jCxr7+t5UqzoXVXYVGn0dPDe10MioDWXxn2Xa8mL0d2tLBF3rsQTYhSXAvvdddO6t9bc6OcRkK4f
5Rll3RhfNSWCMbOHZivn3Zh8L+fKuevcsHMT59BJ80fu0ItOjBN8meWof7TGIFVmoXMzDQc8Dmtt
t4FDWFl9HciC5OVMkH9d52B0rHEFJTUR82m3PzI9rsIymX4NpbvekrJ1aKwiCjiFez8VSEntpty5
0Qwlw3lC1Kjd/nZd+W+EruJvQldSBS1cR19B9hgZcHf89RRlwioqqcPn2B5uanfJflAdyFqZc9f3
/Fold05j25DH187Do962mh9nrLr//cMwv6LXflOp8jhsbBQYY8j6Iqvn71YhZ5YFurEctM5wyc36
3cntzDfm4X6KsqckRhcySDZSotUnr0mY7c+onGbWPH5iK2yG55cxRymnFOrHsqbvYAwPpcneLTeA
WHZ2es8m+VQQy9DX2skqQOD2fWiV16021yelsZATb28GNS6RbpU3LKUjf06MX7Elm52VuL5GX8vi
135ymIE0ml6c2LFpPnAtFntx3RGcNHWnYXtTKP3AgDj/hYZDZ/XXsaFwLEIfYuHy1bbsT1/v9Xkx
7Z2+PM/18qaK8XtimxYNeF6fYLGDkdve+/ND0rOz03zz9dkKQlHhfb379a3jOgJ36ZsfzdcXvj6n
a76DDtDPpnRAuCutk2qnu7p0oIJ2SnuS26P+eu/PDzV92CVR6u4d3yXS01fNO9XJ+QB4k4d+4mNu
Nd1DHKvsl6I6uQNqbEB8Ogj6yDDDUc33tSqf9GHADZRLNqwJTqXIWcKhqHK/nJwHtje8mnHXHPJm
OrhZ0p4MBJgntA8Nou5/fljM1wawNmYgUB+nsmpOy/bm6z3XrHxSnZJjQRrrKa0m3tRYrlxKJh+8
VX8yqng4fb3355vcAJDZlOphyrNf1dhOoePI/vT1pnbduyzXin3T2WdtYhRvyWlBFWW9RNRDjG0r
Yj3s0mWEl7h2OI3jW6UsfVjUBTsHdtxkti0r5HDI2QiZEvb73SpORNlDcSMumrialzpWjWOZD+tp
aADsRSArvKWKdBCnZMTxaZMN96lzU8bPYrkY2qY3wCwEQNVWA7fOF6IB2bNpWIZReaEar7TUOJlu
/5KWXCxAo352XXH5+ovoipGsdi4gha+Pd3GljPxOkQfYcWCkFs55sQtrr8W62Eei5NWsx+rkrJWb
e95EymuB6ofYrG4/mykosE5CMx6ZPJqgkAbttYmji9yOd9sh1Mb7epewwO7kYsIOSGrVPatf2hOQ
jvb09Z4wQamZd9AcJH0yr9qiaOpR0X5kao2IL9uO9683Uz/8473CFHNQGptcbTsl/vxCXGA4hZ1Q
BVNB4l2sIMTnvp+sKzhqMUVBtiIKjFfZCMYAtMXGvO7JkKlO4/Y6ubHCS/b1sWHCEpaTTUoO96nY
ME9UJ8UhsgBK2lp/tiEDTDUTnR6Y1NdPKH0SETKQ5OWhL7QwY3Uba0J5WvRfLhitEDkp0jW3uZ6R
YLW2R3bw8wRr01jGnZM8ldN3q3AfcSQq52K4z6X2tubpj9VBpYmx+sGpOWUowxkvVOjaOLcDSNSl
j9XoIFtEs0tle4TeckGZG5QGy5sZayx7GW142fDODqQNtRxNVLtu8f2UAwwFgLr2eR+aY1N506bO
EykzDjMrxR4mqelPDEFg9zpRYHC3c6BFOjmSS2e+3pAHkVYSwchIk6Y0EKXNAQtVkMaC39RmTPSr
9TGSzh5U80flpjimU3aX+XTrpgYwFCKKERlpvi2rmzLDOztZ63EalTpsvo8dF1THKuT9kjmlp8dc
2RUdooCZK69ydvM9JdSKnSBAwVd5SzxTGVkMcmb8klQG3CipdAryIe6ss5NzFVpK3TwlIj+sojeu
7QFDgL30J+lCTfuqR3qZIeWOC6LTRmmGlVXCAS87ESCeJSLVm9cu5evgIKEFX3SH8Gq7MM8Je1Fs
jsa1mnYXKj/UP1fauhhMkRQt0JPSuO1+aADRka1qy6FjYg8wXWlepw5QYwaYvTTaO2FQ1HCf+ZgY
N/k4UpUgWYz57K5HhJ7pfl6VR+Yu427t6p9fD5c/TZz71t4x83l1SDzkkSAIZ2tLqkr8WFEghOQj
9R5e8cUbmXIhY6kG4IhDdoyHgzAa0HPVunITVdYA3gIXMKMny7E3QOwphIu6jXlWqMGUtCsPtpu9
RmVlX8Vl/qNVojJsk3SFymKCzy5H66Vq2Yay8akQu8uGW13iWPscF6NnFSV/Tj3OiFnmE+qU/AIx
7jsJaxkK9lgPmMAUuFx198TJghhHhEPd52wONjW6UNJn66VZCHHpovpsRBSaQ9KhSam2nZU1pftW
sJtgxHj+eq6+PqUW5gwHcPg0kjccrBxHMeO0NLsUGEzOkLUHD3VnjNX4nMWJDCallaeuSO7MZDoU
7lTvzanSqN2EfXBn4EIj937B8Qlx6FkwZpv1Z3zhA+jr53bu7RMKvA/SL9nAj4FS6+Z5YhgY9ufY
TfW7SOLertzkNG+fdIxSOxGwHkZrA1XY7DjunO7hq+5LyS5FyqURPkwwD94W59nh4VwlzLnjQ8WK
i4FisR7yuP0wje88suSWIF0SQAVPe3erlqyanLh9bEytZ8JrtUGjMUWbre+iEWnQzc92Mg1BEi80
RfIRsMsWfohwHXHsq5FAB1/AtMN+ta5UY4bTZ1yZc9MeFvpHQlQRaoMqHC5Q+EK7J6A0QsC2GUaV
3aGNS2RShIc/2Nm5HsCpxwU7y2Ziot6ZQ7BOeoIrOXmXmRozml7ZbuaCnedQ3aYq+hPGU3viRFnb
NqzxTebhSpLuEsQvQc8p5Du1Dl73p8tlmXCx6VodnJCTtYNiZf8q+v7St8MJ7lL47yvRr3SnPwtR
Yr01YvK/Mpq5tjsspP5aEOf6bKxN+7M3lf7KFJ8mxL+dkV4lvWqex/GW3FYZFkZ6neIpDWu7/lRr
Fq0yeZvYs04twn58vpoPMfMlS3VsPXp9aBNqhLaLG46WagoU2o+vR/2/g7mHf+97/MoE/tdzlIuc
f5Xvtezi3wcoXz/0T/Mj1kJsiqqGUdrWCQv4c4LCMA7r4cay08nQ2zIS/ml/VL8JbLeQIrBVY8/a
MiN/sz8a2Jwdl3R4AEtM+v4D+yNtGAfbnwcj3j2Dx8AkkfkJ3AaOyr8ejEtjJrFO1K6n9fCQ59wa
uVCiPmOm7M1te061vEZENeF8gRlUijoKaxeFIjgJ0mn6sITPBpJ3DI1uZd0fGRWKDPcDmsZzgs7e
H/O1pKqhTQYu3PqlG6Fm73ZzpJoBK9NNS5qxx9OKd2kDxcw5r5Wu8lcxTYGpc+WI5tdOa9ijqj9j
CNZ+l0TXy3DuJrqIVmd6YqafldqxHF9hFA91KJJm8Fp9vrAefRcRsGRNaMdoiu7AFGPDmNrAjLdd
SYq42sbDMI6EYkO/3iyGiNOWoCuiW1uW19FYZIGstRvLWCAZckYWZLzKCrm1eSir8Yol0UlZ3epm
iLg6mUj+gWuoPnrqV9nnWbCUk8/CbSbZwzOIZQA2VdVhWmGqqJV7V5ow7+spcBT26VWsbr4GTYZN
xfoqgjozNwi50Lv/FKyGoBYLNbBX1gHRYLzHkUOAaaS6h1yp38HQgzXWAeUQEQSg2Kzv49xMPP2z
SOWuVrsHd1HfE92Y9uglj7mW3+kzjjf0YFPLFlcCdvRHO0UGldS6t/YTWdF9/LOQiK9lwnoZt4Xl
d2xljXJ5NPrpUmTX6LMm362Ml4KQhrRMrseuRRsf91lgJJ+2rb7H0IQTRbkZu/pC2M2DbRYrs6vp
oZ+tJ7WM86BZI8ZU9hiHcVywqecPnXpr3U2SLl2sP7uoukmN/kBWD+HXs+ZpcWjpJKnXpQmJGqtQ
R5z/T1fWmzomYZFjP1iz/lOpAYpLdWp3QnWeU6N7W1y6BddubmUM/81pNk+pwjFfaut0VXXcpdbW
Me5x65LlIAdjVyJpwjwsL4jy0KIOvYc9gjCiyX6sVIRaEMi9dna2KBrgxF2OmN/sdHonNfPXzRfU
tiNTQhslFIpnm+dcVX6I/AXOYLVDn/ckyF0+wMgVQQTzujOOMfpqJ0pP6bKw7jObezmTG89yPkcL
ETQUkViXxr3mjpTD6rRfa7adMYp9NAOP1A2burx70hcNI+qYWF72UTXLna1Nh9RtH/UMCxYbLa/o
Y9aa0nyyZP2gjpHjl3p0aif34sz5fZGMT5pehw4ksUDpHqbm4iRpaOQf5tQLttFGvFvnCxEcOgjY
lK5Js66w9z5vplK7bJ9cIORFsrCHVZZDGsU0JVGJA0CMz6bCy6QCezW09nsvWprTfrwaDDlAeJKX
alubif69gvro2XLdNZW+M7eHnTnFm+jG20iF3syi4LWP9P2sX2iFrwu120XtiBOvyD/0crVCufUL
whl+xCI78fQEq5m+5RrCm95L5iZCSRIs6iF2SiYsWPXimDa4csV7h5XAc0oN35URQot9NGOoIFE0
oY9s94sk+HuzFxabz3AzHJab9ZBw3y5cbLag8cpSPe9ewCRrYY+43dysiwIP47CmwjfGNrCG5SWe
8GjGc36pMSJYmwFyxgmZbZbIFW8kMxByjja7pNvhm6yZPDCcQifYIAm7RV+xM5V2PIzIQa3RVndy
M2G6uDEXRGHJ2rKPd9M4TBWTxd0E7teIkxuhdNg57QYiBMcfe+zzANUSn6DR8ZSYnMdFweGeUNId
kbKj0J/LF+Uq5XSAOY6NtB2UAPXu5zAJkGuTITzXar+DkMOUgAu1wI3a4UoFMI/cnyEQkqxjOWa3
cycVRDVz7PWTpV1jETyItd7ruF0rXK8S96ux2WDrzRA7NJ/LMB/cllrcWZcmjBQW/aPzg9roNcdT
y33nEtnpXb2ZbQdct+gjUFzFC7eannppE5Xu8tWwQ30z7A44dxU1V1h/I4xdDRCEdb85hXBMm+2m
Ycmr7OIr3Y7fZXWYgpPNHtxa6vdqMwyPm3U4wkMsNi+xEl8P5N/rJfhh7CJsy7EdA3HyR1e9tTZD
srNZkxM1uh82W55Y35ZsfhBC4o1NcZfOm7G5wuFMJl1BQgldKROdHVegaOcgerRy4rW2K5dn4JWu
AQIxTcE+rQiM1M5mqeairBxgPW+hen2giI7pfBY0S7sGA1J+ulrM2Tk+VDOV6a7djNsNngR01YWn
4elOvszdGCpPul7inFAdpOsOWBKn7nzH0rx0s4eTb1LckAFiButmHhdiOZsC38eIbV3Vs6tuM5ov
DvM9PV89jTFREMcMD+4inOmpO0FuSwjgc63nLLHSoEXZtW/j4qjha+dWcI1Y2vGz+iHajO+0eCAx
mPf5wkDSo7lvcdXfWGmS3+iyy56QCJ6ZqJOTFv1cGRrDRAtdGHRp6jbcwLKXuJ0Sbgs40lK5PtpF
RN57c5yMGTdDjsDD4U5qo2c1G2RjvSEC9CEMc8AeTKa8X1Wr3EXDeq4cJSjFfOPO9r7lqhV2ffXJ
6A0vGgwkz01d1KxdipzTjj4yaAVBm48YCJa3WrLaF8MMmzX5NOP4BftukI3WE5SNmdvyeBW5Zai5
wwUtNtlU7sbicIEjR3LxKhXFSGZN94XU/rdm//X/klViUeT+65I9jAHn/l6tb9/+jzW69W2jpFhc
1ABLfxXX/8wqMb5tOSGE4UCZQe5r/lms6+IbG3dWkfwQS80vktU/inXW6Num08UJZzMYJsH/PynW
t13mb6U6Ye6C1pGKfUMy4kjZdqG/7TrNImrUrtbQl4bF7f+h7syW22ayLvtEqMCUCeCWBMFBJCVq
lm4QsmRhnmc8fS+4uitsfQ67K/6+6TtbYQsEkMzhnL3Xbq/mVeUiGX/6G9v7V+yQpRNaowMoBAsB
ZMWy7S/9mgjtVYa3K2E7NX0TsWEcNRSukTpeyiB9qDmV3DYZc91P7+A3baK/XZXn+/PN8SUcwmHm
qkPg2MeorKZVgc65kfs2UcGl5eaHkkV/iyNcfusvj/TLvX55pLLyJXFJXLWuMP5RukHmBT8T0xSO
2j/f4PLY/nEpQDZLw5x0ya8xALjFm1nF0rBO5hwhf0sr18sK2/+3kuEX8NDPXJnf3ZG1RJkxu9Jd
/8orE7NJmd4ckrUIMusbm8t+W2Ih281Z1yEC+M/X5v/ylVkEZnJCRdbBwP/1ldlioDmfwyUd5nps
8LT7mBH1PHzKuw5rrD+ORylleirjaXr986V/9zAtgGiGbln09BY40c+jZY6SVigAVZCDDtpqDG3r
UEBd/Uv+wJez8fJNYPzD7ERBs5zGv1AZpRWYKT9mNz/dKcm9Ip/TtX6ZjIc/38xvXhnHeaYUEGo2
M8yXmwla3BJ9z2X88GRqV3P1yOb4f3aJLyUnnENG0AQ2d0J9eiGqGkhrTAg2/7PLfHlgJQzCCD1G
vJ7q8+TUqK8hEIzlX67y9eUjcoJjid1A0FoGh/dl3MVTnekyMdjPFfqznByvmpq/PK8vshJkUobB
15QELyQsFFq+zAtjOml5Y0PCCJpwq3WB4sGFpcuVZ7Q/nOIv4+zrxP7jaoKVx4Q8aqhimRt/mtjp
o3RobVW+sxQmjnBPiJ2n8/U5ZIl2nLOB9g+Ckn2PirJYhV0QXf782n53fSFJCSWPFXLe1wealY2u
ThQs1qRAcS4q3jTbaffZML1pNLMviE+bnbTixv3zZb9O+cttwyJdwM18u8TXcY/sC6T2IrQv69RB
mtt2tGVSqZhvmgPlcgWbS+wrvD6EbRbRXy7+9Uu3XJwJEtoqKylCpi/P3EpVXEaxlqzBJW4gSeL5
qNQtFv7/CjFs/RhJ0MWAnMHyMgxoZb+8W82ZeycZGayoQbV4ncRGiRoAs+B7Y2k13a84oSj9Xz9Y
KnqIHQAb25y+v4iiWtK8krhCQGwXem25QeIrqjvWYYsNxVRUDOJVSIkef0tUruck6PrNnz/A14mT
h4sDwDSBvREHi+Tq15tGm5FZqBaQC+VpM62aMORYnbYBLJQS+fht02WcdQu1omTy5yv/Zm5YNIso
Tgxu3vx667Gm6BrSWDwJkJeuAwwzG0cvm/1/fxWCBon4E+bypf1yfzIOTQtPebzWO1iv0VsYfv75
Ar8ZnQB60ahgaeQhql/eIDiVCASDwXxNac3TMPTxxUDTQM/P/MsT+81Ut6RWqfpCTwe1t7zLnyYf
ZdC6Ul2MOEDUlVNrKE2yG8KueZuNaEw9fCbNX7Yov78ikyrYXjohX7coc1L4BoGq7ISKSndDI7DW
aTHLK7032NlmGHL+/DB/Myb49iG0ZoGFrcwm/Jc7RIddG77CHcbUkXOYCeuMat9/PeShghL4aDHq
ltjyL4uS5ie2OQP8XQf9ks/rzdBRdOfWN0JAa+IvF/vnHSGkZQVETKtB3ltUmT+/M0tBySdKpEZD
IO7gIt/6vfzLQ/vnS+ISS2KryZfJEV/nrZky8thVmHta26dEmmxGFCSFmuMG+dvW/593wxKgS/Jn
mY5JBP4yAivNVqpkCmCpmXORr3W0Du9aUgXmX27pH+sNuwUcf8sGXLAPXxSrPz81dewrYF9xCIcj
wAs2aPq3xO+aDRJLOoeDS8PYHCzl/c+jT1ve/M8b/x9UWpDGKlsKR/5jBcBCkueT4gdrJb/u2wuY
70OhJWetN3dj7x91/E+2fE31+S+r+lfhHc46+kSCrzSybyTTxpchGQZlN405F7bKl7ABAIf+WpZX
fvBQBecAG1XSXFKlWjtT/5cdmrYMwK/3bINzVtlDM4a+jh6pz23vOzYeLjfez9061V356R+iXbS6
HlffKSmuOvlerw7l2vnL3PyPtYe7XqZmvh5wQpEt/PqWexpLAUs/OnLZru3R2GVFeigrKkSCi2HH
/PPr/cfg/XI5/dfLlVloox5AVdOV+lWox1uOX3+ZoSn7f7kpsODmchQB/8ymlEXhy9AdYHiPogyV
1ajR/pWVPmtuFakTBUxT7YHhgatfwDGx6lB4nWd1Q88bQYym4ylYQV9dQENNawiaHFrlUNgMJMLY
ERPwfCsq5VtXmYcq7ZDaWG3wURjUzVCFdbs606yT9A3L7Rln6HZinE0OFsbWJN3XsCHnBrXxkSkT
PEQ5veVm+dCN4x1Va5fLvsje3pbmhz/fZ0Lf0NbANJef0klZRybzcEkgZKlfkuGoKNva+SabajMG
HeSn4GpUFoscHk482+hvt0KUbkWhWi+6jVU72zneBcZDRTAcGOotYIxNaBEn3cPNwbaSmXdan4OY
qg/mUvvTIPRaGz3dizhfa2p+yA3tEta1i8PMsymRSlgUCRCARs9cKcNNFxVeMRrmGixtsQ5DRNmV
PBd2uPMhguRU20VxHCbwN0N0lpNlYAXPVLoWEL1ItHCLHjYP082932a71OCHZEOS8LJqJK463dwG
M3XKpj/nzU53ooPw71v5HimhN+TxA74kuS8QQzq0GgQrvzlGl8wet0tRH73TTsxUdIO6PlphsjUi
axvL+C6J2ieNSHXdR/ZOP0LvXwwanHkUbSzMtKYzuhYdMWWssKrC9lD7LYIl14qTNQDXgy8X/OBw
NMrPWFE21FfZEOepZzrZZTBIjaJJCOiKgyOprYixQuQRereu7Nj1temkdfBMB0q5+xQhGCJCpFYt
jaOWyFaUIWCHbgleoSUqqpMjqR3vFoFpTAIjma86O1F8412yneJz5iOLggEoAG0RdXIMUb1PQCNW
DX04ZQdgtqOH1NCfqmks1cUWKdGql2LTBk959DGmN0q8nfkEJt5KpOhafD9l6sHMyrWaqyvbSrZw
FflAT7gen6xMW9NZxmoSuHYWrm3nWPtrFb1pDAUPzxZu2v1IQnxzj6UOPbgPFWqV58fZvA+UFKVY
uOqb50K9jEJzea6a+TkAK8FSsFbQiTIWbDdVj2nn7404fACSCLjyNCs3prNry1s/DF1dXgR2AVHT
eL5N5+uOUKMxVrw0ctYhrjE36rHEjCdDioMulb2hP8Tj5yw7ml7VStO+zeU+9WfCy7Z62LrVXCCE
fSwFmJjnfvKE3FgOjejoIe4tz4S6pD/M5kMx7Ok1AR2+Hue9H3nScqHqzBPEpIQ2RuJKHTfwHjQn
feWnpqMVRptNJ35OC/przaK7gKFzb2NwxG2+7zNviFGgTfs0eiEYZEV6R97v1fiAIS9C2lkDUVKv
Qvubpd8NxhsNrIJ/byMjtHPzirma82fjPBWQSJIVrJXRvtZiY9XVR9n1SNj6leBv6jEshUcsQkAT
oV8yhWCjeHG3zWIvNu+1aiXuU+R64VsvXOHQjjqP4EqbNfhfGrbsyzJ3FMdFnab039UBFkTlW9ic
Hf9dc7rrSkzf81Ku0Us8kvq0IqVeeqk5zOBv+zWlmo2wm/5mogRFj6DMtz4GS+CnLU3+ikRHvtA0
vc5T3G4bFEaV3rjpnHz0drrGarMTEbLGsZ/GLeDp7WCFuy4Rj90MBjXwDwKzAw03/+IoxTUI0Gs9
5RtXqPIy67VXhc659xHo6hEckuUDg5XcVq11GHJswzOZ56F8kPR/aELtCALCwQ2zwxmDrQrT1S+A
xfQkkJajz3R1YELZR/iSY+2108WG89m+yR2or+fCV6/Tbp/aM2ZkT+fNF/Mh6q4hNdDBoBhGgQDA
MuP7vtZuLduzu+MQ7qwI5r7PWaJGSeUhQC3RIQ5XdLez1BNvifDqyzhGm7HAJg/f7KJnTNM45aH1
NQym5KrMT1iDWScicbHrx7pbK+0ueStibLIPDa5LaqdUKhZaiqUf5iWNgrUKQlU87sxxXTUIKc7z
cMVQs4udQo/MuqoLrwOGjAyDzGFadwGM0gkwduvZ9ouMUmQK7Z0Y+nPQf2/5GFA4Vn0wIYlBSjkN
J93PtoMzXRuEBOItCVZi0B23GYWnQH6kPBE9k5zk9al615oTnk+sMRVmS2S5LF1h/9AlR72dNuYi
jqP3o1anYng2ksckefG1SwN5YPwoi20it06/w5DTL5PdTT9vIiZHpb/uh4dxYpBD/DeTDf3P1WA/
NYIQe/yoHxnlIgcYQvLRORezf/fDkYXmvkYf6GyiAAzXa6Rdpeg2Qxw3SvQSgGrT11hsuzhYJUPN
8PyEyjXZnzLZziYSu4WQD5fKX+XBE6eAVRLeqjMEurPS3JW6D8MKjYm3aIgh9g2f7LR8WZCfXt04
wROIZy+c1VUzPw4aRpoaPnRwRfXeTWL7mBfaxjFZJJWmv8+BJq9LwZCHP/WN0AGvQd5Hk22lxwZF
ML10O84bVWWchjjaaP1jEEVuFzUvMrgVfPqgs06Wne5HJdra1YsZp5tFmN0mFz2edpYK/mQ+AI/Z
psU1zqQkPgSOttLltG5aUoaLO2KmVnQzN7R9HvxSedRFcMb5cSuh7jk4Jq4NLMegj1qkkpqDtap8
qGx2rzlKOzldO0N4aKr4gbbVDeKVK7iu+2m6tC3z+J0WTbyVB8dqz3VhbctJuzNVq2I9eh2wHEft
vJkgDTu1RBhpMdPKtV29ZfrOAOQ8+ud8uhtNB+PydYWj2oyyTY+JxGIh4OiXBry/CRd0+tGLEdXU
AkwyVmp+agKwxzs80yL1St+rlMrNOnZF2Z0JSkcdIg9bUDOftfJhME4yJyMNJKSc3UjHhz/YLgKN
YxIX51qLdrKHIC2+Weq8GcAACD/asBVqs2e/w8fZIw2pt2l1BEkXK3eD/4KHczXBCuzgZxV02ac0
XgjU19ms0z+mRTrb2n5KioucJoiDo6dY7K6ygSB6JqHZ2A7hKQFgrPYS/mhzXaQj6lQWnLKku4om
zHHWU5JsIxNnvS3uusb3FHLpV5yJXbXFIBXU/mstUXkpWYXMJ3GHTIPOIAnbYa/CEyvYIjTmodX3
k3YwkW4nw5sx0KiNoqvJFwhHFx0NEwTWPc2syC9M7oyZ3S51shpXIF6tFzkjBLCy/qgLcRuaj3Z1
p8wE7HSJpw2xq3bREVzTbW0P20Ga37vwOWUclldzKtxJcY5tZnpTRMa7P2y7UAXU/15EEp73SQEU
0BahOzbNa1xcUBs9pSFsueou5fTdTcsi0G6aGpGLtmY7QRP72aCDHnbgTaWNeEuWl7EBdmZFzCsP
IWawQmkepsDwdFV9y4fvczqvbfRUbbdR9Tfd8HBP3IYE5EVsR0XSXlGIOaTq2SzvUwtDRhfukzGA
Xk3bHbISsp8K6rwjIPel/attt1DTe+12Gt76utt35lH1NwarnTLRbM/xMbKZmkf2NBwoZoVPhg7A
K3sfx04byvtuYFUXEg1E3czIB80CYKmDvYnoXfuOqlQPiq7OT1DoUHypMYkyfupc91ZWHLQEeQR6
k6s8Nq5UvMKb2XGGzZxgbbAIvBEoBn3JtsKp9Tt1Vk923ErUaZEbIarHzYBO2Co8vQ4eywn9mZ1u
9Cx/THgYVqheFxbY4Br+QqLcYLg6429r0T9K+9FG5rBLKCboiOJxzq9zkmk1BoilXDMM+SK2+sEa
7VNf6tsY9UuojDeVCSPbjo81jrEgvw+6Dwc2cRKbICu8Nnoc0MSMpxjPF+DqSC3RdKChwQtmnhyd
MxLQkBGrvx4jXB/tVVKaT74W3ttTgYwAtpgBdN2/mnX4fOHDXODonDo3Avw1wwmLguJWS/O7unkT
4ntR7vy0PwZjsFHzXdNQq53AcGuLwqxDCviAXc4tk3LtZw2Q0gH2G2uHfWMrNkxeVG6xSsWwXLek
0RvwGDPG0+TsANWx5HBaLPXnoIi3YzACWdbv+co+ARvzwhhLyYATykE1CS6LvUsPhr74ViMhlSDi
VHSYtb/tYkA3pCyFCjoMu7juAHGWrLyKfM3F4DXxadLQ3SQ+uHigsAl81+5oD69wmdHLsVtRbgwL
gp9TnmLxGDOLolsD4idcia0VL+7K53wQOXeoqxZDYCblroTMl1XygA91Slj2rkfkYmN9Y2Tw1uPk
mgM4CvIatdB7PdRXTtPtIywoA6D9sODsEgZ7k+TRLEq2MVkEs09DR8o7pcdsVcaVZ/UY+qKkfsN+
8U1ztBulArfEyRueTbUt+O2jyD0m8022gJP8Ai/vfONL3onELlrn02eAtNB8AMVfJFe6feNMEaw9
UsLEMY8DNj8fJftYna0YI8KWqL4COOChg/NwUzBVJEntldZpCjhD4HplmZ+Cuzy9LUx1x3sY0I/G
XQ0mDuaS7SIkLeSqTK9l8GzqzzMUngCe5kWntAm8azt3wbsPpzFi+5cFITFyNVakdVifRsFemcNw
lW6tEmhevg9mRLPuFKc7WsmEwrZublfooagvKst+6oTXf50F56Tej9JTqwtnMTPb4SqUwKCBh9vj
UyrabRUebQc11xolItusvDkKba+n94OFCGuvsUE1MI6wyRPYv/x+02q72Md9bI1v2RxqmxlcFadF
+LqKvlWyZ04NheKSxt6b28ZGGKci+Kry02R9jIyslYOVrb70ob/RbR7TZ4lTRGuilQE/qmrMTVCK
dR1Ma2fskRYfwu4mVjaxsu9xk2kcWwlC4OgnPadedxZQSu6VRK7BhYTsTw+zr23C8COyyTKjWXH2
/edZ+dD6a31a2eHWmrwhRTHnrDJogUzAzQh+GmnrGi0ymH+00091um44f1psbcerJI/22EJsjBv+
uY27VTOxH+9vQTorbIJpxl+paXZFJ/A2RgmY62scKS4uHNmWhEk9DlI9ED+x9s3CVaLvSnYHFGeV
OtMhaXd19zZRiJk6sMJrY0mLY/6MEUfS4PHBEkF2qSmiok+h/4ORc1kfBXWAZCUmT4WLm4brEm5b
S9JAND9QSJlnB2gRZ3sFl5QlT6ToHVrlEM1A+av7JmDeGtZLIzC862waVW+Cw3uAUBf1SeLHbu43
ngJ5CNo4myjEjhqLLUo0TwyXeLoZ+J4M9tVCWinGDSJZuFmEPkwhe3dxgO5EgZ79PIzALDPOSGuu
8p7daHFbwP0FQKeyKaQqALw0exgczNVJfT+rlevDTRULMdpU0JnfQ1AVhbpuJnslIL5ZZutiuXYj
yOQCq3oKuy+NjmNQr0dtG+jjJmZUxx2rccNBB04ihUOzuF5IwEZ50rX3xD8ZFdZhSPTAOld9AuVH
9t2+HM1NkvvvpdJ+jg6hIXNGtivM766GUTa/jOAVYZdD+803dJWYuaVLwemsUMFX1Q7IGv4abaKA
Abg256jvwJ639736lgzRmrDers4OffXU6hcHwToptwCmKwiI383g1NTNDds1bnEiLEK4RhLc1UW8
mWUF/hWzgEhLj8Adf0lDsXF/jXGCor5WOMn5dreGDBdBR6ojLwplhV0HcEIL3YGbjuZNFjUdJEuV
yD8za6mNDcS3YYryxbfOYe+10Sc5YQbgoHZJ5WS8iJK+yBrc7GyTw9L795rdW7s40OEgAxB9HXQK
aQo/9Ib+bdBD7VtbZ3O0zucRsuNUBeptSWbHsJqnAgxT01cpE/asvNZ5m9XrIVnWJe45v5kC8iVQ
w0bKZuJP9DGNXt03RphcRXY8Y6bOlYpTUGWiQm6sggpdCxd9LCh3SKQ3ZM1AWtg1kU4lUtbxq4BT
hYkQYD06sxHRohpUOxAq6YMSjTLfY+wt4QHI4obq7BI6kS90NF92u55G8y1BGuWhGxbWXW8LY1NU
zYCRsK42VadPj6aeTFSzdOOhyTr9frC17j3LrPx75/hadxfhOHPWfqDBh1LmPPlmo2k/1GEJR2tM
0fGCQENpneOE383hIqqvRD14aqcgqC4wcrYR73U1ZexW3X5MtI1R8RYXaiwd5RRb7ou0omY7N9Qd
h4kedAMv9Fn2kIUbwT0FUN53PhSbu7onlybC6AvRJcEoG9RCo7wn/HGdG6K9FCLCMaeQQMHsFoHK
pIh6DKVO8bGNsvyMJxlgQhtUwUqdQpYuuptyIN4+Rg5Ke5pzHXZk1zDN4T2vJw7FQ0es1CprIyrj
fToUQAjMHgzeNADhdOIafj3qe3ZsqXFJcVmfydIYbzJDL15tXwfDZUdYPMCGGt8zgQh9Reay0536
ZhaxV85DzNDPkwaivs4yipxn7DaZUrAz0gPyOCE55P0ZDBoTm9W22m2VaMap06ySpG/TLl195Mhf
1lNykeydDp1UlJWGovcaFrjFV3+CbVUMsCf6BlKTtFhFZ0Un0AGo8J2qD9Wb3fjhMYSVQ52/KCB4
56k6PDbVXG/DSBREjY62up2pYVFmNZmas0Ht7n1rTDeDWtev1oCmKh5SZgwCJMbbsoGhyiIYQsyG
fvKBS7vCslINJyPHw41gpDCZMrtdjNBVWyjN+KNjK08zyraqZrhdXXGQqHIdaEpcmWweqwhN2dbE
YJ67XauZrae2JA7uW3iXoetHcYcNRgS9v0kTcgxWfR1a0LctXcNOYxEs0s/1ck0rduIDm7msfMnI
z23uRK9gMCfjKuHkzIZdv6sTHEJM1xmQlQIVRnlqqEknn3kV99U9YC0RHwdRN81pDGd7fEaP4BgA
XgiS3Eh6kvaVHFKzuNdkZtQ7qSY5p4piIjrgOA7tbHkAR+LxhWAH8jES1JGk4RRwV+DsU+HYhoBz
bqss16ej1fnsJKo5ZxVSIxV6H1E/JafsIJ+lZ5ap3e5iSkPpWYvnsPICcCAswzpLhMu5Qy56+VBS
U1GJCciuZoiY9rVDaPewQZUKwE0ZEtVhlW7r+GYIFAxq7IBMCyORQzNDpySaRMUOS5DqXKH5v42H
ZXdjBuhDVn5WDOB1bfYp+lWlEMW266vAIb+EosdzICKshU4UWRg6UExZbteNBg4rNAU1Kx2WT+jM
MpNnXSRpdWWUYUd/j2AhoqZEJ6pDBPKdOlZbG9G5QT5a3GST5QObTXps5G+gC60cChmSVEp6GNBJ
W55icXZweql7QtlFfY2hufT3IlBJ1eH7lKanJJaw2ZSxh7+YjepAc0UXaeK/6vxnf4FnAoLZRWPU
UYdUWpyxE9aXdDkGFLj6dc4aFDINTckHdtNQVPrHcIGalxS2DEun+i66ksaRVpdjQUMKSVr7LnN7
lHs8cKWB103Lg/h9gCUN8UJPhmFga1NjBZnncHhII5mfZukTSZ/aYEOoo9go3DtYB1S+pnG6qpW8
CrVV3hPAtel7g1CoLtDv4nwqJ9o7SWNssMukzV0s86540PxKgYDTJQQOmOSyP5tRmHE+DBDB1JdA
V7tgX+hlNL4PXSXLkxUXpe+KwbHYNLEwZW8dAQNsPnVjpP/n2A2CM1gFejsTQMfDRP9qNLKHxj3W
0a7IsP4CLh2FdZmLMc23uugN4AoGFB/rWM52J97ISnea11Ifs+QGz43EGUOBQr0Kiqxz4MCLzrka
ORFnz6HTafJRtnOP/0gh4m9c478DjNJWIQ4gvZpKB1q600Xv1jQ2kZuBItVHDzX/VD2QcCxrwOCp
oi7E0dLGVxUx7jPYHwBEvZmVODzGjk01rff9WsU43IJcf/eBNdUs7F3SvWhTx6gjB0s4RCoUoRlT
pmQyV55yxH0cpoJaFefJ74N4O0Al0w5EvZrZNlV6JzojiTa7bdtKnI0IhZX+qUBEUnp1JoL8ysGl
wSmRNi6ejicyboeOKK0AvxrI0oLWsNq+2ORvi+y9pdMPsbvQ6bJB6QNVNG6IrqBdS/Z8omTCAqwa
6LFibHX2D0ameppVi39LDv9f23n/PyLoSTrv/1Ev/yOg1I0jXLpt9Ivun//xb92/afwLXYgqLcfA
C7qklP4fk64JCA+brmGh0Prf5lxN/xduXdtwkEqicEP28x9zrqb+C9yZAyyBTj1+AeO/0vt/bfqz
53M0JhYUBhraQfNL018DUIAR3iCsQJFnMauFG4z8oZDY7MLhrBdi99Mj+Y2g+4ds+ifZBnMYV7QA
9NlUAoUlF1naT1oww5CSmiouIAevINXAAbxXB7FKdvFnbqSRqzhAPazOTVAuqgq+vDkDLczCS1Gn
CG7ZKZFrWcpzMy+sVW3azsHkTQ46BVULPpWYAvWfP/LyiX79xJa6yDwwa7Dj4pD46ye2VaWqkmLg
0zjW2cjMc+CY55FP8OfLIEf9ciHghRprBu8V6B0SL+PXCzWJE4V6LQkeyUfEHlo0bOS285WH1ozp
iisqp8iAtJQevmxbwKKzys1gdaQOxMUBosuWzTnFDiP9UCQlYBH6B8eZCcKAMQQVOW9herGhItPm
WpmWPkNYZDv6Tiblxw0IpGMm6G051MuzjA1x1VX7vLuIeokx7WGBlka3XfZXa8tpwdrrPXQFugSd
QnbZFL/QFI7ZVs+eDsB2q+czp+6CnR3TP6KnvNrOnIxWuJ3iU1ApNH8LOBgDymPgSg3OOha6CaNt
4mhXeVjGbiOrV5bmpWXHJhUEeuPFvkpdoC6eIgCjnEcLihczDYSSbI6QVYde2D6GS3tgmw5CFy1o
DSiBIj4WMjvX/PdFfVz5ySVruRenn16lVjjX7Fqz61o/Ouj20pBE1U5rScTsF66bgzkxCNiTsy7E
tIPn4qArzkI7ZxdqRgQ86xplAqsaaEbRbOzTx67NX1vqUPSUOKGodjO4YSzDbZh9c+LghuhHqng2
oDKCqzIyndw4C1XaMu9EK8YLkD52R4XpO2uKNVg5fWurmX8CtraQwWD4Npa+KWy8wgIYCq2HBkqT
KM8mLQ3ozZzVO2GciD+4iXRf2TST8Rj44s3R0g81J07AzG7aBSDkJIrYdSZlhbkwTyH78L2MLMLx
xK2NyEghHuglrBQcnbRM4lCPOOnT+0+UliQRJd/5BZUmpVQuTa5Y10FoUrJqExpDbBQ3Bna0Pc1h
5TnQWDA1239MRSqvpEMXUCz/TCjYJQl3p66Y9upDOIUbYrCDlyiD9dIatsEn57+TZPaqyii4qHAP
bpK8+/bjx2R4URtq6nH345oyGN1anbtTjXecsULFp1VZ9MYBlPxULLuMeFNX1cdE1gLWvolyaVvs
dCnORUbGomMzx1TzeN+K6snwg42hwMGP4RZTfbgWfYadeEZlUonivpzmR8DGGT3eOsGCrS9JD72S
EDET2csGi5yYZVoLeby6E38GnBvhuN/VMW0N2XRuzI4ImhuqA78vaKYU6qO+zGo8Qa/OgyMsfvYQ
SvRpj+KsgTIhd4Z/Z2fIHRKsoBooG3iDK6diAy+y4FMge6ZQbbi2lhAsUrf8+nBOGC0U1Mcm+Qyy
vKLcyo1KjkshCqRJMw4JLo11SxPh35RFHbD/lJMXFtW92E2yoks3ktTFWZykML7iAmzej6fVluYd
kKuaEh0fG0PmGzkEXtjxDKFBlZ6wB4p7hOqQwiOscYlPCRY6CnFRmfX441knkTx3iUGxb2CfNUaf
y/1ScBLo2zCW8sjASdIhtC5G0XNtptsflx4KngTAucZFWb/VgLGz6XeuFWtJdaVGFTWI0QyDZ9YJ
VCvLb0W/k61BvBXk//Bz0FJlq3z/8Wn//YMS0kneUCBU0DH5FWXj7hN38FkZ5DnWeGhmzWseVSof
if9oah1UAn5QzOLHAtmUo75jXK9+PLd6PPLYe7cxlg8aqo+ppV2bsn+gZb23sRmQk8zLKKqHoPRf
uZtvgSBCy1iqZRItu4uSfj8jTNsx9b2PY2EvX+WjbkyBG1QM3hLkOXUIhIZDDfDaZJzaGaZWkyQ3
/qq8Mf0wliXrYL4MbUTypefEjAlN8qnp7EFVB9IJQqdaaszMFyG0Ses1Ceo3QA82wOpcUnkk31kS
PQTXgCcwROQeKNkNtV2GbchFddriYRTGaIeKy6DS0y22BfbrqySG7+H3MM5TGmwF3xa21vcjMyHr
Z8oTERTaJaF1Q954WclvB6UUxuYOq1y6tuRtx457rUXasO6z+mKNpJ+RVjbTj2TdPvY1mYBKeiR7
RuySZrBASAXALDLjZSDIcpfbi/JPorZTtAMkqWMfpM5SmgBz2adrqTXczph+lqUeYB7g4DJou3ZO
2YykQU8slXOXlMRrUHY/MAmUHq4GbA7LIw5L/SMdhr1Juarps34b2Ay7vO5fgtw4xhFlJJWv4Qq1
ZkXnc734aqgNGD3Je0DbGGZ0GtO1/2D6hbYSjf0tnCigpEV0xEbAchpG2boyaHAQUeHNqbL/MZFg
IKRXY/fPhQIiywlvf/yWH5ej13UbyfbWXGaANhFnU+NzTs0xigCJw5c3D8bA+6fjWq0UoT6GtLE5
CBBShNpvy5nlW548lGC6kpB2zDwmzrYqhq2Gk5ACLmyVonKOilnttTr8HpclsaRadl0QNEoRPD9g
EX+3NeqWTRve/vhpR4KRWajEC8F5BM5qB55q0ZlmNkFGWQBepDXKOw/KEeyZQmgm0yRIQdVtxXQZ
6spBL8j8M6Sk9ZHPMwKMcjl8B27SDq9xrb70jROs9ZQnryB24dBkrCsVvGWWq2JnxrgXyiBAQ8cb
BdqV3jQ0vhOIWR7GJHWjqq8yUYI7ZSCRzGqKgxpTASpyzfDG4Kaqz3U+ekWrEbGka7WLotV22Y2A
tx3oZYFvP7ZE/rpxrtuLQd/j/KRTaqdtPBiUlvMOrKhvTY/6+L+4O5MdyZE0Sb/KvAATVO48ttFo
u5kv4VvEhYhI9+C+U1VJPn1/FoUa5AzQhwZmDjOHSlRmRXq5m5O6yC/ySc+bxUq4tVoqLQIveOjG
KrzIHzpp303TjKbevHNx01jb/AFh0qvBOsFiuZASkngK23EtHgD/blWQOac6+3K8lqeiV1RF8zrT
NmIiynAwnZmli+C+B4zq2bOn4aLrGY2s0iwiOVWEMGGZHfKp/1m4/Pt71orq7zl0Hu8LMcPenqeC
55OaiSLKX5M+/Jm0jLiyEpD8Ug16g1mD1V0II/qzxAvBqEjp8CDzad8OXh6rmUGQW/PjW5nxIpWF
Jyww8rjrRuvUM7iEXMx4wuqvtTkCkpQwM2o8dH++XGE2H2J1yp0vsT31tDDa7JN879i0+LYMRgqG
hR3oz7a80FzUh3y8obQonEdGpgXmGb5fAh80F/tejvpbkDgzxb/1T3919DdgdcHOFuDOAGo6VDbI
bPiOJM+ERVHcuuRVzplSLSjvs3fJbXpYamt8ZxG/TKp3j9PIkD6FYd+4w9XOqHuYjRTYwtBew3X6
LmS7xy2k1ZRG6ZD9npO+gnIxv/awUPeMto9t1bSRZmS/uC81iUPUIfWaugt+Y+1hBUk+pUVL7tx/
ToFVnmGbPHBpNMCXAgoA1jbUNnv+cvcppciErNK2pKbZFsNZjgQ0+ubeyoMWJyTD+qlc2Ao4wyJw
3Y2sNpNMT84R7LIQmuuu8Oy9SQ3TpX9xOfwyNk63tEkb2FyYR5vkFc9Dfp1o243NNLllQ/fdCFLU
Ap+dwQ+5siW6ijMLy3EueZopBweyNoe4Q/ruWHL58DFstO2yPCeUHGZEknUNLyVJ87iHNXpCfJ/w
7sDSnjP1MlkmrMUvmk3qc614dLO8ijl7MTuyTa5Dfno1+2TY0oFZfUO/+eAnVdsUUXczsYwAe+LP
6LOZrK/0gcm41P59BtjVB6sZ9A1aKJBUyKrPIoi8Co9+k6tsZ1rZug8KtW8024LbwvMbWgif9/Um
BaUCET67ab/yr5jd/Q10qA2R+f66lt7Om8MfKMv6GHpWcwwkHzz1jxayjhzGAiWu4nOyEFPh3+ln
vbCsAmMst4bVUW9mV80RCwkitA8vQyyMzbO8n+/sE5qWJ1pEhZczq+YZHSl6+w598j2Q+e/Zbv0H
Z71xa4Lno3CeQWqh55c0Wmy3sx8JOzfwq02/FaUljcdYscKQNI72l04b+ci0+JtR+Id7M9NGALg7
L6sH+Hm07U3dIXIxCPAPKVVgJ8P/CO/Hegv1ldJqEXxjwTuXpCyj1lztU7USuigX68byDP1b3jik
MK3xEurG5X4OkvAML2feYmbp4r7nBhEyT9s0Yjk4NX1beTp6O8pteAHr6lqU9vJS0HWbUIU0OSGF
HzK8hvtkyGiL08RiOXDBXU/aRyfN6YGqmZytRbLlOQL6ak8HX5Rv6aoNDK+U3NQl54beAR2WYMfI
0xCgCSLDps+no9kb2akekzdvKYOjWffNowbhTj3XxbQYNKsAqpYSxXcjMeqzuPdHB9DdY0vrB6fT
4w5i6xHftHxQ97/YdBTTfjHfdIklze9HrDg0vJyr1tsm6+hfFrNTJyecOFYpiZmdCuOAQUg0Y79H
t6MDCCQBw75qOQmmNPkapicvmOezoCeETiVftQdG/CcXw8VZzRhiQzlRqES0FX+IaZ50ju+0SsR9
pPVR9+mVIReDsY528sW4aQ3fu9dvdspLKAKElZVa7BYcbeOoS5ZBheHYxFgzfe7Cdjmu/ioeqhk5
sh9/M50MTuP424AgRlwq2WGVu45rTy3ZyrBpaZhlTIp9J2xe/6gh/6fFw//vSjrQfP5rhfE/fqfZ
zyYfp5/NP0VG/p1/aYy+8xf8P4vJyz0miEUMOe9fVQqe+RfpZw/ZkWDPnQSAiPXvKoXgLwdFkYoD
33MEWw//07/ZIuFfNsFp3+QfOsyTQuu/wxZxgv81pkYs1iFbhML3v2l+JWSjvoStE9eBDr5M2VgA
f3ptUak90Aw+RMxGcvqIezOrcVj2Vk2ScqlEbZlP7uhJ2W0yd/LEZzHOeJtoSJPqtYV5pIi6pDUV
NoYlQxiBhJDzrVhGZ9wlYb4W4KYZbyBMrMHkTG8Fus5wcRNJLEa5i00LNEjm5MjQtPKulYPMHhdZ
jjOSOXaXYdXDrnuUtUOaARQmSCw6m/vCphUT+yQzblfQhz0uifkddl2vtjhTtcl9bZXiKSjdoHpZ
odQSimBsCKkC/NRyynW7NBASKD9+XMdsGnZmKgc6HcO1Ts4DYaPqpcvcYOLVT5f1sep9qkrIL9rr
JbAq99HwbOrOSqe/ZzH6IBdxMRZN+UMgl7wbwdJ3cdgK4FmNv/4pb16N8Fnhf83wGo4cTEQQrONH
nXe4mJdqsuXXas6j8yQRitdI+0w9tiRFKiyZmefOz4VJoeKpsJOih3JGXd4WBx0qrdvpzNojfc1e
XKy4FS9hmLl6K5vUCy+V79X9uRgbPP6i6FeLgguvt94zrF/egWlIoXeY5UJ+UFHaq711cOMwfeZf
Dhr8t0oR7Bt82nSxrBXUHJnzCviNq8UYcQLMOQsJm0zFrl+yCveJ78w+peBCt++EkJr5WCQL1cAb
26Ap/SqmYMhfIUViiPGr0O239mCRc9LkbKmYtWj0/PAscmtbNZq1feE3UOhzCJwZLi5OCCLutgLj
xiMmPQzstpdci7xxsmvnT3bNpYlB6TEb/Ia5eD83xVfhmgzHPDHVecxdJOc25FlteR36zvG+eQFt
aa3TBdYXrRsGRGzXnPpdK9K+5qfoZbkNfCbjFwrt8/s1ucQJT8neMF8zyv88dg1mnlFfuCp7CiuE
XZCFHKaguwUpg8p1GGjfyySUmUg6y4LZsqKcG78JXeFRHYh2vcmwC4q/U2Fgk6t9a36fJ94yPEg9
XulS5iCKUy8r011XDE3+xriIWJI1ADs/dWtJ46/b+LRyhwmC+LYAAcjrOAnR4zoFNM8cr9XNWu0n
Jx+6eMKZS+qtJURNvUhvZx/GVIzJsao6MLgZvdDqu6z6SV7LyaM4bDRlD+O7LAbDw4BpY1fDLSut
eGbIZuxJMHaMPHupXL33x1mMceAtAc1Xo+n8Hi0HUCGvyZRx2FnbiSepn+xj7WPr2HiJZ8wws0H4
P2HpNv04WGyY3OGUmMMlNwB2RmO9TsXV026YfsO/3WB2cJ1yvoapp34yoTaPSCX41ARX/HPlev0U
O/hxRpJGzMc3tHERnAgaSQ7LG5qEI+3a20WcJZRt8aq3/LSVIBBwCkIxrEc1kOT6wTlrhcJnWWRq
uiAsgtvCyRwJZp6wClkGqvn7LAaZnTgNV8W1BixTxa7So0eAcvGbLUw0gpNccFWNvK3SBuKw7aDd
rJmbNHcRfGFsL1Jsc8cGNOXM1celbtMq3G743o0+gOJo9SdNP2dqt/Q7lzMnrkMYiMV+MfVAdJ8v
r7WB+44p6L5NMI8+VnRJNk+UyXbhAUgnJXPmbOLQnnpoZltcqkyXrG7qsi1Oq7yhhyCs6pNJAXt2
VK5XVdys1VjXMS8XcuOUJ4mzy7sw6+AX3ldofrOg9vzJ4vizOC53776oEmrU05z5blZ7xUPjqz6i
uYpKecE/j+A9c3eAw25t+wzX4QNqPRGWUtVWz28D+HUdGLZBeCdgQZcdBT67imtLtxnWGhdSb42s
90Sf/XDfVoWfbrmwOz7xGPZX7v/d0hzyNakEC+99lHV3pMmta3vWS5MliMAd4/8S4zga+q6s3Rzd
zTGd5byo1KCdPTTnz8QtmSOzswXv6WhM7x7Nk1ga+tZ/b+x2BCndelwncARmjOhMzPGR4dIRuA0T
36oRLW1iGR2H6vJDpIUEtWE7Rjr9yNMF5mKteWHjBbVvQqTyFvPnGtaS9xJve1q94fnDLztYIFA2
Pg4D6pqZSb071kBmwS0H1uJAtiU2BaXyD1VVa8Kvz8QpM7hon1ujs/NfwpzuLfIJTpksttNW9jed
IwseTVCG44+JKIx8MAlduBvJ7khe0mhgEDHtN+Z93ted/p5WLj6EMM3d+bA2NgEuDa56umZ9T6mg
WBzKTLwwD/I9amkuqFZIoOj32LTkxQ0M0S9R0CXVdJxHwy0Y1KjZADBokbErt1OeN15DJ0MzJy9D
bjJoETobi2e7EbLam0s7yF92yO22g9w5YJtK+jklVaXMNJ1xhw7OXPxM+V0YfysebWAcQS774DPx
V0LprEnW0tySFfvEjv86difcKgTValLNJlwxiu/PnJy75LUtjQa/ii3dNcRo5d1vyHKwuuWhtFkW
OUenZhMVJA4eDXMJxRvx9nz4hrfGoFB1nsd1ewdkhbeZNTEHKB80l67Pm+eun5XwdyKdCSvZKoHJ
6/VOsFwzZ5pAjvWT5bbR4PiEiIPZbORLRUYfFnlo6uJgpWXn7un8ntIzKMuif2uhG2PR8givUTQQ
ZvYTIUL1PrdOQbTJHHimdOO0/c2dDJrl8XBWDuqPTaetv6Je8Jl04JEFQQZ+3NbMQxKfs0TlsHtX
xMEEZHVDWhGVi+yf6x0X25X9VhldDSbH79L2cQC9uuzysrRMpkB4Gw61tyjEMKMP9felsYff1lz6
8xl3sOH/HFxnyT6HMcwIgMK6AT415RzF8PYHpGgiTEpavPBjCfOZElZL/2I2gIcqa6aCuEPpGgmg
19kuOIUtpdfdpqFM9G3Nwqnf+ui3+i7SlQHFk2FBYwviQtAVwCqmqliMXwoz7/irsK2su3EUsxfu
blo46984x5jhThbax4kDbK9pPQ8qNT5KxPdhb2IOJb1kpsYjxdsQRc/ESGbE5mTO4AeeUEFgmn4U
NV/yNZxKqefzCOu+V3/fjXZNuwurjObZ/ys3r/+HbBt3kOJ/famK4D0OdNT9x+8h//tn8z+evzr5
q8r//ucN6/4V/nXFsvy/gMrg5Lij7/y7kePfVyzh/OVgacAmAMntD7Luf16xqLhjn3C98E7IYA39
5xXrL8syKZfDCxHC4IGi8d+5YhEPvpsE/ulWEMKCl+qaAusI17Y/mId/+Cv0TCmtTSii8axDsWJ6
a1X+WCJSboDUaApVRl4Rb+fzZL4xGVufiK2e64LYoyXK4Or7TLmTXOHrT+x1PxrWm+9kmJV1csw1
q/iUkpKY08+hRD3BHs65aIGQZugtsn3B9KJK39iC7COQLTPy9PoLj+h8q2d/47eriOHjfo64vGCW
du1bJq06RvKd93/+Vi89dn2Ry+OfvwUE4G+qUtPh7pXdFmfbE+fs9QFv4qs1vM1au7dU44b6MZvE
Tie3fJhMouFqqVdmAsUnP1+4ScAczBw4kLr51gZKTMaQZXwipYEvAOExnJPXySOhj1zjQrVQRYwR
Nbh3wwC2Kk6gwNHAVJ1tJVUce6PdUtMSzZPp730xLVuR7Bhtk2Je3Pz85y+Gt467MUDr60rCpHOn
H2qIMKfO9M09iwqZWUQ2xuJJe0yq+gHHEPMgr36ui3l9a/wTtsC4xKD3bA/7VKhhF7B64axnwkB5
INkOx0FZXdGrOe9fhsJuIZz5ErNqSdFEQI2X1S6bAT/IJr07HHMF5IDGs4gNM6p8TqLQsQnzOQWT
vnxGWw7CBeY02ueYEjBq0zLYdHViRVOl1XZd1iOAHYEDlS5csmAyngLqgrExuhsTb2dU1a0Dl6Bi
DVMirvsqParW+UHxK9kKcmxHzgnfe5t8BanlROXOr9b3Yz+vhptZlgRcpJoj+XtwSVQpq/w2DN29
xLvDkevb424l9IUxdXquh0CeW1fGRssUiIeVhA+YXCNryFhSvxNLw2SobDdZVOPQjWprObZtgpnY
otGkMzoAIRm3m8w1tjkEgFGRv8h9MwNwwC9D0r+HER9j0QCnsxvTW1JoEmPkJJIxfLiy+6cFMeaQ
r+GLb5CNqDyUQCToo+Ta3dBvLfDto3MmyP0Z9Xr+0zAOZ64at5l71iMn2K9A85jARWgT661Jga3k
S/J3AN6BowevkrVxuCEyFE9zPLQ1zxYEi9B9W/rseZ0+qnwuLmqZjpSEM0Yp751aimsWtTItf84x
jp31lpEPKhRD+8yHy+n9KmAKy7QwDnPQcT9odL6F3pLifVcPa1U+tos+UanmxYOZPjh3YoLvKO/I
2ePNq8PlWM7hsQ0pZghCGuuT1H4Z4GokvftYVHdXQ+F8hoUdOTxheWNxhC4Lfoy1t3Ye5mdKcuiW
wjFMPYyd/N2P3HLmrCfZp0jzVIP3JOs23I1G/cNS7kNtdS9jW//wE92dR5ShAzkDdwu0lfv62rdx
j/azbT3xwBftpX+ZzSA7OYKAVlJVv9c6O9c1Uw4EGE76JekdcqAzrH0Yr/yWL4Gfvcj6iGQszyp4
cxqaljnnQGgNh2pnZ+2+SqOGj/Ca7eciKPBGLbifFmLHdOy9Bmu2t/uAZVSF1a408uKsVQZDv1vn
beDJ5gwTxMsKJnAOj2c56Mto4GmHn9PsvTX8VfLOUrYOmM/VH8QUPrV29pz3j4boVGSN/g9R1xVx
jrXZVqH8BnedC70WUaj0Gg2itIgZDHtm7uumgTij+vKxYL2/MMBmbp82O68QF7NF3uc/OLLqnT/k
31kcZ9JpRgDHmwa/WOXqw0r9m2pnyvK4zvM9t2cbVO3GaFGembd524JxbE2MPata81h5DXnHpCM6
zShsmu2owFoL9GBl2G5hdAlcTLWEJ1Iy8tZADcNC9bvn9P7JhOg/jXjA+rnkH1f1VjyOa/lKvOMt
nWv/4JhQGqs8fzfT4YDRT298TTitUZJKKobkRtmkMf2gx9VEHgKmbcX2ZF1aEVDc0W4HLUd8DcFL
MqJ+CGu4YWngmzAU7zJGC9UuIgqmpdpNJkR8zaA0NFx/54fDbZXT++yYNKkWzKjKGgJH6o2PhLrE
RZYnBDK99UqkJGSgt0w5z21NMENWGhRD8FVpHnVLE74rqvzRnES17QVoeYGJIdDpa5qvYt8F+e/J
a3+sLVFeOgQhtjnhD7wyEqHSgxi3flBU+Mn4MtkXxslsknAL7MThjeHKQaWCL1nKuNVwzVLE9L17
YXf3aKMzXLNrSt4nmnBVOArDeUJfQZ7UD33bv5glozG3eOskC2lAhJeYxaaSsUhAFDVLBhTHCghR
WvKtz63DQJAUBYUjQOXYZ52R/VSDWHezr+Jg9Y4lt3m2JQ+iZc/5tGmhoC9v3DO+IRM8Gk7yYprA
zLlw0mfG/sK2Oz7onGH8nLRxFvTrMRwK2P4cwmkyMC554QCpr/pj0lpiH6j1tfFDk1l72oP74A2Z
/WuTEMH1R0cdbd3IcyjySzuwB9+pDat2spiI9P3Y7z0VHT2y+Wpb28q9UzwUERxAy9W5gSehFCnQ
ppvMQ0IVBiNjpTdI3/2RiNKDDMsXGCwluqf1mHS8wyvtd/dMbLnjCqEugDfwn95DCqTqK0GJbriQ
UB8pPoY6aSbHcP2cw0XHIe5MSEeMgZQcYu5i9APOXJkGE+AFW/QmYNWgZpJ8nd3vHGxH59HyRh5X
Cw+s40ZZzgo9JkZ/CPriIRsNKJoL1MI+AVw3+eAVGKBeDNRtWCsNtUxKHFbL2fW58A6LpL3ONKe3
fJi+a3cM982wPuHVCiBkKnlo1AfEiOAYJtTPpzVeTjDH6hy6r3oVC9HVDIiZgW0r9TCZtnqmacNJ
T8trSb3CYyYSlsGvMkmnOCTLFQ8C94EmrLEJ1ycUmQbZcHqYm358hrjhR7b0+z0VCnwXBYND3Vq7
oZVIbLWMzMEY6AEC+7JWL1SOiD+uA+YRrNTLSLsi8J0ubaLWH8hkIfBihY8sD+HKtBwvNnp91BkB
7WJe8MvwMiCWR17Bnt9QSBaaVDymqyCmZekHu6im7TTyKyDec7Qr/zN12nlb6RNy4YyARNlBuDCO
KNynxu/0PvQgpg7lcgO6+lIbqKLtfU7eqfFh5em6t+qkgfOJo655SFfcp8L5Ku4LQVLgFFDFT1ku
9gXn0FcN1ydYvCtnyIPfB3XkEEaJHARsrG9E5unSItiYyo+xsNQps7kjFl770GR+f0i6m82p4cG4
o2XcIH9C/iivHOA7ZQbH6lFBd43lQGCbjupzbftvBvoGKiQnO561rTcitmJb+Jn+xJurD77Kk4iA
Dg16+G8b954/qHLQmJ4OdsId5S2jcm2nOPDbE0K+Bm22q1lAOXZwQEvZ+OW0p1zZdaRzNkcMcZQX
ClXnMK8ShSPNELE/LwGmjkLszM78ZoxkFmlkx8rc3ucwaLGH4hPUBMyp2qu2DHwchrtLFqWZsvbV
aB2rvHn1szhLqzL2YLVEeKKvmAenm0mZDy6gIUIqYq+f4GAA/6qDiTadtHgdKIVmKVW7woYZwjhm
oBxkTz8dDcmp86iNW59f8yQbt1mpzUM+dv2m8zQpaZ1EXY7QtiSVGTlPyCA5ax3nCdO8tsFsYJ1S
PDe4KTYGE41tZ9ongqQYKej0SMOwf5loXsK08a1uGngBvV9f00Bths49SvTfiz222W52n0uVs0Jk
fkQ0Lo37+mtaZM6+Y7p0/IqntfrZWI6FoJ19kgqYNqrjB8yOPYnIY+aKX12uVl6C1Y1LFJQNETCs
kcscg/xuNl1+IzprR51HCpdPEiMkRDZEDr031wCWAx3gzYr7cxoRWaULqq1bRvwIuSMvNoDivVPm
H/0AN9dWsj9IqLR3IM02bLC+4jlYI7mW2d4TBX7sRJWHYTeF9rwHxPGtFhXzf4MG1W4ebhJ8+kY7
dfmMieFl1uneCLHq0ki7czJML2NDkyVUgSIpfouRpI6X6IkrW8nHOWJRq1QKEpTryX4kk8lF4ME1
6EtOkzAEs8Ppf0nYAT0sSbR/b3PcLwcd5p8Q6DeLtutdTy8sbDXHiXr6Q3aopXIjz6Aqs6OXeifD
AWVlMECf+Jb2kt/OToIKmsTcHsKkiYjPFbFZJk+jSek3Milnvfy589Zh6xoD0XnjI+8aSIaeXPZk
/xDtBchhvQCeKxb30M3ilLReVOam+GEb86+2UAxasiaacRfEbcnFkKDv3k5Dbzd0wxFknnOzK/tX
yLWpCk5N3rLMRIxA5rNT5M8m+20cil3Wp3kUlg4Ip76YIlflX5ll7v08NzEgVSlh7+ZH0d2tWiPU
GUPIJIL6qLYsR5xq2lweJk/+xsYTxndFd4+eBjAqvCdpNY2IlDY80CrGjLBcWW3N4JVVYTPRdYwX
E+SXTDzaynvmGbNLZazddTevJk1prJ4RO2o4tCEgO+x82OJbrAZstDK0QDJzCyaRhqfQFsUlcx8x
LDioaPgScpPp03nNcQ9pP2gwVJhPy4HaVu6THg8F5vuVT6t4ZYj4TfvmT9+p5wMQrPQpHDmX52m/
zcEXXzx+X/Sy7Ro8a5F0md/2uOkgO/JLCYogHnsOVqr8XRYdt2KtPpLQqi/Z5V48VIfuZRLLyirL
hTW4JxnK3oga494LQynt6mdfQ+6NhyXo9/XdMp2yU23sHOep1i3kCypAV8yNm2AsfvmhoU+5jVw4
g3SCYYpdrOUo5xOuiUZl3Hshq93S09zqBeVjujqPdOhxSAMAYLIDDyEfKcAOnhQr+VU03DVmG3cJ
A0ceHJkzYWwA+s0K0dOwn3LE5u1aMb+AxHol15md/Ko9BgFoFVPzvbpuvp+E/eivT1Y/Ovtk7Z97
kGXDuRhGrKw1pcNMpSO2FQgHPAL4yyRdRNRQmYHb46rzLplp8VqmDvuM6C/OukYzKUckeaosxnJ9
Zpg3xQM+pdb4m1D0p6UvtM0BD6Ukdb+I/lQs3ttScjlA4xxAG054dlvBIpOl8VimRAby8seKI3Cn
uW5j0X01YDdDY+naLQMKv8Y5HVIV6xopDnXxLajlIxNhIDo2tyyevzSyxx9u6Xd8dPdgPFINazQv
8/1MW5TrIem5VYyj+UvPJaXNfrCVBGLJ9I17ungykEIm6eZbLl5Xs3rQTfur7DDQT9b6UKZ4tEZk
DfYfqI0GEWSlKST27Ic6hd83CxMzNUzTQ+pP860B4UxFNKc55vl7Gkk9IuG1u1fDtk5T2Dd28KXv
zaXSdneql+E91DzBbL+zeH7y+jLJakJ9US0AmqL+1a/dOyYKf7N68y+VHuzFulgcFPdeY34ENO2q
Bu5g7uU2RUjGD40QwrMwhaQIrWNjtvY2mxx/GyJWhbYjI3LvN/pBfwAHKFgC6O+o1XownHyfusww
Czm2e7Nqt6FnbJ114AydjhBOQqb0rS6hblGCXAf2IcDhx04DydT9wDiNZx9KbZuMxtXS3kcb5MlO
BeOXx6TwRP/Q6yrU4+Llny0b7VatRHMqimBibEws9pYkYDJ+yIbYS1EDac1BkTFATTcWEz3c62R+
tZY7gHpB1dHxNgBBuG9Fg6xXWqRWFRfL3J0wSWP0Cp0IQpTX1q8oTuz45NIXqCBJiK/YG33krOG7
MgQsrPuvcWBpku4941SLNHYSTpCroiROaXdfluG5YlbIFmkPeEKgS63djwyvxLkywrMYibLahXfL
OvYk6nMy8q9ethtbzZiDrAa/Lfts8UHP/vyBR8OMaZSPtdLVzguXt2ngX5v9LInq2jlUE8ZEOAJz
8rMwuYmLgfEJZcn9nZimo+7iK+oSu+l+txhm8IYtX958bbJ6FyzKv05MLMTkNLHpPrk+vd5qYjCO
vLUuXoJTEpc9W8Rx1Ow5QXXAFg3+ZH4q6jsAZHZHqo/lWy6Lv32R/G4W/OjMaLkv8teIpSDZhOOT
WIYTtVcJsEEGkoBjMw2JoiZtvylXfaFCzoOOZWmYYD0ZBOZz7fOUM41prEbEujzXDuuML8aVbrQp
BpKx3i3z7R559CuEVqFzRo/cdGmwnnfcuCzMF9VLbhtfcqx9LrJwjHwLYI4elz2MXC4Ja/HLNeDA
8d2YKbrYspofskp+WrU6y278psBooNDw/8QH44v6e9s5VCvWiY862/DAyOot0PPvUTI4NUf+v6FO
yWimpnwq6SBtV4bXDVGN7SJTmpy1Qji156shTYl3nhVxSbn4jz0LwLDTLgfaoK+yeBHcoe8FM0AG
D/TjYFqvQ4NfETbFcJa33G6JG7dqOiCcoPOlLmbI5nVotLltuN4cgJicbFUSe858epoFL6TwnkXp
IldTE3JQa/1aI09a/giyhxdBOVTzmvfHmSJTjV97thJx7Kczwd8PLl4c8IiV3c2obeqSHLvz0O1O
7eREd6FYPu2Ehu2xCPQRTAwUAwBTMIs6QIHVgrNhGmh+nOyfynSBOsJTAEA8/LZD4lidi1fUI5VT
MzSGOOFEuVAfE3848Si7G2d0qFnclpGz+zCbV5FOYHPC8RRQB8CqUOUgruoWWz4cgaK7jHgXYntw
w2ckmG1Y4/GggxPMFk55ziIjYQJYRenMXuGUWB/AvDXpb6gN7yOZPLhDdrJxJHRbaSi8Ofmnm6Jn
1JImvoCZZ/+eptYQI+jic2dxNqhK26pcWtCXQRK1BFQ62AiUXJN1AHfjQ27u+6kke9ftCPQh4rs2
YvaaBHRH0zJt2C3ZOxgPREcOVTh/Wmx//NBd5fZnSxYsXyXrmMGtzyth6qgmC3nWWOzU1UzK75k3
Ojs7yb/oceLyq+myrYDFLVN3VSt8BkfDAKpYGYWRGdGSOvWOufSz6RXDLp+XIXKC4ogq4W95Jba+
49w3ZIUMTV7G8R9rrqER3/9v9oMUQwi7QgdJKi2W72awnYsZtbxd+ECCmWN/Ol78AheIaFpwHWaN
R2V+BzIHHiQ13dgYOVaxNUQKLMppaFGSsrZ9CAZujF4Woe/IWxcquMwEDDYV5qyYgt7DWFa/FbPi
7dApY++MXEUD29k4BvsInCHu7uOAmOgo8nlu0ca28zxP67Q3RRfeL83Gs7L8PZS3Mc7DlSfeLfdl
tr6DWzEfRfBq65b7aw+EhjfGH3y95zuqN+Wi71gTowQsUT2nvuCMUPJCz3mQwjcay6O18vSnKzcp
2zsFXptepIfg4cpvnbAug/CKA/JO5C/LYyGzizPrC3waiJnmgKCX1/IgplPQW+tGFE7CheN7WEOp
dm272oFS2SIa6oL5DD3opCNdyFgD1pGtB6tgayTTSUmjjn0jBxMynHVV/XSxuo/3YV0zOqyTJkza
puVsM1RdGTfgjFNbfytaOgVmA88Ktok9VUjhzZs4DaS0DBtLRhJIvDiuG2E4H7ZlVWYnWneJP5Xp
+zgajJyStkIBCokH4PmJJSc8i9zqsub2ZSqIVY8ZjcV3Mnu5IDsO/XPooFs7IY9mNpJCrbj5Oh2g
Xdt46HsB9pPhR+4E6WuZeAe1BOL7f3J0HsvNG2kUfSJUIYctcxZFKlDaoH4lZDSARmo8vQ+8scf2
zFgige4v3HuuQrwfE0Vfg+9aJinjLP4vTpH0MSC3hGuON9tl5Iv69K3W1WbsorPA7LZAsIClIfGv
VVJgQqYo0HIHjSfvN+gu7Tl0eIDq2r5OXX0M2SHtKo0PSSfEvW06fjeOk420k6fgjozljXGQZfA8
h7b2FnsNb+oUX2TUbFF6JjuP8EsUeDhgPckFlO+bgF3IWG6rplnnaU332HGUNqnJpZQCQzGaTeR1
7RHx+bXpezxoGb+PDP7hPVJMw/zHMIUPSyHJ0Gt32/j5F5qXq2OBjwi0HuBC71BGtiioEFyVzJP0
pr/bXvYrWPquwCu/xpGVgTCry21EAMBicD/HiqQid4LFhhEhXeLfXpZGGh45CVr8PRBRadl36AmZ
HzqwnlMrX7V5uK2qOY4VuUuMoGKZtvJrKkzzqtceY/w0p5mBFpZVGnORFKR6RHdfVuveSn7dxtWe
g5M1pvY5EdnBMiiMDAQ5GQ6IRSS+SRzGZLNnycwOrDaxb9sW8b5GcGkD/3usB6Dc6Fxrr9k5YLtC
NhPoidJyXXXBysiHU2j6F61kOewxquAP+MqrYZE27B8DRp5bfXTeDNWyBeMUwFjdj+a3STYDGwly
ZqMc/WGhPR0TznmObA132QQaJrdfpDwSGsePG1BspBpNk5RYLqApQ5bMPKZVsQTZTuCmG/qbKG0W
kSFeaRh2Ft4L3D2nKRswmNTyYDX2b+0c9YKpmWmRmKpqRmyJxkrAXA7S1uZhPAvBGAtr3j3GHIIb
2BmbaWPqHdWtgxamchVyV3S4d5N6W7UOZlLr5PQgME2N9lr25Fe4eMnitng1BGuVxDzgcl/mLeuX
AX8LvxXHgasHEWws/tUDXMTBSLwLE1O4seMmM9yHxV4WqwrQOgfgmlfl3hK32x9d1Cf9FXsP7moZ
spgX0y7gJt66uQh305BdODmXBXD8FVnzGLtt41TW2t2NmCXGabdXofeG9ueXAae1xDGjrzrcurbG
+BtKIPrqAb1K/KEw22wbnen35ATL1qQi0HOSUqPpLFCswSU7qSj+SwrG6fS+2Wq0wGwb/UtTN2fV
jAzZcRJC02HrZd6jirxgV39U/X2wp99x8INNMnxGkfix4047Ccp2z6KDmBQSYLezzE2ReH9hWNxp
5gSk8ewfv22ygcGDP4cvPQ5UcTRB61T0+MCJEB6h/d17ijdQNr63sRETLXg58esWrJ50NutUOf3C
0IdjO3abSRhiHTr9lU36rdTbC4VuuMhQC25sROEAVtR1JsmMbC8XvseuZOrZp2iif4YQDvmr9oKN
XTCIDMz2nM7irpTtKG7K6C1PJjowdrPTaJzi2jSXfqTf6xE7hxvAVSzg4GfuL7XjU19q360IT8bU
/RahOrVInvnohgdLyaeSIXmi6VdWaivDZX9f1zXIeeocMrQ5fyrtPnED4R+SmvZiEhzDJHExpLlc
Cd0j5JxAiKKvuWKtHQfvk6bzNTYqCc4M8yJfrRjF+4e5tObP6wFxMEO/4rVtEVR7Pb7dygH00FBE
U8ktKlbKzH++EPczXDcvLRXT2hYo0F2QgHZmnEdPP6M9FZtCNp/Aua5Zbxx6N662jjQfHq5TYOdv
VR/AuTbumeHd+jRHc0BLkaTJp9b12dqo9A1ziA+fboJBUmEvetNCTpbc5rCSbaa/wirc1H1/xEQG
YhgQ+KLWc1yYxcbo+ApzVq5CBZwfwYujOyidfej9Qst0lugsijM93NimAmSXEHoPdZ45tO/5b3ie
Xgwn/4ojmkKfgdUEmy62T5TpLS1VsrHs8oWtQLbOIh4N27pHwrxICJ+rCL+SVr7EvHFoEKZ7bjAf
iqbwK4O9PZ9YhahwJNTZi8nVHLb5hhTY16YI6Q3mlbRjUD4N+cGxslsKyBX+p1waaQaD0R6vXU8b
HlFWJBtgm83GyH4S0LWRDvcxUd2aSGwuM3f4oVjeGgjOltr9/xLeSbH7Su8cCPiVZTYt5+c+j+VW
jNV7H1XGHsbYPbEGbsUJizetYrucK5EiDw+qdt/LIs+ZfbYbQXM06u7VdvHQynwfo1cCNzdfh+uC
rR8+rmQRAsCNyIlu4Tno7RbpxgXhz7EJIm+hlnAV520ls1BmlHiNnPkETJeNT+q2756nIvlSgobP
lDxg7TWOERqJTL3Y8jXI1V1y0x1Ieq+N6Z7mFAGNP/3do8aBulknf8OUXqa0ZIzdP4cmlZHeASvz
3F80IG8Fq24MfNaa4Q6/ZZOy/TJnV+9wKqOMsi5nfzE5bygcaWDb4ehKKLKRlt08R3uuGTQ0Hq9b
jeqRuor1M/CXDQSJV9Wwc438DQsxaz+G3jPTqWtEcDfve39sSRcIumTaFU5aLbP8nSTxYjn4DNNa
GwQzSJK/KYh/fLisFpvKxLYVVpSNn7L/GSRWkWyd57Vc2DVHMMS0n4FVnGdGl2T4IdZythG/9qpx
V3X6YqTNYXIp2sw8vQs85vDVGJQFb5R99zrLSbkrw895bsMY9MfrOSfiq0DOyY9aPxmTusakYi+r
SlukffVwFHPz6FGU86PFO7rKknqXk2izjHvCIurgjDhtB3UAXbTJ/0xsKr18Y0PBYKEz3kSi3ydF
6d4O9TnhJKNNorxm608VUMrynGTcEF7dHKyuu/edrJeOOI8pXjvamGsohrcB7P32/6/JKNI3Vsvz
KOCaZyci7dn6wOPnNAa8iKZtLFf2bB5qKvnhFeXON5aIABgMWatSTKfIkYgn/monU4skID1yiOt3
7KyvYRg8i45nQyFC8BqCG7LgzRjlriHFZokDj527ObxbSbXysVJ6M8LesTh36+Sr4MZc66n2r80V
XQRTrgGIDyIFr4ZLX3Ikp7j4GA3/KiNcVwmNqE4llPvficVLpLGt0wzx6SKGjedviOtD14sXiJRv
OQZSr6bCcfExs/w+zm+Ri1yfMKaD5kQ7rOTnLsxfoSPunCKOWH5VTxbv6ioT/RHMEuKHVPvOiI/w
kpKfl0AnwjikU+yDtt175Yc+9Ue/kYfKi35sGKF9J/YFWnQ864Ccc8YDMEvXbchxoZUPsnyOZVgw
nFKPsc/AOYzGO7NqBS2NyV6Gr0VE3m/l80MMP03O1JPx77TIm8+ILICx5SFSrfkYXUoedyrZu6RP
tq3PS+ias4QLVoNl1ETBa92B6Mezjw6RSBgldl7DCdXwQtTGBpHw1Q31k9WC3lPN0XLbGPc8/z+j
Rp6Q0uQGv8jnPA8PKjaktRucfVWutF7gXAq/RdwdMo19BJ7+lXhRjfoUD2YuB7MBbzkUfKFR/GoT
zsfnB620xBdSWjCLgI5AYWacQhjnwdQq9gFhscTYwk6TY61Q/bHuGyYkOyKwEA2YZ6s/NjK6iQ3k
0e/AQSLu0schKOGs9WC7oHT6N818mrgPLhIT9kIUw2Nq8aekZnNuS1YRrnGHFbgUVnOauE9LJ7vJ
WD8ZrIaTnNKuj+UtTLRfDIRckh6ju67hLQuJ600dYAKg8QvvqakUIiU/+yJeJdZmmR8e71Qn78TT
Tz1XS9z6e8sO5p0QH5PGQecSu+EzuuHcWpJ9yigDQEFC8YIy9Mq4+0x9kZeAKFx6apYZORI8Y1qL
kvJHi6jS9bzD2z7QtWrPo14DphpPQcEwECfupg9t6m7jKvM5hsLT106X/+JxfIO1ArsAJxcmbd1k
IqM7EzFVtGEzCIRjwaogH2UY22mbx4Vuoaoqo5/EjG+tg0rLSjqQlLTWoSl2cEzOqdc9VBV8u+M6
ot7a9CYZEWP0WldcDtjm1/i4kXMzYaNBRWVaF9xyLpiFwbmJRn9H4PEhTUF+0z62mhJJ1mgtDBaF
9TkS6sORxpsnnbPdMeftYGdldrcjK+t5AGSJcuYo8NVwHrlLPe2eyPDGRhP+Bh5u8m72J9f4gb5l
DTOrp94LtZyKAN0SXvIHHv5/yGdPlrbDUbVuIDOt2Gt/QWS4jY54GnQPfYmObqN7GCyQVyAxl8jy
7oNsKR87e9sb4mUs9Kuvib2Ntg4lo0behf1RNwo8L7dFT8JTIvMbDEf+xnjMLTJELaHuLPVzrmGm
wAy5jzqhNTYlzOBP9wCUbgAAlEEJMrMqCNJVGn0ls6bYoThDcsUn0QMDBdmRdQItAISkhdbNXjcD
+azdfipn/j6MP54flkfoj2stTNd1rwj40naTA9mgbHAjKN18jUblnNEdokeMkUUFsLOlcYpsa+tZ
eX8ciuncdxGT2ECig9VTe58AtwqpGY8Cd/mi0LqAaeAffb48mSyXQetfITJTufjR0wQwkSWzESBe
UZCqUjgQPJPz5ief1qmXuiwkFFK1bSKG4olNoCZJswIf9t3I7i8ceOvCVv/OITzyTjPznceeQC1L
Zp7To5KMj9JJ3kgqnpWhc7+cxmJhtFqy12aMuWX149ouAjZYLVQonXq3acanvuURDozHfC0AMpjB
7OadF+ZDOhb9rGO+szBZSg+lIoMaYq0oWBjBe6u8np6iQX/W08Hf0vlMS7xrckEkyXeck4kwjOY7
Iohok/ZNTyzC+JF2RvjmwUXQfOvMtmdRee5TmXWg/UXQP7md3BlQam+QBDp6RW0T6Y+88PgcgyaE
zqBvK0Hrx1aL2q46qHCOj9DG4Dx4tP4oyNfdPBUM8hdMUt3GoRYdMjeexZX3VDJp0N18PLhsBBk3
AaxpJ7FOOhtUvmKIUUbePz1tmJNvWSsm+9Txz0+CrfahcuJtTWowumEw55MjLjoKpyw2nY0SWwOK
6kVeGqMd18P8AArO/sLSx7mk9jcQ4DfwF/RVFMKTjmwH+wdxFtnYE6hA577QtKcYj+gqALHKDYer
amoEh44zVdsnQLMfIXtzBIVfecT2SrOGa84yCd7da4oHcYFg9CEjWO1sCdB9ELDB2kCuIskCoWo0
tAYzDNmg7YuKf4ZJUmJQuD+TiUChHmZzHHo7HWkJ+u/8k03kbRCQwhvKs6VhRnyuXJAyPWW+oYPs
CgDmxd2pcoETUeYtlNsz6iMtFwdS+aRH+mkiZp1xMcFg4Z1pEz4ilICEErlk45F+4SXZD3/eiphc
PI35Eq5K6FtFuczYnqxCEZ/BZ4G6wEQK3mNhhWMISMIvyfYBxYPYZ6nEs14MGmMPzd4mWJgqzGLr
KKmexpxNE3LBG4qbfSCyzwwH+YIl5CHVOp4OOT3ybtqJmezfZgGOXnaDJeNkcoH8YdV4zrcpcxjv
ibMmkwHVTgjLJ2nJcfdrdRUE1OVGw17bYVAv0HqgHv1JMgkeNvkC71MuDL95LYVN5k3sL43a5qRu
n9SInTMZDXvZTvpedNqzMbbb2DDLXdNePE5XIPK8ZDez+/BRZnO0+mLVs9UiTOYrrlxxcLr4Xxvl
Izt42IgC1yl6VoejVn6YrjWsx6Y4DgjLC45RkDE79KI8XmrAzeoneKF8CC7i3cuZ7PHDf6NPJGVN
551W6OEipX9YzP0p7DQHwk+0zKrCOWmlzzmBei52FNsTx0TMaSOIM0znl0FOufBbsQ8gWBNz2Gob
TMAnNcPFU+n9ThN1T42ZnCPhShAcyzG2XUuLiJg4bKIF1vmvNk+6FR3UP4Do7QrV8AuKGSKUdLRI
GDSZC/Y/CAAS1RLqkXr8zYB/aYu0E++YxNYxIPXvgzNt45ciAJTvQbI0dEm1PbGlW4bDkV/YX3cx
TV+Ss3mrkSDSI/QTYtfpkTnzwBAlYpgcnLYcNqUVUwY3sEOzoZ7YUiEzN8ujUnS98JdxcesxZ0cO
MMiGsxMj+WjCCY7m1DlbS9E/R6WNGry+FOxTnyqomH6HmAKDj00Cjf1kJgndBAUkquu/wSKLIyMi
prfnjU1mPK+xgl2smAF7JEmjKHMTjQaxUY6DLCSOAauV/dbgWIqyqdn1Zkn6T10dWqW0dXidghDl
UMrEQZvbP/ZbzHKIvUxQitjOa+FqM2V7FJvaugfI45eD6/9MU6VfB7zi8NJH2FJ62O1doyKtoZo2
rDxRLuqrCfLc7AC4sLDl800spIpF8jL6XEkpeWeokJgnFDrpOMmz20w+Q2NJ0I2ZvQ4aPDG7J4pM
G0+hW2OcIIWO1NKxop6wm4pqp9m6eH8XhZvtyyLC8FmRZxIs4o0DFBMqLK5/KqnCj29A72EN8jvi
gZYHZMk2hwjP06tERdEwtHVT80PlEeklGtL3iQbeyAbyImId53uW/CkAJbMchs+24q4xTqrqH57h
I/Uy/I8gp86bBFuGLPgQjffZpNWTEtpvnjMmZPzy1NfJvgsZzpGHuBZR5x5ru2X0hkMq1cOtSJmc
VbDiIzP8naL6p4H7tEhKdNtm6zKjsbpjtG6DNqJsQK6l0TYlwtnkvRlshsmhIUL1D5SJDqrNXzEG
EAiVesump1BVmXF0aoNBK+Z1oiqse58wvKtsoE5T4dJ8huB0DO3dRKHRkf/RedPccb2iQdHISWJB
VnfuhQirhx6Mx15F/sKfOkR7BurvjKGYpVWCc03Ik67sR0OP5nFJwcEEhhkbjM6xBQFh2/S9T/hS
VrIa4UYSmu7tW3tAWNcyMZMpP/OAfn/iBV0EaCWOgPYWE1nHwHJ0ZzUJ5WykCSWMb/xqtlR/pEX8
CkWDHUkWhdThV09Ow2aCd71CArd2DMIgCcOFY0BThJFiWU/txvYwtkREq5pNVXGN8qbLuDoU0MUX
LGxB4Vhj4pw8rN1eVf5iO2UBr4J27dQN4tHM9dalh6ao91JzDSnujm9kx4z4ue/6F64c5uVgIQA+
pDuFd6Eq6cXBeXzhDiMvqCgRDk25e4DHt8bxyaBtcH8HcQ90+UhllO30XP7EhjDp6hEehPNcU2Zs
zTUZoR1FveTC2ihTpAU+zGK4orgV6vpGDBVVVL0OBYp2Vnef4fBwZ7lxzx4t8spX38e5ZIl3W2Nd
7+foCFx1dEOHLBThkFURqbUZPLyWecbMCYr1BYEQ7HwL016MRUQjq6+93sScIDp7GRG/3bZH2z9i
I0EplAerXBEB2Oc0zqw0mEz/+oTGbUTKtMUeVQ+7jmw5hMs9j58NloJ9sP9R+v7VNsg8bW2ulYat
gBTp7Lcu0S1lzCEnWR/01t5ESC+XXcRMoRiKVWkO58yVzpo+HnbALyGKP5nZfFbuvu/jPznXb3Au
Pn2YHiut+6o5gZU5IGYHytiW6mrPGUZsXHB6II8kaxCLYNK85ROKsZBzobPTVZAg8TBzHW6XFv84
MOigi2y9GFWZVmm/tvKdNXCJVU0QCh5iQOzFVycY42Y2T0Q3PNMHI4p+C3vEvkwuMVTDdE0mREfZ
c0ojuyiM8nWEurnQOeJFTWcb0Gc4Vf7lF2yDuoYQCkL8WHKK6eEArVQBcn24oL81w85FMWkwB9xh
O9nmU5z59m3EtQVIsmfqMdr5Z4BwLnEk/gLJA0tp15ic9jS/jOtmODH1JqtJq94yXX8IFjlrLSw/
Xf9hzckC0H8QZSXoHgBJcJLkfEgFxqEolFvbYFqAYAm7orboozNBe6RxyvCWNPnaM8rPGdPs+ynQ
gabcAIIqGXQ4DHnf5SCwcdrdRnWsteYev6hI/QUSxnCWM6jFVbWozfRmBx4wrfInrIcV4QMYKYnh
RvXKpy/kJy9StvUTcAvKfhpl9Ne06Vcz6SdRRI9Jqb0rxjcv8R52k9grW4USQQ4jXkdPDlF9ajOr
uVuet5s0Kkmk8uugpTvPbY/USmKWyrq7oJpfE1x265Mhh1QO/56V2BqtMnBug9eSt2pl2M6bn87v
aFgix4aHXBHMsrYgj3LlBQiLeg0KBHgO2bY54idQ/Fbp0b/IdzJptr2DibDGMCin3VDjusxK1m4j
vosGMsyStrlcFDSIqREeW2yq2KZcj9keiwVX7sOYseo4PwnEw4fjJFdWND3SGA2TpKSqiqLcNKrH
PhLaZz8uVrAVn/A2oVxyyXArkkNvcv9xaYFAJImkk/res4njKmz3xhj2C9DszuT7wBzOq2CHH1XD
QqzJfxDC3LrMXMXjJYcsyXnLa97JhImiFua7POOUMipcH1n5LShVT1TIfAMQLYTCV8Sgskryi6Ua
Jsx622151O+GZO4U+kazmNiOMtz2A2Wt/eoVIHG5STr2YokJWFUoK141ioV8hI1TVMzXpF1t7Q5O
G3WlsyzKOasofQKqMjInQk3KdYJmXjGTAegxgRX1Kvdo1TKAT97v6yqtnvPS+GcJu2ey7SAyt7dm
RustsM9dCsRbAblCW8fkfilksEMXMafy5WDWqFhRKb6kvaMdrMo7S9qFeCiGbRurZ0/zD2RMuEjV
OkrsJsFOyMOSaVZ4yosOd2CvvnR8MgVGpJVfseZ2AuYp9tC+o2OnYsTOuqkjRsVVsNBaUixpwZYQ
io44HMAEotd4KhH4AesbDnbFViXTCfvO+ec5p04VzI6Dgr0pCxR+a5cbT5H0OngRUwDI1chBknVm
tnTLrP1XZDE9kChaYPCMXxKbvOXE/IThtdz1MuRJIUZ0oQWuRIVm/5ZJBcQx8TPEMm6CJ8i8a2gA
/Kxg/hFnFw73LduE5yDjyFcVUEkP4NU5s0lYEdw0eJloA0QJdSnLk6/YJtQ3tL7jMT70PW9APmbP
MQCPNZvs1aBp+1hv042txb9ugdgm8riaLC0840H7MSt02LHe3JMouhhNkN51X/1ZiVUAv0ZcmvZY
pscw4UMMhrXiDFuAi4G4YrPEhBAqZx5Eg11tssnMQJ001s5wceAuwP/XtB277KPEFrAECE8Ud8gL
JkaoNlzUTHyfywxMtguUsKgTnzEpOCQx+EBn+d7h7oFgaaGrINW41f1gbYKsC5EBs8ouG2uTtJhY
K+MCINZ+cqJj6iU6PIrgPZ2gZI+2i5yGCJXKnJpDO7F+3Q9V0P1wmrXl3ZKoioYge+2YeUYZ6a7d
oRLUywbUWJYwkbF28um5pM7YM2j3t+yoNpNiimipAR6O2sMhBI2OMCOMUsRi+bwZ4sJZYp58sYEc
L4Mg4RsWKIHMad+NLTLLBnSwVK+5ZHyBWSZ6wojTLT7LxP9XDarbJpCgesP8jBzGs5bBieo4Fl1A
zOtrSSLjXJeRJN5411jJilR1uE4sFPjv5fNHypd51nxBakqC5loG+i3ogvfc9NDuhTGLJ7LSGC1m
y0lv/kQ2apc8IxU2Idp78vR7IHL2e5pHHFT2Bd+mvgbw4bvY2eahv1XA7Zd5pccrA1KUBZcJ3Mlb
ZM1evQQnBR+J3rC9V5EBI6gd8xODerad7rNS+KoRRTap9lnE8ynkJe6a8NUvz2oRUCc4Sky9JK6+
XXUmTkoPTRXA2nxt+eG5D3FKyEw5KMoTE0fT8OUNk741dKb+GhZE1leHpAhOjf4vLFV7RNkeLY1G
Czdg5zliYpc5co+5kLgDDqQSSRnH6rIMIh1JCh3fHElXoAXZajYqKyhJW36Pdhk4NTbYGvlm3Zqr
yjIkYVm6gTG3Mzc0NvZG741jSm7dVrFjSDT3ZjUUdyH6nbCvnrvBPLS5+cVKM0BvlZmYL+zVOBQB
qanmnQ87YwVioXCvjOegEOFRee65S4xNE0F9HPqrOUendp31wdv5podWte+aaR6+UKtC05/DDFgH
xcHMsfX3tV8R99ypa20X9rLvHCKMrT38oRnRWphvCAcvfuazSo/t9Gz8oddbV7UH9bqu0bn2YNeV
3A9m+l6NkF+jCA/u6OWvAdyZTY7RaTLLJ3DEKKIriqB5scH2irhv12Naw9J36HUKJ59MCdkRXJuT
+Ia6htWAjp9tzXdFSeuMaHL0fc1A5VhBwB1y/61hkrftBfd2yvarRZfQ2GwZfGAAhhjUClsmFm1P
N1dDT0lPygRrr2ADudvdiaG9SQwZfIsCZ4YZQ482tsIoUDjN7C/UTciukiZ8iqf0E1IXui0jvDFc
n8MQOXQk2DfkyI0BZGrXgv49aoX+FqX+RvZ8uCMLjUl7kNzz0VpIdBpQgPP/zHHPUZSNNws4cCvX
qhdMjDP0GK1ZX20mz7um+eh6UzsI5gx2W+9MxyMI1uxg70p5hqrDWei2+6JTrzKDnOpnkG99k2Km
L4s/JpY8HEzOAwzrKKAosnL9ziGz7+tDm+Xh1Zp+CTo+eg1RmYNRQtDJ9GJV8XM0BY2zDu2jycZx
Y5qHaCq/cmQey6rjZzXkqCMZWemNH26QN3SrxmBUg1CB64Zos1MEk1eH+J+qhHVpD/YoVO4tatRr
9UI36ryyPOVtsAlnJ/0PXmRw6hBgn/7/T0k/0qDm+v7/v9L9AiCfpcMadOY/cMNzg1OnRQrAYI+q
5gOHcNsm9htVEKwBJ4eZMIAHznPzg8v4Gb98dUvrQ1b35SVB8Dh3st1zGjfvvOwAqK2kOJhY5x49
Or3Gzx7a6GVH1RJJP3m1vbQy5eOFcW7IjzZZP91NnJS7JvC9m1kOzx2N2YfnokgsiRzcIQYzd53p
cZjmGhhhk7RLWb/E0BoP6P5DlFfsj+MIULNvyK+6Uj99b78AGDeeE8RN18QQ/xrQTcyC1Lj0fNbq
AZBnL2Zi7lRjtpMgcSloyWtFYH1C0p+6mbqksN/AgJVbi63vU1o0vC8pITshg88OYtyhNYmAg1u8
8gJj3VIzH7owOxomhj9hs4cSpI6AdUgpUpRxqpU8YRl64CENFmw19Sc3DiUT31umogrcPqmHvfqp
0IjjN+OlzfxDh3bz5GPV5WomKWUsW38zZqCZ5gDb2MeRwTzTGuHrEWuFHLGP9qmZShrSSbuR5nrw
HXYEiPxOfjEZKzuomxUrqg2zhuhodPWrGdT0L6396LSRi5buErJdkDyVmhEeKkWyhgqa7tRTWNHY
sN6ImuQrmHWVHphAim8qD6xoKP694M6Sn4gFgG4rl6makvl0Zuh5aD3u8BxFKM0ydp8usBHkB/7K
zwNghkFOHAjrcj0nqhMHRnqpTQIoJCnDYa0YmCs6ttiKTnao+zwszo0oNLmOodsxOndnrVi6KZnl
scBnR9pGtAG2sfFKaz3KTvLL6REBt3W8D3UNwsrI1clds2Ku2MOHuxg18fNG82LwLRyG1r+hhKUh
NAn4leqUlPUZQPuxCwg+DzUIVyS3qoGB0tQUASCTORoZsHcV9rheU2ffRIz0RkrMbR0g1wOJkjde
uy5ispJh6dvJyCakSa8+oTU0J1TQFvZnkxkUWSgsRlMGUiX6V1oGU4LZ/hRItVgQZFcasYiNGQc4
EKPZnJZjqpz0lRlze7kASXcCeklUnzVhMpdOqyt7dnDcmfrIqP1XnPoNrlZjbVa+tWdpSc7QZLIA
15PvJucQR+/wRtK3gp0eSEw4IHng/o3IoRPhPftjxoCJTOLOnbKDbrhXqbsmuQ+kHZjy0WMgb30u
TkPeIOa7u7TU/gklbqY+khw7iT8S5XSBuZbq29zG1TiiCuKvGlI3rB7jcBOdqyzCflSCFGJruy+i
fgNCFcnPnBdk5yTmAKk1xA7o6reGv37+oG5+y4FaDPWFSZK98FqX/bnkRotLFhBmdevaooE+Y+17
nQD7MGipK+TWCzp0enMgAdKMwRF/8/PmdoNcdBgFbD8pt/YcRpiYQ7Y0+3pjICs1QXTKISf8qSnX
mTscw0A7l4Dpdv9in9990rPNWMxyQczq64K0pmXkv4l5tYllT6y8TMOCC80+65BXwHwhs/DW9S2h
xwWMhDZn598G+iNr2D6KzxqExUr1riIYwrqisoc6MOQBYa/idSxyhJcaqoso2GHOSpdObb/3ln/v
cRLgATpbHe21Was/5DNiiV7EthwwVD3xM/rgfYseWUWW66Q1u9+kKtHtDDUeWeG/abci8H902x+2
3EJny4ovpW1ou7AL3wSn+kbYX6mPjdrt9GoVi/anG13etjjTeSpXpmvQbcqaty7Gy83BvfL67suO
pLvtquiSt8LcGWb6z/MIgLL14I4CXERPLla/XcWYcOXU3seYX8LS/NYyte2QhC8Hy3ou9GClz59H
irsZ736ZrZvQ24xJuu88or6qvrYO6CsOYaDynW3gIxlr68w3hn9wmu1ictjFvuyXSQHztrAuOm/A
tsnVJvb4cG26aMXkEunp9OM7QJLznHY/OncTHajpqL+0bfsd+u9vJQlo4mmY3320vgwC3OpNTfE/
Rix3NIlQ3FuD6tq4KvONI+FfwGRr2SnqqDr9yab4vdSwSJHejJWSNCKELj5mtfkfjk346IN038PI
32ipM+A6mva6V/AthOyOpSTm1X9TGr69si8OpDJtKxYBq5SDFy9dS6oVKi2ToXsSOm/RgLnRbs1d
5RXYBZk+OYN/yXru4qAfP23DBjziKDyNXrGOyuQQV0gPCjBC9W+myyetxu7PSAsPtsgDnDHJpqrb
64DgQ0a4J7UJn76B0p+RwHPX9bdYMcKpYm/nTQIHsufjocPJK0MPSZpjfyeVJLIlD844DY5OfuEy
YYwb9STCI7OYbfyd1SAS+/Gt/hXgLXZtj5FBFhxSTzs0bWcuesP5N0YUxplXg1MO9/NnlmG/W7vk
DMwFKeXydbIGzCles7Z65+hCUYgj9P4IEwmX0QsU2aVcZgMQhvE/6s5sN3blzNKvYvi66SaDc6Ps
i5wnZaZSs24IjQzOY3B6+v64XSi4qoAC+rIBHwMbZ+tIykxG/MNa37JLtKDtDUfbpWC0yXYj+66g
P/KApCd8Kd+95tG+9tRNbpc+Nai2bDclD6HxP6uqvLQuYfEUhZAkOcFzC2lq+GF5YtiODf4uXftp
zfCedvEzD7unLjgG1rUMq6vZmsO8LGCrxUNBTRdDEKmzz3BC5dp1J332vjboYX2jPYkkCBaItl/8
xmuWJT+vwH8JptJ+ricilVXqfWR9RJWTvAeYjs0ue69rGGgRxeOgKLSH+w4VYa5Q1BcmqPDAl/s2
qNilRvp58Fxc8P0nqovsppdcGJp4S3FHXIhBGRfGNH3XNOXz4TtnMblH3YIXyR6COqdscCiQ3VMj
EA/yyMdq6Mb7sHgbJ4YODrwwUKFnY+z28Zjct7ywvKWH2iitrWrUazynJ03TbfQzfdUrorqA/1zV
GJ/TcSQIamJCKY1zUDpLqXx5cke1T/P0PjRR+TJdZA1DHz4EX8DLPZwbNZ/16ja4lrm3RjHBXPkt
sXahlx3CndWM92YhmCLH/atU1kgMQ7J1e6tZJSB7mqq7Nr54FyL5jF24I5kDIIkYJJIAf63EY5nm
IzsOGDMcvC9SpC5zWkCG+buM/J0H/2wpiuZ3lNM7bbifOO9OVGGrmnjwYfKM3jOe6EfPqMgYcZ8M
CulQCliVNaViBtaZ4cqyV8XBiONLnKjHvmQt5EWT2vrxqzOEP/WU3lggHirVW6tI18ot+B5gcVo1
R93RsA0Ss1zK3i1I87fG9H8E2hLbiVDbm/YLoxdCk5xpZQmQqEP01ljVwZI4gCIioewqPats9vtS
gy6imsiu2S7iEW2UTe6FxCLGckzy9VtvJd+qYcobpSe9uuO/hn1nDguDXVAsGIw8VU7+m87sb85m
5hLBPjTrF/6xeZQbcAORuhXocReylGJF/PeuNRja2BZoQaE5JI7YTrubWgNASJhjCyInHtL9ig/L
3IMGHQXNDNp2lqoQGRZoRaByzdo8eZzy7H1QfGhRSj3WufHgRtqGTNiliRB42YjuZodmt4rZl+iD
9yFB5a5jwjVGS0KNmDfPUObX+ajhiLHy36nGAtS7JeNvxOoLSIpI88yRkXrg/agCxDSbcvjftli6
VvJSBE990L+kWnEbyHfAuXXO0uZdRSgyEUVR8WRPbtoFBy0hd4IhC8sTUeKnhJMmMBFEDBAgV29A
4D9lWbvpnAbmRnDH9B9NQMwqzQKmRib2hFh1V2XRbzgf7Hx2S8lqXVTVW9iwyE3ENK1rxry49bcD
qzBmxvhGau1dq7AA5iMW8EgvX3m1qJR55yJUbyrHB12awy6Kgjc5Lsd+8h6Fn5mrefSFNoHKs+oi
Ct6wDrYoo0bKQEKZLA9j9UCme4GOXavaNw262loBIrNFxQw0XBV5TUYK020TmL8hHLVxsFPCq0eU
D3DpgCDmZ3JWoimIH+ER0ax501Wg5qAdyIeq2UTBTtZDdqjHfSYt7JjZsDJjRB9uxU5O0t+kKMYw
C5kM7NC9GAJ7a2+xhTaNfMHyPTo5pIo3EO6MhIG3KfA7U1uwujCuNSp2fp7y1zVIyMIvAHN2EpfK
QWGua9z+HnIY9h1cA0b1IzclntHOluk68BiZxBOweq/n85SiTMqxm9VqMhDmEIOG6hSW+vMEZ0Xz
HmoCVUhk8b8GDDeZoqYbIX/lmvYM4ODIqutKXIhO1AHzlBaYW9AdhNE7h8AmGVnKdjyYqD4yUtJE
yasz1J7cJq33Di3UXrAe38mg/fRBYNLOpw+NFuaLyvVOpjQIplHDucfrYztduQFSbnDx849Ax6l3
cDHpCIDmkoXkzAwTLogUq/HKmx1rDVHIOjewn6OU0YmeJEYz8uw73jU2q7K/TBWuOoDX2BTz9Mtn
wgj4iHISHV4sooc0w/sbYlPzavvRt4qzFMwS+EwhtMB6n8tpFw14HPF+P/T4S0CzjDcICeDARc0E
Oo5OsRJiZ3rtYxQRu5Oz0uCMtmbZFEeWmxHOFJBbGhLi7flDuE6K4ujEfXH0mS4jpoM1YfzcmI0/
5n3xPQL2pjOD/x4SSB6BOLQns1k3Afe8CSEzjJiJWsr80PXkxlkMFCm4DxFYJEBrEmm8sIo/9ETj
GGaImXd0n61w2CXzsaVJJuS8Sb7NEqDBaUUw2atnTh0bYAe0WiuAlOTRj+db77ql78hFjPunZtLJ
IoSyFvvjTZfjwZ7IHetrLHG2uKgMcpvT08mkBrr2IL0lVlJu1YyS+7Hd/oFZn7XX425jTIM6AGNw
8b51C0aLd54jf0gGP5DYw3vB/H4o6E7aSH8BU+9y6C7dvr5MA6I8Iwd1napf3gEKsD4mnzs/p1oM
lNZ50xiD8fCsmTeMm5RQsLWI1BkpM2WSL9eZqB9dpYWrHgnf0vAh+SCrh+tziA0cbJGdnHy7PFmc
BehUdXqn7lon0c3ED0yX86i79r4ZGDMB51oIn1kiIvUdyKUfgOLkgZSQN5yNdMYDBRlWdJfev3B3
WF/CZY1Fdxs646+L6AKyTf8WEMtEqi13Zz/y8JBPwXP6GsYcXMP0ETvI5eMQ1aTWzd2YPCqPlAVX
0Q+pWnwyK+Gx6Kik3f6z1+Rzuwany1nUx+zHs8e+Nr9V6d8YPRxMjd+uaIErsjz4RrZnEgKrj920
gphVsRLuEFvVR7djoyq8Z16vb8LC9gOnPRuNEyjdp0LRC9Ndjw2CPoBDAFHpBBtXXC2lH9xMfUO9
fdRl9xzXEPprK9yDnOTdB+cmu51K+HH9OjmzhSiaM1l/m9wiq8mY/W86O089917G3FvzXt+Tp6Cj
xeoefVljpjZsPDAO7tzScs6skh4ag3DUbMDxrfsvSBcN5vgZFNpkXaXAzoL4KNvkzgb04tn+tBsd
TGxuQuy1YL/awjZQxB/uk+7HdEl7NKrhMAiJaYgjFkDCY0HpxU0p3dNc1bYjbI1hzBEAzRM8x97m
XqzWtPZY2OPPkL0YcIYp3+EGOAdGeEJs/wpZ6xrH7F/90gp45ZE9MydAs7Fo1XBxEYLbuv9F3Psd
nkaOBZn+pgYS4OBrqK4QX2+4i1BxtpQ7ZZ+8xIJPa9z/ArSH12vrOzW2v5ORnQqHwTXE/qWBo2Xh
5vjDbbIZiN/gAx9jl0ot/juGOaJotnJmtcTNxB7yVkXnOJGAs0j15Gfsm20VhXS+44dkmcnOAjWf
7+wIkzEWXlEciLpbR4EL+v6PNWZ6k1OdwlIY78MyP0K9oOTI7EesCqNZswNK0apZLUY6lkaOVn3b
4l6gTj45rvc+1tZtTDjN4HxhF2Cb54dQrOudVpRfBUU1VLcj/ttPldJmWdHLJMWRjyiZH4QtM4yN
lD7y7WaJAt5FE2WlPmBDtjga9B+pv+m5DZG1EQ8GFTkNi7SIQWWSmTMuop8eA75VXR3sEYe6nt+H
NuKlodpJhp/kdZb7POfzkofDNeydFyv6GOnBMA3uc26PKktOFStYyc9qsvnd2GVLDtdDN1ZohbJb
SPUOgCPi0cSp5yE2gXFy4uRD213M3ttmvDmCnwcAnmpwurdC48AmJ2lkhYeCrU/QN/55A5TiSfNa
sZ70js6JxkoTJYdrBiChC17GFHhDb7AarwU54Z588v0UmH56E2bKsNom63apAbym7UcE3ZJGvcQV
DLi1YUGL4pguIXdT9C3avR5GMHyY7StaUaALCtNrTqBhCn2Al+WmAv+RA83ZDlxdaKay5dSXP47d
/gZ/JGMoJTQCAzGaw08B9YsGTmo7tENvCWhEpmL7tKNDRzI7OzGQrFN5F8MDxx3Cxdz6GjWmjj1+
+ppXvZd+uXKsAGgRHA43qqKtEaePQ4NT05+BHkzLWPH175Y2yTXAqR+8dAwtxXSgLgjK8SRAVTPj
g6rmY5qsRHKJOyAU4MDdEtlFADhDjTq1uJvUD44GnTMY9EeUFwCOTIVVmiDXivgKEFqwSBzpfglt
RvRO1otmIwUMQtdcd2RcM3obx2NOjHjg6xY02aJAPMQNqIXxp6mi5Cja+mYUHpO0FljomNn6QVmk
3eZthPgygRibgf1bQQGitRb3kz7uOjcxgFLxk/Natmb5alXsUkrC2U91lcEymHCrFvKJcC98XPNm
xhtBVYCQcDSs9OI9dv2Aa7VfmjHACypDGKIlpipMpGYIMoVVOQ2PB+vTx//oT6dWt1ZtHtwZdfii
OuvO75EAN0N0ClSOape+q+7Mp7ZHPsK89ZL1NmgauOVa+NaNGROA/CmT6L1Im6FBLbN2xYbpSdcZ
/w82pDVXAKDHP9xJhZ7K2zOQipZIWWGROxrWK8lF4v14lrcTXEC9L60tYL1k6wwPeiyPdcf6hOXa
ZPcMR7kLmulUBdQ4pQ49r++fECNfEdM8T4Atl0mrvfiS0poqEROgXZ9G3pUc/bYvnN2cUmm46tll
KNW02r6efOOsj/k+ZUzkSGQbBvzA0+CyOBgb84FoVPxkdv6kjOq+BOHS1aSsk7i1MD3t0RkwmhO/
yP/F7B3ItDjJiC5Iv1MrONwXbtkMaGtPcNQy5/MkDJ7wkrvHn7SfyB5OZVQCjp9eCUW74b8k34Y1
Mh3WHuP6poLfUVpy1Zn1u+5G7+aQ3lFSLFz/6NSwhDpwZlm91FzMw6lpXesc+YSF97A0oJbagf/p
1RcGgcxmbSQ6UVw127gGmYOO2zgjb7nBdtlHBh0QG8+msN/wICEdwAoAAfypRrGAjzz6LZh3cbfM
pR5q3Mr4InYG+B4fGG9e+pOKjEX2Mwr041RmewZYNwusSSqkv0577RFUz3eujauhhS7Q1zyeVfNZ
Ts2wmjxulKB4bOoRBYihPXrz6rVCpOuBB+v85jzpGCYSwTHfioZaKu6ehFlcnKplhmxZyJfHa6+L
n5ih1qENXtqmqLYwDjgkomwH59ZZD47cERGMrLAMnvHy/9Tg/MQkWUysSWgOdprQHlPCQWMm/Xmi
z3zUAfWVL+7UDJG2y88qc7lHtPZ+1MR+GtmHSrkPE+NuBtxq2cVV1asoMglVljub3YoDjx3YhskG
ICdjRyJ9NYboEhuzfgEHSaecu06XtyCI7zChGGx55I1Wc4TDonEzFS1Y+hYDkw/mqPP9dRbZe9gc
9sJAk1EPfbIb3E3WOW9l1xXbwJP7tKguaK4gqbjaEZwooGxsEJCMvdX8rYlJeSobbr2mC89Ugxdi
Ao9t6380bXYtLGtYSASd0iH42i8QTBPV1/IXMZq5ZXHUOg3BpRwe8JZfRSovqXkoDNx8uR7/9Px2
ZAwhsmtxKJbuA57mO63+tOrZHan1cyRZcjEj96kiVy3XYIFOEwaX4CNFfD7kpslnZTz4GnK2qmOy
GZWQdpT746ipXCI+BJZw8mflqRDeRbCRJQ+53YzldLYHhwEPOuZWau1WMbhjels4myzSnusOIFiX
MILgSjZj95VFFgkLfvnZR9X7qDNry1Ow0Y0Z/4Kfe2o9MHIyxOElYtDjmIvDCIMlOnRKZImWVffh
8RKFwRC9lYyuymjjNczoqPCgUNr6sRrKPcOiasO33us26li7rzhpuks4evWO4WXLrCYjAykd9oRt
IURtZ7Z/eCaLrFtlvnwySWs1HR1eaE4jlzUm5ugE4lrHjt1OiMuL7bOrwxyKc2rKCN76H296BI+0
d5KnJih/YjzD6K/7F6pU6EBu9EI09vNoDM/INF6TMF+RTQC+wqydjcqQ+YpYPxIdeCBFadWOHiO1
mfWFloT2qkUrmpgRPBKFWMCOsUTHnzEjLJxD9SUSbDUHoFmyZFVR9nPQ9HTv8AyufBcAxORpPyS2
bzQ4pM4Y/XolpQbjj6VwwurItXAsYgvjs/aRsm9bKARdXtxuSXfEWmWiPzHwIfsO5WrHzR7BcnrE
476ubI/aj+luUstjKNw9MJtsGvNln4trWCTmSkAH0Mv4PbDyfVZxf2F77u2BX8hIwvUQ6uuB/A3B
4G6RR+LiBQpXRq4pNonhF4j0e8CYCFU+U1IcNI8xXl1Ew2KMPtOq/MY+xAsy9t9+0h+ntthqs0FE
2fK7z7IdoBBv6QJ6T3+9RLP3XubZWzJLFF0x8Rd42xcBnxcTyQ+3JAERATxcZkf2a8l4em33AN77
4ZAQgLmBQ+FuG1adScgiv+nVjgjCG+atZO44UBUPzjoqU5bnRP0uYBGMGxqjklVeh6J77ckmW3PA
9RFjkqYk3tcu+12X9QSOR0Cm/DzapZZ3raIEeaaim2jsRVf/6Q7Qu/ixVrOAchBRl6Q+q/5CCP3X
NG9Yh/a1AgYL8ZV5m1kwAcl1dnCQMzmIAdKyKdgVNpB7DyoPLIW7FqIfFzL2ngQuN1w9sGIvqN2I
kmS22PSGtz0J5tX4uIh1KG3j4iIdC6KkPqNSIv3d24K6vKMeAd07HPvY/Knt/go05lko/7GDOCwF
TnIZMS7wtWyFgTxatvWAEcNFjTIDewD/bjC+TAtBgAtOKmQNfyyaX2RfvmuIwFSK4lpiaYVmtNdT
XRDkEK37CO8l4N9h2VVsMBlDBE4zAx+D6dDORd2gpg+fEc1KVO4BHfSj5mLB9Fqk6V28w5/jU1Uf
PFDmx9HR4x2i7kM0oXnsvADgs+1eAyxzD7LmlDGT8qcWRreZFDjiHvOT57VH4WC8NNhAzi9g6BUM
Qt5UUq1KhcXd72cTObFk+ux19jzmBdpaCScnSsWBEROV92GQLCz/ya3xFzcG9v7EJYJybp74WCkI
yAgvrn5SXmd+0SL2Kp/G3mGqpqxfsFEnq+hL7LMOuKxnvTDyjeswh3KhMHn0/sE8FmDVUe7QWu8T
ZJhl8YNm4otwVrDc3ieyWHdVlIK6OQIzZXrevkxHNjl5fEV9sBMmfBEHVhCq03RDDA+UATiLSbOj
D9KPXSqOFLj0LFN1F0zxXVf1r/U4nWrXuBhDCQ6sKUmqcPOr7TDhINAPj2WCtCS90ItjcvFYWEU4
n2ChVEaWbgf20soKCLQg8GXWpgQ72mcE5QvTJVxGWcl4AW2obdtxYmrfizViWWeXtf45Ft42ZJ3k
29lFcMIUHje0PqA6ReS7G+les6ZI14Mdb+3Eew7YLZEI8uZy3LOJQ+sUwARva1Tnnlk9GaK4lj3B
SZDB71Kjl6eCpAy+ODwOenUxCeKueIGiVgOaGxG8ZMBb9m1e/JpgRTrr6CXOUNjx+anmYTmJZnMS
hFPQrvtj8uwn6X3s0XSxUDaXFbFQMBBvo242d6OW36z4Rt24MhziYHW24tj77LWGU3vTYm9aga7N
Cu1SC4RzRt5B4zUo2y0uprGJ36e2w99fDLuisFMMiZLxlRE+8FtPLLnV4+Dre5OyjPU5u84MpmUi
vBr12HhCmkmUkUMUVDjRxA6QlDam1qOdJpHEFOkT2KKZeRY+9CR7P/XMhim0T8GY+gdkWeoh1IW2
7ogbXHNVOevSRDaoZfEDVAkFLnGOPA9Zi7E9A2M0HbsJ/Dpr/Q0rcjxrhhY+q3w2ThPp10WSMTtp
UEgN4hkD0yP0DCZBTdEmhA/YUBHY/vKlG1tlrwjc0JskYEyY8l+murxaRVBtqlrLd6PdyHc6NbgY
Vx4T+A0MDirko6vOp4/0Xd048LQyL2xRzYsy2QYwgG6OPWQ3DHL7ItLWs79g1+ZQAeeHpvFbfeMa
dnuN4hNNDfhPtjSpWb0SKYOMqGKOnFQupWO9dnL7NJolmeolv3XZO9sYxT8ZupqB862S/XNlOQ+t
19y3pgTLFGsv8ZlcSTZZcwMjk+w9SHjoe7Dl2BkwpMY0MaFAKeTBUvI8tckGQjCMxsE3TogFinFb
bdsbrJVzVtL+kNurdnMln/vRcQiXXsn4A52ioCIvYOPbuVpp+qsxoAGgW2i2vRqwk82+I6aKJysD
jILMn6qI21fTLXBqgJAGJrTISXDoetFKFFix6NNvRoQ+FLIuk9EwPOLYSo+o2JAp24yDrNa/zP90
Bfte2g440VZDFQXVsGxo1od8gF4TmheYrtcIg/EhZ/60mPc9iGIjwpvsR2ZYwyaYTsoN2kvj6l/I
R7FlMsE4GNSyzBGxU8e6xYwYzEnSx3DpIza8HkcycpNym1c1+tqK+lunWjVddlut122tCcOKa4AG
jSBh9zpQ/QEuF9uDdK9PzSXKZx+ywRkWYQ7K2yniiNbv42p4yiYvo4sBe5d/SpHE2wAxwDbpMl6E
BoxO5Aanit15OMtaZx+OKs1XTY+3+a/0OC4tVvwl8l8L1wqOg/tU99JtZmefnBmkwGF19XPciJb+
M+gaLBM6vaGOeEnx4tYYTmdEE4nZ/aLMvCsNOswioP7o+Ch/CQClJrKJGzHzZFHbNOIeycWLEFF8
xWwjCIpLZTAn4hmG6TE+IDGK+PAmxzAl6WnkeCy9/tpEEMZEzubYYcbYsWeuYsaOlIjXzC1tNI8g
D7VsuFUZBr0JaqtGVBqXZFAtxR28rHwT68zma1lc0fd9Igml3oqdD91OX3rvcVSZzewKA4aV9x8a
D/24mEoX9X3meMilMA2YScSCHdB5aHxqFkwmz250RMpouvLIHQ+TDnm9cj9pfZ/CTmUbJtao+ZjO
SJJUGVDH3nucMzVIw+wyGnIzhmj49dbmvUewvFLsxTEQIeDwJ1Bpw2vU3BsOVbmFnCCstjRE+DUT
670nnHxhD6D0w5fJhtRBoYj11WH3CKV5r3vOB+AKsQdSqiSEtgrukbAYswCyPY569Dqo4iWMS3Nf
I2LKkBlmWj+cLR4sbiK5a7yK07R/1WrqN+mZ274K4qUkXoFBBmYYTn0THM0FG0LIBOFjqM5uEnwO
k/3eqmY9sPQkbZi/5fjzCiNWd1E57DIZ+KAtmlfX6m2iw4MfKQ/4ovk8RACFXb95FiHlskkNhW7v
yS2bQ1rx+Mgq3Y0hea5drmvb8l63pbbNEudLGTfyWokJKhT7pRSA8pS9m7DBYnOc8SNf0cYyEnje
eCcaYhE3hU94VtLwk2lDPNug+rsGPSyYDf7ErCGDzOIsDTT2SLnBs2LlWjGEwQMdlF84olBDc84N
qHEXemGbqxjwio+hSMgW2T6ULDXml6q0L0KwQ5X2JawUa3G/f2CpCnGHxHlwJ82Bo5zsEa8Hct4i
TVJe+Bs5yCAYeSzCvuVjlOJWDStKtiapFtWMivJkwT7K665D0nx1ASYZS71aDg1BHzMq9e+w+85+
8eHq8euKQn+1MkFiiNY/ONLfwMH7RJ/YHWSI3MUYP2M6B844fdrHs9vc8dhPUXH6TXCn2+6dSdY0
NHmx4Ws4EdMvmj0E8FCKTDmwqnVXHmymMo8gRfJNFw69Sor7NsjQMcZla2yCTvssIjEDVHI2py7g
RMXRnNg8tWoF1nmy8bj6xaEEeExJADxjZFA4rmuNNUZS3KTYBxg1tei1kc5b431Bs4ppP1zp/PbO
cKIbxqttyqfGf/9TvKYzdQoFqj5oXxw2G+GIS93mu8aAA6nHyS2NuodqQusZ9wJ+S5bv+XWXHb07
gUknP8xQdM51sm1rP1kn93Y2POWTBnKGKVzeOr88mXJrlsbN1X6xIMMwjo3vDKY7yqabhlkfj46N
2lM4G0f0zGPAd2FhpSTW/I1Wo/C05mUMqi0nhboTZasGbSOIC9xazTND34y17hMhQpNmvoQFjB0E
wvhiS3ErGOTCqn/UjK2pp/VcROLAlFl1mMzujswCxpIWH8FogtRgDxcV3qjUrTW91YRqPFyOeUGR
kmKlj5BUtlO4hiEX4te+F0xMgHnm7XZoHG+F+/55MvJvFy7JJfOmaFV2c6SHKpDZWEyFEjeVGzGV
3srW66M9MoyftPI9dZ1nSEpPdY8SHzoFDOxtEvvPMQk+V8Qn2QK7lXMx0zS5r8rqU58w4+JhK88u
+8Cu50S1ZGyssEI+hUmRvPnxVzB+WZapn+m3T3EnDAx8dBpja77LsubwDHJSrqf0krrwZTiToZ/6
TMTYTM3kNh8bTvOACrO7z7MZqZFY6s7JLX/X6waTmBYLsdRSMOvE2jAJL/ZoqbHoFNjlJ1OOM5Dr
ZhluxLIcIpM2es6R2/sYD4c60avNlGj1OS6t+zpB4+d6yMqULNakKzOgb3p7vg5o3/Fv/ZoSV29C
WX9qrP5QaVr7oZvKpUipBQ/oaK1zfTAJ+3TDdZcReaRIfFwV0maXyEZiq+HqWyd1dpemXOo2q0UP
kyMiRFL2xm4ViFGRG95dEuGD1wzdO7esAZSDLzVwvo0vvtcokoGi/qAckptT3fQORmmTahRgC+qT
r1posDRjpTM456ub4ur2b1QQnxWizJ3RzfdWsbTzDlIuSic0N6xAGYp01dBzsk3NIuXzB6jY/tHZ
bNqBRU+CuD00BXJSecACgDZ8CDm5H/uCR24mLxpJwi48E9iQkmbVsxlrBC9blJkOgIB057DtuxH1
dB8VHV8FF6f3t2arkacqM1wrmDLbjj8pjlInhi/Ys1JbEVPR+4gMM7DLHuP83sVv6IgOncGlRsm0
GGwdV7eP06G0zDXztj2QAyjXVxEI4iJz4E62EV4i7svFOGi73Iqfqkz7TPF/sLbHux61QN1rPOgb
WF+7wQGmk2vsp0ej3ReNwKujID3XhrW1zRz74cibGQXxxgiDCz6qeM+3tfDE+35JwguhBmMAG1el
G0Ho5Rp3HJ1lA6mCbKWHwcR1zwpMuXi55SzbyIETw0MrTPPWmLh8AfIVUADsrPyMJmRP4WTR/5RP
PUkiVsCkq/bWNpGRoXakr9ij9P5IMqgjfnZjz5b0PESuzPpVVBnLcUy+x869Q87qrszgQcFWWIVu
fcoAZy2EGr11VkZ7l+wEUh2Aqrpuus8riObcy2KjBsD4eoSiQs/PItBctLy4JaUHJRDlYRlzSQEf
lts0S1/I4CaMbCmTku6KeJOlGPC5jNBb0CsgOy9XhML9OrNvyrDfxmEE2zlR+aUCEIzlvoA9/2wi
0s4NJ3ojDiEpOECJDlqR/mKeUj80KL+0j4AQX22ElNRb3bfTMp7SvHiVWqK5h+ly7xG7qwCPXjkJ
IMUl4Blol1bEGHwZur5JRI70SnSPxQAfQzb6Bt0L3OF0IPtVn15cgEuFyULamGzoVsqEnxLri763
MNAZnLlDf/wTVf2/v4b/E/4U138GOzf/+Df+/FWUYx2Fsv0vf/zHY5Hxv3+bv+Y//s5//op/3OF8
KJrit/0f/9b/R5HeQvx5nf75Mq0+2o+/kOIdteP5I/v5+18f5c9fFh/yI/to/jXFe/6if6Z4a674
m4Nt26Cdhh9t2A7/qv9p2r//FQH030A1Ivr1GaKbNv/uP3K8Cf9m542S34CN6LmEgrMBaeXf/yr0
v/mGofP3TVPYBtOV/5cUb8P961/+JcObNYAQlunR6wvfEq7QLf7918ctysPm7381/pdVOh3gegJR
hNm9x1VmE7XZqW2SGc05yZrpENLmkx7bbaTCA1aFaH4cr9D21sQWuC+ou0YmvmGrR2tbkIRbZ0pb
/ssr+u8fvL/ksJYxvrR8W36t//pTkn1oCISSaGJ1y/b0//xT4pHveOLEgAKP0VrZEjA25QFXKxxM
wSBiEyQVmhoVVGuzssQqd+S9l1spdnHEYILhUdRbVOKOzWxyqNubGlJORMiOdZFdB8vfekaF9YPK
cWf4XYelDzZ11Bb1oi0T5mdG7MEbHLYFwiYfCDDlgm7STU4MKyf2c7lnH1QP24pXhdUI0xDw8wQw
DBzRFoctFUN+dpxiszc1R1/mhFOtEEDBNUqGbJ8IIkvdenrqLThJFkqKtQZVcl1/jATvBCOcd9C9
+8pKT+TEl+c4GIAHxZq7j/+UR0JVCy1FCuOx7LjPNRBeDZPfPaYp3hXZ3bh07rsKAIlmwhHyNRL6
itwxieNii+k2bCICU3MfXRt8QMktbzhjuUkGIrCYHcB6mXbQLg8OPcXSNRy1VLLR9rnb3hfUKhiI
kMP6gzZgKIy6dRdrq0KY5iUtcCn0KKmY4YJ1yft1mh1mcDO555K2Qxt3MS4H+ETZoSL0IbArxvZs
uv2xtLehZoAskda66614T3uOrFfWH13TfUuqOVTU1p0W1O0uuFFEDodcyBJlFLyHMMMloFfnLiGR
JGrlyS5tfWVIJZZ1xS/sKeyKyMhZrdIfEXmcYOLADMLOsoE9brBaKZxPsnEIyA37EwMl/lZESp5j
EJVsJdA1lbMqHUIZq+aVmoxwDZTzW5eebsqZ88f8nwixDOg8O0Us32XgmdjuiYuMrgpf3dm3xwY8
wAwWKoYWBdl0yDN3reveAJQZEM6gEolD8YM3wtpDzbExhw3IA5hAiVKQYNaG1qk3MSr3hAzwpqn1
5PSgr1ZBYFoHUeoso50HC9kIzHG/o+YYgXWyUUCHteGjQ6hA50R7HUTS4FQhLAvCPsiAu/aoAjaa
X4HvBKqK4ru1z5ES9Ami3o/YtTw9Mvcide5kkKTbPLCeiwCxcKtQFbYROgjXi7aui1W98AggqVxk
SX47CGyRnrN0Rj3cECzOLrjlAxA4VrJuXOOKGFeem4mNgO1G+3QkzKQZi0+lDDJ8ex+SM7i/sPbv
SshTTZQ7B9koeFCZ/O11/eoj7g7t6WXsXXx6zPiqbPpOiU25g0b9UPsfo4juWmIRn8AjP7ixyA5W
yhYvq2tx6JGiGPIZV5l+Gij3G83Mrx26cgqPQzOo2/98nv23M5fTzHUd17f/L2dn0uQokm3h//L2
mOGAA754mxASUsxzRuYGi6zMZJ5nfv37yN5USGEh69eLtuqq6kSA48O953zHoHzs2u7H2SzT5aQb
7NR3EUSlCyq4GnA3l0MnLLlNAeOrWajafX1NU30yhSoprXUtImdZZ0X590RPs7fXW77RXZ4U65k/
oNAHwmRKU1hinHEz9mZwyqlHpV3yG47fJogXj3gU+g8kzw/f6nAZNtDnEZgnP6SWUnANyD62h4K6
BLUROYRXXVLf9ip/aahOg8rmFGqBbBh+Ey8GZSoIn9yQP5/WSw8o5QKPLXzNSfs5ths6vzm97+yF
jJBw+/W9f/K81yXW1bl7x6Cf8/HWYTjpC8Rwhj2mB2vE3Z6WM54DFMrsuQuj//b19cS6HP1n/3T4
9b//w6KqlOUgvkUPgZaNzLOPFxRFpHNQzqfdqEsN5KHrGfH8PSgXExolp0WMEBo4rQE1HoJZg+Sh
r3/AJ++afYVrsVy6Ck30+s//tajXCFv5NLtpN1tVf7AGPUAtDic2sL2pjR8pHKVXnG3o0Yr54etL
r8/y+NZdBzjh+rSpOKwr+b8vrdcNKvJ+woWac/yJNqJns8Dtf1PGqB9c4pRnysBfX3TdpBxfVDmG
EH+vK9Q6AP510TAUjRyshgA3eFMszSy6lV0L7+uriM8vI/mPaQiX5tPHy1hGE/a6xThyOlXDtzJr
TpAUmnHIoDW0hDqE4XI5VOgq6KHYNw0i3jAvd/qUgwGcx12nQDd//aM+ed46kgPHMV1p0X48Gtu0
3NImi9xpF9aTs6k1rFkEWddK2yTGTYhAyov16frra9qffFCGYeqGMAyqWdI0Pz4IrMqkLCq0ymSx
GHvIBhvXnt2LkF53ANxHpi+aVly5Rpyt9Ba4CBI7ugMJsFFRdkEDEoLY8o0/I2Mbx1o8k4uwRRyB
GC2w6DKF3+HhUSvBmGH7tKduzIFnipBvA/RstbfjmjWecjt/TzUO/yFi8ql4rzNH381TQBM3oxKS
82+CrHyRNXu0xmyAXFbv0zIT3eGg4q5yyvJ6yEjJ0bpITn0kuqGQC+47GnZ+kdNFNkrLR7oCq9+m
72TYTY75BqbIlKfDtrIKXAvajBGrLT1ywJI00He48FjyTbQ+2vjTpRd+5n1/8uhNYTqmzokCjKV7
tF9PJ8aaqPNxl+TtflHZTTApMmec9hcG6gKAynDmZX8y6CWbtfUtS3g8x4OeJbBtod1Ou0k6cjNN
CToarvb1iFqPR8dfsC10uS6MwhJEc3wcUVo+GHUsaXGBnLi2muAfG4ARGSj0YaZatE8GfNSlQEEd
SD9IgXvZXegLeOA7BIoZZ/Yx5NUj8AypXlA3vFmrLF0xPQcNnV56rTWzX/D+9a/+5F3YzAO6cAW+
KKGvN/WvaceagNN1jUb2BtPopGkujQZa77pd/zJKVNWlRsfk60t+MrPb0sJKJ02b45R1NL1GgFpj
2BbjjhRkdtXxDyuPgcX29lOc7fTizU0qclRKYCRfX1dwEv34gjgnWgw8aTlSSef4BNYZDp1yOUJ5
RmFO6VwHa4zCx4ssFd/aIr7q6Ixt2eynW7fr2ewbNsuPkxG5OVAZCSuTEPXyMcc2uxGhMA5nft86
5XxYAgwWWteh2inx5PNsPr6LMslnrigKH9sfMaM9lOo2ybdGoszvGsWUbRNlLaK0SG5Bg/H9J6H0
OsNa2Ns2pMMU/Znv5mRwrFOj6RrSdm2As8ebjqIr+5lWY+FHjUEjIpl/5pl+H+g11UEDTldgqTPv
6JNXhPuLepZrKMEe72hqAH+ca1MZ5P6iC8fHGrQSaF3cR4ZL9svXz/vTa0mXkgWWLEM/3sIWAaX0
prBzvMiZ3FKfug1UiBKJalrQBc6ZOzudHgzlsJVSQDpcF1PG0So3GvUiOqOg3ewiAm7NAIbEor/o
Va77yTDoew6UCMR69Id8fSTVaeGVUZm46HF+VBX/Fbe0OP9q9pdlyTwdRApdKlL1xgaU/0rXpCBW
3LocSm++flRi/SY/Dk1+PNtPU+nrxkE/+mZhT029ZJEi8Ni9R+Q9PZYZLc5hAQBndNOmsyvkLyRW
GSxWXZl7UybzM1vgk22CqQtLCodpim2Zc7xN4KGWrlaMjI1orlAAoE+a8/soBYDiDIdpAFzbSUB4
X9/6yShZr+qodWPGxU8+Ssuq0h6tUO6rgmTtPq5XfAONSMSrBPJ10Zmb/ORy+E9ddiU2JxxlH30A
BWiIBC0uRkiEeBd6+dKzFwOi4NdQ/b++M7HOJx9eqslK5dg6U43N9kutv+Vfc78pXUXER5v6vT0H
qB4nF/D71ZLU94iUC6Y45OSi+y07G7A3gS8qpusSkCJ95nes93T8O/j+lEs9UFAXPPoyqIp0rWtl
qZ+XJtaxZGs0asvGaIzNXRJGr7Nd7SG0+ekcfy/j6JdJTKK2WHdGEL99/VNOnz71TSp0jDHdtRzr
6NBTUB5ox5Cnz7541TqOI11Uk+panTiXRhb+/vpyJyuhadi2a+gcZTnZqeM96Fj0Vu84EFVJS4yC
SyvPt6NJQFVzBdtkRwfwuUzrM7Pe6VfENRWzOuuvogJ79NKtsWmopHWJn8TpHa4qPGvVnsT6f9AM
fUe1+hM/18///jYdYf69SYa1dTSmoZ8UGKFqwLFO8TpdLZH6U6c59IzsUeiU/SK6TSFkt6+verJ4
8XDZYwrXtCGZ8zo/ju4FFgeO14IbjSB2UCyzyCoJ2dukRvtD1S9fX+2TV8nhjZdINdu2zeORo1Wm
TJQqY5/4TPrwGYOXVmSYQP2DEBXNf1OK6VEvWndmgvr7xj5+Pobr2ByT13tlljoatGJJIrS0Tug7
1ryqoBc6alcc9OxrakuEgZU3djlrV5NAuUCQnIyFenCbNd8y9MgrrW/b9Ipufr/Dv2+8AXLbTgPx
aldul98QudXekuIbeGTr6b5R2L8CcDlAI0LjLsnsa00GAWXL3EWsbvqK1Nof3Wzf9qRkUhJ1rxfU
52du+ORRO4rdgY3cXRlKMo4/vlikUyGu5ajxQxfvHhFqaOfG7E7vEg3eQXHdqIk4nwxkpn1ue3Iy
pj5e+ngHWRkY8SINPCUAaMMk7yMhy1TnL+4dMzhT7TqZi7gWh2H6GS7OGIoRH28zbse24kRa42Zw
L9czYjPPfLTDZRycmYDNk9WdS7ElN8U6F9lYBj9eSovnuXG0EYp2ob+V7vJmleRksAmCVJbvCH0n
faxCXgbPvnLaJxcjGTVbbK8z9fIR6VxeQARr31ieL6g/A3zTMKG3nOk9OXe/6o5TDRPrnizvC6vE
SixGtUnl8C5yGo1RVGoeISisp3J5+PqzPN3zr7e27rccRf3MNY5ujTzxnlAKHEzhnAz8ONrd1aT8
IXdIyq5JhLYTL6VIjLw5uOPkSWtWgyM1LDuihN7NACCD5U6QPonBPDOOT5Y9fhq1IsfkDGRyJDma
iQmLXrSM0Aqf2FV9Vyf5TrOk8d/uJ7jI2pkjj9I2Cfo9mgV7V87TAq6UGnf1ywmmbGcXATg5gtes
qfp+5mmfnGCctclFOp+AKmYKuX4//9pRYHQAfBRXXA3RxMZuyHSbwivbzgPsteCzC9cJr2RYZHtt
mn7mY3gtYwnAiwMfStcz+5tP5gmFOM/U6YFRWDpedqQJx1cEU+23juw3sFlQOnRz5tGouOvb7kdh
DNgtYgWzvn/6+kH8fawf5mQehEtxQ9DhZJbSj+bkXFZC12yj8vV15Rmw+bZ21XhB5jQYqzDUl+5N
x7EcL4n2nRIk3nBaOTK2viMdIp8X4SHcQdg9XSLyi2DoX8suJA4ejcpSmNUlujKq0rM6mBVAr246
89n8fVEffj9bEnq3HEi5B3WyJXMWSOgFH72/zDSIUpk9jKP5rJdgTZXFFj8EjVKmGSmpA22K6q8c
HkNEBX/EbMHEpF31LRbDtgY4CYIW2moWewhZ3jm47nVFPrCEowpRAsREdseToABAclxW0r/rbguW
EymKvTGKGwuLuZhtL23GcouLpDukQmwGI5g8NVHR0iRejZa/JCdcYSixHhhueD4rxGi99s3t+UVR
8MecrSvUn55Ar9Rr+suyYKWlVUBFeQhuql43d1qPiIEq2pkv8HR2ZWGmPc0HwVGakvrRd57jqkGd
bpW+VYHDXY13DRQiUJ1EZ2TtdZbFmafQv3tyQOtRCtJtnJm5eDS7bZpAw+96lN6JeokUcNIcAU49
2BgkNWLhJAZLGWIdGzFh58Fl278OdrJthqGi/YYQttIdHHuYvEaJpymDEXFmpK8j+WikcFzhTGuw
bwZgc3R3UR4VpGY7hT8pZB3O6goDemX3+wkW9050KLWwb73YFLHom4or0tUIHdfXNkxK66qLH62V
wbWUMIxxAuhX9K+JNzfyCWFLc2ZNPVm/Xd1wmQSpaqi1RHf0Y81g0Ck2y8In2QkcbW7dlohbxzw7
WLV5HURghL5+PKcH5/WKzt/dr0QlYRxNBEo3EyT+XeHPwVs2VjeuWSabBT9dPnDccnvNo7IDpNqx
9olLPJoKqv/HPSs6dLaybUodx+U2pEVBREgbVaUyNLdVwwsJR+0eUPM/sAokczLwtDN3fbIOcNfK
prquTEXU6/FdT3rrwhfsKRzVDAaQXODgtATTFWNYvC1YpKsuR/baQnIUziVDB+vWULyWVbA/81OM
0/FpcrZk/qe2pvhFH5cknB4ER6Iu9sMCS6GmO35kWAeUjRs3+DO7GjEb3XtBobaLBFgFTA7B/Zmf
cLIQcbDVWReR1bI/N44Lw2Wc9ayXY+FX7DOsevhtTKCM5hXqbfTNVRZ3Tz09c+QBf9NoETf8COT8
hiuHfARnQTIYIlRU6o+K2C6ZBTo2QgjPjNRPPo21sEOHhyoHXZGjgTooUqkXYg58IyBljXH4kkWr
iF2ahCs5l1pp3379WNZv7Wji+HDBo5ISiIYJJg0XdKqHOur2dmPuc4WLYF78/8+VaC7RzCQO4fgk
mFk4PWTElXqf+F48wHP1ZNvhn+zMGfC0oMKLpsbMxGIJISmffBxrtgnzt9H41CRW1qGBKZDV2fax
jju1tWLd1/BcIEIBEOqSSwsTbirtc7/hk/l47cfrQuckuL7Ij78hXLk5UFtzPw0AFOHP9nUkAhqm
kZkRd9EbV2qQsR+QlNPMv75+0OZnF+ccwX5LOa5JFevjxYc5MNKiomDcDd+CcEz9RKHJp2VCfEH5
K28IgnSnX72wL9N4nRMC/a2K71wDha0NGwUxy8QRYurUN12RTghLLbhux4cx1QgG1l5C5aDM7HEI
iOXNxnIDD+ESjvzs2UX0TcNR/R+94Ae54L9VW/KTMSqlw7abqCDnpBzdlZGgSKx4mBUJGtKKOEI0
zZOqiC36+tF9OnakbbE4uYaw9OPvb3Erxmng5IjbmTLz9GbKnPwCJzv/Y5Dd3kBvP+I47VuFhH1c
3twg8OZsKs79kJNjCYOYFgRFDCYBTk1HEwF7wgSQfUepFzvhNpKHetwOa+0kJetho+ML8tq6xaJd
hKSRcnLph99JipmukSawl1kTZxawz34Q9RvDcVlSWDeOjnARqt+qRPHvU2ZArza372nN3unr53+6
Y3eZ+4TD5GdTxDGOuwGNPk+tZke5X2tgrTq9ZU4GDCjTQKLd/6dxHTwWwxppQSZHjfx/DtxLEhZ+
keKIrnxZ3mZyQyE7YRoYjXC4wO+Fxa8L9gPnZ2V0/aWDIU5Iqv2kkn396z9ZYcAaI4JkjuOkd6yA
TKSwIIRpJHVokkgLB2hJlaYH25xf5+ygoN9rxnCTiMQ5s7k9lYmsj00KxgtHWFwSRy9HG2cI5Bqe
DCKtGnxBIICdghDUAvl7HNzrHZCI/lu5PC5F6pwZGGL9w4+WEFqWpuMYbLDo5x0N1UA6URzSIiMt
RN5OBVQEYdwhkb6CQM2ZYPk1DW+2xY60dy9zJ3qiMWJ4k8JAPCG43NtmHWB4uzDV8GAumJW+fimf
P5t//byjFS4g3tatIcD7nXzEJX/zd9hqWd969fhQGWo7OzeTcZOU544c4pP9F1tNViFaW3LV5n6c
h5tQ9hyLnIz1rnsyVXAfWJ2D41NGl3OR053Z0IK1CJrMt2SHCMT1+g5k6EFLmnPbT/N0DhX0eVF3
cCJG+3e85x7jQOjpWGV+G2ecwsFQRkO7DabhHcSA2mAU68dp2sg5JR9qFPKSE+AOt/KWALb7or8r
pncX8rbAFphEj1EzAgOYfjH7cN4cky0RRDF5u9BNsJNVk7YNgVOg5QjhRA7tu2bVTxPR0FgDowed
ouwFUJmXcfjz9bs2TrdP3CVlJl63ZVFCO3riC9hL1HIBvZSEH5bBmcdixKeXNc8TyRVB42zLts0w
0mTfdex+vAXzAujepZmzyysM58UxNMIrzYWEH4nJk7o4NCcmVLziTCg15PnVhXPbtUblJauxKphW
ceLb1zdyKhBy+ZRoR/Ci+AsqVB+HDmZQiSvCTuEO52xHZ2hIi+InhKlB8ilg76qC8Djc9aLYluRs
BWvE4TQ9J67FCm6QtfX1D7L+Ks0+fuV0nm0LUa7J5OwYR4c2V5IGPA45+Wjd9TrqMXUTn2w1HnHt
+AqFg0sGBu/Ad3RJsG8RNVRGGhNqo5TbYpDeCoHeZWE67oOyX23B3wRRcsQZW4SOczjbkZ1Te5Eb
WHAx3UfRzB0CCAmML9aj5xxWe2eQQixgJsB9bCx5afckkEHiu9dir05UfwAJ7IP7Gm9zx/medUp6
0mzI9bX6697Vf+S4endm5DwkTU8weD21AK+cgIaXwpE4tB5J5SBNiaG9s0xqymSIz9uqa2vyPxz3
MFhbdGpr5Wyld2sRITcbpQHXTTl8ctjP9Vt+jRdYb4sJYVUVfjCrn2U4/hFl+GsMsN+PSA8uy2WC
rynhhUc53dP8UUAw91U4DcDPmtzDYYkDrhW1t9RttyU/tQE2QRBcIMSWvUbiubmY16ih7rUd8vts
DKtdHfXD1kllsKOB+JP5mJCargkOI2blNTZEPjiqkw9LacKQ3rEw+PUYqHdi3bL2BmzJM8T64jKe
CNPqSLhfEGncTibi8E6/QG93M7nDd2uIG88Zu2Hn5B25Y3H3jfzC+8RhKifbN/QLWu+ARghGcobf
QaB9GzLT9guTdXixZ7i1oSJuy0bMN986lvZIanxK7BfIYMMdH4FHEqWRhAfdaJpb8GI7CqQECIA4
rWoYmzWmaL7Xcd/ZxlU0xtO+HVLBKFsJ5WKmZecA9dV74kecjOQeN4s8eBuHJEJbr+JVDd7UzzY6
/hXyF2zm4fs4w6mpKPhtU0nzNR9u4iivtkW8bCZBtrgF+HQoW38hCQzSQz0RoIfBzd7PARVj0yqI
iYvpqLUEqhb29H3QKzZg9Y82KVOfYL3kkOg3Eamw5XvrwNBqEjixtdtcO/L7ojEgWhHtCViHDEuk
VDhI11Mh5ksNudw+2bHaD3tRt/CpXdpJjYvxoev38WDU+JOcu16nB9JD1y0Li3E3vJKfuln0eI/m
/8ZK7Xlnrwh8rdf8USLkYPTeTiEUFXihvhZ3+8qwfhEIjBd2gVkIQrfuftulZW+0BP9mJH6KSOCF
jjGTFwVVE8AxF3GhGthPsEkBSuRbPvSc+J5I7nmWHhbHFP+Q5aepkz/TPZo8AHqVZ4Krmk2HvATa
qygcyeOiYgswpDCmy7ibvISIALatoFG0KXeIpyNpvcnc7fQKLnvcGbCGegwhjEX7h+sQC9L003XJ
2NkBFYqh1w0IU1ld0eL+IHws3FUcfK5DWg68tCG0smcH0Myhj0kqHZ0s2ELzY+dYZD/wJHj6ANSi
UADOyyhRnm2ERPnUwDJJFXMuV7Jg3y/3GhazhRyaiwEajR+MkbMJkgCuVVe9FyIadyTUg0+sGmOj
d48xCXBXbUyedhFbQA8MxP2xDH4EUU9jMI3jO4iYV/S/dxSn9aS2twTlzn4QTA2WWOttAnWHUqzc
WdPgg/9gAmgEsC1l9V6JQ411q4DQSV3pQluNFK5j3KHDplyr549t9hLhUIMoEc3X9iCt24Fi5K4D
y547YPSjEt0hUcjZvsnNcJsXxHLgZClxhijGSDo+Ydewthqmn4sQekTVBZ2XtrHl66hebsdeQIDt
4bf1JGVCtOmvNF17GeM0BumENr9ZcCmi7QItA1FW6EQ3xA4Ep4Yk66JwbobmtwYsYw7fiTa3sb+Y
OWySWGziuXmDpsC/RvJHAZT6MPT8/6YamWT9T1DtMvg2XhCCvskJxbJDynfE9GKuoV65KLYgoTKi
bfITcAJQxwEABRb0YJc1wPuqloCCUBB3EKIisbVXstPJX1/+NA7MBvqZBMTFCgqe7MzvY4WKhR1V
fxvbsLnRHGqQzOLqqsVqvu1hnH9LQ3GXuVP+qyz1h1WAHVe9NyRSIyWPSc0cul2ti9FPkZoRtmnx
XfNxNiRNbKep5ZRCCT6BQfQjy4UHV4wqJCnRDVmymCVymAt4WsoBl0LiOFTyF1y1fbKCKNofbrY8
tmW7m+gsP2oNu3qrJhTdbOsbWtSE0FDz88qGyaolscyXUCA3KMY0z8Jdu8uKeouriOgO+NKvS0/q
G0fKGx320oXrDHJTxKWGd8XFamERuJVPzFPCDAjgAYHaDYWfuXNz02sDWZnZsssN+NVf7zhOe4au
gY3MximkdMp1x4055TaJWYdT5ssJ7L3VF+NmMsz6btay8GIyx+U6je1bg2OWZzoddmkz4/PtgeA3
Uw2TRvOkGo0Ne2kydxphn/t9pwdiGnlidUGs3X77uMoSkzfl1jCM/ZgK+UWeXRoDJ/PUaR811stF
TCEnHioUaoREIac3qNdbzrG/+za8hsEUnd2hnRzDUMxIU63CSix4xw2OorZRGfTgmQrNfne6UbuR
xDKQy64N+7CuDhUf0W7BrLW1S3E/WO23yMn3Tp12t01CNlGsiDNKSgCTyfRKDAn4KjfRN1kd7g29
1cFzdelO79gwW3LCOUfhzE2dkPjNoPBcdCVOwWdrEZqSTNZPmXdE3Mz0x4QavW7Mn6DVXo7GCoEY
6fipwi12lL+M8V5MJGaUFZzOZsZpq34lRt28Lml97hD0ya4aQyCLDt2HtaN/7Fwx4qGtdEGEpDFF
qC7AL2G5hUtGxNyGfHWTlgDSzqRlMxqJw2zVBzAhmQeyUNI24zuMODWdOZ/K0+PzKsFmdnbZ6K9H
+KOtvlWNTjuLGH04CNcs6LakJluXsd6xmxa28MnSDklRCS7d0HK34wBwjiiCchMHc3mTRVV5g8XJ
b/PgzwSWrOntyu/ynum6gfI5thJoi6Pvo7GHoQvgS1iR6fNC1LPddT1J9cPB7ef2drCZT62mf3VI
CwVNeNBASV44oVT3jUiNDb1iaKQEqQVqgjMxLa+9PRjXzVC17B/a5Mlpqz84vPolm37Msi1JIq/v
04mUgd7Bk9QY/bqOjH6ik+47xKhG6KT6dD2TR6PjfxBb7QuU/mc+jE+O4WhZKZitShVqe9hcP7TD
U5lWKEKxbMPcotbv9mqfGf0jQbbLQXEO3Y/F8ofY4vtuwecJ153ASFzzfqP0x6BC9Pf1xPbJUZzG
PPIv07Zti6ak8fH3mG1T6U1vRn5ix8QPKsw7GrlDNMKyhn1/KK7azNSv7NHaWzMQ7qEuOGc07UNf
Zfp+HJxpA10Xoqoa40PVDNazY8UpoAwYSQHwjjZdAUKaDqUS9nihEveJfTbbDNVfZWntXjSjyp8J
hIof8pJEDTk3kGvZlOLg+qnGpr5uIrJcTaCPZ+bMU/UtWhqOkCYtGLRvuA4+3rprBwnncxn5uVH+
rEH/+MXSkWOk6hozIhEvLcGydSI4EOQtqVFR9TqEywMbWHnTLc41yyrLpqvFzP2kSyU650jw73wZ
4jHSI6x2AfSnxk2ev35nJ3M9fWNUpzQT1rrCiWq45p+MphwdqqyK44tCTWVKgMX//VXYCyE6pUfJ
zuJoYMAt1OQAIwXqT/jW5AR8h+CUzlzkpEjJreADo45rsHqd1HE5qXDQS0puRTdpbJOUPOqRi9BZ
3IVpF29GBT1xIvxJG1+/vr2T4szafDfWgoZca7wnL39C1xRkGmSMsr5mIE4XwWhZu9INld/pJHVB
qjlzs+t4+lC0WC/JUmgj5V+boUdPlANsNPcdxOlRZVcjaVPO2IJYIT7pImiac1XY9U/7cDUOQOjY
8eFTu+EBHxdtrFTmreiRyNYceQoZPSB74qBCjcbFhDr1Q78JquktaZzLVlEMzd0XDrUvXz/m00rf
arFhnqPtZBLVcfSNgTI1NGfMYfBRgROtAkGu0oO7uGeu87dheny7qC0pKFJRtNzj8qa1hOg/WjYc
XPI2lLXrI5l/c0vxosnxbZEZuFix5m6wvaxcQsZmbKxb9C4Q3FdM3ZDubIoljrkK2iT2xrqedoXA
u+wMzxoHHKRNFBfhhQYIdHE/g1UXSoNLGG97tqYXvaDLQczxY/13j42QzeQJ00BIvCojnElE8UU9
q/v//vk6Bv01y0Exxnj+OIflmdMvvMGEcvdANXdSL9Q6L+e1uvn1hT5RLSBKY5FgmVglwsdOFFai
TiXFkvhhNXdP5YRCuNzSkiPb/eCAM4LxU+7MBUVVXFPPmEIgA1//hJPJghGNPVHXBXV91PBHpX1t
kH0sDGTKqmze5VJfU+r5WWE+qAiF1EJqvS7cydJC3vP1hU9pEuuVGVMG7WL22Mei7LwO2p6UywSu
ksUxnhIsuHcETLamtmmKBilJrxsO49siIPncZJ9N3qSW5E9qDH5ErXoXEIqKkOwP2zk7h7rmZwsC
boR1p716hY4bLmUsjS4PoPxkxLdQ2iRfaIy6ByAtLnnGwPI48I3rWrE4y92Sd4MvFoo2bhV+I5Ii
3CDK/adZFHUne1YcDbPlKkO3chHpFBsoTEOrt5O0vpZL9VNU+A9H3aiu086UABGKgqJX9Q3P0U1m
1cE90pXyMljRwCBjKyIRdzVFVyIMB3XrEqiZg7z29iSwptuRpczTDVxdGjhGDMOUGsnK/kXgSboL
LCLEXAdwJpFqVGMCg1AOfeKIbJk7AL6A4qzIhvlmPRR9Zm5If6AWRmKrodVPgxkaVxCc/+Ze9F7a
9YfYzsWNO3XXZdWX1xLG1b25/lcZsI0pKsNLWk4STtlDzaxIzezsQwM+ib2hRtVXww1eZeHdnIap
rzF9OUnePIOFeud7mS8sI6o9u20NX9Yz7XXrVxiY4onTfIIyS2n7ZF+0xl0ryuvKAOeZReD/ykbJ
m3lQGGlnuTF4eHfTVKF9T4EQr5bCq7yzXX9IrIFygHB2tk666LiYwTYqidUAGDpuHTIud1027MgS
tD2rya/dSXSbxEnACZQVrFJ2BgXNlk1XxX5SEcoejKW+c6MHo6dlCTnDIuTUrDZtM94bZu/VaXWF
cGL2WgceWtnG3zVjhr/ejsFWJDNiRcleoK6u9cm519qZZDx4y5dxyGltrqnDixkc0mR2+OaowG2H
TH/WZfg2L52zlXlxR9X4n9L845BCeS3S2t4sOTsuFCxhbRIfYdXqJg4d9OgGmEmsbWwAYC7qqXiW
RQ2LAVPBHnySvyT8gV2RIn7jLO7LwvajxU73lLOu7QbTKvmocDUrRg+HHeKsrJtpaWww1cV9T9rj
TZ3B+muV17sxhRmyCS/oywRok5TYjYOp7aI4G8kQJmwvlMXFOKBO07LuLQhFeahG9dwkpTgEOe+H
HOMstWvODWZ4NfcvvUOudJpWg0eyO/SRwH2FC4c9fS5I2YiR5zU1iyEZ1NFTMY+mb8TFTz1K70U7
Bc/pMxlf7bgBry39pR4LyHVrnB/MKDyb6griGXa7qHiIkehssqLI7zngcvDX4sw6FMuyhh7L0XNC
gvP0IvYHUMWHMsvzG8ja17GiDBlTRrjkNDeiJzUvZWT+5u8EN5oYmSzcTTUSMsfZSvmU8SXmZ4um
yTAkm5z4wJvOXIHOw0s8BfF+KNzfPdm+j3Q/fK3XryYoZvuoeBZEm1/lZCH9/ZDcjoYXbso1T0t1
u9JcNL9MCLXo8bFu6IY9E59s77tSo5YDTsMz43Ki8lZqmyzpCBKXvX2RWraX5EO6VVl0lXKhW8si
U2gwOdf1gtwsQyu301olKnP9obQXzXNkmt3EeXvJcUx/1WznhwPaBvZnA5tqIonAbChyqzwSL5Ht
Vy7yiQJQCr4nKS7LHPwaxWnO3fg0tl3dmdu6C+8rfbC39PQfszkcD66Gmp0n9ga8Ud/OeVTtZjF6
LpEr3pJp1wR7Dz4hiE6OByJawoQ0e3GIW7YVQRwKP1wg5vUO6AlBmZ1YnFgn1k3S00mC4qoYOgJr
VVDQvlq67RzTEDCtQ5CINX1VL3ciU3wf8RRv8OdTgE0c3wip5kG3p2xn2ZdzbK+yrVjfmilUmMay
bspCbVwkpRw8WcOw9frVqMVbY1jeIDjUm7pYCB8b6v6iD+1HWYzEvOcSwsa85jrjPQecTnA9LTaS
CYZxBrZGPxl/LBkXg+FIb4xn6y2GWyBoy8B5w46uFrLWbJV6eKKfkbu4m8lqn6hsLkg4RlSHlrZp
g33e9uGhqcndXr8vFNCs7F0CLM6aGEGx1A7mJKw7jDQ+jQqat+l0PyNlbe16uAqY+Lgfiru9dV/X
ZfQwl+mtTN9EYpAqMuV+Ockc4p4CLVYO1PLwsxAg3e/0nZiprzgt4UpaNf8KKkrTnHSBm01ufvFU
cFB5VZqst8i8UeBUlOeDp5IokXdJALdVoYpeBlqQVbNFCh+/6gL/TIBpLBytXe60zpZ9jZfF+rCN
KDXyt03evwyfJqXNG9wprYf16dcCuW9bWyBmkjq5HkbGTTxlqIO1+Z2VSX/NCOfJ0krf0fabN+Ns
OdslngATRO6aUQB4ICPsdxvF9TVZ8i1QRv5dIsZe7Kz93qY0fhqiqJfaswqIclHd+bKj/pHSNLxu
l+h6qOQDVSJWno7JfXZJ1k1sYkXr8OeaUbqDwRZ6rl0T09b/KC1yhBtaYxeLTgl96d7cfEA+yx2l
gjSknlEZtfyKOWchqtzUvZiHJCV0AQ6i1f0yakmbNGdI286EUyrcpanaGUjbd3GDMC/QUvAPBtn0
HLBvyFdRxBIAe17nfnfmAc744rZJ5fIKglrfLZl41EacgUFaZJ4b6NILwFZvUb/V2bPNQr4jkJec
VjwSsNzBdrpyX2nQ1JNMf7LS7MlaMNvFYhWpIwsmz2eB5Www4ZY5UarLn+z3CA/qtnbst9lOf5JA
Vv3DsvKq8Ke/4NC5ANAV+2OiviVxKXwbROqFyhtqIfP/EXYmy20r2Rb9IkSgT2BKgGArimosUZ4g
ZMtG3yPRff1b8JuU5Rv2oKoibtyyTArIPM3ea2vFQ8tzTHGt8oATB9gwQfVt2baHkrw0AH3fq3Xa
D9H8FhFk/WASMHFhnY4u3QkijSNtju1jq9SmP1Q5QQEx0m8K7xZ3FZByTsad40LOKzJ2n8wQBg+0
o7yaKTEYQoGJrzCAPcdNe86iufARJvo54pydPRiF5wAj26Qweu7bgvCjdKqDVrG6Q5xo0u/rBg/P
jWeabMZ2mhl12E+jyYo6BqZzHdsHt/+m5Ut41IS4yDi6T4vafn+YYEV8LZNrWxOx5gK0PKlz+jFY
7q1p7WuljcOhBfWsTXLfot04s8Q/9BrO5qUkLo/3IQPEFo4bUxApMRq2smPQfrXV0Tr3Uf3qQBWi
M/N5ZnvoPwRqTQPfdwdnm7QVee7mkfjNikOSVepjGp7rvrKvZTicdRuNfVRa6VckMbI1t86IEr5g
J00qW5MiINDYp86VD2AI1WF85BzT97B6CzKf6HLaIbsaYjzBkSO4O4TiRUaL7953E6mNCRDe05xk
+WFG06zEMRwQJJ++gRC/ZFr0mLbE3Dr2dIk1Cs6yqfecocQ/2RrSl2cpjehJwlP9dZ7n60tX4w0v
MsD9teR1p5xypHjUneZZ8Nq1rSC/HBfaRp8MTxCp4JoL8uZmGiChwilrUwHdQyS+i6TeiUgEJCdg
LpI7xUjfjIJilMcZ26cAQMIM7KySR5iU5Co33Hz9MnKXAO4Obc4LbQTobOTsWjsnO+c8XpsUL8Nm
srWXbGynk22VHNruukcuhb3N0/K2EEC8qSJ33IwI6v10MnAAhOF+SuDVdvrQ7rOu+gaZ/pnr/mkp
y9FvMy6hNuPgqOP8y9zV+8jmV4lwgWM0M57439mD8QdiSmqbPDHZV9Hb+2lDwIE0jGM3v64ld1pS
5VWEP4f4V7Zi0mrMNuaPqnZfzLHejRp685gx4LWQqW9lkb6pdZItI17X3KubvNxpRXHq9e6O3u9b
KXjWeoPIsBz5sG8SPudlCwRih52l/+vQjKFKkcXwVozxDyDewkvjYSZm2PVcY9wwdLAoy4xnN+9O
ueRRzcf5qI/UqNQcJ0ZVB/w3wwGRSe50W63oDqJ2kUXIeIfH8dVKW6p4eCabVEY3rXoauwgReS6U
vUHMJoxRgl+XKI8ChaxVIl0YBKAqptoqtE3baz07VWQweXwBwLZi4kncHFagD9ll4rjE9nMmrWZX
LXZ9jsZ5XZS+2WUXX+w0To6DBC1fV5S2Vtf8jGz7OocQVnuc+ZupzmzK8h/85aLd3I38FEkshdn2
wwFMlQKMlt9zMvb4e1KELWtJF618VimPXbiKKNvkbLVDz166uxohipMBTdw/OvlVX/fbmAjjm4Xh
mJkvkzHGqL/PS+yB8Kootkh9U5InNzduRLwBZAEq7YTjAMkoujXgpX12iUXskGjQ1v8azP3HSIxV
nY34DWU4TsRPEkBe06zjr5bsOrV9ymPGjGFGVmoinjUneSBqbbcaKpcZgG3TYIlRiScn5GacaMJm
B7tAL5R/TJH+GCA4eNIoObBGA0HBN/z7t4JIg+RO+qRd34/vUtHOBePCv3/zf8xbP/2IT3uPmnoy
jJuRhxcoJYkyVdh9RNYquqdI+hdO5o9J66cftn7e//EcooqZEwEgfU10ghtpX1mG7lhHYnhWfvz9
c/3XjwJ65zDDtpG3f3YUTkgxYqt2kx1RCnd4y48seF7ogJELN09//1G//qzfHl4+1urctJn8I8b7
bKWcOxTPobZ+LEKtIytFrpr87KzODKKqyq7EsG/Immi2OWNI39URwxnDmV1O3/Hys7QhlGpKuQHd
n4PxTQy46GK2yZheeKiarMWIR+Bif+kbOuHBRPIs6zemyJDRTZ5UNbw4Bc2yEauBPZI6npjNXWKk
F3POWTnXMCnMjHlHv0zgRWkfGLFWXho69PSxVpNXHyceZvDhHy/UL7fSp6+F+SfSVlbOXJCfZ8xt
3uJG7FE+uYW6TXXNT1swyELsFWba5DZTGXUKnP3CcO9tmYee2sFsN+zK53vMNpR273Jgv1uBHMcQ
8WgUE6PUYlXIcNhOgiBzpdBRqHR4XqYosNM+SDXR3JdqjLjJWXygYrdU9O/cs0/TxIxCxVe1MXTM
xOvwfa6IXxeKt5pMxMDgMB0Z2EAZ/Nec8o/TjYcC8bP2y9rFo/LpPV5pQXEVFTyMEn1L1Q/s6+r2
jYK09eO2jn05KMlGmtV9OlOlVGY/oHEc/mmp+6+B6erGV1lxslhDMvH7C9jASoOcW8Q72ChbmvNi
pxepFgCX3/YCzOIS8cSEcbwFcPNtVlMS3vh1uO2k3TU8xcOsWY/xeC0MGR6FDTdAYPdMa/d5CO3x
hHIeto0ZjXu3EjvV7pt7kl5Cj39hRTvM83ahffKU2DzRJxheb51F18td0Vwm0PPeGqlUM+JiVIq9
pGp67t4WyispwT5W9SBieHXoFYCoi04CtumepU0xOgMhaW8sd+agdPgAeqbNvpqvzFRlPBmZsxI/
i+ikyVlCBDSmAF3trphZMkVNGG/Z5d5KsirQ8rD2iQisLxJY6n25tuLES7UIHEmuI+8Fhow/5u3X
rFi+RUZxNIa68Ma0CTd0p8QN2/E3M0T+2GuMqxKKriAc3zWTa9UcVXKjCgwHi1Tp9ArxtTNM01NG
p/a/Sg2sH6uaZDs1yRmnxhC0fX7IE/kUTTgVqnRkrFoRnlGRlOwuGutP/rHbCtMDpvkQT99VAwCq
LGc1sNQlYZ0it2ErP0iFe3CK+EFE063PCJV8Y3f5li0jPY2AuDyKE+ZeCntyMHTzTCIcgcplNtGk
GLQZuf1mJkCPClw8yA+RzOiKq4G9tbugygAHOLRDfC79CPgV5lnd7WpiJHY95bVH3FnmOaiMF/qg
iShzxYy+97aKYvzomFNO0o17JJtebBIXD2wpq2/ubLz+Usgk5vSRLBbBKhg+WzU98M6Ar7TaI9CX
DyXpDmPnPIIFwyLY76eeJU6/KB/4jZNdaxTu9kc2LZ3f8X1utHX9lKXtcYbms+mz7glIfeJrWX9H
c0+gUjUuJICkr3iFCGvEaJBTJQQVgtsNsVIkb085VAGIwWD4XWw2beyV9EMbY9URYRIOly4BmJBt
awdsMs35bmH9QVg6aOjCRS/WKVgG8/zW5CGgEUtcmgwGsoKZajOaY7JdcvWlz8odkYXE8qWg4S2b
f4yJ5wiYwYCFgACwYP5qMb7a2Piy6T1OwhRIu0QnITI4iA6n6aeQpMC7Fo9xEYm7ZqGm7DEB1U76
NINQyNr+PUNJdZjI6rZMZTrKRrRBWivnKX8AXxR/QEEmqQKk1ujY6eNYVad2NrtT15GyvqAo3Er6
6jvpYgOY+mUVTVXGbiLaBwKiau4ak/2TrV7AqxrbqXLn3TwJ1E9hVjCFuYGw/1a0aE27B5Zm3xqo
rnjCJNnmy0Qe4Y7kVn0/pt0H33iybRM+e2i0YqdV8gsx11SjAMY2THOa3Wy15JNxam0nu/5S82wh
K2rYW1iDvY+U8b2VDVhYBVMW8kN3w8I5KK2QeOvxyMBRHOrpUYQMQV3tWbFKjNiogEl9yA4Jc92Y
LMB9azAPriL9ib2ms0+NEUWS0kJEJlfaIYC0z+ddE1e8GSEIPlt9UHGu3CX2clbdzNgP7ob5fX9n
kyZWZSVVbOuQPK2QYm8zr9qwege8vC4iS4HzYSq8WocgoEUD1/OCoFGXLD0nB75c7byh8MZEriI+
6cmtX6t5hnda5uFivTiDfVLzRN8sOZJKh9+phzTPm3VSm4aIHUb2YTX2VXF6cjRv9MBHatVhS/un
w0RBT0JlXbhhtiKxqR8q+Bka9N02RRuuGaD/LGu4Js2TEg3L3ipxgBSZxXCr1bfmWKW3siPzVJCX
56pftaHs6ErJFsA+7Sdp+pFBqFq7xW2OCEjj/9PDyeI7fYjSmUKe/LHI6Za97r4JI973TkGQY0n9
E3akRK3UI33W6FpSeT8BMyPw/takfUlnzK9CLau9lhB2WTn9viGp4ailykkWRFa57bXsMsdPpAKu
oWqQoc9iN02tlwKlZnADkFZgPko0i4vmZBal8MWq6TXU7KWmH83YlMgZCKc+ZAdjVMkVHfFn6rLs
dnpvyY1aP6dt/Oi6kMbDKfbCmGkULnqkN2rq5Sy3UnM2D4110MjrG8MPNzHuyqr/ketTj5KYdb85
uVeH0EUhV4+MvcaetEz40j4OCitrtqPZo64k0RZxPpSXOvcIXwnaCsTMQPgacyiPJFJM+OSnzb2C
L35aqAKdYz1XRA5xyqHNVfWx9fo+vAx6hyElZxfUpCZM9tnaWMTJbazSeGIYg8ZGLA5vZNlSZ+Ld
pIDW/Tyaj01RpYxExECITGIFMtxaroLBYpEPRlxpActLRoeF/ioj+bZoiOGLmZt+qbmgErkEQ1Nd
lqxT2VHJNbH7KjR33+lk4a5HkmLw4avwQ53rr1EUPdggF49d/k3G1tcKUaVvKtalK/Rzk6r8/dkK
+QDyPWe5NHO+FU1aB4ymicgVgLUtW3wx9E5wGZry1LoCuELu+FKtn9qsXzynZWsSchHwMJebqOKt
spTmXcJKs1X5YNv6eSqzMlC15Jh1turjL2AOPkYPYKN8GSOsViMFBSzd2TZKdKKGHKKykh7HvkLI
lZ8rhntVFfO1GgUAyiwO6q5B/aoICCra/SKycpvbMw9f2pxtGUYeWwCoWpA1vHxsI69T61tYYYcQ
hXudtSaYsSxtSqtCwY5nKlKuhEViXWgSNmwJxUdtm1+6dT8igLb4yoKE2zyGaUxgLsmITtZfxwV2
TmGLdldqAExET/UwI7dAZGEjqT5gYqEWR+DopBExLXnSoc2H2x3GyR3ria+GW9perBBdw/oYrQiW
y8iI9qNN2TqlAyP3Bd1FWLqqx6KNzrm6Gwo7RbbDMm0pOYMrnZh2dnOFZ8cYpDhItKAvY30HSqTF
TK9m4s7E+ONlqqy8ORt/mHEXe26r/kwrSjkgb3486yZ32fLRFcDDDZ47XkOMOWp0FspFivypn1jj
C6fwQhU1ed+QEirNHj/sGC++Rqi0r6r6PYAzy1coAj3NGK8qkXKMfnmfwxKLn07Rq3C6bvvUOoVY
XTgKkWHDRRruiP2aPNhyF6qeyk/KmvhfQ3IHshQYiqUHc8JCivEeAkGFXUddBxZb/8CZZewbzk3E
AIAVdKW7ygmvBYO/gDTl2WviiHLAWly2DSaOaVNy3tDegUY5KgzPO2wjAYKeXQwgbTNY1ZtTrw4Z
Z6T2jThX7ZEhYLghtO3KujqI1pVbQ8+Ez8AsWGHXZpDXhE0UrHFYISdPqdE9agvTKUKGP0qtp/J0
UlIu9BgtRMi0Tc1N+OqWJ6ZJ+kasK14d2WYwxSw8u35QtyBvcMWlxCIqWy6lpYHo4lJno0U3M39y
lGGHUZfajmeIPDh93kd5OZ5y0n3DTGfMWSp3ydSVe5kQ/vX3jlxfpxa/t57mChEmtcpGj8JA/fc+
hz+xJPdODQNyIj8Iggv0dG0bJNlNxAZsNURW/jxr1ZYv5UBrriOGaFgvYQfzi/U6qQk/Hdw5pTHW
h/0808/UgpG+TLrHuESdlH8lSaX3FR62f/TN/9Gk0THj6UMvhTv/j3FC0tpZnDM0CCji3/um+qoz
daxMN9vUkCsOTGxu0/i9zEhIZX/JWo/ChKSUFpWmmxPDlPRbJwfeBDTqlMUsMv7x5ap/fLsuEGKB
+tA2HYRdn2crnMRRZRsGGUFsrFnUxYACF27P0SJ9FCbSsO/1puIKAdiqrfqqcbaaW8gctlG3au/C
TMzz1IviwuAK0V8KPTf80IhJvpO4h9r4K1blO8L2koc2nx8IxG59fn9xINNL01bOoxrC+A2xsCta
ajzAXvqhiSgwGwhIGzsiwh1TS+uM+s+ZxMkoL9IXu5he1FLS3OjG+JjUSXUQVh3tWH4fiKGXj1an
fM8NtyP8oiOLPMweDV2+lRGBbO3wSmCKgZBgWba0pUZgqnkWNHq5+K4W5Xtcyu4XLoDMf47ihgxM
K2eXMxFOXZfqZukzE3GMddc68XDKRouL16n3OExdf0zHjs4gmryQIFcvmiihIyvEexdig+IeOsdd
Iy66sw7lwBESjsUWSJ1qfxjH+VSZm3xalHNepgvK3edOmM2p4JJAYhjuRjfjq7fTn0bHoDhR5ouu
l5mvd6zL+tp+ybvqFa33peNEeMiW+bC46YNqLt1VlvHBJYF4pznySY91EpFHFv+60l80KykOcMrI
1BNZGuQijIJuou+nFSY5iqrEt1iCsUXDD2KjJbLrw4qS35aLCJQs616KYrqMIWkzxUAwW6FO27kq
PGa+cRDWyk2yS/cm3t3dYtrPbmqyCm27N6BDxgHh7hvQAqxkA1lyI9GBG70cccWoNWOCZG+Y5KMC
kek9qwktL5XuWUNpYU5qAl7Dnh9svVAO3DLb/EvCSPvZmoXm6d+qNkpeJ8qP+1iZvktSGpB1IdZZ
AMxR71SEwOqv5BTlZw3UU0B50JzstRWzgMv7LRuUPdP38rQQZHPAJkVG8rp8SHQLbUE0PsyLfV9a
vAN2yN5h5FRczK5jjc7MyVUUa8dkACgUz5PRl8NW6YbyYk0P2njXlsO4Gxy7INJkza+JitKzHYqE
ujKicznrZ1ie2n3jaLcGhtaL1k71kfpW90RZZv/AwPzpkgc4A4mUEYxtwBv7fKxGJvQP3INLkDoq
Mb1I/nAXvFsGSdgzFnn4Ve08AhpbtPu0QtDw94Pnj5HuiruBZ6yzjKGH/MzmcVR2hEluLUGlOvI0
Fv1HpgrL60cCtutwfv77T/tzqrtCmIA0AKUzOcw+D+1qtUs7O9eNIFcmzikAAUHNrpAq4dIqFe3N
SHHcGo82rqOTNoevxLkoHr4YIqOtut4urRpvs5EiTS2GdFNrtBcVsb29ooINigaVuaM5cSmxcern
5N6wsvGYO9pumeJha5tmukUwRGlCiRdMCTHPzswG0F0eTHZtdo36IndrnKuTZCYnD/nSssdSGgvF
jf0OYaymjeAB4/tJeMrGt79/P/8fc/HbJUtSmOtiv9LYmtBlfBom5gD7IswDTJymUD055EGUVUK5
DSbuMvhaAiAIH6/rJYbyXpo9zYxaMGWTEOhwlNk+YfD+ODuTh/3PSyu9u2+KH2GUwE0vmIpJmeDk
bItAGmzg6/Cxz6jfzFn/QPT5E0zrvLGRqTEMXrQz2oznVuunZ9MirtBh5OVLy7rTJ8t862DDeGU9
8Men+nGuaclKusl14Pa1q1L52t2JBEtd7FrVIVRJMuwUcWqb5SWiOSeuiwKS9cy8MQolPM8qHcNo
rrmZmUPJJermVR+BPeFcz0Fn6dN+Mp3x2JrvC/5tDKqZdjNJikREJOVdNHQ2e+VS23VDdR0nN7tg
lkQc1DTJsU9jErqqit6Qw0UOmjxYffE411Hr15kZ7fLRpGjNm3Y3mFO6sdpsOYpwjbLpATGMTnNd
ql7ztKH7auVD/VCUxRPxufJCdRduGtTmO4eZxiKIJoz1k9VwWY65AEyXLMZ1KtjqIk446zr1qIZ5
iNvKY+hz0wpzPLg0o1tjcnbUyn6iWFGgx3Z7NBPrlKBX3eHd53cpsyOIWeua1tpRMcj0GjBypSIk
zpEBK+Q7C/2qM10FbE9G/7p7mGUYIiMJdb/HZ4qNM2VGbpjEU5u8Rg6/uNTJuoMdCzKq/ZKRzx6F
qkKgU/Uepq6zyUt1PPY5jwFMdXgMOdlKKEdPsdKHxxn7NuqJ5olHeX5BEIAipjC+l9iIT3jVkVYa
6tFasiuDkvuor509N1WxGS1Nbl1dCZwhnz27qoQHhsOfbat6Xkj3YN9MGmV6Fo684fxj0ltavV/N
w+CpRm/tp6Z3IO4yJZXWpbQTuhHrlDEgCppEhREw4UiEkM4ourTuKiV7IgjcoCwfNPCi0dOIVtFa
Knej2/HDWM0zQwvjI1lReKLSGuYVM8Ro7O5I7hSUxEWJuv0fL/gfWwsYrEBt152dihnnM6nG7KI4
WRPTg7Kez93Q1yywyvJEmRmbkKBcsY3nCoF3Hr2oGaZZEYbFP6BO+Fo+V/L8JSwH/8AvYxZ0id8r
+dRKbSMsCCBh1qFARdQjP3GnnVwBR45eMmwoTKZMbUWk0wbZzYLMlWeqNAjJI/Jg0Erqx2Y3Ytar
rJ+Ia6x9AV0Czup016SePjFiJZ4oYwtDDz9lzPI6ehpnIi+NhO8+d6yNrUBXm5gnAyiomm2liuli
0ABWMjkzr4g83WY8HiJc8Zr2GiX2fRpp6mFAd9hmI5suBwZI2pB6p5oPlWs9WmX+2Fi4s/AiiG1q
OPcTet2DqRh3wyIY9UcNzbD1PBG43rXVI6c/Q4sR6VPZ/2QhsBwNpYZ2Ab6MseAjHvN4v0CS2ejt
+APlYDA3MYobeDnzYtERyK5lkI7DAlJX6mla8xQO+oMblfo5N51XKEotgzk5H3C/nKl172MSp4Ip
ih/UdTwvMIbGmjL7GAha5qXWzZlGxDwl6V22PiCJBfzBHlF/GjVF3caRyuiRwG5iUN9TlVhc0GpF
QIr9v5w7fzgP0NWDLLRVSPRibUd+fzgqQSaONXIUl8NObyc2NEtd+iCxuDDCnc2IhTcTCt/739+M
9Y/9/eJboSuseoEUgin+DKkL54lhwLppcBvjfmxRi04Ggpi//xDjzw8HromkFy5YQKSwm37/cKvR
XYo6ZtNpxTPhZVX91DN6wHRYPwNzfI80wAq6dDFkFqiWlFnxuJH77VDN6d4tUIjizjfuobCU3gTb
dkv+51dnGK09zrSc9dZYQ1ORKtuHvHwQZBb5vUuIY1wjF+0qOikrTyE6uO1G9qOFBUyj3u6cvH9y
BwprxjYv1ujpeHgunPj096H6rru5vIi4+sc58If91cXXAHhRZWWCZ+pzx7mInM7F6RBC1G68ychi
ZBuVb34J71MFz0Ef3ToNFfTffwf/8WPxSttAU/mxAN9W8cT/6BUIqhTka2IcWIj225g1cce/pP+j
Xse7eBBQxavo3kj+afL7c4BBeIdJHCsUxJXWqq9n8//85EmgbuxJlN4xUSG9pcX/WPb5dDaGGaOj
mZ7msBHbOsb7hEkk7NIXFibSiwx6O1eWJE86CY6FcCa2kEfTnlfVcIcYczEeCgPSBImB1qEFCcsI
45+GoD9vDnISTAx8WKBUR/v8XiJ/qxQ+YBgYlMOUNtEJ17Kyd/CSE8oNVal2mckNc7ydM/toGhGz
dIaPQ/1sayxghDpyizKk99vUsfcGIyfgMz8I7AoPXaMOx66YUTG1+YGy7wHoDEscPRk3RviFw09l
W8ELM2lkdPac4KYSPzY9UdxTrHgm2Li7GKE3LdxXZU3ajM32vbNDfvoSCj8ulHcprezcKKxvCLgp
N4a94I9IWrj6E6ZnzqJ8z6U57O16Qf6zTPIwpLc+avMT7a0glnlitjHEZ0OvlLsoV+4HyQ4qNctT
JBxlt1guFpBiRHSn67xljAM3DJS/J6wgvaoQH4iJL1jAh30tNRXZm11sF1Ue6pB/u5HNd/R22Haz
4VZNaE4wYO/yWX8tFhdCmJiH4yJQotjJtNMSpdmn+SVLnjmGjXOUonEt28n/+1uii88iIk1lVsVr
otIt4aH+HEBIpmaiGiNwmolfVdrxltSK6huFUwXtitxZEL9InYDSYWAqwkP33shuOTS2e0NDioJ9
mECrW/F4lyLhDWajg/Zhk+lWL/lLt0xr6q06fplzEiSzlmq5AO4C88NMDl3qttupi06ArsIrZjBg
DugzFU29TY3mRVpHQl8CvbtnUEslkZ0AmArgstq0NZtp8mNgQgyV9XTDDqd6yxF4YXE+KKU239f8
hh7nL+xShN9FQBxhR7WbJcxIFaR5DyybkLneXEhBb2IrCEOhbxTVoWiUKtsnjHmbqpss6iQTRFjo
6M9h8Y1lR7rPo8gJWEcMHnPK6qSwCYc5pn+UUn1tZmOfi5TglKgWe0bRKARt47EnEuKstro4m4a7
TWB/BVprAJolbaqv0uhSQ6A+0P/sy4xbA0H8eKxNOB5huVwiwOeHqVlCeEQftUaOMZMVzc/kWHlq
qi37aYTZoMkrRpjqseS93nLjKCSu89ko67kQwo1rZ1/MAXN/GRIAnlrDA770+qCqxd7N2nnrorq0
aufqYmaiPc22+KLyX5a3JpsfJU3PRbXGh0mHOhq5y9bB437Jx2nYuCGRA+u7ibpzMTZ2U71ZcbF4
6M3fdIesXLdWyQ3t7JdelV6Hen3bOqeC7acWLVtg4pPfFJ1+FDG0HkqneniMtPAQoTfeph0ZcgJr
9kaPh0cN+8OhRkAeZDb/6Yragz5AmJnOsMpcbPwSJPuyCJPTvhzVIGmSZR9qDjkaszhgnGE23Bq7
pC0wrlpKtReh7RnwyC5qNm+1WDEQzBNVT7oc9hgVYxBp8F4HB96iffcGPa54O2blSzHEBxPr0tEZ
BUsRluRKdCcQMgAwsSlM43OXIXWKZzc8GPn4M7VC/eSkMrkyDXLR8KIMzwo8d8sXJYX2kHWo5/UF
plXUxi8x7dCDot8NmU0mGmX+Vkka5VV/ahBqnMIUCXdGDHGnLFdW3YM/2lrD6YHmmXrzluaNggsa
9L85zgfWcME42uHBfkIADhdqSoYdQC0PdZt5hvrS7Ep8BrpZs3TVpu8TKY3HOdKSOyMv/dBe0R2C
zXc6lNqmKeyGyd7YbvXE5OkOayTYpEGpcfgWo7fXR3e4l27IzjmHZOYIxr4QvDqvtXIryHBdEMod
g0sqOjDcTfTIO4xRgXRRb8qzu7VvLhMjPkFTu7rSrq5J5smKMbCshb7vW9XnegyxUEwwQhNXcsWk
pPot9NBI75eHorXDbU/qjg+xrkXSY7v8ncwzMI3kTmPanVrxIVkzGUKNVhLnsIng5Pb3E/WXPfh/
K0ymXDRea3KWa0Jq/0x/aPNlmNxRNEEq5R4aNtcmppeIiJwnmcaetFoyXJz4e8hESCwYLeKRfgZU
7E5VtknSKU+zanWXTLORL+VjFQAVAZuUfUMvRb5BbcHpmtiYigjZxLIMyzFkmRUYiOLJ/OtfuGY2
OnzkfUJc3bZXehsxxg2lxsVMSTEnTvm9ifqvf//Un6ut9UOTyIO3G+oF27dPKrnEyNAkWbIJyudZ
clnExcSbA/mW+AIofcmo1B6aoPYf15dmfC5X+MGYdFHoaWAhWWx8KraywqCqNeoGENpwG9uCQxzF
JcfNfNOcyZ/yEOH+ZJe7AYZd0+nNLl+Rx9U4oJFdnEc3DJ8ibi609ljQ1a4kGbZIHkkVCmkNe7Kk
IxxaWYnhj6vbQcDRBYb91cUTdaSHRC6hzmdTGj0ih7j12nE0t2Wpo0qwIndTxrk4GRquA3uk888U
wSLVBqyT9CI+18YXfJObtAFRg4byR2boZxfH4AtSxqMY7HegAsOlst3pbI3mrm85PyQu/FzCto4Q
5AaKIoTXTe5jXdjGnRiKRxmq054J+K5ju8EVWqHcL8PsmNTLTm0bBBRY0g5diEiOmyTjiBu3yhRD
4Ardb6lKNCu+89THVdJvVJM1iEtnXBpsKhO9uOpt+DrY1eNsEUBQNzrhiFi1W34Bj+ZQ6bjUdKp7
gyKC5/IcEv+NVP9YggNNgP8dpKXIoKrjCgn7sQI4JmqxcZe28fUsh4MI6AMuyYT5ZjezHvMss8Zp
MtXjDlGtutVm+YrM3vZCt2dcbY73RoEs0GUNhGBGWqj0nZ8zjg4C39F1KNVMGmz9MGV8PKQq7R2W
O4REaqxz1d2tBKxDBqzFHxTzCwhsFdAmReWIUDwsncPfX5A/IDU8oQCJcD2A8FWhjHxy2jdAuFPp
cCzkaTVvMtnSF5qm40eqckjMLGUTnGqejarKanR+Z703RvFyTKP0xZ3V/d//Ntbn0cyvv40FJoRc
cQbtn/N64sZqXdMamoCVVrMZEmrVRf/hhtqHSJOjUqIJshvUykatxZyRdoTw17mPBnir9di9D+tv
NsLlqdyysP2ezeFTX490ArH1iBKGGJ823kVzeC2L+nViiOIT0Ys3gBsgT5sfTrzc+lhn3y6qU9ZT
RAuDw0yY8KXa7KYm1XsWl4anvtpNbHpzChgVgfHNIin+Pq3Z9jeKVxYSin1/KPT+g1iyj7hLn50l
7ggliY6Zxlv79+/s8wrj81f2aWReDGHP5o0jblr393iCOgLZs+iKH/Lt7z/pj13Nrx+1Um4tkCY8
Np9W4GCrOpRKZRPEkfiOuMsjJ5Ovh6PbH2wn8fRE578yZSsH1HEj8qm//wU+jy/Wn88aezUuMCyy
PgOfOzSd7pJETYD7jYxYKva1sHkvFOMBry/PC3aUPoyebWBSf//J6yf7dHni41yV+AKKDU/n770z
HP2Gu6utAowNRPV26gHKIt7puvrX+/gfn9FkKKEaLosiR3M+XRz2WLQA5ZoqKIrmvmnnL3qVvlUW
O3k1sSNvMHqvqRu5QzCobNhm92t/FC4V0xf3QoviNzNQtRyZ3qnsrKvAHLMet/M/xhj6f3wj9OH/
x9mZLceNZNn2V8ryHdWYh7bOeogJEZxJUSlRLzANFGbAAcf89XdBVV1FgoqIvjTrarNMKYHA4A73
c/ZeGyYvgU8uxuL5y/uimiAoJfHeOcXOduSdDu3QxMG78ZJ67xbzOshU6yvsEisNpzFVX8C1GR15
K2c1DCT9aVDc8QBQb6uy9eJSvtEDnvCUpj36gl1GEf++DmFEyCQcDnNumKmdaf1pyzsNmEflf4jo
KUxQeFu8zXWRibDxRuC3tdS2jZ39CIt57i/ti4Eg2g2kF6r0UW7eTTC17twkumm9GeEc+br1NU8p
34R5Ze91J9Jv8Xlpt26Dy2zozr0Ty0UMQHqH5BAKkixiDGyir2+1A/N1VOM4mLtWtAtgM5pa7V1L
vKGrmA7Caq7j0QfLz1Tr3ywZ5xOb9GSpllMwYiv++sRK6hlBGTcBXKgp3pnt9DUQjYu7BkpIrtXA
2Lh1W5nU3Q0snQ/CqwT3gAXf5F0H9lDtJZQk32uVD0owhXsnSjc9HXHfIRIGiyw6qLTVkv1oBB8U
dJU3UCPCq26EsSK+UxtmH9LWeBhszImuw3c/a6H7oLBDn06Fu+9ZRYa1n+jGOQrMsvgwXzg5CFw2
PEN4MIs66dCyGSUjyONFbA641T5Tixi3jdtcWUryPDVFe+ZlnA/4cn7hhO5cbEbgw3cYy9rrO914
VRuHrenuokhFhtfExSZ268//f5MYJ+HoeO25NKaYZcUzrLUYHfKc1dgFH2YBEGvUljj49szq9zcX
Q/6HDfvOtejjLuE9YEqrVKPLsQsGS8W0TUmrE+2Zi/mV3PP6lrFuca053Ic+sb0spLKxtDwDs8Eu
Y9O0I493hQ/JuRlTgKO9g/zPSxEFOmqIGHNm23npAx6W5LqoPHOFfX5T4zEi8rDL17nBLiyPERKm
Yf4d6ejgY6+p//IGDwdwDD81Boe+V5torw6md5F7VIEsDc3OWN7WqXeuTcZH5c37QE4QJTAoV6Qb
vGEzokWuAqHq5i5JWvzwVfTBFkO0qeOgvanTJy+X1oHX6WmU3QWp7RGrj/xrkI370enuSaJHgUmO
LSSC+pohm+3DiO08/vyARHeuic/OGoMBKOrSmQ2t6le+4cY6djaqKMz9kHbZSrUBJleZO22bgfqM
JlTjofaCGe+TfaC3hC21xFZmoZvZUmp4SBIrpfVo1ixAenhjBXpBdyrbjZMBJ8aslh3Q4IqViyzp
QJr6BNC5e+5aYV3EyVhszAhSYhd65VMnaNWjmkayrmPmS43rFFOQD/9Z37R18ldTwgCiR/Cjpaub
qxhgB82e/IqPcW2G5bbIjRoCQIWK31mPkTlexDHTUKaYCFrE3tS9hz4xyhu9Tm8oCYZ7EVbt1nIm
GqEmklsnFdtqsnNCTx2xFp0WXMRSfrfDC2ihxWNfaZeKh/jVCtHXI+DixuHK/pDHoCOoN9CSU5QH
ve2unEAQUNo0vll71s70qm+uS/0d01A58wdHNK1Rd+dU8Rfa5J+nKXUAGeXR1qulsTUKLVlj7UbL
O2Qsw/GqXloAOjFkIx5Gh1/NMatfukH9gTVBmZEQrHyZdVi2f0rqur6mPPy5tRrMDV6p7AEDYAl3
w+uWcucuVLOInTjtBmbtkoLjnMUoW99BN3qjOtFTVU8qjVgro8goQ3x2E+iFnmJaGbEXa3AQ6kgV
AJdIVKbBY56C/0gKsC1hbisHVLvubV8VN5hHLlGUB0A6py3bkO4yDJJd4xbWVi/dfFcmWvi1di4j
111pBNzf2yL/ZudM+YoYumtL79urtDXgk3bQAnRbssCWXQBrVsnXU1hq+zTvyo+Ezd0FbUvHsLHr
FXA+dROXpruGTU4SAzgCxykRIxQoo7vak4/9lH41eP8Nb8wfJlCjXKrfUxW5MEuF7Xkbf2xjhCC2
5WwJdu/2/HRz27Lo850AFU0w8R10PNaAQSjuKtQ4F/gJms4Jbx1BbVMbzGzTO8F00WGv52X/UJdV
t2YVsrPLprzJbYxO8hPE0uhTB37zouvLA1YkjIOFU+wnR+aARZJbVLj5p7B2t1hGYIMUsYRuoUT3
RksFQ/M+aapI9oEpqMWZUwknCNxgh827sPS/PGjKiJoqoHd/dXG4pQVh4LvDx1HTpc6kJneTbfla
2o/rpmato0wFZGXjCT+FhnvfMvYY05It4pQJjYXj7pww/CLhiV+0arQbVIMGEoRXEGFuue6gNqxE
YsBrVbJyh9A13LQVcshEItYAB2+vGQWGn/cxzRKbUeAgS4sLVd/aQ4BTX3CkZEryR5FON51bj3tl
CnqoIhi2ZJBdiRKwjZHr1r4XrrtO6P7gmulms69G/ofN/GW2fbXrCP+dWdjaNkHJItHerEsPcCfI
8SGPxztZ6NwCUbfbCpxPpRnZlVf2HhmMxuw7hEOiwxIFh64+29Ba6H1OI5YzZqN6is09Bp3HoG/v
y4wYkwiw/cpzg51nCIFIRAE0Q29sT6aesdEr9WNORW2PSmQzNiFz79h8NmSgUVG3UV/0AOmRKG1C
HXm7lXndXVtdJ/r9FHfUqk1nRRMWc0ZqRjvmnHGPphp9khU7t2OPEM/o0Djy+pkXUeFAcsfVmmQl
6qEc8JkX+SKKkkNdMCEj2yq0fLwAlXirIAi6LpvKuFHN6qoyDx46qqtgpNCBgYfu/oizsDSKp0Hf
2ar8YnRqurVsiLyu3eQfnOjnkFXjClkohiXEboyuFPnGUH4FUbbXa0ddC8oJq6jgraY79PH0GsZ+
uzTT6QhpLGJYDrMLXSyGB6qj2uhGNgoxQGbjOMp1aIsvXoLZmPbxY4b2+0JzqS9FYD1WhUTTpOjK
+MCqaAshhPiIrNXBwWipD9W4ic0LVSmfGvD2K7t7LFSEkMh4442VQFlkNT7uyeZaIZDdcPu9S2MY
uFMaM/8wGMZVh2xd0438cqq0jg1o34AyILMja11YD1o4+kqPTstL2Qw7RRhuTJpocnarljotboO8
6rQwD0Y1HOwq1NdaRerXpPDe91juzBi2OwYQ+Ddu/LHurS8NaQlbo23kvjaQo9YT9SfQle0utoev
gyJr1Kn7kFX6Y9VHoD4CZ86ZadA29kGwO/0sflVjFksw8ONICXj+iOKXJPK+EXiqEMFCWBiTQ1tP
47W0unjjNJm2dtgfXkZUYIAQOj4RNuOFxrSOqMi6dOvCupxa7y/VFBeQUfdjRlWQ9xkgZ0APZbIH
5zKO9J3eKfIgqbHusecehriJrjym+E0H1JD6S2LfCMndPn1dy40hukxbhxVr6+x+3orlG3iT6iQq
exc1ZsH2ZvqGKxGXuEsdNRLpSu088llVmlt9OKpnNtZv32+yvmctLIXr2f+/2Fcbdm+ivybbYMzY
LWW936bqoY8rc6MN4mr+vp9Zrf/2hOzjPXYECPCXW4+gwik4ZpywzdjNK0UsbpDDQXVBFWuzwL84
l5P42xNSRlFVxJ7kUy2uMC2gXjY9C3co9gfXwBGddyZKSCLlq64ywWBgODz9RN/4H+a9/hzO5NED
QNqzpHqSaFSpZoJfMtNQ5kmrXKmjZe40RuJ69qmk/d2Q1qwE2k/I3w70pGwf/znkPVq7KGAZZXlh
aysiIAY7uDj965b7pX/+OIeqJ8+cHc2iBIsEBFsgDTDQDqyDaVHhxR66T6dP8gbq+qvUQTNkzuGC
G7osd4DMTFI2fhS65zaAO7Q/xiACC5EHdzKNnhtL8QWS4ZBSeG/Oqs1qeDjzE+YLeTlfzD+BVHDD
5LVmc7V88lqMj4mqYrsDe4FWrKVf7bl4AkXAN8aUGWV75y5uEDQXLm2+ISjiM6Pr15S0/AmICahq
ICacN46vN9pJboei7qd254zGvTlKQqvK+QPXh5e1BAM0oW1aSWOKN9mYOCvMB5Zv5Z8cYzwnPX/D
JJ/vBh8wg82rzWhfKhzUngwlnXXIrojxG7BPIHskBYOYBmruD43yTfeg7EoCj1QNDlMUG/UVmwKM
MOF9YhLOqInyGf2UX0SE3ZQZhri5h94SFeLXVbXFvN7RE3LOhv7Nxc7lPTRgT9oMXousxOU9DFhH
VVbCm0TIzCGa0ChPPWHfESipYiqvK82DXerRaWujywR1tmVcKyHv2unX6TfDhieJJsiyyRnWlzMl
nh+FPazZ7FAp7tnHsgJSznzhfn8K6Bqa/atBMtfeXxQ5W4f9a6EiQkmy7ltKYG8jzdvTVzHPdoub
yauI6F21CDK0lkDfXnEqS5NuvbPM/NqNEwnXS78qgvxQD3Lb2d0V2bVnqtnzz16cE2Ee8y/aN2aD
ZTU7dZyQjzN19DbFr1mWPxLAQ0bsYZeH9Hf6+n5zC6mu0gbDPTeLf+eX6cUtFLWS4kCC7ZAMxU+l
mj4iTTin2Xx7PeDkDV6CuSdg01R5fQ6rV6I4p4uzswlIw8+W7HJ8oCt6WeFGbUfv+vQlvX1knI6v
iebqtkWVa/FWRFom2YIqRAKl7le0OJdxDbZLMQAMkpSD14/ILo28kdNn1d/kXdIOsPDJOIgWAbZa
yzpwpSZejqhA7MgUw2sYJONVX5jVZiADR7MzjGBTf5WHQbbrHfz8neduDQxm+6RAwTfkdrTHra76
U4ooBDrpRQkBdNW1Dizdqn8IyoneWZyllzVpwTBt2bDFobaVeAH2eJp3g6krjxpd/GJSHfYahbdR
g0a9rb1sOnRh/SPp6vq2dYJ1zRIKXZNX3iRwsHEjXccgyIitbcN1Tqnjvgw1mCPKRyUN7PtpKGFm
KsHDQGl7ow5KvyltNDFhCGGnLSMUf+IDyr5x12oNylX04kObuAdFrUGHhMTJh0pwHzhRe9GMkGgt
9TEL9W3JE9wovcFmvQ6iqxajnJeb6rVbxtq11wrIBtFgf5ss5YcB8438AVorgZv5dUQQgQwcrNiV
Yuy6hvPEWvQZb1i+Gnv3Ns1V0PBeLfahdMmOUKMQnigg3hCZdxj2xGvy+1Z1r8JnaCgU6ZlSbbIp
mp2rFjuwmbo2t3TlDBPV8R7mXX+ReIrm06suyOXYeOVk7NzZA0vZ4AafsmEHXzvT3Nh0fdKciFWn
5tnYEV+HXMLVMeAmZqhhdgICIUk3aKbraRVJNrBzqgvbawoRQ9kCgKYcscEFjJeMZJw1FXyw27Jq
Loo+wclKamidVJBy9eivwUT5NBkehvi0i/a1vksLp+TmkZ6nu8093cBdDbt7F5RskRQgoCuW/0h9
be7b2HfTBwOtppw5PCgC+n2jegc1zNL9iBOu19ziRhOVctsqJrRfW/8s44Lb5gJHNYoOCzCg37H1
ySHP1tpfWoywbmiBTSqzXRyD7dbR8/Imc4ObNAQBJa3MuKJ4k6uFj6QWOVeibxwTxorauCWpOhwc
D8cd1f1mH3omvBqkptfQu+u94Xb7SlqP09QoDwac7VXtpZ/AhGprmEH6RrOK+zKyjJ2go1t0Rnin
ZrsK1u6akAf1zuG7a/fQCTyhDNuiD9AP0pbFkpFUa0Zzv6obvTpQw2nvIHl+ST1MoGaUH9DZaKsG
GRtFooYtFODzqUUu2E/6pRObz6enkLlf83reB7HD3EEOPV/vNxraIsKSRiKm2EEXCLZTa2krteq+
uS1v5ukz/WaKhKjA3hDqHRvr5aaC8VSXqcuZwqz6SZKysjZG9Fd2IfrVk0pFslXOyLnfZCwxO7Ig
mb8Bpmlpb1I+UifoqgT9x85osgzCRI9Cdx4nUszVG9znxK/VgFHX+GQA2oC2B+MLX2jEWo9u4FDo
8sfpm/D2swT8x6WXS5gARQtn8ekjkMSrCFLJd5oLO9Ubg29C3rQAU+qxPEP1+82pUE2wbGZrQyly
+UXvg7wwogAVD/P6Z2cEkNQZFLpTAhr0z6evSv8lCXn9GtHu5TNq0bJS6U4s1n/CsYXkGxDv5Exs
j0vxMSGWe+tYeTiThrAjavWqCB2xV+1+E1mNuuuLnsIt7v46sL+ZRlHuEGfDyu0zXLziSznY2p7O
F7XufqSn0FX1pWemX6w+ay7A1vSbbC4ppOpc/Y7dXVZ5sI7tYiIHESVnFlM9ULtK2fDB+iLQObqG
pC4ZUa5FZk+0Y978hAL5YxyJ20ttGiJKdAeQfA3ak3JXyG9iT77RYHBjv6ye9NSO1n0kpk3f6xvE
LygUC0XdFY25UmvrWyrKcAd89o7KbrYCp0pZV31CIP1jZF/B3Kz1u1yVFwr2RBjhwb1wygSpyCqz
7WbXDIm+SuGqAgaOntvEvsV2Y8A+Et7VZFj7CntN30U7qEM2fAv8j26a2zu1AkcTRi2Rq4m5jQRg
Cy9K6/XM7ydVOj00bo/BLRN7cBjiuo8LwttD5wqYCrgfCslbq3OhgPE24mr+S0/hWqh2BgEyylV2
OrlDZGZm413qnyph6zupmnBvcCIc8hqZJXP/J2eoaEWkQNXccDtThj8K7D/0xMWPUQv1fREF2dpO
6Pzn9GxL9SHpw2SPgVhbtQJLppeWyQUrFEIVEY0QflDsFc383jD3XpkVTvInramUR4r1V4rW6TeW
LUDmqt11YdgMocpQbqJ2fHRDCC4Bvc5N5GxG3Qo3Ro63znoASCwPcWn8cNusvRQ2dVGNVMK9Qdpt
FtKwSOTgXun1CIFWcxkt+qMuCOUJ6wpRkeNUPt6rCxIAaAhEMH67MTExoZUgAL7Bj2oIoBX3Deuf
S132B6kgv63cIGZVk3absLx10ZBuWESMKMcqc5fq+Ks0R9b38bjLA0RcabgpsAYfjEJ5oN8xd8Ou
0sGMrnoTvL+cWBunDn19vljw+tj2cQNtOloTQ0Nrc/r94MGNyfNLQi62als8xg2MNzI8WBAZbbXG
u84o7DQWAXH1kxkRWnFGl4QS0i6E9bWJ4uLAbqr1Za3vJy2s8BXi+1UUYBAgpfiOJxQjlZp1Bo/m
uuqnn0GrffLKKr8pa5VtFp1qyPQwb6zsOc2raRuj1gM7Z+wLVk6FnltXjE9l1WA0XctqqMDBUDYz
XcXz21H5LsfqY4Y04NZGAUsDkYyJ01PUP+s5r6YogIQIMClzYC7HZGO83hEEBiYbSK/prmFfTUYw
I7miX0EYik3Ya3wZgdffD7Xa4kgL6aiaEtoFjdFCLfl/ufUgIwvKUhod1FLmUEcIrGMyU3ZaFcG8
cuPVWGvGtW2tEPJ/YYRzl6Wyiyf3O/Iy2qay3puKhl7Rda5Q54tVotrVQRhpsla4ZSz96H7ouXc9
jF116ZTxZ6dxfxLX99NOqi3LStqLBjxu5MbXpWrCedcbhKI1NOpkpOfmRn+B83Muw4q5thdhfi3y
Q0fJ1x+6hDbigGEw735Y1AUOkzE9Ki78+9wtun0nq+gm9H6qjVwrRlZeDkFZ7uUQ3+eJo62McZJ7
zzhEhhLdlO0T1Ya/LCnkfe8ohJwoJBXLxFmrloc2b1BhPyjhLh9aKBfAhAYt9W6GARIRDXt9E4/Q
w01F0g7I4uI29r4N3ufCqL8krMocT0wHO9QfLBKlb9REJwzMsHFa55l7r4O7d01bXZeA5m4DFt6T
nvsme/GN2To3WRClt8XojRhv2SaXSS1Ze2W3rVBcf7TDr32DxwDrBNNasxGdSzgDTautLbOGJNca
HaxnySs4/N7W6+ho5kYHA0lNZ1lZdzEW7XQdwr33C131R6euLnLVDXxlI0unOphEC5/hIFhv9slI
JpD84wmwHZI937yxeVRYk1PjVJkqCfar6qCuwBrqOy7NyOtvZgPXtIJbsTZFYrFSt+lxI0QIcuWz
wfjyySPKzBRvfCHh9xAeQr6vsAABkZZb8z1rMLsiWmovMvyTuNtaGnRD+UCGEfwZWVw4vdGtNXPw
LvAneDfJjNAo4kcaJZ8jbwhpXhJLnJm3U0dzabJduZ7aPN5IA4JlNw7tuk9NStVKQWgDctvIMbUV
EFqSQMvhNpCRDXBmAtAurhqTTYKT0oWk5crsMLIv/DUD/Nf34b/D5/Lun0Nd/uN/+OfvpRjrOIya
xT/+w38ub77mz/J/5v/q33/r9X/zj8cy5/9O/pXr+HtdyvJns/xbr47L2f/16zZfm6+v/mFbNHEz
3rfP9fjwLNus+fUbuI75b/5f//Bvz7+O8jiK5z//+E7ZqZmPFsZl8ce//ujw488/tFnf+18vj/+v
P5zvxJ9/HIof8dc3f//5q2z+/MNz/s7woT6LCMnEajeX9frn+U9s9+9UPakUuaYKAYnCxx9/K8q6
if78w7D+DrcHWzjhr/PSe/4jWbbzH9l/Z+fDv3QRsJiaTZPzj//9Xa+e33+e59+KlhzxuGgk//Wr
rYuCUZOGov5my5LhIbEBa2dgYYln3zl274PVQSN+ju/0em/0nxMsvhQglkvyH5xsLzyf9vOqk1d9
5p35IL0e3P85+GIHEBCNDEqOg7dFyaYcHK1dbF48wH/dqJc35tjvXuhEOxFrWs3Kbi9ZN/t6FAlw
jZJwbCs1/dOnOPbrF32JsK3ipDSdYa+3cYJrCFm+GYTnsjmPXIC12EXQH43iFvEB9eyiQdCQW0+J
maFjaYNhf/oCjp1i3qW+qD0qtHGS0E76fWVq4006se7zcYda09ZMpu7MvujIXbLmdteLk/AxltPY
ZJwEbzT0xTiJqASZ4IPOXMWxEyzKjaKGwIcydNz3TeERJdYxKceRnZ4Tkh87/nz3XlwANteOz+JA
vpYVESgzTeP4KdLJqzj9EF63/f49Bn59+F4cPnGUdOwH8DK1LLIQBiPSjJWj1vJLV0/wOmgIQwBo
NJwn//wIvPoG/B+GhrUY0hRJU7elsrjN605LbnW+d+M6MubzGpnl1IfTF3bsvi0Gt6QnzuKcWOto
FEhcBIs//PGTXp7xMB27cYsR7ngV4h5vnCPfhXkN3tVxH5rZQ3o1uk0x+IozoXXKx0o8vO+CFuNd
QEPCf84Ju8xzhosyQga7NomjiLenT3BkMl8239x46llIGxYsubFMPgZxZDTdCrAtqkK23S6aQpMq
3vDh9Om0133Hf796y96KcHJifeRobdswJGIE7oIP8L1edyNiwCeQRkOyGc0ZVNmOjnKlp6DzMpRg
rp5fnf4Jx654MTnAOc27zOqtbY/Cem3U5U8SQg74zVGHDeGZvsSRF9FcTBAlg7V3x8baIoZxPodo
EbejoWZnpp9jl7CYHjI3iW1p1NY2NeL4me1QeSUl4iTk0zY1tKYYd6fv1ZH3fSlPNm1Y/klkzfeK
FDFjVL/rFrbq0EaXO3k6qQKOsM9MSsdu2WKKwL+YCEEeFS5nBQJfrdWzYxtBcbg5fTHHTrCYHPQh
1NwxS+ytTcGbnm6aQi8njSwO3nmCxeygJyNuKCkUH+qQY981pTspHxzFVP+1lD46ix57HIvZQLpq
q/YDiV2wEky/j7H/rpQuQrmfJ/j1lH6I9lGC+PVdN+wXuuTFZ8IrUxNd1hj4JQFd+a6vNdFthzgv
O//0CY4sBozFYsAwy8DtheL4TdPCdy/ssoBTUmjZALGz6c99rY+dZjHiq7Kr4ADlri/0dHrEwh7d
VqKp72RSRmdax8dOsRjvfTq4Ws8G3NeVId6alCTSS5S9fB5Sy02Hdz6QxbhHTSxS1xGuX2cmVp18
Um+9cDZ9nH4cRwaIMf/7F8+7DOJR5Q7ZYJcqHXNTMphP9lSei+A5do8WA7ztnBKHh42Khw7o45D2
csu3lOoWVTTxzju0GONtbBSEKiWub+ImpwYHd47oI3WMpzP36NhFLMZ4OicQYjPlEVS14VH3bROM
0q5om4tUyYpqe/pRHDvNYqQ7OnAMTRlsyIv5dK17U3UjR88grxYMz+lTHJlMfpk5Xjzt3IMRRIoV
g8/U8hblvN2L+xoHU3ppVGgYLxoFquz9GJaG/b7l2dJK6ozcMgxgjt/VPCZiAGg6bgoogcaZD+Ox
a1qM9DFMQjUnoNC3cuDzO7Vtlf4q0/WOBIfQibWb1Ooc9crVUIs+nb6N897oP+XNfy9o9MXIz4aQ
iJupD3x225F2U4aQVb+TqRmJrTLVpX2fJnoWMvVkUXNFRU3on0cTNfz96dMfGbO/PIEvniIdPNag
qULLmdL/JjIzfd3bjjjzRTu2XNMXU4LVNQPtqsrzDZWL2WJ97sAOhwmRCKGkRvSJRIY+35sT7oEb
xLd6cU13yk0+uynttzNj7shy5xdF6cU1ZjVtu3EgVtU04h6vcE+KA2K0B8UtJ3+AL3lmdX/sXi4m
D5DmRUJT3POtrIfsD107h+gT16N85+u5mDxkXI2WPtSALMY+0A8mgHb9r0oYJkLyuBVEEEy2CL+D
2JX6mQnxyESyNH7BF894FLXt225AVuAEIQK+NYjN525kwJ95QkfO8svX+eIJTYhsqtZmkQv5PN0i
SicHfZZnJ8jbz1zIkYfzS4nz4hR24KkFXRDgw23Y+HqMbjkTlnNmoXvs6IuJAx4tSGCmPZyLMST1
RksogZb6mdn82NEXcwS7AeLRydvwdYmsQI20T0WIB+BdM4A2P5MXN0azsYcNWTj5saNM931X6Mam
CwlKeefx54t6cfwoaRth1OPkK0HuofAxIHeU0nznrTFeH90QaB+alKM3gU7bF0DyalTT4Mx7eWz+
Wkrd3EKf3M7huWopCpa+3RvKcJ3n4Wc46x+g1/tKau8csNJ67pz5yB35Bv0S/b64X4mq1GofSB62
SJ5UBUtM2OK+zkyy5bHcQqkg8+n0oz827BarhCKwomnSlN7vFesZNBWBUmaTisJv+rOsuiPv7jJL
DHJlV0Bt7UlptesHYKzJVjPL9My6eV7p/+bruZQfNwWTXz9RQdZM5LEMwC/Aw696AbrOMIPPssyA
AwfJmZftyKNRF6Nca/IscKeEPqtlKYRsGdYmnPR9KtqcmOKa8NEhO3Nhx27bYsjz0QzSVDMavyrJ
XAdrhJzNoX0dbU4/+mPHX4z63FLh9ozUUXA9Vpdqq+mEJnWef/roR764S61QqaDF6gLayG3l3YMl
/lT0zcd4UK7GVHvftPIrfeDFMKG8qQA+JsuvJl9Zfgi0MA2vwIllz6cv4ci67Bdx9sXxUy3uqrDT
h21Ifd9Ry2ZdE9A6etW6HMpNh1QmHUMVGhy4jNNnPPZIFl93i+wCmt8BqusMcpUhW31VeVBQTh/9
2CNZjHVDJCbJuC4qjUJ5Cge0tJ30boVMLhphnSNi/v4ScLu8no1TMdWKIrFt/boEU690hD9YLk5f
wrGjL7f7lhu0bqR1W6+nU63PR5fvvUHqUoqbqp0IcFDy2ydJ1pEYUQLZaLsI3UHsf07ffOwaFuM6
Mi0kNDoZ8khvn/HkEctsAhV/3w1aDOp0oM0ehxzcleSNTNDHtyF6rjPelt/PfiDHXj/coaFqlI0p
P11HCeHVH4bGBCluktskzE/SIbDw9GUcO9Him55HQi9KQ2231Pf9Xqo3SVrdWUPyLTLmzNT8TI31
yMf9DbpfTnUjSpj45DNpOyMYrtzU25P1N6OR9gSlbKPOvM9ja1Nh93vfpS3GuBpYtTECHN8O7chq
JfHdBAsCSo2vZqp9cLxhd/o8x16zxWhHAzEkbAnabWJDwrWTOEM6r5+ThB45+lItSNECKlIcNNs8
8SiSxFnkS11zznw8jh19McyH1tQL0/Faf6IbihV9yhELk3bgnIuoOfJ+ufO/fzG16xUMiFaEnW+l
o3jwavKkRY6QjFdZQwvoWdf56J4jrxy7msWA1+JAr8shb/0wkNmFl0htI9NkPLMimUf22/UP7IzX
l9LWgTDC0Wr9xjO+zPmRg8zjVeEqm9Pv0bHjz1f14lbBhICaMSqNH0fKDRPukxGE96nIz1Qffv9R
ohXz+vBeHOeOVjiNT68Q0ELPB7Uro4fODS+8FFjk+y5Cf32WIpUKaXlt69exRUAtvmfygG+Rk396
3/EXgxp1RS/QICpbnQjHQgYf4lH7pFvnKff8zt895MVgJsguVFgdjL4ZTKpvDPRW0yBtViTowT8r
kxiAwWyVr5vyeognDMktcYSnr+3IE3IWX3TSDtoo5ch+xjr0Zhzx8OUkmuyV0XVQzmftma3IsfMs
Bn1bEVWaBWXr02zHjQFKwUSmZQgdhXnl/XzfxSwGfgDs2uniuvX7Dm+/Vk+3eS7ilaOLuwyi6umT
HBnwznyFL4YMEXhmLFAn+66WPNutFV8w4Th3pw9+ZDw6i/GuN3pTA2dkNun6G01CFZ+6S9Ges3Ue
O/xiuE9m6SXI8Fr4jaIkSrjcBn35Javcd/78xXg3e3PoAXi2vqv0d2kR7PqkvNB088wK5dhLtBjo
JX54VNdhw1dPue/UasBoP7ClBesl4dufGRJHPh/OYrhrmhDOBH+AhWJ32eTmiiTWj4EDJ7OC36JX
Z5Ynx57FYtQrEbsPHBetn7as5YJpqxtyF4CSOf0mHXlNl45PU/SjMdAj2JZTt697/dK0zjyFIz98
aeIUo9XYpWCXbGjNQchyn3sNi9H2jDvk2A9fDOI4A+LYtvxwvfygCjqw3vP77shi4GaA7gRgcGWr
le5XPahuUs/Zv+/Q8616MSe0GNCHsbcbf5SJ9oi2SPfJsJOb00c/8kIuOfou4r9EzbzG14LbNDIx
omWXrg6TTVXvdXnOeH/sLIuxG+pNqAgTcDDz8f0EJ1hR7a+VhAQWEloulOydL+ZiEPPWV1Wmsiaw
pl6saZZht+rAQp6+Vwt8wP/2W1R7MXpd2TkNOFJlS767Pxyiz6YJO3cVfqmb1XjbbYttqWyy+/pj
UG7OlfSOjYjFUMZ8WJlVNDaYMsPrRo2/WKFE9aUE305f1JHjL3V3PW24cSwCCVhc7GPaHZtASR7i
CBj0+06w+DrXLWn0SsYJ3My6c0XxDdXDtWt77/ssLPV2iFBHtXI9ua1ziE56+i3Ts2vpWGcOf2TG
sBYDW8NuYxgDRlOvN8wbu7Qk6sHBPjP6jnx0rMXYjqRJ9JPVKltjaptV3rbfsJivvUL5CBzhXNzL
sSc8X9qLCWTwWrNPPSYQUmDIHVUJeWs2lltP2UZU2Bne+ZwXY1z0uRnQKGv80BRflb771FvlZzXI
ziz3j13FYmh3GN2IKOBWFVBwNtn8SVYyluNGC0j9fW/qYnjXxK3QZhjYUWAZqyfnSxL31zCWP54+
/LFXaTGSkxzcihMZ0h8r47pOAKHGphv7pw9+5PYstXRkU6O5bjs2W9i/gK0eyJPf4mo5I1w78tuX
0rnaUooxNHJSyfE2rvXa+OIB5X/fm2MuvspjpCXUnBrpY87FimNclH0J+yU/M4SPDLKlHk6nn4qK
Xan9tA8eIhdHW6I+lvz8dTWXmU/f/2MnmZ/Li0FWWj1GbZOTVCSwQ/4W+//H2ZntVspz3fqKkAAb
sE+B1aXvqpKqE1QtnTHGYLqr32O92vqV4gtBWqdRhBfGc7obczyMpd/8uvptyXL/eRsLk+7/m3+W
kjgUqcOaxRn0wXdq1HlDLes5LqxTK+832Cg3TZ/wGDVXqNayYXoJDXicg0lOra45VAmssD//GWtD
bRHogwUtXkMNPheMbtvOe7Jo8NJy8vWyxy8CvRtImykAsw+JRQ6p692OCgCQauvkbmUpQhdB3ies
9AtBNXhtOSrGYZDdJ+1jSrQJXZbDsGrL/H8tZBbhns80afVYtgeeAQBCpzsgCy9bJS/FcYOlXaAX
gVrPqh5QcR34xW0DR9BwKFycDV70HZYCOa+UgAPXHjpq6h4sJFmR0VdLlS+fP36le5Z+rSOUo8LH
2QMySt8eq8nuIig7Sfz501fG6H9Wxu/CMXUz4JSIq1EC5bwORfGEihJUnqmNMbr24xfRno2NKsFe
bQ8eECPDzi1r3kUp7qrLjd+/kk6WcjiaAd5jmNAgtVqPeeW+iAZOBbI+jJtew2tdtAhjkXtwMujQ
RJv0tw2MQGvwaOA0vLFtWXv8IowBE0mqpp80bPmDX3YPh1mLud2jkw75xpy01sIikt2gt2EvgQFq
hqkNG+Gg+hG+ExDJX/gKiwiuxsTqxjbDK1CATIjv3ieZfZ9p/vuiQbpUwXWaGkM5vgAS6nU/ubA6
lwcGSOnnj18ZQ0vFGx9SYVB+rw+yzL9Cnv3UaPXs9+m9arauJNaaWMzcUBNAaeOW+mDjGtArBbbt
zc3IqpsBHqWfv8XKV15q3HDs2iWotG0Orc9e/dS/maAxEGXzdtnjz82+SxTJSKsyVQWmVPQVYKfp
EKYeSyODEuDLWjjnkHctdKRorKKGRWDJxy9AfD5qt3w0Fv/y+ePPj/nggHcpULNRvDlJz24OjAk/
D7MCSDJrrKvnzx+/cEr7vzXHf7Zl735+UXDURhUTfn6jvgBb+wBDltvcan+Sxhp2du1/yQPXRLIB
TqUoAxPixMYJRVNc+H6LKIdzK8h5jIDoxDX8MFt61w/plqJ2rfMWEW4syWpvrFHm780ZnJEDcobc
MA5m1ufdt9KAfQ6cd72nui4r4H1YoxrXi3DOYccang+7yx6+GLt6snAJKfBwBk5wmMLfAfX6F2lI
UNP57w+nU21z3PQ3h0m1wBgA6Nq0YYIKxq3bp5WeWWrqYDNvmD4TxD0vBa28HANlYFYXDFuoyLWR
u7SGdSr46g/cUod6aI4zMUecu97M03ycKuva1uUxaHQMh+G45Nh817n9rfG3ro1WVpnO4rsHAZBh
dm+rAyn1l8L0UdIFoLT7rY7GcnoV6dYJwvlbfxD+SwVeh4pYuBZKHNjNs/zTzyNsVWe3/FFOo9wS
l6y1cf6E7wbxmGtfD2DCHuqsgDe4fyaFu0+jcC4ca8uViFsPlRUY2BRKpo5Ta7f7QdTZxiy+NtAW
C5Ge9GRSYgCqPvHmV7tO0iMNGAwoLgrCpeSOYPbw3AlfmsukafcB3I1o6CVwGN1oYGWO/U+B8K73
cetb1kDLqwMLZHFocVSrNftSS/nDS+mF6+Wl0i4oK7fxO41hRLvnPG0fs25+5aw9XNRJS6ldmkyA
2Ii0OQSSf5f14ICJSrdibeUDL5V1DZBuzDKVQjGBpb9bsCg+GbjAbw2fc8b7IMKWerQmHyETZW59
KIopt76kwXw2ZS5qnZAn3zYAtVtZAmcKA34U7MSDJFCnBo4qCuYJxmMnA1s1p4woT4bpgCoaMsBF
aCr0jxGUxSKWOA7HPFp2sjhVQ5LCJXtE+dnBmlH89kDaEheznLh+/93uQCV+hsm81x19Dz7Hcd74
9rQfRu7kOx/+IHDpDihNHjoK58OfduqX5reAGTgO+soOfi0+ThBA+syLYLruCPDMu0HpcYJeGoyl
Jz5W7gTpcdLovSPJZI44pQWnBbjEChZqqLaDnYNMCn6qA8KTJzOOmXNtN4md4AzCECYvnNcW+aAa
qcEvB13NwtV4WA8Sp5XAwH8+FFeS2VKbB2UnnJQboQ7CL0BLkPfcSa/g7nfZenIJ+utxwzQKF7/d
MwmCVVwFNT/MjMeX/frFgsXrIQFyqkIdXA7Eb3I26RnH4jdMFzZy8Yfd4/ClCk/bKfFLXFPi5KUA
WhaZgAzWd9RivlzwAng++3cugYk67wEJQDTBJw0KaEvsUWyXH2vSVVsR+1HAoonFpiTzc/ggAQ1x
CHALdJrhs4LNoaZPn7/AhzM7nr6Y2XWV9n2veiy6Rg0gxzAX11gRz7tm1O4JfmLNjXHsS65x0db5
I71L/Y0Ef7EGreNQoAo69Mrmq5aNE06J2XiZta99TqnvGrBzDf8PUMsOumvgmsUnrz65ECl/w/HJ
pqHAWiOLcHZk7swWwZiF95037jIrV3+UycbfgYVX2giM8y/+nyyNrnL/fZOuaobEyjp8Fir+QsN9
5cFmaCNlfDgD49mLLYgyg+6bKQCkpaz9F6kq81bOVv27otPwbapJ/feyobUI7t5rZtIbXL7Cz25m
cEDP4VeWWr5705QzOfMPLQ/oaMTLj88bXOm0pRZvUBL+52OKWZ/V301thkOe55sT58dfhC0iXQVD
UgClUuN0o9MRN46PDdBgX7KicOAq8+/3Bjdsar0cB2KyFuIqY7K87srW/npZxyyCvC0kwKp1jSwu
TQCeBrG/Yw88bYT1WrcvwjoY4fhVtVjRlYDgnYxkBa7buy2F4spoZedW38W0SwQsv88THKvYFRXq
Dmuh7ySfvpqu2rrrW3uDZUhrZzQj9s5Aw0vyJ0Nhw5+5MlW3EXBrj18EM6wtZZEVJfaGftCDfsql
E9nJAFLE55/3v8X5B9liSVVEqXGS+IJJQLZBJHrI5TQBDhRIV8VDW1svaVvdWSzoXdi4tZOzt3h3
lkhUjauRvzyv3hgJK6lxKQdqgWSqKVgsB0wrd0E/Xye+e8jM1gnpSj8Gi4SSjrin8XUtD7yw6JEk
WX4USl20Z4Dp0+KIYIC/JetLuOjRus0PE531S13Q/pgFRm55t6y8AVu8gQ6AbzAFFt/D1GQMXnkF
TmLhjabE/vOhsNLAUqPo22TG1ge5Hba/RQXvxZbhqGlsuq1L5bUGFmlwto1GPbgrD4Q4OVZrQzGA
PVzSfstUam0MLTKhD5NILV000Kb5W9uVx2w2r6hw+XVZBy1SoeiqqeNmlgcYD7XRmJK/c+dt/fa1
zllkwrSZnbYtg+rQ23Qv3PLKdduNhexKGgzOTb5Lg5Vl2SmQs/IwD5AHw9EBXAT30c9SsAfcL5f1
zSINdpmA6zaqHg/cYwTOC/0Q4iJebmTBtQ+7yIKAFmKTj297yKd6vkltZ4znjhcvlIGE8/kLrDSx
lNtRPqLAXoIvEXiygF6KHRPHfW6m+bIO+o/e9O4jaAXEUcJzdBDNhhvWcTvGbOQ+XPbrF0OTD+XU
Dw7WAAXMjl3w0qg3n7KuoBNIObB7/HtZM+fOe/cSlZW3Tc/z6uAK8yRqJzad/ZQ6ye7zx6/EwFKB
R1LflOls4TMT22tB8pMwxpV69pKNcbQ22/mLYQoLkg6mtylWM6KN4bp6dGT/0FD4xWZ11NTjvvbo
LSzj/9o1aGf51vH02uBajF9ZMGadqdm7dibOkZQdPJInSz3LzJMXjt/Fyhwmoo6x3VYccpOovdPm
4qAq4h263GPx559n7S0WM5CarcqGnbY49LP4VTfi2rUgCZ6A8rvo+Uv9nZngmGQm/HAs/VkWoS5e
fc8DT9/PgtdbjJSVl/AWkxDshxJwP7U4zDr46YnyVGfZsyqmjfXUyhBeavBob+O+HQWuKNOukyKE
eXL2EphuS+6wsuVeavByt5Uwkj5/AgJDbmpUczVl3VsxkBrm05YfJrKiGyPqnDs+WBkuFXm1W5hx
1ngVRzu3RQ5/Y1NplPQ5MJyCmc7WlnKtx85/f5dTuD8Hk9di4Q9CnDPFuYFAFkQ9t2k3aiLWvvgi
5lk/JAqLaLxH5k+xUxJ63yqQDufMURd+9UV8T36OY/sBLuupk471VQG09p3rKm+rrONsGvrht1hE
t0+JO/q+wbBCKUSFetPG9mAzAtNSVLM4Xr/PRlW3MS7p7fJQ6ISh+KpgWf3qeKiOUyJVURVQ6ylI
R4ZrpQnywW4XZNwSb6p24ck+qCFrIuMV4y9SUXrdq6K7mvIMnKTEDCGfeZaDpFgB5PKSOahnegQ6
ZJ7uMxuq2btCZdYMp3Era29JTQB9IW5S978+zwsrI2R57z1l45hW8MLeic6gKgvcoWgW3tPnD18b
HYuk5s1+454r+Hdp4hR3PS/5zeADaTxQu3i9qImlIDGzCsA4+748dIX3tU3sGIP7sbSmy8b3UpCI
/TJu8fyhPJAZlBXhwp177t7Art3Yma3knKUmEeY9VTq3Y4kTESlcVDBNutvxCWqQeK4aa74KUEDO
TgCqgCryeY+tpJ6lTtFpOBDOvVfi2Nvyd7QcxD5tKsDRcK3foUhrY8JZa+Y8Jt6lHiAYjUM0KQ+g
seaw97SQ3dzpSkm594d26/Z1ZYQtpYqOneYAC5vy4IPA+QzVPL1nWQomZeFYG+e8a00sUpyd8CB1
wRbftSMp/XgSIyzTW6rm7pgPKJ3cSHNr/bVIc1BrpKb3RYpKX1zA7I03goZboGQhr2bmRqzfvGr6
uKjY4UttYprhaCjRojzY1d+EvUGoDWob+QuMbjxqdSqB0IYK6a7TW2d0H95tocFFHrAAYsCphywP
s7SOmZPFsB0K7Q6ppunC0al2LihaI7twUCx1iwFJSjaLgMfwAAq6Exett68Zh6bAT3thbwzwlXHx
P8JFPNsHytqKwTdSN2Od06gxtXwQvrVV2rqSnJfixRZWDnk+4ZYuCABU8HMHOAbLvvDQYyle7HOc
yRLjZAd/Imyv8ymPCpH+/TzLrP30ZfjLxrJFVSUAcokTp+1ucruNjj+vJj9YOy1Fi8iNdlt1IolT
reMMuK2x7SPsnkJn/DI42Y3aCsm1d1hE/gwjZ1h2YC3IQOi8yjkKi0SAGpzPe2ht/CwCPvECmLIS
iwP7DTdfJlUbEsv2dsLK/nzewlqg/7fieZeDYXGrEw/+PAcp9R83b95Qz3gH94VHPZJ9Yvn3Y39m
cU7dn0ptjaqVPEYWsZ76QWr1sO4+iMkV+75OxiunQS5rCehruJlhG2l5JacsVY3WNOJOqdI5jDXJ
tSb0NumTm4EMO48QVJerG/iSz1jQjNHnnbkyGJYyx7GwG9OSmmPUSWvYy3OlC6wd2Rxf9vzF+VoG
aW8jKOh2yeTfpL23n7zm2+ePXuuqRSz2KHqY67RGLKrgazIEkdW/sfZ7xWsQz9ynfjJRXm3pSNb6
6fz3d2NuhtNV23cqx1FqasddNpm/iZZ8S0q3EjVLHSKHgpsGpcdjRmsAezsna/ZW7fw1fTJbG5H5
saTL4UsxIvVnB1ZsKWjxk0X666osKvIj8EfIL6BM0FfZ5EFOa8F0Gxa182jzx6HTdQM0UZZ2P7J5
0PTQYV2qN1aJa3262KGMVuPAkaU7b4F0l57KXlb5Hgb/yrpwcC+CVuZ55zMHVCPDZ8u7YqWcxj38
vlEe/vkQXFnnLnV+uivN3CfK7EBWVLsy6R/ypLorE/3Hs4e9abZqJ1eyz1Luh5WSRxSp0I6Cm/OI
K/KySGXYGutY0WBDEb7WyCJUVdDTNunQSG+GMrQq586d89M0A1fktL8+77C1Ns5/fxdGFAieIjdQ
4RfuvJdyfmjT/g0Itj84oPj5eRMro2qp6QMpDwg9AouU3s2qkFkWXGRGau8ve/oiD6RsAjfNIt2u
RmUsEE86vRMB6b5+/vSVNPBf6dL77sHxFXH8ptt1divD3AeUXnXA0mSMbtUfrXXPYn7O9eDUuPXt
dgnsBr6oXMNFy7fnLQuZlVXMUtA3e9nQdKaHQbDGADUtfNRt79bN2VEqCqQVe82Craq9tVdZhDfq
rskMxGu7y7lT7T1byghnplsOhCuxvRT1kcElsyi7dtfU6c5zvDsKNk/IWyAYHRSKFdPvz7/5Wjvn
nnz3zc3QeEkaAPmXOOIp99OHKsiuhWruaTs9nytxNtL/WjuL8PZKA5Bogy8zOM69xuUsbk6fxGCV
YSCTeMq3ZDcrX2Up2rZmVTWJIPB2QhFRzFFIFyHJb/mcrUSIff77u94CvpAmOShOu0C5P3NBH+Ex
8bdW6cbya+3Hn//+7vEZ6H11rSjodxwYT8ulEM3PSb37/FOvZL+lc55wSqgZa+xKwBY32W7SZgJ0
D9ynaj/5rtB7qpW7ZdG+sjxaSvWSniTUKfAqYtC7vPau4Tx/i3O4N8z6e1Ynf1nPTmrcqjRYa24x
mSsAM4HnRXNdrq+mprvhxL6W0x/P+84ggIvKjB0ZRGuX9eQi9MsCiYYBQbNjQB+GXdFjwtJNH7LO
fWirZOMW9OPBBqz4v6OBw3ShqzxP7/rS9PsqY26YW4G4SSdnuCgqwS7/t4mpAod01vhCDrbEIfT2
v2ZagDud3Q9+/9Np6i2Huo/Dny11fWBI0rnGgc+Og+0NGqG6qkq7QLlOeh904q9s+o197MeDnC0l
fjKYgi5gidrlwByHinqA7M1KhtrvdahHeyOWPo5UtlT3JZQK7RQ+mumaLBJpCShmVZiNleMChPv/
C3cctrTcM0BQJ0anOECAejcocWU5kX2Z1kMES+CbYUD5dmmNrx4dT6grvuM5bfawPNWh03jgJI72
heOD/Ds+EoKmQNhTu6zp/voE1Di/UM8AFd4q2PT5zUXl9XjfxbIA1wI4fJ8431PLC3lv/aqFfPk8
Vj9eErClALB0XCcpSRPsG99UEW0GCVStlxyBQjfXPc4gvkKb7R7KKskuWqSBA/hvpzkCqsIZdnL7
ORmFF7WO09XXviMk20gMK4NvKf1TLTPYuyi+Zxnb1W0TCvuyBSZ4z//+dnjKNd3k4tG96x7mvIt5
0Maff4i1X71YAQBykidZ0KBbzt5bLEU5TdWYLWvClWTJzvng3dQJHxxUPUw1jUfo8j1Z3kitHmw/
2IrIlWG0NNzz4DGVaSJpLBX744rB+619Zq5MkvCnuu3fyFB8M0rf+XqeDmPWm2Mju/KphLXQzlSZ
HY5TXYeOQDmRIPSRcB88WF5uuQ2upL2lcFAqpymEqQNcA8jiTTQCF2SzM0Pw5jRXFPYbz59/xLV2
Fgkht0pF2ZD4+0pZ7RFFsJP84xrUgxzTah6y2w7Lla3Spf9Onf73TJKxRVZox1kCZ9uKXRXCp3Nf
HjlyYGgOI2jJ+7iLX8bwcEPvi90YNffqih2R/3bpi4qAZI7NRYbDDii0/44skOj7EWA4sSvpy+jP
IXyyNwfVf1K1j15xkStQh5lNAz7XTo++4lPkZ6C7srhsjecDHd9RiljJGtTDRZl2eUDDxoBKgheV
fMzsSM8NxlYtlJ9Ve+WkRQln1iZpnWMrcr/5TsgAKSaOHoquBOc2HTT49XlOnGtQu0xyW7FCW8Fp
hA1EA4GbNyjxhaImp36pHanHsHfBIoJ9kQ2HUlJUdqMiwIpsAIgd4U9JGk9NPwD5RnmN7U+S11Y4
Bqy4IiXpItz8qy9eQINQiFl/0/VM/wKTgILvYG6s4BrO4BUwztiAzyGXo1NfwZ0su1KDb99Okp+l
NFM+Yita8cpqD9JLaP59YI6yrqQsaGrCoNb5FbSM/mGQVByAhdX3bjvhaq/MobWfWVaCNwEg7G6s
g6na4/AWfNJiHNK9Z800zGl+Ehmf32Qv0wTv73KAxPNhHOMkIRXw1zYLmbEj4dMdcXl+gu9Vf2Cy
dfeQncal8n4rPd1kqACKnGC8JUOz92qUFCT9cKhwMFwq4IQ1B7I1ONUpR967hUDxHpa6v02qQreh
eQiSw09i/UTB6S2zRmfvdaa8PgvIow6ihYJ1NshqsGqrwsSvjyNHye5o9e2d03U0YiSp7zI3TQ7Q
IhOBw1kOCz+cPsw2Bo6Nct+0wLoRh3u6mzh+ZKticGn5XTcJcNUxL4UGvt1hXdNfZHJPrRyfi8L4
oR68q0qLm2SiUVCQuz4Te3tit27Sf9N9+qXI+j/E9wSMpRUIsEDAGz6gDNTKXt0pfTFd++DN+BxN
Q0KG25ydFNnPevZ+ONJ6pZz+bGd+K4IcEOfh2gD6kFnul4H4cEiupsi2M3sXNNkbg7cMqofj0u3u
RF4GUVv1v6yhaEMwvnY0B3PWPFcsxQpvnypYJPUeysAncrTz9mvJnWeSk5gqHYRTrZ7IDM9XPt56
7qvjB3vwFXZj4d1IN4DAifIv/SBuuS2e0rn4PhXjjQjYzlM9yBdNbFUlztpPxOd7y3HuRFYp+FC3
dy2cerJWx2lmn2q7OML7YZcbdhyc8QBjj+s0k2FTONdN2t2jaCaN67zemSw9AdIX5WX+DUMxnEVy
n6bTa2K3MRht0ex84xN/KPtxn48qSlIV1zSPM6i+5AQXOc7vFJ6rhgGp4J4C+9zNGCWl2kEp/GAA
sDa+ukunPMyV3AFksxtAjnBaXsTaiPs010cj/gT+L5eUX1EvdJA5Q5UKFnWld+UmbeRr+urmGTag
ALhVJ8XzZ5e5J1uB4JJi1wNKwcGluohRu3zjEntfgpETApKaR0wP4qYdwAI3Lvs5OcWe9fWDy2wR
QtP8A27SMQHXeeynu/kMtxj7qwZjACDPvQYxIKxsOZxD6wW8p4egcB+SpPk52gDPy6QcQtQ6YrXt
8nRHW0VQH9T99ljzG6CM+wxEnT2A93eyONcUlta95j5qF1RbARIgZgwME/fY8caj3+dh2sGOzViU
fpvLRD4DUMZVKLtxTnbGuPLFFLhuCSEqCR46l9HnYhw5C4NBmmfp5FMMTCiGQKlF1OXFnT0lv71J
60jCncOP8L+mfu6ryXqgjoHNcN4AmHsoLAflIJXdoiY7Y2VwyCnJXmkFzEfkerwGTCATQRP6XjOy
r3wASzOESB+O23lBA6SARCVdyEhnXmjfy68VT2EJ61CkoHiG+xhiP1PVroVBcAzo17wjWjTBs8Yh
/0MCN1mymxKoa6682hc/GG5x31iA87Faa3JHaWfdumNNo2QQFY37Zkzlvh2NtnaVw7Gm8WanPFSW
1/1wCihmC1ZY1xBB8SibSZrCX1eXj0UCp3zMZGn9VsvMnOvPaZT1s7xJhpxFU1XJU+aihdgdhS1P
RDTGw5UmTEJPPmji/IbPxKK3DCiE0PiNuutyToBBMJb9Wghn9K87rR1zEKlRduQKS5CwU5b60Y7Z
+CNJXPlVIYmcMHVYr0mBa81wQFdBBo0J9M8kVO/ETav4LcrB3sqK4xUC0Ol2Xdt4iMje4iYWLUPp
JQRM5Io6tbdPOiP1vhAd33eA233NXVZ8m5OstvY+Ci6Tx1FnWYyEhZ/StvWpC5z8GUJQ+1eawuQB
BKRsJDd9xZu/adUSewdEkvmmNR+BG+1F+qYtn96V+ej+Jm5PFb45qY+pY093Ob749xJ6nLeaQj3Q
OrDYCnUFD6y+7vi1aHAgOJPW35WlCA4jK0SU2Fg6PMxS8ENbuvZDRf3mCW4Z8nmqmuZIDdeIauoz
GXW1j0O+ZNT2Ed+NneYsdcKeVuw171Mc0fBAY4qm7fylhd6guGKuH5yaosljoG++a4e2cleOJPef
aq7zb2c2mBvaOBj91Vmu2beGt+6pawFVuDfw+B1j0ReY8iZak7CmXDaISSru/bFud5ZjpY/Z4A1v
FcO9M23t4KXunOoKVwDePpdyOKguy/fwvnaP3AumO+Tf/offW7oFD2Io4rLr2JGm+E3TBFHYGY8d
oZDRevQmFCJMfgGVbIBORkayrCnCtNl/0aMji7guJq/HXVDAyc2c9ZUXBTMt/w62Uz14RTvBlbzP
ruUwBG8BSavIyjIngnaRRIPnSLTSYELEli9jgLHrIM/EHz/D5UwWwQg8gAeG1wyeTSMnbXHoacae
2STEgoy9ac7pq8gTO7ttQNBNUaNrfO+nhPdzHoPT5wQRs1OnP5Vj7nq7UbZ2gbXKDErIcUR587Sb
UepkhXM/qgcP8tk2HEmd2tfMsSB/tJugeCZZL8ffpCp8uoc1OVRpWWkjYAOVDclfYYQcrNAWs2hS
eD0Gpje7qVI4jTyhBRyo7rhV+78qMUB2hJ606VNX+bhcL/2S731430S6TvoGq7+yG2wSoTK5UhGl
nutiVSXJU14U7ndB0mcPzjxRlzZWgr1lkzwDWtX3oUcS/w4eG4Z/bz1ogsYQFmxpc0oTCF5nP/PQ
jQBSSYgH09SJbaxjxTWRRKvYIJU+SZ0m+c1QlF7Ex3nU+2oa1RSBg2tbP3y80HRrVyl3D5x5gVtE
tW8lLQu70h77X0NpQakPL0o4paiRzf1J2NBWwZ9wYFXtR71b8fw6F6YMHmsKtGwdqrozoIv37nSL
/MOmvZsXjtgNeWXxq8YMnhWDiEjsJwH6UR/bY2f4NWyKBdsN3WS/waO/6KO0JAMO9UVV/EjH82Zw
CFzGD7RqZB3m8KiaQ1u68tUusT6JxywB/LgS4+zFLfXU98rGShlKR5nzOw6PuCmWifLm20IDpPWQ
tjB03nnVYGV7hiE4or/HdNyVFZuCOBsIXDRkAk/deKpl/gcFC6Y4qsopmld8lwleLdhomIjkmW2i
BGHeR3YzwLgstVus0hzoASFJBSexxNVm7yd71M8GbYRa4JpcU7dj4ihRImXiAmg7esfnJvgpWomU
o6Yiq3dS+VYV9gpV6fsB+dm70nlZdj8at7WVHaYDcTgoOJ4vfuW6gZMQwCXVJJ9R4lxPt6iwaFnU
uLVFQc3LHH7KUfqsX8rZhkXt2etT/jSObPTJ5nOG7qmrQ5nSpHyxWa6yJ65QYvJgD3IGsS0xo9fR
uLXa3rlKG12Q36VyRHZd+A2ZDsqveutok3GYvhSUUPcb1L6U/3aGMrlz6t66guJn/sWFA2+BAbW4
qU0TSJhAkR6ugLjr5yM8PMmbwDkdjyswvPxHGYxivktz1ZhjntDaf3Bte+Zfi3RqHe+MtgzcqA6c
cvTDwuZtGfLKb/srBzjCGrlb+dip4ZKL8jtZ5/D4iSw12SzOGgwprJGBk9/PAUwDbop6mt3nbLR1
C6I8o/NOYqZlVmSj1f46L1uexJg5kyxCIQkMtAurUs6VfS60P6qiUNPXLOOFilIJQ4MiLCetgoMO
TGCfXPuMQOqNz7DQFIwE2Qw+C5Cmv5K+Mi8BBN5+lCUdsExpANOFyCWNP15DXxrAG7ATs7Wb8oq+
pDC6JxhrlM8HIUsSYEeZ2mCvo5vNV3huepijSFUJCJJIOeNieICVyfAyAWmtE+xzumCUoTOrAYcs
g5/k4NsXiTiH0WB64mE9MIJZjgofU5ZPhW1aB0Ba1Rm9M1bT2WbvcTfpfthW5xZj2A20Ka+HsU0z
EY7g2fIjfBJwyDbCfyC985A1xRNPzeDfDhRu2o+twOg+KdZiG1YnlbbiZnCT6YaAh/kAb8+0famV
SnDiPeFGlcBRCJPvryynlX899zWz77Dz1sleUsttrprUUMGwIxPdUITDSBjGeJ7m4t4hKI0+jRDJ
6dt68LschcWgQkJtxKewGTR3Tg7hbXfvtY0lf7j5yMSNL0iLzb3MKpH9VoPW9Y3Bdb6AFHpK56+J
5RTdoygrL7tDGVpBTrAt8cWt0S7AvbvS2MKHcN8iyZ8Z0JQRWxfdm589iMI4hyiYQ4urrOim82Cp
iJuGUGf39q5V8MYI+26S7rO0OLsibkWaE24ve/fWVjl4wJF2rBIzL7ThQ9xUAayhwJwY/mD3WSEv
gtLYqbBCaTBBYs1d8at0q3p4pIqBW5myXDjPHs7J7b8InMw9eRbFVq/TyA8/UwaFaREGZV3mP/8f
Z1/WJKmOZvlX2u471YAQgrauMhvwfQl3jz3jBcslEoEQEkiA4NfP8Vs1011pfeuOTT2UWd6I8BUk
fWcdIZv1sL2RTrgpNx2L+n3gjf7yDWnA3O4LzW14aZfJBFt0nLgrU7bdG8Dd4wmwQsw/yKji4s3v
KbFvvpuhKM3L2BvwoU+kXAAp6EUjwDPjcbD0fta1rScvCbOL++GhfJBALBG0MICtirStaJOzqRzi
Y1W04fxN9EyXB0sSqPEB4iGLFHFQXIpN21Rl8gkwoAieQ1w9bjPiCDRe/cBLvGffhElx6GRT9+e0
omJZsZH77a2B/RxjAkRbaNPITAx9fXKuF9ytU4agzGZZqclfHM0Tk0KA74LC8/e2ML5swJL5CYrA
EzrbEUMz+ttwFiRAhqJdSae43TkIPqNVzLknVq2f6OJbE+sJ4yxxvuwwkXY8TDOUKzgNOVxsYwEx
Ua2DIw2qaLwErQ+l36J5kj47jcVjkwSC22ePqASXHfNx6i+qmNeIe6VkAW4kmFmOulHKc5mcaN+A
04F6EL9AI9OfwfbhtdwlfqI8d6iI1c84NoQAVqKamfSA9LHagjpv7ytB2QMOinP0HMZk3ftFqHM0
QAzirRYg7uWpHYp+TjM/wYX3qnGjkde+7meioYfEzkBy1hDlvyF/aG7IqrSMhjhMxmMDu4Hv6xQI
wdjLcSsc7oYvFIjNuAmZaIIce61xB0+Vtl5TUA6n1BbeZDMStHI8JM2UVCqXsQS5N0EiZVckCQJk
Xpl5oUfwgIy++CTVg58NTRGMjwiLra3MJ4NAjlPkdffaO2l0PL+JCeegKYc+tAZdSGY0cW+xf2Pb
aS3YiEsXxgU5c1Km0zVA8XgNFQk1vIEKg2BBNdnYalFu0ppjjYehprQfhWyMrTdUtlXdZgXyajDL
Jkq2VGUNr+cWBeImFgnm8mjq/DwysWeCTC6AhYEAiCFgb8UiSXLAHi/9B7TVGLuRig4C30kIAdgT
Iz4Lvw3e4CaZRXPvtz/SkSd1m9c1RuIio9LdT9ItAmbp1x6qkWjKCuKRO95FVSR4Bofa0OzZ4vPq
B6pS72J4bhNK26wxOA3orCN1u2x4sNBggxbYqr5NXpI2adbEfernxIyzfcUUvQwPsKyQYBWkjqb7
AJZf97OCN0pewjpVMQJJhInce6u9QvfogCyb5YiNS1kcChPa/4yLFuFLWWFxn+54y6bgrGov8V+d
8lL2KqhI95EaWjS9yYl94Rjox6+ibyu2qp2icKu4frmfUFkBhLIYRoG6s35wwC1wBb/FEzKBX5MJ
t+p7oiEMbVYegFaLzou0GacbFJtCvS4jAlozC+uBzNOCNOHDDBDVVzjrIWR6k9SuKh9LCRzzaB2L
MStLn3eASWOJKSYKJXy28VTOOspSMRcRzZxpminFwUSLYtuHRCcw0dQGMPsyanwFK1gGnXfULa27
fB71fXOQcU/FwTQ95ndIV4EX/2iMp8aNq6WI93EKF/pKJ6nE5NUFSDkqswqHI/UEaC3tno2rve4S
L+GiN1VXFnGO1aAuvrdScL5eurlwSdayvm1eaQrXD9iOEDMNvDEFy/twBleKmQZg7m2BGwlg9UTs
yFdejPDRQ6cdio+BgoRgh+1gJ3MLCR6AH2edkgo9kvi6ioNJ0r5mOap+mNmg38LxbxWe0Vf53CKu
6RJRtEfkti49b2MNXC27qIFrZkMi2I2wJCW+eWVLFeKmLJD+3O5HBy/fxg+ByKJVlwfVQ2X6DqHW
Plrlzz0LivACN1YAz6qvsLyhGWmp4V7IxMCjkqxxodJw74rQj9+pX6MBtUSQ1PDgi8h57yqwY1fl
jgER/TkFupnRdzM2Ed+yaaT83U1jt5wEV8KuAqchCMGXVA2VyctKTNGhl3cvCQAhnaKRiTlsoaoI
qlWHHo/ow4VKDvmkeoi2sfzCep9xLNf8eVy6ZHgtEBGTfCrLJ4GHxbnA/+YR3ao5TxWbsFn2Ezqn
H5y+K7LT2vXeGdYYA+RY90rL92RRhF8KCAPSF9YqV1ToSkAB5rxyk8VKuUMe0CC3quGocZp1uUy3
mvhheoNhZFE7UE+MfUl4Wspq7cWdKI7T4sWKr9HYOMlx7SFvPj7ZCU6GZINlZV763KeN7Pd1DTta
NhOaPM0JReFB1k7xwF68ejTTpixwcd2mZGjFlxD5VmleYLwXlw7Vs8kLcM4SlxCdlgSnzgKzlLvF
tfX6J20IaX/S1qBPxAVl4+cQ2EtTZzggFe2PBVq4+NQuQDh/9s0ywN/ro1rmNRJuUKc5nGTwMo6x
8A+Lts7utIKkE1e0jjp9xHCJBG/S+EP5Gi5Fa9Zt4YsW4PPohddorCPFMqAohB3hgJ31ZiKIZ9xw
hdqoLvPGpG33oEtinAroCI6HZVFTiGpfGxvP38cxrWKTKWZc8OyZUg07Hk0MKgfM8fGyQY1kWezm
qGU1djEPsWovyEVJWwDjNBIHxYkbgTLhrnpJAfsCCvDS2C/bvTSTLAB6z6k9FBVhJCMLhbOPF4Cr
b9RXGuf4LpEFGTKABwxEUxuJug3XBnJTQx+awZ/S6TynJTduYzgS9qINZVXj3jw5wx+Y8cASNWxw
jhqx9aolDsQH56apQcWPJRHnGutQeZllYKYZYDhSKsaM8DKWwHOM8HW9SfulbCp0QQ4CBjUgvUoD
lee69u6IvxqSS5Om9cT2iw40AIKF1Kw3q3JMQc5lyEhKhno9sWhInrEKSIkNtY8G8ao9UC1XHAP6
7lb3dZF8BjZOxycqKkJfeEBb/1nPgwgeE9+GnkNoI6I5viGVsHAODLLEVoZuUNxlZOXT2CbHSY+u
xP0skvgUREvV3TCRIeymwUI1rZvGNB2GRd8v/Fy0ejDHuUrm+sxCxtmtoHpyb/OgeQ2cyUQAzQaZ
9FiQLHw+96rY8XlpoDfN7xoQeuI8WvwfSXCXwO045McMkGEx90CcGw9MVBIOeteRikabECVb07fU
TFG9sW1aRMeuEGPV5JoYOo174OhlWu0QjTUsoMW9tpp13mtTurxvZrgacF2A7DrUsHYO5xnZ+W15
aSFcEyekvA/Ja9cHiNWKnJzVuhusndbIEmrbdStm/wTI1X+ssUw0WdqDlFpVgec+pGcxpboJMyNG
4Dj8LLylfCKA75DzP0vg92n16JXoksbcEIZT7po2IFkIDrAFHUfHfYRdaUa20xCJ7YRLvMsGCzn0
Aec30hznMBHmgPWXYFmMi9CuiiDVz77ziyVzofYwyzUlpWB3ca679iHWnIcUE2t6BRzUjCIPmU8h
MahVIsF4RWHcV8gmZBjEvRxpJ/GMUgDtz4ufozog9l4Ew0I7Yx3+YmHCovjPw4DZmdJGT7lmOljO
0TxPXb7MIqxWoHimIvNYpcNcj5FIgHklKi2zEbn6J5r6HZ6mj7zhNUhs531paoLfGQ2x7w7qpuuM
StcoW3xb3OB1TE+gmQe0JxqhL0B64h/ACKm5eRGeZ6uRfVXm1GH3uJWAxtSGglyZVgCV2y53PXbP
DOHxYYjw2yIEMp0peA004AVaBTjkN25iHynlYnkBinKffeYg2qTLwk608mPviHq6Mc0Zau+OjSBF
ctLQxNis1W3FRRYC56tvtgGukCO0bLI5bMVA7HgbeHPGcY734QmfJ5OsHEWyVZbWSL5p8OyMvMZR
AkajBG5wsnyoX8KINGTLeRmCELd48hzHjW46GUkXtlMYd+6b9IC7qDeV0j8EgokxPjlY93eqqwQc
G13nzWdAYLrZMlvS+Oo5nEty2rHpjjNiTgW/RxHYnEPyJ+HvLEiA9VvQ+GlBeNX7Mg+AXkyv4yJr
JpypV4MHEWI2CuFjdx6XtM5hTJ+fokR1Kl8YWURemLCMURtPccr1ZgzM2J3i7gGHbEdWJIjarwD2
kfHAIw8nfxzaA29DRYwjHc5i7dfWSIdDbeljnIcaPAGnlsmep80xACXKH4YqodN+iLRHkNRHLO4M
nN6+62qIuis6qyNQTXYsrz1QWLOtmdeBRWq7BRIKz7ur5ho+divR1eQZzyzT1SwrNGJUEcC1zNMV
biNI3rpqYwrMMxgFZn95j4qBYhoVKPI7F8oovfbmTn6JZ2vEuqC4SQmvOcsHSWpYIhnyibOeeR6o
W26GJfdxLk3Xox3k2dgFzajIrR1wZu9sdC6xmfBc4jDwI2oCROWCUi1BwMdUhDly5OYWr9kUEJBJ
DA15GLK+Pqgl0MuBV2E3wp1DzFUj4zN6KQd0iV5B+wHmRd02ex3T0m8BxvPWIXQpruOMOsbemg5D
AyjwKjpGiJIHRCfUMpyR2IwakIH4sQL4H4ouyWWAmCNMa9CC+g7j755BguEyhlHAPGPrC2sYTesq
uKQEZFjukHdPL7L1v3i4Dv2zbBfpgyMw5Hki8F/nfimct6XK878ljTJf+tTAMB9hoW/zMPVg/Jkj
O3WZK7rki7JzsQ84VMmFKWClDzzvVWCV3c1JKQ8CttMtH70pb2yMIwqdGv3clrLbpth/cy/2RoxT
ifeauiT8tGh6BbrNxKkKRnblCulyxZiYU0Nk/xVtL5grZxhmUjhZHtzgD5noDRT8gf/dX6i3bxKO
7kYkT+9nrPyvDXrGcVuCRIB7qQIVKtJ+wqpVkLWNK7XxIZw/yn70N3wm43YobHmrJ8k3Fevaq0za
Zm8JGA6sxtWR+Ubsa0VDfMayXEuVBqtJNO4MFJXdZ8jqjDCz9DgjpGna29mDQpvM1aZUEJhuWhL5
5zgx81FPxXMylvX7XIz0reMSfDAON1nJJ3WtK9CyJZq1Mhv2ICTTSX4s4SCqbJSF2Izo/8sWbw6z
EmNF3pNK7WGbpCciKN8BgiPAydq62Jim6FLIIMb2Ouu6zDvUZ04rD5WEEEfMcrkiOUyeg0XaLOok
pB0huH0vapqdWYZi1bUkzVFE44ocYiLsldM0z3tMPf0n8MwGNaOY/sCggaGvkx7CtyFaAZmHGMuK
pFyPvGvqHEikh9pppBvH9dCdWoJSx1oO8QY1rmw7j1GF7LKyxT6n5QOZW/ASKkRvle2l+6qrAnxS
3/X2gyWx26QdrU/NWIEklMAhJ9TxbGakcOcAtexbKJtwxfCDjDeuu9GyHfZ9YsSS9dqqD3wBbk2b
QEPiRO5DMyVB81D4A9n0gUieMbWorZlMCjC+cWufCBlkJUQLW3z7WPjuDOXUga1cdcPC1zRpkh8D
C9y+j418VqGeRRbFrXoJMDoA8xCYYFsc2Z6Y6GesoXN/TAZTYNNhaLCOiQH41jXH0fAK6ApI9NPi
ReNKFX53XDBkODBV8XcHtdDaFn50SEOou5yHmB+6gG6YmqGQ2TAPPkTAEf9qsbeetErFiroBhSVl
0J5D4Dc7Haf+XuKA8xmPIXubhAm+x9TZQxhJg821sCwXaTTmJrF0vcRgSW2P9M6VqNLwUdF5eo2T
mFzKtIvXPq62jziSfOuLGiS+iiEGwM0y1fkQUpFXQSR2BlT9arKjPgDvG09ho1GTrvpOf7EmqjYj
D+ZzjAihdDdh80M6wVhvWojKlp0LbdweI2Hl1TUYLjbEpc0rn3BXZNCIJK+ciei2uKregzYZnxW6
fSD/QmhcXvQlW4HrjgYcN2XyA4WlGghXjNrdofbZWk8lQASb8uvUdl3BM5gKw09vKNtdsFTBqndW
vteglOFqxtCD6Q4SIO3CF2YH6GsaOWyACJZXjxXdkzM9CMcC1SHPQJmDLYQgZquYX+OEADV5PiLR
bu0HAP4YeIHXQekBRIFJ9I13w7iOiEjfYFXEKuvaCnbasSnoejBRlzd1sFyCanFDRqumYBhAcJE9
W9HF753hBuG99yO73+h2l5SJuI8k5Z6WzH3RPGWPg+f6YdN5gtQHQIEp5BNGFNEPAryPQl8TtGGG
/PVoj+S38TWAQyndQl/u0sNs64LtazCM2Hl0o3HwIqTEuoww5WxMpz44hgsfINww0FNMc4WNOpxs
uWJR0V8VE3oHQEqiua1168C23qYR4GqwYzCAP9gcIdyhWJpzLNlpPqP7wweoSNXNDca/hqNIy10H
6PeqQyEhtuJBlvSEwigH8hVzingxuor9NTR6XD5MQT8VN1g/BXCzWeM8mQxvmD2neg1Izbdf+yRe
Kg9vpcHtCdhoDjDGgXYzss1GqEOwVU3+oLp03boo5l8Mxb2E/TNQQdVtowIH1mWF6QkVFdtZeMuC
SwRJA8DH/7VS9o80/L+mEypESadFxdgm8Kt+HUOCgboqVUH1gKK9jHuxeYMmJNgnQQeXDAcSo1vY
byYkI6mMQeuzswKCf+Q0Yo38k9d0l5X+D3JT9ou8G6HEaPOcIYbH1x2aTWOTiF8VjpXdlmABq3Mv
DMtojxxSpEKOtmRDDjaJpznwdzX8yav4Aw0x+0UIXrrFusrr2UbhQNasKh67MyuwOZJARTtoLeJk
/6/f7x+Iwn+tZO47M5uIkHizlBwaKAiV0BgRSDBEO1GpfvoT6+ofKNt/LWcGv9GlcgrpJk7KcGUR
a7fuKl39f76J+7P+N2W77uloEHxENyOTIIuC16QrJYQb85/4oP/oQ/pF0m07BNXosoA3HmVnGe/n
fZHWD8g1+7PkkD/6eH6RcVv4HyADiOkmibo1bBAYQ+As+pOL6Y8e/Bd1duHGCpGWFbSf4GiwoIxF
FvBk/BOF9h89+i/y7FBoQmcPn024yDhjNkWh9KKe/vXV+QeeqF8zWOM+kBMccLhsOEvDH6at5JT7
8YykryAJIS7VOIdI7LaW6od//ZR/8H5+zYxMqOuGiUl4hAIHRegwR8eBDeTxXz/670bh/2F5+TUy
ktUzice5jDZDXXRsbfwuVTlKF6j4EcsWoBVGidJmItUmvHi8WuovgVn8YhWHNSmPPKp1+RxFXV+t
Iq4mr/z71/jv391/lJ/q+veXYP72n/j3d6Xnviq5/eWff3tWOKzJ/7z/zf/9nX/+i79tP9XDV/lp
fv2lf/obPO4/nnf11X79p3+sW1vZ+TZ89vPjpxka+/vj4xXef/P/9Yf/9vn7ozzP+vOvv30HH2Tv
j1ZChvPbP360//HX33At/ft/f/R//Oj+8v/62//q5Wdbff3l9z+/GvvX36L4LzFwv5Ax5iMI379b
zKbP339C/hJFKWMpDfwI6Ow9PqtVveX4o+AvxA8g40jDIIhCet8/jBruPyLJXxJkXIJ1ALSSQOIR
/vZ/Xtc/fS//9T39WzvIKxSv1vz1t9+DP/7rCmKEBiH0ezF0wxHFawh/ufESF5uBcMRcig5rNc6x
CbJCX321/IAAUGww8upcy5jfKN+2Da2O5ZJsrS+9NUui8YCTNopuYnujymAiZClsx+AiB7/eFKMA
6otRQASMYniS0/n3/2sg4866PoJ4Ehfnf/vY//H2/unthL/7j/7pDUX4HwOJ6sdI5Y9+9Q9xiEni
QAMWhhf2XSj5HiPibwtVKV/37wPi6DLj9em2d43OJtUhcjPZ8dBvDirsN27yLi0wvQ0kB2ZtpDki
YA6HsCBGDW31NJfjD98BOur6ZOVhus5j4Ja9XMyT4xq5ttILVojGP4twuHvexEc6z59i4m6Ftw9C
rPTIMYzU1YJFNyqF7qbFTdnq+oOH8TEM7G0AJr9Tk1hN0EOs2gRsOE8wwhQz6PfZVudJ8Zxb+0l7
J1c4zW1IOi257csfwVi99aXfZ4ZCVwvnxwsMDXvMBfHibtVkrlGvXryl/aj4T5zeHhAxYVXS57NJ
mpXpJPRiPtvDyA3rS/1K+wDBgP5u6csL7f2LW+orUaCvgo/WrPyhOdOy/x5yewPl9k6wC2uAf7yJ
1raubuallvVOxGZXNFDllfURI/sjEeondpHDsKBrykfSTSkhQJxH/jGE0WpQ9VMUwE4S9uGjr4bL
MPNH4k97HISzAoCRBgc3DdFx7uczV+6E++1B77xZn1A0eUG4oJdLb9wEPd0ywOEdPxsIWeu2QOq9
/9i1yzkx/JnA4sBx8iq3sOEeizK4IBntC2i8B26CvWyGfdLMByjInuPwqVHJg64B9uP8xDjdpZqv
lGx2PkaicPmKivkcIr0tCatzZdNH0FFv3dJcaHGEBncvB3UU9bjuun4783OJjlYzM4jD4BSBg+Dh
/mZC5sGvcogtO7C0gaip3M2ed9KJuiUGYOuiz66HSwbj9goWj33iSyBIZO00vElQFbTI2PUJ27Ti
guNvHlny3auaL5QuXyCIfBqg/u1VtJ7aeQ912Bqs1cMQjEd4uM+6Hjc1BCYlGXcACBO+nF0NeEJ3
5GtJg3dmORSk1P2AQlpkyhebXt8g4ThCfH1GucMBxZ5vcauvwAa8fHTJCTr7rClx/YviZEh6DYX3
TRB36iRfK87uOimeIQpGZktRr6qq+AJ70gfhO4nqWlk1O096O323cpB5p5GGBeJ100hvbzsNDWmy
d+V4HYfcl/ML4JevdetVCLVJO6jPGsgW+29t4j/biZ8SZ78LUMpZtUCfMfoxIJ+0zE2V3tQ4nZjS
T0H4yob6oalx9aN/bJKQyafrNILpJ0HXCuVfooR9h8DjgSMagg/hKibuoZLmtcQinlFLfrol6sCD
sfMm5e7v15Ol5/uvJGFXZq6Xj6jJW/XCP0NY/Biy4R3+KQj3yUuqdp2kH90sdkmP4Ee+fDVR/RXn
zyegkia8mw52STE+aRWcQa48LEN7XhzfIwUDWHF/CjrA6K3sXhYD3T2pl4sv0x235XFiGhEc0RqB
T48IThIZkdOnnvVRL9OpA6iNT2uG8G+ElGF0nyNWfVQqfauG4V3HhzTaRoP5kfjuewmldT6k/pKN
nrv2iviroaA/KQwv3LcHeTdtWBmILAgkFF30DUri9yEN3yxUEq4WF5NEn0PnXw30A5NCQWva0NWE
KK9EA1NP2m9zMx+Dod81Tu5KJT+crp+bNn5rC/vEwZMVNEQYc3yecbfMWHNg0VmN1m1p1N0CF15V
2NzgmHkGRIzDbil2TQVhXM3WQ9DLzPH5NMj0hgjS3f0jLLT8CJePEdrCrPMlHDwk3EGA1OKlYDWs
vqbWPhGwESGkyR1ZDqTkZ8+JB8R+3qzXridyiXtwYjZ5hlXkvfTmR10goCyFeRycgCmHi+eW3f2L
oEI8hfhzrAFvxnvUZvJyD2+O1heuEWQB+w2qSkxeB1Dglb27V97ldQS0eTKbuZsvBaQcMoWEz7Dn
pmgyaK4g8bxHB8f1GzfepXH8xFm9K2PkPGBCbxt3NLI5l5F3lHo8Ag3aKYXVZ5BHh8DELNDz6b6A
2WnYJtN+9sUZiuafkWvSVVQtDz208wqSiTI9p7a9wBezMiR8gB2wg50uuCSFt+vCDYQyj0MdvXto
ihuT+RtkZLlBh2OeghJd8fYBpNMM0AV8V6e8W9Mlh1rsIeU7w49+hekFq3P5OhTek1q8XdujbyGF
RUUUB8ggDuDBTVWdggeoWA7tOHyBHv6GrNpjUbxW4/JEh+GKkoAXuvHG+Qkv7dzHcOcRwlZqeYG4
f5dClQYI/9WjwQ22v3WKhUtP7KEPincIVZKYfVWnZFLvhVdAkADeNGEnOY73DZESiH1Fj0hHcfaH
58aoHRDRB9Gke8emHQxJKJRyJfp6+S0u7TuQx9ekxqpnGKwkdp631oYdRFc9lLXryXVqNSU1ysN4
cJvUAqRV1rmsmMxDN73FGP3CCVD65OGvp6J7LS05VN4m7PsHAhFEUVeffsyhAR0eI8DoAH7GC3ru
jnOhdghFBy01XPqOP9ZGfkAt+9bF2DLa5idUXc/gBLecfEDABD2O+IAqCkx7NO2VKE/oOYeOZZui
E1sqdxkj9gjxyqtqkuMCnhX45X2/L4P5UIr5e6FVmUN9dwT5lEEL9jJ7uNHwcIlqv0HHNOJ4B/eU
9e0KFOILpNEjPKp8HXrLlYPxzZgbV0s13AC+v6DZ6hNelz6Ll/a1a+UuaFZ+M5+iILw2FX9MpXlC
s+Yj6rtzHnVvnzXWuPHvL16Alk0299uZjBS97SUYEYis7kXveBSKDRryRzhStguovQHVJYoGz/HQ
BhkqLM+uLY8uHh7jyPviNcsLkBnsPXT3THzzARnGDqEIW5Rc1ImDDZQ89fZu8DM7pqqPeiwzCzVD
S3FgIv4OfM/HgGh1uHAVJOEhzh9K4ZhCGawE/lRefQhiLlF1FHFzKFLYIiztihtwbA/LRfypGF9D
HOA9lEncrkHiLnksxgNPpycPcH9WI6fN2n4v7XSbA82v8FgV52YBTkWigwCru+VYX0Vhc9sGwX5m
68Kafse88hp5KWiVaHolAow0QjryMBYWdyCOrn5R1VvqxfWlHX9M4Oh3HWuvNrDDkahgX/tVjcew
cLNw94JKPqhIYXGEEAIcMzUq51Q/CcjzMe7gtLeA34yKGkdIlGlCd7OdU7JrEm/ZCI9/GJu+gQ6F
kSEo4P0wd4kJdiE2i3dqepElELLgsDflyxLCo6ccgbJPtGt8HeSYljjoDsjZVwMu4G6EThu2vod0
hMIwDF/7AgHziV9QoBDQRzr+GC2BWiNLf9y20Zq3uCfRXmNgwqaP/iQvabrswDJ+hxHgpMcaE7Ln
naHaFmsoI37icPK8mPigqlDmcCe2WR2Do5PQMYBvfef9OXaRyZYOyTfLzL6iqYuvUzg5AWUvqzSS
r0mKrWKwyNzByzANcPYSleRraWAMtRVULXeaPmyfwE/Q1RgCBNUgN1pX/Kwa/0Fy8dNbYNaYJDY8
Tknmu/Ybjq9kg7d+WiAuhkSrHXc2BIPfMRicN0hARaUgTkWZBHirPcOhoAlR1uoVu2axWOl03mIK
uxOtTxOMO5mo4Un22yUzzpGvlM+56OHA9qcDDhoVVqHqGqVw83QllA+8i/lGtuOXMcXg0kcZw6qO
SE5IJUkyrooIeQzT0m1tMsBdHcsV8PdTzH2zFryn+WJZfSEwWcMd45A5iEvKw1Z2SRxhlyKZsf2L
5JvpbLUKIbfK+kT36zmOqjVnwPXGRgabiDdojDQd3N5wQCEwc502FpbeuIW3vA/R2oT1NEewfZ/H
BTRZHBwmvDPa5EtPfqog8VfQge1R7IBQzXbZjYove0lLEKeqCtYeVHdRsEwvE8xrOCD3Vx17TeZR
/4fRiFioQWnThcBnm4Bcxn3M5UcQNrC5sjpehz44Tl3gLh4OHe4VdJLfum1TaPbQzGzvRXCfLn4L
Yj8F71oxJ2DA631QHBCMdfPYrkHZPoe0OPDmf1N3ZruRK8mW/aFigXROzldOMWsIzXohlCmJ8zzz
6++K6gK6bwGNRgP90i8FHJxTmVIE6W62be9lFUn9tr1jh+aMKTy/6zhm3KzHouVwurumPYDYj5Kr
VrLL0EqLRznE2ttqrGRw78j3qPddXCYegaxLoZtUU/1XYZvTCReMl+naX4LPV8DP1xjT2Wngry7M
mbxzP2WunKeaD2fKvEaY6rkTIH10NGrAE3Nodqn+ptbOo9Vu3Q52UUnsO8qeHcrxaLiuMyOXeLFq
f5is0gVqFXHdcRvM2uxNAC4Zrtg725z3BAf9WesZW98yokt9zc2FOSNmptYYTspgAzVIncFfNMl3
8gCIYQiFxRclVdPtzGGv6/Q2S2LtceM9yjHZi6alcbbboL4REZxxwIDM9s605dmo66+kxZmj3pra
bvlpigKlv0g6d+7w6pOYeozIji/Db7U5OwafrBw1zeOEN/+gOdWTyXeuR2T8+opVqdMfw/zQp0k7
s1nd4y40SCFLSHQtizcdnQu7ms/NrLynQqguK4WrULUrnjgMlvjIMdxnqlNeU3kQ1Sx8ZdU1bo3i
rtbbB6hjMelknENLz4wqrwAOTRpwu1ShzYGsBnPGmN+z+MJaOEnlxpSf8IDpxvXnkrdHZ63BUsc4
CKK3vOr6fUMK3pk9ss8Fn4fytdJMzAYd/PJutS/Jlqrndllz8ASdz5jKaxxGiokzkCFUuw1d1wHq
Yt1nOXSRaaC0r4px8E3+o5EtAyfT3I/j8mqt72aNq7wZdBF2k0IWybBcYcrPohseDOlSnwKFv8WR
i5kfZK5PqdUoQVWahss4NPM3tTgBPs0SZfGgEj3HzsZuVXkikDG4mabVIWboZ9xWudthmPHbZiWA
T9oSK5rxFEej/tzl/VtZlKwsxgSbp5dlK/mLsf55dVd/zNl61Wv7W+vErlcqOsFIjr7Fq3S2otjw
UUWzgHH3vktm38HtHCx5/8PejDdWH4W1tf3oyfya9gKzgPlZlNM3rmuWJt6qJoPkZ6PI3wJar1fW
lAvkVXBsK+Kz7OYqIHUZRi22I2G03709PvSpQXy9MO6wie/VW4msNJEbN2zO4GOZCZE0Iw1zcZwW
Vd9Xdv2wOKXtSubwbHR7iDrzAVtwH8qeAydJufA6llgHJWM+t7WyV4JLh9hKfxj7uks89LiI8ims
MbftqvmXaV4eIE3+ZUSKY64adb+kxF4JtKQxL77trENIEBEfs/rROfljl0O2cAZSCA6AAvt2uaoR
qzcw6xcxZdlQI0YxJQnslNaAuHgTttkMgJsLOil621XryxxVR96V1CsYkYIL2Y1CIdGUP4xZdlVa
kjpZ2d0nk2Hu1pEkHbifgQJ60DzH0F9iMZ5jeBGaMWwhdm6vT1gAUkvXqc/LTIvXdOKCwQ6X7nuf
axe7n37mkfOiUdlomXZiCaBATD5xGBt3LW9OTGawIb7mWQrvixnZs89A8Go4ONQ1BrpWQ6UYC+ri
osCuIO8zZ2H+vDhDgDcSBVH2z5gB7+1mpyAeulP2RsrZpOskKgdW35v0ejiv3X2OWYqOv59dAffD
tLvVHWjjWBrb+1NvHMpkOWzOLLgD8quSb6+TGG85xNvxDdoyy6Y3/G/fBsuOljTkjY3dguPN3Ubl
e7GW1Ju0FTNcN/uWNdX0EYQ/BjW5a+rokiXlCSV48QbexoY5Pi5lxzNtM6gN5T62LE4KVb9n7eSj
LLZDMUWtT2iztKvExaD/yGaLxeeIfKYh3dVq8Z1HFujCCgk9f8lq5bguCSwMY4beoOuEg+zpr/ZZ
xCTAbsuk8OyWpHewswUQASqwOuq+ierdmKOXADSgcpl4TAxjmd2tVkq/Tbm6SdS7SqJvz8XMwL13
KKeVaDpsizYGchx/W34wp87wR6XfpamT403MP4vNDzPnB+7Vn1wr8YpAodscv14c+9LhwVxx3CaE
0zy5Rg9aPBFGyblKExm/2I1+HcwoSCPzorEv3B9LI3Jrp8IU+TKq9C5leqZt2tuyOPVVX/mtut0X
04rpMf/jNDzz1VrZfmxSNiTKaTbbV3qFfZaLYz85d2TyrwvJ0NCEV6ratDHkwJ9qQh2kBp4M/Wcs
ibDFgvJi/FfbSJAgYgUhc/Qyh/Jii2Pd1NdBRQ/s4i6w4eq4aS5qvsnIW8otgkFCMQZB9JDNbebJ
RWI77tXjueKiDXRNX0IFH42P+vPBjai4zAA8o1XqsBMZZbW4224eCYangzeRIz+qlIkMlUw/w2ni
mlQHrrQdkM2lc162GXQCNRTOqqzDpE+rf2MFUKbVr6auHpZpFoHR5KOXXIc+jLpBc8HBJbsEBAUu
EPMY5eIgKwJBos5eaDqQxERV+6g3tzAY7ATLfoiLBIMmM7lUU6mcen7BVC85fhScBSvGfxy0ym4W
fM0WDlyHlAYm+R5ZVhJSjAu+NQJM9dwSkGXqfayrnG6QwsmBHAgHRTuSQ9ncmZi1B775ayANEzQD
8fhU2LtmG39ikEMegby37Maqi46O1TxsXXPRcgX5gfWWbjelfq5tRUBHQTWvzEdiU+9doWKCqkn3
NnPjbbN1t8T1YzxxWXXYXQOvZfO6H2/Fz1pyvsWLsevH4Yid8d0iGeuD2sbdQb1hF/1fpvaV7yzj
e0+GL8yL6XszavZNjJTcEhYxP6Pjs+v8Dw0az2ESvyvOfC0n/iFWN07+bvo2OjIOzGO6fFaOwubY
pqkO1Kx9UEZK81lPWKtaiyGcx5zqEyIBuUTu+xbrQVMt953gsATV07prnH+2pBndcpGkpNvBm/vt
ASeK6i0NnJt4MxLOIfVUzmognLylWMNLGGdHOyEXhW+w9ze8Dp5dDs+kaVWPVIXuNbE39GV5V+np
D2sKilcbail5VviAoqaldFJMts2Ppdj3hRB1mH5bebp6NVtyg3g235TitcqnJy3bfmh/tL4+TZZ+
6BPtOaq2z6otUGrEd5PiIza2+Rv4AOGohAeu/rRLcswkG/7komoC0sy5qzpa7SeLYHogP8c8+bH7
6HsZWjDoq2YR7lj8oflutYRfY2CbkTMWNs638tzNxdVMHIJBVAyFdkpAeDEjQSFaWI0VNd6ktlh2
tkKQQDIR4AoomY5O8Hm1iM0ZIKm0PoNuUBThrK3nuFM12qx70zqOenQsyuKJ6LTq2l1eBt3a/uJ/
eIwq49irYxo6I+EemQ9eOvbNfmDcn1aRzhau+qI3w0BNWEUhNcllqYcjoJjaSu8UUTxscRqWqiL9
TTA+SpS/pcUtj4fGJ8BMBMjgE2QZKtgTZoIV4E2sjebIszaXoTbxPZVSP1kTQpOSecXGwaKPRLJU
Uplb7FeVSgGnr6dk3gbXMn4xgvc40FnlaVg0zfarEPNC3cknO6t06gqMEEqxRhvSN1XhCdLHsvTX
Ph12xXzptJo/M3KuK05MrzZw9MT9yRq0L9P4sOzhXZIUXebuw8r13zWfP/Ne8HPLU2tO8x7VxnEp
ypNsuowOC4qaQxa/W/FyLPWACqNhBoXx723GXl93gp6m+5j5HNWKsJ2kTcwGbOR2qCQnk0DCIFAQ
iVkeVEUE6U3sLKdDmbK8ryOumEMBcb3Oln/KNBvR8LDD1AVBVDYIukzqjEOT+5YKRIaDfW/DaC3L
+VXlbXRXe7lTSpFdKg3mANemHVKt7sYk/aom+9fuytpvFhuAGF/QbQGhStgGktSNEdLY3KDRXWlo
qDuQE7E9edpSbR6bVLn3+8ybb4KoXL7zRJO8knYR9Pn0TWyPXYdcUiqUpkQrMUxuU5inVDBGE1pl
k7IbploD8gW7ZXJ+bCtSQ11ix8ud4yQVZmHaUTMFRKG4fRmz/Cs2KByoGo/27b63nd9IT0dfsPMF
Db8/NQYqYLc0kxfp70QI7KN4LPsW7DlZCt+w1a8RdpFvXa1H5wbbm7vBNVuKsR7D8y7p5+dEKOsO
8z2/kgFOo9caupW4KPxKsXjP2BrrF1hDPUL9qiudmjunrIKyM3HADVVYZQ6N06reJdBwfGAqtwT9
g14twDTwBrrW/DPADCFQsFq7nLgQ1DICH+UjO8ZCxIJQQbb04sECx5Bl/MSDcOd+HF1Lu2WeUPmT
YbZABSYkrxrnPiPk7zf5WnN6cmDtkoGJzrztLafd46nLPJECJLPMx17bxnOU0ulKvf3QUvWg5jab
1rYNhQKcEa3v1B5lJbCyjlpBUpko/pxlex0GEQ/FkedTwwHvT63xPpqm6VmrPZ2nvPrbN7IJuoGX
Gzcmg5Du0RI1I0jkx7K1pmcgGB65yMwdjNizJlJ/ZrXuc7VgSfyUYNwbas0z88YvVuO9X5lVbE2T
B3PPnyqy13XdGDXKwxiXl7RPp+O0DfeRuXlT+bShInh2lAUt/ba1tJSLkkMWtGUQZ4jODMHfqwzq
WZc5KEsml8IsVL9Wn0Viv2JbdaMsee23rgvlgP7oCOfcE3CKl0y63OAHs2vuZwa3XpekTlArHlLk
PZ+D6pFyD1gJpPqTUWCBpBsFTvS6JDZ8AMJlbk2GgbAKvSX1/SWB7Gp2YLM2ykuEJc2gBhHGbpPl
Q84CtZO15o8aGlfI7z8djQkEQzRkO0zI2AzyJPZ7U8iQ7j4ldoMeGPWj5VNhXUF3LR/tLDzFiFY4
W7RNtXPHMpk1MFdiSutK+BQXvU8B38LtQ9Cze3VjbJPg3sEBEjZNXzHJtswdqQ6MUbdviVVXjzPH
u3XP+bLtcBvHiIHal6ObrDKUtMNNXs3Hm1LY8ZDupRH9JjYqiVk2+o6/Nk8ZShLmQWVetb1hKq9c
PN/Yw1+EYqU+ZvxdUtxi9qNi+QImkr8V5evsTHc4SCJ2YIVR4kz3g2xBYrIcZVyW7O+iAnakeCXx
ZP2WDkXHONbSN3rgK7WP01E9ofdS/bMonoV0xkoGlnazsqNAsUXlacl3ZA37eVGGJyFeapRw0rPX
LlP9dTEAfSV9IGcj3UkwFYmdPpKgfDfHOHtrzfVkRNYc5FMCSy1REHGs8SE14AmWC7ymipeOe3k9
V7W8duDhTnH90CtrtCeB5zoEMdxbtRZSHDWnpTJ3iPaoFnFZHq143BG8eY/ogI9p1uhhOmGSriK2
zwxiPk+q8tSrEMq1bes5gjCxRy9KClo03iL7jpGtbgzuaMyghOwEuUvxDebrp/F2CcK0KMEkWAio
EfMTFRye5dQ1U7etvO04QPCwfyd0/UtSipPjCDzgspJu0b2i1RZP5Er2SWbb3nTL8xVK88k3nO8n
ncLK/G1UldFkzKJ0XUYrcY1q3WkqX3+i07dYZX0qeTFZ5DCem+aFrSYmBT5J/Dja8Pa1qXZatBMF
A5sDVNmdQJrGYbmZSCpT8sC2BKr1RXnW5Wgec6P9Y7IClGwHsMepKxPfTMXzQqCb+qw2ypNtd8R+
LFIu4tKoRuHeSD95ctbbNUwY2rUIKKvonyxHpswD5L3OQLKhloxijMjL5PYtJDJ1hQCkPy/DepXF
cMi6Ym8YXj13+2aJ7mSePmpKcS9l+j7H0otHxbPzv8aGX70uyf5BJk/75bfU41cIOqFV2xeoEV9W
xxyuK1AG59zktllwRJDcg41COgrIJb7rZ5u5NQNt0ACflba9i7R8a7X8g2eBycZzkitUTFSSDQPO
xfmWUfSbTdpDSyZofalixLh4jbi/R+VM8mVf5vl20Mrk0ivFSzFV3+Rlg6KDtZk40Qtk4b3Co7ZD
1cL5UT5W6fCnMxL2DkPrhKpafasMf26FyMIWH8REwmo9myQcUZ4kwdc118aQHO61juf8TFJY+v+A
UafkHZ7sINq4zPXxwwB36bTaWSTR37JASVrK8hXb/1MvYUcq1l1RCgLMMyq7+fEPwM9D4+SMZxar
eMtTBTyVLNzMHB5JZxl+owrktXrLA4t30NJdA9U8EIl8y63oG2dKAeKQUQjDzii3ydhO0m1KA9oR
7T8Z6w5wUfSHRZE3qrT1W1GxkfZGvQVUq62pHeSWs0uNfTeao9cWTHDt8hGizUcWxe//wHG+2KKf
oE/GC94Di/wNVBce+jalJ1eyhwlz0CrHAN5v4me63ENVm4LN7q62DjOg0s9Mho6xkhOhpg8PItYN
E4ePLf8WuDgI5vZxP5/wa0V0y9bgtXW+uIqUdhgzdnE3YybjRBxHZpP/L1fb/2s35SX926Et/Q7/
aaf8bw7M/488l9ptc8b/3nW5/6J7/189l//67/+H61KxtX/ivdORtgwdPVbHJvlv26ViG/80bEyC
jmbatoZHEEfmv32XQv2nKhFtJRQqU1BQYMn8t+9Sk/9UIdWa2NJMC1WfHdT/N77L206J/2lTpARz
dHyf6LKaakEys/7DTq3q6QoPKLEDCc3N1VaBy64WwYAdKxWquTedNd2BjQrt7WRm+O5o0qPNXB7g
ebzWrUE5TsbOsnQAhXOyhZINfLvZBGqapVW4FeM9wx2c4NN0L9dtC1qV3ruxaa4leT1gHdLP0ln/
P1jnNftfy03++y9m2qrqSGKGBl+A9h98+I5MrqpwTQRinS7ViomQKMlp2bbObWN0okm/asRFToTl
oJNA3h34wbEuUu9XFv4MeBjYmRkSARqkM2dW1TkTrWJZbPt2doJsxGokxM0EBVciWOz2JwWUc+4M
2DO6OukoZbp2hm5yKBuTOClIjMfcGL7LDTl7NcpHe9jFjPUOkJ4ST+kAD1TUn7M5NaEqwK8ZefyC
IyWEZaX5rGS6TPbnYFkwb2/x4wb5VCJ1VhKeav+VcqcXi3ZX6vVPOiE45/pORFpgM4+SxWc0qydS
sgc0vbu6fwIuFk5xfzVjXGJr9kerlXtuvqu5wCiBLSI6RnsauRqzPc3CvssK5d6qqM5TWKC9Vb5O
WnN1tBHUyBxKhQO1rsVhBiTdyufG4t9V85MTV2RYk7NxNgkFdpN2SgE3At79NdRHmDUAnrThb2s3
wK3xghmN+ViUdM2YvqgsvS5yPtSheaU0hEnMGQcx9A8xXrrvkThhTGkjGaP5DMmheEJNh4oBmDzi
pxIV+gZC5WMdDWdAXheQM799M3ysW3EtzPw8ZclHMh65mojJCn+00oPNDRRpNq26/QZMrMRfYhxR
3I7T4DA1X9GlyIaXvjUPWnjfLp4eA9F2BrgV+cSoIpmxkcbRl5FCcBpWE8xQ8seGfZe2ktU7ehdI
i++oXJY7e1WIE9obq5Dj0aHGj95N+Yd1fIeKPZyxshwt+StuHYncjL9Rb12WhAUcjvNsxMZbFKlP
oLw/KlOc+0Xx9ISFpnCxrN16S1rk5hZGrNyhL7Vp37uUUbtl1AtJ7GjfxiZASWbYtq0fO9hNxM71
QFOr2ruRHuCD/c0IJ3U1jUEjiQcNiYbXMWtYGNRKZCusJUlkvdekmP0MS6nXgsjkbk5dhWUo2Sz0
I7oSm3CdKfWEPjxUNgyiVltBzLKqzlFiNUhqQjlCu1WgEUqv2Q6HVh0bMgQNVHcWRLAj3NzH4A6L
QlFu5S/+7c5yUBJx0Sh2q16m2jjOam+epoT00qSvFBLMtUeNnioqc9Lvir7s5Hr7Lxoy7cColj1W
wZOdVf3e6a0nYEA2VPq8uRjIh0qqy4Ncij0Mz9sgzkS3k4FTGSOMu/pLsqxkNydjTm1L+nVMtut0
sxYCIflc0irdQbISjA8n/mdrzrDR0bF0mg5nw7BdygThnl+QLR6p11JhwIQBkW6O0JmSMd31UHbT
aH2e5uqIdki8tdReZ9gPwOXpobSc7Gnm7PIi3t/shLtqVD82Q2sDwCZEtyOZedWYr4HBwgrGGzpi
xNzeOYvd7WVpf3bwyIkEWjtwD/pRkT85hfWpiXXOac4aveObnY2nRebUzXB1fKVtAjGL5yhOmvvM
hpgFdpik7UjxMxETn0cpYWTSemh2nSNpK3GQRQ6jhCFa8X0gL8k+tTw66SVgpXSDqW6iwZl64L+3
e20PwuudxEiGOLVpTLp+EL/M/eTwl7dtlR1UC9dkD0WR2hjRBLQAeJU0SUKgELGnqywnaIx1eZCi
CTusKqGEQzAQUTzUcAoak0xt3fd3beRIyk7YZNn6yOAtCQgysNPUEadOauYJIP9DKZDkZr6FEvIk
o1CaC+lAZ7MMkyBC1HDJ7dShhZW9Jm+Y51PstdVrNRhRCE7MzzRreeixnozJgNtxxWyObeqUHGnt
yVqugicQ5RA/Ck9ylukh00aGvlPlKtBi/GJ5NJsu2xut+tdu68FPgSk3ZccUNqf017M6kAzEw86O
VOwM3cMqcOPz84XxjZZXxo0Hub9MB42dcXiQ2744KTpSBEBSDpX47MQGz+kOtsVfvBNupNjszhA0
Xuto7NOl5EQqs/t0tHu3QFTzxh+lx2PTkUR3zYY9QJHzJm2ou/mWveR9+oGiS2dTLjgGF5PFnV2O
sibZIofU0HUKh2Ay78fltmZn/NPMevTGC4h2ZihZMKlN4TnbqrxNWhQHTWsRvljHJ60r5kAs9hJs
UZo/5aPsrj2Tt9s/WD2oyEjkR3AC2LUUiy4fe3rhVKcsIxenCYIEskxONZRM1Erz0Dq58oBSMbwY
VvaoxrRE6pafuyb5YmlGCuShYp9IzA/gjNGTKOWJYZ7xmjbQLrZCy9znihsdaBPbXBV9cmDoSdNV
Rvh4gAh9naG6UplvNv4Jv6LBYO8z3VHcP9TNdFfkDHLIIEKLgL/gZw9zZg1BkzY429klosK3Og9t
9pknQN6YzA8VLujbFQYmTHjTOGi7KL6NL9YOGT7qQoIxsNgE8M6WDPwtHa2Y8ksiAhlQrlxDF9LT
4SJ75sAfpxK1cPVuYGxSfVCMQstPeQCgsrFxw2wPCi4B97ZsxF3ShLpH284mS78OatLcvP2c7nnh
SxkN+0ik+c6IK2Wn3A/r0sP/7Z9HQFzAwsRfMU/rwTSM+j5MLXKVOa6f1eiW0MyKj1EUO2Pu0Sm1
9o+TlK/6rANiRlkYR0QxNW4dFNHYz6eMOU5W39nmYB+IxN8bep/5KweNv+UG4MqNUP3cwKSOkLQb
E32UJCGqfkxYZTUfNt40oxzaIMeg67UOBrHbcTHp471WxF9pmj1PMaue+v5btylZTfFAzFFH1N8I
XgiYccxicBLiniyGO6u4ZYja3u8q0gGrXWBVIt6wFwYqmYKvY64ZhdQuctjfuV1f+pnptdo8SgnD
P6rae60plRtpa7+0+XwQk/meOM4pS+kiK5Mu03TIXW+g76r+var4xCyzO6xxP3pjMv8Qkd2vKRa4
sQJICyIecM/L2KeMhyX1ztZe5pZ/M0pWv0JlYeAz/AxmFXwKsb6uDUZqdhG8OEoKPtd6VOJhJ9r1
Y47zI9GI2V+ZCCys+rUst946PtZhu6uz6aAsxW2HR3OVs7W31ufU4YJSVone7vzBl4J0peEfSGpM
iTHSqYGJ1S6Up82J71lOfmTtIt5pqBlG09/JktRkm5efrcKHVuXmeWTLSF7MZZCyrcCA7JAs6ewW
EJIZY73NzIv1Ar9bOj2usxk2ZhoU6bYHJC98+KnvcV78oll+TAyAPXVQfiYsjMomXEs1Eiyo3WOn
M8HUX8rlBSRvaBoT9UNUbDjUHd/Sw6WA6NtF6l/OZx3J9hmsbqgXcnapAHqmRDTQWG69fC0Mr5uc
p1K0cxDZdDqbCUFJE7mH1cDItxFv+grBh8k2wuXeVuN9v5ZPatR9RbY8l5nNiQlGlzRd2OqkKTbl
FXn+RdGaQ6o5V5Y4Wz4RKBz7OEa74VuYLC1hexUDjC5odDW9w8KBG8dRDvhwUatjZietrfia+Laa
RvWxtKTBoJkfVVfxpDLHN/RB7oTBopjWTCdP5MT1ScQm2EHNIoRQF4VNx0NpVMYExcNk4LeZ0EId
Q7mznJVdMf1LhJ5yJ2pgFxMFUL3kBfZNFRG7AYs+imXXbfojVotja7iwVzsQDB1ab/OrmV1JKqN6
HXs+1pncavWCxF6Bs8KKW4RZNL/XVYfPGz3JalsJfwnnL7gD6oOy3qhStnBkC8ONMzEtE/aVXnFT
rAdwbQuuqva3ZZlWQe1YTOVHs7QUoD3KtLN8laI08VhR5ufoN1i5qUAW9a/Zxkxn2Wyprv3Log+/
otGJ32S7nqUwuHpokbKSGB3Ug2G2V9dSqNr1YqzOWVc+9xMeCS4drG8dDTGQ6I2WCfflu8LrXqpy
BR+yfFIMHYZ5D4TUF2W3R6fvSFExTFWZkkNVqp5kOQ8I6Gs4NMmdWkxou9wI7JQpdG+N15strd5H
6fAWTx+WyfLzqiby32aQAhvuhVGuwIKMrsD7kNOUbPcMTniLmPz1Wv8na2emPFBcONYpn3WGGpoD
c/ICnuiDP+SJYBgzhuEnVvADYNvHm4yZRdcpIez2eQRBh4VZ/R6d6QgR59Y24B/U8H3kMbTthDdo
YLSHCOEB79O9Ot24tefzaqPlLmVLZ4CPqavIK6rT15zh2clXA6ew4uCEYLrk4o1iB4GrEwke+vbU
xzk8Seep0xFDYVCe51YmrjW1gtU/gN9r7W0sx5IFNprDck2mKmvbiUAdhglylEX8p6zOkKC3MDW7
Hw2s7SXGE9UWcKiMBHQF3kVgD3M4Aao7xVr2pQwzhiR684yN30GcD4xiBMQiJcqpfmqGd8667fvO
QTZuwSLcrGITf35TOB9rV1meugBOiwkno9TfTCIi9mSuXLfUkVBeKDs2nDFYbplqFjn22CpFUmBO
w9CBXUaimB6cLN7CIddUV9SMJ1LbJHsXqZcWVPJBHXpvbFgVvWj2Syaw6o3sSBna4n3E+YcDlh+x
ToGeJziPG2d7A+b1h10WBCyjjHhP2+xUNgy4RI+ILcY2oB1enb7rozCT6yGpIt7C0aIlMFrUXqcS
N/RDEDmNCKxa+bXg+JIfzLdLBXvFjbXCcPlIDde86sTDd30PdcUep6eys4dj1c+MMrXqsXRYKtC+
YC1t79v4SY/1hVdgYJBZoVAoc7ETyZwegIbeTnhiM2JTDor1gduwOieivU6x6Sdxx/+1tTiUyuWi
23mQAmG90AHwWqCVs6RM6kyKWfhVHNZyyUOw7niEYNYwEyyuVdPlYN3gJxejPNEtt75mmsOh6kP2
anxzQuVn0C4J+kC/GD4cvy9VbuyEgF+XluVJt55jfZgvhWF6iDXROVn7O1tbMdQzgNvB/tvNeokb
jzUu8NpM4lKz1fiGgtbQgX/La1znpeNgXiwwjyKszMIgpVM6BAws+Q5KyzrqdaL5ctxY8Kbk64EE
Kc5ahjUMPi4YbMHEgbJ9XqPoaZp5m8gH01GtEuxtBN7N0acjQyslaCLSlYkxded5Hp5oMovHFTMv
lN9DYhtvjmW24e1LYAlhdS4BjZkdXae+rUBZuDClrlBdbrxLCT2bHzV4yggD/GuaSs+oW9Exa5t7
M1YAna3dRNyI14mz8wtgEs+zblX+aq5UXFq17xA0Q7uB4Xj7O0zYUn6nRJCapDyYeoYvbog2jJLP
EUQ+GGYAc3BV7pPesHHHcYTp2XnRQyDQyT09h+VpLAQqgRsSZCjzyzbmd5u9RL5YtzTobWHd15V9
MWVk7/mwnVNbBlteVQ9siweUlylqEFW5imVr/Ntxx/o36uJexOvNEaFfauwfYTxqvwNrOHGMsmrK
ElbmZy/AYp+NSU+v4Gtko99lJCX/9cnAQ9HdiWCKZ8SYRdsENLghtVODahHM8Ps8Nt1Ej+yaNjwx
PEy3FnBo0vaQR5KnUesIKeeA4xrCKpwYy96xjGXXJID+rM15tBXJUgElf8CIAoR7xZuztNMdLN71
fdLUvWWJlcGdUYW3hp1ta3WASHKtykh5qUAzozasj8Lo5XNmJ/tpVtH78QcanVEHSxSddHt7iNbm
2q/S4cjjqUoS3nI1Mc6qfYuH6ki31LrVWU7VOXWKddfh/j+D0NibssdvCYWnjMab/wk4mkKceERf
dTEj+QRv0yAumugouQ9idfV66OXISKWzM/Tkz+jY1jmNNFwGhu6PCDJ+unT3m47DYOtwwrXpJM6m
3mNWgIImjGwkd4KNKWn54XAwMeK8Hco0H9m8PtcUC36hiFeu79ntZftfzJ3ZbtxMumWfiAUGZ95m
JnNgzhosSzeEZFsMzmNwevpe6QK6/2ocHOCgbxpV0EWhbEtKMuIb9l67CZSBADEVHYusZtmO2gig
TXRYX/CXstJSK/QuxRU0El5UXF8Zj9TTnCQvQ5p+1o1IdsnSvJGh2KyNGo2G23E608m9jMRFbXpB
Bgyco28FMHgdW3SFul+HVt9/dOwm8Y7h36k84FWDFdbGgiYtZTtqGN060ixt4xu0+AD0RpQLk7Er
ZnRMnbIKtuHZewVkhQCL8pU11jlRzniEpGnDJySner6UQ2+veDQQVo61jYDWjNcawypm2s41alA1
APPecj4giq6RczRDuwE2YENsJDPNxoA/GurVm2gStdY8p+SS7P8+zUuM868196Ppnjv4T9zpPNCT
y/IVOT+ZcskJ26POTk8TB5MzmeKOAikpfsbYfg75VP4wh9YOU1OdI/a6p5obo55WKXPHo8cZxgCD
yXgzVRiY+/6pcjIW+suyziYjDnU43lOWySPZah+25maXrENMRbTDuhumaNtYjnwGQp0K1901FjrA
wbK8rbbYHHDKDcnoYKVnLXvOEYiRrr8lFCHFQ1IUu2UeuA5ia1z9vWOFp4XTwFzTt5Y0qDIjQs7Q
GCs5ctA16BrXZG5xIc3tN2Ajl2GoovRkDMq2eYhC9o99loVo/2FpQTon+PPkjpEZNoYwwz5BraAy
57k8erlywl6U1gEEJ2ZrlrxA81vkDY9UhqZG5JqqHSHhiMoY2ewGwthuWKX+zKJ9tSqedGvQkM7r
SXz1fpFiAVlVtd05z6OfWo7ntUqaho0g8TT6nDHgSaubKf1wGXr8aEtqoYXCgMJrfBNtWodYOzdx
5sShHPswYY2575x5WIvc44VX+YZAgEtPJQl+u0HIOzjxtfITwooaPNsLxcUCyRebOQO4ge4gsnXj
qGP7zIbB2j3S0NbNkOpIjYsL92hzFEYlnwp+plFGCFDi6ag5FIPkKkVrH//K3lYMQ6S3HuraO7Io
5XxHtVHyQCeJNEKP/iF3IxNDLc0N1cK9glCwENCQ+g+fcmm6+7Ku360o7666QyjBpLN4dVwFVs6M
fmjMMjcuzMEGuW1Pj6pAZfqVrjaVZ61T5HFnM8dKXjltvZ9xhMHB7n/OsuX07BFQMBfQ4iX0ivjW
s6zb9HNZnVMLHLt8QRDUHsFupyeFSnkXzzJaFf6shYU9BnU7yLB3UPLmmv2MhIE6IEmW7WJOT6R3
xCdYR5IRBTi8VtQ5wo9oCqzRwFgdax+RtBmC2r95AqYg708pQqJdDlFwM2vVHsJxvPGxHK6IvGMW
VqF4ixIE3suG1Qn0X0+a+yLvr7oGDxKHx7Ekk2WjkK1sHH/yd//+Z+HM7zWZ9pvGYlTHt//LShzv
2TigDp1PTFznEw7DfSJHa69Fmjpi4FljDrpTBzonGzn/dnQqxu8jpue8DapUlg9xob/jd4ccYaEF
nlCHXhy8eIkl3atQZrKFe0qeXNQnF6+0vgsy37ZeWxCMOZXQyxP90pqPbkFguqD7ss1sg9Ykihzw
zHSHqMqxh+BjFiiVeqorFg7RRvdNd2XEphto4/zLg7S9LnQQb2mDcBWoi0vaYirDwZeSo+boaxx4
eTt8SwOEvzNBHod3/qnB8QAXXG1TOp2tn6D+6Me53S9caKjWhvXE3BYTY/9q5s6yT7IYdyIPcoqr
nrUrhkXkHWwaSCBgVhBMGtOExRgcgjJY5RXMFISf2Ufb1er3yBbtdu7fKtz0RacnZ9NhF0aXGro5
M8WuI8pIeR9ZHaO47KtHZMKwz5EbbGZvJMBZoGX04PasTTtTJPOKZ8SM7a6qE9THjCtQnWfDfuJ1
IPQJ2sOC+zB6RbzjbokopGuPdwnzpcfGoWQqYH9bXaYQmbehRrginskxXg+e7xHTGdMWRWW748iT
WyqzEEgTupImd1/K/GtWZXzQEEZvtN4kpKo0f1Kx5Hfhx8vriNoy9qCdY8YlI7b0wwmQboB4LqO+
QVqZFP67XdVd0PR9oDezd3ogakgF0EAXu2u4XcAJHMYDi7nNgd8WQ7Iz9BmKjy9+IGpnki+/9Xr4
ZRiQ6Oma531hoLJ344jDtPSMc8nP949F/X/B6TH/M937sf7mPwYrAMcVALWNByPtH6w1o3LixqzJ
+o3mxt8JWg9rLjYYdo+QIOYAbFkFNlNxe6Ys70YF53Ro+5AUTH6CHj5lazsbMnzYbOUzKXzTnTcF
s9Kyr50iX1m6+hjZwG1JLQhTT382zZpq2usrBKLTG2HimDfGHfE71EK8pkefZyGPmV/kBnIjTyuf
o2I/zU109KUI//sf/i9v7J8rckcnZYU9B94IEmVsA/3BP3/4zmOM7/IEBGMT0RPMLkLnmmxpGeYG
pgVJiyNcnN5Ta/G9yG8VXRrgszeuQKMl08JzsN/Lxj2lqQBwmA9fPrvzXaObnz1Lvotf8UKUHn/K
51jOsMjGBse6h0DNAzCAnayFEj/S+LLZNqI/5JrJsPZiJ6yL3wszi18g3W/GlVRN89JnSxvEMZ7C
DPMhhqqH1DUyF2zcVFDjLD2Qi7gs0rYqz3HfhzhBeygp6t2lnNx4mf6l2qw/AzvRdrNRLGdISlh+
wQtEsW5dnP6b05OqhDQGCrx0mR65idXJtBBoZbMGLv17sZfbf/8ZiL9P2H9+CLx6pkv0iWX8FwIM
sqj9ZEj4DesNCck+tFkgPkFsUuXGEspDmkMcktXBabc5wYxXIwJknsr4CzkZF5FXfA/AbzewLqsN
1X1gDVCUbK/KDojUskc5iJAT9igDqt2I7WKVZ859brTkxZ8GViBZlWzq2mXaIdznzgC36Zlev+10
m3pNr6dT1qBmrh2ektEGnl5lv0TcWAgbekAx2jOsT3khhybUFIjZePRGzI3GL409eaAJMW8xeWAi
byI+kFwLReEFauSNkODqNxnrBKcqMQTH9gcYF9y64H5xKqCJtqMl3eWm8V7I3t61Dmuz2hbHglUt
uJjGeYaOjbiW6GT+Fu8IQQwUskWsigqpbkjH8B2GHmBX2fcg2tWZivYL+k6r0sTRi+xfghC7DRuw
BeVZ84Uo0DqY8/LR8fweNbunY3KFOhgQGKEvL9XOUMxAOS/PLIEEKoDXGOyRiUw5wONZbh2FCZOJ
B0Nl2MGBlsJRgec5h306hBhq1XtiHaTgVfaIOobcsdz7xJAoG8tLK9UhGoSznVRHIasvXtAU04g+
GeF63NnV4e8Tq2S8nlT/1k/Z7W8b40nxqUqE9H+fyv+R0Ov/TcX1H1Iv8Hv89/9Wgz2+m/8N5Pv/
A64n3P9W6HVJ4j/tfwi9Hv//fwu9hP0v37cdE3ad0A3b9BFS/Ruvp/9L0Lpbvu/rlsMN43j/0HmZ
/+Iu12Hs4fvSPf70/9F5IRzzHR8qH8wgnegN73+i80Jo9p+4Tw56y9KF6zkeojGEY9ZDCfaPq26x
KxErhpaJNm4wJ+erKlYzGC/vzSICeLO0RX5zjPdStwh3Fi4hzKUB62wq/thF9VRhm9tOtgGNPdau
BRqK5WmJNFRKqG4uNWObdDqUmZvQjjB37KvknqBnYlItE6VvwHkctJYBDaDL5UjpUrNaZTHhEDm6
7k/AZwKlGnKCIzToMkha0//leB3lBYlMbNWDpZLfwLLi++iAeTGp6Ng62Tpt5Sv6iErXm520wZML
6p5bCpiZ6YfLps0q2J9UGNVTjegALCsgukhw2mcj9rIi/dm40XRgSBydS2JqqTtfZeyWFHb87E5C
9U8uctwtIoxQKoQZIbRNkiJgKMh9j4V2iQgg2zdy3Ao5M+nWeiRuYlhVqvpRVROGo0yOAZwd+6GZ
NTYJ4emPLVEc2LQq/Zx5LGgklQPqWVvT8H2zf9arPLv1RXtThVS0AtF7Rdxp1FRpGNfMJ1ImdQrZ
lCkgI4IUe64bVhySaeDK6lW6yd1ZnduI2bDK5cvgZ+afKdeC0ZbtNVowBDcWztiE3IqJualWpN1t
nkgQb6E7ZcZ7LkZtY7eGRa4tEj2cDT/dQWVbbCQPZpxg1Qx2YfIAaLtxvGPI1z75xvhiulT909wr
GIU4Gj3IhXxW1pboQ/m+5PIqgWsh//WY7JflpkKsvVGl+rJ0loZaZ6BWRh9Tp651qeo/+mLOAX88
cPPc3zlzxfiHhHFMGsS7mARSvmhD+mI5OdQpZBkBy/eUnsmyNlUztZeUmbshKWnGNn+bdRYl89C3
G7+c2UsKB5wYQl3k7K8MrB4Ph6VvUvAIoVu5G2Aezl7Z3dmf62ib5x4OctckWMAznsi3QQ+PDh1Y
EEUd1TALgbrtyc3GGEjvVK/1xSL7zx2mENp0HJR2T7qUGbMwGo0dfvhgtMR+cHcRtshwzGZ5mMkt
csrHijstre1cXpr8U9dHdIspSybEcZss9kA+yvy7GbQ/XWG7F8ISiEK2XBM9IC6Txu3CyejyQ+p9
Aa0wzvz2Y/dx+eADxAJn/CgxYuMzoVBXifVFruh6siP5HeXmS0wrif5ODNverrAUok9aM8CWIduB
P7HOptOoCYNfUCLbC6232aJL0YccpY0X4LUmJ9WJ55UOTOeSFdHPuciJMifbhAhmtgstjvO8VftH
dMkWwhvJgW2ydeUA50umL+5IjW2jIyF0a1qnNU6YrpLlNiUWj2E0ow49tsMpb/KLSa9G0CspVDtn
wi/eOE9DSbdl6NUPI+Zvr8HZkZtK/u9DCLT4ir6PFnBDru6ODAS5w7MOrYpnFOXRnrqsZxJzs1MD
sbdKAtONGSSPbsvOitylwjqKVgnM8y4eO96pJceuJ1MUXP2ysn2tCTvUnpHuNkfjoxrd5dSmth5Y
sYPrXvKGk0E4E+BNAUJoNHw1SWvjIORADAAuLRl/MULClkFg8gpg3I8clU7e45YcoxvpqFhTXOuk
JeDQ1YTZp2jM90wjAsJwp3E3FxX/lIpOBYkZDOYrVvh0rpovLkgzs3eXZKsNRI+5cPtbXedhIbES
+g6CMVZb0FZmA7eQaULInjwZRjP/k4HWyf/Vmf19Ilsi6CV5A+2wPOQk4EwUS65Gr+UaHbG2cX3w
zjP5sHbXjzcEHfqzT05ra4M66LFZ4R3wz5Sv1nlp9S1AxP4Qx3iRNcloYrZ671n6j/e2Iw7JX9zb
Q9iA7c1e23OGtRgG/dJM2ZMf9dGtTX4keJ80mKUjreL9XpMPB8ksjLntWJMV56YtKXdVdpd6A8gi
wdwDTAU5fNvf/34pPZZKYkaozM3gsBK4sqXF02kOqAR0KVdpLN3QUVvkN/ZhNBvEGoVbXb24DKCC
NK/I7tZuGk0nUueIg+2lRClDbIBDcJFi/gXZ+YVVGb1IbYa1/8nh1V5ieyt1shzd0TCC2hpGVsjt
M3go7r4ktw+ahlHPUB91DGbF6aNN5SpmHZO5d0p8A8AlNySCvYhFPre8+/saHME6Qku89s0CZZeT
eT86wXlskXh8bvmoX8wY+IYr3zPnQ3V1CchPozsjxXzrjgz0spxdyLyw6hLQZU+563Z7p+kFbh+E
X0lWmYdBWd4hmsHOstnq9kOh8nM/4sWGduVDsmzCibAIXBYPXI5i915Bl7x3s8NAvtG6GwFONuoP
xFDSuFHf0sRP9lMzA12sKtPcYsesMbokzz4REAzFog9n1Nu7DhxmiA8ONvUDXrxl02X+d6UzJxgb
NuuVpv22YBvsZIJMuRR4CWlusyCr1Y3kKvHSGzPjyOapSRfrniSOeWvEE4krZ9MgjqwxuxcUOG/j
yHc9NxBZW2PL4DiF7sJlYUvhfBlkOcTt6H9zsTFgBVKTR3z3vhWF0eCyAMq8nI0ev7u+GcA4aQW8
ErImXAkKZJoFidYA02xCL3YYSNpwwQm4GUkswBJ9MWmXDoDHwoVWcDUSLYKnzdvNrP3WnAku5wQh
3RMAjiwx0AF3xcn23Pzc1gXCa5eJli/y306abSw7I3XOTn9iDqWFTowqiHAF7bq2JeVR6lc7kVcY
bfgKGQWhROh8PvspBJwOKMAKTBZYYgaitujvVso1POXv41jrQWY7cP56dVzUvdOi+GQgT4JGTBRV
odg18kaRsIZPc59bxiEyFL+NCltekZBwWoi96WfPw5QR+dCHZOqUe8ZASZAVGwI9nktyZsZI1GHm
Gj9gvaLi9Vg2TZbNKJMpLMnQrsCEvJi8L/NApNNkvI60oBd+X+219OFUNKS/mZHt3y0kPtwST0Ii
LHqQWTMXTbaPHCOhFgJ0wqla401fptCvzHXnIJeYvyOjgUDjs+2el3NeTyGt7A4V6K4UMU65xvkA
xHDtfF37OTLwgQIvebht/WB34LbmdBiOZqbxQkgUNy13RJ49Rm5JiKfoxqjppY5UcUKub82RubZc
nhFKj6dOaK+kdKu11qPiynUAacQRxdZM3E55MlsH9Ltt3oYS0YrvjDuD5dzKSyYkLq34AtjBr1uP
gySt38kLyd3id6+3Yss6tNsWA0zchGSFc9bD96rSjOej3hF1569coYuAkL09VfYFtSVL9WikwDUJ
6D7E+nCewEHvwU2xr8xDc0op3Qpojo8QJ5jImrUtdYQPXNBXGQ23Li2qUKE+i0ENRrFL1vNiHUeR
DSsq1YQM55jvGpqd1cot7Td0JfJ/4B3BW3HkDgTfLiZpdJcIzta69ucrea/evuI84QQvVulYoRD0
xrDjAl2BtdT5SCBPmTryxrhABusnCDtZy9ZdvCZyG2TFHNlkcatonflI3pP0NVWMlf16awBiW1W1
qi5TVJ7rzvmRzBrD5rYiIa3qce66n5P3kK0k/TElCo97uS+eIDKW/Yey9PIwieFHX+jUVU5jrBvX
aDauMd9Ton8DXTp3JtXxtqNy2agpIpFEZ7lEm/deivzks+e8xiloyrwCJ1Z5sAMXncjD4YHTKVi0
Of1yXPTsqRcRjmyiOLbuDKIKarcIyhS8Tmw/Pn/R4lBhcZcsyHKMzP1Zi/iW6V6yIS3wJ2caSCoS
bB66ITK1auqamWEKv7R5qe+pVjNJ4uNx3OmH2aDvyBO8OL0wLpK86QMxp6xmrV3bzp81keErB3b1
CjzLKpkeD9QEN8sxRkiK00+Q4nALs4QtVJesqwk3sHg8eS0YC89NyeRODPJYBicJXdUbga0ARScj
f0MVgygsYA8U7cRqLSmg/JooEVNI5HPDyM7qjR/6hGU296r9yLKf5SnlaZlcDLt+9XCNbAuwPoTO
E6iWaXW/kY/PDxshZy5ee2Ox9nPuPjEi/JktJWU4bI89BI4d2K6D7TT3Tnex/rJlbJ3xCl5RdyBg
E/C1ZnPwKtkIht4ozI3mVt/AIY46CqBcK+wN0ht+F/VbXY7VOklZ+tS9gVTGJTsdrcStI1hc621J
pmBDFhraG4RZJBDGitZvjHVq6aL8Ho3uRlJcsW+9HYE5xbrnnAxUw9CcESiTt7nfK3Ok8WvzPgD/
2J2zxOaeqAG8DvXHpMPHiCZeotTfNp59r/isQICgpm/jmRQ1sFogB/PVXECkiK213jlM0vymD3im
yYSPVQOsnPy82GUoxz20Xir7ACV2ehnb6LdA/S5EybnhdMM+ZTJPmnoOMUmVL6CDUK9zvjwrs2s3
nl8iq2SSsOk9OHQpqXhabK/zyuzOujY9lTkmcdTljoZ6jQRnyWnFfHekyLV0QuEaK7PZ54BS6Qhk
J5RFPeW1+Uezkuo5N/tnl4ajhvzcjOARECavtbq7ythyd/bgggtJ61fdrN9SUAo/0NmjUmsMCqcu
p9JKjaM2tgAd2e7jMSr4jVnehKBPUOT08bruR6pyN9uy6iTrmHtaGv65mIqrapb4AK9r7H1kKa7a
oSAHdKEssbNcdbCSccdFMtwsSFcHr2Nk0dmdx84R7pYWLVfiR1+QhKOOyBw4i+acB77eBpOJeLOH
l/tM+NRa6DPea1/P2atGybGD3roux4fOKq8OIvFpDBDIIWZYiaUBJj10m1FfLjgDrIOjNOYDqVrp
Y2ezuQSvJYVFyJCVIlonmw5/Mcyggcp36VjfpkP3ROuxaQrH3ZAfC2ECRynWrlI/jEl9Q6jIQGJk
7zFgp33CFwy3qdeJr2+3whBf6d8fIR2xGHBjUWPjeZuiJ1tDnIS1DUmUY9z0wXvrZqEd/UjC/UC9
khQYX6eEOcRiIqjwx8zYTLDic4cthjRaWr08Wi12R31lg9T0c5e1mzkdmxY4Vw8Z07Jz8DdRhEzD
XwhC84q3fJGfbdVIRtLRWWt1b5fayw6CJlrRzCKu3In37hADi4gX8H7VMvGUInDvjYsOey0UjWKc
rd0t23kddONGOi9hZ8vwnY5g72xbu5l6+/K3Gf/7JVtchlGoLfA51icip+yd7ZQ3HB/Qh4AoA2NJ
dsRpkVUrNnPSfPN3F4g9GeDzr/39Ih/vhIlMHeJWjy2cP6QrCaBEj6t1o0p9PcjMDE3Sd3kgKxWQ
rJgFjUkM1yz7+tzpOhjTZEGRbE573cMgPBbgyBx5nYy3mRZuran0pxy935KFJAl6URgb4122Tzrd
x9ZsvCsloneWJne+nL3h2Aki0yD/QdonrJ3j2lXRa7E8rqWMIZKa9K3qQP1pDWdsEQnBQca3nUCz
6CPzLrzykqPV2uWSgzx1PLmfiPk7EI341tXgHaX5bfYQ4Bah3VreflxmOaC79IfMiCGdUGIKxKXs
1KKgmRtWbHnBMYn6WtSjuvz9QmNL6CURkhOZbZBDfRIJlpbVY8M9ND5uV90wJlTk7pF/4NtOR9w7
lUKfXA2/2iR97N8yPUjbySRGryHGQIuJP1Pf5sAFGvMMrqj688Assm2BzvDA6xTpz0lGrz1GLVRN
JDRULmKCEpholXVqdO/HMANZHiODxZL/6hras58sP0v1EnmoITrrLY39D+Ui0XBLntcWdXzS4okE
ikhTJ+F9WnNz5WyU4OArvsc+sQPDecj6pvjJANqmx59eN+Kpr2efj38etphn9kzmwiGHgKT4aSw9
v3eP5l2tS0sDxdl4X5Zmnp12upRe8tkSG1cMeraLxiWcPJXQQl/6VANSirPXgEFeuvOfyCKY3RrJ
hl2yDdKZbxU7D228drPF/Mwk+lKwEOpwCUln+LShthXOaZbGsXZBx5R9U6xHZDnWFDPNwR+TCMJU
1Z3stdcqcqkb4PyvLLjTtNxh5ol9XXpfQ9x+Zz44xuKLINgjEpajzpDKtKe1yMZrQk4EJMjkPYts
MA9U7ZJJ4eqhPiy6+UD+y+uQECvrJvwt3JKo4Hr/UZ60ThBHCeb75c0Zu2s7lI/6Ue0jPMhktb5r
PLCZjhkEdw68OoJuC0cHupVjtTWIRGi0Zl/ngInsRv5y/fbtbJZMFxVTz3iMLtncX71EMU/6cvTp
4CZlTpPCeLkg+cKyX0U8bZk5+wA/uxCPxV3o47HzaGHQ9F2LBVonmebbNv9ERQoVHotzwO40HMBP
YfqMQFYg4Vf4XVegeRESF5+VaF7mpfkaK9TwvMt0Qt3SBKZNtiv0IH0BBO2lNhvTeV4lg0td7NFE
0xQJx+ZoIqEXlKU8pg4kq2ZkSp5zb802bFuKyieDxFOzb0KrMr8GOO4QfFLGis666K3POSlPVln1
65leWuTAJ2OFqEC+zPC67DEiolr5j/EVqkJUCYYCMNMtX2lNNm46+Me2mBB2TrcRfAODsrByccSl
PVabgTHoTDRM0AHujDtxg3vwgk+FhvepjKEsmQV+nRpZASORNSfuGZHZg2PKabFkCuggsxoSGJHb
FPrVUc6HMZgHgFkfMc35gr7CMEAUp9PVTLOzjTIrc7I7s+9rX80oZQfth0ZpXKX+sZ7NY+R39DnC
PhHPA5A2kWsOTBxx4/JlzhNxBi5A7uJUVXGBL7fgLk6XQ1aptyrvd5K4Qw7PL4YryGvB5Vc65KVp
wpJYzXw6hkwug4fNCcLJUVjNAW/9KTaQxtZVg1mcle5sY5xLszbkYMXa2epU7U7KPM3csRm5VRBV
69wqGLPqx65xTp2Bjl7QbUaOvrX856hlP7B0Mc9G1MyB247XRmZvo8Tpp2UHrEgXj1vA/qGT8FPq
2QWY4lVQ93Rd/TqSZj/asNEM1kCehkmujx72+2kraZyrhbkA236RWSTrMKkJYG4e43bGqdPtOyyy
KxR1v0H431Fgw4Xx018mwacVXJk0GRC6GkEHA51r/cSsiPS6/jtjYALMBUJK3e7LThFeTgo32rAJ
EkmU1pt5cj4WDu1aYxo6i48JNPqaImAMUOxS8GaBPucXqbRz0tTfZITd49a6oY099LF/IoWeiuEx
4u3HnaLwz0fjvamxoA8S5SAfnwUCL6CcP+eweDdpg8WK5mNDrfjExvyTCgfMuYlIv2ZUw0xpmYDj
uS20vvRd9G3oUh5E+UvSzDfA1jBP/BW+b3oBB51RYb/7fPbDkJ1lY+xUwOzrHmNgTnxhPlcMqA2L
0SK6qqQa3rK8fsIcGI66F8JFwsc3WoE9unTU7dUwp8PMfnGT9/64iuqE/YRzdXzWB3m0SeeGvR3H
iIYhookwGWSQGHP837qNrwcippExLByn4iX1tROqQUCuTXQSGpzBwWkDgkahIxWc+lyfiREqgP0r
S9R3tK70Rf2TyoaD66gdp6GF/Llaa7l763TrjTU1/XrySzpYvFkqrofEAInsnsZ+oODzufes+Gfl
0Wn2PK91wrqwMX+P9Pwejyz2Eg9rXlZZt7ZOvmOosbyikfDPllZdNOKMdiOqm4yTNakuqq+9fbvE
TBIwfGT+MR80fnjmzYL6lCO5L12qCxKzGF8dG2t+DNP/OJ0/7B9XV0OqOkY1tvAx19OgtxyYjfti
uw7TabFzKvA9TemeHmc1FrYTAOhX5yE5GzCZpZhbTOu1qnFB04ztRKeHQzY+pV15yDyc3elMMZ+b
YIt0DuBcL848+S811QP1733kYR4WK0jMe14ajF5m0kltcbPHalhb3UJlx4tnGv4L8dEr2eu/vBi5
+EmH0p/G+alPpkeoxJTtijdbd97NBafhgkllWvQzBdx2LJgLlUW8cqUaOOjjXwj2/7jDLp+ep6k5
IEfTN0CqnkTbbWYU6QAF2a1VRCTk3QPAJddjThGSe/jUprQilBfXSz8bJNPgnPDIwWjml8l8Up1B
WkMms3VLBed1zRt2Y3JUB/JbW9rlWgGtyx42dyN7hnd6KSXO+0gfKVOcU1pXH0qS4Z7YWRUmsQEU
bqlzVFxo+KLcv8LP2PgnZzSuXb1ku54KFHTXW6u1n4tysLNo7UfayV/5UrLdsz/GfGEpRMYDOd2i
H6gSmuKe4iJYo4adEbZ9+F/zJDxA18TawuIxpq4PCdrdJ7ZwL3+/YK9q1qROHUfH9SEvMEOGz8S6
rc7y3VTmSD1wDgVdzLgimZlpoWDfAVKUwr/8/RKZ5r5iy78zWu+WAD4OVM+x3RJevHoZh8jZOp6N
sk2Vzkb1CvqlSUjtliGGICGZialKVktCxJKRfDPPcM+E2nNS56wpY+8yFC/53Hjnxm28S+wjSyqs
GE69BA1SqDBl96BMquhCI3g8Kvtd3bUWgjodcWXt/uyH4k3EpcdbZq40eFbb2Eu+EAQbx7SmPCg0
kGuFSAdonzNyG6gkVaafCNm10HDzksz2MK69nDHgTI7TgaoEbLGa/e2cPz7ayWKZ3sHr0tF1riTX
InEveN6obe3RUFcrBXAQzTmcTqP68ggU25f4nQ2jKagkl326lIxyEXsT3KDORkw/2Zpr27OJB26j
fltXLF+6JnpsPrUnr/0Ty+VPCkNjn+gwMFjzblyWF/Ax8tCm+1zNidnQQTHsN3u6aSggK2hnddhM
abOXkaYdi5ixUje5jIVqbqa0eyKmg5Ea84Qo/jN4jcJruARl+ZiOj+XbrI2B1wp7lx+4Pr9Ht+l3
DcHgjO6ZE6cJqARKYJtMgpXRA/Fz+vl3ZnTZShaMBtOYmRBZTmvJym3rJAkZGQ9zbOFR/LNTlz3t
e2zDEbXdX8hMf/kF/WGJ6v2lH3HTs4I9U6u9t3XGnEdYtBBscI+RiXVWNk+psg9iob71/CJBnWVt
XFUmT5r35FPQg7L7xFPhrj3YbYGfdmjy0oLSmYfxjDc87eHdkzqIuy5NbjpZFXgZk5F8imrsdgY5
JUSMJcc6e9XK2nipU4zHXlY+FN7izfQ0i3ElJtDJS2CNE4o9IVte8zYbG5GdCpqxsGwIcTb9Q11a
H9ZQ/0nyxgxIndhTbm4cMe8Q4Y/XdKKK8brO+7R97pKkEMPOyt1kzUyzaohu8CskV11pMYDJxk1h
tM8+4FyQcvzyZoj8qTZ/IGkYlir7nAzyoYZ0qA/2KFYCwtxTHkeAfdl7eJaekQ6BZ7nTu+bmyFYe
R54aT+OxznVN7Sgw7W1DNxCXd1fKdw3I5cWeJ429a4cSPTZhdfAD2X62s/v2dy/hxUFEyl86pmG8
YtPe3WMF4hl2jpXesEgpIz655WoI318700JQmnlX1G5bEi106hVRMknFfwnTLr1PEGSZBUdvY9eu
M/YI66K+sZnU/hdTZ7bUOLBl0S9ShGalXj3JAzYYDBheFBRFaZ5TqeHre4nb0bdfHC6KoowtZeY5
Z++1b9zKcJnVfI7pSF88ro7NaLovpNlzFAy1U5bPEILSwn+mL0d/aHnWgZXcIGJ4hFozHQo4u5rO
mX80MHX2tXZl5kEhPkTfTSGz/VwRFpF0kbv1rLB8mmqi7OeRvcrSJex+tdhUNW2HPVIdkng+kV8T
tH5YYirBfZoD3dfCSqcPxbm0HEKxG4ui36Mn9I/kFTH3jAHomfDrKJWm8aiwfJy0sq/2tpicM/yd
W6dpDfOY2XqqzAYitGlpL2nX4I+bmFdHepzsiShemxOqELJQ/lTSaq5ephAn0dCO47/GrB+rtGIv
05fLODaIKaKqCivnVfisaTHbsMmh8zsBb7KSqCNffYmdw2NUYzblM50Y/E0uvz3ptCWtofohy0Pq
AsEZ32908wHZtLF3RzM7NXXGZFxPTAKQODUw5PrEU9Fs2slNzs2kZUiaB+uiuXCQDSX6J5v0yG03
6M1zXk0k14fZQ9N55S0cOrx3wzTtaPlBRsgh/vpGGn0kv3Wd08zM6Z0nUkPKI+V80FiN/EeQ7r6U
qfvjhopXMVonGl4vs2G7uHnf0BKOMRorbKY2IUhVWJhPDUjELu7nP/MY/bXGRHzgWFYrrLD1exap
Yk0oPGLY0A4DzhHxhoG8/kw6DAa3vhmfMk/APQLTLKyoPJXoSU++kfGExHUHvMAGkdlGFk16oOje
9m0IZ9IZl6UAnVKII0yzqvk4DON8NMbqX+20Pv3Aej79PrjGvukKufac4ibB/K8aVdsoEghGxU8b
gwVg3Lmi38mFjg8Gx8l69PU4qPXyks5zfqKr8/8f/vu1xsXkWQ/57vc75DTOAQSvs4+mgUF5LsIj
POKMjtQa72yB+jgbTnUhwegtD1XktkC63A1JO0zALYNIhtiqTp4mq5OBbgMDV8GJsnRzc0ejO+G6
3SIVBQVBjvahT7h2HadAy+N8ay1SEbPByrK8eWWJFQ9vJ+F+/GkeIVgwstbXQxY5ODEcp0NmL4PE
qpaoSR6SqDCOvg6ztvApVG3sP8szDpP+sWM93KHp/gLrAV9x+YR+n/3+7JSZ9sQ3/ffvwuUbUs2n
gafb2JT1MjmBmopP/TwkJ53aiua5ciiwe4a/oFz8Of7p3LbZ0cynjWAa8en3GYLqeS3SFqGCvCGU
ih4GDUMzux4QiW+hUsZwJVyPwtH9NbInQuxsTtmid/rANNzXUDdOeTyGWzuzXnXPh5jFAHCBLaLI
K1Mit8Bl4OKrRQoJm4diaSymI/41k3XTSTKmFwTF0V6pTuArEuGkZ92C3YmxzNqVS+GvD8Y27Nr5
obJ2nUERCo9M33iEiKy8NpKcbzn+uqJS4ESMKDDc5F/iRe5DX3Nm/X2W4IBTCiZIEWPqTiJQq6Tk
BAbGA5pSoDOOLjMgJoYxg7wk2Vi6l1xKPsjVLNNs547ySiuOiZKA70Yvg8Al2vzIlYbwbBRetAlN
DVOWFn2LbL44UqVBRWqQhu5yneYVRZ+SD1Zu0DiyQwFnY44Zw2jusyfJYBoahiqdq05x3DbrMiNV
a3LmPxPObZoebX62h2hX9l0EEdvrH5Acq4Akn/dZNMeCmnAbJeJfVJnWoYu0dSWNQM4urymuc6Zd
Oo4Qo3F2HvvwR+k2Jzwe0U3p1gh5jI7VIthea8C/+It+pSWjRXebTLkJA9h96pH9p86b53TV2fMk
8KC27FDFCOfkNhl856Fmvj0b3poB63CH3EZ9pzW3VLnupcfrDt7GVvfKT7ECg38g525VLd/ZddEO
XEoUrSIObLpbhT9pH+N6Rkstc8SeliDqYQbhTEAXqWoQuHd0JwM0IOZjphgKg8lHJ2O5D5Y5ak8o
MGlQztVXm7o0oab2RN/ZXEIvCadw612KKefYosbBVgoIfFLmux2+OYUy/xAhRMtrwNwuBtq25L0d
hVtQ2JolFDdO0g8hp7e9SG2SitI23RbwBx+7vJNr4FH9tw2qtXXfYuHZb2nBWLgt7pYLt0+vHQ4O
NhERXU8PDQsUeiv0/KBCOYxJoZAHAM+N/nTkl9H0wInaDBQ6lWFYh/KJzDZQJxrLfyJ6tj1ZYPud
mnPb6+NznLGc6ohy30a2T4Nz+aRX22nW/wHjVU9WihC+yl1cBDmypGhIPvNHwxNEEsiaHgm8Mca1
c/wkR1JN89bwr4ieiL0T3ql1J+NlhlDrDovmYuSdn+H1uGnLfEmcvEgyshaEItdtd2UwgODNIgir
rzLAK4YUu6T1TWJiSgcLXyEBzSQbJ52JS2qccscdYBwQJ1Wc/iQlcJv/eCLt/7hjzrUwgieeWqKl
SQyhXpw6iTvYrDehI4YgCs0pGIppR5+TQD86JVcSVA5sIdUrJI/kBE5IbrymLz773ngVYXtN3Ck/
RL0W2C589bkrv4b4XcyhRPNDNMEykmdDXP4MrIC+lfP7+PtV9oqGSje623b4GXZsQHkzDsffh6JJ
znnkF0GhkcdCbiDy4f979vu1vlV32OZi3cvxlUmKT8YrLQEu4/VokrKoloffr/8+U3apU/gTy5ok
MEpyu4mC37/wseef7YQ0Riz2FJ/rbJ7CDdtSB7ZDRGeiEhqazlyn8birjIp+bR6TcRd1ZNnCMJtp
/yHuy0+h09jH2GYua+oa+bg1oivLsTGBog++oCUrLjm2Dj6sZwW7Kfj9cr78nVP1DFXliA5Pkg1c
U7f9fj3xPP7N8h0gB8nZqNv3WfVPQNY7klq65PL7MBcJCixd4JioKo50KXVz028a/NV+1b5XJcRv
B3MrQdXV/z7DQORuasPv1yK+E6hz1T3iA0P6YftOmBeld7RxODLv4phbQppakNVjzg6WR8GcNNpL
CSGHCDqgAtKkPfKP8Qmef6N/muwsQDRhbKrCudAMndaDl+9w5agrZ63wSepTQHAObVmwVqfERkwk
lYnqgYzowDFqtRkVZ3boiClhCEzEQvtJ0hS0VevvUp+JtDnZw00aOjN0S78Saze+1NpTXRmfIVNp
v46MQ88sGVXxC7pbjDcpwdmkZu7dYR4voTac6GZ+RmZHdJ+iLONcYBBa1NpXZzI31hLphRk0OlRk
Az+WZkNpmz5prftcuF19LAcIZa2OiJV8XJ92p4vlLCOphxSR9Ib5sTgZLjFli3868LQBuqYY09sq
jpTq1gim2sUTTL5bGmI9atsDgTKHyI//ukNtH4lYA+GkEa/C9ism6FFh79EMZ5bY9xjAtJHKSbPf
CdXGwdql8wXihXuwW92mTk9h76XobJuRlkOZTZfEQlOUmdOXIw3jCpzeAkdlPswO9680tC+/HC/8
7P7a6xZ9kcK8cvYQ2wwdGbpCmvgG4y4lQRiItmnfelhcoRk1myX3c2cp/Atge5y0/teQEwvNsxZA
7mBLD543nqF2KUYZTAPt4Qq1unlJZfJJ3iw4nCibkR0URgACQ8BR+FENDaXMGbNToWxih4skwwXR
rJmtW0fVNeVV1WQOVpzrj22Hyamj5UNcJLlf1eQ0dx91albb8q0AiLnX8TVksx4YTn2CIBHhkScN
uNKa8QVzft3jDfJbcqmYnptXsu76Q2JxkDKYAgVx3P3Tmv5jEjFn1smqIDdkO1sxmrTySg+qjuZ9
N9YPJgSYi2Exw5z8/jBIr3vMXdltC+aLYAHhS8HdHwGBedfOGeqjM7TAc+eeKaSTwoskeKvoYVkY
eBxoGFXY+praZuoe2otS274wBpsu+TshEltBYNIJxUOda8m21WvK/PqlG8ijHcxWvwyGckHOzZ+/
f0qz2kJ+on8Vrjlf+uUblKML9GxFyxyPr6GeMB+WBlZaj7D6pxKV3Fr2RI8AHOjXE4Jj1b/Zi8h6
yljDGYr5jHB/eR8WVluOAx9ODi/VEy2BRn2qE9s0MfvhBdmJ9deKK2bQk49NpdhXRmqzlPcKLwuE
fTnk6I7L9pwXo7xwBpIXd/QkNya1u+scurAOD4lZTo9JyDGX4okwegugZTVHBld0Hx3G0b0bnEtd
ut94U+oTZ0PO3YneXDyrbi6FgGnpxv5r1g5bN2QUEFXurevIlO2RBowMLyujK5+qjmk9hyPYnlbV
XkDKSmoCeqHYTk6krZ/MpqY697WPhIB1MTMzBmbw7g9YfFN60rHhpA8hxPxVPqC/muko9pUDYjGf
SQxBbsZtA5SqS4klVDnawxH95sou2vyycCmoCQvjgppHJ1NnghDVAXVXzftHO7qYAnsTr2tU+k+h
HG46GLudOTYtSDYWXFcDRqb3Q7Mb5UB/kDCXgxEOHAAz/V3UtyKpmzeMHm6bPaal/jNo+fg+ChKV
LA1igfC03VQP6t0lP26NFNg+Ulw3KGPn4QCQ+Ugu2vyslYX1zEWDbcYZH3odb0M89MWxLhnUdgnD
nrpj9ZulC7u2YqW3Qww+FsmYT3PvvTlc6RpZeK+RbU+Psq/+4uUa37gH+eF64C6UMBTn4h0glrkq
OxGfaTZV7BedfbIIJ8MJ/U7QuXXWRzRVfq/Ht8Gdd7oVF7sZgU9Anm1611I63gLxjTGO/Rpfevii
N0nQ4znZAnNxaDrT3JQJoiuiZci60QtvPSRJSCxxMR/bPs7vtN5JdafFm5Mhe6oYHFzUgJ7fMUR+
zwZ8QmJmVuDHVP9swgL1p/6R2lb7VLah8zKMJrr9adNgh36NG/a7Po5PwjbBsBgDZX3SAU6K6hNp
SEwB7DQ9e+UpnnT7rTWC38+mIIvSV/znBagoTnuVc4pcNElZ2A8bDnsFvCelb8aEYSr00IdUo6/P
XN4IurFV16apX6bRSW6TQ8NJiH7vlaa20cD7rMO26B9QC/wTZE7tyuXT8sldAVXlPkQ+MM+E7eCh
U527j+vsrTChHrnunN2jCfaPWmb2MHFAHSX5uzJvoLvUPTYHB6GiOvVNV1EC+Na767GV8/YfODEg
fydk5l7MzdrWRPjaRaUZWHH6F6/fUvuW8Z2xyoLXppMyz9CUbdl6oAf0F2eqCshTk7sVhltSFoHW
sF9nYWm89FSgUQ7LrV9lby4AMwBgekz6DKhlhVft4fcnx+YRKinKxRbFne8zYuGzRLvrQRI1e3px
ngcpqi+7NhAmtxsojqZo37Qiyq9Wp7v7vEB56Pfu2ZDc1QZTjoPJgoIXztzVWh9vU9VX9z6bHWzZ
Hfht9AUGAcP0+sMPMjeHJ9P5jozReWzs9G4wXT6T+4YOpau999jgG2uISwww6zCYrKm511n9hH9Z
oLWVOzUzybY67XOoLeNez8AnLcfZYU4CeJ6o/O4wPO08eULQNV2piHpS64diX3jiM+r2JY6MJaD9
J68iTFYZRibHAH+HDS7JhQurIfk3asOTx6Dhua+WF6vML7ttozN9EX/lZ8mw8/q8DJZD753a6TVv
uQclamwvidTVoCHYknR19x0+k7nPbyEBpWv0njiXTOuxSxv72XPUuS3JBJZm+vP7qlv11bNvb6eY
S6ET+o1w6v4Kx+mcYZI/TMtlL6qmfhpn+Q2vcbqjRlZ6MmwduyUyIilJ5pVjYM8ZIfSI7Rbi8MTO
R+oPvPPuHtdqxm44aHQHw5XXzA5vHtP3bq5uhEJ2KzvhaGqw/zK24+WnjvMjAK+uaCyPB91jFU/6
hpgMLlqz0a7KU+YjNmj7TNDhjFiBBWBws27XUghvbM6wB3ZR0q2dqgroSdBpn94TEfsnml/9uptt
VoEherWwga/jKFUPCFeKwA9Bb7kMfwDqa+9tVA6ETyLCnHWue42pM1OZ+qHzAAhPy6vD8qM9VrEp
Hpi0PWF2fE7H2rhHqPcDTijokW1PvyOPfWWxR9lCjbyf06lanJ5vWhqN97ayxC5tQQF4aYxIdTLv
YZy/hNUYXn+3kOIX+Kmqv0aBWZFRHL4olFRrNgd2K4WemX42s5/S4lpqk71OKsuGg0IUTFKikmMT
pSwC17B8as7MGF4XGmhWHSNk2nD3jKO9oWPWvDqycM8RFeWqpLV9F9yd+OI9dnRzTg65aeekjucb
L0mmNyOK0pNqG2LBiGN36a28jOWPTWgrGUOk0pNfsPv9ZVZl1BAs0wudOEyAmU5FgYQH4vflkBnI
fjzt9DJ2HpqEJrfV/WEVo61h3yvNSw+IryFIImPkyPYxkSpJA/icZnZ0LdL2ycn85kRS1QcAxrzG
7+kAJN9Ap+i3GGydfao7jx402ifXkC/SNruHWdrIDtrsjQbN8Kop+uaR0h5HB50qn6h79Wc1r1K/
vmlJlL/RU9iYVTV9WnGzqAnL8GHa+dmEGMDBPWGW+XxPZ+Y3Ywq2TMwx4CHxNPXReNSL9jvpSQ/I
sbWOnfYjM0yfTsZON6JSqFxjDOSb4DBPA1aHq8QlfRAh7APMw5vWyJt7qIUv9MTafwgTGSWh6BRp
Eb7MuG9WGXSL19znM5ncIb64nTkdwMV+u0SHbRpYVZduiFFWJTrGjFZ7yjF4rMc8DmRi+7fWUy/C
JfhIZJ+tB/SrmqX/0uf5S2LB385s1iKzoMefujmaAoOkJpEz3mVwzaQuEYiIFDQsNdSErscksvd1
faV+heGIRxJqsP8WN/lTr4NwcGb6Mo1X/vE0B3a3b6CmI8bsYNUMalxGpecqFv7eo4zElmIHmZy9
xyFS7hqa07HxpvQG/PMZwAQyECd/4QyMUK6vvituoNVQGGfBaPKa1Dm0JDOdHnuEFcx/FEYwLzrS
2c/Og0Op2UmStiYDrPqYpiACI5V94lx8wmth0R/NWXkq1HOt0XG4v7ICjB+GpSEMdMfoxW41d4tE
rD/XAx9Ur6HxpYfusg5E9lnUtocbQarnhOBdqJZsHk0oMBkOEimU3ZUMLRDxUUVrosJbM9d/6bSr
H6fVf0zREHQk5MJqM1/nphiOk0zCAF1dcZR2UZwBW1tbD6vEC7MDC+lcB8bEL3WmWzgHpMmcm389
R93ye/TNYz5q8VdjMJPLSrDEnWfrB9LmiFfSOonk3PMDZzSMY+NwrIwnjnVNUdm7dgLZTl2D5MZi
KyNB4MtyjHw9mMBzC5YlfUXyGWAKQPMImZc/l82QBWo04KtyUD3rVR+d6AMHLPf8afLAgnPHkvQe
ZeY2s9LkkhnhEygwVbSHkizL/Wgnf7nL/fPvA9dReCYaKNoKHO6UqzMTcUn8WRNP2rn0Shw4Kqno
SiTz1khwSyxsLOLb8axOZupxdEvJ6kiJ72QR5ttazvVaVVxsw9aBjuMPbzIBLxzvF2+3XGzVvO7/
fDE1bhl92wfDtFOcB4Se1rl7hqvWzJt4IDe6zllZYg2UZz8X9X9+H6b8yaUv8uSs+lcACjgDtVjb
piadCqXTZTK6zMUhGiPEQkeQXwz4kIEOpRQSL1DGKGPXQiOJQigawYUvz/KBN6aP5D+boe22QG+P
OEvLSIZbfvzyLCT7+RD6OuHi7HJT5eNQjmmgKL3634eSjBBY2mzAUjc/kJ5F23nGvN3UxWvHp7br
k7g5zijJ8lXieCD+ckZYvYvUoisRUEEkD7Q2PaaVRHIijcdqNoATUhXBTE3K/zzg+YRZzHlwPZNE
AeFM3xopRyjqQMrIBB05bSyL2aCGSJm2zPH3wRisN1s02jZZvmRP2Bq4bvDbCokJ1ArXVa1FJzMN
A8tpw8DuRbMfc7VNc6vRt0Jp5BgDtGV0PRxdB1hu7RWH8WJBNd0QyhmuHJH+tcs4xYcCYAyLe6I1
+NxDhGC/Ynkhdi0OnBEIInqtot/kjcvIiJ4dA0or9znCNu+Miqejo1xyGvz01rnNrmSgzpAZ+0sn
5LDh2Gyt3MF5LeT41xFTv7YTXJJpQZkQ8WEPjbae+OyOY13/zRdmDGr0FmNsgNxoa9Y4rLG+mfuU
5jFLU3P0u+iNXIqI80ADc7HRrZWBzzGL4+ZglCle7ZroomIe2iPvlEdupPFoluMugii4i2nxFbwZ
oRni1iGUggWuAHzQoZLRjYL0jeVZNeHOQfe4fPIMme048wlZIMm6FDB5hvSK8pIUzApbgRLi2g0t
DnUU73jZ3T33L0GYqjigbJcL+sE20FyB8VrPhiEI8uAWYQCMUXT5+LtEqxeA17xpbeRSsBi/MJUb
KNmm6TjGCeScdszWdBxOeRMRl+HNr7+f09B5u06FYSA9gKJ2CgSBqXDgcfi3IAjSMku+xgojsLpO
npYe5bitPWhCum0girSiE1EdhEYDr0SchJmYJIVwz+KxGBU9NBiSXNetdLrkNkYGUeoe0XadXIC4
mmHumfbZ+6hjFef6TXFBOy7V8GyffTRus54eB9Met4Nvm9AbGGimkL/5QCbcDNxIuXie6GJsM+FD
e2imI1gWCrcQhV5d9kdn6bT/Pms0g4GuCgPgfnKLWfuHLn25sZuJmkqsmsijsuAnY+HLQZtW6CB/
/x2Ajobs48LYjC73Rh5zyjdUjymaUCeVhIfWGxE81Dgy0N+SEIBV3JrJRur/8/mOEfq1NJGvOWGb
R9MZ75Vt5uS2y3Vd+MVWih5uaP1CCF3KIjDoGyeS9K9hFW+9clv68lUrSP5p9PbNHTtU+UO14yrB
DWYxYDdD8p5YDPUVdaMEOo9jsbe0K83Z6qHPLPT5JhMz5oHt2kva+oo47ZSNlY4rDHpFnoPrzqKK
EsUvNrmLFoqbm8MLJV/jo9rXcyI5ug5IQekC8mjIRkzVC25unchc6zFN9hxisOgQpYLcNIM9gk9+
CcM7R1r0aPYTG0scErPSAm9wTK/Y5piK1hQRAPgGS+41jd1Q58jKkueddD0H09JHj05en0s8HEcu
723qc7NWm7JFnxXm5xp6+sogWY/8F1Y4rEnUMd05sisESVKtc9Xl+0UhYVGTUn8pdJzOeIIydgst
Yz3ln/YwBmBKiXop7Gc2L1JhwBes+56MZC0kg92pMCkPgJsn1/BXRDqPjKUT+zQWp14Zcu8a9ity
4EtP3uoWKw0WGLffokpR68LLh2cNPqM+Fxa9Yd3bW57/bUClyTLV/AzzcJt8RaKS3WTHLEc40ZHp
jbAJvbbTosoaLDRNoW7K/fJfONT52NXdiIgM0mSbFK0Jn9NHO3yNKA7Y7tAAeFH+nCGAwsNwNinq
gs55bed2E2ZNEFredxpBL3FlhSKjN9OA3h2RKwMfopw/UrBl0HlnqtZKlcf/PsyCbWp2EyYaMdaY
xALx2NmBNjrDPmS2bLvtlxkV1RZVA1buCqbM2qLpuZaK5QhTXLYZXP93F4Ze7xUviIu4v5wrQ+Zp
4yi7RubDnihzn/gkixUtdcJiTXk6rpVVDQhzViAKtSOH4ngvWVLrjj+Vy0NjiEMaAToV7aPvetgs
Bb+cl1pyI9JacSH1HEK7NGg7/1D0JDv+8rphZz8CkSjRWaNHndDL4dP2AmZZEU1t83uchmEroyZe
RNs6wxLB79V76oTU3HWm+sQR3AW2a7br35+HNphUtwGSx5AuprsSlgm1jzzlc56Qo0wO7LhcN/C8
UWdJFv9kWnIVO/uvX/UxnDvz1Zimb9nTwKJ7/DFz7N0xu7z2jWUEIkWn5Y0sawVuvN+fZCJmRI3Y
JFu05bcpjTEYxkn3kPsFgnhfRrsho7Xb+O41dJFveql89dMRizN2DEq10d2Z/vDVdfQAyLkctmk9
u/uOjBFPYBR2FNrjeeIcsKLgDU8uJqkhXSByofY9hBU9g3a6gQtG0Yrzg6Tc+JU2F1OZ5SEiSXKX
Zt5NJ3tlS2QyREn9JoqkO8bVN2Fjww5hD47LxYmdmNN0+n0g+ZKrRHIIlTnsJzfZYar+HIrQ3HWl
81FJ9crAqwwUeEgWVv1Qpvj8Cl+OJ0Nv/eOAniURyGuQxZ+8CvF2CgzA02PU2zQQDpOGaM0C8FnW
I6LOqTuaHVYkOwOjgWuNcHJLe+hK/KYLTZ04rUnl2Inj6CnPjpo2vpGwcXD1Ruw1HTpLLmpzR6Rv
uTIbjtqt4TmIAv0NW68bcOYZjiN1R2zg1eA3f0eVjDaIeel6QEbHxak/QqBoDtVEQnwXM8spiTTh
ykXG2VMfFxXNbd/FRapXj+ZQjHy2HC3pj/0rzIzmTGfTfqgobmujEw8wgvPT7E3xxvW18zwP+c03
b5mHnCtLhYMexGof6zIgUvSapo1xnwEw8zLs+E1EIuPIyjKldEKkyNkLscY7SDmgXmxQN5m0gB/q
bjaCGb1VvITH9hlGTleKT7dvs5MRu7xbGWZUhrzrvMSXnDT4Ber8W+cN3U3j+AKhAe5QKK5uPvwl
i1nbtJqzKrw4I7q4/poG0z9Go/r4hvuRrvuonkFBmYCEk5L/LlHFyvNPcw5p0Siyv5SmbLvgm1UG
gBQmwRM9mY/C7Np9FP2IhpD2XEvjoC0y+KbA5WuXyyAljHEziFisNLele26MzWMWE5E8uh+2C5Jm
TnRnP3h6uYsUjeY8NG994SWHBC4n6tXmcc7/EcSY7NGH/p2xrT9MBkfxGt3udvKJlZmqQBFatDI0
cNAsAyzj6NX8reQEtQavzMZQM6nIcgYqmXhEAlCRgaOR8WPT4qmTMxsw/QYkLNtMS9WJxC4EOmxn
p1Z9llHOqjophMVuheJf7z2EVZip8zbz96FvDru6eRrst7nSSBguUYyNrr0r+OQHx0s3tmJm3kao
i3OsDun0xVDsj53g+e6qXBzgbsJgF39DCRsb9wcCGTcnuUaVmEhZ3XAWYDAqMBRsI8pVOjiLu83N
yHaH70+eMMgNKwQkNtaUaio55glO62kC6uCq4hwVPW6FWMDJmpwXy3IaSnc+W7ieGMIsP7wgQNFX
eW7eXE/J21CgTagzWlNGLANEO+gvuvYgcxcBXEt8udK/c1n1+3JZtqOE1bqXPz6NlA1z+HbvkBmf
sZRlHmI3q2BbCa2/Zez3zJKNNwqEcw8U8kLhstYFzvPIb18BAXSLH79a5V1ovniknmutAg2Kc2Q7
6eMxHDlMYCqMdp3T/m0cuwrodmy0MbVW1ShJ73b1IGpkzmnYdEFPlt8RoacrFxPmek6Vs8kEOccz
nGisBNkZiBftGl5cLGdrK0pkOs68JB/FYoLNkP8ksKtPWmR92+FcQmvpHrDu0oOx/G2nzad+73T2
Dy35dGX29OUZEVUzDfoswizeJWztgrcYjBsd1SL3187i4tC72zjUJi02A/PMpIKuQRcDocnBEgLL
wp5x7Sb2o4p+xnGsH3lv+a9xAkgjbQPJgqb1xjM3E00jiPSYals2NLmZCti6EKKszViL65Bo3/lU
cQenmMXt0A/XcdpdtDZx1rIzXifZKT4pcjBqxk+YACCga9WLVOqfrfojEqdVE5JH7ioIFU1kbBQH
3Tb2EXBMVnPVivBsxuTZkxnvo8iKiI0gPWHOrT9TKhoOMDaZSq5NHTsF2ZiAI29AdM85fI4YHBSU
XMojycxspw/x1dKwBtvlpTTlSTEdXZH45W0dv71OouCqTLEtiChmHh6RQeqH1dlOJSptbvY1QXog
2UA2YCFxrh0e9L10nX8emOKuILSwHfwYsCxeSfVRwyTfILEJMEqLoGfoAn5ow+sEzFFiPhEMx4Kp
GH58ocIzQbuvUWNp+6gs77LKLvVERmRjYatSmAVTLstN74X0+D1i2UBUrAujYtJP0BmlIQKWtj4g
vwK3a5DWU5UVFlgSkhLKtla6/zLHfkiX+KvB/acwFT4mBlyNmKSpfq4vg3T1vSC+h8yRDw4loPLa
K3ojzNwWYoFSs+CmMVrcsC6tPUTK684eUH5RWxeFJllLUFhOcYcbh9HaVtQ0Eokxm1fz6BobbBEw
TdkjsWBmIKl6RyvOMko2rMH5OvJGnbkl5FNFiRBnmJuxDr8nSfdV19Lh4uPYVMxQEdqyuEHqgKwY
IWwdhkOhl0vcJaKy2Me3X0acUcCrcrXdpxQioJ8+M0YmXynyYB4WWM5ICVxbLvmwlYBJWMOqEaes
7d6cFtgwzadNuPivM71tNszQHgVlg/CGg6JVuxIlkydFDAZtd8JsYHLH86dn6ohE58pEqgLQ1Z9T
rpTNENWU4TbpAZw2Ac80Lxokhh0t4mqJLNwMjXycCT/AE4EkoOHuha1HtrenOGZpfmKsTVgPR2bw
y4IUocXHsVQ5obsvNaM6EqZCYxDn1CY3qwkJj5MHhYyd4L/NI0xd9xhCC44PjskhZTw2g0E/tqXz
Q9AnhXSFHcPWezoF5nzFjqcR9hE9lnPNrYe1jg4MmBMv9pG/zpriFNi8LLFb7uzXJ9kC6pUh+RSe
2bO/9MmP1wskcHh/bZvwNcKEj6LIfwyr3lsVZpkcZ9TGw7ydTX23tdoOZacQ/1A1hRdUFCzgcIw/
a0tjwzt24Bve/Dy6907+5ZLuNyhnIvT3ymLKjfZHHxsD+P6qKmpnj+wFL9yyIEwxCVl2TD4FvSYO
Q35TP0c7CVBuqP0POMrRG2HJHOLQ5Dr9YD/je/imeAtX/F18qjvdoLvJ/t9jSnokuuPLcKub1RFo
inpJ4H5vY1IF+52uGmwQwOMfp8q+MXL8U7f+3SdrZY1fkaoujP38RKINiXc9uU+DxHkTUyxPTrSd
/oe589iNXGuz7Ks0as6/aQ4d0FWD8D5CIa8JIaUkentIHpJP34tZXY2/gBpVT3pykQnlzQxD8nxm
77VxNi+0ZJBIrqt9+tfj5rPnBTGMSzwJ0x0fJ4Icp6KeBlLjCnU1JhS5mLXPLgmj2wQbRYvXuDLy
dyNNbkNeMEDR9wwE5DnxAsRYmRVta9PO37wQMStlfmrhool1B1+Yf4sIcWLXvfNT4S8qh9u575Kb
383dcyvcRVHyB0MDS1ds+gaJIvvJm8Df4D62FR+0iy0GGgMSHxxVcxPkY31ouiOOm3YL54GDibiq
agLoxCXVDjO7W1nPLTVCS67bwtOBoBhx+ooIY7hDQ2TUQgjwEEbBLvMl6Rtxw3xDavVKH2bODp6P
EpT+EuE7ohvlG3tJCDZ+nyani8vIcGK0ITOLUwbk/K7oMZD01N46bcfSLsN9XFoNSXndpusofyaM
1eQMHhClyym4tqaq2I7oxMKmvYGPF12ZlQ3v1MlikaNFWyLYeBhCdvdRThpcasB6VJiU5is5lTh9
4opzvlm56NtpZEGiMNTidfL8zFJfrJn27XrLQEJUT1y8x1q755lK96HRPYSU5Isu8XYj4nCscTPL
/E/t0ID1LhAuCxN/1JLCRR4KghvMSQP7pTXIx6uRTt+EXJCphUUu0idu87z8lbDkjGyGZaBpD0cE
e3bMXIiVVYBTpqC/g0hYWtPGjNyb0ZDJMnn9wUIcTjLdr+WwyLUf4lHcbeYfK68H7zYVX3qLM949
NdFPSzTEKkfCsm26MNq3XnnvQpe3XRBJMBhpsfvLlSDPNzd0hFVatQe1sOqivl86iUt6Wdd/VyE2
OL7LC5o7G6VfmDx5GQHhZa9Fq7qUEZFkDRRN33zV0WpvxhhtdZf69q0E34knkdtbU7I4BmTu4P64
W6MtviadfCEL9/01q8b0iGbNBxeiiCO2DIrEDJNOo4I5Os9aT8T85XMmuW8RR1awezQ6Xd+VpCwg
3COqSn+DcmPddRhFZVs+IhtnG9lkD1i9yac7EIJrL3qBeahMmJgiVCZOJMdu4G0hsj3aWAQD6gjd
bx7NgIFXPnrIb2f71iyrTiTzFMKjHDEPkdUzNlX0nJr5qa/j1nwW/sBzsscz2eOHYW2+JlXn6Ijs
vgF3TjfGqCQU6HXSqaNAHvCO49pmFFy/TA6RDLq0uS2wK9C2MZsO0njRzi+wn4Os3PycTfEtsXuX
NzMxpAOQuimHhvWCmN7DSQ4nX9d8xNAGcz5ya/aenZ5TlrLLyolHCs7IOFVtvcxyUe/CUR51Izi5
FT2FSzwck5YSBnM8QUWsonFRkoG9sEfGDZABmXzEnth5GJ8XoaaQAQhGHSEcpzY8D6nxLqsaahTr
T899Ri9Lb1fhnYy/QqPBV+OigMni5mv0HpWRf7iZ/csUlTLXHg+xQblDPPtHYGAxFOYmNQ3Oc2tW
3MzNrgqmbMX1vhWx7i9K+RVV3SHXHmtKTCbWw7hzpPuBNv8Y+lnLNxdyw40841DNo+sG5BpVolvj
dm33sTDfzSq/igYHPa66NYMKAsFq2pjMS569KDpBbtt77nDP3erw0WmGjuRVEVoPYHUpiR1m3Eow
HqMEhdTiboU+e0IiSFOk7YvQCs4N1eGaPPZsHYis2EeNf5Gt7eAXQvrLxC9a22OOIYYzIzSPDhfd
0q8qkNEhxMNa7Lmjq10g1NaD0oA51X1I1XfpU62grmMAUjbhcSjGfNM5+jenYcJ0zW/WQKCarZ5V
BJEB8FrlcL9PnaF/TQ4xpySmalvmvbCu0BXxuLHCVZziR1CFRhKXSFd6xwfCAtbfkke3DQ06LtdH
P0rCJWwqfzi6VsI0gJiyKAzSVdtB7ElGMprTa27JDxCTkM8oDY8Nt9VCKvko2co0yAXXZWTnlEX9
pumx0kgspRDfEK3ELVyM4hjbJ+LVAlu+TXZRwtPJ/aMI35mFss2lbC5zPzy6rfzjtf0abXG1H8a6
2ywDnbM8d/X2NeiBnUE9K9th7r0B+ho1WAc3RVbHs2MqwI7qvm7eTfKeld7SZDMEFWbznCmp9oWK
d3Wprk0n3ry8LndGadjLegp2iWEIYrfzYomzzBXjsEpg42QhxLu0QRfKJDDPA7lHBIC1w07Knd30
YmmDS1cjW7O2GM9ROxzYgBG96e71FDhio21UzAjb8gnzaUl2Xmo6uZUE46Q80xbcsuYegyJzbtoI
va3sBwNwhrC30IEBvqU9Ow8VPJlYgzeJ250pv97U8KfpOXSrLJu2oVJQXtoNoTPjEgmGgw5bHCcU
BsgYq52Dd5xMSawftokrPibDsa7byxD5GvUDIXbWjFXEfBUjZpjS6Un024BN1gY53hfXl7nwk/S3
ZiILyja4ZZqDTw6HKp9hkLAF/ejavLpCxI0XRiH/GxEFT/9lrsA/xwr82/9bisH/hxEFglyB//lv
/4s3Gf6Uq8/283/8FG3cjpfP/Odf/2UZfX7/c0DB/Kf/PZ/AFP+AL49UxBMWMZiYyP8jn8Cw/iFc
S7i+6UKstHWbYICibNroX//F5Ee2bjkeIxXTtLEz/994AvcfQhg6CQW66TuOpfOj/3hV/yd3h0iH
f3+V/0UOD+nM/zmJx7V0x0XnZTv8rZ5tWR6v75/jCSCOdqI2nINhtEefOnIxJTzcTe1JKSBcYryV
nv2ji/EY9OWalf0Z6ra3jZqV2XbNRSuDLVejeR3BYwVw3FZvpDLycygayFODU12+Op0OTEEdOndy
gNKgsWvS4uxqjBLLgjq+ohu3mgxxnoPZvgnObknFVkTYO2MsC/y1/ZtGQVI5LuyNkWFZZ6+4qxDZ
ZnJjNsiqJjyKLIwd/ubyFMvWOeKmuQmUGLsMo0aXK3FgYcjsHp+4ypOUZ/TOjWS+RgyO7Uw4POrI
tiOc0On8cOH4pbEIue2deJKoPLoUTrx7lwjnd0nI2hkDQttbLuYW4O1jhO22JncnjPQ1HeZbHo0U
8HkdALjHSt6xsJ3o3tChNASfTPximnUWQ+HsY9IPi70qWm+phmIH0/LbRTy0tIxq6+GWVRWlKi5n
+DPVd1B9UTgxlshx6tul/ZKP01fWg3vPHrws+SOBTdCv8DGztbqaJfi3cUrvWYDXHGfherCHatFJ
eCAk9wZ5RXmSfZi1/hiVKfOowrwVoAqRCvxEprtHTHVMXe8YN9G07Gx3HTMNekqYCqA14jBEH5Fb
+Hu9+TNid7JtU6xBZYGzT9M+iZFd5a557PyqPnpO3LOzie6xzH4ZYO/8UdtYRvxrB8R+OgPAAlkb
Dw0crgUxr+7GHbI1TtlN6LbXQoAfK7QMR7qWrIXZHzz2vwNyZAKoWTYx4WaqCfB4kQzaynPyA6vL
Yz5iw5Lj6GzCDiq85xWreJRv2PNfSCR7mVT4qsuKmf/QvVoQfBYyRyQ4xs92XDpQxtUxIgI3LlpA
47pUbHbsC0bapVYrKiI7ddaZtOaTHzQFt93FRPwUpOlzjGechO3wMrXZNpCQcfoMkJnImRt6brvQ
Bq/ZOX1/Fap+8WTk7HvNh0EU1Zs6AUiZTUc82mrpSj7oMt6AdmpA+lQvLWVcWurMdSVT3MbPEE+q
jxI5yKI28Z9FoYPbk1drOc+NlfzmaJ0WUJAKdgD1B1/DVyYoXxAivY0DEp50eKt7bYJWpr2QdONs
2oQschlpfJFS+SsxON9DxYi8RmZiTPYdg8PVw2LHJN88FfLDZv61ZLz+E1XToup9WDEVWli70A+q
IJMnCvLnyAlxD+osTZBejEiIgPl1IofcyZpNYDxhGfyVRca5qNzHHHstd1xzFS5RSzL/CTNGshFy
myi5JmN3Y1X8GGKjWnhVeQxJaJMoZTDgoBM7tmHHqGWG/6FyW7Rtfuta/xOC0BFOIZy68MJgvMZK
WCAmTa94TFZmxv3Y5nQcQDJOjWkyYk8lVNJk70O62Ga9805QHM7CdAduYUcYB/TOwdkniKgsH6I9
c6xk7fOtKsZ+B4f8qSUKyLtbkWppmtn5728K72yxT4Dm5Kznf7otJW9PNTZWPecPYIBk0frQIbCr
WCV8aq+r3yDiXvn+aeNQIEb7EWj4oJkohNoHxw0MFqzVV2u7G0PwJ+Y6JU+ZmJOnQJJIeaD6fyZk
iZFAvjHZ5hBgvM5q88fTuejLctpCTdu5bA/XfZzv9DlEOFI9SS5y/oehPLT2DwaZW2KxGxz7/jHX
6yuEkufOlA6h49xvVjQrMEV30cP6MAbY/EwsyhkrTqDGKUuh8mn0XKJOCbg1avkVzkz3BAPzBF++
7aOfXGlPjMJ9VNooMwlR6C1q9YBi/2vCxMRHyx7FCrmPvJFTwfhTjtZJo2tFDY/rw0uzX2mhQSGc
7jnDxWhmJkYu4b6T4hgZCHfrMtoHbX1HnnLp1n0e8AhHFKJcCLkTQh9c6td2Cv/4s46p9KZTXZjs
wUzn5lZ6tonwPC1jXI+NfXb8I5z4GYd3Ntz4Iym7j7rwWXtWWEE86CX7jkX5ovNFveyi/F7r01sd
VzDfh1PUxr/0DnsQe2RbVurYF65cEqG9NeaNe3rlteFUd7UzotfTkMDfgxfHNn8A/t6k8bNC+0v/
24MSAKZoygeq9OcEDgfKXetRkS2AuqgYT3aE8bZij6SH1b6IS/MifWzpyAt0t3vxuVtsZiWT5aHK
xY6N6x37QwE3EciKZ0dvvU/GW2CaL6y0b5NSz6Ue36sAoqIvp1MSjMvRVpt8MF+KnlGiCdUgeEw4
EraIScQWni8DNzBi3o8x+98cTazqFtGn0JhtltkBZ5+zYPhbAd61X8IBSNMEvEqq9BkpV7vK6BZX
Bf4Q7EnVc1KWJ9kl75OQmwDFb6Pcq60Ugfa99TzYsLT8rvhqBmQcqgAKXTpn24xfoyi8sH1aVbrB
S/YtNEM/hfJ6mrvYX2JhXo5mVe/JDN6ZieVQliAS9gMc/5n5wVoHEcAodB64HX68PsfQEnbPnXKD
Ta/gcBqMQ09gGbwFcZ31W79KQr7MxOyNqxXquyi+6yJnoI1EhM0fYjyG76z/jBFksBYZhwlWw2EI
E3PTqfbuzmvhRs++sF1yqPoN40/hi8NEIDE3z3ic5glXnkeE8Uw9gv1JvJJhTWaN5f+xCrbWCPfV
MTARgjSYs4IM0UsgzKdZLLbE9viYg8Fp2Pj5PdDkCtUO1GhzxLudX9kWtctOjKgiSYXsoDqi1OKN
UsqUeKvr7ic0bRwr2kcOUnZtawxsWvzsR4gaTzyI4+0UBGtnzBn9YCNe9dp4Uw2YnjhTm953/nQV
o6GmHB7HZ9OGN1SF4exGR/SJNO+g6/EOmNy7QyLtrtXyYwpGGNOmBTLLmt1/ZbYcJ/XLCPyHpBtU
gzaoxGZWDWQYS1r97klueCLq0RyTwwJnSqJTGvBCquQg8ujuVCCgghnAhzUOqjQTm00EiIOQLd/e
NNWYoOleGY7NQhBTg7pHdmvu9O65ryadLUeJjKWS6TKRbzYz57lSRNqls4We+F91wKI5VNWtgWWA
OpZ71EVlFVNFKpBbZutoGG+je2eTfDCC9u/1e5Ny2YKxH2dBzIm0aUhzJh5FUm1nKi37sPzukrYo
vEdRtRfsZ9kmLKs/FZhZSr5TyTTMsIP9/M2Vw6fyvNeGT50vGWOQCfayHnmywAVAoLdu9OJBjBOA
5foQ42wVuXWpXW6EwLhWJo4rk2HUwhsEblAPVzsrhND6wUy0MoabYEgrid5cVDkdbKdjD8mCjVAk
4MZqqRkWClg8XZm5xQf2NU6IOiLjFvBa9bLdlX54i+vswRlJ1xk9JPG9c69b7aMbGxvi3n00229C
fnhXkXpuSrinddN9TUBCWvcpSJO5CCwRregPLeKg3TRN79jlODThH2aBs9ZtwixGi4UP3MK/XwCk
g2NbjZ9jFW1jiF+pnv6QbaoxWeJZ5HMbkSFcLU3mH1EjfEBvnLZQiCHpTnOrYuvsewrt2W7Y5RkY
E3hf7Cub8sQu8FeTkbELZ4e5P/5qqJoMN3/1AwNlstuzxDKKu2EwFwy/B3/fO8VvgL8BX3dy9uvw
u4+6Y9cNVyPjIIt6VufRMqgEPX4i3CWag5tWxm+aEZ70cLpQTRc7ZPDmUiRfFkjIdYnPeg3ce5v3
3AjaQOZh0AIaoOxI7cg94fkzuSinpx7u4WiyYKjs/iBc1nEZ/ugJ1TlbaxhCJnDO1FrQZvFMt/1p
5+jZNW7TM96c4whML20Tdm/pHvGkceh1/7UAjkhIO7SPQD7WwgG4xPaarfK4jBQ4RBbDT/HE6dsZ
CSsmDOCu/VqTVzWDIpH0iOiQYgn22voSYydML3060VjF5HNEDrka5dbKcFs0Zog1p3+ZTPkEs/Zb
hcRWO+I2oLBl86N4UfOdNveALGX9dHpGHXsyArZBY7tvVPhjeC8ouNjn1c3R5HFPZVmToctjuAnS
LaSkIEm+QwPAZpO7OSCX7NBW/r1vrG/QSIhts0NUAxZCsIyTEf7E1xhPCLBpZmhBv/q44j0G04ww
So4Jd4/Ws43BEolcPzE/NYBpXGRvZh2sROodwDTy7iWonLof33EQcY7oxm9NMM/W0yl9y2Q/uDB1
tIoW1mj0w1jhmDaqi8inJyilP9ZEJgNUs43emGw4VbeeXHs/9E9o8GOGfvHd9/tbGRhHqwfdavfN
Car5yXIdYg6Y+MNigVRogSc37WUviTMzvfYpIfjJFD5H0kx2AFzGhkTA7JDxGiQNXB+HnCsSAwce
FUhI+1qfT+vuF4bRZWSftHJUc3VQOCyZXctYf1VlUq1x5sPfwOZuTtOBDddPqpdITGEQqBTnb+10
h7RSmy63xV646hGwG3PGlL371keLyWCCPCVOwKAikUyY174hfN7noF9MEdNpf7xbrb6TBNuwUHvW
u8sk9B0pWB8YyX8SslSACjoYuXKLkXLYvqWSJNmqs4726LLE0qJNgnVAyHHX+P5LRVjcMgSmGLjy
IFvrlXkfjFVW4bjasPIipE7vVmd9liF8xYmy2hsiY2kMGCJTNT/NoA6StXOGJO0AvoRTJ4unB2UY
PwOMB0I5INWr8kgFc4Q/isIuHBm2OgGzSoPHQpoT5x2h9c4KEOMReN8mUU89ldauSOJTaTbWmnMn
XWiZfleNm23rKnmMBmwKeTTRhOCLGQ17JkjY79VU4zt0n4wSOiCIok3hpI9eyeR36LgsPOdBeMWf
SebsOChFgJUN1yLK802Et4l8c6bern7Smvpdz1ljacM6LQk1gci2wmiSQvmBeoQfZuHrAn+KNdwH
1tYDfG8MoAZHF46l3kIcDC/9MvXW2wh6WSZzBIxZPNoOx5s/qC/iZHcgK+dVbfDRkje5pWSamUAY
rxlZZLYxHgKsRgvDUA6Lt+FQoVJYGOWIoDbY+GZxExOdXB2/jrPuqAPe4nv+L3OWby0zEo7zJ0wi
36QTvKhgzsWqNnU3GahWsAPJCkbToBNET7cWFPUI27bI5ufqHgmoUf+YBWs44sB5tE3wNitnujmT
eQWZxTDWJTiE6TLLwRpPRcczdlBTgFTYJIXQJHdeqXhTtydS4eJT4dEHlH37rZPgteoMq0bYABhG
BkQBRxOaJbcm7SEB4lPmA7IUh8XhnkVUfmCD21BnbOzeJhMHtGZZMEHJsydDlnINKQ5I9U8D6fBQ
owdZxSWnc81xAnIIdVyzDbPJ3TXs2YEvAZ+yN4yY03Xi9O/YyV+zGe5YBhIoMxpoTzHY87sx2DpJ
QWuKTxzpAmuoTkqLp0voP5GqmMQBuxqSEHrIs0mhrTJllCu9yNeRXr3lY6ItsHzNJUf0CQRq1ZpN
NxebW00Mm4yHAR9xOSxMW76XkU73g/FSsVQC3/c7umG/02v9TRQv9Dw0lEQUMXuk32u6Q5azmjCy
52hocaUEHMkMRMIa/C8WuXVmYhxNJvetTwgIw6b77OftPOYw34pMfqSafxn94hn+6l3V02vZvBRp
8Rrz+CB/w6ExVzyaLO3H7kQMHM2kmisSDKtWxwpOGtkWRMgv1nA0e7j9IWKzDxxEdIzRlxoFl9c0
eJ9xaiwEaVoraQ/3JPIJFYEo5sQa7GXjMWFB4GsFB5RVfsiXqiJiNW1RAfSlma+YLFKIj4wtSNGx
ZDvTtPDoi0J8pWHxNmL+Wti20+4CW/OWrWuBpTYSF7lVsMPRDx9VYREg/vzu9VO7KRF5YFLu4FoG
+9ZNHiB9ssGc6l8hh2fUEZxr2OBWYUUxrOsw3HI2PkSJivTb1+8u85IKAQbEo2udKLVlt4qoUV3M
tmH9mTvT0k+Ly9h7K1hJ4YJa6zAO8bsatQsd0wQvaMKSZr/6ZL8wDBuujeX/MJ961zNmV2iDDKYi
E0oGIc/sn8Hl6xqaCHQkrNarg0X5BILyx0ve3Hjqtoq958KqFW1MemULfshbxI+4S/dp3sz5suab
GVZ3yvhniU6I5+kTO+KXuiZXFOGUHdePlel9TAgDIJvTQPz6FnGBdezvCt1hyxRdy76+6r+BkNmB
+EeSYVMWRHr4izzcpnWV89wzX1pm+tX65oesZkKjvnGUkCvHybZgjcZtMoxvgqf1wpbjw9hQv9c2
w7Yg/i0Nb1orV1h7SHN3MnJ2Pr7UVTwEf8xqWGsBYnAcGMjdiwesWfu486MTytBlFBmX3IXhNHj6
SyezC2GgN3aLuGMJ+1yN0514DBzUsnuj1RFbQ2LganAyjfmDPvZ709cusUtlGzeow8z3MUgYPCAy
WWnk8HQJT6MwxvkCeAOqnw8awvGOreezY0OktLNr89voEc0OSN6vScYbF4DLU9idYzN9+ZrH1Mu4
QMBn1tEkvDtOCOaUbPpiudPU9DB2HziadrLpG2Jrq4+cGLJ6ZImbwyATwaecQKjFwn3JG0I6M6e/
V1h4lu4Qv5pJrC0i2Z9cMav2FUl+9kkMA1rkoPzi8rUhulHoci70W7O1hhVw6Zsvbl0Adrh/xmP+
NVjxQ8u8BVL0WqXBsA3N8DMuxJNKQkp6Emqka6yrurqSM/hHuFm1bGiZnD57ZovWL8KJg95iOKU7
+WkE6g82qPwuLEabqiquBq+3xffL44Eshh5+bCCrnwng8wo5SAtjf57Y4MzxeMxalAKZ6m/ggZBn
ctPZ86jQDt8FlBrEKhwMHbVr6X32ycjbaqNj5h+wZ/gLJwHWKcPxOfjpAlaneSy2AyoqHy3VuoUR
w915cbL46GUEfVayZ/rq/tErDRmiAOyJbGjR55LRbucxacdS1Hf9XcblAyJ8qg2y78B4pQBsAsL4
+lvvJZtsQII90kqysKRF91R37Z2fTv/ggtAfSys5DB2e7bE2PkIPUKDXDx9JH8zSLu+SOQDEXBSg
42SYu7AXqyiwXxBwEkKnYngsyMYsAQbfYeAU+RPeSezDOEnQ93gvoyYlrUJw9ozykjr6HvUOl4vv
MCXxGcXymVlh/u2DUHFKScIJ/L9OhGf0vStCil7nH3aoDKPKN2HATJ9O8mrF1g3nobFK3OnYFOMj
pffnPEW3QxasuoHOvXSrp9p508PgD9SxfmdOxq85S0fyNGYWl590WkcrN79HlTIFEBJDCipRmY0b
I57ofAvr4kimf/WASUuS1jbRFg1Z3qyMxD6rwQUUoxxkrjB6jWqyDuZQiiVOBkhF7oZ4UyI0JYq0
1NUgIE0BYlv7oae2WCJhJ4tQ/Bn5mmv3vQ5Q+bl5m+8qFDrxohS6/4iiY2WaySfUEKSkmJfLluGI
lQxfgeGxYCeyoCwIIbMcAycoMcxRSvrWQHBaXLbfQC6qleZRnlXiq5ownQZ2+MpsQttNQ3LBn32e
BFi/zEfqfp+/JZu1PuVjkK1S3f+jQ50ra8wReh78qRx4yjaskYWof9FWlFibxl/ROS5ZE9F5Slr4
a8EjeWmvmg8+Msz2ulMEgHcJ6ARh8JzM4TipA2qzLO1bPH8eTdR1uAQ/dMd6rxrrLcpoBdNiShdm
PPns8IlBz5c6aslNkosFDV2/ZjiN881NaKvcl87jNEeOSD5CRo4n1oGN38X+CjQSxcjOtKJL2rHV
lGw1VZbvAlU9DTpfEnGHo4NazELNQNRLXGzbvF6j80BpWoar3i5/IVEf46ma867qdSYkhhHCBnHE
4caw9qZJLwOCl6oAOLwZyAFuuUOG2sTQpZYX2v4Bv8F4D0zBaRq7f+yc+GTAfEV016zZn5gg4TCZ
o9FX7k23NpYlTv5lUZ/xg8Z7OJ9MSBj1h9XAMjCozS0yWsxV5cGayl8ypcATj+Ud8sln2FjOrjXk
XRIh02H06Jw3hWBs6cXkcUjDu+XsTg850lPPrr21U/kPepabzGbRY1fMHReOm+rbiXl6+NpzMOCn
yf5EtOrY+ekJOlB9ewMrhtbQJgDiTFbWpL+bMy1qiJtb0wYl1KMzEC783S01TcAjbnbiUS/m2Ogp
Pb2KnVoakXlJ2sBNaJTb6fjhUfhtXcdEY8ln0mnUrR3x2QtPzl15GRMn6aDkr7KbFbNiCruNmVcI
pqqoWwNoZRvm/6pe4tRWbFfSydljMHGppLj5hUB13eT+46AibSmb3FmJQLu0vr9SpPnVWnMOE/2U
4Dz2kNRiWwjug+6Eh5AuGlATX3YdXQZFByChy9aDvUX5tRZYl/ZxxdRbyU5urJrMV2MjMd9RVYBZ
Twh+mV92skGRTNRnHey5aCVcIPtuBbq3Ca3w5OA+47lJf+RLLjgmewspiuQyzXi4Gv7FMmj9bOtm
/lvgeyszZ+GI+bwGY9fQRMfQigcR/omaDG8KoZgri3qF5Oy82OtmQikbJTEqveTCqgefdGlAP3kw
O+U/1ATtPGDVz7dWIPhUKl42wkh8gdNdZ8p4UEoeVTk8+BVGcaz1Z3Tm4bktwzPy4ldmlG8J4WiA
6dzPJhqsQzX/p/A7sUW7fJCZ/dMZUw4arlmNDTI+J/NuaVQjt0ROi2r1DNSd9o6M4bUqMRmUQ9nx
D/IrlbkeucTtJ8UDJhkgJXi5doLMowjY9EHYFOIa0wIUwDPQWhQh6Eh1Q0PZBNI99BEnj5cNVz0d
qUYt82NMy+jWQd/GpkW4cFnm9UZnxJ2U6XOQpzfY/qcUDK0T2NiM/IrxGmLIFfuP16Zt+g2qS8Ck
4BqoFHmwkvuKzGBKzhrO4B33Ln5kZTyOSbz2TaYu/cCm0kte85D0VFmP+Vufvg9jjuBdsLpIY/dM
P9Uco1DHO6/dNLfZeaSQboukL/Z96D4qR3G80XCtXfR6VxHwBC15cq1rH2Bm0RWoVvO+Xf79rZcg
gvbGiJgpDjwswqOzj3QEA/PvXKtrr39/lRXFuDfqHMKTspkJ9j3tJ61USVnAfS/v5BoAX2+Sa4d5
8y8BsI9JS9M6ZqEW8JgAL3la8CHmHRoFj+DJZe3R3keim1PecKtZcqMb4SP7bY2bJet2TspQMefQ
WxG2zBZ6luz2eyIJ3I1lVmodYi1b9CqX67iozi3uJRj59rDOQu9eQc5YWAFDXtjpn96kwJLFQbw3
nABLhkegzWw1Mc04WXXmeE40duKW3zAEpBlta2xenS62JTNppjJlT65Mx5O/ynjbnYcETKjPghSH
w+CRY9GoaJnorrZVElVzHHK4tzjg8VjBX51BNt4jV3O0gpSVLpFOMpyXnc5mksvJNOV3X6n6iLw1
QlPJec16GsIh8eN8rA09/dLpoi1f54OOQ/1a2BZRjIHWrVpKlyJXzT7tqCdbLMXIacFAg6xEFN6q
PVUwYEgOFEBKF4RFZFoF8UPF6ya4yEM9y1SbfeHV9ixWwy6nYYf5V09CSq8WPAx4ZctzCl7E2jUb
42Lr9SlwaADpGNtdHHfRkx++p/0kn2u7K1lrD9d61gumPmjo8eyxvXgqZfmZC57/doSyMR/c9LUL
EcLOaNiNWaElDZLumEdzfmRbvGpR9qpV+OZ5FqAz8ipCJCfO2Nxx9w0poNtQR/9aZk14M+xur8mk
Ov39HTjm8Fab4CFiQ6sBY9ni8Pc/mSfx9BE3wSQ6GpZZ3WfLiawJSkIBFrwYIGwIEq7GTpfrLK/0
rShcfx3R7efsuy3PQlXda9aJJ+FRltOlreJpxXsooRcrBC85PAiszzAUGMicfBjDPHY/8b791kYi
ly1VR9CoLWu1/hyW1otEVU4WpToYGe6FETVukdq/KiaUw3TK715554ZZxktddl8sq7Fql2wMsXGc
asYyUSgl4L/kKyD5YO1PJlHhWqQ2UZ6SrVkidUntZ4b8arlJDSgF5BeRlqWI2x3tD1LygGOZz430
dq4AqFX9bSsJMk+BuWxJu1sOY0uALIjSXZpZ+dLX6EG9ZIcIhcch0NRl31A3YSsK1xgeEeN20ckU
7d2LY3MLlnue7ojnwnO+RKA/EM3Cbi0bEQSQgQ4e4E/9olX6e9giwsf+Ape/vvHhMV5wTKoMsehN
OlCSf/n09Zh4DhRH6HHsNeU3ywK/7XYaYbeLoSLvMqgvZlpYREnX6sRAWy51ss6zPDsAZ2/ecC8u
Qm8ka4i7ESN/ek0vtaMBQyo5wJNmmTnApXxEpR0dhpRxBOgZw6jM/GErfVy4UYqQg5uYgW1L+thM
dEkGarfgdSzMVZV6JxlF9cVTT8phHtgZnMDZMCz/N1FnttQ4sGzRL1KEplJJr55HMMY20C8K6EHz
WJq//i75nLjnxYGBBtqWqrIy914b0HS24R7ntqxoDWuwaLN8pqDjWyAJbxC5szCOrNMQ/VD772r7
jruQJd4ljK/GoiiRF9tMlCPN9M/BlO2R8ailqHA0sh/dQ7PYRfm4C7M8fqVX/Q4W4TrkfkgguvXe
OGa6mkp80MN9BgYYcuaeduY+FMmbEuojCk1iJ8wzvXgwEUxKnCzK9kjYEhxzbb1JRPxRdC5CelJa
lWXsYaK9GY26AQbTlkOMN7hWJFP27ufQGN+kh7z3Tf/J0PcezMkAibZ1GxwDg+stfGuOnzNIEBd6
u5VNQlRo8Knrqr42mfpo6yhgCWBuZVkfjEF6MDvAGkp/FTJIPyiN99SGfYwMXJ4YNTCZGgDdtdNQ
78yGKI9x8DlVGfqwQjszXFrd+0l8NiVNF/Up6NCGYKAdj5mqujXA+zGr5N6zNIagBU3sDEz2ouQN
jokqODgGctnc+11ICkOTwUhHhK8SfnXroGrBjAyv/KIcdWAiVrkqPudZdt52w7Ej7wZkakFzyQg/
tXr8lCaalIX83RbTT92l9bGondm5Q8MZDM6yIrfgU+kW2uzCdLeaFF9V1tFDNwq5c/PsXR/r9lQ7
FKQlU1gc1Ka3dTRcTi3xg2stT/6ICesSsbEcFoxmOdh4+AqTlnDulwbjVwrVPnEQCgz2J7Jn5mO+
aq78furxMGTsa29NJ+yWFlXvMkwJa1IOsZcUbI4oqm3fukj79fAMsXA7duo49cM413TBoq1G6D8M
pYeCvEU8y5eWo3VB57t+lwayQ62or/Y0fQyBUGeybCtWJ4FuyYSnh9Hx6KCBXeiSRnHlDbvBaB+M
JWAs5N4SA3GHCSHcd357hSRbHwjWPU01+YlhFYPLEfOFrbf7lH0ojlN10SLk2J39u7OdYz5wss7a
GZQpCjwYNsWVm58o2YhanlD1k2JjKBQy9GOxl8nO2IhIPHrkUvRRyMRx/OnkTDVjR0NtQkaYdUJY
suXGNF3DQZyfDxp11Jmai+KbhYfAwkuY9NFbpvXRNURncCyT8TMRlnohiu3D5Pwn6/DhWR6Dk57U
0yq2d3kKO8v2ILIQAH6LdORSRlcFu6QGFIi246/MkpzsInp8ug1xX0ntl5i9R5agXMMIRnrpok8D
bY9ouMdwqex9QdI6uqYpmKAx6jXwJucssy8gu92i5myxgCLHqaLEmtgE4aaDL38gUfGQBslLI/p9
6ChYoom/1ngl2pbYJFQ7+VrqEIb1hNZTXjKHzUr0+/SWl/ZIbdNa1VvsMWlSpItxrb/0NZOvjiQK
SI/VuqnhsLvlwx3kv1lqtM0950BgTrNpO+c8+km67IZCbUOt3QRZtBtBoMVNzevuPkqqOdR9VJFu
sRe6dezrQr6q5ANOAx7JniVO+wI2uPe78ZWk0EVFGPxGEetDZq86Glp8bYMJyUDmfuWYoFcZyOBE
dOVGlOW7l2qvpgPxvBKcm6TnIG+gfRONEvI1jttFxlhRczmqmhHk3Ihz5BbMDNo5qf9pKuvQduSX
43pKtpYJY1y17S0bOLCDSqkXqFfYcjwXMyB3OuPJ+JygQ9nSted4jnoVPg2xLJgtYfcq8ZEGQ8nx
M19YIoWIa4vfcc+5lAT21szdE+G7e9PSAS1tmARwczhNg5d02FtIcd1AiaVdkxNgWtk6x8v7yg1C
bGzuo5QuymXvGr88MaVMhmnNxDWruh9G4RYbNwxLAmexzVlyH7HypVDIWIOJm3Bl/sVkgTI9p3Pv
YZxDGW7vBpD469yZi47xWPZwdkidXkEuRWLjkCDI0MfGS5rtRxD9q86Ufzi74GS05jKigdaQ50h3
a9bNsDGYt5aQPSKSSpKsxx7H2iUFLlz6hrJskd8NNrJcc7ox4ly1ZV6tsxBp7aggm7ta+hmpOc9c
intiVIjwiBKNUQeuOwWUfopk9RrhibQrDJ8TusVTnH332sB4AAVTWmHz9LXkkgkkxyGGddZebsnE
No5J4dWbOjQUkKMhu2hUHh5Ciz1XQ4CVzvEf0jROVo8KAsodDWPdfc/jXByIuMKwOsXGq4QKJiBy
r4g04VzSGdFR9Soi3zYCJEGGtEosuUs96y0oFNYQE351qhVQHcGIF8a0VBKTZ28K9yDZekLfLjdN
0z2Qj/PuFV6znhgkv7CVtGu6hawUsHcaYwje9Kj2Tx1Ds5RGwRmDYLMKOKjrBm5O8k+bVSVLWH90
AEYdflfpV/dnIypKspsBdAFKph+1B88bqm3HdU4tOSvjiYs6YFSL9zXkwh42ygEHCta5+SNRJ//9
CP7/we2Fm+aocQTtWqHjdepj+5Li47rVPjg4vazJp8+hScSN1j6SihY3c9XoTNOge5SNz7lTjhcJ
BuLBuWFixuVjZLtJWJSvKGyIMOAMT9rnC4RwlkdlOGf6/7/zKevvXp9dyZEiLKmfjrZXfxVpWDwK
Su5dAOVnRXMzf2A8cDZSQ2YbgzrYebmlr1QzdJsuHSnNLb2BUh9mB8Q4IAZtc9pYcuof6OXjFQEp
+nYg8NyYP6UMFiyHEwRosSNpwtEZKcaHtI01oJyfWtnjC0if6pGk6BOq6FRmbnxWtVE+vJfBSBcD
G84SJovcFVJAnfCZ3gB+r5dMCZogyB5RVrkc7UdzadTcrNqYPtDNOhe7rs+1lqYPrcZKFZjutxvp
tEXj4+gOf9SEWoD5bb+d2qw4k2gPnVo0O4h74Vtbd/5O579n1R8jlC+Ivk328Gw729vDOIcPM8JO
08I9d4UzMePsEdPPvxjvEI3Lkr7n8zenVqPhTTOOkMQYl/s2xGwy6ygoBOs1Ip5H5AlWfSBuDoMR
epDjyvTG6OL1/S5zgC9lUR2dg9Hp3kl9XZtetJUqdd9s+oL3Mel2OWevbdHaNi4nGig6fyjbCpLf
iN3GHYNsL7Q4vwqukGZoOHiMrxV67Rf8EuW9gmBQ2PFbhRxm0qcbBi7/5AEhAKDff06Oy+ncBIVm
tRskEzQhOuaXfuepVdTF/zS/dznX4JhK6bQ+cq0qj+g02YyImD14eWstqzH+Vzgl2gcAj6vCoMnX
sBbtDVr8QcYyyml7oyzJ8MLK+kcVVME6bQe5mWyC7ieTcToRn/uUUxtcFIOhiKR3Qi94nY5W8OWS
dOCgKZ4wisUOsRBtVfp3n/sII7TX7NvSrk65ieQupgikSuDiG7nMJhSzuO0Her2T+M0FJV54Q+1H
B8kxd1vv1WL87yaNsfcUlhAy4pO+zlGA2fqmEJa99shn7rIEu4IJM+AYd6P/0vk5isSe3lXl2sO+
bswFu7S4SzLrN5jvaLvOt6oGh9O2be9I7Du+X6awx776BWvLYN0HzOByykHP1C48L1FIAiHVCiv9
9nM5PPRZmpcCkOaczvcXZZ4dHSOb619sIwX5QBxt+7+AwGjopn36ko2QpExbh8UR6ubd6LikY90s
UeCgipbd39K25FHUg3cQMifoAznxwuzGv7Ux2Gv8ouW61dNTWUd0kOYmhtmM2lbrycp49jT8qc/2
vYtMPMFeSTz1+JowM29AVe/D0IOVMt8UYUBbw3FCJE/zU4Mk4kUzVbhNwpT7xp3aW216H3qAe7g0
Q+onLO2gOo377FLZAiYp1wQu6AejVtEyylSxHRqZrjmMYYKNHGighUUGdFMffYwx6zF1dgK131te
2AFJBU290dsUsBTRrMUkiPNL43ZTjrl91+hir+lQAzIqs/S1LrtbEQOK6OJb26LBG0mTvQ+wvXbK
4LKv0jblGBrHh1YO7O3aNzzl8codtSaFIj/YNAyXhqa6e1eB0QELJBbPp60KUKnyCuIChrmgMYU6
NHXlHscZF9JGQCGY108HNRBs8nwaWtLczBB/ryOTY1JTe9eS2XThZemyCbX6EDONRls7ij3lg1iO
89ZAiEACkRzuB6H0rL1V5iO0ZAHHQNK86iWMEebsS+jmxZ65ZXM3yqidW3rRTssDmI/tPEuPSabw
5qeyAG2g52mweb7dueVkW0ofhq/zV4tUIx2LvJb/XAxVmfd7ByDb8vmTrSwWbHu4nJ8/OegaEqJp
nwBw40KC4K+fbVK2n8/EIFMw7/H781kU5s4lAlT1nz9JT8dra6rV85mdleqm4pcgi4FpI27SPb+/
Pb+E72dVZzhjn8+guO39svXBNvHrpFFdU0OWRKrxzHXN33XtWOfns0Ai8/QMozg9/2EzUF7G5Hv9
59fnKdhWDFATJRH/dKJAWyXYDtgSeQm6KgvXPSqL7fOr9sjVpdqxYCTJi5uWhbeBLUJE3vPFdYGJ
hQM3z/OrdVqk+1QwjHr+W/wWzUEabkQcLj+5rwb72IHS/8/rFXl6do6Qu9IY5idnCR1/v/Pvzx9s
a0N9acL29PxBbldHV9hTKIZQgNSt4cGTibr3EldVmQfDfWqT8WYNs0vnVess5xUFrUkUNu28BFlD
HxXeWwt1i2lgw7k0HN8mvQR/2VVH4Cxyp8iqXsoqoGEpWfPBeus33vuj0boIyCksd9gU7fsw/08R
a2Q7wwj8lcFBg1UpIEp6GgaaeqOxIm4GAfo0ZogHGW6r1ogwv3TtWseDg3AeZECWo/Zy0rfEdLVb
OrTxVebTir0muENWCe7C/bJUoL9H0bCPq0K/5Ln7EndttCXjjRAygszpdIYdqsHwfSyivym7PMhq
7msamzN5t7H4BWG3en5O4GGaRwH7xpktRua8xTXTpxy6fq9bCsJE1kz3qZy2vlM0W8v2IY/Nn6IM
ZjDWDMT+NsBrnn9gHFEhuLb2lRiesw2Faldo0I03D7cQYF3t9nyI7JcgTLT35//QDWBWEqOEbNh5
JVtKu8l5pSypYVZZn/9oAeMjMYqbZ2NWiRiYn6o86qDmhoDryR2gQe6OOy/LxM1CN7rBS9esx/lf
NLiY9l0jUHeqOU2NpYz2nH0yOLsjuHfSuxRDi1Yluzy/aEmV7bjFkTFArxJEtNxR+8PJynCVgYaN
8oLVuCj/AYOlvpLWcJsi4z3vC6BbOYpoPyDwdiyGZV5AlCq4hWVsTLQs4FSZeMBbBXiMAMF1rILu
pmO/YgrcvWG1ZBw/7wpuoQX7tMKcPjR5e1N+FrxWNcxv5i79NN5ty/IuXNoH+vnyTL7Tl+707YuZ
TqdeYoVISSXnfPvSp7wtrcEAEJbWjpURTaIecZivorcp7f60Xm6eh1ZYO9rfzjLXJ21R+CEHypZW
UBw4wTnCh2NYzcasZs1DQhK9FzCgqH0jvRErQSoaHYGVXdHOj4bxe4i5cxhZDvT0X2NNnRvX1F8G
Uao3WIEbjrHg2fTot09R9j7A/oUbVc457mjV1bDVdTLszMDcaN3DkkiEJlmIXZMUq9E19CXBCGSI
zHM0gZdqY3kOCEtYNDcz/85gyOP2aP9pFi1OfyjTm05G2kvgPfBu4Byy4r1ZcLwIIZxcW+0P0hz5
XrfAoVNBHjksduopTuwkhx7hjfdnS5C6AD2JhFz07GmLY9KY/yZLE4ruIEdup3SD1fxuvs+kBT/p
yc+q3rGj6rfng7YerYa4UT+Kd8/xH8w2VqGYRs/8nwgEL4Y7v4gQ+sFUxWRXlDcmEzerbBvs/9bJ
YV6fysnCl8Fy0mbmvNXe6Tg72Dcg3Xo0EoMgaPZY3fau3rmLoFcU61qHlCj3CtpeXnXzMZGzu/UA
WQh1vAHODjgA4ZIi+OnDiIzi7FbS26UJcnWL9oyw75XbWS9h6zL4NRTuFgb9gfrsSg1gsouVKQQF
dsigei0kHKijHWYVngey+Ro913cJRlMwyZuoRIFEr91bVJhdVu7YfbklFpjMikiqm79d5LOISNcf
IKmmtva2XhH076TabDQK6G2gtVTeI9oQzRjGTWwlbNCl92oIDU/xZN8mT7Nvc9mEFvbGbay/Mhg+
6GP82RrOekisHrGP79xMnTyk0IXmj65M3rgpCfIJxJuRxl+FSE7KmYoLx/oX2jYI0YnWGlJawsh+
F4wwfnmVF+8cV7bvrXmiCaFulPnJFcL/wpllBMQtoUfAwFMTYOjpJBlOc6ZhUmkXpX8Uc9YhuZr0
XeckxA7I+MvzIzKGuxeXmMSSuMSQxg3KaVYNAlnmPMXxGa1ozVGLz4eY22g9du0lK+uPWJLJmMzp
jOH/fwSRcFHOGY5qyM72M9bx+R2keWcv7Zz6mHjRNYHUXlNCUyXz6fwZEok5oVvEc3JkQISkJyr7
kLfpcZzTJYc5Z3KYEycroifpQnvHBN3VppxzKT0bnZfL/D7CKh3P2ZWND/9zJM3Sig7unG5Jm4qh
Kq2WbRiRfRllpGC2cx7m8wvenJ35/Kifv4+k9iXsx4RhGZ9vCNeE/IF+lbhNUvw4lM1ZnKw5//3o
+TmkxtnWHIMzebL94fmQYYrYsEn9Cgn4DC2SPt05CdR+xn+az0c5s8qfn/W6OSr0+bxDCuYQC+GQ
Jqo1VC1zvqgkaLRpjbtTtdmvriSDlBFXRF+FXNKOgNKxJKnUKrBOdoSXElY3bj2B8KmhebIaxjnj
tCHtFHVcu0Lh6K/FnIXqYMn56YlHbeecVH9OTJVzdmo3p6jac54qb9bKnRNWKQwFynxsusWcvwqf
sEdVSH1mcjDC8lCrt5DAVicgubWL3GPukOUK8S2as11Fj5trpJ1XzbmvJQGwNEqwudaG96YG0mFJ
pgwvGgG6p7ghO1aXLimyr5oGEa6i25fPKbNmTN4sI4aOhCT93zjlawZVOyNtLnpgOQ8jZD6TEx1w
9Wiut5KIHjT2nBcHIOlc8tOyJi20If2wR7zJgQQd1JyJmxGOa9bbYs7KbefU3GrOz23cOt7pikxd
jznsbiJm12S7/K6yz2jO3w1caT+M2qHr8jmBr/xdz1m96ZzaS2pOvJaxjWVgzvRN5nTf2KTFwQgQ
kMyc/Sv74Bqit9+Hcy6wPScEW/7DmhODXaKDq5oM4WhOE8Z0Um5IbfwinZx3DyQWK7RzQx71bcxp
xKZJLrFrkVDsEFVM6eXjEyG92CLGeJzzjK0QoEowZxyb2J/UnHrsOkb7xXT8g+6r/1dDpAPDnDWc
yfW6N+3ukx6b1vsxPR9vXJMn0H0CT+V463fOS4JN6iasZjvO30niAkKkEv4ihkQcIvkkjhZhb8Q7
V3iL3Kg4D5VpPxzte0xF+VknHWAfZnakrkLtyvFLtgCBed1gHsmpGRDO2Nq7ZDVHTFl8BS75ToqO
+xYsQHoMTZDzASouN/FpG/Ne2rlA/myyyUEBRTb+EXp5tyUUoD1NfozMqdHWaRmmZ2cOuSZ75Wfy
0VYxOq6gTaDJ6UdCNHGV4dSzr6oOKFaT2nK3Uz4CZGdGF83Z2rLJkX0jRUkhX24lYVdD5f+wuqf4
Mc0AgZ97jlM57hTCsoZ2Mq3yiTMiPd/6DbJTTIAAURB1g3qGojhkgUJw4QAlT8PSPIi4RFlqegwg
nMFFDcUErjYJMI/kvyixxIkzEDHj80dDGPzr6zYghbNEzh9m4bIjBp56B0xQL8kSgPRULOepsx1O
p6TV17ErMPBlxpxsTk8PXVF8pv8GUCU/cm5bpgEs9bAbyLWolEQ+T70ox/j0fHA4n6xre1QL0snL
tejhOLt9BXMtcPW7sCoEK7pxNAzn7hYjge2B75xyJAoECXceuhPUbqryK9TPP2PjYpp7cv3q4KQF
Nxe92pLsWzrJdhwekT6Hx+dHekmcZen6f1CQ2ltHEkaaK4bsEL2Zu89B9HO6fDin0Yse2HIX4cI2
mS8c9fmBkV12HA2C7zVOdBY59s/P/O9rVTR+6wPysdHimyzkJodJ7/77kSjeHTybh2IgKbeaH0YD
AV88qh3Ga8ve6QC4ll1qAKedfzbqN7mTsbuW8zMCWYkfM1sC0szfGYyyQ0nPp5KWt5cK3FlooseQ
0bmO6G7nOQcJDnKshRqAz6OrNcWxavCnqpjBaVoyoHGGei+Bix3BkfVHXTqQ7v0kW8UqhYaVL8pi
8g+lZ7Wkkvb5WZQV56MhTGlysf+MufX9fNaNFQHN8+f/9/D8XOqkL72nh1uyLAB76McKBt9RCFbT
sUCDFtYJw9nGsvjbR7xCjshumMBJDG930IDH4/PBQPq6Lm2oKHYxHZ65LhPFPoYNoHK1MldZbPZ7
QdSOwsoKsMVaeVNTr4h9xEwax8fni/d8h+IoaAhJcInG0PoLPMBgHdBfvWpxiUipH6h5Cx/RqsDI
DnO4/LCNhgliq8uvjtQFN9XGH962V9prxgXNLUYBi0QxYCRAgaoHIczg/EfzvVWFdRyb9kA4l/ib
5/Yuch0F8hvVC9aSQ5RbF0bdNMAR2dIKN7TPqZ1IE1JFvAHqOhLvU3TLSmvzW1zGp1DOWjGrqK69
Beadzl57iTvQJ12NZ9nBpbK1rD46lxaYGC7zX2Ze98eMXtu+EqRojUOTHJkPGbvSqMgotpCN6gx6
Dzq5HibmXCgZU35hipmuDd8HzzCZOaQu1IkxvBbqRIaCafM77YFLQ+ZDIOna95JQwYTxOq24ZRDb
rPNhNB06C8dZVb9p7J49trk32OQ/ph0BI+L81cdwNdKJkNOcBj98hlp7D8rUWOFR4jXRcSOC++Ds
UIhzrGfFDlRGwhJSDqSdaDgCDYr4dpaKVw2kd6Pzm12tE8KHXwtrQU2olasRY+cD6LRKK99NvOYR
aP+yrrt9B1+0SBkQyyK14f4P9A8gkqw7SGUX+otindvYsUZySnaG9H5gZXMJOZ7/ZoTA9n2mfxmJ
ZfZIXFvhWK9J6dYrtAbuFV4H+OP5IzV140KV/rFsCJpLcY9jDmxWhj7qL4U5nIXEQRH6ZJ9k/itn
X8UQjQkyIWofc7ME9HtM2Y7AzxKkz9aMbS5miX9vgP4TieFsOrYH/f3Vwzm3ITC5WBINdmxM4B27
WOIYc8hVAySZ3ITNfDfFnpES0pEU7p67v+RoA+S9MSqN7nVvv5D09dmRzhmRWm1VYhO2NnkflLIs
DyZxolE4l8PVJXFJFlR6nywr2q+vwpa3oSn0awp6Us6gJK+I0o2EHvdNmlXe9r8cqG6cl7XFYIAl
NIfyvRw1JA5s0SKoaEjBmGb49BkQObUctabbNgwcuJo8+U21wRqhxz3NkmE79eWqV+WOcaa1tq3s
b2oav2pjT/quvvbNTh5Kyr4xMFdeKZndV/U2lehfPL8dMCGRSueEk/5Bs5bUqVm+Y7rGzbBufRYe
M9oJOybXikSSZqnjtkdjm0k7vAwVnsg41tZU/IkFj6t0vGFfJom2SzoC47rakcvS1H6xOyGruGq2
DK/oO1YKMBfbGccly7f2up9fs8j8jYvcPJqBQdS1jRQmnJovXxlcDlH6KiujuIX4oZhdy99lLH73
vdoa84tX9CA9fT1jzTJe8M7Fi0Dq5QYWxNLKGWwGWQWIn+CAhWjGP0iVtKU9O9fQ7cCrjixEyOl0
LlkmO1k1W1UU/wQT5EZsR68jOTmlVuOgU1UAsDqacnXu/+kJtiUgbk5Uv07oXLdMd3Z0L/HED6bG
nE2WuzyDuu2MnHbHsSS9Xpst6CMiE68GEJgZ6UHzx42cohX02BCgcTPu6HL9Ve4fJ/aubm/Zm0YB
2SqJYNvYrgh2ZLRZ4FVO3VS0ZwBc9TLHiD7/wxkkiJEy3+kBNgA9yn6ymQhKUgp4CrtuX0P0U6DD
ADbiWjaCIV9EipfKV0hQRsSGi2ok4t7Pwmg1Rj5EtZGMkKjiGI+JHPWQg1/dbsbTODXGyQHW2+YB
Dkg7yZf42oFE4WBCmxb9oB/mxoFhrwc4F1SXfRSwCvuOeGrgSTZN3mbLLhFtGnwRCDire1FmLeLq
fWoHNX4SivJSVi5n28o9t7SVqsB9kemLh27nBZOYPMP8GqMx2bkRemG9oalnU4E4iou3aX0CMtoc
cLcr8lXXQSR4r2RiQ3Ny4mXYGUwsajIRHQdJomXtYiyAL88HfdF01jYcJ/tYB729hJvbreHCYJMg
hHeraynCeJmY286R3lLZ8THDPcaEz5Avzwfg6jtjUARgZW9exTkHwyTL7k/r/kq59NizwYhDgHnT
mw7MqUr2+Og8B4hDVl/LwM3XdHt+TCr/Rxkwi69Whc4knOtpyAD7F71b7/EV/sTYDdd9naAsjsYP
mJ/W2oioOwFxXUQkl2E5fvB3szbr/CFgmoBU1fIElo3Zh9PSvR7cRamch1QR3W/vsySK9DxxS/Ze
SQoww2aVYKug/xqj54U+5umDB1wB11Cfx6swQuou9eFbQ3ML4LD8QLI5bEwALiA0x41wwebU9ton
4wLhhPkxx7lCvFxGGkdWN4+iM4lzr/yn/RhqyewlY9crUPDjT3r3B/23iIwGdjG/cCSbBYdYugir
CAWU7vbQiJRNIJr9akHIX2k2fAMvXwpH28UH5t/9gmEyORwGLeEUygSxkci5oTFN7HT2Xy30YYyF
xTYaQh/9Ne9nb5dfTprWHJD1H0PT3j0t/KM3ocWCh+veipIP2RZ7cw6qdCbt1AIfBZqOuSY+CtfT
N0+KuJO7cCeQ4xEmyxw3cl6mrP1HawEAfkYMcSnIEWaqN+XhH/5rxjptmDGDcjYPk2f+KREjLIXQ
r0UKMTbk7SXemXqhxPzQ6NBNdEd9DWAquJBXBKNo+0gvuKnHrL33ru9BpAEfTyqew7fo+hQ/bLoK
o9uzZI9q2k5B84NifKe8iu3Z0+oF7YB8kzkpEs4ofAyGHhzDyR4XnYp+Rl3/0ehswLuhUrAA1njJ
ymM0s2rKLF435GCRf4R3qoFP7iELZYc6dWTRBcJ/iwPuG5aL2sZoU0MLWOCqQMuI2CWMK3cRQpxe
uKM2Dwyxk4fjFpbC0qktMoJ1FGfmkSVkRRQHUgGsmyMRBBvpdwZ6RTbHIuS0FtEsKRv73mvBRRJE
YdkxKR5lR0pbrpGXHhfvrRbcSVNmKp9NDOAEyKJq0hg0mnffqT7CsVnUowmIneMaJv1lOnnfFpMX
VMvJLxskQWIk9a2F0RfqxRUCzw0gm7HoDfsbb6ZYmi6tqZJ4Yu5Dz6r+hBqztRCavdblA0Fg2Vvr
gS8B8evL+oScwdzjj+XPHs+6omPYQ2Zd+zEpII0G8DoAzdVz5AhS+GIuAEvLD82lk1HXT3vG09nC
VHC5LKf51ky2C7BBhC/k4jUNHKoKjxG4nu8Nt8LQx32ToEHf+FV5ZooS7hM/e5eIKuafVeX71ozl
5j0BT0WZalJPer+CFsNfWhMI4UnnJp2R9hf51Eu697/R/OBYaEbaUPXRFgjhnDIiaIXThZb4K8dK
DmEQ0aPLZLvMvf6kxHdihgenFTGKh+AjLerPwaEsJeUDlX2vLtw6awRJNntb9KNMbEpK07uVJ/6o
ABe9Gr1dGRb0YXnX63PRxrRy/Px1Ci19mdLO3ZKnqBtoYTD/AHlUOK+TPji6QwsDTFIapgngX1Qb
uyyKMja9il3W7LEdD9+sOfbG7lwM4M1GqYmCM+38ZWzhgypoFCXCOJmQGKw5BRGNbZ6/I7py4AR6
DyaA4LApA3ckQv8yDJzPs13MCQltHtG5qdhhLeOUxVpC0eHWl9Hg4lZO85VQEedOrl7p6N28xH9R
FvMtNAQrM1IBrrQRV1Xe2YtpMh5ANGZrd/9qpwhZSu3VDet/1IWCQeWB77QWcaVyHM7ByguarZjc
P4Zo+OPt8lfdqlM+GiRgaPlrK0s6KBo9dsSnCPaarNrlstiUZ1Vov7VI5qfQPOctPQYlOB/gLbsM
cxxryLiMRuZRKxTEmPJfUMEA6xLM32q69/5Xg8AaQQr7knB1wWygwzShXUYR4Rx3asqo7EPRCSpt
reUyl/QNkW/yhoJFK1aRR0qBSUhTqJAm6+RAu2l/1ztok7gg1XKqgWEbg1RLV9hrx6/2re4MyGAN
hFDeAGSsN7eYjClRIpKApj8oDe/JfP/7afZW6ka2lKFz1hQ3dtOptdaaZ94RybKTTesanVBvpt+g
Bj4tdx/ioNQZ6Silc6ZwyTgIArbL2CcMtURgoGh82KlN1jRBoJbCJEzjhyCntY0YlFhaeGkkAS0j
HQK6roU1+lhnUwXWEgTKqwi0z8FDhOnFvzizhJgArlE57Tk3/OPu4UWucCLnrBSuwzbZ5vavwIGZ
N7rwJutjHWo6nNl/jlNddZ2lEmdcnHuXLHQ/e6/fTy2a0bS1VghRb0He/BvybeuRpF3jD4MzoDiH
HMiQ+hmoD5WPARDvMLyW5hI0L62AoE2JTBPV+GW16a8e2NJiqvV5pVqXEQ4nms72puKkoFs5lpCi
FqtaIcEMdQMs0EB7ncicbHrwSn+OCb/XHEPWh+xiesRlmQBOEHmID3jcqkJWpQQTu4pAiXU3iiuC
zt/eX6GRdEBGM/omPO+9Ehgakg3KUnNfevIAuOIUuNYvrK/eFlJWtfYyCePQbBeydtrlUHnoCuxr
77VvGuCK5ZCAg7I5rvjDu++QMAm1LFkmJI/H+MJdFAMhK29fN7ScA/XjhaQZlCV1QxR0atWm/jva
JxBwOIQxTy2VgkDe+mAKc1ZvJj9kQDgbrhSJg4EwiJeE818OKBGbEzZs1HjacAv0v3nAIVT7DnG+
M1qCjFE2/xKZX4OwVfAm8nWZ0axoSLXj9a615hqZ4iSC4m6H3ZVFyQzDjYXPhkotAdZzozDGsHMt
2+HhxePBzJqWEnG8sMqeSE3BssoC2sf60gzlxcrGQ0jw0cKsK3Rhinve2k+1eAvqHIBCuApkzijl
rf0/5s5kOW5kzdKvUnbXhTRMDgcWtxcRiInBIYKzuIFRogQ45skxPX1/UN6uutnW1Va1KatNWsoy
KYlBwP0fzvmOaWD+zWEjA9mP6TXMeWGmxB4/8tP7xLX5r3ic6qmAeVi++QEHQGfpGw4TqkXvByKc
e3PpHnp0FMRe7Ymn/NWjnt3BN3p2A4T/CDm+u7r94Y3OtY95JdM6jD0CLayF587rYYzCIMSb+lhy
3+N8+C685d2MeCFix8AK2obVOFF02vWmn5db5pRc5PBlItjCe2JOw3lyPxgUAJDmjOvxx5acTBla
5ci/qSM26p55I5IGEVWPqFrtS+K0kuHBEeoEkOUYuPIp/6gTRqORGK1dmYyXPjUwkgXgYGqrOC5W
+U3bUUUAdxLtFoff3rE9H24z1atd5HovDMrvVuPMp+/OKcAvuawOiJgx1/jliVFTA8QFVkYAIopo
Z3FU+klF5XvaErdnNdV5MHsTzxifDT8Y061huhWlsdesh0hXeo11Kw6ULrxMUIY6QmNOOthPgX5v
uokQKZHm6O3PGuHVhoDc+Cis90EPR8JalrDG8LzL7PLGQ/sZllVPx9cTXMUJN23tdnydlUHE/ToP
UJl5jKOeBWKGDL9bxl3gZJeVMAxWA2dIamA+VFl/lonYVcrDGTKiOImKU25Hw50aMU3032Q7HAo8
IsdsLHqQ2wtJZ9JujnMZI0aU5g8JwXzHUbfPMxhUEEYrrtPTPPlA7YAMbeKoPpc+pNBlKr98tRYa
6AG3PQf8ds6K19FGc5KYDolgw6leXUpdBJOjC0CJsJMrpiRjG0CnPCKrbEEBMgtmyOQ9j5OGCp4R
K2FB7kAusOwmg3ZmpmjfGSot0Cq692S1vEd+NlGgoncy2E1RhyAASOIjqTw0YcnR88CDCHZKB3xE
t5lE4IbA5Orez3B9bqVR3YxBzqnjRIj4+wCLyNiiejR6a996pRkiJd/3c3NoOuKTtENy0lRwjtUC
OUyqURrqhKRmeY5qB/ZUzz2TmNnFQb/bks+C3LVl079iWxO0El4jQpyG6s4cJU8QHqsN0pgPe2qB
CFIQoWbakZcUsZCKDXYjLPmr6j1ikAyFO6BEd6/mCPSpIBL3JO3pzXFhN6IUMQDl9MVOyoCNjUrv
dIWle6V0E53HpN/oe0Yp/c4yqFPjLghlDuWz9Y1Xhzp6Mgf9hBa9duvQ5XaBaBHdAlNTYTe4+GPM
3NqmJcQa4DYgZIXNitM2i33uwDwlO+dexeBMMmAgxXxJgVCfYvSQPB5AiLLqrUBZjhRZkPldtx5g
QvS4FqOqa8MerjUIAAR6kO/diagFTyTfFkGpRV7rRhMVscXbxVuA7Z676hvaiUOw1HeWUCQIs2sJ
K5vwOPgXI7UJL5qfZvtBWN4eoaeFB7osd9nkx0ecc9RNa1Cr1x1ds0f0aO1adskEU5lvQRCFdQe+
0Efvxjrvm780EO9W46UJctyYIA8oeK3pDMJWFQgomD18dOx/19UNU6oWoNjiXorFEqGTyQ/e54DI
zsLA3+SMpr2jjbKd/JDi++A6iiDQSffNHPFTFTY/ZZ9nHuw6ORT0fR2i6TzriO9JGL/6enyJSHXZ
Ao/KfCvexnMZ7dl6l6wCaZq8XpqHgesURxc5klOuQ3hHpzlhiWXik+Oz2xn+TCKnLjDEqfaud+N5
J+IFXCEZQEgrMcFKUBuoL0g9Cn6W7pwcyjr7WlLjVqpWc6uY/mZkeAYuq9kvlfk1NnzHFbEZJuxW
ZlPI4ISGyAgxZDg5OeaW0ifEJAEiCKUJPNt4zVVp7+q0dTcen6LbIM2CXgoPXkSvAvfIrZ7be5tM
gnuSQs80EGHLPOpWEsdGT2s7e5VJykMn3tsie1JjTFwZJMctCKPn31SAuSd/zFDzwVvsvZhAtfcs
g0jjzqHMVkkZEvRqbaEVmtBH9NXjExT6BfrMfTv1DogkkptJdUuRGmQ3otkHLn1j709r6fvTirGc
Oo1FSCKL7y2qUTLYD0S/ULTgp3UZX+0Kw2i4iAqHQQi+srlikdcG9Ru+ZagTRrtLa8yBPgOkjTkt
14jtxAmuwLUNyANgxtAhhKXulOkIgzaCNaBS81xY6T2WkPY1mgx9yEbCVzTL47CYy3NtUHhW8XdD
RT9gmp2drppes/ktRj2DkZE9RTBTh+cFgJM4W5B6BQmbTHSB7GN8crXs9G4u0ivLYvHUa1YIzhLI
vRsdTNEPN0TR7dVYpHsvzr96aFhdW+lnGUAvJjhu66319JA5T8o20YEPF3dByYiyiT5mAZlQ455q
hPFFUXAmdw4vw5oZVyZpfNBG8+jbEONso/3RI/keUgIHlzKKbnxy1erEnrcOcUGNavSOPD+aDbzG
hZPCFQVt38+KGXLcfOOeuXOAxobd2N8butj7SWEA/eSurgCN7bzenrAkEJwoEnY6dIlRqA354Tqe
G8bB1O/KnkNgkRBOG2c8Uu19BIGGDYVZFv6QeED+1YdVFSiq1cLdtq5E8oyGTLTlFykvjPO2tGPD
ARHurZmDKEpRcxS5uZxVAIaM8uSkGHCH5tK4RwQUYAEZEIHVxEG52EOxnaLkMSdQcdBJc9VdCLGC
F7MTLcyJZ8KRoE5HZndqqgxP5MiIp2oPqqm8Q8Y7rT2BrmE8lio+oUDwDoxYo61Pq2+V7yq+tZu+
O7m6+IWa4DvbmiePLwpI69sAdWQ7O3uvvxOZ0BgQWtX0zylZE5uEVN9ImMOxWPckI3YNJ2iusoyN
XWumLwNvOz/G4mmcbhd/qtcG7lgStxYSV7jslDPeKYOhxowsxXc98qYj7kgmfM1eaved62DLrCn6
NlbJC2xfZy8yaDv2DF1vUcWNTJBD1IZ5iPlAIHbiuwMT7YM8z41DNxJ8FjTIJ/EHY84zcL5AkdYP
LYkDREbvPJyy12npCGjOOl4xWFV4w3sILBUkbV2EZtCoG4s35ODiMIBg8zSoCCVvj5HLFJL+MSMh
KEY0MhCN2KJ410n1VZMd21jOmwyU5hAbmIdTp1cD9pTM2C0t4pt11LkLGihYLjNz5dTYJUauwnJ6
z4mVMyj4iRkIB6M6uk79VXDnAJvhFF/ZwfXDBPHqVOX5iZ39TkT5A4k+9xGT6k1aMH43TO7CKrfu
xsV7ShEmbqYF8kNRwbKJO4aftWbH5XEJ0+qYO8zB61RA0n2ALB56NPvlEviMALsHZRtyn9Ud9NDL
Ujcfttsx2MaEvimbs5Nm405xuGyMFKkEaUUG2IEKud7qlIBWz/TL6srL5Nvf6xiajmWxo1tgfsio
RD7l1Ke04JUCzkOocwv5YQCHbtiM/qUG0GCWSABNwfcyoOMPop8FE3ckFR5OhoCJRO5KebCK6D4w
kO77xVLsska9MxtjkLemsrVozVT8q9Kgb9c46FGKYi/E8p6P6ntWNiDeGwJezNRk40tiVlZwCjVx
GZpU3DViGw5BPzvAZq/up4JqaHTzC+4clsYmIVUwk5Ka+SeZbvGxXlkAY9d+NnaB02bQJ0S7yT6T
DHab5UFkTXTv2Sb/SBxxo2p9tYY1OLXzjlmlsqNtWSeAumBuTUbYVVFRHpvV55gSMjyPLb83ZCu+
b4fBZpGj2lcpaoFWDS/zEpxngwuVeJtt00ibzoEE5WX2JHMIFyw5YOqbiKv4KmqE4THR5Ar4WbWw
gGRJgpnN+N51rdgloLC3VWNfcqP8mcMdue/adpe56zhTNR+mXfVU18zv3RddOtY1Fcq+atUXdxCW
bxFSlKdsMbxNGWfyJZ5jAvkYHdYOUbRrCJU/TSdrhOjhI3j1dL9R7Ky5zCb2z+n0YvgMuX08Lnbt
aCAylbfLUHQ9mJWUN7rvbwInzHTCzpzXfreM5qUuh0/GmNuM1O8tTfALUJ1yW65SGVW/91nWw+ri
bneDD29CccI3/NMM9ok5Z4fBhPopssgiqxtPvj1LzFzDsRXZZfLa5Iwz3s4+3alEv1zXjDH6bM8Z
d4OZHD5hwMpzib863exbt7tB3PxdDAqBwDCcEd6wAcKtcRhLmN4EpBOXicyqjPIPQ7PsLOPmc1bO
u2/jeIUAlWwCmQxPlpAX7WMPhLNEToZT3agOEMcqDjgnbc/QZLmmLX4FgvfoXn1+1+nZatgCN4Ub
5on9yUbJZK9AzIrtLemB7uShxQ89JNaEoEeCcWawtuQmXC3RChLLl6dAY+qJzE9OlA/1I5AZVAOX
6zty+723prAkpr1HbeRuLC3VseOqEyu5zwsAqvxtDcZaI7tIxvpLBtWPqp7hPCT9n5FU//bL//Wf
CBA7/KzWaK3u92/871+5Rlv9+6/+w5Sx/4EBYj7BW/9xgBjfbhurz3/OEFu/4M8MMdf7Qzoe0mxh
u5ixTc/+Pxlirkm6mGRWDcXbZLovCAr7R4aY6/zBmjSwUC97wnI8yRd1lV7jxVzrD1MIyw2Qg6LR
slzrv5IhZtv8Tqy05rgqT19//5u0QfsFDlFlgeSfNv/yf0WI2XlgTzmEYjcDZEdLqXLK3LgjCjnK
1iwvFBTVp8Yiftd3kO1GgDHQsjqMyptBriLyaCLwHA9cR9jHyOA2bGJXnnPLq4+ZGoPzONQkauml
AA6d5NUlX8UDXqX8x0bG6gEpP+McE7bynRgcRJ+znm7dmNN5DlLjc4qhD065CeWMW2Xc5rVZA4Bi
U/xSugY6kKYnrWbwkfT0vc3eug5wO7FwCQ1DILCpOv9ERHZ/wdBYvsTYA05IP9TRMXp7T7EpP2vc
gp8az8WBsBFIW1K3PUsuO7gVnd+eUreSL4Uo2qca96G/IbYIzblOZHPM7SK5saXh0FTKLEKboKPu
hvXBxNLfXiT57EVS/wwkEBhMQP6vFqL16s6nCnAhf2JjYFTYoQzI122n7ndJaSChzeMGcaaIgvkK
w2Sg5baMg+UpBqbezPnfatd4zHzUI2Vrm+9tylWtBju5zWyT24EoJuSUa4NQc1ux/W8Qs429uUCj
Mtz0ZqEr+Ojiqf3Gf8m/upqqC2JpcGnwLFNPNvBEMmC1N6k/WBcisypiEqoI2jEJYAgJ+kDOXDCe
OuVWLNi7qMl4S0VKKLVRJ+Rm6ujoTpV6sgqPbXTguD96I5ZvlDRtvuvSKrgNMjzXxEzI96Z3sjNg
5vwbuAD/nWkzwg3VSPZUDTIiRv7dI0KE/GdvizWdsRNYkPuBK73W2tp08NtvfLtHesWOg2ieHAoP
ZLeDcnmaGbmQk0L3FUZjbPnbFeXsbjEKekdssZIqrxOPpjc7rzX35F5hRtAbVzTQ5Pwouq8NrySW
p7NZZA9MDL3tTHDVuLEzliPCmkGU90t6T98bs7rHdPZgTiJ9VVU7fCW9R5qoGHBVbAbmZvuy0Mav
PvOHCzHi8jZOiyQNx9akBvRVdgveULBdcl1DbqpkZqKPEUpOVC6NSY9vxnvC4/w98oHgkgUYimlx
yB0A9GeNRM4GJdBb23du3b5dkBkyEMabYtbM7jXbEkV8bZUNYYY88sTUvCkPWVeCH2H9FXxfLIoU
mjuvfoAwkhAhFQ1wafMcuISVIi4lDKh2kfXYMDMZn/V0FaKLfOofhIDqAV/b+gqDIvjyDS/+CNwh
vtPAW9IwgMtT0FihJt0VeuFzsuZqvmduO76NaQKXrUOFU0Pj8kSzm+nml43RJs6+9EdZwnXHg0RD
bzB5NnHGtPf/dFD/PzIUbYugxr+efy5yNHxbjudZnhTC+ev5l1t44xjnl7xAAP0YyeSnyUl86Mft
dGRZBHffzrQdIuQfnp2OLYbESHcvMBocKgTqrDzT9XMUY/Qzm4hKKsjwu0RtoR8taVOEeoQ0HKiH
6huL+/keS9lCNaS+4U1KX3BfAvhmPh+FToAqJfItl6WEL7+Nk2gvo/T5mXWucSaOgkwH5S/WGyU3
iCCVRebOaMw8Z/pGSFPMTosuOsc4oGv1I2fbR6ZdWw3ZTsuBvLkSYf7BSKP+Ka9zm3c7WE3bdRzd
NdJoLlMHOMx2yuqxGbpm16oivytSH6WDm8XzreX7pAW29YgkbTHMp962EBNYTV6cYUgzxWiXkg5u
aMd27xE8XNNzq+ETrg2QLrn47afyNGRtuxtrNiTmhO5prD9g1uToNt3mK5N4I2NAFnCba5xUQZBa
j3HOm5Sj5b5guIv24+DQsDTaZmTjaYz6DDjKoaSwIs1IKjnfRgFQoi4yxVuW6AhArdbxK64tZ6/H
BjSTh7mZhT6pZdMyD6Rg9OriAn97d/REkxhxAuC6N9LnkUX1KbOjx0VAx6oGjpCY7IPQAaADqCjs
sAi9NnPO7heVjQaqNtkw64TYsfhN200WfdTRFHBKBHE4IYjdMmRpviPSJzmHn5WLAxhzwFcHmfku
bwlUSRN7eeVnW96qxpruUscS76gSnRupa/krGNMZMyHRSZHrBsc0Xn4E5YS2wpaLuU+G1HpvErtl
XC3J9HOC/JyOwxDysAEl9FAkVv46jK4EgMiar94h5oyfstLl+xoS+SSmCoEmg7edGwv9A1BSeQ/n
963TnPtEPcinqqjFzoYrdjVqJA1mznAdRW6Nc1LWD16s5nvyUNgpTbEhCfftNCdPUB08uza+Z7YX
QdEwAc8yLp1vB0VLmqOtg+fTafc4qH58wjSJ+Kmq1o1CPj8F7FvRt1tst3h0btrBl6Fa8nFXMbK9
0aU5Hh0CJU8VmWchMyvgkmh9d7Zlg2EV9roO7fznpWfVF4pp9s+uFTg3KjbT45Q77XlqJ8qJ1itC
KaFZTo1vHezUskI5GN3F8JzxCluP2OqyZ5hVFyucOxXLDvjKHKLaI7hFujE51VKBO8+ZB9od0MdA
oQf1nRmnEZ9Yv6+HZdXcDdX2/390WTRnfz27HGHZdiBtF+aFawa2s9Z2Pz5BA8fd3/9m/Wu23k+x
7ltiYYjIO9oEHrxbkUfL0hY+w/yZA2ebUPzcdiRlEF8RddeiyRA/BnWEwtvCa9+ww6g4FjfZVHiP
uBTXYBBP36beNJwIRGM8xcCOZV5p7/sMBChsLLAfs1WebBT06MNK+wCVF4JQPCs3TFuVXjtIacj/
Jz/kSe+xFMXdTtQZMriC5skr2/IGCA1joGWWhxleJw7+ejoY3Ww8DrU7/ypmRPiW0xb8pdNqh/hH
7Gcbano/BywIDHbEUy17cIcMBwx3DL4atoBMCX1+SrhCVoUU0P98FSqCvBAPwVy+mY7UYdSraZvq
CieKX7CSrwvOXkyMVZik4HYLwyn3dSqtk4Fic908dk9OatMwr+WZzx+wJ9fk+0IthhITq5C1GsAI
B4dbO7AI7pou2Pk26sc+Q2tGX5wdSHRAARno4OJEsFdtPcSHVKbOzusIIBw9nPMOc6QN2U7mWTQR
U7q66h6sAaMoCR7BtiotUqL9qNsbcjav1eCxnaaIC1Xs/ijaFCIx1caFxp3lFPSEUBlwwGDzSDB0
7hTKuPxAtHfvT0t7qjvM092KvsB6RNxrT2M8My7Z40podou7coP5yYYmHN79wHl1xIwWh6Pi0l+S
9U9YFjyLwvGJTcKrv2Uzx/LLJCQ+b8z+YKxYVmsg2o2aHg1JHzvfGP2LbyUeWOJpG/c5jhj7IIuf
b7MgU/2Kwjbvis4jag0y5nhIQe+9ojp1yZeApRwKA5xfRfrUrUQu9S5kwGyXHI6bYPTdb1NaUm3Y
g3noalF9m+yG4XSXFohSqgScrVX286ORkQ5Oaxy9s5eAwD0baBE3KErhhAZ5ukfiY31UEBSvVabE
A160LMy9ZuR4t4aCrDXQHjcjKRt7VNHjjTPaZJLWmWCfngX+nYlx9jhrbZ/J6TAfx6JJ7kyC7k5N
NNSXuSnJ9q6K+NfiDBTxqo/ae5ornNKRWT7bUDc27JIqYPE+ZsDZGc9GKZdDEM1FEpY+QZpmtRD+
owtEoYaw9bEO+urULSSs50SAQvKHkvpAYSdO2JNmGAD9eNv4nnPjeXP0pPO0O/ToPW9GgHhPIBjo
J5Z2psgUSTWHQVRWuKUa7yHrTUZegPDa29IcGOT2ozP+dDJT3o04nM6xkTeXevBLeAoOqMw27fU7
Duz8anhJ/sYIi2AZVOb+Hdii6VRZatovUQPcC26+QkoVT1esmPj3egqo1GN63AxtcpBxrn/WRULN
YjjJFR2lDW+rBDh2NKYO0yk1DHA9+AR3daDjH5ZRpC/+MPZ7f+i4bwdGekSmi4FWE9v2UG6Rh+Mh
zoQgVVYm8TXwkvEwSxJuWdIivxKGDcsSVwUGADgZbO4YxIRTliUXRLHeJctZNBmR51zZrhr7rkzl
NU2T4ifLlIh1eNLzx4K5G9/TIggOPY8z1sCKAbmX+rA1XXqVL8P1+h/DqIyjSjLrI4snnigWrYiU
KkSl97k/ZCyTyqq7tbPePSQ8PRhZZxGmunGYPa61FwUQZRhO//yuXmszigiKOBsaONcC/ofMDu5g
99hfqY9vK1pLvDZe6kP/u+4LfteAXkDo66ZqTdKe8/qTOpBqsekHe9uOFUkxyVpOTqPoxi1qgOq1
/V1vZizZz8NahLpatxesr8677eNud9dite7MKGSk1l46QGthQjH6aur4GwqkhbldJu/btezFgDjD
z1F88MFaFke1MtkrUyovnbO8muyidzT1VNLeWlRDnjXu3bXQVnFOyb0W3+mfdbhOp2PeLjSvTE8R
cfdFqNeLtVmv2ALrwD74fe8iNqiPlAurHmW9mPE/KJwCmDXb9dpuDXcO9XqVD+3vyI31grcKYora
Jcqu/nr9F2RchQjhrYPR+E5YrGVCDrubNCndnkkkWZ2iJA54a2HhzGPEPnItN2bJctlaS5C0wETo
rGVJpbBeuGupwqgeDhW8z5t0LWQG3pNwSuP8GMW2OEZrwdOspQ98OmtXrOVQGsTjk0QfdmT7zS2t
18JpwdJzzhNxroUzEu+5VliFRWDi2PTkqa2lV15iAcmFXBfUa2nmrEVa4hEcsayFW9xQwllrMVev
ZZ1LJ/7UZWKdrzdv3lr8ibUMNFOwyN5aGsZuj1xnLRdn2BqPzVpCpr+rSbrxZqfXEjNfi82ybIYw
XgvQmEq0/V2TAu+y3nm+QY3GJsOSaYQM4+aW2LOhK1+TIoIUSyLyr2Wtd6nxvXevMaa7JSDtRCa5
eId16If9WitHa9XM00oBzXwYG2SD/pKTAK5XXi/FnafuHOqv30V4FBkCNadj78ii09dihNK5xp61
r6zpyYgRtGNs4BAXFsZNItsMGzRn6egkpAaimyUSIXHVBfLHcC4Mn4d6bR9gC6BJalqURnYv41fD
7yRsbFeNrxll8CkgC4DWyAN6AJKayCsVYH3JjTQ5tDS4uHKNJiyHYcJZMeNtbkRzapgh3Uns7GDy
K8UWiU1nRIKhkrDeE4lYalD4h/2iwPMmkuvSxMHLxDCBzG8NkQ6iLD6DujzJYp5pXOKq4dapKfbx
+WJNjnlf6MGbU0ncTrBxpGSGRVa998Q+B9NjCp2Np7waEaS30vrUgpapGkzjGNQuf58JCfIRox05
SoPE3ckuHDJ6M04nTsnqJnEtweoZGSHbW/MAGY48IMwfa3aHRmAF+DfaMNtChNgydtgrEFsYrFyq
CeUMxFKAou/LbT+hkceJGeE0nC1GIq1JUAjqzwG58kMFTPlloijM6DvJPO5cdzgvQ+f9qiH6nFr6
gDd7JHs0BR5wUErUV0OM6Qcvurd30Bwgphwn9zDozngU6xyNriBN1kGScbClo99yPc/XunZ4tsrA
8M6ebqtDnUg33fe/h3QsgRnYZSPt6jyg/FrHecU62JsR+BAVkdtfGPaY+42/Z4BaYGSUDvgBUBo9
Dz7uDgaGtmJF4KJh2VSTYCPKEz6fh26ydpYzNc+KWeS50Yl/Nzeg9LY8tt7JjuLkQFKc8QlsRn4S
Rw45sMEDIXw3OUQqB3/i2vkj9hf/xGOPrW5pHJjoSxqEcZvad6qb+kuyTkuzJIi3Jnk+TzPpr1E4
ohMnmsWfKpyGDFqLvvOx1KZgmMU6h82MbLr1fs9mMbTcNb8Htnw26iFxVHtFqOiRqOSKhwJe9zFA
x/3G84vhfJ3+TtxEx3adCOvSrvC+YvklicjVbJ/Fag7TnsR9GXOxkXkUyPgqM2LlBa76n3nvUqHm
nNkIiK2O1IHeAs+hfWskwo/B8CaP0HrsIhz+briYOQqWxRDx01J/L6NfPBV3C3EjI3p7W8SfC1eF
m+Y4KyVLSpU1P/Tk7kXbhJHItxYLRXNhn4aUdeye2vo19V8GFqGoD1oaD7THJcNF7J6z/NlBnbYV
r/dqSMLng3VnGcAqe/d8IF39VAXekQ/4R2JrjhMHwep4Mtwdb8hKcTyO5tM8YAXUMw6qhiTQ8YRT
+c3RDZNmfZa9tdrjn5saml+bH2ZGPxEHbrf8aJA/kkxnjalErFN+VGb33roNtKT+uc3G9oAhIzgZ
hTt9Ax5Cn7RBGYlyKHoysdKfvbpW1bZ3VHTb2/rpt1ofybG3AhEsAgw3rjX+tKexDaNyli9Z3zQ/
+5yjlSPLj+zpkyHivBsT+WAnKGgBV2c3PbuA26hRy2FMfEbHsUOwYUpHAkorJepL2fzEBVgg5aX5
d4V+YT8qYR16TfLdUpBDVOTRhx+hVKuV/HKK8VJTSG01grft2NeIl6c339EX3C/EBMx58Ig7pEZn
2uNTlu0875fGB/wVi7u84gHqzdgKezbrrOlQDYsKl3Y+LDYZX9Ldd7J+jeF2bVFAMdc28FVIwBCw
+AmAh/83PMZd1F8GD4Q1wmqotzgdvB4Bl1mjYgN4i6GuBMNP/vZ39ETdFm9Yx58XBFukHazPq2TV
/np3MGCvVQLqMHDKx9oleniogiks0a1s9Di80/Z89NxxwGdiJnPL/RCQExo5dMgmXl+1oO5AVyVC
jaKAibz73RgoP7EWvvU1s2CERoRWKwJ3tOGx7abT35SwA3cVZ9kSM5UUFfpiChYFhzlNdtG02ijd
0dkaDpwibyITZRmzPGwDCFisTmD3ZBGeQ6d6xiuU7BxoUcgdtaBNlt8Xrh9yaqC8ywj49hBEJHOX
wj6AGMJkFpifbIQd7GuTG+o+CzYiZyeSGXl9aops5c5G2W5oeq7zZBIP09TgW4myqfvls3S9AoNK
zog+nTvPjsSbqpylDw1q91syJ4PHKW6z7yxOPbLgRvezc+FlCMa3G6rc2NsaXlvcEluXv2QGflTU
OujmdRlp79B5QP9RXUIdMw2aEpZ1RLEtpvXg9EZ2rshGYwAN2umFtBrEc23hHT0XDuqmsUW0AyrN
vRYw62LxooKfsarSx9rmOx2dCJRKFWA1bLzoDjlk/zzmWbz3izp/y0o1oziEW2TODqnNIwcZdXSR
0rxYJHWO9lxjl+glJtGg8d8GkFdPhujsfTkVrTw57uK+VATQPKPTQznG4VHQsaZBt2UYRdjxUAE+
C3JnfG8Xu4daUho2ITcVaNrj6Mfet2aK+p3Q6wmF51OcWVoZzq4RnZnvbB9+xGY0SzKpImtY3pik
dBXOgXEpGfihk596G/GVkMaHn6n6q0Q4ekhYaFWb1jOXEzwp2kMpq/Jpgb6+8mtGZiy1JTDAl9hw
JSKKWdfRwZo7TJmDbqiF56DCNTx0vbibfFgsIGhbC76FazWHJdDuPhhnosUbrY+OuRBpRfew0XES
kToxx7dYcTyYrKa1DRYHAMqsnWNnTJ8AsQNkSHGDjyRQUDks1HzWMm3JkVt+mnaC+BM9W3HOu9a8
bYVJXmmVxPW5pfe7Iw4BzCFTh51QE3fIPKLrt2w/e0BA4nxLvYXoyNJMfkVeUNJWjzwfrV/eW6RJ
XKQ1LWTOlMaZo2S+H0c9/2Ai397WQKcxbLBsCTvU6udKAaTpWeXtmtGdnhRz/ZtFJgzt0WjfLLOA
vOpiNH4h3236WDLfe2ALtQAWmlfXKrpZ4LAoTdK03o8FnhcikZbsoV+19ukiUQKxrgwQm7lUTCSq
dC+wbL3nIWMuAUIipvXDRVX/qoOuZuvadUQlwQDfSY+56baMGrlPXFiwrEOMHd7tCs4CGeURBB4C
JRZUeg6XV7zwURjyWC9tpnepjBmBxgOIpH0pgcLDEiOCxm2jqQi9VhEeInIHK41ZNtOVLSpuOds2
D3JcI18ULOCQ8LeXuvAfcJbEWxckOhlv1alfcxWj0mInINbfykaGUjPwxAOC3o6IcAwInmXyQphG
fc//3L0ablw8WbnuUU46CcM6y58enDEud5WWy+3atn9jtTTyB+hpfPtvVUb8D9Q8WFL+00A6/Ow/
/+UnpuJ+XqUdf//bPYO4z/mfNQ+/v+BP0YODSMFDngDFy5KuY3nuv4ke/kBygHjBDBzbsWzTYmb9
D9GDtP6w+AIz8HkEXM8M+KJ/iB6E/COQgU9XIi3m3OgU/iuiB97UvwzOGSOYKCdMU3hy/ZsQJPDX
wbnUjlNEVQ2gJRg+vCVvWSAcbBcXWt0ND23pttepJThroUGRGT21lBAa/ER1JF5gLMFU+cD82nlh
ZAlToMECYg2e/ecvF5yku7KGMVqPM9UgXuc9NDjiX1xxWRGNl8Ar7yGYxwy7GD6rBIMWA2g65PVE
KBx4vMq6TSyuaLftF2wgBAaPZaNPv7/aNxWZHEWevjpEJQwED7Nt6vh/lSL7tjcBzTBDP6iiffZ8
aLi8G+axH1wAXkWR5DuTBKSrH0Fz43wgU5YkF4Wi7clcYToBGwwmT8mT8ot5HeLAUXWx9ifpUvxo
/zdh55Ekt5Jl0a30BmAGBxxqGlqLVBQTGMlPQmuN1fcB4lcXmWwjJ7CIZBU/MwJwf/7eveciWaaf
yUFJ/8Lzn5ztUoBMUnvEteHXAC/ZJcU0zN5iEt1O2P2lIXyuL6kIWeFPXW6ozzJRTrYYYdyP3nm+
KI130OFYI1ojisTEVu3Y65oYXgLhMc1sTAQYZ6jHWOUB9Bx7OhxOn3+SfoWtklUYfhVLkJ/veuLW
OIjwPUirt/a2SNtl7fTXMuvKi+M6zZEu6o90JFhEoGdYFdP3HDbQidsyWkNz85+9Ij3bMV7+vG3S
M8i9kSL9SePWxJIYdpxeCV6oQ7KwUNooN4bl6ibsANc0PVkEDaHz+0whLOmnJ+v/mVILMU2h/6vS
mW5Yi/tVZUYtdY6iqvrrDauOqtO3g2+sciU1zhAxM3IEaQKFiZl9iG2HEzgcRBtD/eOL9k2O6mjD
8NgGWJPnBIX5Mla+dhSRpqH9HcC2DuVbU1rhKWYWcpImhGrGsEP9vQ/SEOFCRatc07wKIktA7wUH
MCjoWE6cRMc60g0hGKNnh64Bu7pH4cb2tirK6tp+YxYoTi1TtD20YyA1o3OrtA4wcY1QX5R4Gua3
WVz3e4/kSLyfGV6HpHT3BGURpBKQDYCPjLvExRzHk5IUn6wEDACYrGzXOHa5y91Sbyiqy1U0etU1
y+jZCZ0UEsepqJqtzoY5wVMaaPht8mxtRzk3VRmlkyuX757IBm1nNMQuJFpG6xlVY7ix+Bfdhsqn
hJXqiSaFelJot6xyuh9b2g+XKOo9uiSKRZ8jt7ZZUPpvmSkuNFY2MR7aiJsrWmW2fWgz/SSANQjk
vGSMABTjLD5QqzqhcfH5V3k69Qsj6+gFQNrVi6pgzfSrv2HU4XGgfeMdRTm4L66BhTgJn3je6APn
WG+RhVzoTjg7gJ54Ontj70r1+c+3nT1pv36+6xzbQR8miVOzHdQR5rSM/jRf9DBcKF2OILXiyTtq
kdXuwAFoOxS734BOv/Sd75znhS95kyFUPNG3xn20NPpvpkoCD0Foca8eiHby36Q6evBR7XzTOqTL
qKXZrRuKLiLSGdI4ltVh0ew6RGGA9ehO3+Z34WAn+xa5dq37b2Hn6udizOR5fgWrBxF21AwrDp7F
qRvPat3js2J2sDF8rbpWgpi8yB9osnZyNMxFKGpqJUrucxuUCVF2NDfwuz+lVIJZ3mu3qum/4Ffq
1hzatbNuKzAAYAG1ZeFs+5jRWJVxVI9SFNNARZO8FccBU/+Z0sdcjk79xRm16smqP7cqRE6E68rF
yyRuDiM9AvPw8mWEEXpPQX3oWi26Nrn6Nv91BkKJxVAEAPgdHHmtVtzUrIjf/vyNar9OjFlHdCHZ
mHUTsBFz43lj/OkbtahxfcI9jMdtRt6ywarp9+eBtYRF3HKL72PwxIorfxgyeetz/e6H+dao8upu
hnp3Muz+put7Qf/sSaItfCb3ZWcWUXcNTas/1Ob4dQC8dCpjhOdlWXDrewhH/vxr2FQiv9yYFiQp
HXaWbTsGN6n9bjmUmp+S16ERrSabjFg4FXprKTFLNgWzeSvERWyrU/hHEg8LKzHas7WoitbfOrkJ
8FeE8aGsauiaDU0CDtTOi8MJFoVI/iTwNb+ErvXRJOmHGR5/xskD6f6wjVVU48FYfyboRCyHIsOK
hwqe51QjY5rO/McGCLTHAX6djSXtj0lZ3/XYHN3WYm/DDzyhmafkcZthS8R8DgOmNEHbJicQvf4B
3nGzbwH5+SvfdAk5ZsiGXIX+JIOq8j6oEBMjL7zbqdocH4tELy0WS9m2SHqovekC0Otj6iz3DjOy
pZEbR1cELUixsNt2rvoiDZOEmPwfEFvOUbezk6f66c0AdeveiKAKdlqmHqnDaS2aMvzEpmn0xqJK
NO01eVYyWa8VxW8BDsBDCfViUfSl8SyEn25zmWF4Ub0ff/62pfHu20YHq7MOCYtprK7NxeTPy5Ch
iTQyW3WETtCoKzSn6KynCwjjf1/Nb2Xa0e+us8TduL28AavvtnPBpHn6uAgEfSJ2URZTNX4xc5Nx
YoYJcyR3eu+HCvOKPshJJUlZNnIYiFNp8agvRvy1fPCPGsV3U/WpTeJ4Kbkx148fYltk4FSwAfQV
lqJyaFY8PoAwXQvBqJCvqXfAdfNBQ6r96sdsImNhfdBhJjwE2r/os/+HMe+NIUCNyMP4bclmXZKa
I4VpU3rzqf26ZDObMAyXU9yyZ5DP7INnGwQLigIVmImfX+3cJrgs1fNrZ+QDg7XytQsZ42lhQo5W
1jls3BEmHPx2K1tVUxIWUS+vvE7Bf+y1h851yjv52P0q0mmLO62dr6eqfacqZvcRk/TOgCCwxngE
igJ/wklYgTyN00XkFF70k1v26LwAbzY8irWxR8OWCknL1ek/Zq55GPgkEdco/1fN1ELfDybJKIyP
XNBD6jqNu2dBI3uJsam8F0Fn/2WNkb8KA03H0aUqLEouwzZNVZ/U2T/fdUhfeydOC3PZdfW3pOnd
Z0T3zt41LGsxBBC0vVqvnxOLvYUT6ZLlHGRJAJvM4G87SABKW2lDq8U3XN2tUpR300/KNeBfRhVJ
8lRmgdgQ6wcxKxgn339R7jB9lHeZw53tYch8imPVXnHOWNBUqT6IytwOeuY/24Wf4Cvp6a31PfpE
JbUPRp6mO6JGfdIi5Qj/2TP33YCJiWA9Oa/efQFPSkmptoywpZxw4HIm+BLXVk0oRhnotz8/tu+3
munz02yJalVVUbG/L1m1QvEVEmLZFgUC0tEd4bGlqIWLZDCWifPtz/+1345083/OQQUlKZY5W05f
5087G9lzWpqBYABiTc4RiYzZt4D+GmgIpEMuvbRrN1zTQTFxPALhZ1K3ckN661RuTG5WdgFXDim2
S7ZOmJ+iLPluOzLclehQzxaD3bGrhsc7zWtoIfojwj+9vzGfGm4lJTLqF9qZf/6t5PuDqoP6X1gI
81XpcCM67xRefu0OTSyZtUN9AfhGbvY5HU02tfnJdpTK2BoeceEGfjlMzMWhthVjb2txuk1bsAEI
b1btRO7W0ecc6AiXVsTM3LKIsfCLc4VMHB1ip7z27PlH5nbWpzrOV1moBWcwJJBMRrnpvGz4jP2l
XjMv0/cVu8SCcYh3VnKC2o3ItKiiiHXMhp5ol+kD09IUWYWw0WpbXXxr4vKfXp9yZDt8aIX7ogZN
fdIGDFHz2yAOte2fP7nfa1cDSaqgRhCmwPwoaSb8cj/kiVPT9QNko9bBc57A7NNwFF4ZiClH9F1f
lXhQNpqLU7pr7I0yZmSTBUOw61vrI/zU/GgNVnbUchTklt5ru6JKncuUBlWPaXVzqM9bfNjH+axu
eIjwavtqFnZyzQsdsnasuEcYW8GBNBySIdAHnZlAthu/C8hALaIbbjaGUL2RfKvZXAimUj5nuv9N
lp63U52oOGZ2766FBV3WIpoGutJu1EVwifpOe9HI2V0qdrzT6yy/m26EeBI/uGxBSFDo8g1wIkgx
5X3puvRz2g31Fb406uskIcPQC0yDxMMmPAJVhwubwWYVLootSXfimKnO14HVfdkCNFg7DltYV7je
Je8z/zK/0oYgXbMtwGfJ2+yiFe5tkG15GNvJ38qAyNO66qonxV8OJMb/8zg4fJWqNnlfOA6/O5Do
Fc4DqNx8bkxZGcHbDUWzjINV2Mk1DAYVnWIhPwxjTSCXQJFW+FV7NJTaeI6ygfOaYJqv+8ZzGtcj
1ISWTIwa0UUYl8GmxPL+5rc65CKd5g2KA+WtsbtPtj3QQ5j+sPJwjyrhWyhHb6n4o7vzFfTKEdFJ
LK0I1VHsxL76MU6+z5VDU2fkclbgqIXGMNVxzKlMJd/cTxmpZNIfthyAyONiYLMgA0mupNNbH41E
HOHX8j/VrWug74J2tC+ZnhC5FNb657QtgOiFzffMGl/I4cr+8uhYv9Vb0tZZugVrtsXe937R8bDM
gM/Da5PEgoFnXm3bamxfheIxN/fwGQdptNK1PtjOraSwHLt9S5wLSKalTmzQC8oHFz3YJPwWy04R
NNJq4ZxhE65aEdUHqLP1YX41X+gWC6byIdSztBJ7z0XGMV9y0/n3VUDYw0pFAUj2yTYESAB4PD8Z
dSaBUziQpPukuAly7Pem5csdmzEuViewd0h44LbYuvNoEdSE5yp1QrZEXkYbPD4VOnX/be5VWVPD
ChbL1LNiHJ0fKG5Cm4katVvVkSsxMspwgi9MwIYMVFxZbB/NlrbHpgtmC/yxh7hUszp1oxpNs4yr
0CG0GAhRY1dTuTko16wZ7npCxyZwiXP786Kn//Z8UHOyEUqEx4Rz69a7Ra9hLJQPjZygx7qk4423
f/B/qMxcN3lu2esgCr1jlhCYUI4M+pzUhcfTD4xSh0jB819io7H74aPp01VQnMzezW81alqfcnNt
1J17JCfsjCxmI6IiuySWQgcOQqftqcYR2Q2jiszPXsaQqTGH2hO5eDYLqNUefYTHWlkgQghN+hxm
VT/Fnsqd1PrFXz4ITXtfvbHkm7ZmUWvBuFB5UH5d/lNgFgqjKWXVRPLb3NA1bc7+5uinGy9XjV1H
kgluqia8hYI5z9QmGgSAWL1OVIQZdZo+2rC6Vdg7/iuneuoEzat9xNximzgkBiAm1F9H55qyE73M
jRCEBBxCLIdpSGHcW/rpTzWTti1ceaQAHMz1JWmj8PFjPHOhY3wQGWJ/HV/NtgiTI9TTYBdQsGHf
z+onE87VKkGQd8ooMRYJi9/Z8rD6JgpNojToloNdgOT2VVpWyvjEfu4sybO+t5Wmv8YIn210HXQF
rVwDMRAVPKOOp7+iTQ7O5M4PVg+mRJH1CQiVeHJH8xIiMvN8O/7mK93z2AMOffzTMwMk7VRRxoYc
kcZNLdi+KvKl1//wQlBJeAQg5syNK8XrAJu0TXkYOsM/cF7Et4TJNbSTW2Um5cpyvHxNX/3t375v
XMldie7nCN7fPTL3txj659pO5hoo/yC8ChGod69Jb9NA7kMZ5xeLFq9krwOVMDf/hjhusbuPT0Ef
9E966e+s2vfP86VIeHznpuL0d81/hRIo6Toxy2JKd75wivnHxJAJUHm0LojQVHMbQpHdqhIdpdda
6lllv1zUpnhB14hlxS7HFapRzkeqhTzKUBfKEFkkZgkGCVMLmo3CXKWQ8OtopF1vxByiM8c7FlrX
bwbSx9lxNf+qDG12FMHbfIqmc6qvu/lADw7XBtnroKwYRvUU28aKviJn/KkPCylTw9qSGOsasuXZ
JAWqX4zk8a2zvgsAESUMal3zHzF2X9VOo03eNh99DbSXoQ7aLQ8dcxMBGyaVZqAhGhneS9IFHXup
AunD1WzGqFP/zApOLhD6C/7OFAStHHbj1PqSZougwinejNy6xtLxzmkZ9vtA6e6P56iTxA6GHXUO
Fi9UBxaRUWMJBjzorK2R6+PhsXDON5FHJMG2SVymIWrR/ROnSOwRZyG6sVr9A6NJ3P3DOotp5gd5
zoaPwpJAQ46bO4bG5UZLR4wgIWggn6dtzf+/OwvVQOwakVusW/G2HoyUUOSh/NDm5NriyNFf9UG8
NXTtLhoKrFeDd5HAV/o4PKQCMRqBX+I4X1Rpi6NXsuj/ebmW0yL0c3+VRYpCRrXpZtmYcN9vtFJr
Br+UPXwP1JuU5Vm2Qd8fbuaVBDrfv2/nD5UZ8aUB/p55TXBS+s7axH3xBYl/jsB0+hndC14ihwpO
/hgFpyqBRddAasydnOl36zXFEW+gi0KKCr+e3nJogv+AHRcy3NcijYOzcFv66dZatbzhc9OPR87x
+nUo/AOyj/rJbuPXNo/qk86KviqrDoMOYPt04w4OiAkr0TYD4cVQA3zAzVaZXdyxEeu/fGzvdzls
L4IOJoRk9MDWwxbz01EP2WBhgPSI10PtPkF9jc8FBfPZmV4FwH1wpbKaTj+a/5BdUGdIA2Hxv1/p
/Aokr7mPDHfpdST7YP5393NXsPHdi9CV6mm+GKDUGLnFy0a15cFME+Wsc1reVgLQJLEjZ8VAogQp
iQigFBySgSvkEHXTMawRLpkBgjLS9Yw1yt5qrUtzn9q+eo+hrq1MRkn3KE/lijsueUobpkudVbdP
nW/SJhkV8ZeNEdjyu3vOorPhsB2ZfHBEKk/z15/PRTbCnyQdCNh5NA5D7gNoC9/0XM22Dm6PtWjM
O6ISwlimlqNHlM0GiQOaXpsecD7kttzrJd6aXBcE+5RMkuazqF0wgkRzSMOC8pCUCEaYhV3QIp3X
swLfwRprNS4sA2ENULTsnPHLz336ebEZhqVCshMnXSe/qJU2nPNa2VELknIB7TMgyLzog2IzT2Tm
2UwvG3bkaVvOXUBb0NK41D5uHrPZYJrqV/l8QsDI2kE68c1HC1Yl94tAmi+kExJ21uX9erCq9iXC
nXpsM9ljYnTGDbWvttIV3ToH07wgGwN5TPJgFVRPjxLBU9zonNpWc2OoDaPQoHhwQB5PDdH6qbf6
dKPGTEabntbZQHpHue4CO9vNCxSakCLyovMwNeiasdzNs7vMjPrbY6hlIFbh42SqhfSfM0OJjqrq
T7S67a019+W0FPdf02EUNkFXLOvpA58/jMBIziIMPiUloipXwasaRPJDIZKtibrrDAnPlXMHKF9L
ZuALt6sUggAHgS4b1yncS/H9sS+bn3w0TTh1YP34ndSWHal9JEiFNPd0Fn+XBSVYdtPvUNptehgU
9/Hr0QTo930V/UDyVDDl/WH7ZHnCxCKhbtovLNsnamFq8PlDVW3R74qd4YaEFaT6o9ACF4NqWxg9
heWAeRKB1Go131TzZS7Ger0U5C7m7VogTfNhgztMDBVvq9o47hrC5ZSqvGRx/jyPWDAjItvuHLh2
SbjqvdC6pEZFNxN1FZ40rFjBvth182dAaG9AFmL2hXUNEWIAh7MMiR72poMtstwvftEnm3Eqgsx2
RL0es32B3VTWfU4J6HH8A84WgUsOshM0ByxyY9VARfpLv3cSUvyyhWBNFCr9IUPqBl1y/X2XMikp
WwrhrFtok1i1muGQFL3/3CIdg8pKbmlqHqrQtZkXN/krUl9/OXau9SGl0e0MRHTkhTiG06UJa/g4
41Oijcq2CEI2STU0l2Hy2FPDaCC5ucLcv7HMwVl6BPVJccSVnSDFJ0ppkbihvm2wPT3Ru+4w81rB
v8MMZPAgxZyGKLOcjQzAgQ3NVRXx2mKZJs5l0HbzRlz15lVPI2eVo1JagJc2L0MA2RFqFpEiteoe
EyfkQZv/hMQDBv8Osx8ZjG8wAeKtnSI+2eGAJzdGqb4nGDTPc8k0v9IzkuG12DLXhd18/cuu9P7E
4dBGNxjQm6wsBv/sdwurMtAY1nle4J5RXx0oEIuz1TguS1jF2ecLzlt5mS9ggTQm9/xCjlfCZQa2
O6I2xBbtQHeLlf6KwDlY1IKAAV208a4boUtxLwcbCDrqqjGkdorrJL5gPRih8zDccvszASfVtWb+
ccb/u5+Wi3UPh/fVKRG5h4LSq60yzoAT0cdFz3FMxvENr1RzcXHk58L2v6ZVgcq5Hj7V/jiu9ApI
qOp64dr3fAEj9wNROB4AnDC8//nD039rOUy3sGMZcjqxwTR5N7ZAXjwIP0twogULLNHV1fMjdHga
JWc73VCkCPyD61vuk5qM59SVOydQxm3TjgDlCkh3JPill8AIvz6EIwGY6IWdN4g8MnYEQtI41tQk
nJ8fJ5Qe5TApL4BQK7Q/cR0bdPL9L1Frv3E0GeAtwlDqLF3Hgs8lGOwST//S/Nvzq0+Typ9LQIdf
nC2ZbV8zBPvyu7uGhpTO2VjtcQ+V3+df1Qi1ZzJVx1NB8in6S7XeWrnbHY3yhWgXBPDxxtRZfDIT
/EUbgaajiRJvypzkbM3v43viFd067LxNiHmSEytAU79uSOUJzIPVNeEmLyLrrQ36u3TJqci9rQbi
A4lo65V/qXB5uN79fpS4jkGlhrd2cimb79rytm/2Ka4ZaxXiP1g/9tNCUddWXxMqbxrF2Ss3dNkQ
m+DZ/mSmkbFDKwyDq7RXFVG7p1zTyLq3UYcnnR4SEzg1/dwMeXlXdfZK6Wtj3+bFimyGtFxoMMis
ViILCZVUfRbSRuNtSvHsZYG1pTmik0aRXVUtg+Utk1OEr/lGCC9cNJ8Co7Q+9/RA91lQ51dMHXhh
BeLulliBBfaj6ooNyjh4OsmIc5EuQKWqyuje5hp9eseMyLlp47732+hmKHmF5t58ImtWJxeLi8it
f8K0zTahJYFpiUH9NB+DdPDHiFrwTWLvhaiIcKbnOLuaf/35E5kvvt1ekwDBk90UoMFoiX1uzI+p
0eZHYRYM7qaKRUwXYly9Q1fax04vPhZoy+5mHtOYhtC2c7yqfh6jz1Hm3/iw1af5QrIBK0OYGNs2
K+gGcGRXJ5dHDIeGrVU79nZD02So4JRyljfYtzOXNoT82gBW2RBzqi6yDLODTFRK4NRAt0KunGOz
A+sSJFbpxN5x/plAyXrgfD4u5j9tvARXbEpOo5KFQBCK8vJYRdUcO2ljx0jhAnY5wmiVTwjbp9Po
UN7ViBl0ofN/XoF8bjYo2JEi2fjhCa6/zmdVc8wP3FyXeRDcFkFzBTd2UZ2xfbFSptVOWu07smsQ
lRfKLZvEN4/yjq1vvBYW5JQOYvWtIaNs54zZtcs1QPPteGf+RnHWRe01dZz+FiToWfKBhq8N0Bl+
r+7fnMD/9wLE7FAUY3AyBnZLI4z6XdQn1b3IkLMx0oUXTgPKdyMGxwZF4nxzjbb/pVSUc4fB9IlW
K6HZdXYqVVt7rRpD23gOBoq80Zuj0nv2sjCBxLDCJzdFvM2d2dqyU2a69FoYH2Fn4qOnwv3Pq/ln
eESVjR+ID48/rPRDX0roejjYF49iB4PvXhngOgR01J9iAqAKP8W4XMYHsBjfYp8tbmTjKhKe2tz8
arvgjVvQYtgNs0nmXoXtwfBYncaqC1fQqJINQqia77JpN/UUteVhLl/l4Ka2pZxC0/UPYOMYOrxl
Y2ud568utL1n3LfWZFQ1/0FPTO2xEK7xj5XX1l7Vza9zGcrB094YLblGAAEb/s5JIObE/he8wOQ0
aVF6a1Iw6ZbafW9GxP4ow3dNQJgdVKa17ef6HeLLbRZzIIZpcZVa46ps2vZSgq++gEc+OGbHOdA0
+NH0cyljY5M2dXiszY7M7BHI4kCV3KHkv9V9nxBkqJSr3ED9Tu8oeekKNhi1NMJlpnTp/lFqV9AN
6RJRjg5t421akfTruDKMl9yJV7FLuw/OA4YewyNyFgwPzIr23k7DeLaPhF4S9WoYqeEhEpPNYTq9
zq84a2oHLeVRZmunB1ibNTMPm1xHdFKKti1LpI+jOsJVzRiuAFuNvVfbU+559k2PqO/mqm2+aLkG
PRPQ+zgJSOd/K5pBoQ3dtAaUd9cvAgiD1SYyoyvyg+Sf6QWpheXOTzqaqiH0cUSXbrPuM6y7fd3U
iEuyO4o9955K5gkixZvSZbZ7LzEz3OHBVugNV2Wgaic36MajHcNm8ijMVzxC+RTUPLBqltopUsw9
Inj15BGySxAGo1tiVJ+UqXk2WhP7066KhVSTEUB4x7Gff5qbMDyPqtK//vfiG0jtsEOVm/lnbSS2
fpKd9F6vdqbp9mt0gvi8PTPBG1eF11IU5rNm9vu2sPLLYPbusjEbprSfOvwLBGYG0WHwjOLgoIXa
apFwb4ZNktQnWqRQM4uxeXu8MsWCaK0EeQ45xUMR4mUu62pfpyO4oOkcOF8aqAA51jotrtL9LI40
dZ3Yjrm5mccKastJvoiKXqfDrZs3w+BTmkQDjj+W0BVJiYCYk+/rETjE4PCtxKYV3SxOMQvNT+RF
4suWY+BtCOrQrhELLpJNCkjVzO8gZeQTBGLoHwzWNeZVSUmOrTtCms4d9zi/ygaXrJi5ScxZil17
mhAkjLEc1qdjRQzVorKM4YJWYVxhFVpaMIqewQZYG8uw/JUMBPu4O9khbQtKN67WZmGA/Xgt9MY7
NXT5aNiY7bpqcmeTlWVO12bwSMeCW5/2pHfNdz9Djufa6mR0xvOjH+oUw9lYynsPXpYzJa6XgBCA
g8y6l4L23FVL6R8/PkenITol9AcBNrvFtIff8JYLThfgJvzdoOZ3T47lySiMs+V6L3K6fecLyQH3
wavakzb9qG2RZ2u6125Kp1v7IdrGR3FqND1/zSQb1KaNGtM2+SYBcg7L7Anck4g4nJoKIxHigkX7
qyy6zgCznSMpM4aYPNAYXvNDslpalgnTBP/zJoERc5jbAPBwc9zQnME4jE59Z884KZyLWUntozHW
2mveFD/8L/RPlR2xjr7AYkOvalZ3Bbl47gCKHswaa/Qsr9G94hDYARZ35vrnbCCbJYsIt7ZSH8RQ
7pQ0G93wKHrEBF5CklX3VRl19AHTxVL1F7IA5J7ETiYj05BNwp4gVEo1TkQ+BRj3PoH/IUkjJN4K
HTRpkU6U3vGWflREzRQk8U0OK17CXhaofzlB/6aYgm9vW9OJzbIRFeJA+LUhRt+50tKC6CylIodH
bUzs0d6QfPNyATkrKD4pwlfXUlUViKgxj2UYteuw5jsjQKPbCGD3V4g88ZVJUXyNIhmv3aRzkZjz
dv6ZyD0ow9PDWSijXKXTodQGecJaWAJj/hEpEBVtYrnPxPqgyeoDsep9QvA8URCWNQkqXERc68fR
pQvaZlkTnI4Bj4zlMutj0C3TbZFUSb7sdJ6KpFLlOlCwvnDnGJDMyTooRbb0h8xjds4uWORZAqqW
/sWfT3Lm+/4inWxBdh7GDjQ4fLTveJJ6islH78f237rMzxsg39WoLvCZt0/zRekF+WReo+3mt01Y
jbdUe+sI55l8CEJ6CDa6KFrrbn1uoh52WWUv6kr1L/Olc0q5ZeYFHAhl8SnrCYWxE8tZd540z48L
Z45FO2Jlw0rnYjyaPp+8dcfHomkZxAiXUdFsRFU760qT3dGM6LRFRG0usiIMFjEIo8+RWpyzoD8C
f6mg0KU547qLpY7JmzneoCpTsqfT76e6cjvi6rpS02THdHoieuYlR83MacEAHKB11TP7Qui+MMeS
vNBpySG/eePzZJyGqKpOtKBZuJtqJyC7/PlLEdr7NpEhhIkQy8JHAIX0NyW34meUgjDJ10lV0iFq
emavPUJj39RuTZN/LyTt58rNk12iGxFQp3bErpKUx0qo0R6/ZHlUPQ5Q6LrPga4lS9+oWn0B5NG+
jNPlqIrAeryUyaiuH1U5TMg37mR3i4+yXxfTQMdP+52WZ5/UxOsude8VN5CcBZ+5NnxOtPs4jGQW
hugOipAaXSOMc6sn5LM0oabQdKywHkwzKLMpwIKMAymcjQZxZuzJzp5GppkbkbhjGfmiMLNvWanL
vSxtce2jFJ4O7c55YOUqebwL+lTu8VkbpNc2PyLTz8G/TKLcQef7pFmL0dGob0zb+nvXHQmfQx1W
x09z/VNpYwLDJztYdkHaDGv0Jewwz8xLXTvQJXPGSq6cTMSvj+Vv8M9+AUFbSp0QosnYEKjjSgrq
8YdJoPIIiJiFf7p96VqauiGetc18r8wXHG3V2lXDJ8+MtE0XW80hVMt417McgSHE/Jc1OXObgd8+
wwrLauYHz161S6dP1+dcaXSa2CUOWo0ISfrBi51s44/FdZZetng+Ayf/lGlB+qaktffkRq8lG61S
Hd3Kiq/zkLKC47X48/35+xqME8zRsWQZk8jXft/+kUpsxUVlRMx6EUwpcNrXFuqCQ2Ct5sZ4RTl4
5LD7dVTJoRjwE52Nyv+Y0ky+aDQXrLC4zp/ofIFYtJRtYp/s3PG2ZNOJydbuX+eLj6GYDi5GD5xT
mCtHRhSM4ZJjPpLus5hfZq4WbYepPG68nlLe1LWWUJu6ZVKgHebZWO6DyPJB4aMSEVAtMvKbycTG
tV4emcura0PiWqom1xLq7pawt4ISapQYkwE8a/RS2fLt8vjnD9J6L/+FImypTBWtSfuA+HJaB34a
jUVGn9dZp4Sbx2TXiiP1GvaMTsLeVDdV62XQsf9zcWttpWXul1x07skgOPhFVC4nAsTAK3IqrI+S
MgSotB5uEVhDW0zV177V24OqcEd0kpP+rGQHeyB2CvD7HeLi4aKZILFTKwZWmw8YYpGfH4aypEbE
LYKEp9+NNkOJSZQ6G+QKUa3o1Yi95ssCRqvWWys3IQLGIyJkr+X20leiHQTU7NpGbceEkVhNclZz
hHPluJniXI4ICrVDGa+c6U3Y2KSmBrmcFv+zF0fOaS4JOzfHR4Qzf2V1WJ5q4swec2hoJnKjqqSy
WJr2TRsY3QyVHSxLzQUlpldJ9BfsqP6bUsdApQ1vVCCStcGOvq86KtTovV379tpPqq05FUWGQBhh
qFm48iaZpyJbhoVQ8NoBygt7572YCgFWZtgdaUIERu0F6xZUAcSyJFhH1sexmUD8jUy3PXn0G4r1
gTvwMrcW0NjktzxI+XZCUhydELvYpN/hUf9eFGG0ZzOkzG7afw1k8yBUHbx4BRuI7bUUnGM1KTc5
5JNrWRpPQI2gLMx6Dz3s/3XcoKdkVRfuthlIddRkkWxd9OiH0tq1JdnMrB31yu356ipTcitONicT
P5Msak6kuj+2u8gYT3oMQk665V7ULa2f0GSaTxvjmtYyucs7y8Jjf8EGnX3MQRiRzkKrQVYKIhvh
AepF889s2DN/VF2RfFM5XCsuE6LSXg6ABV5zWH8bnE8UTTEIa5IHqnsUJBrBF9RZiWeeesc+qant
nsDwnsMyDJ6ttI/WMeK9yec4cCJZ+11oEAv7H11QSuwvMUvjCsTtrskUYlKor3LAv8tEwg38v5ZV
6yQIR8RgnBNIuURddwPyDAXIPw1qr5pornXunz2HCMI2gSII6GWdTSEt0CCYbIgKzGhSdwhBAhgD
fNa7bJq/9ZZJG2ikslSxa9zmi+4ZC/hy9uW/P/K1EKBdq0e7/yXsvJYbR4Is+kWIgDev9J4ylNTS
C0JqA+9RKABfvwdg785sT8TMC0eiNC2CBAqVmfee2xK2e/81l8T5jVmRahHT2lilTfeTm0x/disC
s0IQ+7AwuvFiAm5leBduzLLE7tLmx7ow/BuBDeR1WR5jV9IPlWiMnrWIRL5IpGJP13reaIbWMO5D
cHmLFuPqjUkFN97zXK/OfTfAYtrvaoTOUwItNEBuCk+tndocDL+6VV0PxrpPsf4R923ijBnNqe1l
rqs68Q5+zKevwIbRFRgM2JWKFWkqdJAHnxhwUrhvSeQ89MBFdpWax7tKIv/xi+ink/X9WR1ox46T
5DZvjYM/SW/gVnUb4E6Urb3zKw8sF4Vnw0kwVbx+QfZUZ8anKLWjIwFS4eSj8Qc9exja4dP1sZ3J
MBTbWdg0P5BqTIoEn4xmyUdVopkRLYQMBb3TNo/ABS6ynoDgOEPTyWCcJCAyF6jZoy8qT8Kg1eHd
deRZyRV2HMVoI9vjr81/d37QVQ6WEQ0JeJN7Vna5sqfftzfQBF7KqMwu6N7Ni58Snap0siJ9OWxW
akA4aEAE6MHRA/Na2CHdkpeqtZszrpsYAxUh50eD7ReTpv6bo4ufABnlEiW+sccXcSiQUhNUOyEY
EpEP0FurKaOyZFrtB/uQumrlARyEsJ2+TEfU+U737HvBpxok0Vcdd2clLOWBd/YLI5+9KQPJ6NYb
4ERYkPVmG5U66mIDbVgsyQrcMKWPz1lmEEtIqMKKizY83EfsrZGCmZ8qLESW+LlnX3FutaAzp1aQ
g2Pz0AqND84M32j+g7MkCAgyTHbr7QwAWm+Fm8FKw7WmslNu2trfAW6IQCl3Ys+AzgGJLfG8wObG
FdUiOQ4lxBZ4qPUS/D+zSCPAJ6h25QCe7SvigsEmWm7UQIfc15NBW2euPBkjRIsyl6+x1/Vrlalr
TkT9X02Bu6uw88DPQ2zHG/xNw0i+NmPDPYEjfeLONjx3uYB+mtXNDsd2/h97iVkh//fRlKWjDpmm
msgnbRz5f+wliHhLXAbHcn2fp9TM8PdtQo0shOchYrG/sOOi+RREs7UCYWONtLz2IOukbMz3WPSA
PVimxGQcRUwhhp9WiSHXiVwc2Za1tCkr1uSqhT3IYFfsZGk/y4G2T2rH7c2WklRPdNXUr6kju6MT
QfubxiJaGphc3ZBvJ2gLWyuH074Cm4oeLLIOpRhp8MS9u4VSYqKV7Ev9mg3ZNudkOKU6oUD/vunS
rH9UV7qNfwJJDZN8fGpT+MPfd11EOBQ2pqS5JYU2Mob6uMjEZ5C6EYEKtnmdH1Qnta7UzN80ye0w
Ut/DTmPspoG72ql+RBIvkb9jM2jr3s3ax9iDXaurMCDzMH+PXXPYMD4N943toCkvxWOotc/skiNi
cog1wSayu3fKfdPeRDm2y0Xeku5pyqVndeNu9mUjpWEfphSPaJFK0qec5pEACBe5oEeCljqCX4u1
8KIr46O0G/SMFelTGm24i0kso7AHctIh8gPWqQ9mFw8Ppl5aqy6jIz4/NCGxt0qof/hWNeyzppwI
LISOkidlbIGLL2f1i4eRAaqIzFe14n2XKiBMXdblQ13GUITtH/erFo07ESudeKq55oqKYj1g6T8U
MkUq28RLAakd4Amp1+CeSAQfG5Qu6Ar+0gYRhDbt7StG5Hm9H9qIk2Ca1UgEXv6oggH4P5VXkvFG
z4tFgdzn1IsAIOp8bkaNfGtbIp9QXItN7DrJC7EdYKzBQvhK5GF2gStD3m1ydL04WDPlzrjvWPRY
51UYJ2xyfwuDdsqwVuwTe1Njp47EcfUKMp82M6rnqlMTqDJ2RQC3m+xyI9dX6OiHxagr1taH/4ZP
xaE+L4m9I0HPFUiRioi55TaMjPL8V72Rk/+UlJp+4VgtEhH0kQA77qDAUrDYx090jZAUoeY8eNQ0
WyVAEZRLxHKm434LmSu5NRJjl3+QDQxSyfnbyix//PtlM49+/1hfDAtOPmgDz+Ta+UO6MlTD0A0d
rVFHFWh7HSxBtpO/96BBNuY0ekhrGlhdmHUg6Pk2xN+x7FHarIrSLQm3K2371AySvdoECBiJcl9o
gVAueQ1eMnCM+OomgVgWWrs1rbJ4oCtWLrE70EcccnUHrCqk02mHbI0I7BUlccRZtDcywoDqYVy3
nZ9ux2h88RJEUPPopoFfurx7R3urW8z3Q6Ot+p3ir3OVf3g+vWE5y5Xi6vhgHBOrUDme56ardOD6
WYM4dp5eMwHKXn2UWRfpETHUISQH1wDcSNHcU9Ir7pt2iDrNedHxILR+NRyLOiXuYVTL90rp1EVL
1sZy6MaHVjf8/1jS9Elv8ffPhmVf0ylPVCb3Lg2jSa/xtzpSZfs8KAI4b1KFyOQn8EndkBYqiKlD
tuLCvyCxcTP0zrCPSLh89iFWLSpVaFtrQPuZ2eNe1Tpk9n3eIDkxjn0y+EQQqjgFsiR7FA3N/w77
gTdJXbLC0P+rxJrPn78fA41d/K820gMORed4/v8xoPsoip5B2vq3pN8JPqCksywiaYWEq1ebyphO
I1Nq5LHEnnpUO6DJ+OkWAm0eybGKOAiEYVcCIPAJgRMLW5q7gY3tylXLt75nCZBjLw6jIjazCnJ+
mCX9imYB+Gu9hRt5yKmnjnKbRQciX+y3WEbxupAx3HQNCO0kcGFnYDzeq6lAUaI3axyNje0V0Y7+
ElDr9ilDifNOoGPCy5yUDuhK2Wa1v/thatduu8r1TkmVvNgpdbw1TWT6ofKPVGrF2qjSvYFBp3WD
oyETqiU7PogutyjL+XSzOCyOOKMXSugwbOB2B9Q1wR0PKse5zA+jwb1ZloUgEEOxUV6MyL16hG5j
LrAlqJ/ztotsiuCcOsGLIvyrkmbNsZAQoZK4efCV8eP+WYyYSV6CPlsX1IRpqyxDZLg/4VC8aGms
XtzSYW+rkr2njG33YhtmtCVfh0Q72cpk6fUDH4Nov9/rPTTb9bLXelgEcTmeut5gyuRmHz0m2CWM
TG+j+a12MgF5L81MU1d4ZclwmZa2Pr4NtS8vljR/GCANdmON3NVT0GD3oLmJOeqVr6KH9BAp2cUa
LOSctvgEEOo+msk4Xm3HGaeFSNsJzcZVqxUm+SUZtyjVVzZ94bxIadi/bQ5aqg/PzKXPULNYq0IB
ZB5VEIlCQt+3UuvXMHddnP/9dbZK3MEQnodaTfMxT+r5bl5Hal0V6F5KcxGk0VUz22KNJi3dIr+G
mWyOKJIbf11KORzuc7hqCspkyKCd6PP90OM+u6VBUawDTrBFkbXjhRf5La209GhbMj3Of8CPunzn
ZG4BJ7BPjmUK7qfCz9yWTX9LzeDU2iWKqcQE1QKW7ehG8WuVBcYFZMLb/O7O3/EhfIM5aR4hY5CB
qozJHqCes2ROWx6UOENcEEfwVk1vmolGH06BiGWy3tmS4ORB78NNNXnv4B+ZyyGoXpuMtbl0UndY
0mA95n5Au0Oop3nyFeU8javD3dKa9veVarkr2iLqu2HZ32jpOI8JTb/G0tuTJmRzNh8yKIpLksG1
jTfbOVD//Lg7XoQY3/Os674cIlXsKPpqXIr11qyYE9pxv75P3RDIDqd+EokVWk0JXzKKnL8liSBe
djglt2SpHNDF2D+SPnxzNEa+hlPahN2Anb6ro93eIaGZXZaauFMiRt5s7l2GBGZkTrA5Aqdj0QTV
URH/+9X8nBOX0HFnYISRoQaxozJck7XRbCoEMU/3n1g5+wZ/KmhJpkf9Og9DzFaDJ5N0ub0o9BX5
AmHkOX/bRTQtydz3qzWOlCP7jeXcStEZpwDD3da+5R4UkqGsuXWT46c7IaFLTvNXdcWUVUlUl3QA
ndgQMTZbwwnKN2Lq+kVskGaOldhY5nPp6OTJ+f5GtJb1VPaQuR3q1oVmQOmcJcfGR+CnPgDD+nAX
Hg/kuQBc4RomqQrNuVWo25mugJuLbAgZqltXV9oHXaT4utHrVwRb6eYO5N29IAePAEfOcvPvLqek
lXXEbU9tuNm4SW8k3963g+NAxi4Q/OAoRf7EEKI/V5nAOa2bBw8T5cVJhoAVcViSrDEC69XUvT7A
nrwjkayBE7KKAHgBzYEINK31hmw/7tJhaAyrwCRKe9Z1FBL8waRA+veNlvmnxnC6DbJ3I+gNKZ71
Dyt00g+iiDoijqaoYHXRkf5qBQYxzJVnvCWe2PfwTNZ9FaJ1mrQ90cCno8v4mI91czLPsgzeZGdx
AYz+N8eKqw31cUv6gP8NoWq+DAPEv9B3aa5VLeHiQWpbpERieKxFAT9K0NMsAUFS/gp8tTqJD6rf
P4fCCb/AuT4ZITdkxRTflM5tD7IYTaYotn8KkMcyXin+Q2zq/lmuYaqn9aqaOkg5ppTmHxuDJLfN
1tRKkidnrx9D3ZQPT0lOqGK7uxKrMuthEZKavLDonD6YzQAII5BQQ9P8kJFJG9kIcZJxyx7SM/fz
0IbqTO6KWsMi56b0GRHOEl7qsn1AY3u2FAfrDbKXkG3tK+P+jBggE5DU9FWss+MO8ybZzOJtM7fW
PSnBo4z8B+k6qNNK1dvqE2Y2LaOt1SEB6WCf7tCbIc0XwM/hQ66DAZVD0urq1c4eSZNUn6CD73wa
0ReZ0dRTdERd/lOUUC80yH2bwMPD2uvWJqRwgWCb3QaAriiA4cpNJQO7RIKE7U5BRosxDzzCCW69
u3KL6twpoj5BWP/CS93TPmYPPRdXiszEUQYZSgvqnSTO8QRM4/+aFRxEmV1cG2XlaP5HVAXuhTmv
u/r38/2PSC/8LWxcAfvRseBsp774oxz3sphlJILENV9kliPlAnBMccH9BWMuzf3XVgJ79jGmXEe1
l+tKBagR9M1wqjOVkNEsYsloXWOJE73auUpl7UVTaWfNy7u1a+z+/fXq/xA/83pdB7QbAg2aHn++
3jpmFDr2+AyyvNRPUYsGHre07HXlMn9DDoB9rYcWoUsOlqKthrXauHB9IqJAcemyP8uMbeEBox2t
0D/MD65qpIeQLdTsRrSijB1VN9hrJcqJuBqimHka2a//cSh/zp+mt97T1Yk9A1zR/FME7/lG6dB1
b5ZpYjw6nJiLatJLGZ3+aSXB1Y3Kg+9Pt9TSh2isqfIl0NB4xVgWvwt3z0Qz+xrpR66EQBwYJ55G
WqNnX2a9v2JrZAb6yX+8aKAQf1Q7Fk4yAGPG5MFToQ39ccK0A6Qt9Bi4DIE9Qm1gNDtPiRPsOWe1
icY1ZmGC3rALtwvP8KsV8xNSbGlxV3dTWUAwyzaiSj/ZPhuS0G7wQNURGlmwzc7JFrhUwzHY1rkV
s3DmS5uUSXAx5i3NMvU4z8EUj4BDNEkgNUhmIYkhsImc8AHORSEonwkI4xaje9TVsUTL2bwlbnGA
JHeaBzwpmSBV4F/Y5RobAzET+YDCfJi3IkJ64jT61tGxiO6cemiNxuRCVCgNzcnoaQDX2QZJX8NR
nPy/NCwR9yJYoeHLZ4EqYueHKfpyp0JBwVEzKONe2eCUn+ezqnPiifiKiSClcVQ9MqdsnuaHumc8
nvpvlW0kW/a41jOgruKgNCc3Az8pxtB+oQ0mj42jg5kMsoiOB516x/O7xUCuzklpHYXOgOqtQH2Q
5eD4erkVdvWk+OzCRJsmt8gCo69j5/y0U4jManvok3anOqN5g5lSMd+J+yfJbp7cbr7KXX3z7ye+
++c1jLiCJqltTNY6LAx/Dl4dmiR1pjCrudckDecpfXzgjL6Gac4kFDIxWEVGHTMFceqPcFq4yXoM
Q0yXXJrZyjRPksZMLXiVqCDm5+yE4mZ+762UHg3Qlo42M6HxVgmisKwr+NWx4X3pau3i2tS6Ddsa
ZYXIVuwyJUb8J7PspCT+pNjQEMwIeh5t1lztXiXv1O5OlCz0zcRwlG7y9wdlBBCEZ8ghih4MHnro
QVt14Td0tZww9756ZH63s+xnjXH52k4PCqp95gfJdYATpk4+6Jhogfucz+U+uM0SIZ9ha+IOao8c
fnTUGMBth7heu1GkTDhO/9EZkOAj6Wj5TBtxxi1+nEUf2FxLzphM29V1u28RfqPcNOqHZgQBj5Vi
1ZkjgqnCgYmUju2jmufutm1hwP/7p/1PugBhnJxxgGqJuYLMM+0w/tYe8QLbH1vTRqE4sE8AwJ6Y
pSXWdm4+d0NaH0WKN/AuL9GEd4U88CtTfOMU11Z3yz0mWX4Zkrg5MdrRel7ykepb7USEkwfizJmA
6BWnlL0mbEo8GeVnpoXKt1AbzprOYHy2Sg2WZ64LoX/8+7H9w7EBDRcwD34NFHG2Y/x5bPiE4sLX
YgyelnT2syz83nDoR7LVGnDd67tWPJ5SikwfEmk6As8clJOnDVQoo+kfdeBPR5TuaoZtYH6mKUb1
GCR7FQ/bs2qGhG1n3UaYHiMDRBIz3zVRBL8DXSPeFAIPQNgOENRng5mrVvGe02LX9C5JQYaUyaUo
1XzB0K/cqqT5rMmIIYKdYcabrI36hLlEnOfFrg/rhZYR7635pvjyGWfnGsLD3hitNYBT+R+ml396
egxD0xjJwFDBk+fN+/G/nR1BZ4zT8m4uAVESK2cJIIs2SiU7yLYpgouHrkCcRlz7liiYBqLu/8IB
PVNu/NZrH+cCPG479SvBOnxQpqaBWqX5SfOL5uxnunlJmuwC+/MQpbFxsocOq3vHjVLJN5Eumyt5
KieUL+4eBvz4H6c/N3P9z5qC26VqYzy0dBII/zny0LPBlomgu3oXmnTgFnGlB/CQfIKFGiIIdX2M
3kI73mUgjWEEhXhUg55dWOq9xGTZWGCZsqSyiNqNkFZWlEihtJXdfOeNvZTY+RkqW3fVO1mju276
n7PW+yqtPH40TSAuzdiUt1603dYnqXrfWPFPFeT9LqHe2UhRfM8d3br6efLdKJhqQJ5lMxfGj1bd
XcZIDRlgmSEVZnKgw3cj/wfP9SQ+bFcN1/0GNkJIALMAOh7q5RsrTMAeoM33Vj1xcBENwG1SyAUh
w8I5FlZ6bOzMezArO1ww0MJ62n0mjmq94JORD52j3oQTPGpdUb6UZqUv4jBvD6nv+Ig3yoWMMnLn
JiG95XJRsRnP18y8X+a7O2KRZOnWcEsY3c7yPfTm5hVqA/CP1l3aRVKeoDy5T2YavMEYLZ8RAT4E
lUAcGhXcuSd/SUHS8BrOHKmXvrYGcpXfpmjpY1VCwfLxpyxF4WdHBELDh2JyC/IcdmG2XzcbrQrd
Q66ToZN7wl0MA5S5lSi8q9rTEDSx5a2SyUXXO0rIwo9dKp+UCwFv3AP3RiI9lbDauoSqcZ46+kp4
gXWjcW0RYOEVH77tPo+63fwyiitSAm2onS+NI1umjM5WfhdVO27aDYQ7AD3ePHsddPfBCzUM5mn+
MJeyucmssKynpqyOx7wow5K2GUalHYY3snxbbV0pmQFr21GvvauaNBjCxaxKLKOsP5ETVC9683uF
ysxdhCYC6Un7ovIpnCDpp7uxFbSsGtoesBLt0rlodFaYUanNQZvudfO3vMnHVEnpAE5v+fyUbP2V
0yrRwXOq6jmPmtts3HKQRq7KJod40jjVMtaI1Tb7QdtpOrXibCOvY1cuwtT96U2r6ryQzg8AhD5x
chyl3jUQFxkeJCkXUOEwS8+15OxELUftTE77osEuML0UuzS1dd6GDrvKzL/89ZAo4Y01t1n5Lm6k
+4AJ4Ih78tRg8dtvVyOdvbdo8thFM2hKkmLTxmbVxcWRJzXvfCvjJ2fwjnEiy7dIsfU1UG/3Go7o
YkMag/HkfiFgeTH4nfQ3QUO0yczrUkpjGeWOcTULJidoHYKz1dbd1jTLGBWMpXyBNKCjMsuFYr1+
HVF4Pc47T8/t02Xh5/4pScdoyTWE6a6wrzMAp8+MBzJSjujNwKNXXvgcKgwVDVHo7BeiZ7/lZqH1
EhG8/dsYaqt1cJ1HpRBcGUw4xbDTqlhhIhhWm0izsgczb+IdVRRTSYkytBma5Ao7FIfNaD4T3Sxf
MeJdZ2B6lRm4+IeRjKfJlkFPxL5YDiDGdqwQuMdBt/BFWbxmaomoP6neY3KfVkVFAF1hYhAKw6j8
jQ5KkyHc0t2LT3E/MhGnLgAb+UNJYuPZRyqGzyCkCTPsR3fO71V+0FpzvoG5CZawn5QjggwCUvBZ
bNOe4gXqffKUlFVwHLz2Npf3f925U7CSWPkIX0Rsnjxq78BT6t9opFDxuGej9bA1Lv+WMPnr/FUy
GnvLASIHWnnYODqnRdbFvb+xkoqtXiC7i15Y5GzkQMBRx3zURqwhcaMfKIIKHEArlVefH8rG8Q75
SLZsqlXaKa0N9VT51fO9ax43rrFnpHocJhfSkLLFjTq73dqNQkiTm70XcSIOlUiMhTRa8SL19jsJ
XOAZIz/43VXFdomR6EwJI0mBEwsPBDfOdOKGgrLZ5EEub4rJOQnHSCErTSUBuU6CHyj/q12bkWI9
eCkOxakTIuKAhGDTwjI3NuFm5nxyCoh1oqL8mGmpCZeOKbVyTZzthzQVf6mOIj7XNqbcvqWxVJKo
5oyNc1PL6Bd5gkiHe1GSM4x7IrdjueloNi2ZARpvfufn5Kq62onIKiRZFnC+hnSyQHnR7p1OCtXv
HYaGY5JXLK6lRchBr7tsvINL3GjBTpGwZirHqtdRDcjcjY2fZpLQOs5ZuIJCRXM29SDtvgp2s1UA
7GvJrVt5sV0XpBuNnnNqpPFBgRalG1b8mCGVLGFoHO8qPua636ecy/e5lyn5iI40/MF4eC05pgEh
m57v7u1GJy2+7976WOfKwVdOlHf8GEEIsWcLjGALeVCInj0EMnu7mxYw+7AfhKw2Zw2kxQGxzVk3
A5qrSfZ9VAWNRY+qwfSe75QfpThlzKHyZpRnkHbtpda9pw4s2fznIzW7KRX5WPdGICrOy7z4JMYQ
0JA2iZ83y3cZar9yLAywldlnEnzNxw6xQFsiG3v1VWHeYu+XpRBiPys0lQisQSubYemWQ3iCCFfQ
1qOnPy2tOUxO37xKiYsNiNOmohUQukayTItbbrfu0XWDZTaWJ7XQ+43so+9ZXMIn1ceLhrZq56Pt
cygd9poeEthVO2sT7sGqdCfyQb3sArNfQuBDxdT8EgmYi1Gp32VaLRIvJh7ZVqm43XYA2jn+ZJK8
qEaT8YQFlrNVyceqE6T0jVjDExtp4YQkB/QE3ni0MxuNqNwhm9o2EhDBYCBU0/00w0tFfo+stHDV
MzskTbyAa09dG1lnfFnbUsgYnqXOELkJEeTJINhWmi2RaZLUB5+DPGYJLVnZ+yRWGqb/OnZkU+IJ
8xbKjzrRKa4g/G36aMo6TD7TrLjmMvupCJrw9WdgBw95BF5D9DsPT7FSmlfUVJVSfdqQetRS/iyd
nAZT8qA5wdFzttTpe0HUh4enXthk1biDtZZj+zUmcE2zkY2W3qa3LB+X5M+kFNAMiUmvOStatsoa
lCusb4fU4yfVk80Ix7O3mCZPSgA/wUclrVoomjAa5ALgVtE73A7kpdcAiTk1hvI6NRe9/cNHMLRs
PZ9xzeRCJAkbnV2RAh1BD6ymw2Zw6ELm9OvNxjqALw1WTg9d2DUNyKMm2pEMf3uYLTNBAo/ONGfL
mPcHWbl75KXUlqPVPaXp+KiNEFjs8BT1w7uSVzgKSZ/G7IIwqqM4gVeRtCRbtuIhJN5D6dVX4uqv
PaZHjMB7r/PAI5T0TYsKIaU4RclwM9pkH6jawU6c98GoYEFz/L5vLeth6rWycYP15v2EE7ZkrQK2
KLg3xQbBD3XOP9WmH6aqTJ+msvRJkEMQzDvmjzqjumUdUt5VFZHwpEn1HOageCdHrX6MmKA9WhoL
hrXquuzC10orqo1pJruRUd7SGJpgOeQk80Ie5ioVctk6JTb44RFS4FtstBdSS92bFWafdZ4mq6Fl
ZurRV1qETQbQpXs0GOABbgYHqu8aXDgqEUhy6sLZNOVqYyRa2KaWcMEdlimMksxMTuWDYZbPDlGd
C8HtZAy9m1l09WLfWzjhXPMSj1F1zlpatUaa1kxY8NQiqN22uhmCaC4DeEXap0vCRGvKahXqvljQ
RwuW2CVYbqX3qxM2hkDB2Se1xy7XfxBjQlblwbOeiHxXaAewjS4xQi+TrsoWChFZKD8xVjKCaybq
QnmWXaYvOqPukTVCCdDVMllrEUakhnD4UFGGbaGoH92s4fcw5zFdZTVD21peKiPhUipfScl5FHn8
XdcsnZFjUy7i4ZgoAAFYFECHh0TWVexZetG9lERhEgBjf8XkxJW+eqTlUCHjNg5T7l6GJHL0L0Ys
eEMzMtAqu7w6Jjm/MOwwALT6A7L2p8DT34nGSBZjbJ19LfA5FcilaQD8++LSpFht6VhFGzVxiOBj
iiL9/ug7Oso0r1c3XhiRzk7UNFpM+QIKT0UZFv2MQqKva4LGS38fBP2+deyciVVCHB4HacdkYjcW
rIIgsVs+B1owmPHK4SR7NVzUVqXTe49PIVPY6VyoYZY64SUb1jntzbJGQKFXyZdTxW9dmW00JP5L
DR3ROi1iEqWHcCfskkzjCGtm/6xxuOtBTCPYSMHvC9VPUQ0OOCTbx1J2dRX/skLvG0oJcPMAjMOk
XnlYM1apybzRRqNdEK7A7PxXa436MmDET/wIWRVeXD7z35EU0CJckMVwG7H2pxbI1pG1dwyRRWNp
PGVWWjGk3lRMrEgS7xfsIsD6+2RUjHpLamn6RBFeHNxCQ21p+DGUY4/oufRZlcWWcN/wQAjjXrXS
gQXdcaEFDacu5IshRmBoDNUFnsG6hC2ygojgLKuwfClGIgqzXEJ7YtLoWd91M9HXVkSODGQm5aB9
r2oktK3lxETTWQ5JkDqSFJ9JqlkxnzFq66aoHttxCqhd4aerXDmoNvEsEIeQ+NEiJVEz4wSOjPNo
RG/2QPYBO9B819mR2IpK61doXcJDfUus9IY7Kn+xleEWh6ws2MYiUkX4g63Vbbnx7y0t+d6QS3dO
B/nTs7lIW+z+y0jjFzvmaibUH06V3F5Ly14NgwcJWYuxsrbduKSRCPczRsJHqbKMY3rebkix4Ng6
c7QUeYWrRxhptAgTS+5zzzGqpe4lA3+/BFPFwWQwoVc0wQnz9cCy4QZYEyZ8Nc3ql+ZHGS74lO6P
AGLORzXxrgm+9zvzgIyZ9llc7PpIcTDlEppH93uq2uHtq4SiNh3h2Gw18SJB1Ak0cn1AnJErT0Kb
HSbpkbn1ytOSZpfZODJ8ZsZuk5Rnem54e9WvEPgMHvpiSavol2UF30dPWQ6muMlKPVlKBsmzp5IL
X4bUge3bP2WNfgPXzOJHaC2CEZQNevbEdCSl0YhVWJrGnupsWMYy1T91eoiuHisv0mYRxuVy0F0/
PzQ6znnbBqU95tZHNLTZOoTKvNGT4LHpzeANKzm9ENDfnh2PG7uoPjJezAYE0Beu8HXNy1+NAApI
/YEzow/Mn8ITMuavsIUfmfTPwsfN1ZV9ucqHjguu/0bZWJyqPOSd924eRKkLuwpnNWT4/IEALsgv
VJa5HomVkZBm3ubfiFF0n7quiw+1Zsa0RMJ+aXI0F316SBC8r0aVq4LV0Tt7pRseuioEZMd3I2O6
Lo7kXoSxs1M5bQPKbzRI7EbsnPwdX3YYe3hPPYcFiHpn3XJy7xWyQI+AIYcMMbjrNOfct+GJstRD
1VFXkO7gQ5baVxe5FelI6VaTYDZbQWtShPZHa6VfrSfJqSlBfoXOBke6XhXfxzgJEE/IZGF6E3NG
mdQLurfoE3U3BHInszxaIcHZmV4OH8GiFtIyK9pUatOc67C5WZNXhLZ4tM1JqNwY07fjWJJX2SxD
v7ReKP20s9mG1GVGbL+IdqjOtUt49PzT2mroBwRAAG0gSi8JUVtUe4ZxCFy7R0VeW5+27h8Cv6te
lVirdx2J59uAqKZvdU28UG9bn0xPWdbwSZ28UQ0fe/Y9i3r6QW4Fv/I0G57MBG1xZObJen5+FA/0
A/uPJmbsZeN8YpDZ/3Sxox+lr7T0yGxzaaUkWqS23h4NErW4IfrEu8Z24eJEYpNX2+UL0rjmwa6a
V5RR3VsbEdGdeJlchWPZvZlujbGVu8u+mH6aNdVzLRXnoa1a89Y0xCRMT48OUxrd4Z41/0+gFATk
avb2g12H8Dlk+NiNWX2JVWXF9CF8RLMfPs7Pj/Gnoo+0QP/vGYQwV7cVycnT/YTOgKuxDJQZNBYA
z4vQCMbH+cFu01+dEfYAL5vfT+l6dXXGcDzdf2F6PiI5xB1T5/LXUwrZFVFbHBVmqeyCxTuMC2NJ
ulix08e03duqU/PyB9DFuC6p7jVAgGr+pePyXyFcjM6d6+bXIZ68bCxeX7kTnFIzE69qi00GEpDJ
3MofXzXA6fMvKL1Ilm1WrnUjUc5ZpapIHphYdp3aPISdMi4VPXA+Cs/aQqIV26HIVKoA/GZCjtZ5
RFL7huABK0z2hhexo7VOIrrvpeqbA4tsS5PHQyoHo8sqNfIBLEJV3ZFcYqqYlvoRRYiVZy4euaS9
eY1tPAQkpQpflWfOcDDSxnAMPU/9YDU06PfVwOE8R7vpHhzt6XkCd1gM4j495lLLbl6rXPmnG4p0
8gIyv8mWfRmN72Nc35oiiGhCe5sYxlsAkmfgIg+Sz2DozIVZui3RCkWyxhiJDs+VHSytLmCjSD7J
NNg1FPo2MWskbYysPTOwVDZgsr2La6XwwkQsH5wiwuBUu/U+oeF6MnPYsXE2Vj+a2GYyayi/CL2/
VKo+nFqVJA9f0mlpU7+md4NlI9Va79mqbbHSKj2klWBqW8cD0xvVCm1JVfwPW+fV3CizdeFfRBU5
3EooB0vO9g1lTyDHJjT8+u+Bec83b506N4xAWPZIqOnee61nkQVMB+cwlJZzziIpt6XmxndLkfqq
sxv9QUZedw1Jwl6hpyneZQa2vOxHa1e2VfneafUTqeGfTdftK6fTnknxVVZZPaZHU8zvaVvAFmuc
fLs8G+fu1tTAqFVjqt0jr+98t4+8J27xch2iRni11NZcTfBe9mKcCHDGKbezO6rmXV1tR1IZ3ljd
1U773YjamYdQ4xQzl7wZKQ7K5QmkfyTPadYL6zXLL8LppoN72/Va7770aXPjee07VYZ+pdRxc28o
Uh8p6MhN0VjtZ6FhqJvPoBjmrIlONy4DjhFwIdO0TV+DsM3v42gLaBgZ8VAUuvCFsfTDaZ7qYXgv
Y7BVilWNl3wioUpoyk2kbYBmu3w1pW08tNsxyZuINWVS7SezedaH3BuvnRVm2wrt8mpyXWWXWwxV
tFfPqAgVpgquxv+E3UCNgPEMM1RYQTOyK9LpfXmioJs9jgYoMQjcZ2XemK2lnJZNy0UnVoXrznPL
vPeVsQVCx9g9zP38win+2SydfSXGArWCYZceDRgryylL3//vecuxrs1P8Hzz1wZILUyWCZ5v8CVg
uyYsczaePppUu2No/0VJb8hT6wO2AP1naxSPfaHW3+5U/lRcq7mO2MX9NBj9xqwUZhKUObhq+/Ow
Y8GHMHR+HJd2z31sflglWUg8QzgCnytQJC4HDcOgriyzfZ84CK8G1QbeUcHxWB42REKcI/PTqrGb
RR2ysNKpb0421De3nXvbevO7ng9NngVMrUqNx9HVo9NyxnIuTsV0B102WiMbVKpN2bIsRZ13hbLm
rriQdL/UFNDvmqkfK+6oV1kKAnu1Jvrs+aR1Jiu/jBKtuRMOr5RV6H0QAHLOVDAjZq8jwQIZ9a54
08NyKp6ga1Fl7fvUcZ3bsdVc4Gc7vmHgSegtqoU5Gpr3gpdOuSH9kECkV0LzPDBT+B/SljhEIZPw
uQrpki2nwGo5Z05svJFt6G7oC6L/z3v1YawaMtN5IVx6wStNy5MqHPOlR/52SBEdb9vEKb6qs2sZ
7VdmRfE2AKx8EAPV3D4qLoAu2i9JUPLamFwY9goKAEuo8KVwjNI24V0BPzauHbOVmxT9yWYUJW/w
vOkoBKeZZzwYlWo8xrUj9+FXoMY9mHUumkIo5TO16fK5NeAbedbTsiMFDnpQ3Z9updWHMcNjPqVJ
TAJbCVJ2ebhsAHDGJ1CqK0va9GZCLYNGwqZ1g38eLbum8HZm4aXHrLL1AXDayH3NoI+RwAtdDWbR
v7CI8NbEWRNMU6TFGkyDwRxDQTbNFPqDtUC5CkfXeFDmtQ5+sztdBbmibAfym+LJUdVKlrBDm92c
moBn2syblnYqhtFMHEIhtNuyGZIAJ7EmCUX0Uh1LchZH56KmbtZj7TUt72vKLfW4bOicUvGZN4Yl
oTIvB1vHlVuc6E9/T1keLectPwHC9z8nL/v/9fSyu2w66oibSgdy1BPxeGP5DBuyjbelCMpbMMjE
Yx0LlroO0VHBmitvyzO1hzBRs7rzsrccX36+w2G/snXol8tuAqLwZncUrbK4eVkO/f2BLMHVWLe4
4JdjiiGfoBphN3Yb3nC1uU0lhec8MjYqFtEDeGgUu2H/kscU/3vZ/+xSp343OxOuNfGWhue9VC2m
4YqZj4I0+BrWquEjDR8BrRs/m14g6nLHL4GqBUm/VaMTNb+HqckY2QP9lKVZ8CQHYeAZn0MF5vCx
zOy5pQtUWyxlvDZunupar59YfXSUy/CgLLvxFDx6MIe3VTPToYOif7IF0RsBTVCCCDU/NZWd3nTK
GU77zyHUT3pQJj88mqCrwlJY1E6gVwSGSwRfcbMniSJ5JDSVZgrr5xeoDh9xRaVSNsG7iS941wZB
t4vLKf8gMRYCcpp9tVarbvANh0hUVdZtuR69BOVwVelKfzm6wLJtRCz2gAjclGKq+TOnL3QN2lMq
9Me2GZmvtsQYtOmnltT2ZxxoJUw5hO5VWbXkLCj9syWjfKsaKCEXTMxUW8GxgRnOlE5V/Sbj5rlI
rWdubF6Z1WnZS1VolhZldyzu4nE5RNDLBDSxfqh7KgZUy8r7MNrFHXahtnURkqwjA8554eUHYpej
bWzgKWzLaG4Gzg+ps2HhNGv3BNHnZzcW4Y/Oqd4betzPGWum/Uhs9g4cd/YCHPxlOcGdnS3xUJZP
I9+TA7D1cDdWQBvd3LtIqYc/ksYWK8pG7j3U8WX3zUhqCXam986ggjT/EjutubytLc4LILGZZd9G
oaPSA5lEhyco79gDsrXIkvTFqWFBJVV3WjaRboxbrc0+CinBxMh5MdNQ4wMrkCm4AKDUbpx6hn3o
eHNEPL5wX0ufvEzgZ/WqtVaMQNj050Tphvn7WfD1H0mmjuZhP+W2JGStvIzRwNWQhPHPjnilUZ8A
j7pICyLiMUhNzV+GElaAR4ksBQtDPYp1o+H9gKnDbUqgAxSmfYpx4zNlyMFwTe1HZEeEMRsELsee
IT5STTlOgDOeW7fKLqU9ce3Ox1mRPnmoEcZJqx5ygl3/bCSZV6s4G70tojjAbq3SYZZox4dlgxIZ
aRM+B7i5BBOTsvOYWIP3WJfklfQFasvss68t7z44BgCY3Pmd6i3k/nlDg3zYIl8iyf7/j8FqO6La
fEYGRgeotGnz27I7BGRpwHRkgaejVHDSwtl6dPoVHTZU1HpcUZXyTGFi16gmZiDDrNesSse91XTv
zYy/ijIwlVh9mQcYeXrpW1b9ffSDW4agnDqK6/JImx8R5xFib5CaH0rlMXRaefXaRF4DWhbXZTcm
oIVyBfnRZIauCOsbHix6Ag8ihzFrY0/zx77P+DzYXY7JRvkN+wvNESUtq9AM9LxI9hwprAs69KOw
alBbRmMf6Kyaay5DoBeK211KsIOA3xtvFnlWh3CCCDpGqXb08PwfFGdIzmrX0cPChkOpOoIyUrFO
VfTEYKY3JfeqKC1/MNsfXhrm12aUv7IkiV8ojrEGKlqEXVP9rYF4WIOBqZpOu1aB9cRM2+XVyymg
1m+Za6MOQcNG4CB86dEUgtpl+pnsLnqfKXvUmsWlq4Z/b5p6+uyhv9WaRlSgYtYOVhZXX4kxbOQq
M6z68ufhOAXuGa5o1ak8AWrhCZKDdeKPP4lc4dPqLfmopgOsIdX9TdhckeNuR5nV9c20KyKzpIwH
ELSlwNeSKr7RKQLBYWSjYC874hAbVibNdn95YjnWshDlXZ6fXk5sQ7UihGPeD4ysLlBKijsiHLmv
wkK/6ED36EMakute6pflmI2c9Z9H87EhEx5Jr6axmUbFZHyZD/49p2Qtpzaaevz7An9eZT4Nz5I8
ajnNmL8/ujy7bNKRGBCvx6j6Xz/79wVo3A6rQMYdtkf+qv91nk7eSBOgEfzzU/NpKiI+oFktftOi
HP/8X9BkDQQ1s8SzauFtTVGblxai+Y7ZzYMVKsMxp10CvksZjJMTILYKWfruNSOwN4XsBuAyZnto
dIr5tLFQ0E92epShILRDlMi8SY6dppn/VzLWBIqDQjVtXllUOVFJfXPhK9b3nBi9zlPeejNGypBk
+IVllQTbpgMaCwQBCqKMj1OgBRqqxSKhjZPHO74MI4toa9zkwa9+VPUHFXDNfdmYJNK2dVef7dqi
uRP5ox6C1DPqAryU99q4avfoOWBhDK8lAWL4YcnkUwFXta8sW7ulDZAsk3QCLTfsk9OZyI5xjm2N
5MxYF793XeUe9dxMfHdM643pTTEQh86HHoOUQlpHIcpmw2hnrDVdZA8z5aCpIou1Se/w+/p709T1
GtOPziy8s6950T0HIKW7TjNfs2mGmzWt9uYkLwkkFdwHiJPS9lgZ6XRgYY+/ZSRNRaNEaqqj305h
CVOa8DCJfAq7llg5gu+vCQgkJ/0wN8b+EeEjXLmMOkmqu8qzg6Nll3Wm8L26CvEWlOYRXY3NWpln
q6ZEalsX7/G816Q42TIv3CzPdbGLPE9acx1Bwo4XxvRLNwwiMpZdfdmmjLzHZfOvfeBODPbzM33c
1ce/u7aTOLBb52cCU+a+ATdj3ZNK+YjdMHqsCEmi2CJuQDSix2zK5Jnl7Z/nlrOixp9cKMMBerc/
mzDQOz/ogG7+PbY8IntuOBfN8K/jXjc6V2fZKAHJTqXe0IL4zyvFMsyZmVlAc8G40oUN63vYozyJ
h0LDPqtCMXwzsBFvliuvr+sYBB54y1w+oFEKviLxNhlmzzyE8vlkOJZvwfKb8d/lhhoILUw8BavQ
qB5jqqKHUSa/DAdmBejSewCT8p7IEImxnW0DJlmrUIzjndbeSN2yi3Y4X9NVPow74VYF6nW+k/gB
ZhR378JdjN1LVcEg6pr8VJfFwxQH5dmJm/KsJRLviYHs1inLNvOXg+qo/vO0nSWYz5QoskgxDVBX
8yN/N8vLINlPAGo8q5C8sRND3OGOtyO8LQZ+GE0fCA5YjzrUMmyMG00Yueg8OJ4kNH2VAGU9bmUU
iESonxMTjVaoveQAiHZIkbmHkV3Z6lm6Cmu6v/ow9iu1ygaQ1TQmvKKeYPBEYJ66W6cX+mbUqGSX
oTa+SYpx2McGgyZUMb71yW5G7r/qDu6fkcxDeH+cBW7B3hHHLDf5vBsTjrHW0n6AUR98a6kutl6g
iFdFUnxs3S2LPHkR39JQ5Ttq6PBkDRgFckez31vbCOG4VIi68YK/ENrjFwhU9lRMqh3iXG8feIlc
lbikInpZrtgPpYPCJO2BuSWjwQxLowExb/I63IgUA2XQKP8ccgcNL3Jx9qy8UlfDRNR5PQ1PLaqP
Q0fQFtIvzyvo/UMWW2esrRFocM7fTVanzSadk0Aqq9aOTqBCt/CWrSpzjfF9PrwsOJeNpTHFBMJO
I90gcMCCubwz0k5/g8pTIUElS8PUk+aNDtdymLwm5gxYnheya2wr9hZyCnqqGfSKRDN90Ga8q0W3
lDaEuP3X8SI3CS759+kpihPKpc2xSLLphC53Oi2PvDGCqN1laJ3G/BQAr/lzfEgMeQJuV8XKN+XI
1cTn8Qtg4TcOGdQ2efpq9zBJoso1NkmSBNw4kr3udsmbyIb3RBAL5FZTe2EcbEGK8cYvj1S7lNSV
JSWFHlJpLlvchGFIY85Qjq0eI43vcP6jpCd4c2DgN5kfUeMbe0ysLp3Y0ONYVEbolvnkkkjNTlqu
YkdcHk6JfcWikTNc7EemHpQ2S9CAQAtWicZI3lf9icDGzmeoPwilIt3HtrMHnWhBZvHuHeb0VxBr
Hely4lkOmA9V16S7T1n8mNv5lgmddiD9QJ57tZLn5dGykfPun2PlABM0gLNrNZKiUNkm3pm1/T8b
AyTDOTPQn0FB2dZ9fc5ydPVzhIodOERT1u7NwbxzIFXkdzLvLceLHOOTRqRvkHBrHfGRk/94UZ3J
23QdSZplXQZ7Zr6AJHI6A2raDEfc3hDK5Mogoe5WVN3vqNYs4rB4k41m8uBPj8/1mLsnQtg/mAqS
imKw1v+CKpIeEkt/J3YoO1tWq1DzHbmcvP6Qo66vVUU9NFm8S0skx5TQj6Vmu8fKDN4A+BDs7hra
JhYuvefBLmHfdDTgvRbiDigPDSn7amZaFibNyqYp0HnEMGgU/NWHiGgKLXyKGlUecoVKX6KPe0df
lYR3+EmkxWur07+HPnkaEhfDGGGKk1AOhiirtVmpZ64LYhz1a+5yb8uvHj1uJD1cir3aIMkB/Lmd
bBJoQMXeJoN4BU2ZaUnyquQQd5vA09ejrWtI9r5L5oGEJt9bnGwnoJJlAvlxIH4U3mvk6ykThMI9
jGkjfFk+DxW27MkWpNVa4a+0KdsDYQFiBS5WrNoQKJcuwXdgrlslbvEFi90fUeGPfJ+S0MlXUWQ/
q6F0Nl047Doyxv1Mh0CXD94hGrhrK2DG1iET4jGl9jzQRHGl+5pZpVireX7D9o6lORb22oiT2BfM
jog4goQGZOg8JQAGPDfhlhh4J6g3lPi0wWRY4w0oIcB6cXERiWGt9PIVMtuw1cEM5AXF1ySHuW1X
2jv4IVrvTfLRxXa4htPwWKJT9tnwf7TIbJA98a1jaG/IGLFeCxBF6lwDR8V9yUNYUTLsyMczN6mB
G88FFngttXdXtMVbRdeRmVqe0tpntx2NxxZt/CX6SXyufkCbBPbEPGBseJIeqQbDsIlrr3tLBH5V
2p7rPEcUmTuqpF+sXiyvCA8VNmcDwqo9UTCQhc5UuQnbfRiB9UgEU1eYnh2ZoRsQuTh4CLSgsYDC
NaM0MxYgqj1Hb7E5QODUEMdlg4mLvEDqio/2MYu7s5pQ/e+b3G9rlvUuwZNdK16MsKzXdSrxTqb0
Auh4oWWlFXHC97MeYbDlsciOdWT+dEKILkzJC2qNZHahVd6JCBN/94sS+EGS5hZK9VKUwW+VJs2q
pP1PcoLcCI2qDq5D+Eo0imPoO8j5Um2NWBq/NsJ3OFw1zoCBmsWA6rsqkeGr5vjcSqMh3LRamXhj
bSazpBNX8NQrJF5eObw2kaf4Mkj2ZMor18Sg8matZvhD7WBKFsByOpcbcqwQImb2SoK8OLw3rqds
DeSDsLS4I3VGvzfalnaYCyYYWUP5yN8Re0/l6Nnrqu5Hv49ZDzkumrBE7PVwah5GG3ckLERJm+Gg
9V62xxLzRJmM3q+5LSOkMD0gqFGhCwlwKFslZvs5E9YMmVztybZOCkSzAdHeuSjmRJgBXUqFIjCw
4LyCwwb+rQQ+E8Fnlr/XwBqxcQ1dd+7UejwGsbcWZcEKPHHrM9YVqEaJd8C49AUFOLuRRQz0DJFj
ErPSB0oJBzToim2mOv3OMrXvgubKxRv4D03Abbap2WfPzGxjFRmXB7oRnlhUC+XkTNp1YjB+iGkD
BtnK66imtkpW3rOkKR7oAq5JTN8UNCIeMljUK62ZlEtAl62oWo8SSmf5bssMr2n1ifiB5It2YXux
aim2pkIScBqNL61NVcfICe2RTwaXxSzYHM9xXk5nmURNR9n0P/vLo35KFZ+YHOXPE4OCfrk1khqy
Wav5hF5Ay5zEQTPinWjIm0X7Ac5OkHuC8PYaMFScXdhCNqWuo9LZWKQ8c6dRwjnkiAXQ3YKTTHsK
xrRD9VB7HtEpV50brxjj8wycSteb6Ecz5xCkKu157vWbkZsRCak11igaq9C2tmXszQ0aG7ESxgXh
bN1+8I4mCZKLo6Bo3B+1wGxvk72yCqoUmxtxSlkVKIwBQbBuyxERxjDXx1KY3WUTJ+sAZE1TJAX5
iU1z8/TM8IOAdHCFzDgYp9mtROSEnEKI66RND03cWKtQNim8EMU86y7APyWkzNtEBxEzBqo29BiG
9x0xs9h4NL7qhB71Kt8P+lQI0zs6Zei4d2bU7nEpVpesJ1odQAlGLWRZIuebXM8G1sDRmocgEZeR
s/bprO3Is9jAVdH7FeP+RB183SkCMhjeLGKMPIbIkMEXZWRmgozVkGvbnfUu0A6irenKrdcj8+no
IPyp1cDG7zdNzRoBMF59JguoPutq8APTFDoJI2StFpnPEcENO1pJKEC5m9LXsxlMGENS5NsK86AJ
EVCbH0HpX9OU8bNHj54rxQ8yP1TCdu1yM4boQKmTI/TtLik8r2PpfVa0GrdUKHjLMh2dLculY6dU
P4Mgd1iTeC3dLc+7Tlbxq9OGy0hh/061HhEn4qZVR36Cnwcy+2xb69Gtx2QPsIiPxmiMRwa1Zl0E
WraPnMm6G6zbQs++xVZ1N6OGeMFAV8BCI+MhcJF6uwqrcRRwSec9uxnqh1bifyXxuSMcAB9+rwh0
4ZGDeqmewrXjmJ8wyVkOZdGu1seHrsyMy7Jpmt64KE1VrTvNyzdYh/55wqbVRk9gPnE0q23gMMtd
Tv77s8sjo6aQmhiw1P7Xj0bwKxCuFyVUAsu44GdCHfv3Fzu9fq3tFjjm/MP/+pV823VyM2xf1OGv
uCiGDROGTQhX6AsgRrrSEWi8t15JzY0IzZmE4K6lPpiPGBwBR0ZmftN7vd12k0p9JSSVUfXkLMsS
L0ji5UkldDrjKD6ftyF2XMa7nJrOqK6Cgl4fPokreiAmH1rUPER8DVriFY61mZPql2X5R16YCL/R
IJ70OqGA1Ts0DLaaFU1Po5pRnWkH61hX6gkXnPdQDar+TJNWRSjbKMdltwLG4eOAjHbLbm0rAAob
XG1oB+RenQWfIebRs93kv+jPD89U4fVHK9+V0eOYutkz9I/subLT365QenIQ2BOG2m5AQ2Rbxwrv
NdmruS1ySnz9byNKDh0QznVWh9mqan8S0URLrZp9BXEBnKwdVF/p2puoB+cIcGNtwGO5K4lyynBK
b4iIylZ2LfJbckmmrvBdL5Y7aMHuPQrJuK8LZeYtYZGKYKqCevkOB2wIaVL1u7JnctY3uzlNK6z1
z0FrStbpfG2G1rxmVbvNnD46EtIiVmFe7TA3a8CtXGF/udgFV7YTvjoBc0roXsgZA9rTaCXrCkB2
7lgf0DvWUePuDT3qHrKwHV6sEMGyQxMTfX+0y5xpP3Up/NRy0P26wjzQDEz9Aya9b+Chb6ZiEfuq
I0MvL4WZP9Ipesi7ZienmnVzv0+62k9wKJUp6dta9GaL4FPTmAFppXIoS289iOGaKhu472iYSaRY
NXhDcqPc4uq9JeTl0Am+16b9UnvlrQkfJ4qnAhjAeiK2rXPicsXV/eCG2V3Xj9CZHsTo/CZ66MDH
990xQc4bo1mVHmOJIOzIIZWAClA2GJgbbth2t2qlHLMGRPT0qBUTtJrq4AQEVcutmkvcZyPN8TRA
KRX1d5QjzAco1bd8iJN+Vh5RvKLYw3uS5oCRxZCdjZGlgXqJ84g0BLfaJ7r9Vbe0xXv1qRyqfEVb
CTFub4MTLbYGKCcp+ltNRdLLps+whXXzIx8qVgvWh2U8EmS4t2MdkXtp85XTWFhpa1OiI3LarTLY
zSrvvR/qdEGufqgz/QWp8VsXE52EuWVb5ojnuuwjtMyb1ssj7e1XkwFzXpwg8jnH8dy3q7cgWzc1
vjpXETf4uTahYZX3SDR72BXnSnHutuPdHF05UEuZOSHUJ60HFU5wX40ldWRJF85uH/B5uLK6FxAx
vEE+xSYlCnXEmxcwla/hvyi3gaHfVHfUpfFGOhPOhew4xNXLwJwraILNqcjMX8D1j3zJjz2ASyAi
D2pClyqC64vziUZ1nL+XTJwRVz31Wc2Uq2el72rcagb14KaUAoRifdYmrQUTXCZaMV9qNbcX2pWz
9DmiXObU6qtT0DJu52Lg/H5RBRKrjK/VqlTNnxie4Up+FTms5rpA9Abf4khjeaPM0SuyRZHPNHdo
xQCIQXyNqnfItXhjMQMEn+QTOQyfS9qotZjZJIyJqS2OFVbbnHV7mGk7htJN4um3AWCn5YwHAguK
VZviPgmDo/s5SPtAE0Cxp8fJy7+FKV9laB1Qwa1TAqTlaF4wLG4qWuBhR+sLfD0fpu9Z3Q757jYe
CfwGf0djyIcAv89HHMyDSvi1vKsO1fUhomRiYOPunrmJAEcLCFz+pEM7wU5j1RrrpEun097tk28s
gBuima6O4FmnshCsUHjF8sRwPvllZG+aLnvga/4j7xi4MtppcUSrLrlkanx3uFwcGzpaB4E59N57
CU0jZvlalLd9p64sozlIoz93tXnQNGVf6snZccmEJyVlaMu1k8580varsHPjpOk/K+XTQim4rzTG
xqbXfF0n2VP70erad+2mrJ3wVk7ZFoXoo2UJUDkjpsu+P5E/8kG3ApGlESLcjy7SVp+ZZ29tjeRh
QdDhoKH4jxX5MXV4u3S0RhSN3xEehXxhi2/k6IfK5ktbN2gvHXrjBoJocIGz0BAT6MqxXh0dpUZI
qOcQT8+dW36jDNPwqEzMCPK0/YDgTyxBeCq98mT9wEa0DavhqnFjwvmVZxFOCr6XUmlRHp3LQtJS
UHxYi+SkpcP7WE9oQkuYxt4VH83NIgCTq3WWnCQ7XcYn5Cxbl7S5MNzmw3S1AzPGSpbyQUTHorXO
ao0bwQm5SYA9iLsVjYxnAPqsPOlWDu6PaIrejDC5Th6VV/m7YKY0gU1smzdkFd2pCMNfehBsU5mS
nKqFZLfLqwVQA0hrIW20EVxvLaWNvu4wCNQXk+Wrq2gY+fPNdK16VOE2KgnkwTDU+apYFCislGw1
FoInrR++WLIgNNFamGdB6bdRcjNL5TgY4OIIqJzvNmoavGtK67s51hhHfR1NHEcOlTs7M8oV95Yd
xItrqKfY4JTmvReZPzrPyLXuqtQ86KsPaW99G2DvrR5YQssVW0Upvo/mo8yCe2IzhYCXtzEEnA8P
0f+ko2Myc/FJhvG1QhGHrz/b6HikFe52lSdXFA4OBRFbk/FlEg5pDw12SuE8Esa01iTKO7WN3/VM
EnTI7R3QGYUr07pJc/hADEC1kNJZpIvH0dTereLMIthdYekOcZ/ke2PiauopisQ0u50yvZq2dUMY
sSmL4YRwDft6C3OMSq9eUhgEi/ud7GAr7Bpmtsyrqk/FTd/v8GQgDCsayy7kh06vmr4wuXG5bvaV
ztkNTXTFnvraFMXvKYhvbpxRTpooP3WG/WI22JwLIm1qYTYrB55DEV9jla5hzzqxKb1NI6W2J1ra
H6HV76zM3bFMCXyv1a96MbPqrJRaY/qriMSL6myhc0RUaphQ4aS5qrER46SYdratfqlVuCkyfYPa
cB1jl7GYjId0K4J0ZSs6vHBsox8WNGkLhaIxUEhJkUZDWBj7eqORsNEP/RpDghGqmyCtQPCrGyGj
nYjFtktotmKMSp2Q1J90i3TYzLYpL5vwQpMybYwm8iORbTo93aZNcgAR6+cmJfFxLSLU/BrNcOjR
grZ7ajl0PJqdEDkq8BYpS7GjWp2S/9WZ3GBF5aP+I69D87Hw7gwTPmbW7jvH2AjAjyI9JpO+Q+u6
1cpgFznfBWsn4nkONrJokrwOegFg1Ji2UfzC7z6ngj+abAhVGTejDO+MjMex5P9dkv0+2LtAM3Zg
yxgx9a0Yxq10EdvGzrZKyi0U8E0FkVrndiZc3yjHTVrKA7Hk+wznbk8ZI0+0e8dv1wyTgLAJwPdI
Biju9UbZCwv5jnguqOWO3D4CtOkUhQ9h2tPmp7jTqicYEtvScDYkXuxMGe/pJWzU0kQwGm/C6trT
BQmG5NCq3lZO2iGYCw14B0LcGyzzthnpOcgN0FuoaMD5AGk3hrwCMDMNPnZhD9tYjw8VBLrBrpCI
9TvNaX0zGbdKbK8LWCJRQbw7F/hIIaqhauDUD1Cwd7KetlQKN9ibtiPaC4u1MrxrXwiHorBDhrW9
kY3cg8/YNjqCitLdlUA7lcDdJPm6sqaDRx6lCfc7ocTiJNc4F5sJUEqp26iMnb3SgQ5NdP7FmGyP
qwKJFOVpDM3TxlRZgGXpLgxj5upzds6A3kN9commnZ8vHcV/VOLSV4s11pxDpmB4zka/UrJLGjgH
FnC70nbwVk/PYefPVm7NOKmtsZ9NuLNqqvfnv8eJkj1NRaJMRj/qzF1alQcTqEnaIsyfrH0Iap8F
+rF3MmKGYujY68LQ9y1czbIvWTGIUzgnU/fmqazifYhzJSyMHyVrK42LN1LHXWdZOzuTPnPGGVQ+
BltHuJtUUf04jK6CWi10B8C66t71DL9WDjkhWar1I01HP63gdyrWkehjqn7uge+vP6h7oTTHGGhd
yrvjSqZ17io1fspZ05J124JZZznYfopRV7fKN1GKM+7msP6UdkeNzN4YqrbJJ4XQWg3HlEKwlMVn
6jW72bBBjXyyoFuSQ6LgqkX8sGxwUe6VMqPR1aObnXlzSZtHhyX/w82jcEeP63PmXMGbqNQNpBiH
9TW5Wi091EuLJG8Jss3JmN3TbL801vg4iP6DphEOmzlFaeGxL5tGs7YLhKNVpuic4RQh1ql6H4Z9
01Hlz1D7L6TZlk7NabLQeXRV5mxEoKWnCEcV/oCC0iqJmax1x+ZuYlFbxUGjHRujmK6yOOn5F7o9
TGUlNKx+DNKjlU3fS/QaxXrlwY280tdUIAgg9/GbUAM45JHCQqcdvkugGEkoV7RsrxEJBDCi2Swp
IHhNsL7OUUJeGdSM9556VgEMnMkOequHynixKGsjVHZ9TQ8hV5vQkJcQhAWJvOyaSBnnieKPVija
auHWZ9r4TEprQ9sqU4ut3V5ohRLrtbwLC8SX6uu0ZcL4c+H6htJOuYY8ohEp+7Pi6fOzGUfqUTMn
j9tFR0Umj3ZMNuVWYZTyFywNILVozwC1WbIpiqIIjyAdmICXcbFm9DFWQoNeYAYZKwE4JZT2Z84c
giVuOeZtoRYrbq7xHxJrMuhg/89UHxGpKVrVIN2xBH+oFNY3uBG6HWZEk6GCJn5Ayf7Pa2V6QlCt
VxPSB0iwaCUx1fMGxzE67J5mPEN1BsjGbNcV1erL300xwMULnEymb9nAIp7Y4sWcnT6FOQyZsdu3
YVefTOP/uDqv5baVbYt+EaqQGuGVOSclWy8oW9ZGzhlffweaZx/XPS8skrIlBqCxeq05x+yS+WJX
M6yGjrlSvNZZJkpAsTK/r76x62umctV/vqCxoxQPmoOnjd9BWohLhPGykyHn9GyCfUM0gwyyi03X
59WAo5Q3DZk8DILrAR4EBNRF3wGCBLu7192qvT4/mKFyvoX95rSxCS5NiahkuDHv7Oq7s574O2gk
3lHeSDZ8Zoe/hnASm0ab6Ufh/FP9otLMu4g54lreNCbLBLOXg3xUzgKmIrMuwASZIoDpeIKJCnSd
W6/2fzWJXhqr+5N8EYzaz9K1CWzWwuCsTarCMCw22Tvxlyr5R/++pOdjp1XnSK7B38ifyNc0ePYd
DmpIP4Mxz60bqTr8onYg1zbjBUPtd+fY1W7sjXlSqqKWN2qBQtJVlbU1syolPqwsk0c1BN1ePrJ8
8ysoyx5HXzNgGDTKVTUzsTrTfKvG0tuF4eieOqv8k0J03spH8kZowA5X8i6WcgKHcyLhnRFrQFQY
H6PZAdsc9K0j/O5u6ve+GvSLKxi1AiPqTqj02VDoRYnT0l94Pm18+Tyvfa96WAUH2tbaGI3XoKuQ
oKJvV/7L1OPYZBerI0TE3YCN19KrzehBKMTvbqIgmm9602dG0UQCpRcyGFzDXrMKSvCa0YBrQd6U
PVYFHXXpKo0SiG2gtrONV9ILT6cmWlkAXmBeEfTr8w8feey/xlnwqjTBhiAufdfRC98iv8V/WcxM
n3nxqWLEV3ZHH46sXE5UZTB38+9GodPtPbdj8OMOO1oM4VsFiJzFo749szSIfKuw7tAeavlwbkxF
o40J+QuUI28+9NDSO9HvcP6mJ3LFLgDw8guG7W2Ra+kjmxANFJ2v4G7I65XhabDC2mTZzu1YfYjM
M9Mb42yqw5/ZgU/frH8NGoyoFqX6ru3hCFS6TWO5kEcl6QkeGQBtRwsfnt1YG/22IMyg2RtcKWYf
FRk0wbsXmA7C9+ih6d2h1abxEBoph32ZpejnI9LIuvgasmHfi9nwa8w3femzzY5KQPgiyNNVotEf
NufKxlUzWAU5ru9h4o8YMblhZLtpp4ae7alPTab9iIlqIzhKtL6TLZHlBMNWm1OCertYIqmzj09C
lqUn4Zp5E3uOKqOvpvbea92CM2DyMSAmDmG/yWDKsbN2hOJ8uAiU1ZmHZ+iMYck0S95B8F/oMFXW
FJ6xSZfnjIP8XGO7OsYN0pQ6V/MzPRdC92ioLlK3OJUBuDwY+up21tGdinYTh41OawXJqR1wqppG
1dAj0odgjd/AxV6RpHzlyP8OVqk48x6//KpXrYH+wZYMICdG8O9U5j/lCD5lrAlcjxof9FQ12dek
HXjrKR/bVs3M7FjUhfvWOsXJ0gz31WaL5Btqt9VtQ901CCBXvQssCkR6vKq6xEBrajlbVdOaZTbg
VZW4RbwbNz6uiN4bymAlvoUQDuf0ddes774q2gOSrQ4pkYlebn6YcYk+67TIbCogtbiN/WDv51cM
jjsYqwAxGvwDvTTpSxrRC5cb1HZ1o+TMnGrydFe5ntt7CLvOOZyv+MacCJ5Sm6GIdvC6J41/iKHy
SDgr+OeVwfZo7mxxlCTOL8fOv8farbfy+2iTJN918LJobUbBHsRiu4tqvgIdeUvtoUyW32KgVQxh
5ubUGP3W+oY6fv51fgQM0SiC7szRCEbVzIuDruL2QPCQnJ5fFuld2aH0/GI/ef1m6OODHzveXtQa
gbdWQQTWCBSCxIh5dj39G60q79Vuw1iQgaOud/1CrRWIylWcloecuD1ZrsibYh7TQQH+MNv5yHZD
uOdd85IjMcO5n9EAJaH3HqaesRBp2+wyhF8ecxkYf9m4t1WmiLJcMRMXNyYjjYRicCkh2FqnmYxU
x62d2BHaMuJ/tNKKMUwCqSRy5DvCpYilDZyWYII41wi95TkHs/fBhI0Pr9A+xqGKrmpBlqozEpvu
G66ghzuSWOp3Owm8cnJb+1Tpg14MQy8/M8UONkVDJwlW76FtSYEz7bxfY+lFwejosH8CL3w0JnUl
Mwr027jrpnhHIqkMAZE3Mglkliw0IEFdPfxKNA0tgdG1W6yf46VMnHQvF+HngqrGLoClBL2IXE8H
YH2K3iOr6yvSlefjuRduuq0zF8+33tfXZ/1Vlt9Kg2NKqVXj7M43CBCzk90p3a3XEJnJpeHJYSss
hGWoTYzbmIa8nRxuSKnn5k0+l6ajvo+B2hcO9Px57auRL8Eymu8qhejOmrVT6yq+aJUwiMLFspQm
ifVwTRtIASmXh4rI2ofnIQ5gjbsFTNhWGEqTnZak+sXHOoWf1jU+/LENmG7/KDk5XjpAEilxTZsk
QeovmPes2wg4R0yXdTUh49tqY0zCVN7u+dlwjplL74ZlNrq/0YT5L2rWh3crypEferhBHQA1bdoY
48In0+wMKNA6juROkDXnAqugRYl4INyISHHP8jkXyOB5iBJjlwfiVZZvAblIbMYprAEV7CKWkXIO
yZVfWxUmaNEt2oJs6/PqkMa1d7HmwB3sejPuNHD0H8QYGjtZwvggelQvSveCFtVVpazcmFGFONvs
+mAtpqzGAs6AogN7/O+TFR0efRt2MQAQuXKJ+ZlKAQQuMHbcZQJaEzGkFAHSLEaCSFeS3F89K+85
M3HwHO1oW69/+dBtaLnLoWQAFo5wcJcQE/aNpduHStECkMwVzTibRoqdVkhH8Gy+VuILR0+z7qZZ
nZFF7hWin3ru4ngp2dMQY+OFMfXmWszGqL38W/InKRQE5IyHVseWtSih43GhLb2DFjJ6G4o4muN6
XtSiy496GJk3u9G+g5ARwq43wVwu2GLc0BDj0Ce4Y07QpbQBx+h49VY0+gMiubc1RwT1MtQTTlNL
KGdNvFGfEoZqsJ/Y0xe6y+IjFFipOsL01kEpDj6+uM84V1qmX312T2l4bCaiNo7qjFpHnstUYl6+
mr6vNj7aIDx/ZYtsCT7PNCLkcVx/XFlxUq5SCiBaT2Xy3g44h8sit2+6QGumDy4heU5rATuBx0IY
H0zaAGYLyZJzDG3DaGGPTfSKEDi8yOXBLIIv+eUFFa3fJjD9DYWoe1PiH1WcM/i0KIabpDkylX8H
ZsMOwi9vQlfMm67/E06AVGaW6UhLXiQdF2j5gjM90Y4lwBAQgfThrD6jy9W9S8qeHWnHUe8TPFwh
6deq92rMnzZw32VB5W2FvnazpuI30UTVyVJdknfnxA8ODog5/4WOk9dFqFUdhYRMWi1RrcZ9Cop2
a5bmcIPps9Fz7WZHOGmf389QIZBOreoeF9CehBbAep0jKYIQIJ7eoB3NbGJAgWovqMqTd6Lvwre+
nKZFrHTv5ItEr+QP8M+JWNR7bARZnK9wkyh3P/gK5pdaMug4BFFxxAGhXswpUVYEdnlnVJZgIcm7
IDhEvAx2jrNK8895V0eMO4Tz7sf9HQXL9AgisUp9N/zFotHm6ovcBAdG5NDlmSOcCzSKqI3GT0vV
EhpzYXas2znkzoxXttkn7745otN/p7rVfhoYqDCpMClTyL+1YkEv36lOg1W9qYabXybAizscYR9G
mX4YobtqZ2KkggCTdDOCOj2fmXo915PyQuuUGldPo76H89omFzjcGNW6oZuw1NCQnn1I5buhH2h6
K3qySimFQXqmm4p9b61xFpCWEKzQkB+45Ikeo0j3OaFD2OmaFl3Bu6L083KMRzzK2io4GFhvExgE
FydqaJUJ+za4jX3rIqK9lNxTf6eBifujT081de9L89olA9TutMxudhEt4wZSjf4isxlr2ornrmMJ
lv+xTm24rvOymFoBQAedr6IMJvXilcDgE6dDowf5YeXryk9F7aCW+D8CVeML1/DlpOB4dgHy/71V
eNqeDNqMd0tIpLzRMqZy2Zj4BWgBAjgBp7ykGUFFqGesR52THEnaqLPN5usXitaD51jMCJzyKy/D
8M1xY+dWROYOUXT4FhGYQ1VHicZFkNleIN7Bc87DcvFTPsqcwoAG6tRL+VBopEGXBb0218xwvyA6
8kscTH9XWhUjPEZlIlim0lm51fS7Be2VGN9J0D7yFtURcdvmzL+m7oChwzDl1E3Qa9i6Yg3DzL0r
RsDG9Ono41M1ByM2MsnunxgHucSOlGGvIy1so5XoGmI4RaA8XM5WWe80fvXpjq7xqAFjrF1mbGv5
MNGzGu4pUz6ATu42dNOPRHVuZVqOZ84L8TpM7u9ojKtzGxNaNUKe3lqVw5eHk+I4ohbemU2ULb3O
Nw6iG1+RlKRMrdkZ4X2dMUIhA3A/OdXhUK8tP8MuM3X5tureqiEpTuALjvBkqm08t4NG8cWSwLUn
wfGU+kpyCdFXdIPSXSpydIRItR1Xb4Z+gua7CINXLxLpPU6MH6InusibbH+vKvb44QTMnRymzp4+
VksZu+mZjX5CBAxuVel2ZPTqi8kbUcOJkf8U7Sq9WTOTQacfbPu+SxbOVH/zgp07Bsp0WwZxvg4F
kle5gPu2rv5mQmt3BioNNnA5zdtIBd2d6Gm5Z3GmyTim8WnCJkRKVYNauSa8MtL0fKPTf9ulupLT
n65r1CKoZgEChwcWwxJQBBGElEIDLYNrJKKU3Rm21BbFjlWFxgd6Y9yoc6HYOSGZMzU64DmZLy+6
XVI33W2KU4DGLfMUtlX2slKScq/3EZOdxLi0QXA0JmpseVxoFlhib27dAbldV5MQR412NkLn4OEH
35EV6dtc9bKtzoeHfw88DYTqcJnq4p86H/NjMWXVbvJUcdSz8d0k2fmegYnZaNB5wO+Yx8HvOmo3
qh5f5/LggZNsvRR1i2HejcKO0UNBtwsN8xeFRXWSaVbynmJFHYMGVV/apBSvogRjozvbyhHd4odW
r/zfSaNKDjzQt0ExEXzenEzlA8re2pkK/SwLYcvusODRd9bnTZsxb0edIY4gAdMPUu1seqt1yrPn
0mEKPlQf+hyzE//DoYtAoJTOLC1Vv2XD0qrLXYu/l35yybyxaZxrT4XTkEr+zO2qhbLtB7gQVT8R
qBUCAhoihSiBxKidAxaeNnHLD6CtxgE+181ogJtL8Hc/Q8JTTa9QtQ/OkjrRXThIiC49IPV1p6be
MhM1aJq87ddaE7TLnn1Nven1Xt3IXYVBpMaGHL0IJSW5YEqbRWy3mSzSGUUpzLI7xHG35hz5Joz+
S5LgjRrIWKpSSE72xXS999wx4eKrdkQKjn0JQX2vCeMhPmIcgiNCk//cEPsbMlXxf2dZDKkS2tst
w6+CF6GLYUdSH4QpPeyMgdFKlKhsZW3MJoZ+QwEKHxb9Lu5xMbpaDRMt6rjCNckjDCzQwSD25fV2
SKs/SPW7K5mWaKRr09u2c66nqFq01RXsgqglTD71KOhWvUJMs8swaqlnRnVNQIPMgepJ7LgnBKhc
5/Qiiuq1k6NcIOu0poJhwa7qvNv57XBqFHFihEDZbXQPv7RfK0Tj8PGcUyeT+9geC+Sc1s4sv2LT
BpLp5nhCWTU15PAD6pWUvaxqCTgEnT6A9LgH/cCcruru1H4fsmdg4bvdmX334iAG6vl2b0bh9I+Y
2PaJsKx3ivg5Paxnz+q2IEjnG4yyDuRBYo0tx9iaSaS9ku6mH8y5fKuyfGeZbr4uJ8wbmh6+6NTs
+7LBhYpNqXmeAxw9rO2qYS3lbzRignqdUf9+tgv0If+RhB119JANgH2nDKAiMhu9sfr3rAxuBYPd
g57HsCAp89ZepDLJKEK8hVN+TOzkV2fPgMsynSeZrbcPRQ00S68eUdOEN7/C/DRvQYuEpl9Dh2Gh
9BVsWgc7cKkoTFEtNuKe4ocH+g3aXWtUniuqMxko6gHW3FIWel3uNHsLyn81VOIFby+KzdBYDITZ
b/Sq/u1m5AdU2C/qTu2XEeAKBqhFf64NUhFj2xQ7aJ2MG9JqzWzE+wRi+Tug8tE0RiSun3+w2fxO
uNQuxmkyDmM4GBc/Mm5mE9aHWIucdWmyM4Dxhjh3Lnensj3RKjbeSk+xLlFyR3HcLtImUW7k2ohj
pSDE1QqsPFkxgkVsB+Vixf7KscRbI1On3SR70VI9XgV2F/6IbTbZAAOdg9Pg9B1BgAZ2kS+fzaQg
RQsuHJpVeqV4Oy93ITYnkb93XebZQdfOLg5cGVOvfTFcTV81RcnPrS+crV9m/V5kiETiKYE/E2Q3
oDhIRYgunxoN17TJddVDtedo+aeepeHj+TcR4q3V3IWDCt/3GMCauFJ/x28zKlHPs7OslLU4ARc5
ZPGqS1bhgHhBUbFyyt1NnlXNWjFUwpHnXqYdKqjx2Jat5MO6Na9xG/+xUkCdjq1Y52aqmztSyn/c
fblSuianwk6ad11GAEIowt5gfgCWBoUw3wEFTeDEdGpiQzlrueFOyCOYDTWBBXmOHaP/257HCvJ0
8NMygb8wN+aMPMNmEbv2W5aqn9hhrT/oX6BECefVHmuxQTY5Xp67yYh+dgUGG6YkEaPPWM4WDO7H
lBHUO4GseKTJsG99qjPh9T/k0akFBLEnmTNs5ZodN3VFaTsWz4dwR+lTFuCxc5LXzQLDDp/OqxF5
a7PFpB47/Qe/MzpE9Es2HuvlIQijX2RTNEvCLrRNMO/N1bh1rxT+zYL47nwLb3OqL6YZsqcmHcHN
gnPFnvRaGiEdNGv4ExW6OCINDV5it+jJn4NhqyiPkLjOL9hhD6Xrq6+ROz1Rr8s6BHAi8+mh+zL2
tJqNa010LQaidEVjvDG4RS9nqTynNAPgpn6ltezLkGTJdoVo2PlN+O6XTj9pR82kPyHv8RGS2hJm
v0tWATogKEL+zoz7OCuwYEEAUksxrEaRYvmvyMUIfIn2C26jUHJGLSDlK1IxF1mMQzZy0pvsvkUD
qpxFbU4Dtpe0w0xOXIqT1dZOAfN6HIlsAnMvaD6PdM5zxXxpweiuK+yoiFyVkoZX//DnE6QQZcOg
I6l20VhgsSSvzlvEtnE0vSHdjdgFIKkzm7XYvstTsyiqbNaquPjoRHeCGQWPjEtwfyogg2uWdayJ
RWt9VTv+PbrkoGSqKeIKJwQVmXssTmbCYQ5rfIkPLFyFRUGeXRgN373FyiN3z9SKzoK9VbltYy3b
qFh8VoH7AlDL+ApfESyJPw5mqZAUA6FH1taJhfliwfc4klsFN3reEUMhzjeoyF08bpi5sWsgVZUz
OHBMey0qvrF+Vq+qqi2ZJTl3+YjLDcG80ENZqfnhVNPWA2ClrhHBdcC3af4AI6rvWEfETli0pX0R
kbgMedWCCNMaAKkswkL+vbbJe8zYsQPIBXFQIX/NnSm5c6KibE5tXzyfks/HiKiWDdnEi8JS7OPf
GysuUMjX5QdldcAb5pH8Yav+EtNPWbiomQ8e3VUinEKmd5A7VPzR4bFCCSq3qiDx8MhSp690KMyn
zEvLTdzF2UuRdzTjORDMvaGF3VKOvP7ehHG9SgLA/0KlXoPCu2hVPfxRlCAPahVTOnGf5nWodYF/
IfzC60c4GicgKczG9plQrGAwZGcyf9dAmwPYHoG+Diz1GoNz/FB7p94DUFwh1x7RTTvQrpqhukXB
0Fy78Pb3Gfn01GOVygcujO0Ih8AImaNVGlsOJiKImg1h7qy+VTdm4Zo7F23WKhYNiAgbQYCBj2cF
5wfKYx5BlGt7Lb1qd2apNa+Fcrua71V2mV6tlzgz7XOGJLAHqrHKMB6jeEF5TJPMPAcKcJvIsqbP
3KI+9sm7PhgKcZby0iAVEuTNxFwSkrSkf2M35U5j571zQ7u645DONkPqRysONUQskd9sp8ShL9L6
1A2BB1ZpPqyrPDBJs7OMDV1C8VKbHDOl6f923+SpYhJFom1YxH106l1A9Faa3x1RLHMBEV1eMRuH
CW9ug5cjZgRfZh+dlZ58L03Jy/dkBnjQBxtqOgGmMMRLIejmAekB8mWpgkF8PhSMDzvnpMepA4yR
TJ6/D8MCeixxAdoS9hKhOvIUb8iq2ctufsm7PsCQuoAyq051NBQnRP4TqfN5BEIyl8nLSs+XHgSJ
Rj+VWD+5cbPdoftl5yqlfONeBqPFGT4vNu28+LQWatiuLhifeRbI1dLCqypymxGmiB54uCCIEvsq
H1mlB87TP8qlqpa/Yr5JaAHiZYMzKX9ATi4QBKaP34PB8kRvoVk1eRbxa4HZrjJMkazanOmd42F4
Fxn2Mad5d/Q2ZXaCbavKjQdMYBpB0YQevPLi9VADibWm9hQLmj6JzXRuomtFacHAUuvY5td1G11y
Zpe4O/EGwwai7AI0EVx1L2XLF9RQsNF9/m2DJ+H0M29+liafYDU3ktWx+ESlNByTSDRnr/Vow8VI
yWgOkK1VqRQSY/PuB7SS/O4SDXn6quqEO8ICA6/N7igBd3QNQzV6lChF3HS8t9GY7Ah/Yvwd6qja
2Hadc7uODppvlWvXr/WrqXcfQR/heEm74tym8YtlGxMaQLKpGeTQRyyv2RVxtMtbpgeAwvv41EzN
ZVIO9/o02T8bHTGXaMh8CuQqKozyl43jvQp0i+6sqr8NEfJ4Q69xmhf529xOzG1/eGU82C3HWvuN
QgS9iFyoBiRCA6J1Yps4d4Nz2b5QX8FqnMx91Hnf8eiFzx2mR5gOEDtU+T4XF6n48iPUxxB2zPPU
dIDfYsYJyuhgImMamlnIF5wmCrfmVPq8FPPlPwUXc7O0nhEd8z/jcttssorpOQjO4fxc8DPNju9D
NBV7Pach4yV5sjdnhoHsWReYrMnbjcOlfE6f3/I4MfbsNeFsZAdfSTGUBcpIDT0b912W2Kqx1G1U
tc8wOrnxpNZPsU0VytpVEcf16P0fmk9TAhwLxA4btHupp7+TXIGQ39Ls8tCJynDlaSIgukzDZm3O
u6apDvSjvJck7cS0KlNXJdOVU1fVp9Bodo1mcRZoItR2HdLoLCmu3jyfkT0W/qXDFD4ilAoaqMes
XI8vaV68yONOB8y+8P2+XSRz9Bcbyx1nQs8Oi0de0BLtUQBBlSIQ33NyUmund9WeA+mNGndPXhSI
yeMEHFnMQENjbBGBgV14Us9iY8eU9woDv7BnuFuSQyzcpYW5czKVqrETl7y0pweahHWhj2fIxuES
TkrxUeHv33hmiljeSwEn2NlIIB9yDXkTWpoG3W4yVn+fC3Ai2+a4klMK8iRtllh1gieveWp0hGOc
rupJocPhVRFBbAQdyx/Ih65Hk4SaSCr4XMjFrAN4ODpBHm0Ce2i+cRglPe/Jh5aR/gSh4G7/Pu8F
VryMJiXZjg0mdhzL3pbq7kAt7h1MgFJHuM/sAkgnOGtdQgariD9JbG4u8syaHwkC84620T6nTiNi
o6NVuKz4CgBbZQhiuPBzCnE1+TtokK/NKLJg5QUIlifcKWGHLt9iUHZiTFMe5bJdEzGz1EAR4oWZ
18BO7984pYqdzxAV6SV/cdtjs99I4WFdcqZvQb2U63LOHBy0Q+2F5lL+Ki9m+uzXMQJE27/aAxEj
fJ/hmLTvmAKKo5M5O7n7sJ0XM+oK4vfEC9Rh4yjsxL9ZTRuckDybi6IwO2hCXoR/jcCywkB4UFct
jJo4/tNFIJQB3AgYsDCe5zFI6GNRAd7R71va6sdCw/8awDZfjKLsdzIDVt5kuasdOtrpqTM85DIC
iOYRoXkO4XWendJj8ucbMeSGMPc3tqpmJHo7IRFCOmrWgt1LQ1eteQ1JoD3JotUfwShErraUQcuK
iw+m4LgYUaSeC6Pb+kHhgHE++3rlvspcKDNW/2nnlPSGpJS9V3WItc2s2UWWGW+FHjqPxu7N+DyZ
lLLDUBRn3YSwSPSi/TkU/gfU56s8iJXGvSIZihdDf/aCePzhZJm+jyZMoL1vqz95Ve/od/5UoYPD
/f9JAp9HSWT1+C9MotUCGsltOP4Yw+RbfpVWmdNXTcx6p4aedVWEmsD8K50D6G+xpHEwHpnB4EZc
gaDI71lezRwiDS9l3xKFRl1DZEf5W/em7FfXv9Id1H5jkmfzHFsxPaJouog0AELLduxCtoq3k+eW
amAdcGqSsORDMVfukMXuo6cDkSERZWFqfXAdUhI4Fx0pMseES3apVPY2gCW+gJDFFTMp/sx3ahAT
N1aTcGG3cbmrB3IDyBaacOARvZeH4b5WfeXb+XLMCL1Lr3zPzwmUNwvLFOELWuZdzDXibgLSnEPW
51gDUhq8ihNQfpWtQUxDZJr/UOFl4Fq+fTBBi+zmBfTGl0k4UJKANljlVvA12Kn46WUZ1zgQAZAz
uu0zPqwW6bW0NNzLDZ+0U7TMj5x4E5YxPBgDR5UW3Kep58gEZ4whSunPujdLkPweliCTmgM6vhCo
x0DDJg1Q0iu5OES93R4Kt8S9BFjG1XmRpYhIdi/Ld09vECngJWUWEp9rzrurKDyPsbjxzbrQ7sLc
xuI1jwETXbOxhAecTma0ZyflXDDTqSuhxNmjw8XYznoDeXGVfY0CgtFaAz/E169U+8ns7wqZP+1z
NwPRqUwi9dPTDeVaK8ZV0WJ3rTsVMzl2Zkk+dr+KdMx0+iFN9qtPxZz5o4r8wfqgP6twG2jESbME
GXLeH7+I3n2cKYfAoEdICdbckSFm88k//SIjKVukJqO3MPT+CTAxv3jDPKOwuCRLGQ/7CimQnvDB
nVVlwIJXk302ovaj5W185I47rnsLVt0066ipl/GAcPUxRb4kWcJ69eh6357bJbOLxpvDnNlHAjWa
C/ik1nbyGc06gWGsyQTL4AF7CI5yGIuNhl3WLxghKZruXttpGblsrUrWsEXvdONH1/jFFtIq3vhm
0JfyMkSiasQs/98beZGykZGpQX1WSlq0Shv0G02BHbbQHd89PpdwGEPhUxgMTxjf3AhGPy798ziE
ZMX5JMvIdgUAMfvsGFhJ5uaFnJohBv1040JsnypjK833rgIEWAvAsjABjLdWGAZoFsw/3dg2h5SE
04ULGK9gHEPeiBmKjZdT1NC0bm9wh7CaMii7PA9nEAbhdopRNmWRI96rHq2drQbjTm56Ulb9Rd5i
085I0chJo33HgREvgzA27rFCTg4SXBKCyMXS5oqjbIC5Wai958xbdqRQnFZZGWnLyKnbPdsGa+E6
KsTszMXS6d+f2wReEvl6dPxv6Fv8W/BLrqyEjxcHGioIEFGY3Pop8FbJTDbr0sk+IF9j4VNQClgd
frRKKrrKFLjzlOGcU11a9rYl6gc+UufqkbhhoJnqTNp8jEEn0m0LZgREstcwlCLjjRSEW8BuF36E
TbJJ2s/4KRt0HBIvOk7y68DobG5zQkqeUvCu7NaKmjebaqrVRzS/XebaaYU+mTlobJ/0clU6OE+x
ZxxFU8YnFQIWwFZvJzTjq5mCEkvegLebDkB3UgP2aA8niG9FqFWETQSYYknKMYrcOUVjm5y9sFHZ
g8fFZ0hiRuJkZJEG/ad8m7OR/0qCziZuynH5/G4Zh5jFhMw66GgFz+2rZmTv7RSkVXih88NtzPRH
pGY72yQvqvRadfX8hJ7qb9NNwI85CkZFs0Xmp9CLGqQuR8+qpRwm6fNESd77n4duwysnsPQTQCSo
H0dE2Cp0I1vLGV4SkJ9km3Sr/iqklVkmTdbk3u/68jywbSTPTy+BdzgKhwHfqRIG4qpbxDrPBb8V
E0fWuSNWl8wr1inQjZWYU03t+aaI2o+6LLGHG4Rb41fIDgxplrQR8Qng43iWaP9zQR4KQBXrtlGr
ja0l7bbLQrF/fiLPq8RQU0vMnyO1wr0VVXLEi35WlCF+9cfwAex6/Oj74itlGuwG3Us+jyTK3pvd
uYTNmFjwpDwIrLp98yb8y5BqSAueJUO+6fkYSZOfUuDx1/3BFDvelsSxZVFbPavFaXZo9YaFcMi4
SUmxivwEfg8mnN5N2mUxCROt8UNugCO33NkCdgbsiWsM5v5qNsJdZkQYMIYo77oXRSfy94hFDouc
OBqADbWJRUWWfZpBYi3Ae4BR0huj6BiSC6f6rcdlDga1ZTJnuvUqn+KJYqy1ObwUB2VFte+nJN12
AgeX7YAhTnRkxvMASrcQmFoG1WuUGwquNyA6oIkJB8vNB5Tk5jK29AZqareMiLgoTjEKqzGQ3Xn9
f7bqC99ZC7WjfiO07zSKmsyI4pdSeOnDM1Vx6mc2ec889z+9s7BiCNQWEwiUMiQCl7VrKTXaZurZ
W9YlYz8MfG2TnYkXbB3uKk2MfrNUnIEM50GkXxHZ2BXo0iav1YuBoxyknE/HTKnKZiX7krAL1h5X
JYbViL4XsjHZTWcHdUB8psuIaqp00en3Cdv3WfnJIG5Jp3yddVx/tbJ45KWhn0sr+UmsTfGTORqK
Hgv1X12jH40TilfbaR5sf9VPdzqjdZ9lW4Bv5XXUitr6wSIXJ/1X7uHb9bO2+EiHmrNay9xdnGne
8blyIVj8EcbTzVIovWh3gJXSlWPTwpQGfoAybUi3A4WmdTB6skPYp0obT9dhxhlGPV12MSv4pjaY
sJu5qhOZimeAwe0/tgKrTDTjncRRQv3G4C3oR+2Avj0+Z8rs+9AqUJtzi73sLJP9xfDTzAb8525O
Gy5Ft7yYIJqjTxMgs624XvdYopbWfFIr1jBuJ7ormKZ5GNfpCTAyLnTwNKcBw/zSZFbJYJlppAVq
86Z6EASI7OZ3xll2a+dr6g+7mohFtR0YNyVBme0UfjGjBCDy36dANR17+Jqo3KqUfBCvp39VEplK
7tb+uf8IIAlFHVPgxIayLGcK0YQGgUlbZtJaLzoXQRwD4BoCSQZmD+NfoVTOqQ7Cf1wW+NfJI1Ot
Akeco3Z/zePkQMngH+TZH/UzNaQjUkCr7NcabfHheYIg6kFpz7YLDOBhyhP7VTZEYFIQzBa+9AFr
pUayC5F2Nd1zocLAH8J+OzVmeFNs1bs+p9aDGYmdtEhM1HxADE2TIB6VuWSm+htLqaJne8CZewT/
0yhgG3J/9isDw3b2yBCu5tR7d3nDv7e3JSFQYIZ77GlyrtZx3C+kpe//uDqv5caRpts+ESLgzS29
laG8bhDdUje893j6f1Wh59OJczEMkt0zI5FAVVbm3mtz70SrDPDNycv+ykFy07M919jDq57rZcjb
ExB4GPLjUG8rsXwmkfYUqkVycOM4hztKLG3eTkdZbph4EuDsosT0Y2Jyco91IOeYnVJFgZcb6mVL
li19+cCVVpEfTVEoyw2LlDNuSiZtS2d7VIaHPoDahSXZGoQRQUWljkN/3Erb3brn6Mf4pftNOPSr
SuLzbCb9JR2zhvzRYQ9ZcbVIf+ycnbjHoz+VhGBCMXhlSofXSYwN8aoZAMkKJjtinhjMTrtqVDxf
uMDe89Dur0OF7FYpSB02G4USBLA2wIFxGpGNR+FWFd+ZfGgSak166ZBxxPXuK0b0AJw2pBPG1ApA
FGMn34hXqTh5ar1SXhT/yBLlnDCCOif5TD542vjvpeYpMMnFn8r3yoJAX6dsvE1ehymWdxjWp6VX
5fSgfU01JyVL3FjIyDB353iaiee0T3EZnufSxO8xMO+MWwQ7xuRo+0ZzY8jZKKyWGZCVpUjrHQ3K
Tqx+4T1cDglKmlZ3edpe5NqWOhvEcCSn6CSj5i3lX+9DH4wSdMvL0zbmUNHCmtn0oXKwOkBCPw/Q
aTigq1hTjKyv2F4c/ImcREbD/YTHz3IQaNEnApPu2LQp0b6+pW3g6ozFPneOlv7s6f30m9UxDmJ2
AjpyHLk0UuI8NdkVThtfHZJJNhSv029j2NjN+Ctgaz1IRcXPWGt2kIZEHnJ/vwXcrHrc12i1+reG
SI0Z3dqtoex8qsOMgNnYOyz1p03OEKb5njxxoYk1iuapCNjTE+HJywAwLAcMgo5wHQgRrRc4yrbq
4G4MevdY6wP+OJUTjVegiPVpFq7m3oj3JTB7OZLtTb6RLiG1ay5iWrP0rLezrgfnyMS8JZ+N4uVE
O/UQesZBvo/33yeuk82fjHJD26OUGmiCQH8pC725yBK+yOhh23mzWWrbuJgrQnUwxvNvOHjwvP8s
waK9rWVHJeu3pZslSDnpp0lRd24ycIhn7H18O9Tu0FnBkKBxjgv7c7k7Ug87KTkJ8uaSt1lsGmQ4
pxGjEj7yA0U6zW06Oes8GYwLFfI1i+yaKelIJ44cP+tqx+8aEg7M22iHA3iwLoDonzOYDgoy9a3+
GE31H8wN006abLE6AHYQxUNvFPFazt/LyPLuI/I8GGbryVotrScI8xGOWrSmMrakhbZzIWf+jh5X
FwC8AbuNOFU5qBybt0mPPEgnBxzTHmcQOonkyIFrkj07201/Y7cqjyZzkD3xTsxQ5aSlcQguNPxx
NabD9M6a/Oa5TDRTZSYLLiXFRu0zezM7Ib+1JtRRyz6AfvpJlppy28EbStFNQWIbJO/KCaOcN/qT
1ROuUQ+M1WGh27VWP5aR/oqRPDk2c6UfhxHDWhA0+b1sySAUq6jep6sBTu7TMFFZKbkbPvVMEXdx
bfUgEIS2IxsxujpN/5x5gOE9k1Ng31QPgUVUJd9Nc/XdkIScpIKhlDjFFkVQs7aUviDCHDAngbAI
9LCcQNXr3HF6j8nnFN/MiuWZUWHnEpzZhIR7av2xSfvpM9DDLy/2souRJ0vb+KczbLU9TTXbr4hi
xbPFgXuG/f2MMOxQjX14hWGF7J8J7roe8/INiCfgSlw/+9GB1IsjClWXauIDgc/kNjNp6knMfl+4
x0CpyofEHOFj53jyvbqdUfvgt/p3/KURsFNUrd/PFho4qg8mg269yrO4fc4zfaPFWnnC55E9FCnH
86WGm7KZL5HRZm541d6ezHLjN8mvgsBbOIBK9mDaBt9a1FIougr5wg3VuANa4GbBk6AgoVUhbyQz
LqrNaOTEpGGAeG6zhoB0BjNgPGhhBNXwXRngIGQvsFTt9yrmFIRCYM536AbXCvSCS6Mh4w30rt9Z
NkoP+bJoNRMxVLxqI0p7OZSd08J5FHn08hyOzgezpK7dyX1+TuA4MzRFt8DJXSMoIhU62TbMxg2r
LsQxpCOER/S7tuogOVQWidRNEF9MoefLzKY7aDMjvY0WbKSobqisDr9AYVyaaUQYYE7jQ6SXRAHl
n4qnFIdKrDowBp2rFAKHYjlSOhiI+Dt/yfe9C7yhGsYtukEby4Bw/XMWSNe5a52MDGWS/EBJEmvw
KNcHEznOvwp7Cp70ADR2mOLnrMJJuU5RixCpJS306jijA5ep4eQAb39bkqx2kfNzOU6viqldO5w1
wGwyqmxcoNNIGfujXpoYEK3UAtOlgeQSP7ocD8qVNHGaNzV3nu0wai5q1oUMNwqM5t7Y7grbHm/F
pJbkigXlx2gZ/54t741muAt13QK0O0/nnKLKiT0cZghGmCh9ctMHG6CXznkYEc8EavC+FHZjkTci
+23chGwVF7IQ+m0UMn9oxFjCJaNlH7PYrUfIn3Tb3JmeipcZa9mxcPtgpqgJA1R4/hs5UelLjybf
MTP3HZsNABYLDPJQN8bVIvVvpVVZ8CTk0NDkyl/wfMJ7xiTqa4BvGC2kjsRxrJ7dJMajXgKFocF4
bj3GdICyV35BuJcn6At9WPsnvr+9QpP+qtCEAIzRgmgpES3+76GM3H8vA/Q5OyQP+kalr0yIGpFI
vQMDT24oWCfHLQ3DfO1hP9tWCaQs/Oazc3ACtJLSMOMC4mQRcMDt1vYNv2ydqU9ybhEHmO5Rj2w6
DTKsyEy8NkXnqBt63CKM3MToZXTh06wH3moxxTc6GspxorkWGwBpM/cJ4e9A1zWioMo8bI1D7XRX
qOWjExt7JSV1Lc17MQqA4bev8AitJyE0GyrPW7gdRV0/YbgnbK2sOGQL5gBnj+SWjYiNkDh48wCW
k9aWfGiEeXjSbewCwo1Lv7bCjdsG26U1RA17AmtOITzGFo4VA5mtfOlazXR4NSKUmlKujiRtVZmg
OpazhBMO9d7l2Mq3NBTnqss/vcq+yi24773fiMetY8uxCGtnsuNzRVc4hgNqA2KOZGEk6yH5zMnY
14fR7VdG065a/cOls//p0craTkpnHTs1I88lAi1I4kq946ah1+MBYZvxOSLYhXgyDW9yw5UXshM6
2ZYMmWiVECLJTFM3f5Uuh9J4fhwM/cxpI3sup9m5WE72ZddteGUmHm4r14IZabQ9AOh0zegoICSy
Z1EqBMrGJ4y2RiFlMUgW93leNr8VxaVlJV7VboUiPo27XQfKEzu/z8HFC4wX1rJtUVpHqXxgXhK9
GjSr1oECt7tx0VVygjjPJMQsnaGUV9htdVh+hwUWQgfQJruDNB+3JolFtF0T23Xv2u6P7BHKh8IK
rjGJa2gKy+xYqFF5jvu5BpHR/5JFo2cbzbkcrC+fm3C9lKCsvwypcaasCWS272j/b0lGFD7SoABb
wQ0mn/086NjFSUbC2qTkk/HQQg9bkwno7iIhDG40BvY4cEeaXf+Vldbc6i/GzCl4/Dv4+fSowI05
RK5K6lKTv6l9DzuU8/HFsADAzJlWnNvIeRnqXj+lGdHtvs7pBunvB6YjTpmq9h2GdMSjhjGFQRDZ
0SE6/oaj6qgIOif2bVI4qogWHBCGVZDMfCFi2hKotGCla8d2QKwxLVBv/VQUD65nruWrjE7Txdf0
8iDXHTunDW5WAJXwJd/xge/nqtSPsgk1GvU/WoB82Z2Wa0ND4ybtohUBC5t2ogM1TtzK297r0k3g
WhhHo7Aig1kpPwh3MDceO+Oxz4gkDjzMO8s+gxr+9eesT8RPUa0is/rukZrtawNDWqYHfyrhbJUP
YTyqJzmAxGqPNAmCZlwrL2Pah7tOBwbbWuN20Br3UUUUTFekTP8JlwtVWSme7X2UZkSrJyr9j8FR
j1rRgMNroksNLf6lG38t0zsVEUIx2+3fBvi46tG2VspSuRLJg1xZm+z7JnqVhRyk8fDgkMm0qgbb
w7GfHGoTwWpF6wqGBSy3LFvLzh2rJw0qEarNGd0bWJs7NW1veRaAUojZxbIu3aoDGkpBMLHEKUOS
VOYRbuBsgj1oE7SGgZkgSZB3W+VuTc37iJKhhNM7aNtxrMf9gPbsGviZdyVqmkkluCen0isMN3Vw
ThGCcChHjxLo2XCUbg0WTTJODBoPBiWIN2Tv9VAaL05VHpVAt98ix7kEvmF9Y2e+5E1HLpPubPog
rjdj9gZ1emPiI7uq4mcKHRArVuIydBIvE7UXmqeNHEp6bYuUD3vlxVXmFu5EOh3pv1uVXbzUBhO+
ZugedBLJ8I3Z7tKUaRNUR5FGVw3ZKhSd/5A1sjsuh1T0hLdhqB6J5SpBiWtgBBSv3C9nCFvnSotI
Vz9Uum6gfhO2bI48K2lyJd5CJ3mFTzYLEcb/G0zQtsA/l+QPvenV29Aia3O55Iti3qMcheMjJGmR
ZeR3ds1cevKIWRTtX/Zgft0C09JQ30MQBKVDHNxdqpbtwRGK4uwcGA58ZSEsthOFHTTCKOMLdYhF
tjypJRMd7XRw9S0wUkrOWkd/21fMb2YDAmvoAbkjYanqOQ5DNxgBFJt6bV+0uj1ptJ8OUq78o15O
KpW+jGtGbJJGHPBZ++5m+WiUYUBk7cRkyodDd/bKVtstZZA9gUlhKpUeCksEJI1TjovOa5UnSplm
/f/McknOJo2PJgu64uCsj5p5Lx8qa0LxrcFsly97vF2ZbZeXSZJIqPLI04idN38usTu3iEcPuflQ
qrq5/2lIyGclFrmVNqEpk51eOTNQOQFVI/8/KcccOdtsl4pPsdV4/fP30gTWhe9kR3mthAk/eqMR
AVOD0Wl8ZN+mkSTPlWJv2ogas2GTh3ZHc1ylE/cmnyVtX+MpJMBoEIbwSdVQOjqG8SAfjB5Ua5r7
vvUeaWmwUVI7ZXpYvqEGBnVjanF46aM2vAyJ+TcFiaVtulStzyq+hrVHvfVIhqXxLMceboU+h6Xk
XLlpsSusXD/HrYhooB9Hq0R/s8KwfUmSiCPLGOnPSTM+d0KDSBuq3ybBwDGGEPpw7SrA+IomqM5u
FXruOktcCOQuwlutDG7CD37H+C97jvNb3oBez3W/fx8MlKIT5K3lmXyPTm2/GsR7yzM12Qwa+GLY
rjHpsZdlioqolahNOmQcomOfY4jeE3wf+de6t8wVuWVkmCtBd2lG97mB9HNs9VCDNB4U10aUbfKZ
RVArZSVAWZ30pSDs+qeGcNQHK6qWV7aRV2tOStOEzIW9DvFHAp5Udg7rBtv4pCPBkUegquW+YYTi
b+R1ak4FZaf4O5dCG3MlRaau3HlxBQ6zRSGEcPyP2jr5a4OqmjNSNzENnf5oeQV3S1jIOx8mRztT
2Vc9xkd4HjGtoLnclMn8Nnvo2RHIlTc1RB4RxsSUOnQ7mLqilGYqHOzqEXWbYwTMz8QS4TTGZysv
D3Z9cHEzpOJV1AYNTgSqtpoUAqNhICglgHGAYEnu441h5qccdD9k3rnIDhjvsNKyBZsAco6GmdnO
gkXB8kUUpKG/t4NVMjsXdG5IlPzFiXKGJemgu6NxWj6WoGNSQAU87bIKNqHWVvpuDszKXcWWad3V
5Rd+oIhJTBM9lOJZ4xEsYWcrK9D0nRzhTEBiVkIHdzE039i0MYKLv1XdI3+0KuJTxcEWvSNhNFIq
pc2wrmOn36cZ+bFNBJL/hypXK6OD3wKnIXmbTD2CYy9yhuspTs45slUaxx0/VTP/Zu5KR6kOx/eE
aIRwjI/LCrCQGXQc5BS1fUvsNKyvqAOAyZTvhS1s2hRlq9z1o2btE8fdsk0K3hZKWfmQxfhFGjju
R7N+bwpOfKZodrmBTX6wPCJS53AyCUtCuIvpU3D4aiIJ1+nkZhv9f5OGMAmL9ZyEzr6sdIyxlWVC
7q5GJjfdS2hoH0rsjA/2YH+zhq344/GJYyHDuZBQmIbolkAJxic1mM0T4RS3kr7FuXf6RzmMrUSe
lHyWVHtmAzijsJv3rorI7z9kWjRZ4TomrWjpZpDDeijiwYKHAoxpyBsKjmGGp55UUMOYGQt1lm50
7VW+8sgWRBstVEyYPo314OU5bDCH8lWc+PLWJbwimHbMZR+GySk/IjOwyU4iOMkyWSel5jnQephI
xMwlWUJ6iRy2uI7nXXTDvQCDKT5t1SSbJwA9XZk6uHX6m8dAwDFttX7TbWzUC2UxVj5l566hpw/W
SlnLQlufrPih6Og3DN1d3oXNd6k3dyoDtnfNRaDrxms5qSzVpDxUTPXYZ+kHj7E2bnyh1o+dyFxp
uXGtjIDWjGnGJSBavbk3MvcwuhZHviD+XpQnYLhgDsTNaZHbe9VXR/rm3VgfI0UJLz+sNbA4w4Vb
yNt78/hEndsQzUeoemEVDJcaDZ+dHgQUp5BqJs0hb5y3ft5P9MsUedWOZtG4tXQibhXa5hsXCeV3
2arJkQnvcNDi9K0IZvsWkTS01bsU6Rf1g8/tRmnb6L77Qc8V7m4fuR/4eJF/1ZSnU/zUJMO811rg
ujrDbSAz7rGYURxosXpmmA9qvhvbm+wEx3DAmD+tI+Y719kFJRA5FL+KzZdQptSGjibg8c74moeQ
bwQSpdPKnnkuHFAMDgHus3Z+6vmSH0LN3hLaMD+FPm+VQgQUzJjPnYrJpZrX0SVgPT/8f8+GkRSB
oRSksTZUGTfiqeowo5/jkLDi1KbR1qi9cxElelPZ3V+mvXtaiaTAYTXcmaODpxKU35uqI72p8EB8
DZ67M+JI+XTyeIKIw9XsTfSTu4JD1dQBZrE12zwNWJlWKJ2q+85SrXU1FKSvy7HyrJoYEYVSp9Xo
AIV+Yh1kyyAcnecS9d661+vuOFv2cHUAyQ2t+9vI6etx35mB528SmNnnsIZDWyo48Cofhb2avZK0
8N4Mzp3bj1/y/NAV5Ftn+STkhBS9iCwEg7tmuMrtd5dO8Mj/t2x1NhcXaRXV2tVIxmhjv3xq6r5Z
xwr6dQW5uhz84Y/IjoPz28JWS2SJbp6Cii6wo+cW8E/bADcDikIOLzN2eQYuZwzkN5eCa5GkQMmy
0Gy3/V4JYU6VXqlugmGoPkxqFoYSL6qb1me5ZKJRiolVc/tt+Mtz0HHLJn4CQmVbhohh8RkxKzGV
K2HwfrKeaA7s+ritNgYC/ptmGi269UJ7yacOqTjSY/hxZaCTHh6P5r1Z07TOeytZJUOK6YD+MwYN
mlh1+sQlYR3xBjcP04aEGQ94AzjrFLc/81JvDyx84TYGAVwF7tT3ekoMTNoR1iS2VWR2/etgzMaD
2xnQNIoE+w7/zlL1kjJHSiG/mnzZuVV/QnJ2VszIxwhvf8jlU7YtDJGSVFX7Gcg3BjxonX7FOcEw
9XLXEjm4Mk37mEwlQRSaRw9QtP9kQWs5nA47mklyXpZp2vfoFdau8907qSCOiukdo4fzGEZ4cwVc
oZ9azh/htMzn7bFBZJO1L10SiP52JBCnsFn6WvtXhEY9fOMgG9+Ki7wuAKnfl66Tbxxs2c+6Ut/C
oP+TxJaASFKLUQy1YB6yL1rB3fg5ZwNI4L/Z4O9au3NYy4u7OiQhiA7PymsScAydVkGCF4tq59lP
g148WrIOg7BAjFIoVn3YL1Hu3zGdjfAUGBhlIifZp6ZycJ9mJ1EAs4/N91gNWFpajZltkRgJyCjl
xeq75yjV/aPbdsDArBhmtqwzzIQzNWcN/8yJDP9erF3lg9Y1Pl3glPDQJJi/S/57VzN1hmPYBd9T
N1kk2HH8NoIp+wJ9btUZcQcRExQNRwYw0gABspvlh9rQ/yBm6u5+3pcvMfe+5EoCTERIp+SDmcyv
U2Eqy1u+3RrrsiWfKhjylETrPN2ZQUuXfFCsaA8MANU/Hc/QKYC4U3DIEVv4i9j7Uxa59LJk5UdV
b13MxKJRCpkxKN4NEsD2ot822FYLytwUXDmeDeAgjhSfmK0xnxGIgUambntcrRFkirz7rWcJl02h
BQd9mt6Xc6/ctAvTKDZBML0VulP9JuNRFj1aaRIfMU8w0MWhvgmBa9gNQC+yQ/Qdl1+7mPR/Dm9x
7Pi7psmv1TyWZzt3zhjUj30HBFJTaBLBC2CK1itELw4s81ju6HHUVVpsvDK8oe6vr6povJtotrSE
xknvBgbLjE4+QG5/t8n4wd6BXcaDrStvOtWK5qtGrgsUZjRw0g8LLStBk8dXL7TvHuCmxPvbMH4T
U5325kE+QZEeHgw3VkTITPysVNGDGtYjtrYG6YCqTJee1M6VrDj6Hu0tqDg6VB1VL/6w7Mi4rVjT
7dZ2ua6pG9uj/QQuJ16rk2LtYyebLkixNjbchDsUJK+cNBHLBiIok8MvwilsHQdIbdVatSmLu8b6
MKthEMs8kRKOSvtcOhjVQW/vChUTe6uRHs7C9oRAnLFYmdGlFFgFF+vziuP9O2pRjPj9/SRAdGkP
RhYcnrslQGd8KnpvGaxhVDjGBHQe8Z5HG6h2tlC0FNBFUMrOpoLhemIiYnnBXU/r8GhUNXvr4GgH
fOXBYZH70rQ6dBO5enKLimZOgRpQ1kMKSxdmapLeunx+NDodo1+KqS/O9Xud7viZUTG+FItEsUSz
fzeRHuGgY+eSg7jBV/Vza6bnoTa3i6JpKOng9JE13uVabW98G3VsSTyHLPCi2l1X9ti++ml60sPS
2XtDOW1kgc75cz0YWNC5vr5dbbzmuTF/0/YtfjeB8bdl8HaWUwwkHcapHO1ipRANtmqi4cvrBONG
Lx8r2vVXKTj0wTYjp2jHh1gjyV0OAMYcMJGGYHJjGrBVw7Y4+FyB0vziYvw4wSaA3mHYA3ju2NgF
4lmucg9LyXiKxnbdeY53GK00esxtOlni0ISy+1mykmrGF7mVp2fwctZKTSKTYCcrPUa1WR7S0iH2
pyZKdWnQUGasC80kAKdQs51c96cYxTYeHhNCQKCyIMX2Rm3wnroRwoEgA5ZJePUDe0+IP1vtT9KP
hcoRnVkERd50nT0c4/B3H6szqveh2U9+z+Lv6N0f1gTo2gVisTDPt5kCifNnEUB6iuxlnv1NgZln
65KMcYgMSPFYEqbPid6baeE5QpuhbxOu1mvu1eXK6ml5c53GR7U32pWPuO2gYy9ipiQwuAPi8ori
mdo85FQBYEjK5wo7aM6LEHZCM9+1hI/RPDJvDUcQTojt5zyxJqxVH+l5DeF/z9XKmUYJaXyg3Lmk
IgAwJDfuYlcpE4yRrC7xyvBhVdkO6faYiR4Kowl/T23vrrCStSevmK+LMz3IPgFd4Kcl0+ifNLtO
9PusJotwdKaTnhACZ0jBlDKM1ZMSGzpqvLp7WNC6snehISqv8TLvjT7raOpr6RN27sci18heqvWn
zmwphoR1YgCyHAueDecVlTu34HeRL8WDfNaBqdpGChq7MNeSRyU33BW/Qfydtb/1pgrPbB4IKsqa
Tk7qJxen7mrsG0LRRTzOq4VeeBsZarB8vEYerJdPt/L88S7w76qe8URclAPgcIQqWj+iVizilzxU
wWVAvNGCHk2JGEdI4iSaQ4rPgCwiYdivQ8bPUTk6ixaSWXBx6vP2XX6XmlaJMGiEjyuH+/8QsDvj
eRB0Q3e2h02M4JvLDSc0++J6ec9Ej1gjRbm3gWhIQHx6pM3q7/qyDJ+H1MhWkx//ISMveu47le6z
inB/WwXh53L8I8LX3/LfOphFouE/YkbcBwOOHnm6UuwL1hYQmwOxPE7Pnb6O1WpftqTtNZbun2nD
5M9AV4lW97Eg5lF8CTsyzHSsuwxTqulMDMM9eqqZKRQ47H+u6o6I1rn0jBPtCjzGJu19t03+6YgT
LdnLJlmAU21jEf+1lu2ypWcGnQsACGNkHQ9hpwTZqq3jlqBBHpQ48y+I+A620JrJt+Z4/gaKoCHN
Su7ldsa0NX6Qr1JIssvYDZXPsMw1yyBg8CwiMKTRoyqYhubpVHAbYB20OrqpceOrNzlOUu3gjxEq
0aH2C/suzQIdwxe/aGb3T56D2FzvX93E8O6kNpYlwbtP++GtLHHbYvL1Voueje6RdWmUi++X8yKo
/teS9+buXKCWoEc5p19tqe0ZfaVXZfS7S99bt5F0lT8mlBy/7Z+5w5FJVP0H5KJ8Pw8QusIk3yv1
yKbAt7vSBz15nEp7IkvLPsjtVT4MUYyipsT1mRS/plarV7KMQHCE6lLqqWOuMilKVVPs8OTtusO6
btHeSbkD3yHzU0q/VRhpUMREk1M+yC9R0+gBlqpWkReHn7qPNIAzHJD8XdqhiZNAXfmgjx529Lj4
GMwE5qqQ1jiIKO5CDFAOotmNomZYneII7r8SRbsxpzskDbtQ6sg5kUdxR42rDT26KJlOy6SNFjFx
McisC4hAixAkbFO8w4DmOVUJ9LbAkssHh3grKOa0A/uy/RsI0k8cxgoJbdO08wTpp5jbr9DYWIXV
4OxAvG8BNN467IUg19xw61Z0hLIWnAfMRH7Q2nMukUX2XFvmHOWDJPo9N/NLtQ+SJv1VdM0XQ4jy
1+yXd533R2pLhjZKz2YWCdCgp11iJ+A8o3iYiBeBTznlGwOPyjlQMuuqvEiJgnyQkhYCTxG3OkTf
FeB1N/EUuI8067Eak/ONJYy9HVX0E1GVMzvFxO1eeOdiTCNSrtUL2Srma5UGX4Md3BuR215U2tjH
aB6/pdxcntdC4tJWOlqGoxSNNEZhY6rp+k0Nq17qlxAs+PsYqNIqcoL4d0DQLJJeAbGBM1alSCOs
bpPYJFkaynwZ4sR4CHp1xoiTfaFUtM5FkF2lq2PObrKBnDDWU/03Ftdp34hzneawK5ZGli99TM0n
qSax6InL/oCHZgb5gHCpjjkoKtbeBtLPRlb7RlKq+2JPO3960nUHHFrk3LqsP3SlF9y0SvNPQxdm
0JCKaGt4U83FRQRINnCKC6bhF2J/MDNK9WtMgnM8VKAVxMS+mCyNOEgqfFk05XRrV6joW8RTxEUt
ujK9dG9yLmOaGG8gBDGctcqVhtr7EnRzihdcKHIanBV5YpqXkk7J3o0rnCpykBKo7Vlve3q8YDLI
iEqjQz5U9pqWkUZc2Widxpk8MswOwAYylq1qQniPgk4EAU3x48yQDad34xwbEbRReZjbV/JpIIJm
st6kk5MRT7RSs/g3Gwu9HmKLap9UIZYG5dU0O47uA71F+TJy+YQdohRtUYtTMaAdv8hfEKHTd+pP
8bZH7bVY70xBl1s6omRX95vBIubKUad73zfFbxTGPmHIQMdkbZFqwKmnCm0fFDKBPQyUBgSkHho7
NLzJVtajLVGpPuiilUd7/SAvx2Kk2bL8X2an1rYuebmiQx0rif+ozUigbdv+ysiQeAyVuRHWDW9D
0p637Ztk5nM30PtV5f2UFlhlzPkQIf46NJ5agPUj8CrQUZx5PS5C+eCii12e/bzniD9NBkwZJSSp
zc8fgK86kNN4bsepwCtg3wapHYhS6gDxUq7HQDENgmhtFkes83dA+woXPzlLfe0av3ojV24a3KhV
rqkMG63sAbIUCNCMWkWxLWrVEf9xQdLqJY9VhBhR9TKL8ytiJVXgRxHqi5cah4XajWu6udVER5nQ
Heih66AjTUGfyy/K8WEXZE3yilIuAYqYAB0odIXBFkjxaTcc7KmuvhOhcdHQ0azQb+4gxVnvuQ4/
UTZ1nC6rd3OKSKWcTBS1VBaHsG3nlxQ37VfftrRSfA9rK0anONSa29xHDJVBo590lPHrUGes7pGB
gCHLRhFJcXWtxpPsFAKn1i9FZr/KdqbfNN+F7zgijYrpWdn7D4XLVtbXnCzMsXaO2ZQRYkT/LnQD
IA+zNT5AhqxOTZSkK8WAQk8r5jHJ+HjB3xy1Vl8xVOs/LBVktj/VPcpZAHdyBaFgNC4+WqHHDp7i
qu5al4M0Y1C5NLUFo6o0CW8/M55yYMsZlGTcBXYyXq0QxU+vJ4ugSSSo3KtQSM127JAte+N+7pyX
ylW6/WL7w+N+7RHw3g9meU7L2n+SD+B1bkiPwzv5SoElAG4SEFLrxcpTBW7ln6rTjuNupbWO81hi
fVdSr/zI8Nj8uxcLsKENcV0V21QwoH3k0lHISxL7Ts0AMnZBcWkA8zYp3r7PsQLZ2BJqnXXOTurB
f3ALdYsQcxGPgVX4jMF7PesEATemOv1blTJSXn/0DPIZnYCq8C6WRcyKGkOuD7qofmo0GHv1hCin
rvTqKfawIpee8qy6pnvLYEkKPVxVkeFoYqJZ2sIIPptdT3W6IYBMEGVbbT9H8WFudO8zUMAictzO
V6VeDwA/haOzjqJ5V1doEogrxF6tVg5GblU7ZHnecWLycwbaebj3Om+8c2lQov6OqLOEV2zORdQW
OVipObTzKuJeXBl1k+7zEMFtRm2MQEjYjWjdDWgtwmkFGrq8R8pCTQncWAKPR4cpcNfg+EJpWuTr
6css6+mW+uON4JqnRcjWkQZcVsMNgAMRaQMjahKZbzaNrkelpXe19OYTsyVl2rfasxrkr7ri0lmx
nHydDejdnCwwtyHnxUfYyAEkMoUQVrfNyNDi/3cJnfqXNdX5Xr5SPZUOTpbSgZWve4ITNx20zDU9
uuki/9jEVm4JWfx0cWbH2kfMNuMsO5SReejnIxGR4KU1T3d3s18nG1k2d42yCXNrB9obrpY+BZsQ
vOwx8Yh6mox7p2fswYk3rc4dnjd5OpbT7p8H+d4AHQE0d32T7xdiUtCUs3LSG85daceIpXL7ZNuY
TAJWYWdj6/egnS6vs3j4Gpvkr5+T1rZURPyUz7bT6aewsOtTXlXhhWQPzjNdaeIQN6JNY3SvLHf6
k2UnnzX+s1WGbe4iBfmGgbI+/o84aIV0sewZgK2wxOqW+13oMwndDDE2oW9A2KVIfF6K077kKp19
e6/aGcBvXNknwzeauxRzyAYoUUg8k9qRsRhYmxlZ6znqUoJ3E7JQl8ZHoNQc2PXEXrGVf3Ve/zFV
abK1DN8DWNveBUR5PTlz5O4HlYwBQoBPgabZbwR5HGMzM64DOJYfI4uqwJUes9sgsjxmRnr8U94x
csSHImsKP8bK6mKYsoTR01NAkeoacgypKwoIoxsjY22mJYEYrvPGlqksTMEffQ7iY7aJbs6QMYi7
xulIWzED+K62U31Dg6P8MZVZX0tg0fJ3WpCGmMnK7VCBxGagYLwZTojPInB2rWsY92l1gfqwguEe
UxyTrNaueqPsLstTFSblSjsGLieuRQGg25nP9yomvSpucDlv9XvFOdGOARFLA9ExFG9HsBZtIhGS
4kHTOzRJZC8vbZGZAssWxzdW3a2TxR9pizZyb0DiOUhoJIJWeuoyx8WqjCdXmZTLCK3hBv/h9/8x
dmbLjSNZtv2VtHi+qMY8XOuqB3AmRYqaQqF4gUkxYJ5nfP1d7oyqrMxqy75mmTSRkigGCTiOn7P3
2o00PohUc+wMB2caVjcRKjkJC/G+iPAYM6B+ItCt2iYq+yFGq1Qp3RStpMlMN0I8Q/LLpFLWPeFe
l3kAPQ7eHIipFBcHX28Nq6YhSgTmz30wDQB0zLB8RNpWXugZHuS9RTyUhBxtYVCeSmv4EXEN7kxa
fmJnVzlV5tfapPNybKaVFVko+RBZULbwaxBqIm8CF+s4MVbW5vfH6EmnpFPgDRlcq1z3CMT2LT2C
zW0fVodMFUcLqWatgZ4q06/S0TfWmb1qHfDdBUKhc5EvOBqQFL8UiD8SO7pO2v3tKopOZJfq6XRZ
pp6pe51nlzQBOM/bdNTmzt0Wy5IfLdR+B4PEZ+mjRRZBPiOAeWgnYm2eEyXeEZDNpNT03HvPQIAZ
eSEHpvCzFhn8Ec8KzKO5WCzTaksTQOhdo1BZ1lZKABxHxnczIItEHkVIf05Z39qbMpjIoRWeYa0U
Gdx21uN2TpH9Frp31DU2aGbjtWS2pupG4FFpjWnoksRX5WLeJXmlbbIKaga9af2K+BcsIbBGf2Y2
+xYX+TV3pp08r8p41lEiC3WdGrBTQObB5RIuTKKMz4adqw9xSO+JQ3nR0q8EUjrraLbB0BvfpaAa
Ede2rzHhVUZowEcThIXJHK+Jg+VEArk9D6NuotxlLc7n2znKh9H7stIPiKE+2TNZ2PWUk5xNL3aw
4vgjmTpUoOmWXIr7EAjI7ibPbzJMZcV4mdzGOzPILy+Aai+AP8urQsN78/tXytghoDchWN1kLZ7O
nNbra0LAK0PdTTbZolLUVevoeG8LVJaJDHo7su7c3oFz6Rn2cWbXdLXQpTGRsR4Tr+yutIS7awAo
5JCx1vkOxZ5UdDjAu/bobZxNUXbTrdijoQlGePFiYl5UInot6zv4OK44Yx9ce6N8VpLaYkOfz/tS
Xb4ANqi3NUItEnSLcOMGLCmKBoRCmsKCNkcY50FOqfJiG2Y44snsu3hL8hqOsfKAsTnfRZU6XwwN
2jAWgg8H26uPwJmDFacGfkmWswEL8xxd1Tr9zoUKoYI1W88g18cVzd8MhrZiPY++8W6XxYscyluq
2+1YK4NdV7eslPDF9zlTpO2tw4MMndlN5u3hbU5vWmw+tXZVpeSqok+pYxqD6N/TYiFPSZuUDZTD
6QS0Gq7P0t7n4VeaMc1OThQ8/Qm/GHQ0nX2HbO86JMZ05sBUrRmMc0O9Qo4rp+dJRw5Q/9rahE74
s3Dz/L7E6GePGgGHGLzwTJtjfDOJuJyiXhNu896zzh1ohIfKhDYJA/jzbTmJQxJOhI1CHtRjjWiA
oVW9r10CClGsGvx6NJ6ILclXqcgwGNlekaU8P1aGwqxETCA1JuPHjveQMBl24wwhsp1ntyl+GK87
xWONvGFwaKUvMJo4AJLdCO0RHSixypEItGdjFSnkQffNNYyVN1cobgoGY1tnCat9muTsrMdlOMkt
WP1RgSFbeWIlZt2xnpQU2YrWmB65JzVZzovOvNLum5WeYZhpy6XH7JvhOXa7sT0zam6hFBW0DoyD
vCMfZjeobesByJ8j+h5yZK9pCvJbbMLyodioH6YFg9NEesShC6BE2NapKGBP2hXK2VEoAH+/0QGV
+Yze8p1pCjkP1IqDbNnlYMG2bT0aq5BQCR9pGPllQRXcU5b1d1GXbxmLa2ST6tbaCkgMVUUDLBX5
Ex04VYSroASGhZBTErG2N7WxqSGCmt2vqh2P+9vVmtwezLnBvRWpkA7ZJ6/lXycmB62BPKtki0ix
UL1JjEGhE+xTd7MGC7R8Lvt6DHl/SWyWvtBfxogmCVeavZiU+yEQV4+IUfYYOLQGQ7X/iaUxwUDg
gNExs1vPRckyKw8uWluCLIywkdikecUqnT2Yk/tIt0J5FrUlJalfCYYNcaIV/VT+7cowVffyq3pB
eGSOuy7Vmpu3Rxp8OsgdsLXrLzfsK0V5QtFfzV/0FE0ZLY8tiEHtGkK48PnN+VuEEfPWp+dDqafo
qVp6ZUsSpo81fFEMzl9mOk9hOFBOT3eYH6aHLtQCrNULx3wpQrOJQ5JvmeeSeSdhHMykyXSEiwLn
cwh3k/CCOnhaDqwKlEtzkPuCN3FUKd6HrFUut2pjor044bMYOoI+JThG3mjw6bfwsHDDtKp97BUN
FMBsR291UyEGqL1fIvO8jZr7PFPnNWg5Z0Or+IBmGEZfD/wAOEDG1kUh8EQ85Hhxz7xBDOOUyRiu
Zc7JgQI3PoAcgj5Cm72KSE6mj3WWnffIAn5wO7xixZ4FqLhYL5Nqk8IKxYBWFZgFj9b2mVRnQ2kf
KfKbo20PP2+9ME0xvW12B61G9UGezqRa9MkPq2h0v+tc84IL0rwYQUVs20QsojQ5Omb2kWpdgu5z
DNj6jx8aZODHgoiU0MeKMyORpX9c1GQxaPEC46ZEcK/1+JGki81Qhl+GYEZo8K8M7xd/Khi4vACB
WsnuLcGoVGNIa3eSCTfbtkd7rijpxbJigw+OEZoNxU7Oyqm3gFrKM0ahbro9QyrinoaaoY2LR5m9
i+5eNQX8olTvSP4tjMeXSHTvVXJQbuyUvEEaOLmErDXD/FwbjiAkpi6pcHKfIDS682KgipJT/Zm2
/SVZKN9GCMBl6d7L+YndIDmN7QQhhJipxM7wWLD5Ommdq+9qz9R9Ho7XCeV6uk3I+F3lnvZs1FZw
7ow+fyZcEfC4Nz4O8NJwmzDDlzKuhW0WqUHLtU06iss2n/aBOieXMDUf5XKou7gq6JKAuxE1Tq+o
ZJaSt7sO2KCfSQ3sOeceqP2cbVTZ2inDoXOiS4BZRb57eJT2uohR8tg0sEBoUFAr/eQqdeUjGWxE
tB2T/nJ8n1oC4TldrrJF3AIGxpUJgKZWNulklVgNmvoYawN1NfEMBCQNoALd1nicwmxE+jWcnQin
b2DqmKrHHAPLTWXqldM9UQFKqDlXPUA40RPqfoyTElr4kF1UB35PoxsLM+ipXCvKTwXhFzFw1sdt
xeigJIlPPd12fRXesd/cz6EZHkaLQZhM0SBVfLgpuFKhUuEdNm/xy4HyrWe2/9I0zhnZc/8Quov6
UnufA/pIh9vnT9R3sLu1dYcx28t1VwPUeSIaOVo3jmOv5dorA76HajzJRpCNb9UfxrdSz6KtF9vt
cVFDOCTg+lYKTf9HyEegUPLCWcu73kQ6OyPzmvcyAWAtPku5bYRLMu9yiqJztqrwz76hF44PFRqc
jRUY+ZO6LGB0PJ0AD8tdy0EDRuADCmrsxlUBtwky/MoWzuxmMaeDZJxpiwrIJ22e+8mGqjExxIvd
5nWpNeM8UwUhBb1Y6EB2kJQnX96VN4oJfC9BDKFn83xwwF3totqdt2B4QWjUc+6XlZZ8t9kOhnM3
vqmkHzHFuC9mYqQnUagO4saxk+moV8NrLArYpYiCuwH/hvUvw5T0T5lOzKwSUWNcFdkDw4t32e7T
lk6A2707moT2vlBHZx8zJtwWJbnfzYyzJHaWR8eouM6AJZEOI7ty7mONPe7isQ2WvXXVnIjulNe9
LqXHac9wP7uaqwSUDz98o8/q2b4dqbHIX4H1h7LyNZ/AldWQs7d6jCCfUNDQtM1LST9j29KxFkrm
ahU3yl1Jf/x735dPU+QBGati6P8mETe5DocqxnMQB0V16aKQlpbh2neergePEDAfSY7Kv2lL+Rqv
b7N8QmNwZJZvHtL5B5R7xkWP7dmvRO7bolrDCkzO1ySc67Wc0rsK9vnOCB+7lgMv05Z3TIXVeopc
glqnTF/fLsm6FgcbOZlMBxIq+hhdl5hTerMx3UOP9RuSeFa1cNSRD54fOnk3nF6NiC7xLNanDAAy
Fthe2YVmAvPaaw7S+pvi8/Xr3FsuylJtyEB+y0tcoqQFfV1QPsdd/Kj2wz3AGh2ZH4WHzdhWhFCF
57xl2kjidruVwQqDkZJKHubApjzg/cxKtFPUJ9XeMcvTYIf6wazxwQrqV50BeSKVRT9a8+Lbtmn8
TJPmQWpk4YTAtSwc71A4NiivTFfvMWaTM4eNNGWt3cuol6IBeN5FhbpFXqz5BoGovia1AyS3V7vS
CclErGou9/OyadrB3o6xsZZ1cm3SoAZZbqFeolMGDvfFg7bh20peM93pqUxCJFgAq+CKhdZMVl5K
69/icYsupt1ozcPYQtJprQSCDvjsNVlX3cGgUk/SFG1ITjO4tGi1e0r+4BkKqV2Gy+hXjUhpdMi6
04W2ehoGYt/F3TkIUgLAKHZoPTTNoUnKcm3FNgJ597mJM7qIGpo8kdyq9C66iSqIGJg40YdNoEcV
AAPuOzrm0i1sESW0KvH+CyeoYQblIzmgaOdDAJcaIWyvGcX0Xg3oHyEEC1/tiEpSMDrDFu5oMZOZ
NdlgSuHGJvvUtPDzQIxUVkPZa1yn2DNXcXcQR3+ZpEx9ZkO7ZEpDWF2IMT4JR28LSbnbzkr1fdTM
SzCQfARPAytQAPnS1xyyYQoHU0I+TJRePZS25qlpO3d9mzXegIs4rDLk3FNxBGEzb02nelRGM+YV
LQm956hbpTN5HzYveG1iDNkM9bRwFqIa8QiVXd8uN45WVC9uE9wVFvMiO1ugUghgK2bzyDeXVHmL
8nKbLKbzDFxoOgQTIrje5BjQXJ2Y3US0IZOnpneMA/6tXSv0va4ZgLIsjWhdq+wPaOCQD4Wo5xzh
3T2GYf5F4oamgp9onIIsVCELqWeLbsDEQsYydKc2EEQGio4bDTlzunRbeB4JmbaKfG98CSxTzNr6
+h7LSf41BX8hR7SRmcxbSTJUGYgBM0OWb3sVrXg9xl2iVf3Ks3l+wcXB6uYvZKF4BXQyOZ9u62Y4
5pkpNjBTcyyHKtkW9UJvv8yR8KKTtpF7XWlnZ3fsst4lcQndqOnbcUMtWhgjcZLjR5Tku2VJ3HMD
KOY0lBxCszr2j2YN8wgaYLBvY/IqhywMfHmWWVForDorrny1tF/xBdrfKeUOirK8M6lHbUFA+aGp
DXdTCIC0kqZrq1nOlaUSFuRO+iFCpLyqnfzHYA76C+IT7CoNE9EhJEbObjKKRyFQzwuWeAz5X29K
xqFnI0V2xH3bTefb0BONaL8JJm/d5kF0LOK5XyGm2MrVM8/0D2eJLuXYWs8w1YpdB7B5Le8m/QjW
FvyQ37nMX7zE5f0QWBI58sS/GQI3N9nMWXGy0ycGiGUTmsBgou5EQ5F0IBJdH0IjPxWjgpRE3Iur
ruQfTEol6DpDV0W8oMC4uMF4sUsH4ZdnPc1GqD5IW1qqsNuNkyX/piD9HgB6kPx+lpG04HaXM7Nz
bOWcGm7Wty/yq3Yyl2u0sHaZztz7StEpq9j+lhhLuLPtuSIlS8zs54KEd1nIMlOX0VUdCJ898DbC
31Dbb/S0JU3Z1GmktM64CdPO2XtasjwhkH00onG6jHqGRyU3jw7D8XOluhqFkZjlTTju97eYZuYb
celztKJ4IzVvrU8Q5QMOlV1EH2dMIsKkxIGLfLKixUYArGJhRBBzlqIlGC4c+vSElgCnt27dOap3
H2JsuYbJUjNhM2B2W9BF5FGakHWxYS//UpMncMwyNMLkELdnRzWeOScZm3TjBwl/2mMVofVHLmsT
lwwGAL5jzGcwNar6AuKg30jtAvyScGt0xbiOy8o9B9TPEJCG5OSQr5W0DMLldaFSgqO1AH0NR0zU
DoFjqyIzrgY89C+9c1KjEe4EMJVjENcfuaAkjqgtreHIXG6AwndxnZF9rqHrHN2LsnZo025vksWm
abkwDskhbSFjiy9CtWRsMo9X6jiTCtokQbF3LukEb7urvUuJq3CtRBPFdsWI74TTjgEDGwK/ldQi
xa1pWS7TuszI7JEuJOhjHeAb9w4gqYg9xqskNYJ1w4xB9v8ULc+Ppq1GvqOoy4vWZoRCKme1v3ft
oTzWdDku5Yz0HkjGKtGL8UV+heIMicwEkCjVtPhubKaHm05GSdT8rsgjDDaqm9wrSrELO2NgfS3S
ezHnURdB8pkdu95mmIBWg5KjqqzWjVWM39wyIvgjECz0duKEc6eHZMG8FBihvaJNl+7ieg6egANs
bqPKAMX5MJzTWuvfWEqVHWOcDPave2GVRdU9FtUe8gZjyzA8yBK2VWkUBVzrd/HsncD+6kwMGVMZ
BY1BCkeFsrbBITAS9i59qBNwU+oX/cYMg4r9NOid0D9rVz2lgBd5cCrETHQq3tCxbQfwV/UkmfZO
/ETjMN2YJaaqvqueiPE2fir0vvi/IEItY8CspOZVIWXc112zeqsiJ9u4sIsPssnPxQeSiQUBx+ko
RU2rfrCJGF7ncjLDEjCx5Q2vgR1+ngQdDEpys2rAw45gZQ6tTQaRUuuaXyGhkgizWUSIGabdoh3Q
1+3cBOtqKJC3987jrWIpAcsp5ISkSJHPrvvWJzzl0MwxnEq6kksPmIELauzHObsrB+fg00wdSUm3
vNMZsvAUkeghmq53gefEfqvk87EWln9RExzVdn63Khv3HOkWsjUwdk57n7VseIbWhDovKmE3KYsL
jOI1RDB60VasnxRnqRBkosZOSGDkXFyeOtts7gtGYmuCcJdNPdBBK6s3y0K7lOuauY67Lrta7TNG
TbAedTvjBmMo4enNi8LYbdeQhJO6AxLwobhzZjU4RqSg+brpNhwZQMalYaNws/Z2N1keEzJNrjd0
RRF6mz5IEBa12qYX8HuxLERDSRE7u2/x7LaIarVxrQx5iN67OdGZUM5Z0XePpYOSzh7CO/wn6m5Y
5u+0VNQMy4CYCt1ME6LgS7siP06pEdyPTXN0jRWzpjz1EXi2fae/13H9uRcErHoYT62lOU91UKFW
tvfjXDGMF2P6TMt2AY7CVWsM9V3qNtWJiam7Jd5A3XTQeJAnTO1d0I/dahB2VA0uNLiutTYXyatm
a589xk/f+slDwgE+sMisu1h0cUJx484kNiqFvi4jNLSV25r3TcRfXdLwK1Qie3db7TDbd7t6hFxA
GyITFMbkkQIg71t1n6NPwFNOc9fJY+PFDOh+oBi/GwR9z6loNMojzzFeF6d4CNyshnwu+hiYLemo
5xUEA+EQCxvVOsaOckm1F9oYzlWCJkYVi0qbUw9NStPu6CYip5NjcjWHej0UKzJa0l0qNCnJDwen
+HYasATf/oQdE6k1LQUtVLN0zkNh9vs0aL5IwNhAQxgaazFtqtGoEWkOQMnsCumbYNTVcaTCVTL2
6AObBwU27Uap2hkNENDdG6+qzJCp19kJa32/DxuAJJ7ZvCJHR1KH8R7kZk+noR65aJlmum8t73PY
5z+k7UzTDZIZ3NKiAeXR4g8RkUb6Yx0QrewoKNSZVPVARdHBuRZpGkGVFudMc191xf6Q6somd7c1
6r8aMdyhZhJCq9ny7uU6gVq2W6NQy5msFLSP0YywlhbPhkkSdVIznBabxwVxxo2rmNlhRb8NXlSn
4L5APyKtsOMoIudyBEVN173D6iP5j7T7G+4I1QkjByysuTExhRRbUHGjKdHK5lz8HJiOn53DVnPe
HYUraJ82yADxtPs6jlTDz0IWLlWHB1tHxvyl6bTXhVdXKBjRtC0umuV8a0U7lhs+cojkvxjnzMtd
gckxP1TkpmxmhCFVb51VSMThWW9qJrlGf6fG2q7G6dMhTdRjxlytt4qoFqf5i2ZNhv/pt//6x39/
m/5v+KOE3jeHZfFb0QPyi4uu/fsnzbI//VbdHj98//sn23McXTMMT3VVE6aIpmp8/9v7Y1yE4sf/
jxGPLhZcM9ikEEx8CU2WqGRX8JJhINwzWdEP8nGy6mOCbluQqVgMt6nXoLjjsn+YGc2eDCtI91JK
oYX5z4gt+D4MJ1RrKuUfI7bp3MxeA6ot7dZJkRFQmi2hupnpVQaMcnw7Z3AikeOt+RXoA43qqqBy
mnINqVYZ0aytIICp+fhz6NT8RCh9fzFCKjUvzdbIv5ddNDTuZz2ivQXQoxcJ36E1ekCWlJNsPC4V
wyfYbxdGrBuyfthlKIZ7qEnLJZiQCyGfOLp298vQ9FDktCBYR3FVHk06HiDv9x6JgNq+sAFforNU
h++DNc53Hs0Io88GGgtkrt82WHn3VtD5W+MS45OsLPuH/CYIjPEmO5Pas2Qq8oM0iPb5nN4NFiMl
z+5Aw8SAEIOqwTCW5pmfKtPF1HT7lEfMeGRpXNu5jRsoKJklBCquFIIPA7FlbTHGb4oqALXojGnJ
3oMwDq0LWrQz5rKKWqzMbkawl2ng+tdNzzgseeWu28ru2QhyoSZZlvyQYd7EIv4zmmlB1AO4c1iu
JEKX47ZtCUeUlwyaCQ3ebNFz8Nxh79EKpD1IrVQM9ALaftoNzZhdXdsOj5y61VsGa/NOluKKF6Z+
MZKorJAD6gMO177czol2Aea/TPO0yRnf3s+OM5JQ2upoCcL5qz717FyF+Z+MwkdFGwnyUibzwY5S
Ojhxq3zLSDtFNkLPqplLXg5xXWCUxq0VGt9vs3hV9ZbNX59IuuH8+URybdd0TMPSVddhcRMn2r+d
SP1A7LBTdvOWnHDEnlT/Ocv6KiiX6FBExhddMexDADyENYTFiCyqVUGlf5VtHOqCLVlj+cGqhmTV
LfF0HgxOtMaN7Hf9Z5Cna08n7YWtxrlB3PV14RD1lyE9WQT0HkjKYlSmKf0mGhzzTnZumdaWQE5H
i2AnmrtKywWOgERCvIVtmUb+eLwdq+4UTfu5x4MMadfiuG8sb2uZOdmAcZatZZ3aUz8fbj2VNnKR
eOI03JY9w4a8pTUZhKH2aFUdlwyA3yfNcMwTglMu9F10GuT0303tC8DDNWRiBerEoW/j9qpRXjqd
OuzsNqm3lVhQzZFhU5Z2V7qLr6m30FgRXCd1stK9banPko2uTuD2NW8xDl1q9891T5OE3In+EpVx
ulnAzAhIsJJU/U4SCJQB4xnlurmVZ9uQwg/v/uWyVgvrItcHBcfWsRG5k4iTwqPcwlaN4LZXZkHF
AJVbX2b3CqANBYQJAUlcOn7nBHaQdLdd5My4fUfXv50YXY+jSOxHm6zhHdbx8ztTfqc4WvoECDPx
3cX86YVavbNGNVv1dV+iqnNeUdsrF71BPuOU/SbRp2wdeYVNaMd7u0TVc0HTC5IDRJ10/CFhtEGV
dCtydmJfNsKGsOvWfVPieoXMxttI4SRr37gifeH22dsDub7xmBFuO3mYUkVFo3pIpm6v3bKT6q4P
emZqSEalyMBMiqtTtHdJrBE/WlBb3dzAbWq4+9oseOtaRrBJZ+AtS5btYERoSuUldoT2z4W9hpZi
dtj7S/OllHodiLHVCr9iQcSDPT64RgfkY+mT7wmLp2nZG1SRfi+DzLhIJP7ghOY+oWw83raT8NIx
Yxg2XjGz+tCrqvDpaEh4ZR5W+p3s8UzwNGQ6nqyCKNQhe9czyitxOpRaN6CmiQ8Ko5847M+yg4D1
WDljsWttXB2dKK+yeMbXUKXnBKDCzbVjxc3B6tSdOUectQkjXS0jiikZ+vLEUvrrhgYveEjQ8qh6
SvxDSw62QGLO6xb7RNK0pLoKqXhrRA8qTLKTM8eHPJxIsWO/v8Ys+/iLeTLp90tpZkcop8Ylj0rz
7q+XMtv600rmGbphG/gjPcc2mLKqf1zJEIvUFguHiyL/kLjOALj9+w3WXoNDZESAed8WUThTkw5c
n81iM8XK/rZ6m1azDhDCXw17Eg2G+TroVnU03dbbGCpSpznon3KtgPOFfOq+G+eDl450hlUTHZJQ
fOZpdz/2WXCQhH99YBgr00zHfgEvKAZ+t6OmmlX2t7hp5I3eEfCGDEqDiJu8yYzWsC7KO800X4cE
FbzRkNA0NJNDecxN25TuDhEdsBgNYpzeQUCoUVJpBczsgKy2FZ275ZIt03KJ0XvYKJVB8dSPjQtT
+UYGznq9P8uPAYFbsEXr0vwv9Znp/sdnYaiWo1qWScNV1Wzzj59F4kIqsl0Qt+wGPPvYAkmQsuE/
qYuLmR9JlH72deCesqKUJZe8MYDo+A4l+ka6RkeSbtaeUtx7IqRzwUFOklPkoegIt0Gc0vm0bON4
WwCMpXuUXTdwKuu8NZ2zp8X3GuGAp46Wol94QDSihQ5IMMO9Hez0sxqA7XCrEaSEmz5oU1y/sSRi
MUC5T+QsjvHS1M2H3tY7UBjeVt6bbS2//+vDWNO8/3jvbM1zPdXzHN1zbqXvv12Ra2KH1ZTgbWDu
80gaNqZCmOxsWbtslSfV50EJwBKYxtHBe7m+mecTRgY3B6z0XeGwJJuyJjAzN8aHRsrKEg8ZlXCT
WvFXQyIyXHy7d6xhvt0Hj9UwZfsctGPnc1Wj6UMnRwo5isycVsh1Uq7AQ7ufsD/7rsRpzRqxp4sd
qHt9jhR25NbM+uEZV3kzVsS2BKG+khGtUjhhNFCD86x2d5mxPNuTk99LwXY7Ts8gOfKtazS/SARk
n0x4xLmmyd2aGuIRLpYm3zop2W+O3VMy9hPmOW8sd54RB9CagudbQ1dJh+eGOTtXrZDgTtEyMYeM
+aXUERQjMxl2sAY7L/C8/QCrQ3JWmbNav87Rxu6+w8vDgcn+/MbZz8TdVDPuHToGhyiz25dGVzEb
ONOXVgs7FtPMv12dSlpodqEqOiYEdz5WKaVkiKOLrQ4ZEmIFGlBGreU1XXP65RDR5VhB6K+ulQbe
JhqsM23rz3IvLLNWLdHeuK3bBKgah8Esj540cLVBoe60IPqIney1X2a05oJHkRivf31Y/ucZzRFp
AQh2bcdQHVXT/3hGxwuhe/WYd3QbiQwMo2x6qMPwRYqlXIv8omUbJdGyqyotfVVNfPGVMTzYRfZ4
O/z0/GQOyDkJHYPKpMen3KizVa03b7/zu72BXHLPaNYykjKLzWcENWz2sdRKQg3Skvho0CQ01Cbd
35bTURCepHlNx7dzrpX0SUINgJINZZe8dn1IrVYtr14TnOuM2D2xP5mob1FOcxXZjxXBrYqJu+Wv
3zFHvCP/vkVF5qryH/tTzdCYZf5pDVwIy1ja3AhWEFvNo9SNk9M2n+RXLnrTtW3BGpf+bzdb66wJ
12zASEdl26zBcQYXek3Q8KOKvZi4W2okiOYZCHZ5Zv4pB8hrYnLoqlphwZxowvweWDSZ+k9E0u1J
yYqGk6cwV/XYYVNXNO9W5GA+I4zeUA43HYpR7jTRBhwV49RMDfuv2n6x0CyLqSA4IMXLfDPEWyOP
ZnmThu+3D8TzXglVyVbQ25OdI1F8Yx0z9prqfWh/oOhI1V1dZDGRx9+iFIFHYyn1FpmUBnpPqKpd
0P8rLSWkXbok+xB9N3qI+iTvyq/m9io/rf/6Q0uhlS2Gb2U1w9SJuj/d/ccz6dVl/t/id/71M3/8
jX+c429N2ZY/u7/8qd2P8vKe/2j//EN/eGb++q9Xt37v3v9wZwNanmyo/geeox9tn3X/bI2In/z/
/eZvP+SzPM/Vj79/+oaXsBPPFsZl8enXt0QnxWI/+K/Oi3j6X98Tr//vn1bv1Y/fPv9ovv/48+/8
eG+7v3+ik/Q3nJuUXBTRXOkJIf/0G2W7/Jb1N8Py2FGaFFWWTjPw029Er3YR/Rnnb7rKRU7VVBKn
dc/49BtEYvkd828uZ4PLw6pGK0S1Pv3z3/6rLXT70P7nNhHYmz+cg6ICcVmuOAdVUzNZvP5UExam
0lWJxrDC9UgApmVcEbq0ZbxP+AIo32rP9RxXjN5/ca3wZ5Vh/ETsfigmYPojCVK4pwmGazxQ1uCF
C7uDel87h44YTF/ApQbX+OoYqJ6xiQTH0uh22HQf+in9bHoDSCwVkMDiFobvKuwjyf+YSVXUnOLg
5kAL2Pe7UEYaAzkF1JGOgD71vcarKbC+aJ2L5DsM+FFvaJlA3WQ6TXvFxttvO9qpa7xnTBLDSgd0
Sb7h6DdVGW3d8horzhstFlZShqoZ3deNiydVm9vEd0z7OJoFmYRD8Exi83dmjObKZvinuwNZCIuJ
AsPSO4LAyb4q4z7x07z3VkbhPhsZ/FDcZTWtvbKIP5gMv5Qu8nR3Noj3whitTHul5/dIbj80kXrP
UP2ZYehhUtxn3A8ioaQ668yOS7SUPkQyw6/GxE+0d7Vit1XBn0WG+Jyoyvsw85PecE2QiPqtjkTF
m9WQQkwlehd9Pm+nESHRnXQmfxxMCPUaHHBYJZalJ43cGl6y3th0NrrWln941fA8cUDbPUY8E5i8
vb3rHMaGiSB7KjLpyG82On0Fue2r+AvyD4sf4TVDSB9ekChtikm8Gt54+We11DkUlfN5IsyknbOP
OYk+DJ3KS3Cy5F+lNEeCJl5dXTPsFX/1Un6vQ2NPW4w8iDFatnHHo+HMm9wz89UdimFVfFSUIx9O
ax/EixHPrkW8DmzKqPUsvgLscS4s5cXRnGcrTj+qqj01bXDnEXHu45yvyTBgHP8xmuYF2QjOZeQI
CwkXKw7ODJt0TqAGjJrwJWKLw1LykU1MLRbM9L4Lyi5S+ezLZWiZusUfHVJfmqYFE4SaqVVlfs49
D2KI92y43sEjxNhnzrhlghhzbfLiFToPHgLdqjjufjaW09IUb/PiPmP0aNf/tib9j93g/zjNXXCe
XCAsTWMeR3DZH4sTkGVMx2PjZ1h9s2tL8aeAN1DV6VUNfILWN0xlfutycJjimNH79GPK57VFgTKb
NWe6OAVJNFh6gBpTxyjKyHkCewnXadLtO959N6P9ypVwy8x/WM2lE5N7FzznVOBWlb+lJseyfKDk
bdOy6I1s2p046eVLiQO+Lc4hLfYeMnoF8nCEWYLIK3FfSqzMtcuhEkZ8vCiOVmU+HahJOEn4COUq
AuzUx5m9byaOPvnP8xw4HZxt4eS8luRN304VoSWSn0uG72nUnYMXtNdsXHxVEYdhBAyD5ITFTj9I
Ivg6fDBtGyxr7y7aXrzAcrQurooHpLFOs8mbgCq524jjUB7G4pkr8UoTZswMoPaQ2D/kA+KMlL+w
FMIhEtOikGeL/HcNgXkJI+XZvJ/d6HZq4Ou7GFmwKaiHfXGepZp1QCd01+Fb7eDKy1NGvCR5uNeD
shF/osONsiBIIoA6mQ/WKPY5PEu2xB/iSZSyfoftyDph/VDYsfAbSHFUnZyXQixmoxFsHK3mdBdn
sjtqT7EV3CvJV6RscI3EpygO0phDXv58GvEZiGfxKn5JQw5pxrCbnIBCIr6yFSD9w74oZfW/HdN/
GnBw5YIr7OCOtE0qx//H3nksSY5kWfZX5geQAiigIFsAxtzMnNPYQJyCc46vnwPLkq6KrJnKaZnN
LGbRIV1V4R7uMIXq0/fuPdfUjb8saVC1Io/n6kdkAla4ne4hokGbHnn260+3fJrkryMySMjtkO+m
zmmzbrXL+tMX7ChajUCsV2FexZxBSrWK4qIPgJ6PCwfYZctWWUGDmInKWB/GAbH/+8SCCdPwKgdv
nvY8sMsazXT+d6Mxju1c3hM1TUg667QmGDAHgGkQC+WZunXD+9G70RicCOFNvNVU61agRGL7Oqe/
5MW1c0SqilWSOhUNGP9NwBZ0ec7Bemysi+vvdoa/nv+27SCqsxyd/UGXa7Xzr91tUobUsjLCHwT8
vJ8RVvJ8ynb2+p9iS3DkJgvDeVFuMXd+4CnjSa1/GE2OzqBggLU+73nkxPubH2z9h/95OVg/XiK3
hSZUSzNNchT/cp3qlnDEp2p9N51zXQgJB493LUuCx2lY5Rj2Y1jocPti9pm5GGkRTRxUl59tXeYd
XAg7TL+sQt9XvNJ/88M5v7fSLj8dtZft2LpNz5uf9PfHBoBIH/Oq+g6c6DpMxiuVTFVfrTlqTTv5
6BR2SBJHz3FkbpFpjxBCKGbWLbOeWsxW7eKBB1iTQYPHy8oM6oT+Jkd9H/O2axUxFnVzx47QchSj
LpSsiMyW15gedFcW6R7dKHcL1kSHX/xSuYDo+uDFXdUVp76Nbp21VZOvJYO68lW0XvnRmnpX9z2D
/uya0LutZDlW1sxbY7IbDQZ/WME9JM/BM/CBekGW7JNGbpsmyYAg2NeBoryvL1db0SKh42NVUDcM
4Kmxub4KSnml6u3hzyowalW3HePj+tI1Kt/SnM3DZaXkyqnJgCODcORzW48WWyQfaUSnSak4GiPn
MpqC37/u/y1v5boryxFDDZ8rVk9UdusTpu9MTsu672Q0VX3UjJiwKAZKUE7+ukTkTL6PPlnXNHpf
AEuyx4V8x0QHCJEire3gkm/WvwhI+Qvh3rmYed8uZVekyM+cjuble7VKgsat+KpndY/HibggvoZO
BGdi9QIo6DFe98X1n8aDzx5KDdEqDCou2wYpu7jLI/dS+DhjQiMieMzs3gu69Dpdi4j1t1t3+2R9
2zs1vh9GmBC58nz53S61HTR71gb/wKUGXPelSsHySErH1gn7e6WSV8gC+QybyiHVefG6yjpf/nkc
ErzFnc3MqFOPVYK56VJcBkpxhb6FfKLCjxot87GrcPLn+hFhzkkKSC/62G0DG3HOoKSOT0/1ukJQ
h1YEp0GtgOxLB+2gwMr31zUxJOWLvtQrp5aaOzWXjllK222UjuEnVeml6pm1j3AoH5Bby80cidts
rQbW+okjFVUEbIY65audisvE37yz6u9tQ95Z+jOOxWN2bBu+x+V//5e2oRZYcxQt7adtV48p4W9R
Vlzj+ySMUme9jKXx6IQFuAKwVLnuyI2TZBvLFL/IXymPtqE85esVKXYcsSHv23MA+OwlcBfwrNvL
ReAynbEQ8HG1dzbs5AR/Ql7apRq5WHRtNgm7hqtKcQpm8zku2qvcmEMPGpXf028j5S/7kWr805Fa
4JcAAjyF2Q05MwqBNz1VZw6BKVZKqlP5NrMtlBJToK6WJ0XVn4JgvHECBb2aFsm9kAORTBHq/Wnf
57Ddm7LhJ4kYcRMs6lbMZjHNxz9zg1E/Twc/0cmSmSrTHQCShEg4r+cUSBkxGqRyz9h2q77Za5lD
pp1Ifix4zUXRPulWFe/0svzMs4KqJEp/RhQfPokZ+MVPopTMjpNPfB7sVut3mbEhmmmAt2p8GK03
O9And/XaD0VDZKzeMUtwkIE3iXheHYuFA59Wr8edMQ33OfoDT6QVo+86dmkP3QajiFxNZuo+GwoS
HrvhbPbt9m8WznoP//0ocjSAIZbKGNKWiCr+chTZWVSV0JY/YnM5WXEBDnH9rS/BWxfhimTseJKk
7oCgnj21hrFjc4nOw3MM7ofDatDdZlDflFg8AH612JKKQ0lmh19wwBwMbZc3n4wmqEvXVFx2286V
YJokl+3QoA/XxIZAWAPv2xwQwgttJBhhuGIM8m3l4jY3tMGfh9NiQHYf0tylMHE204ggsY6e0O29
hDACfT5lm3S+4m0BYkxAmVelxghTm8ixJknuBluD37lKBsaCERcMzsEr1fC6GlmNZuUqaE1cMaNq
04j3baOFeD7OJ29RIu2wbJgmyM304xBmtaMy4HfRyOTu59t2LbgXJBFwV8OzbPt416bD4FoTt7UB
geKcszDCUQu55OVPiqKs8aHkY6zr5bIuyHh2NnLuMapyzGcPUZ/9rKuja/UPVb1vG3hfSslbwp2F
VufUEHJWBtvLAoLWlZiTL2f1Wy2XHz2dsaWUzXMFjchzQuA6DqItFXwHN1QbAXCQuXkZ/UDQWl0N
TPypOTCyli7owdobydz1MkVc13OD9E/lDTPgEMzrY4vS+E2XEQux4cJoqNO9FvPYwzkw8S+G5+k7
UGxCataPoVsHvH+zTv+tJnE025Jy7RhJqZvmOnL6l/1tINykDvLlM1qvyoX9QXuZ/ovkoFxr3sth
cLmqw0ZxPG5p57oaXHXBDk2gtgW+WCp/9gx/axn+pkKiT/XXN8e22NhNQ6q6So/p9x8Ji15hgLUA
R07pY0+U4Bof/6zP+yEUiLeqn7WklZRMQtADWovw9T4a09/4zw/H+F+8w44mVSEcaZh03dbD4V8e
Do/bmbW6+7zUQtzBF1N9DAyGMpU9xRRF3Vtnlq+5Wr6RdEl/uGQj5Vj01NXrB8ODgymfnltr+kwz
pJ49ZjbNyXFeZj+KgwE+zu/UsLuf4tzZzKJ46fQYPc268kdC9wIl/smMqNlf5OJcrdDZwyPzL07C
LBOeabOAdJbMhak8C46gdbdD5W77slnjOLPlqf2bMtb+9xUjNHrPqsrgzzToxf/+UBrTnBJjcj4Y
+3nDkCf7LEKlkjLS2QzFHO80hXG+a2g9XbOMdzBykEwrvbFprQy/0Kox0qsBXGI2/PnEGrO1j3Me
bxWAcJ5lCHIhsTijQ036HXYdrs1Ydtf2l+qGtKjDtOT46CLTbZf2zR6G62DBzz0XVuqVnfmzPjcc
oEQLGOJ6dAizLgRUeOwDQBzDtS0T5+xXgJh3uNmuwi7IUDJdXzYwq0YgFVfVQ6OgZ+uxfPgLjRc3
q5+DWY+47vNVdcmLj/rcbSM/S2uJkrii96e0G7PO2MgckgBbQHNB1b7ATmFzsDv1PKUKtq5qhjlR
41imMwo43syVjSDjDbzy42hMt5dXPO+HeHf5TBHzYetgP5imWvpOQBof7KvDtG4o47pq/vOC16x/
L3d0YfPBCrYFjSbzXzq7MaNnq5rt95yZH6R0dsZmCT3e0wDtI9UGGZk5/zH+6Sk1vcvPUSePWTXA
v6tVHk3A142VOrooAzX6wxUyXu2uFPN9brMYhj7JPR24jqetf1y+ARsm3Vwg5vq0niNr4aQqyUta
ReYuAfQ5VvvScCAKToOvkUSFiSPe2Uv9MJuxxfJCFiJ7zvQ6DQlJitJDoOqfXScXlKAIfTUtuRGa
wgW/Qjk7E2lu9yiOq2yUJ6ee4JEY9iFCc9tEPcA5bdwvIq+2TUAmJhHEPHvI4nRdwO1perGbQZ97
cvW65qIouXU/Qq5pfEWovMNtnLtNZp2TjOMvdjCkIfNMs1WXU+XNnh7ve2SK1lPhDmywDnuX5zEN
5tdC6r1bzfHt5S9iBNauq3R8Fxlk8JqupN/OmGpkHfZeHZvYzw2Efes6jkKq9HI8jvp7bNtgZCK4
1LWKktpQWL01QWIe148dyW0O95GEf2XQbxRDqeE/Igq7/K1hrV+1tHho5nmf6Ejg4VUcO+B1e7sv
bQqRU6UyZg3W3/JyxvbK+vtgCNXkQmU48/WD0c68c7KnacwqQef+HDZnteuvLl8xrQ8uUyrMasEb
lFaWgPGi47bbLQqprQlPKukV0p60+VLxpXUT+Uqs3inJ/DVmveJfdrfL91oPc8WirCRyXAV8xFZX
s/M5oqx2bdTfXqSERUqExVq9rN7HKPmUfSO9hDgnN5Ksi6JqzvTjTexPvG4NF8ZRN6gVV9BAvUQ/
a2ec6qO9u7wGGn4NFxzRm6mwuBM0+CA0+VxtvI/osbrqbw7mS3P1t1aGo0tVanQJ6FPpiOF+32aj
nFGHqanv02veMUMA2kPmvAHwpcAa4bYGac8R2QMg2+MHEai3EdI/v3WoD1lBHwL+p5+rsQB1Rc6r
G9Oz8S5XDVYlHOrkUItc9cLceLm80nXGYVUlA9usygdbCnGKlv4NZvdbaEDJkgtHW0CmTNTio8uz
CYpr8LnURbOvDOBSStlczqs5iIwDw5HcHaLMwjTDjr4W9Jcj7vLRXY6wxkiuSBb+XPBLeqIZdX/d
5ddFhO+fJ+s4jD4kl8iLUPbyXYaNEgFEwvPy2V3uPRHnZEbwiKcq3FQ0CpljdGVF+ifZZsufS5BQ
q4++jol9bditwFu5IJlw/qz3CbCdVMbVVomNV7boMz5j5c/b4/+ffv7N9FMT1Az/+/Hn1XvxP87v
8/dvE9PL1/xj/Gn94XD+aJiKTMcwpL3K0P8x/nT+UCkNaeCucwmhahodwH+MPy3tD41k5lVua6gq
InYKk3/MPy31D1tQURpI2Jh/cq79d+afuvWXEmj99gbtAF3XTA5L+68lEFVxB/fOXnxd1l/EDpDt
HIMOcprk3GJI8HuH8WerojymuUdXQ3UL8hcwNo8vOkoUyhEwVGwezRQ82m3+C/HELuPwqXXtpk4X
ex/DLiWMwJfDQgRuAV08Mu5pkdDYQmfh9ep8XObrPMuuwTf9pE52G4TFL7PeZUECeCu9rk3rUYTT
faJ0V4FMfxqRXOeUaHRLHjST/htq2KshiH4CZ0aAY+N6Ckma6luQ24a+wAYbKblk072W9aex0zrn
MdSne1sBZCEyMhzj8mT0JdJfY28swZr76AKdkYW6CfX+njZoBm5Z0ozus3slEUhDOrJ8INIlGVV9
MC0pScKDvrkkFJRQcXb5BNnVVnLmPJY8q0E0bjATR4ikGFraeCTPWRVyyhSM0cqww3SSEmYVivkl
t5yNiqGGk2l6tSpQYKAxaKhN5pZf9dxBcqbnxk89GulHFH6LTPMRof8gR39JJU47WRb3yN9gT/c7
ZSJVQRGm7S2YRkgiyJ8LjaaoQ+EnUDsfLtKx3J7VXaxPTxKT1ulCDjWb+2pxtL3dlDuzBtcsFx6h
tYZdzgvYic62FGKyOKuaojiOgVbscZA/Qeaodk4CbY18Xhpo0qt0cWtmeEog7RLAxJAi6ZRl32Gj
AYbp1YPxJXgSPoy6X6IhHjLrHxRteYobDu6y4w/MF0SQI22bVRJnk2spylMUswvL4ZEdF7KNCu1S
deJNMr1kHeyICB8to3V2SltJ/b7oiVOMP6sZGHzUg1U9D6H5YgxK7WV2+MlI/ASXfD2VXD3sgTg5
z+TdQbFksk6beRxeRCo4XiLixydicBbLqLlVIjXUCXgSWoqzy5AetCPhLzjfOFmzY9wmoz/HoCum
TvdzAzey2WsF8KYAZE68VpJM1MzFTyfFpznsR+P8qSMoRS6q3pJeqfoWXuEJ05whKDOHFDlYOGjX
pjMMm1ofnueStZeXhNXMvXEujFzdMsgtXaGAtoptqqwURPoYSbkJNOZ6py5hYjbW5sPUgtRRcn4V
cFfN1iI4aGkBjiwasO5ySraEHd53IfnY6PoOsubWNqvOsyGDl3Kgxbogk3UXZIaYhU7x4jwmgqVd
J6gIwqC+a03+TkUfUR1uLDYEwUAHn22DMiCAfpYE7abKtFdYXb8wJsPI6riNQry8qtBSBtF7oPH1
qQPdKxkRjIPtoOlN+0yJ+3vmAegtYfuu/wfUVNn2S3Crx5iqsr7D9cHWYgyVs6n05VThV78ay7uB
rNsrq0EpaST23lYnfUczq92pMoTDEXcbqeW/+i78sYJiY4XdjTSyW6MPPx2w5F4e8BrL0X641Gh1
blRe0YwNZTOfyAIqs6hx+8pW59UzUd9fmv2JQtDJMqFOqvJNYA7cn4bovW6lvo1Pl3tbAmB7EGT/
6HpDu9eoHscBvVW5TJAmLfW2a5gKqJH6VOPydSd0ie5skAqdR/cVaQaerJTvYjT2UTg/aYF2rGba
npOkdx8wd06Cdyec4g0QEtstpuYhNqz3kITJmaBsgBoYlyor35SlWrvMkAFhVoy6SGmo/TQTdG2v
tJT4KzMIKPkTMp44Ia7yvNobOIdGAAMz9QwDKXp1evE9Fe9po1G7dgs75fquqdkvhzYC2z16qqh4
xbS62n5ITIzJ56xB8F8O3f9WdfJ/Jrz6v1Fw/T8ozkIe9Z/Kk31fhO/N/K/SrMtX/FmcIM2yHZO5
gKD/YduG9V/SLM38Q9M05ss2BYiDg+6fpYlh/yEpFKSjCiYIDlXKf5UmhvwDmxCFvA79w1ZVy/5v
lSZUQ9wL/nlv4OeigSJJXFH5/4SkTvn93hAmLQkMhcVGPaD1RQwEESaTr4YpznlFFPtoBIeMQXJv
zx36KlJKp7rcZnFP8x2oe1yBBkuC9AreaeACc678oZehz/q7BYLcbBk+4XYDNajtkomIvQJe/ix7
2Bk1wSuLmRAKFQYMfNR6Y5c074xZNp5qdhmp853kNoasXomeNSMFt28RWrjKkEawIRvZAc1yMgC6
SWYlPhxXtL/5HGGKEfUhXFAYl1JDKx0RdDUbiavPuN2lRtmQBvi9N+DqlOeqNa6K0aKwj2q6A8Yv
bGDDPtDJjB/GmI62JiZaKcC7ipQ3LFaGh3h6IqjOV8OQHpbuPNGUW0EDG42hg79glaL9ItzIok0L
se/KyAp2FhhcuzStOzB/6zwmjH/Fo3UiIXs8gtfw5vbDMR3tygzgZXXKuCe1wroqa5yQUz++2ctd
o5AwMdo62YcOg16hRlgNctg9afGWMSayo/Q768ZHHSM18pX+HRCT5kXmLH0d7kY+fdsWpCZE55GX
du95AD7Zkc5PQDOLZUi2a4mdwnBin7N4pyaR44IgkBgi+8TH8/22mJ+ZngSbII92eiCLq9LhSAdJ
xNgO/q4NIlqLaSpOTuJlcIgrTiGoYGjGIM/jMgbI1/Z3VRZvdcecPA1euFdipi2TDoHX2pId48Gr
ywYWl00V0Re5y2ZMXUDR4E6RdYdTkoiXeVj7AOiomIiEdB5JhCIfIwzxRotyCXATloR1g/vp5vGj
aPQfg14tTY3oCQHVqxa8ccdjTWUwSDrF5c1giGjbeCFF5zH5VZX8yul2GE+mrdkrnU/mII5rrJRJ
x14+jOazo4xPseKQbZM+JoQYevNqQs0pcK1J/5Up/eRFROe5cBk2wmTOAEgXY1XXiA2365PTM6yB
io/ZWczHqRkyv5teGPoMh2JYQ4ajb9um6FluhtKMt8GQC67G9uSB4SLey9T9qZVPlZHC6BrqxU1o
r9+KHu5w8xW1kJPMGPuqweAht0ieUi181wQEnlPjTagklmt5c1Wp+LDX8a6ekTaG1XXcpB3aQFxs
RIJrL6BICiQpLZxOu7O2RM7l3tzV+3ggbHQaP2w7uxX2CM0O8PjQOVRnooBeAhJNKl+0HpdjArbV
WxoVJXlYPxdyyre5NjCnsBaFMgJSYz2pPpnFQN8mcgg0MRd7i4m/RhqL23ZUBktOB6Na7O8sVfY1
nVeghzXCsLV0CeUyUuzBCZ9DB82cY35IJ30Iksremqqa7LJVqWnPRAq3ZMANsIeRB0TDler43NWe
jaIgXrml2EEBvhlbJv8FxGg6yG8q9sNiGVdjqqUzTJlZGC1p7Y4dPUNw0zZVUbxnSvY2hlBdIouw
eOKA39MqB0gevRBUVG7KXvKRW8ZNIJFcRH2+JUudyhkSjy9X/1sV8ZTX5T0tGnBXQpTbLKP5Nl1b
rUL62qwoez3xF9lEW6yxFkg2fxjWHuKYguliMIdWcd3NSNEBCOAxB3FYnTXT1Xk8GHHzi5RKw9Mr
QHaaTVqaUCyfQhZ6wphRg6dtg+bOfFL07pj2wpsGfJGkwCH9titG1SF1XPxKFSJRwED7kLm9C0QI
C5yNwgO/hQDWro7dNJwmFU5uORBAN8z0pLnipMMTagPctgo3L83+WFJJV6l1oGyW9VfcaxsIcbdS
zd6Y7x0cdO4nuzYOET4QL24zntPgmHCVeXENWw/3Rhw99QYCqNwJrO3cpdnmrhfJ4smJ3o+easzD
B0SZw/QYUq+6/YiHuMLh587ijrCha4IZwdXGWLQbJX4iWXAXFlj97LiZsEcpLxqopYKXNBx9sq9f
B3HStd4k0AjE1WR9BraVbLvuMBbWXunM2u0k+jyL1GM3Ke1vZ21jC/nVK+057gZcilZ7vfRXipCN
iyKq9lKV/AJluMbnSso200FPETgV5xhXuYbfwtIEEnzI6YsZ36U6A87YZj4zvNom+U5KyFs9h9lt
uV6GdImC1pHiNc0G6dvDsinsBVfwSKCutkbmdCUivsHc9Do81FyNdtlkPsxIsBA4hleI0o6ck69G
AdG27b+mIFf90cZfvRDaiBmhwgXpRQn05Q5AVaOzbkjadVxtok9bWLHqpdlrEGkPdtKDwh2Z4LRF
y3I043U74arZVPdiHuEI9Z6+vsLZevdJeWJsB6zYKX+2MfeEzA09x8oHzsrPWWsSLwiW1O1n4QHx
gezZgjUeazeyAaWOPcIIuJfeKjP12tbA4q/IfV0BEDW62jOmmRQm+EqMzIh47OIvtFWbrjKbTTeC
DWcNp16SsTnK4DVcuNPl4VVcpXeCj3LFkZwA/jwNceJgG8LtF83YebtA3yv0F0glQp2mZSMPcLji
dIo2YWkGHlBBFyTovsg5ZaXZ033RAqA8zph7YbG0iBtJdoq6k63HD8qifztWckusBsSg5hw2zath
V3i2BCsxdbp7LMD3Qq18KZubkTqBtyDbOpT7VAQeGt/CHxcijjLjbEqj3szQERicVJo32b8a2HJM
8Ibag+X8EevOjRVSMi3TpMPUHA5Diik/oCNLVKDbGJBqRoQ6xM42b2wH3jhwlSExqO3XUK2ga1zR
dPdMA2Za/pELgD7ngkV6bMxLo1vPFtc0t0QaUmJ/9HWInSh8YrzTVeP17f0whmhDRo2xtjYdwJrO
KBnr2q0Q3HfMgJUOPm0DrC7BBuyK1ZoTwwOcTRZNEd/ns0NEcnuuC0oMRyfqpog2BMPUviUHCPVs
yLAgiK7Jgod66fm+OiO7oMc5Pk6bNFAOhV1iDuA5yrF9gYKYcBJJt7XHu7lkprEkPvWw6lddcwKs
cz9b3TbqIkEDSn6W08znDOQ/SNZUGftc009yHe7ZWXIDb2oCRStPSlhC4ihoozfDtC1ly4YoFfJt
8sjrzPTKNhjcB2kJSvbe4Fj2rGWodkoJsyZkpgNQKaQqU87OIg5WwCpd5tdCxWWkzkLxjfVJjGtE
5BScLDBixK608KzmbPRtYXlkpKRucygxhFAtkfqJdAD8So5WQHuszRhdelDu9Tkabxbll8FO5dlh
+Gz3+aGqaYp0U5/7tP89XPInpKOR3iskBc9fAHhYv+09me2FiCgjZPCd6rQjJHuIA9lRKuBmgjd4
J4ywK+WqVEjsMwaUu9NkCd/RqodgjP0qeS/ycsaTvMDSoqxJzOS6wM/d0KpKKp07MmXxomHYC2Hz
IVntfsAcbcxQ53VLVeRI01F2dOSVNfshgkGBfGPDeJCnaU+bUTikgz+aWYKV3EjfFz3ZTqrYt9b8
wjCaEQ5YSDZJNKYNjZE6s+B6y+KxfHcy/XuOqmXvxFZHDA8nTp7vqN23SWA+WFWP4K8DuF6UdFbT
aPHsfGFGPaNTNJVT1zbmPlIJ4yahviX6Cwcb731YJp+OwG6cRb/SijEDhRQFdFa4OsM7NsL2US/z
t6yKAxRX2Zb7jvB73aLtVxEYqo8tvI9XdYCKMASpq1bDuCmE9ZkW65lZQQCEZja02jtxkw9kDiOB
s5ev5A14MmLGKdipFntjXSUl7xdCzijvI4iI7VmfgmPbkltotDkt3BAPtkjpAnVE+wTye8rz6aSz
gA7tyLEIwwwjkddmKESrjK0BexipYV94yeZNlFTjNg9aTiL+Gl7sjRaTDdKi9LTTIiZ3sSAIQkdA
A2tko5kfKA5WTiUxEwZC/NTo6VbmqPegL4+bgVoWyyog2iXLtgDHOCMBf81hm/iAtCJP92ct1jyo
qPFGs6JT6Vjjvsc9gcpjJVUbZPb0bX6MpmNgDfpOtOMxlLPDY5XTzkiqq1E8JiXduUSjydK3Q7nL
mPrTI11IfCqprmvqxaoYyXbV/Hq0X3QqX4n/fCTNhdk73B4TF7L8yfPmQaFJlZFgMmNW4j7AOypz
BdFVkt20fAquWP8Ys5xZ9jBuK3v8ChQDqF8eEOCYJv6IjjLvkX0HiZL5JbhYo15wEsXGJi9S6dVT
wKrpTrMNNT2WAtcE7b5UxKRxcLmM4uQuKbOHIWMv0EssD0CfH2xEAFGdP6Wjo221ZTzYJFrz1E8T
rXZ3CjsCRdN2n+XDKXaqk8jJbTTkOamUx9Yqbsol/iX4d9yA+avFrSjKlW1ekUsGuRNvL+8GgSYn
OZimK7/yODQRBOdfLbUEwP7lAXbdJmmtbcIVsTFJl0IMtoFQ8rhgK9siwvtoRutjsifTFan1hH4L
hWjZcW0jisbk1g04InT7AIdwJiIFCuxR1u1plBCwHJv3PjYKjMapyX6plq3HkLH3Z4JquZ2K/SJp
1GOrB1zMkV9JE1WFCBmpi2xLy0/fiFnYXpOTMxnpJ7sCam60pbppJ1w/1XDbhc1101RMeWNTIrNg
Mj7nqIUtChGCF90YrY9P9+ZOSx0OgrZhTpjvioGDR4kq8t5IugRjod3QP+68Mgl/9aImvHuE30HR
70ct0QDWPLyJwvkIX3TCS6nbSbAug/qVOEnOI1woQEaQRDeO79DBO0yCy0SxOqzQ0uQerP5jCDTX
g8JxUSb3/IOsiCIZwIkY2WaJ7uOMM+Mi7Z/dRZgI7V5Z8Gc1Dp8NfdrbcX/TzgPyxaMOiyBKs3NT
0l7n9YjuRZAhB+BKXuR83p0PfXbHc0chHNzr8w0qzlon6JwrRjttVLxcJlEpzST354ORAqQAFrud
l+DQasotbdTN0g93REUGrfkgpuVcR/YZXeCP2W9sOvXZqifAqhhiT4qZjETbpryyVRo6ZlkdKhuJ
qAnorwkdPD2ojqfIb3XOVcRyr+pUfgQi8coyVZmz0yRQuAulCTImW3E+6t7WsWAfEgGQuuA6DEJf
zTaqWLM3sk29dEdnEr+6OmeY5WD7JEc2C61jmZg/DrWtAYEPXMJxsvO7ok+vlCq7ohN/SDkOdWrC
xeluYVBBoLivLOW17vUbdPLfVIHXBM0dQ8u+NQN6T02aP2NZOsfj2dGHA/BFbrjRTlGVu7o66pyD
2DdP7HEwuSvJ2acuN9IaG2DiwSdT+v20UNhVzTEF61lz8PsZfOuQGYXaH4c8v6/V+ghheUCDGL7n
pfWiGdFdOWuPDfXvkowM2LlhGuWALMJWVNfkjpzPbrSAmi/CY0aRkDbHSNvBPUDyAsgi1/uGWdfq
n1Rgpq7nXyNM3Y0U1aTqyBW3IWawNAoDxENu0stnU2/Tgkh0rp1Jlhy1YEwYa6T3+Zktv4GVOZ+M
8R4xIx0ILuCgja4c03pKQk3n5Cm5GHBs4WyMA2xsK9ckVz7UWPkaCX6nhKRv0LHlLTDRWx0ixXSK
VqjzAJWz6fPTyBioVsH52iJ8qwxxJQPxa+Lhl0DI9UqQkZGBUsqsrai7b2vAkJMVR9IR17kQSvjg
A/Lnz6LSwLFw1KkKP/JFomPge0AdlyZ85+CBUu1YoWrnsWjPZnpUUXSBx7XPJiFDq9e09wMz2OXM
QgYlvmME95nPzbVWKAcubtvAtAd3KI03VSsOsncO2eIh4HoiG3OTrx5XS9ExBnS7OVpukVftgUsL
ugIKgYGIaUNuRWQTKHbF3WdI9oqhn1Ple8le7eg+1U3mYtaL5dgjqC1mTQsECXUdQw5xzBak2g+i
ojM56HcRKV7nWpD4YPfPkwnG3rzNB3Q1ESV/zOTwKpOk7SFn6Oz8eQlIH9VL9BUNl8KkQBYS2F6k
NSV58LxLcwWwtIawXtyJVHnGmSiHXT1Xt3aOtbEtdbHvaCjFhvrj9NCcm1q+NJmD8IRYnxKDNHcU
GkFNQBeG8WvPbVgD74IMCqmu2ozFBs1ejj2Da5QEhdprTrMNF+pP7olbsp8ML2VjazUnxSHJ+q2J
rGGtMXkHydPjACkXeVgm7SAoDgg+sjxyhTkK9PpaqUDi4j1GHxu/YFHcY+wv/bId76u835Ya7aK2
nIdfafBeml1I4qN1x9AJBRh2y2LgftJmVGO0dbIu8Sz6kY5eoscThZ8M76RaTG6AQ54N1Iv1rN/G
BnOlpHHoeIf8Tvokntocp1HP5TOQP7RQjmoOxKlru8/G5DULlxAxNtVkVZoof6e833COWYCY+gny
uez8cs3pC+CbcdkJV/g6bXXCwBbJx89YmR+txB9aFNWXlja/Elq3+HHlpm9mdjC2+NtMaUOS6ZL3
RG9vTZM7QKo/Vqtdk6I58nNCnw91Yr2ExQykn5OultyG4lDetGVTHLnrGZXgLs8YLIqvzRhzJLnz
CNOq8SxtZGzA9JBX5SLfM48M14/jOp/Sa5nlMIEy8qfVKPBlaM3e2A0gjKVM/UHT5huM1c4eFcQX
fmw80HWyBfSceI3sPvT/Sd157citrFn6ibhBG0FeTjqmqczyRnVDlFQSvWeQDD79fNQ5mEE30BeN
wVw0DqAtc7Z2GjL4m7W+NTFDHVEbbq2++VX0ClhI5OzYbZ57iu2HZkRfpwqT/TaO6HKMtiMJLTs7
C75xyh5aomlMgnBEx5lhCJo6nznRVETdzcDdQ6mMRMumru2z/lub1kvfc3JFQpzrys93JtRTQFlI
HQgC2g4pN8hS0mAUa4a61wMzhUMSI6FVwKZSDrAK19VQOyz6KidAjgc1JavYUWZXKrQ/yMdoofNF
7OKKQR6WimWXlVoSXNFlO3yU5Z55Nd8RbW3OgCJsS5FuUPdRAqXdrqkZmkw50/+ZZJdtYjvFPiCf
cEtkAtiw8bXOE/fR4AJvlvaC9+MGlqpZ3ztQl9xEVT+wXhUMhgymMuHk8IxApB0aA5KtdqgE7U65
SQaYgEUsvmIPtGQQ6UPRNF+2ZJ5o8t9atDNu0tT9jSSqoJsmNbBOYVTNNTvOAbKt16QvNeDVY61g
WgzjSG66be5rzahh1VQ5PVekKtTezeNfbZaYe4eoy6Clke0juexIkKJZn3+KHCM1ABm1r5SptqmL
bGaEgPcXBSYyjtLWje/9Mg3NJrMP3F5cnJoZmddBF8ghjxG/1Hs0I/o7qGJJ9SZORFdaNOJ0hbnM
T4yWsfCyL4WXRlB7nnRUV2mxi7GYJOob5yCw5uQefEYLs4BMdZ6+d4RknHuIjHyIA4qKNUmvXrpb
747cUYz49kr4dySH3fmZeZ9HFH59l99KzyRVGLWzb8EIBp2zY/QT8gHh4wPdeyzrHBIUDeHGGPgA
CEyK0MkWD7hTbnWD97tbrWmc8HSyRrQbE9A7CDq6uXlPW3W2k2yHCpGdMKFtxwY25r2Z+uqBrZna
FHyBrKOaF1H6DqI/j23J4t7VXv4rVr5/nICQpIXeiOAxbXvsZ2b6g+DwHa4jLPtlSv5ah6OXvG4v
Xc7R0LbbdBSKIBkLl4jAFA0PM74n0++JUMKU9gxeO8Mk69TL9HEI3GnLBbPp44qRZfJJoMmtNiBg
1tYl9ysfhyMj6oBbH30JU9vG6LYWZj0PHM0GoeaNvJRhRYwWe3stVX0/26URsaSMXTGJYObrVuch
Ut0AoTztcRfb1tYDW7IZxS4aimcrTdiEaU1QPFAipqrs0a8WqdFbx/X2dWrlV5+nV27m4qK599qJ
NjptmXpLhv/gu9S9ZyAfZXb20Cf5Xe8WSI7Sgx+j+SY+w0SzgEIZDc7Ut3OYkQGK+Ib7VCXGo+dw
r46V7VDgGodxpZ96I8vUJPe+VB+MZ7I+FW/oC/wLNzV/wbE0YSnYeNRIcGLLN/OSnPIjIEXFcLS7
G5d31G05IprOZmIrj67hsCjgIt60c3GPKdPmEWWDT7W/Fjq5tTX4nQ9iRpReJJuUfYUpwHfpQD0U
LpqaYiIJa2mZkKK2+vaT+bVJ15OcIjCXCyhlnr9z5zXbOeiOmKfA2Q/gnk3DYGQQB6DuAyL8FFj2
Hr5xBTERa8F0GFyprqMioNtjSVKkKLTPQzMjisjdj7xzGmIcrADJT7EhxAEdRtbdBzXbh7RPvnMn
NcKBDqwrs9+tXUXnqDtZLSrQRUuaPJflB8KiYGvFxi0ru3jLcrUJJz95jWWzop8c/6AaSLHafdJi
GHkclwFtuH0g75LmLJM+S0P/M7d6mruIS6nWK71d5ndk7jUHVpLMfDuCsloU0m5JR0rHTshDQqBT
u20YJWw9sqmyGNl+YrH+jkcEwTaBdsvk7xtmXfHYfFiCp0GCrbZ2aCLVYPbnrBt+VQNTE9K0UGk1
/Wu6Rn5BsaqRfRAqpJAPI9dm6GuSmcBV3JaXmA1F2WNnquAVe77yNk5CK8A1u4XKzrXQ0N3EDOa9
7pEYTSYd7Y9gKoa3zlAvfhLT0kflIVUUT0nqGhhY1201d+8xUtGZq25gJFkJnq7EBkScBqphJWEW
fTgKKq+gNIpNIAzrwE56lSzSq+ZF5B/sMcECYZwF0ryr2bi/mzQBUy0duQEzfM7S6tmPe3Fsbf9z
LJjM+t5YgTaHBdh2a5CKyBkqyR89BSxM4Rd4qPeeRVc0+a92xpLS1a+Bq+51lT/JJKCsO5T2BGna
V3sTdjWrKA5+8vxyiL7LLWp3QSOeYvlT+x7R5B4dspGmTzkFZ9kyPmGVwnkxPcChTom63CZGiVdU
Lii1bB7OUv2qezgGaf2a+/6bUTEoZwP82gzjRS35xSqGp7Ek2bTODkGQINSvrrZd7OO0/NUQnlf3
3TdOoB+MpzeDWJ5tpvarYDLZumJpdy0jV/KYIEU7jAYbz90NTR1tswlKFux7Gje6DGoCQFIkBUNj
8bZJ4TI37FIzdIrsLYuqx9yM32YA84mfX6ZOdywCJiwu1hMKIwK/SxwxhQ5+S75XW9ODOqw0SOvd
6bIF397eGKs+KxuzcSmowefZsHk6O2SGtA5RNoOYWLQgm2rLhsZRQGeW6o68Bv+0DfKqZiYzAcXO
ULAlDoICu3DsfWKO86ZPk/Slb+1wZO1ydkpcII5keV4ymbq3Kpa9tdH4K1ZvuICD3QgzGUjgoNIU
uvNh6IzMu2Se7mFHfWR5Ju5k4b6YNalbJY8+Ahob4zDoNLjFJvQLKG8GepmbmNptOQzTuWIrGWIv
fykW14N83ISwPUHGxiVU8CCKDmmwbuB8BSK4XPpTljcHpzJdBrWU4tIpNXjSbgm9ZFi3gaa4SvN1
xBdr6VDo+V1q6qReRu6Oee4TWyJoJAvuI0xFR8Eug6K0PwQlxcVCosisxkuRNu2mluZTntDHT3J6
kmmqdpXXYSlMu/2SCXM79IU4KBX2EYtAxvfsqSbGLZqABsQrNOX0DjOXU6oc/GSd8ZVJwZbWSX7Y
FEdkiXdM2rl7BvaECbWl36x2ys51dmRQRry3CikCd+auoP7dEjPm7m23f+8iY6T3Z7yX5oSBRl1B
RrmvPoKcInDdTVlDWj3o+sAEqXpWZnpqe+IULCyM4WyZ1SVI5gWcA0YWbgrW4DxJtlJ5QSiiYcfu
dCTqlmTu+CWOh3c8sHGYIavdRf74WKdLzLBoxhHzyBiGBYJfEZpMZNcG2bN3FEV6N7VmdfQroS92
O/tMtRsyF+LyrY5/A15bzgqLv2qXNrSmig53cpERNBNO435hBBsk+5H5wLadXJt+lowmcqUq9IOq
PfqazIcOzDtP7JMf2wcZKbnzDLlN/AEcgdGcYuCAxyigZO2U84Qi+FD0crhDAyo2jSSNIkXAxTgd
VZGQMiKThs1eN7f3UVZam7bXC2xvNKABvPoLXGYuDmWVp1hYZG3Na+5rfOfH0zc0tzdpwGBL6lDl
NlGcFecCO22mLh3D2bqc5stcNy+oQntU1rN3RrhNyhIQqkUXTM4KsBQTRsM5SbJDsZxyB4pcU715
0fxK9MOro4DmBhzqVuwETzGobSTYeH0nAfQ3GtYAInel1XbQL3oaE5kl2H0i65iLFCCDC682qYjr
XOids5hdErLy5uCh5MYJQtyYnV1sCy9yaUrv6LJlvctGudzFa6yh65gGm8d8OWPE2qGQnO+aWLh7
EQFZSno25rJC3mlOpb8vzOmjVMwfs2wg2Wt8mNdyFmdnt3cc/Tp1LCCidni2nd+iy9GQq6TeBn2c
HftIFZtK6l3hGm+5IVkjd8wVkVv/gIIeQWy31CGb4jcRUyUbS2reFS09Wcljn3ntMeBqO1rvgJLe
+lhkR6a9RDmvE2plp2Q8FbDKZosRBlMftMhQQHwbCxjnrqxF2CQkPxXtiMxo8h68uDqkXmCERZy7
DFF2UTTaO8LF1VaU9xwQ8KcnXrgReXJrtoynW48ClqAAaD4D1PvBIgu1AoitCLQU5HuNg0SmK06D
4gnHiprKwtcMlMk2Lsz6QbYmGa3VF3iSvQMBY2bLQLLuUfuyP9bgjakIEV/1X0uz6g0S54v0zPX1
Gnur9c8z9gO9VoYZPjrpvQP+Z0rl3c1xPp8dIqHjsS0PWUwFGqyyE9vrzZ0nk592QgNZFXFolurV
paNcIdJOHT/4xrzsrYn71eofzc7fC4nUocEY1Bf9LkhD10qwYE42kTremJ1jHs5J1YBpYxp+oEJ4
7RG+DwvmK6EcxdTPD3YFW3yzNoKQ7dRxVIRTyo+Mk6FNYx4jfIRcNbt6MRPcW0l5Cuig8I2zu04x
umeo9zfCR7suk4+g5OFlI/jfeAMOqDyTjLEGESZ6CiMkbtsEB+pO1HoPD+TRdust8c0TQCTrB1X/
ipt2/phF5YexzO+TmQEPkZWkMBmt3nvMXRjFVVZ2iFyCb8Rghyh29CGquELNlLHe0iANG+NgO+NF
gi3ACG/BuKEyzfo0z9Q5zu8mrb3nKNc3RNUrp4UiJrtHeBPvutq8h8dAmp/jnXMwI+dxyPcdgCnW
RBSLjeexlBpCA5N+5QV6p2fjZ8ECA+kPL0DpO018HHWb3+5cq/ozON7TWMVrMjNCOIQTeAfju6Qg
QU8NeWibbXVy8A9vXI6HRLzDQujfEtBEfl5zU5izSzlhn0XnhdLNKESrApuhf+vhr1wLNr270Vyu
xOuA/emH6NimeyOAq+sT6O5iS04UyZlmLY2wc+V7ILkKPMe6iiozoPuBmciH5JynLIxF5SNJaZoy
5Ph5MGOchgu1H2ZQwDWUE6Ww7XPQ4QGoGaNSnvYtgqcuPagUNyDTUQCCFbia+sy/ldd055YD56XX
xmNCRbEV43zGS/RWrnWrylw6yXz8CgKqJpWzm0PFt7HL5N3HYReaHdyMyehT5BBji4LtYPXWvZHI
8TShHMSjZ1xa5iUUHs1NIfmHbRrhOiMbJ/vyiwy5Qkaj69R4ZQlsA+WWp0c5EHpBFbMzS9c8JL64
YbgZEMQxbrFdXAeGiF+oixvoIYjJmwEhQDssG1ckl9ZOvs1GpmgISeWy3/BBXK2EjBQWW1DVuvZJ
j+Z9wYl6WFH1DmMpPAC4kKV5jiAw7gYzWJ0H/soUc6sdl9b3kLPIpcP/qqP8o1uBKhSLisUCpVLa
S2vnOhR6BrSSbEFCFrCFDTobS0HAQzxoND6lCGLvRF+NXuPWMClE0MAst8Hyl5ZMCCozfhSlzEIy
pXvij9JXq43id+wGTybRobyprRqnGeIbONRAkE1qsr1e6MT33rym1SdVdFkEW0/g5zPVzfQj79pk
kxSmt+XLh0afeNNOUxGCWuAuq3MjD5Ng3JfgsPMSgkhkc644qODoKS+UKsOmHG21C/BIeFiVLz3w
2AZJWqP1dXDz8RCwsfA0yRlJwYDbikWI8x+0g4nchjVBrgiiibjXGos1dR3BrHBrwcKGGJ6Ns/Ck
mBrvVkpV7Cpnybamg2HYn0tYikmzK3Acx0X2Ya1C4x7JlPDUcRmjq4FWe8MK9j4gP2irBUVjQygR
K7DZ21lu/VUZkd5mIdsFy6r3ZeezauL4m4Tx5MqRQDHPec4XFGPuDFenAbh9xKJysUg+q0pO2qgR
F5EmPzRxRrs5mj7huaX4uBGZzsmW2XyKCah9dOObGbPaACPyOApK22KyUauZK5zMiVG+BdnBiIew
id6qpGyhmTAhccbiPle1uU0tlmtMTGCFPzSD/7PO3Svbd4QBtgcCpEODq3PkUFlphKzm81BjeOiJ
ZGT+4OyJHn7pmLGjYoL+kXItYUoxkTzo+EXhB91rK4ak6Si2SFYX1oGFy2Rm5xDr9AJdOHuKRfPY
OKiH4zQPCwMKyjgYzQ0Sjs12gbFEijMO4g4JXUGA6EcyOzCqjRVfxyE7EVH14Vnqq2fYv5n95MwI
7atvtXuGfPPCP09l3c4/KuzAoPl3RSF/ONA5N07vc6kGWKL9Sr0sqB4tJA9uboeDOTdU7Ha4VAJ9
Mh886swNrGRjG0Pa2OeOuWPgxdXHNzQiuNvMlhdWAlrCDBE4qYh8WwVNnfHHdnL2bRQ8dnENWjDB
HuBskKKfGgc+WSI7ac3fg+i5Wic6Ucf/Q/n6g3QqBHTMuz2H7i+BvWT6hIoF8CKNpwLtCgdBVOM9
mlDxTOyiupbtTMEaqSSqpeL8zgx7h/7im9Awgu2ZcJnZGgRCW2817qkj09aZA9TDIw55Zip4fbsA
yzB2gRqhdO06xlmn1UfiJuPGQOLjJeoVQCxyNQs6EqMWsAllJx4LNpEGnmLWMsM9ufEycbMXdvBk
mhUxffDSoHVAYSAssitKnS6c7FQZ5QB8EHI6okzfHsPJhs41V8UlysVDqhhKE1lXHCJVXt1qCJDa
Gq+iaA9KGByEegSugQ6U6YeNrKXa1oFd7MTMSchHZHXIZBy7IY3BRzLotxzhsdfCL4//+GajaDjN
D8MgNsWloAZn+22Uw4F4BEL4LPm51F9Atb6lSR1WVux0JnPBDRcz+U26h1KMn3Xn3Q8SDbIc66fe
Xb/fwD9kq0JEIxHoCiImGW8OdeEeVfk6jCaP8WQD2wy9Ap/sxstQ1vZa/Yo7L0ZjOC5h6/4u5pxP
Ge02v4EtnCeMuzD8C9qJCtOjni9pg/IafCDHk6eaP6mIbpFo9NFeZuqDXD24AA1PZPAhPYibt3Xi
00/FrkyIN2uXI544nm9j/twvRsPuzfmM+BunwHklKIp434zFR1Dh/68snpI5uCNC79O9K2c+MuGd
cvoI3ipFjj/7L1HW7clAvMZ09RNpdjurSaknHXks6IBM98SV2yCNW8g8F92Xrtn5LPNwciz0+qwb
xyMogE9jwg2BBoBFl/MzyufPEY1AVjfm1sudS9Z231HdQ8Hko2P9Y12ywnpFbCBDvyleE3yee8+Y
z2gAgK44bL8JAGB1Weiz6y3vg0UAwmiZx64zoQLO+iQKg+YuTp98T70BqKrJiwqYFYxpE+a9CrsJ
pSIB5PkBakTPH6ZiqwJ9T2rol2MIBxUjI2q8i+gguNvbRDzaRW2GModQ0tktbvkE9MniolxskpIM
TW7oeg0DRGNqHmPNSi8AoGz22Q9ivG4NsxqMaOKnO1i0Hk3628XSNzqpF/YlxZc/tfQQy0tq+ckV
jSizxsa9jvI4WcZLWbOqjswnA1TD3lHZIc4oYJoYU01P20pk6boiBH3btCx5mQmNZhjbzWlABapH
JOcaY2Q56GNU3ua6epkH/1cDRO0suFjIPTrCKfGOrBvXdtu8DD1DZdv5JE8B2p4K3gn6zA74gXiY
sXfyUuPGN4Ak3VlCqnMwHK3+ku74UM4zrri/rCH0oJ4373pP3MUGcuqklF+2Hs+uIe2zOZME0xrB
fEwn82fj1lSROogPifZC1wiyuyH6tBNvOUTB8p7qlFFd3m5rK9YnmOY72PsLk7Ap4sb1nYRub1rO
kIHNQ2WAioBlQnPftQ+1J5/++y68/xd/3X+gqv8PIqSv+Rz/NSIAm3I/fVXwmv6FW1+Z6uu/8fsv
H90O/mEC6EKIkhyVriPx5/+LD2AF/5DvEYg1TkGagqSU/4MHMMCjS+nbNrgromw8sUIK/s0HwM79
z8pqw6bkcnZhQvjvAQL+U9iIb4FERakB9M2VDjkt3n/CzPaGnFSmCE7NEfDSQalpYbKeyab7gbDL
gRtc6hYY12alc/kPI2k5PBO58lgQ2NQLRNkoM785eIQspCYWG/Y6iyz/Ql8wiYs7RRPaUFVb+avP
qNO9kB3mjLSVWWdfKvC6f3Qxdsm7Ndv+pkjkwKSpYPuVObmNrD+te4sTox9fgkZ58gq0uuvwwmIK
Xok0S3qsooo92sSwfb7YfbV4DISl7A6uT0jGYRpxy0Pj4x7n0ZQAX0+8tH5ESIkAylK1ROrj4tej
QgLBs1EskvK9sPOSsr+masSH1pKXZ6vyl8Jw/tGZLqYPC+whG+Eas84H4faqvo9qF3Xf0g0kEjJV
11aYVl3+bUyeFldCq4scmXPBzgsDILvAHHZhusHmQ6CbwYSE7JYsntc+PM+eGRoYjClsAnYgSLco
c6qe3RG7G+W/TUU/T+9or3sgluyQNxB92UqIHsnXIW8aTeOy2vKCESPuxmessqC252O8ZBNjkE9/
iWXxlQ6sctA6jnHzNfkMRs4tQTjVb69txMQQnCmllQMjlK1+I2FFYw4KFgTgL5VPF3Kak4K1u8Ms
IjqVFfZmfXBUm40H04htimvLnawfpZtI+wdDVnQrbRW3yaH6K64sl4oVo0bgI+8jw4HNBzulGoa3
YurrX6YfpXxVNIUIHyquua3Eo/6WWslwRIRPaUkaotGwwkuQs3uym2iXyoXC1apN07qSAZvHIfKw
9uCNIn6e2N1QHiUyfo97V3yTjFv+XuLWyo58EWm55w3XxX009j3LRHJJxk1NmMHNhrdN2cC0hkBC
d9U9AnHVgDD6FkFzA3vqxcUL01/FDDBk07IGxnENgs2/mYWFRVMKl9xYX7vBixmPOviYW2t0n9Fj
Vry/wKihQbiuMebb2SBDctsu1kT/UDm+hcJ+1lj3gTiMYRSJpDwrR3j+W9qN6DGZihTlJUe6jmh/
SOUvpyf08lyzZsheC89a5lPZEVV7mctY/1aTsBzkUfZcYU7SMYt1PCP08X+yuEkzdANO7RE+YhT9
iVqmrNkOaO910Tb+yXp22y9D1/0PC9RGz1RQO4wQvWEYzG/tWVD7tZ777M7ox64LbckxdtSFmvtL
OfV9CUMDbQwjW9BMLZvGYUKLHViRs5oCWX0HbTyM95UCcfwsgKgVxxbKY3rpx56ENoxPkmWG1WsH
2W2Ew3yflJ6/nICYJuOnW3BwnUynMRD0QKT0kMVQ57K1T4pfJcQK8wEotNn4G9mhMX0ch7jtLpEe
mfpV/G3LD6MrjQhnP+nDGNwwbpHYG7n5dLKr1PF/oN6sEhJcyyRuIrzCWCYeSwu29VkjTX50rZIk
2qUUzScs4qk8Z/E6TR7wBa0iwZFcXO778hjpPEWXpofYb+iJ7dIv0IEQBLHT9eww/Z9AVqD0zFpo
4n41RWeCIhjnq8gwGIxOU9NQkaH7f25NFEwIirvxOcBlYjygR6GpYXQzkh2dM9U4kMZUsVkk8/Fd
oHbxDzqh3wmn3q7BEquEydLkc8PuZw/lOojHGv2SO2jMvoWvIzoR6XfFHlEfizdcVbU6qEChWgfR
0UTT2ZP1iFxUkk2XyV3H3C83fZSjjeHrZ28aNRZFi5TFYYEByGScJPJA6e7JymtXvSLzMLq7bphA
79LtRrwDCysSHLwFoMdkO+zqe7IQmZ7m3A1e0II4SRvcRBuJ0S/ed4wWNUN/nwZxkvNzYbgoZyrC
JYgc0FgmQNc4drydLNGU1wSpj2DnKecfY0kYKBZqMx3usMB572ZvuS+mGzePRhfJZlvYcRucsc2j
hLIZVzZMjY1x2ZVgaWvSFlYXoQsaMyL7Ymjco5Z5bRyk6aUs3XtCdYuQ3HV6QzVJDu4+0lMVTnVn
JtdpKWrB/qed8v8/3Kb/QdUWYMv/utj6X0X8u0v/Q63F//9fpZZl/UM9Bc/ANfkH6HL+5N8oJv8f
iiyfqCECW+EN2GsR9G8UkyP/AXorbdNkQOuBPvi/vAPL/wf+gQnAxORRC+7A+u/wDjDu2v+Rd2Cv
L4v0eZMSwYIVJf5TqdU2/A/myNmJ42/HW47YcZ9KObnoHpCLzkVb3Aa88K2t5jurCuhQpw5CdUYq
tBJE0QS+QJWvM/SUmmeEW0R3cf6MJaS+DfFMZnvjHFTiFZdeLtHOXA9e5dQ3i93tyc80NGjZSngy
7Mx7PDg3v7e3pABCE1hYq7nzKtP1sguf33dCzRf6bhtAN4o75JT1Z6aa4ZqB+LTNZV9OOQA0ZRY3
Cxn/zXBA00i3q0iNSvIb1umw8IqfWJlKOlO2+GVQHgqzaG6xdk5FDGwgJhf7SnvFNPosowVRikc0
a97nSBAqr73h6DMO1mhjJ1IlY79JsFScTrAH/NAZmukGds4iaEXIHQ7h+dqqV0InixPKlZs9uDu1
YIVlAGRjU1jm298ffBXMNwRD7Pt5yh4iG9CEPxoEGNQKR1QN/WFa7B4z4vgniWUMxZWPtWxlffv7
s9hmv76kOOh9u2bOu/AhZYMNG+XvR5FUneCPUfqMJqILqMrGnil3fuvkaxSP6dWBinf7+9FHqscZ
jSEAh3ev9oXTVTxUR3G1m+LfP/z9ZTME+OLT/M4siepzktdSVgaKarQ/SH70CkdgqfX3N/P1T9xo
2rhtat0NzJtvs0YynZcjNgtMq+fRyk/YzuTVMRx5/fsza/1ZEyuonfVC5g+ODBaLxlVXvnH9+7O/
P5hRtaCbmRDgkqE5SA2xcmya6Bqo4jtjMXB0TPJG231uxY9/36DM+eS56NJtYQXRNVt/+PuzmWsD
bWp8+ft6l/XCWcj6CyOcM9CscBtDGYCs/K9fx7y/Y2cAVMDc+6W6oPgwOoJaxnSeHzWo1kPgrQyE
CI0TOavWGRBkFNZM1O99tCvIhxLr5M9YnmFA4C8whvSLzNL7ESFivJm7XYDvLIHHnFySWJl7gj6T
sylwIIzTEDyrAYfUzHr4KnhanVO/iQCxjtO5idxXKmYU6qCZ3oecnTDim9+G+53FHoJxVCRhhQ3c
mmT1E75zjhQ3nfYBGLVQ1MEM59kbn8w5knscv+61EiwE2RWDnXSz6WQhOL/GbLz3rgji5znKqq0t
Iqa76ZMxEhdsuVjZ0BJmdGL4F4ljzljifFKQ4KMvg+bgR6v8KwURWyjUhTrLk/OiST9XI+jRUen7
dG7Vrm/i9nEy7GssShoHFdS/VgtzMD8rr8pWe9RA5LqRvbSyP7su8tu8jeS90xtu6LAMqdEdHEVQ
ims3Yc/QGSoNnPbGxokRIqdZW/8MzGbP+cayr64e/Cp+TwCRPdoCiP8szeZRo6MPe8o0FAH8nm/1
/h0GRVzJRv4HwipblHmUd9FiqY1J4tJRs0U7YFt+jkGIPI9KMKpaPn2Y3H8AsD3Pdh69BH0azqtJ
Vjq28QDNZtu3VbVv8fbeUpdNjtNPv1I70icNK+XWcIjtc+Trrw6wUBi4RIH3HoI3BsO4xEVHCkvy
Au+i/YhTsMi5zn7CI5lOlePSGGj0I95HJaw5VCUCiVTEuwY5+94q0j9JxuZBcy34cviVsj/BCRk9
sMFb47W75Eh47kUR1fcxQPthty7FXXWig4uo1pip4kjXnxoXJnvV4m3M+hcP4i0H2Iw9MMBtHw/J
Q7bElO1NNb9KEwhchrgNGgZ+PjE+OxR4D84s7xnFe0fMlRw3FsA+1nPqZDQvwxL9CKqSwjgZHmip
k0cEclctza0szenH0j6yQoaVkeT5qZnh82TZ6yJ/Ukl5r32EGbkk3F5ZYlMnxGCbmQmyZnmo9Nid
fJRLt05xIGIej50PhK4m+qn6s0bOsMUKK4ayeV4W97D0gEiauMkuVTXqNzPgVyPfCbEuKVqYLDkx
hUv2pKOrjwmNB1foJEDtVd0rqge+zb44tQ2+SJNO91QUJGX8fTk0f6vPiRAc7fgsgkUc+iuKdrCz
oywCKDEF4fJg1qj2MkTKLmp4ADmxRTac6X9YRfddTlglTQO5gB340WNZVs9/34zyarg8TfZQ5agQ
M2rwDzfXb84U1I8pEo1jRxY9CYvo+ObG+jBl4x2mFj/W2DjWx5ibT0FRPUye4d/VZWfci5jmIMcl
uWG83dx1KWsfoEe7CaXz1kFCsC37yHgX6L2btLS4icFGkIwy3mXU81tl+/Gr73kHK0dTwwcTsJqU
+JGDG3GkddiOuDSnQEWnCs0XOuEOa5dMpzDugI3KpPauqHTte7tPnkxGLOz4Jqy1bP91FcynPOHV
GbP/22PE8OERVwY7h22mCwyezbxRv6zgv5EAho8VV297wNuGzlr2hZcPHwBiMTUU+DEqU7IH8UHU
pbYO28A0UEQsQbiY9bQX4yt1tP4I6umX31rNQzsgV+gzfzrF3XLFtT4+9pnzIjrF6pef7e3+p8sg
/KNR5W8HKvJl1PMVRZX7lJrePdpP48OWo41zgMGvExkHZ335s1O+VrobH7ljjonqHGRA6auWg/pw
pr4KG69G62OCe5sKtm9k1nxF/TI9VMPUPFmRfmiD/A/NhjzmWfIZdPG3mWbDHl9mgape/da4Oh7d
5Wj3xucgp/Jo2AaW/qJdHvMRUR7q3b+vOpr7IexiyVZXTZzWIII6EHkdQ4CHgGlK7qfBLUi7Bzwe
3cdiTFForY7SYUEHPAW2fKfrJUKv7WKSTcuPevY9JlHf5sCLpcz7XNsiRB49zqag30aQ9Wkz/fpj
sNCGg4B3DlHvHJr17kmC0l0NHtccIRUaEt6c1F3xSE7oWy0uZhq073a3dOvnzoYqLeuj9GJ0Qo5u
Nk3ZUQnOPE9Lwm5JHDtr/gsfi51UMO1grhf47T5aozV2sy7fZjqqvSyRcGif6yTrUYmhioAY8rZm
G++Frssd+71nt5zAL6jcPTu+EXHnaIs1K39zMiIjwXPwnVhoFmt4Uq+oz7cRQ7QPrCXBaW6WE24G
vIuidd/LiRrI+d9MndmO47gWZb9IgObhNTzPdjjGfBEqs7I0U6ImUvr6XorbQPeLYEeiKjNsieQ5
Z++1M9gj2vOOwrDHZRUT5lh+ZqNxnH0iH+uhZRQ0pOBF8hw1Of9OszP9fVa71bkGJrwKpvCs/Ua8
thyaV4XL6QON13+z8oYzrlOe0jBA1zwX417C48yiMn/zhxb5MTlzcCDsnTOyXVSiP/fErH4q0zTX
Bjsvk1lTgb3pSO1ieHKK4WqABkqjE6oVGtCz/nQQlrqp92Gok5h74K2OojGBHzMvrOqksZDiYAtB
hpnZCRJ/tZUQk94dZ0ZQ5+wCTqpPw8+6u8qd79yZw4PHtBh7EQtAESF9tBpZfbX2xFExZY9kUySr
S3MUgG25MmCBfMXYFo5uVMUr3eNsG5vOOnoLgQuCojyace7v7JzjEnvjzivi+KmJzoE8HYzb2ex/
5aabf41AqndhWVdblVjb1E+yNxyQI3xFnsHU8ftPRhiqsN0TrFdiy6squ0QTQ8mBpedTsottSHg0
d1P0JJlq+khZn12dz7e8NcV7hJl59KKPoIqdOzb68uR44bRylm/Lgnq2KWZbv1hVk6+BWVVHe+wW
P0w2nRFUH3MaB6/s06zLo4kqjEVHWhwrPVd4R26QeeWTR/nJE8/HSelBVwOL0c93Y9h/XTSBN72t
Clt+dDZpFNr8ZJXc2FlPPCIhuP/bQhBFsCfg2nupIGZtzbiItrY5vYlmiu6e7cH4covsunA+Q/k5
gdwcQnWm5QiUlU3zSoMcr8JoldeoZCGY6xk1UNfEm6KFXxcJGdBycvN1lSNsMgiIz8bOBbXGoSbK
cuQUATqilB0zhjhQLFO2SZh/DQgrK5s8ZyQbcvb1lSHYny6ti5sn5W9riFns3WK4TMNAO5ZH/IXc
1mIzxn63sWYg3MPkgURfpttVQjTLZI/2YepqVIw5ASEsLNK2i/c0t865N6YnVKx/LXwJe8/Ao5zN
gyIzw823bmqiby77+EQtMLxUv/TgtJu2iTIkGnS1APqpXXdB29+8ppM4Y2lSlx7b0yCdP2HXi09G
AY/EQ13q4JlBQJ78SjvQYoXipmwIpqahWQGwCyXBhbP/UZMOdtCRBd4P25arMMZSEG8YX7/kE1w/
rbtfFR2nVekzpxWN/sqYSqu/CX3D588lDfQvgHDGuRoSvcqd0NxPvXA2YJndTWNNxtPE53y2Zusf
24iNZ039tZvc5Lcd0OOnP5Wu6sRqNjgpuTU9MltpheErwNiVk4Pt8H2th7hNj3kTXM3B/S83tN5Q
ecRHicSs7Ox5J6jzcM2xE7qKsKLuZKfNuXEdRtKEFP7D9vUrt0z7NZvILSqL8Tb7yOlE16T/wAs+
qsh03+milrvCXEjBjtqoZpC/PDAlBhi5axEWv2xhmJToSOj7ordWTt99FWjr9gt0lLgHYBa6QH2M
cG3HtEbuMEu5O38w1ANlyDsz8FWuF5umW3En5yRFJO2JcIptPSFoTkVNrGyMSN7kK+hTC2BErVdN
D2IsT5sT3Kd9XlxorsGiUO45wLl+UJl+7ZeAHs+YXnMvujP/RFpUjW82pcj95zJWiQIo66L5b1Fn
4D2NbkqTP0seJdhJVF5Qk9FaRKCNX02Ji9wDEY2sSSi+xgYMXuhUW6O1wjuk+T5/59eN8QGfw9YL
Ho1h7YVn/qu9RXbEISYO8M+GSM5fOpLYV44s9IMxVE9L2FqwWND+2gB94ozdUzmnSmr70Y6AOiqf
VgGK0Lm33wXmbWIHSYUn1OhTwc89i8xC1jUHI+gOxjZIjNahxHHZWRCZaIht2kSkh0Zl2PaMqxzy
+t5k8qP3RURQlscDuXyfDLs25hToj7CGCNS0KBxSqYxVO5X905AKQ7DEL9kC05RWOewCMeo7zfTv
ba/E+LCXeZJvJMkBUWe9GX02pDxaxWCx0QJV7RrznHH6f5fGxTEP7XcHmRNoxRTf+C0i0CYWUg60
imuLyT15a+3ORZTy5oy+3qLjjN002prOQjIhccpR5r9lS9CYHDcDhKKT3iN6618jE7nUaNInrrN8
R32Hy2PMUnmUg9v879Itr4oEX5ZdMUNkhjEc+mbfBJdYZM+x8ap1mbXXDHOK178FlKFHG8gwbhHD
qo9TJZqjqRzs6dLfdDTpYvr1KNOGNQFOyHlnXx57mJEBCroT9LSNwhouNXxvK0PKyUgkbsWA9pcC
qMOkUsvwm742wNOMoqD5go0zvMxVrDbMWt0DztweJ3zMch6xZk559gRO8TeIUXvQqzLPNji/rEqW
7plm3FkU7SHLUHCAEUBanzXWWc3jbgCx8e/cIwAsncl6SoGowLRDFMBgnwLprOfRct44FmxYg8w/
VQd/jP1DPXRo/fV1EYAV0+/OmFG7hvH06pXDY8jIS5b2JRVT9zHnON+ToHbejKk1tw42ymMTsjaV
PDd9T+6NCOxfoszTt1L4pyGu66/IYZ8Ycj+CAJFk18RS1TprBMTJdMnoQK3lxD14kjQ9272HcTjM
P8O8K17orLWXMrba8xygR8PZ3X6VZXG20VAQDJn1ALXEd0W39d0YxnYN7nbnulZ+bkE8blpXkLvl
zcWGL8E1vPfCCo3blP4dZX+J8bX/oT5CYtvpN380w22rkhdV1OpQCNkyoY3wacUEG5LzZbzMiSiv
EJCvaikL3AEqU1PO1aqjKbkaJxPXiyckLRYr2Dq9G5Cj16p9JOkEEG1xkiq3tnWUvioOr0Nuor+W
2RHIroCF4TD4tgyM2rH6bJolvMp0zuUYJDsDvv+rJ9tjZSaHhlTxddinyXEM/T89wI7dyIkwnEX4
zJUTYM8i4Szooq0mos5dGjqKUfyegdAebZ1zrQuwi17bAlX0/D9TV9qoRGBZRzp78OzjpO85aqUq
/Gs4ENsSGg3vRbHXC8Aip7vTCCIC/LirX/vYp2aRziWvzZNCkovnx3I2JXCeSzd5m76l5rcEzUjP
f+3Lwn5tfOcUdBUpik25nboQZlExOac0Lc+jsv9N0C6/lqH5kWTYSfs+MNdpikjWKulxxsbw1JX6
DOIDpCC9pXjv14EZ0otFueO23oRFCkoasnGLsggRGjh1mrLo2YOD2Xj3qTSqexEX70ld5usxdnBn
kgKgKcrItptvymO3sbDu2OAhJlvFsIeDvxxDwXp5nrEWsmeWKnx4FHW0KzLSmyjGvHPqBPod78DG
8YJ9ZkziFvXzOigZwLqlv7Myu1qyXd9qAHnsqeIbFuIWoW17l4kB+sfT+XoIk4Pbd9X1f0Z1HVjb
ZsJvj9sBBwBrjwyKV7d1ypPvl4e5CcJNnXOyMgvjg800uGatetpFfWlD1WyGqUeH29H/tfqL3ZWf
7oySK+PGi8ET7bPY/WL1/qgZ5m5FWzdrq8cOniTDB3twfCBu9ph3jXNvkFxyohGngU45PTkdAY0t
Vm6HOdQsoydt2ksQcjuwY/8JNL65yYUTKODFXuLmXxEwx2hrwgtkWvQbs0oAQ8hk3Jn9H8QQQIAx
za5zm7aOgcm+8Jw7P6HTblanMr5nEvGYkRkc7FKgLQ36XpMRJ6EyUPL/0ZL56UhfqnLLk4Qu8sxy
n8CBhYlmZcYxYhAcOSLfew6uwWzad60F1tdGKp24v5AN7iA0IMwvQ5cOtQ6gfLboEez5r88xI1H5
1R2TbekEf7NCJtsKG/u28GzAxkmebLTDP8lxWeODIWmQx+NB0EAKrkaHrNQHpO529oijK/2M/PpJ
Is90PuSWx/mThQTX62A/On2IsM9hky844HhiuqflDQj9dG7s8N0srGlToiFdJ2UV3RrnN1jT/tY1
82JGcZqVlPPVa8r0KVEI3cK6RuQ6i+1QAEnJWJFvZWyq288rt2mg8xfFLcK7+JITEXrhO6zWTZcP
HDyj6DhHZXzUSWm9VH44b+SVMWhw0xFQUxC8+zHEd2zpejy5nTH87xL6LjlhScHmF6cE+FZ5vfMG
eS/c+AtqddnafzpKvq00XQNJTpucbTXXbD8S3z8f5KmtCSgC07tJbPWfWSThzV70LZlUwOkQxZwi
z/tI+Cx3KHDsPQJr/tNTtWTnRF5ygEa1iCCVF3zwkXqbEBQWhEWaougiVu0oHlk2xas2APsR0Ys5
xmX2rPBACKe2kUaAIaVfyribyju3/GJjBLgvhkLoI4KL//uKTsK0qwzvEkdGeNWjBJ5Si02barSK
y4/KmmNq30xHHLfDll7bYyzlwRopwP3GOdjM7RbiKtMoGWUsojVsreUtFiiw0XPZgNB2ebtcfv4g
zfHaO2Wot6RvhMXQXBuZTCsa0h7gwtzk/IsOu8f+8gHkMDzl0wd9AtzBaVp8kI1FukBtrds0AjvY
oSGd5FHxLTdU4G9zh957DkxAm3CU7pYvbq0793v6AhtjWO7CPMk+yMpWePlryITLW9tX7a6Hxvsy
j4SWacJR3uI6bw5V9nc2OHYURWB/ODyfu9rw5KZlJ4NL7R/LRj/72QtXcfq3K+PXYXB+d9oFQ2aL
L1EamDBIz+rLVG8JYEJmGbjDqSAaNDcsev5ecsZFgCJGCioKrLqd8eEVikakJd5mPH1rpfV0H8Ek
bwEOyksbM4/PTE6XBHcdcmQ5J4fIUOQ2/llpdx+4DX4Zv2+2+fSf4uSDn256pxzz+b2t34wPs0Pv
gzGP2SA5un0nJhJTEoARAIUT7PnG+8tQH8RxK/6ziFUA/YYtHrNesNILpCqRLsyZ0iQ0DhbpSJ9u
QL3JiQZMUxgQiZBd057uI9ltC/ij/t192CgPoKjO5aFGCnZImsTayQbggVP36bWr/LVH6tbWrSfk
K/PMiTfvieHWyUFZ2JncD5tf+KaD4k9D+l9gIIpoLOZZ/Vzf/Dyu0W6H5bVG9STync7N6mgO/jvO
IuBhy8UKMgrC+s42fKjmaVpbSFFude0SmEmJ86J2rSfNeyZgXuvaJ3E3qqprtAQDmkR/lOCHzhJz
JtwavWsjMO9dMoEKqYmO1cZIex+K3ajH4ZAE8ulgWb3RB7P+dwHPM27t1kbHu5hbDI8iEMyizVxO
KsylYguc/zsH1wfMbi5uTDXEVqH5WY2Gb55EFLy6LjdReCZTPjvFknUyLyNmJCFun9Q5urF97Tn4
rLu2DXBpvUAKDG85Idf3nwsgrpgvyjVxEaFVpOg542hKd52PUjlxWvNWl8VnIgfj8PPu59Jo27zN
OBVG2tbnrCpeJmth5KXRjeWcREezS0llnWlI8jf2BfQx2Vj6liupb+GY+xcgYRCFwb2JguooHsz2
Hi4Xw2yMq8rosKMoXnmo57dpxrDfhh+zCrR58VTV7RpX3Eutr1nSTDv6SpA5FJ0KDIp4hr3JPmVG
jQJv8u4Oxqy1B0ubnMvYuze6mJk4BgQ7+ymUMLUYWxfPfQGXegy+ptruT23R//+Xn59B1kTFnln2
keQDTg1T+SiIX37FTnSPTU7jgwofTHn1mgk6MKmki9dMQkIKUl98DW0gXwDw91cdVOodxevKNUX9
JRDVOLC/gjBP1iF2lC84bO7KgBx4tDhpfoUdvs8BM0Rm4pbOjeZ3EtnchsR5fiWOa2y8CDU6Bw7e
BvrTBcZz51ybP+n8LNO3U2C2/qs/ZfKQB461jgaMl0Yo5GpgOTj9vJ29Xx6n46Ps8YdIdKtXYrSQ
4MNn+MKAW6GlxNpNRz9B80lWeup4N5VQLqHi84/cGRsgIfHnoEvnOBqjBwR+iD9l1MJL7crg4EGd
uU9Odk48AZB3GI/B2IZoOlCcXEC82ReTPvQ6abEhAtJlHjd1WLTocCCkF8eC+Q+DqeVlaUhxJPj2
FDBeebYAq3ZTk6T7tFPBu2GLWwMaA/qKjxkBCRX6EdTo3qztU85xed3odPzdLhdJz4CIhGoVRoZz
4v6U8KCprS0+2N9Vnl6MKBk/sqaedqq3qr2XlCUyMU5fVq5whvrucKwC3a/S2k22Ia453Ab2J9hC
851pGSa2nsBPaOlj1c/vMQ2GGxH2j593ZjdidW+J84okp45G4Hy33JLD8hgzTfeQLSgXcIlPk6Lt
I4OzYJfubOAclwCJ2D4fov7U2wEePJdAyqQx4RWWnusedS5c0CwFIv+a4i0s9e2nCu6C4SvAsPqe
ZjGrXE2CZdTlx3HyxN0BQLqq02wTNLH8aOv4B1yqbxwZ5MPJqn/SGgDO7MZvjD6NdTZax6ZIRoBg
IJCpwwJWabwPwmZbhNrAB+oTeZ/qc+56z6Yt3W1fd/8BE0TuF056ZS7i4Mr3L4bn03kZP4ppJ4w2
X7jfNC6m5k8dl96ZQTuwlbl7tu2RVmLD5lG+MZZEjz2DoyysO1WpAfgH7bDW1b9NPiu+IJbGLk8Q
Yprw2W2irgWIkY7//Yq2uNpTJMDcJcJnHZv+eztG0YutkPhNRf9vRCOc5rYIT8C8HmVjX+cCB3DQ
sisjOGUy1RrYSRBRIAEH+KMdbBIh3E1GN05qPtwUY8RktU9SOW1wP/G0GcEunLWtuoW5JLeixPsS
ojFEfAXpKecoHqbM+REwJBd/ucBcag/mUCEJaobTUNe/536UGEVZlLTrfjBoHzeKiadhWr8D6GUr
O0iHF7vsj5i0fsvato6tbTh3ocRnQmbvjLT03IczDyy6piJwzX1jJH8qZk4ykpfaRy8eCsLDrKiY
qXlQZ1TufO1dA5O53wATaRCg/4h1hgZdYVUqfV4S3Dz8/5cW59+KuGBgMuRSjCgmc0sPLyGGC4xu
DTC0xRTm5f+QBbkWeeM8oYl8154xH+0m+Eg+A9M4hGx+6zpyvXW/8AJq0gT8CeQg6L8jOisW9nHd
+ewijqm37sjnn9j9v4IIhPv4FSTrQhmLJ3z8405KbWueT5yXYj1gC8HpLI5BS0OO5KdulXjw68xK
PU2fwW5U0GWkwn9JmWWp1HnTEqOKWgj7fdxV68RUwZr5BBtzjZU0cKfiSL2wiTLWO89ZmIqc84lf
3Zv+AjqmvESSW3z1rZvtpQHur4ynZJOVeJtjScReVCCnHCIc9XU62tx4/jUgfhgie5e92jgcaV+y
RiUhzuAJcbfoq3vGMARxvyIhyw/Ih0mdjZTlf8Um6AwsVAm/Fe112kMQnSry4/FlqxCHDLM6HsxU
XxIRatQ0E7dgT8HaWdM32nWHDFHmC0DboDvQqPJSxCK6/uLcFj6hiKx865Ghb3qtE8CuvZUyFmr/
9FkiD+iGGCHlZBXMuB9CujqnjI9tsLJtMb7Kahi2DINo/LMFjYmBgdykUQTAEF3oCnKeOIep9eg6
Jquh8odD1/R3bwzpTOWTD021W+qF4C0oxDtaIZtEG5/unogfvvM24b8jhy9kHCxlTTgcAx3mdsY1
xg1o9NbaoDUWNNCu6z489xJLkE5iOugTgFTWZ0Bg8DrMANup15oHZE1noxD9zXeafcmWaEvHfqDu
bq+eV70yHdvEMASa5C5TWR4zqiycxTSbE1E7R0fI75Kx/jZsWu8ElU0bnoUIwJnplZGxp5P3YurU
3sri/xolzAPd5IjuVlgd/LQEewPsi2ydYSdbBCeG3LpMXcnHyTlUjTFWXjQ0WyvtfqPp/irrYd63
sPBsADFMoAfzEEXOqWgcPBaC4nuOWpylmhvV41unb1puhuTpKwfhtWUjacT18tJ09fShxnHhzRJ2
Y+TxHR5ouwhkKsYCFFJVlm0nTcQKgrqtaSuByJ+bVoyIbnw84FmebgMHEKNvNea+7IyNKwUH4iq7
OmwSGHGz73aIzC0Ght2kpu+s7qsbQvx1lyOogN16gkhvuW56ZvzfrtIOtWHsJ+N6yrr2aPl/s8lz
z9y1axtd0E52OPv7HE1T5zE3bE1ni2uEA53hR9sws51VXAXvgEm7Yys80m0kJQrlb5X3u3iKGF/R
bSBfaDVK4zsM4ZirUfypeIZexnR+9XrvmfIb+1XzxvJ+qTQ4xMq+9WlWv7asBFNzTxJwthV3wVY7
5Me5GgE29orghSjcK9gsG2ZPam3hUT8HHPONbTEcJALLcv9rJKDyagiQE6ImtMoENq6CzVDPNGl8
LAGoWhzQS2TzlA5suJQZ1Q5FqhT6FM5o9voakm9GOWtl9SGzu4+uMFkZJSkoAMe2rlQ7ahEsxgKo
iRdABINn0W86u4dR4P0DAMaWkCewFBw0DsTVzO5ux7gKx0RdvbCB48ReKNr0CsZd0txrXxJ7aQAG
3r+taZ7TLvwsJ5Icq2xhZKpj5kf02SPsQWYONTBPQ/79w8xQVP5qRwMIVCPWZBc8erKPNlXo0lOf
XI79EIfbIsIAoCmbhGcd8j7n/1jOLQTdKaeKvEag4Fh4mpx8G1o2fLAmSV2bBkBcLpx269jDRB+o
n979Auqa0vvagT7CNhAjq/UjfZM9MHuTORUhZ1iku34fWVCu6TC6v2pGILVhVstRC4SfU6Dfw9QD
CYD+LLOgjx4o8dTxXcvQoNxImXJzZLVgUJ4CR1zxGCfoGPKVG8FqqepyHwu9acbq3zwKzu0sjtE0
7Bu0kus8AQtfda8EuWRb6effU1a9doU8+so1mEZwzsEdwSGN++aCN/mPTz+1CKOb48tzitHixSt3
QqozomJmuTVhXlMJkP7DSUYSJrz877xdrskI1ioC0r4yIKBsywaqkw1HtA4y7KHRcRhAG7qVBbKj
9m5kqQ+GeU5kdU1jdVABH3BIoA9/Wf7Lj0EttEP7Os8O6hjb23iWJc40JFU90eQ3zGJjmoyQZ/qb
ic6Qk9YM94FYJJY5rL0c95MExTAsYSambDF02UXDUUvFL8gPDg1TCzbwbrhowc3eAdIoBtTAVIII
iJEO0w7ZeqUbckgsjROkMk6v8cWuFK1jj6/dwGkUgYrBUQ7gFBvKhxmOFSP6cGtBk6QuR5CGT8en
WYrtYoiE8eiWix7AGCBHyo5RZv2qEHwhzHZDIlqJeqpYaW8REJz9bIEWEd2oxQH6ln2GS2rgFDHG
XUJnB7iI9k5orec1/6xqF3ht89ZGIbmyFdC/QZBqaTUdAGlGWk7rvCS9pPQEqHD/eeVG/rb2muny
806JKbjlHst46O6FPV8RzPrnNNfciXmJUMfXngUlSWR3F/RRYrFPpcu7KvvQbZ0eVajzHfyRbJua
6d/SSY2dlZJ73nXkqNhD/V3Y3rQvJ+SgJYgxIkwHb+8ESu1q13YfwC1ZgvAGd1qnyAFpeIZ5jE24
yfbGMlJLBBXsiALhrQntI2nGE5+41RztmNANr6vOfultcU+BZk6cd1Pp/sn8bUXG8AqGiP09BrDF
6hDCEzRy5tSEu25JdbFvULlAJncYgaaq4tSWM5gPRi/cxIpyqMXNRp6G226QwNZH1IbIC8NbU1Te
ndEY6TgyTneAmUs4OybRE0hGuD1ow/vqpClyTmjX1u5InFmLKHbV67K8Tb31obxcb8OwfQ0NIWBc
PqpQRDvKdMa+nM5vk2zoa+NeRj2dqsds0Two7CTaee08fev8lPktVs4p/yIA+KuXwTn3W3VuaeOp
bIM8uH4TlizXeZ5xBGL9WNe439eMMIsj7d71GGaoZeyqPUPBYMJVrVNLi0ugzm5cUOss1KkBBZqi
ZfoiWyO+dctFgcRZuRn6NPK7mL13LFfBYnHAWSeuVj/8xSGYHGrHN26GnT6ykuSoPLK6xU7NQXEs
1Ie/nA7xBCHgyGehdroZItDhfXdCT9GdrOUyOd2nGopiOyQxQwGjfvr5dMztIL+Ipk22tCIfZeFH
54zpX8vwHY5hOe8HEpS2XV2/T0jhCZLkxsnBLZKWRldfhHgygU/GGJ9ONNFy+FbKd3Ze5+Jcikdy
6TL0v0nIbSsK9UvCUvowuoXQBrLPk8MujsbvuPc//aqL3ozR/VKQ0C64wF9byM4vzpAwGLMIMorj
+BNNSnIr0mF4syt7W/otAX1zmO4oxeASLxfKsHBdO1WxzhukTwn+y4M9ueotiee9z81z/3nHowzG
w/PZW9J66xF5iJ+Xy8+rnwt5TdfCz8pj06I764nX3BRBhVKZ2S8aMXs4Y1yAHmsV83YuhuiGZ28+
OD+hmpFZvfWk+Gxi9N74I6gCcAB+1gqcrse2pBvDZNoMd8mZ9hHcu29rSg6OTt33YNEBW0KTDtSz
UM3eLi/6x4hMwcH39VnTLnsJO2MdTHb5sGhJv5GKJjAQAKZzlrdtWd7RAdSMOep7LwJ1iIlEuIJU
QK1mdF+lF0zHlG7ZcaJHdmwLOyS/HEug2Sg+hKgcrk0kppWNQgypY9AdkjD8J1JCvPEXlYTFBO4u
pu65Vr18NqVYkhw4eHR+a15Gt4eC3At0xNsJ1ysT1aShwtHxVYV5D+dqXo9t5m+C2XReeIKaNaLt
7JIGub9ieEIG5ZSfiHnyn3S4H4fettU/jYdCBhzaSWDLQxsY7rpFrOG7s3n3STdGEUwgz4IadAG9
3aIlxdNrWcxSKu6nia6iHq/BpM5J1Zqn1keLYkxFSOdrMlJEOGZ+CuM2P5VG9n9fBSgMDlrAMygS
krqXC3oqfUoJy1uLTL3gFbRXDO7jh1VxIMFxu4RNdw/hde2jGPJfecsTIgI3uUSrir4E2LQWawzT
UwrCXjEaZEVJ5TCfxpT0mzq2yY4Yhv6ehPOOfqlxkPAyaUgof2VIu1wEQOcWqNzFMqbvnh7aqV0u
P69+LtSf4zJ/4iOkrn5nI60vdcSyE9UbkSgkBHQt4QNqANjjy2aoEPz6mKUpF8xEncLMO6tS/eEA
LHFJF/pp9wXLTEZICCUVmZdT/9En/SOJyHnXqH0OnXDbR5WPIRThKN9XYhxJl17eJwY3edGl9FqL
vsSv1Q7X3kOhtbwbwvSjJMOgXpWfoutm7EHpfHV72ohmz25RLj/7+YMxSqa1sOaQ6Cyn2BrgJ9ed
JuuSLASsrbU6a2u8+q3VPlxCN4WE1VOwgD2ExFWNefJuWsM9abRzZBFyjl7tYe2055wI+dZ5tfwg
3smEHhxf9bTyXItacUQCyJTBE+YlB1yHhJQDg7YdpOOw9y5eq8uLwe6xK5LkD82A4pJSGb1AJps3
YbDLMi+5ReYtG0d98t22JD2cKkGje34JSyc841a3d/Bl2agyaR0sxJ0vgdLm0RtKRoxBoF6X2w1c
vnMPptvPloIQ3bnEld7blnNzijn6GCm39xx0rHWfIqRHDHttAlnfKplfY9ivx/+9U110hVz2w4YN
MhIOODo40Vqj/VoxrmkfZh5UHIxWsvBxOkTuKzMa0GsjH1GXjsmlAON9aea53XImYs8iWvn2c7Fg
SQO04TLQ/V556Gg3HAyji2qLZucrvD2LS59ZQ9XvdcfZ0jPhkxmUf9ci7rprgG4sn+iFtT6kR/JH
f5oMsB97OLYm6PZjGFrZxpvID6AvNtOlc5EEpuo6jHIZ1gjq32m59DaG5SB/RiYWQJvOIllaghFk
w47XF/VEcU1EKfDRA71y71QNRncoWncjsVGwO/Y3yk3GrmEzA0Am2rQTDYqdmtRa6JPPSI/Zek4W
9T57Gq1KuNBSalpzIf2+uW2afz2AwLusLo/kASMnHdV7MoIcSnzzYhq+i3VI2lvu94j8S29k8BjO
5pkQxbVmVv3lNelCosPqA7308hPxLpac959XMICMIdCPyBb6VQK9Nunc3uPlLgF8TX0zGdE2p/rd
ou38UxuDRXZkKzfcufplNnG/WWWgXrIySvadA03e8L4CK5JvFpay9zn+VN2m8IP0WBlky82iXY1j
ULzTIm9x+zY9o1gMlj3uDAjWwLdzSlfQmnlw4VsPoDD7FNjG9CfoSiTKRp7/ApvQ1J56hii2s8zM
X31cVJOUD2Iumn3ckMCaEt1DDJnl7Mde4l8QSL/9IK/pMQCZrqpCvfIUFQi+ZXINJ1jFglntwUiU
ejVVT26hmq5IhIxLHObXsGQgj0NOvOMiZcJV+80u0M0/wMInxFjm/EipnPPYdC7moHdFi7/LS7OU
h/oxBv70HQTppcwknDwz/sfX9Q3XkvWpqwA6ekovTQR0RXqpntksbETIBnjuIky3iWiDz3h6unl7
V7AifzU021aKsMrZn+yrDcz8rgfj6hV7wszUtxlANksTob5HGxaQlh9dPjVPM8X4ljMCynVdvbnL
0SGgPrIagnUHGjvMgKruvAyu9knZXoDy3Wgk4jzUbXKdYiO5znGvXjjBAZuCT7AdO7uhdoMlVI+G
CWTB7/f/h6vz6ollWZPoLyqpvHlt72hMA03vl9K25V1mVpb59bOKM9JI84KAy7kb2qSJL2KFMmzo
rHiYDngX/X3Qj8O2HP502Lr3sCAb2hi5VWLJ+mmxTICrzxkxQpxci8jkIF17N64Kl7baxlmavqCY
UNHEAX6TVUP5HMacxWxqRzaSZzfHNzeYmdxB17jmc8gkaBAnLOXYorS159TTvnFy5LGY1ZsydfUT
m0xEIElt6zaG0Y+U/xwS+l8rZ6jP4jN1fes+h82H6kFzSy+NGSQM4w1GGprS6NMg6jYBmjpUwhIc
3olSD3hVQ4PknM+XKBXWFUHc4sKX4RGO9mL0vZ+O4IriY388Z8x2gGaBhhaDUJuEydyJ2zDNgJoi
AjzO/3sQx+1CBMAe3ioxo4Dg9j1wGeCAUTivkZrMh6DGZqUt31xR2kqphk8Npu+L5qnn91vZYxm+
QC99xugLeDjBsiM12cwKDjqOA+MzrCL3gGUYFDB6cjc76lqK/m+vXASaPF6xgf33TDhmcCZV9XeI
EJp6ZZenMAvEq2dq8fr/vsfbdXhyNQwHbztQGo6gZ3ZPZPT020T0kXaF4tV0dH7JaPCGnbuwP1Fj
mPqjcsvcSw8JD8KT4X5ZU+qfUBePCOodxw6OY73u1c5zaZ21ANfsrHgmAZayiOZlfR+Rj5veGZ7T
3AUmmFGnOLUBvq+4PgCioJdapm+ubIP77BDSCz3euzhyqUNP2/pkkwZdtdSjX41xGH8WdX2VQ5G/
NDbP1ZzSgQFd4ynkzX6pPUUVehDSHgDdc/19iINCeMegFJy90OWCnNBg4AnmGyrjxEgz9rLNPSjg
ds+8lKu32LC/1DSmsMfMZY/Ubn4A0rdn6jWcuwXJXpWkioJiDPfft7C8y2uoVsFPiwqtQxnOXOMz
cNagHPkp/pyZQXhVigTkHdQVdxhptkPMq3qm4W6A0SNSPZG8ioI4C/N5YlnjZaALXmJqYssaMPCa
wbZMq+24lLfT+3ZoKGBD++d9LHB4sZF7PjxuikySXUvH96vrepo5Ph4V7su/QpFERw7Z+akqHZ/j
8x+jra0No0dqdCfiehk6JCIWmlL2I69JSMb+hj5Pvw8O7GfnuKzqk2hBw8SoeBt+eutor2LMIUCB
5hPM+4BWl2jKXnIx+Dc7bj9zMz0byGi4YyAiNtUzbgMMAyvsrNZWLrbyBMW4h5ROjau5JYX2ZIAG
XTloqVgnmTG7asnYBvA68NHV8fhnTJMMU0xhvTXBnHKuAyfeMmuPACXOMtgCu8QA74HA9dL2aGoH
7RPS7rYP2nzHsJ3m6IQejtQe93QTiFdcwyQFK1/9iIr2TH23/sdmtrPjfm8a9bMt3lg9wc5GLbba
bAckxd86TOm/LMfcgx9of4sYrgmwPnAns+2D3gRbj395nRr/iLSrgzk6lBM1LgZiETyZOIgvXZjG
56JkSJy/cJLcBZxeKEhMIhqiY96Omeyzn75Ju8pEPwq3kghy0cRfYaJucO4pjAM3+TU7wjnLmLtN
jADqGttqNac/MHXE3H8IRBv/0jgyt3E3+MCHAvdYsqYRICvrjTPY841aTFrxsKjwop1vpWUGJ3/p
28tUaAAEjOSxY3yxKpuOCXPpj3uTl+amXyxQmPm7E7k1ctf0HGTtzlpmMSKgmiHBBG07kE9c4yNR
zPAoqnI5k2XJmlBttrMdHzCi9uM/uvHMg9H60ZULNRVJ2KC2o1DmxcszLustdVvV2JI97+SLmvPk
3HjjX8Z8X+CjuEjKtPrwKcSwfGChIwU4lNWxOXr0NhQJRIVe9pegdsgRL32Ck6aulr2RpEtxcgv/
NZ+bt47D8pmbQM7JE+uMUc9/q8ps3gqU3TbWi2ev2yI8/2TaKtYmE5Ngyj9EGdN0lEQbShjMdVIa
ET0CVrMsYPl6BCxu6uAX5U1QV6ryEpZ4GmZ4VLu2FRHvNbbmVPTH0mfPR7Jcj1W0H7SJ53sWH3EX
3xamGOIplBUeBCzPA81pwth5QJAgE/i7rm1ytCr/Rz8TdRdJY59ieLQ73zCW1rJNnESXPkv6/RBn
jJe1JKXEWHyivq8SwQs2wZdaM1ARU6N3tQPtKIPoCL+Fs1sxdHDm9Uz1AzMelKt3I6HE0hJy2NrR
cAs0hrk0/NUWhPhwcKyMILl2Fq4Vwj7PBGyzjRp7/UlHeryy9DCcNT+16eoBCgPP28o0c/9HofQf
4Xa8tnyUKzzdv+qUZw1H4y7pZLQmgQpWnpoIAwY/Obz2wMGIZKPMtyiMiHfFcLFSbKttl1JzQN9r
KbPwsEB2Tc2Jo8G1OfTlCQCNtzJ73sXT8kH8q/3slkuXV2jZyosanpzWIGo2WemmQQT+QZXWfja/
RFc2j6HvjQ3V0+qkC91+6CDGH0mHIdfMT1wzL7btsjWAVLlSVWMdy76K92XW56/g+4G0T2+9vXC5
7W8BfMErhlxjozk7ZqKcGDKa7crxfWpahTPi05ueQsrXC9JgNwvkCS4D82Ui7u64aXJGiZuoQDLc
O5dXtHCSYAd7Gt27CNKb1n5BEEcoYhdL57rn7aFZevd8TAdW+zBA9K39O8NstZn89jqPg9j6RdU+
99z0HMIbQCK5n2Vj+XtAvXqr1EBfERZIY3KsN1MbS7B+Lp9ml/m7aP5MMCCeAQEwsCXcOsxUqsbR
Ez6FbJ+0iylwiJjEKNgBParj2ocetOF8sBlIRdOeJTZu0rtHrIc3nSWEPtP+RsUY3CndYXQFxOb3
IbSIYH42RhdVcBowj6r8VoYhw4o5XGQQO9hiKyzQ4WrvODZNjmGD5RNbIKcssa01PlFzih7zNL5L
tperloZzyYJhnxUsWyTLjhQxM7xJ7c+sDzpiHBnIhlFHpwRgLCbMwxB0pJgwuuFtId2aV+N9nH54
VvNraAYCPGDv+0oG/DLBzD2MKrt6bv+4ASaZ0C1hx7lu/soEx7uYIHB1NeA05kG5QLYF7Vc251bl
0QWfPyuCToedNRXddZxn7kKC1i/XNZ9rMZeszLSNsM9RkI6hPMpWFYaJFVPb9imdn74bHRwrnS6h
T2PJgJNkBfdDndM5Aw8xw1VWk30iyBriX2yQg4ukW1mV3nL4qU+uLfzLaKT+hd3LwitnzJyzugPz
nInqJ2603G3O3x/YJfkM8mmA9+pcqsLd4k5kDvjHKuvoWhAe3Vo9ab7K7JyLVXJH7G1aJRzlGZhR
K9oS+tfcNPtT1nT1mfhZfCpz3Bl06cGPP3mWA4c8osibUtLzpKfwjKdI2P5wNJydn7jeSZXaO9lV
FNO/WCO0L7+bk+DK8avlqocyXlvUaSoyTEff0p8Vx8/XKoiGF1YiuA/iFayVcZRh+i/3bf0czKzb
RTfu6KI2GJhv/KEUl2yS7n8fau4aSJaQ38Ugs3Nfqx8pXrxdCqkMsSz4nZou466hhxFciZYOnOXa
nEEHxvZYSBR0QIdYADGgo4EzBcT04dR/VBDwSE3Jn7GrjiW2YdRHqh8YPKZhtO/rssDxX8IvMsC8
aBrriLysmQDZzG+TZZACTJgOrxu1Rf7LoIMjMJqluhJIVzPnJM3wLe1b0/rAP0Htuq/6U8cZfGXf
09bCe94bZ1DNFIQ49EAa3J4h7f8lP0JWYZqObkVxJGfzYd157jHCDL3lSFDBvMcAl1IeZEX0OusQ
noHsXi2tMbYUXGjmHkNqwcrPAMR5z4sZUqAHo7IzXmcSA+tRN08RkV2Usp6igCqv6AWjj6sofRtD
Zn4K6jY9W1wVr3kIqJ56aeUR6MpoLXoKQN7PaffMUGAHG4CLlOuhaCxvGenm2bX73fc8dTIOr1mj
+/00Nta+afMnytNIJlZ6Kdt9Hw3c8aYVFNsB9kjUYHHmreJugxzTENfKFBF5xKlLVsN39bBSvhPv
keOpfcnU9ExGMaUYKSwXG8SeiWR85b4wHZUlX/2WVZuOMRYgT9LFMPc/Jwt0ky7a38qXJSRJsFDW
0kP4/ZnZ5T+mbtaHTFC1E7vnhnZUAlfxpQ4nZ1fAS6MXndRVyZoW8LDi7aPXzwsktGIOES460UnZ
ZJOc1L34WIPd7rmYDTgceXjn79y2SR6ceNF8DmaC12NhUGbcHU/aNiFq7cqx+Q4zqDNVY8dCSswi
0cRRhWS2qJPsQOjtUgCXwlCBLJ75uPcrOX3ZmXH3qJI+Jr21dKNA0JmWqpfBrvaq7P7R14C+Oanf
fiHsdcslhOJgyuck9fMY4p/rRN8SI+wBSxrlPrTqPQnrt8JjwLxY4fKwPwIe8bYjzkGvy3IOweUS
akcJbnh2YEaPrz2A/6VmzHUbaxd20wXkGT2gBdl5jviLOrTtwz9GHYntlBr5Li+Nfd0QR84MaR5S
morEETDUxGshjglAidU1wl55VLRTrTr7N4iuYs0ADku4i+V9YIYO5mU8xAUOdS+Ve6ddtOxaCYqh
0T6M0X4Bgs/VRjoGMfXwtcxoqFqkx8KsyPWVwOytbH73apq3nVY+0j55c7z0T59T5uID9yY3rGn9
iX0CtWuZJs8aezqyM3dpmPkYJjgj9JuGyaJRd8YvQZa/kvPBaoX1mnBcS+wjAI6dpUoP0FMD9tsq
plNsyhaV8S2hyeunZSDJwpEqmA+slqs2s1rx0gzmuOpGJIwJe/lKnPt+1M+TycXdoPN2azCzn43e
fi5Q1wcaQJaCkdzWDruCjW9Y25hgMAVPk0cTVt4nz3GQ061egGxT2V3Ysburgwe9CuWsTvaQYvlE
rX6B8Fueiyx8nWqXdiRhD5vZkBfYGkxoCUvj9GNeizAQZ/18s4e7VabqeXDUduCVewrL6m/q+Q7o
/+Ug4jpnDTUXv0/HVJkh3iaj/oUcGdWpWZXfjIxMnZk/MlXHR9ZUeh3FTESwQ6dDtN11wYQ1msnS
pY4dUo8uQ3M/bkgNHnQMkBaHCVPRwHgnrgALB1DprnO73zLqhl3BEIedkGtjP/wp/Lnc93YkYGWY
DOva9MUy5MsksAqqTCLNaGwz2JKTTWSQjrWtAJ3qW0au88WwNKW4c5Z9blY+pYJOyjfbMcR+US8d
Dkxj/ZK6mJaSidlZzJ0uijoFU1tXSLF2kw61twhHZDxat9rEia7xssrSMdNAJUh/xXoknkBpgT9x
jMBMb2AzooQPRkS+LQUFKkGUvFJMRgLXqd4bjAqk+NWj62nVcm1FDHr5EBqMu2GNghgJvXVNNd3J
o214NSYCX0jDcS+s69fELuw3WZmoPuYX4z3qTKLkaFWldWmiuN3UdsehgSH/xo98xl5g8V7rkoTi
UDaU5Unj2Lhp+06ejDofpiU8dmsx8B4flsvOFN5JM1JBRr/Oix1YkDdEhRAw4Y2drFifLFdGZ6eN
bsUgGVvp7pgZ7B2xMfXH3AN2gkhyVaSV18w0mLHb7Ym6O/E+VPo1K0qC/EOouaNWP0LL7kkSLk1F
WOSw6DJWI+S4lm7PPMUyOU4CUNwiWPzrGypMSXbLG7/kpS6Yk1gZjkX/RtcPSxHgt3zB9cWo6SqO
TqYxfmF03cMmI/AO0sOTQMZyS/a7KOZ9F+eF/Uwq65+DUsIcnEbemGyirfibiGBOKzdzXkfXV2ip
VO/GdbIGdlE8GxEFgkmLK9NWQLIA0uJVpARTmsp88dDmN4w6uQGG+oSl2W0WTqnWNGrPojhKNPo1
dllV5vkRpszvsQUEgqWNRItmn0+XiqY+hIMoGzluR/bTdeKzrLTWvY7vTuwHuzaekyfpJ9UKXqJL
u5g+KDdp9g3RgqalIEZMbb/RRi8uqQHsoitltHEJmJ8KvzmMLTiPoRoB8wkQF3Utj7Zpvs/c1zez
OegV9oOOEivl7W2S46zS/HxR4vhYChpU3FvAwRyqnlhazjHN5kr363TSGW0C2W10wL5wBInBaGHF
rloRHzjzqLX2wdEOLic4a9mHM2+tlwQC8PLqRF/TFb20JHI1vsS6rJ4X19KOvxsJSzLRY2AbbkZZ
WadmjphYVenSDpB+jdphR6KdprRYB8cwZNUy3R0+ubUahLVtqBZYVZFiouza7+St1oIJJBB7mT+Z
XoIv08fFwJ1+5US5e+6nc6wncP5+8DQP6TuH9TeGh+9uybG+H0MWuMjdeYbRrZcOGm7enbk2DW/e
QDQMedX6mB3qQsZXlzbTMcBV2ni/PK5hk9kfZ6h/VpLThwE5ex17RsV2Trm2B+x6l1b2x/dZmE4Q
axuOig4hWgk43MXoBV1HvaaCYrUo4rjvis+R+B7VthPtTlufSOTBbLj4djEmbw8du2+cEmOpc/+N
L7m9llXanEiBnPpB8GcOVIDzIt5HJByX3wOa2t+gm0B5avtSD5QUllWL/hSm7MVHmYQgoRgockEC
FabDYRPP8/yhC6wnuPeIuvq9v8uqkOillcynxA0ZMZB7Ctxhw+UpfQkHdQNLjoW1Mz+bKlqOwIV/
bZ33eeI463YwnpIsKHlbJPeJHWSJBLsn4Y5HwmvegRgSl1MiUA4q/o0ya07lGjfWkDIpQi9xVi4P
+7szeJyMRopeXJZZKFUKoBAEm5Llcou1ZToCHTwHgW89i9yQjA/KA2/TJwgF3Y/OBwqP0g5TJ5x+
w9b0dwq7HUEZdQutPj2qaAqeiPRsZd2LI4V8NJKI0aYjqLG2YxsEK7RYxAweEEWx3plqBn3okw7V
nI741HBPA2SjvdX1eAeN5FffPoTR/21nt3h3G2/vaXteET86c7lLDxLywQr+0XzuyowcD7L8i4nC
PKEUnJWbUe3AJDwtK+dHQDcyJ8xGpCk2VzxOVRseyrKD8AdQ+aigV3G49N9NMkKM/8NPXKYRVlty
hV57EhAKftTE1bImO3X20PzNUn2J5mYPqEm/KCKczyy2v7zZoYvY865GD1tKFjZMc3LyVs86bMju
32y48qpV+Q4h0J08761H1JajT1AWdiTV3twSB0wXlBSGT1711xua4IN2dnJ49Qilx2WtEb1fPRUt
ZzDkgP4uICOiOaUnv4RmOJgvzRhYREbj9pLYYbMDeNFwB2nABwX4ntKFKiBrgZMIABKkgg6yCd5q
AqTezgjH8t1rkh1X949wMjgB2EXCOa8znhl6nYM8/42mqF9VyA/1CacUtpshYrwapulfZmKfAcaI
DwaL1sHLmV/XS7kMJEt5aPtRvZVLp5BmS0G37d9KzFq7gTmlxf5RN53JZQS5QLuD2sZmzz0TIeA0
V1DR4etMiDQ13R1mXcnT94dEeihu35/SX8vxRrjtrtKIWKqebXjUpY3buULGxIdryMUD2/m6PX1/
3TA2PRCH2TntHOOtNZOtbriRf/+bMqAs/PuziSqWg2zAw5FJxbSBYfz7M3JFuEO/vx48VdAks/xP
/31XtAOsasrftrmdGJja+ODFaXwYCZWPru2fUtpmZvbeoxsq/yRSTcwwGZO1wGp9smkIIEA0CF53
y9ffn7XCdvfSY2bcjcMJuWs8fX/2/QFoZ04/gWuRGgrodh4h0aGAHjthxp+RoeprhgVh5U7Su9M8
xTqUYEVwijQkPYkNH2qyXE0N5le3iqs7uqhHMPue1kPyZATtsm1nwd3WLhlmSgIFXq19UInw7jdA
TOLOeZaDSi7dCBUm1zFie2fei5DxQif8n3Xa5mtVzdbd9OhcSt0MlWT5snPDfwHK33OXaQbNNlYm
iiyJ7Nw9hMkLAXgWy+XLCnmNxs1YsI4E9h1NJ6cGbDxSxVCdnTSWn3n++a1Jltq1gTcTs/lWLMWc
RMSJEmvVtJTVfj8Ace78C2nceAbsm1+cgAO01H+nxMvu7GfWdabVclWSGxK9o1/c3OVAAm9/k3ZV
fvfA32y7zGsOHMd88majSRQ/RbyOYORzYQNSQ9buMx/ev/+xrCCmPgcEY76/dAgobfEVmXsyA5nZ
6juS9B/KfcZnTZvnR7tQsxbB1BjhJQEki7bgz9Q69LmhFEzYyI/QiTnVlX0kYZB/uSIBdodDbeia
7IWj46+opzBOGtwlBYj0vQ6xmXpLyNP14N8EfpU9N50I34MI397yfRsRYPBGhlIoBRvXiauv2RkJ
zaWVPH9/mSFlmrPzmUrVbWsSNmsADvT7tkbwRSAHQojKvRPzSferZMbDdzNpmwQuk70MSFcMomGP
HsojIlR6JVRIdhhr1oO7/2nuMgiKafZQIRWrg+lP60SBkhhJnK/7VJ3Jcpm33smna99Bp/JzFX4V
MxdXy3BCgCR++EX2v5aueffTajhnQ2BzxmiiLyoeinVXZ87FA224xkZgc/RpDkXW4nErqVShuPCY
BoN3GItE0R6RRRRCCdadvqUPPPKO3QybKQn89sV2y5/2Eo4dwoCbjsh+hNoHnBvVyY8sqhFe7Oyr
yuwDIUlaYM1pi2+GZz3V2SP7LniqEMPdEYkzUWdgcOU6JCYLHcZ/xnEKQEGQr4im+oDQgLii4CU0
+q80crlpmnk+zfBtME/F9EKi592SoTvFuna+uipEJsqZmOSOZ39ZXfhbNROZZn7Ht9yXb0k/GB9Q
sTZ9mXPas5BGbZtO294pIuAFmcmFGlMyY+otr5ibZKB6FZHBwDY2QSLhsSomWM8Fne081snsys1M
+ofUKF9W8UaotnyTQ/3MWVpcQqokEXE99z021UYwTYTMFPnHzueNG2A1DowiehCTkOspGxfsK03N
Y5e8hfXIwNNb3k9dOVyJrNRvRIY+iCJMj3Tm7dDhEMSepjGnGsr4Yjdby5lwUUlZ3IWVgNH/8v2u
M+CC2KO8mFRyfMaj+9/3Uzs194KmOOWwKBSF7L6WksNl1hPA/PjEwlRdPKORdCvyl1mCI3vutunF
cp3gE1kbcxF27mpM763xlpky3hqs4wenEeox4DH0RRecwqhCbnOjmwqotCqnIUKhjf2HbUpQ4hTh
PWVm177FJlUyy/eVbbicKqz6lDqivlckwhK8gA/TnNc6ZUSTuG2/TeZJgwarBPecadjpqj9mXpt8
9OjWZ68co3W2/EcMAxgnSsoctSyeckfXb3YcPwXw9akU9Myzrbn+0MijD0Qlx0dDEtxwtkTm4w9Z
ee7BQA4lf5bOdBcWL7xHaoxGHtCS1nnLJv2Hdp/a5tg9uQ1TjTQuVmHIhb2f3yYJnIm5QLIKp6H9
wrDcA5jEgcb641Br1KFG+OJD3gXE/68Shwdee4TjrmbxpAtk55G7gNps9nvh9LemZIwcIM0zupqa
txrGqHlN8/lm+Tj0fYiYm9rs1Cn0Wa6s/NpRO8kTm/evhWKhD1P7lRpCtdGj/ANx2HsUaGaO5Lkz
JIr0WNcmO3E/EaPmfpCRkmQF35kdDgKp4zeEFgUsD+ROvzxJehkb93Mkr36W+K+kxB4SNNXeXPZS
p+U17riLOwcSB7te+MiNfwnFfF+Uo1OWYlr19vvbZtq/1GXX30CdhLBxanj+zU9E1uwRT3QLOyOz
xYT67I+SX89u5/QR0SAKjSXaJuFIIkpHKEbJwS17GPEMdFg2gvmY95O1saByfeH4JsmxPPa2jTnD
WmJQHdvm6HIxbxIXSE1ifI2oe4dYTcYWfkpMvr7/SnOEvrn3x5fUSf/MlXpGyGZYjakF1hqQCGJ+
sFvaIgNk0Nu7yITWBUVgTfineXQJEfG5YABYuWPzMIzpVlle96aGIT3FPmwZbjIHnMYcTmxedSno
KCcUB9Ow6sfgEbkxLvBtkOO7ziV41Nw6CSduavxDaqXEzWU0P6Y+fo6dorupXuinjhk8rYV6fiBf
QDfUNeZL4is3B8rq9883g7oa2ZBuWMw2ZYoA25GTZv37GlZI3RYcBPJl5VSY29Gu0R9C0/wiBt7R
1XsBwWad7cAJD03N6zeKwqM3nioHCShzeCf3nZw3zkgvaus5P2siY0CAlzEm7xwjJTLcN5/d8KkD
cAYN89ETxrmR97mnHlGPm5MjFkian23iYRswqZknA/AudcX9KPenLfVBWyRC+2HUGadsyB/fPzlp
75aUHRTq8L3S5q+8Btwy4U1vMqF3o1GcuQ1gBsimPxOtkzPFuxetmXUbikN2Wp6posHwPzR3x6Nh
K82lommTybiPHMZxDWKldrpHOM3ICbkbHEAk/M4y3ApJad2Yo/NOlio/C4+twc0piB0wjkK7ZKzr
H8bJ0NuEvcybLf7ynGhGxtu57JQ4YCdzti2UMxQljuFByYg0jbguR7IhloX5Z53BRV1zlKpXrSB4
YYTUZy3buCJN2Gse3LCJwjMoVufdd+bT9zuKkmaIj2H8q9URHtqq2FdxnR8N6c5o0FsL7zTJh+vs
jQQd51CAw47fvQzuVpaGa7YRWuljh+rfovtoa6newnIZ11rc0s3Rsh5x1L7SKsRrLApWkYdrdkFk
DVyOD5b0P/0eLyJDeE4sJcEDIY4up1t8DYl/KPmNhmV64Nqp3mZT8DZN7roWAz5GlAZufZncDmIc
V15cnBM3YAIMB2JUBKDRqkM1FheYv5+81/f42u7EOu8gK2b8V5iwonqW1xjMykr1nHwqMUI1ZNpf
mw4tO22BBD+xRDPt+YipySlN4x9HPMhEYcc2GaK6Dx4wUdJvoCs6+eFQPyzDxLwpStswwTFA6It4
XRJOBSzjiP1kmsU+7+igwpjDDqy6PTdoSm2VaR6rCWir5GTMVZsovkvvfaSK+AcXuStROvo5fGox
JfN/t/CqY2Fh3l0e41Bm5UOU2a+UuADZ9/KE6efJVYQ6eFef8pkgclDgjKAfGAGSfBfAaliAPh78
5T93L6IiHxrrRb9jZpjZH5YyOHob3imJ8ZUXYe8+DS00QhLYBaheLrNO730EPOfxImVEcry3Q9xs
6X7n7wBdfk8DWNg8VQVn30PqUm+UDfoORhxfcw0BLiGvyBt2GbI0RqHxbQKSkKxG3pJQGJ/TmbeB
S00FolttsKWyLNrMcX+4nkUGZwltTyyes2/kTK+gIEjrgwG9s0skNFDUI/8RGuA0wuA110b+gpms
fkp9TuQ51VI/lGV9JkVR00rBzcVkGd9Sa1Iti/FBOZ1mCQjHTe23X8IyJTuZUz7ZPD9GjukwndHG
vJ6jEgFgukEMN13JqCHTwGIUyuqfpwwuJnYpDmWuKaCWJgEHtyg2dU+BtzY5F6ICX3muLwyO4I16
M2Goa8T9EPNDSHtOSuvabNQkioHrXink+VcBUz4Zyn9PyCu/tjzIqyCunzqLtSgYpHMOu8Y9w3yn
UDfXpw7M8Y+oCvOtMKfsZGWFPLJF1RtV87pvU3qaq7F7qbQfbifvCRFGH0BTiduS82fp9oe0vdqa
6i7qR/2DcKuOs7ztb2CwnwlAyJ2Zv1c1Rlea09sogNfk/UADmWBw8K8k/TWOAdPGaOX7eM7oBPpU
5aB5aQpCsk1jPzVLyCzgv3iyBnaAITF+U4i2KWt72vP6m1YcxihdS/OM7trsijf/BmvvEKdVdpkc
gnfUo9CPxOYpU3AcdF1vOQWKVR/2+pi7/T9GrgOcj8AHUCCZ+jaHiFP8egDzsEp7aj+62GLNMn+z
RawNjzFaKXES9+lhNjnbRowPVq2uUjTz8ieJUfWM3xCOsTbfF0Natpwlesx6ai4JjnG/pHWt/jH3
5roOmP9XPlvCpIF6jak8tWbE4myjPsFGMhp0TldwEes1CxRoUZ/ekBPiFI9DZPzJuarvmNqDs+gx
U451tBZdDUzDCIufAKoOjLYhYwMBBv1WF5wX6JxjFzlZNCKBPYsh9lMtBo7yKkLZrwxuB2A1cSFM
85vfSeup04mNs4zPBpf2QyJcxJJJVEO7mQ1SmE6deUzX2eYZmzOJ8euDtsZ4Y2FZQvkzSOOnfvUI
U5wwREqbg5GpuyztiL4/fqGMSXLjyqNrWPKdXhu1yQz1yqFf7gZENzI1MGJ7XLgyG37a87DYIk5G
kTiwwKa/TbyZmCo/rBjALmJNypSBihP+PV62xCC4GXfWwApGJ7BRIhJbzEyfOvKKhImxabagr57q
lOYyx9P1FgQt9jUO6gYDlz35RizFQ/H2/dfRHPe2LJAO1dxnoxiBX/rMaCg7VdCNO/wrpfXWRgWs
zTYh2bwstch3wIDFmg4qfQ51zYs6RFj4/idIQr0qhzZ6w1AvxTz5L1Nr/hZ+3jxoQY0RlujodPLj
WA4UUHAsbchfc8kzOFQuF3MbcPbq+979f1fEAnfY2czneM0xperaI9yUbBvlHP77Rg6bAAbdY+wK
lpyw9a5CLGTgBKfa8rIyaac/DxUnbNMayv1ot8nDS4wzzK/5NjA8JVkT1/s6Iyr9fbCCeH6oDCzm
vefh/rCgw6RA45LwxPs6fvLKl6kmyz6OsbXJ9cY0qjNKXbCNtH/hlI+7WjUbAnHWwVV1s29FcFEs
n+cx5At+raPuf2c1Uw5WzZ5acZfXqGOQRsI4Cfu9xyBC+zezjcXTUpr8UaqnEQrMSNPzfSOoMoKU
omdUcUrqiReEhdzTpNhe47S7qiD/B6WPeXiLDmEk1tusB5ecxd8Y8eFAL9FumpRaKxu2dU8nhlcw
1EoiAWRLIxCzL2UiXhO9z9a9wAkbxc2/oufiiEixmjAo7dPUqPcM1UgxJ8NaQCkMF1tWjSSgFQ+V
jkJ8mg5fInHxjGMOhrZdbd2xpCeVsonQcXdFXTz8IiN0xFhupege49Tmv3ZDkKyBYz1IlBunGBOP
qG5zLnn9MdRCyeIhM1r8QZ7PmqdG/o9yDnUBnbAHYZQC5xZySO0T9CwMi3pCHuQDIIXcmngTkHL7
H8rOY0d2Lc3Or9KosVgiubnJTaGrBkEyfNqT7uSESHOS3ns+vT5eNFqqBiRIgzu4OC4ygrHNv9b6
FjCQFuu87thIXWy3NtkoH1AuryHH4cMuJbBBr+raAmZBDKko+nFKrllrdSr75VD1CatAqiCthY9z
bfnzAPpmyCf3wm7wDO+aeI2xcJgtaYqRCVdSUEsBLYn5bwGGrGxYrM18wcEBZtoD5eMreadN2Ryk
TVTva20mpmK/YeN4pOja1zOoG9KcMj8+RZmNEQQBfM1iJCVzuFk3JUinJ5Tns64xDPde+q76EBxK
aZXbVRZrrIkrKt0UMyx5MecML6fGZ/c+4m8kAWiit8b1M+mWSYyMztV5cuXHCHKOw6tzRPRfJ+cX
7bo4DDYVrBLVFjCl/bTujnOR3o/Z+kDC7YWDt6+DDZZ99W5ZxJirKLwZl+zUDjdMloKGYhRlwKG0
cu42c/ZFFBLCRxJBzCgOaui1fWOmBoM78vEF31wdPKiLHXNn5jkZ0eY+bD9pKygPgz4zkpTirKr+
iHeuCMQsl30XI0643KenEKMmzTiuDptYNu1+yonLjf2XKvEelrP4wAv+PbP71iLFp0QcEhXlvkwv
YPmrU5z2rwIr/oGPEB4m+zV+Ztq6iuZCD++Ir8vFFNMziOvsfj43XLP5YkABNopluZblfEoM3i0Z
TuIUz0ytU7Gh2gm2+xjU6DkzOa7zM8y7uncCqYZLBed2FUZ7k5YJXn6NUIKR53srHx8LA7mJ/jGv
ThIgz4wxd/XkBiOl4bwsPcibESvhCrEKTots3G1+4bzNVv5prfaVYDMjOe2NE+QwViYci+WDhbLb
9XicfIgK8w7t9M3C2oh1KgoAzq08zFXCdik8Z2JYqBPHQe+pKM+iK72zDqYzVZigeZhg7XHA7GY/
mhZm43ZoIJ6RksZdS9/XWof71ixuRrqMzgKeJ8slZmbWVzzovHq7rrGIbh9yhE+85TIx2DZucHs9
zfQBUpT2ELHOa3P6U0hg+TghzxiPX0RihAzlkGIidvXhN7kBWkeXzynRAHJnHY8onQKZNIOuj376
pGTSHS+OBzyJI56Kn4owwtyJG2ZvUwK6wxm+YM5aH+oke5qmcj+Chj5YHePjUWALYzCoeXqvNRx+
aarHs+jOyd5iwOpXPVGwlWNcehONBgM2MpuznZ/HnLqwSfVX7mJgRpXOWA/jmZ/0UJ7CxmENNbHB
h6QW3UXpiMH0WOcV+5ZkXGxo473DjODQNc2f1tFaL4tA0lCn1Nc6ltEW3SLlFLvaLqbd/gaAiE9R
F4KCXe5K2/qioKvdpe0fNE1wTgYoJDU3L24oD8IWHifQJ6WXH51DuYklPkGaDfrV5kDQCPyQ1iz3
Utc5tcIt9PWO7rI+Ppkt/vik/nLwnmAuJZUaLkQcQu3kNvpD5QIPiRDYLU6cTiGeWzAyiOCXWi1P
GQkByVPEE8yeMhZAhNOucBGO9BSOVwG60FpeALmpPH2rJSdDYzLAtCUY8VX/QQNxxW21rLE5WH+k
FkM+lbva0LW9yRTBA8N/acR6itY4SPjLGaDi4mJjrz1IjGr9ziP5K5+Xb9KTLWXUKFZ4rYmZwq9n
tP8l6JfaHWtHcTSFQIBWad8OgDdVmce8iYRLGmhDOxz3S8pclMkXhwEa81g8YoLvK7rg+rkI+Tt3
h48M5J0VRn+0seBvMvAfJ4IfZXyWM1kJfBzCB29MxHl9FzbLvrWJm/An0Hyqg4XYfqWDnhIgzLK9
1tUA9qso0KNP3CINgAEStXC3rJ0c4negbmxmqcHTjVo7mAPB1rXwmYZ0ezEp+AIvjJ+8xHJrPMEk
To3Y5TFsuoNuDulhtYtzbdpQ1Bz3kaYIr6Aq0BugL0mjlf6yhneR3Gauyn3UC8bPCuWdXXISjddj
oSnuzYzo+mhvZKY93YXneFRfKEx3tSq7G0Z2yykvjAtfOizzDOFl/c3vgDsHgz4292tHDKpWKQRz
TpisdJ9zZc7HDnzdaNrDLuFbycVWC69xFqgIw/uiosK3MnBMSjEyqCbtmuYEngpMxKgtJb2tPu8Q
GTSNBjmCNAVlxkdh00yQQjHuo/Iry0TuP8SK2sW/Cmz/+9f8P6I/1T3iQER64p//zv9/VfUCtjPu
/8v//vP/VM/7v/+Zfz4ReK2Kf9/+4v/8i/71r/3nTfLVVl310//X3/Uvf4h//T9enf/Rf/zL/wRl
j5X3YfjTLo9/uiHv//oH+Dm23/n/+ov/9uevv+Vpqf/8429f1YARlL8tSqqSqt6/fun0/Y+/Gf/3
ol/OG/+l6Hf7A//R9Ov83SA6YnJnFsQhbfs/m37dv0shXXCpRCCwntr6/yr6tdy/64ajS5dvoeEY
ypF/+7eO2Ef8j79Z9t+Fo3RLF4ZAinB08f9T9CtQtf616Fc3he7ybwhhumBehSP49a8PijKjjh/8
v8HO7qFWzPiHtuJqHYPAvh4xbGtFt6tAF1zmOQ2UfDWBzvUhrvMIk/FOcnwbjdGzbUAsBM8OTiMJ
K7rCX6LuXRSxdbCAl0EIL+HJokQ5HXRvBxIWQT4ITKs8WRHfPZ1s8QCHnRr7l0HmTzoWS0BEcOdi
W2ckSKhzKod9FGW7YdoEKJE8jFbxMK9LRNwWe3uWDNclmj5CxXEfHh751DF7h0+y4gqg/v2iNshT
UVD6SFm43A0YfGdm814Gj+4wZ6C1ezZWKr5MDCI5N75dO7o/yqTGJgVScuqrO3yvXmGXANBdol1R
6J5kEro7V+ArcqkfQOJxMZY5fXycddzXQGNjYwCoFj3T2mhg652ska/uXVxwTKu5e+5wezXYlILY
6ZsbcPmPub7c2HZ8Sy7uBWGL9rwoezNQRBmAvFkIOYEGm0CCy/bRg5jFG/SsGhr2hNYGLaf/mqkP
AS7Tltj2G9ofwk/DHl1fwUGSrPseCnDj9/pAKUwMgiyqKuIrPVNePAGenLY09sRFqCztjiPTeq3H
uDqZICV3OQ4LY0hKqEXAeVwHIaymrxnfVnTtCVNZSz7tdMEJfkXI2Y1qeRh1MhqJWK9JrBl+QRwp
JxjGwOxHrLivgZASycoyMheLO+1sWPdXJ6HHo+wplKG/hEE6XJklK9DLY8PnQjR7FJxk4PDI7pHk
XzkMk5Wgh2nE5XRyE/1Z0HDv41NmxlZtI2eMn65wTe5PQCxGO6KCpOs0NDL32BK2bSXhL8aPe2vB
D0K9Q9Vjl1QjLXZOimW25PYK2cWdb404fZpDl7iV8+jEvbOdQTNb8fMQODtieYlAN7oj0NVaswc+
AwenaeQ8KLNk/8cwU0EoOnasZgi6JTSsHif6krd+WjD6q4SKMbxl3FxJKBibLbgjiRnQ7NNxYa+9
Hieu12elRblTi++7H+VeWC3mrXnac7HBPpMxOp+V+17kzKewnBnP7poynOXIN4TcPt2rtZZc3hUR
x1TM6BBzG+9DSHtUn03evEWhgBaLc5OYo5eZo+2DrLAaxO818omVZVPu/sZK2nlIHWxPlfboWgX1
cOhdnmyxkG+jkrJuUn8UtfKblMmtopqi0IE0zmiX7FLGXw1xfiMnvEUzjmZl4EzZKo0dxkec6gaz
fxgGpQDApX5v0BbdJuLLNMG0LPbIJpdmtADoQVqQQjW21jh7LhjogQOcwmneVXmLFoOLrdKJiXT9
FF7cuqez3My7QLcVncoro3tG2AczE/MeHKGH9XOHKvQ4r238auvZM2VqWJDhKR5aPXmwW4imjCG5
ozEuxJDHn7Cz2yhj3of1CPeDBI4C7o1iMMVkfBSHDKeEl7IJBxXLoC0j04fIkXLAchi9c1IKyjB7
60iL0WOZ40QovpmPw9/tYxD9aYKVw4W2DR8wdbUuQJQ2PHBm9D3YIC5H/W5pm8exYb6l04u7owTu
pklfW0Fep8UDXJvxt2BaO0KK2q3cvbwC/4yUY41tKn2i3ZMOTJYGghJkkxNl3xqFRbq7n3wmDZNf
ullytJP0xapEyK7A10gpaMNLBiY47fOzCWLKgEXWTDVWKcxYnI8v1bjs+SGnk9kZd1h7XUEt3Axc
h4vHJgf1Y31gW3ilX4dQMVfRcLualWL+GEJFM5eJ2xGf3GsTr2djNBOv0+PHGdfpjrKV5BrG+Fup
yErrS6mb4LETzV8H+HrdSLysagiVxDBcfSr9zPMcthddMZvXWaShysG3p/pWNhNcwFIxGOBStMsh
JiC5y6NTphgPhXET/mXespxXA7DGwa1isnt9gz+mLk6r1LykCobWCI95k0X8inFTYLfiOD8mN0Zx
19qN8pGpM48x6qFVXNs1yzroISgKaCoe+LDuJbExReG9zvPtktqUQHOyA4yXfk8o5UoNJqUjKQkB
VCN/EPIRt+WP3sTgOnoawTNwoaOFIkiL1G6dtc9Kuhtwk6UUmqpR/zXJ63iQ3OE+Hf56svKzLgji
6Uw0yna500q2TVOmdzYg0YYJc6itt5ETyl9Tf1VZOpz7FNfhYpqo0M4c9HiVeIZyJjglfUUsDNgP
5k2SbJd9I8TBlNxoOh1CAlBmo38XNJEE6+JEJ5d76w6cG1GnQRHNEj89KXxv0IzfcZZMPmXqXtTV
D0m7BkaTjdTgpCE2RHiSwsG4F/U+DU+UhK7s3BLvCgv920bpxhNJ7FokkoCYhmcCi9oO6i3OxVWP
fRYOjiK914Sp2pWDfolrAsLzibTN0ag091DorAyDIhQ+YA4b/qopSUkG5tWzDltnn5QM6uIkeYwZ
V5xRaZs9AM8BTh4+vAg7T1IjzTs81oqLGHkynHiuNq+BVUX3UZOCVKoYkQzPVr1V+MbZAUrPp5CY
sIBMV1xyh2YXj02xtwBJLlE2nxdLXh3XeeaUlWkpdmVALoS00HxdBAXCQLEBzlUHfYJ7ZafC4cPp
9JwL93VWDARnSztOjXPCUAI5ADdo0nyMsXntSq26d7r42lfG69KmbkCsnz+W4QQbGclkMypqVd4K
ml8IDhqXMmENmMKSrRHdJWO+QbwmZE2yiLiNXKe8ZQbTB8m26A3TH1Mf/rrl44WMjn1e7cfJvs+a
kUtIQixYLNCBY+aEfBLmnpQgIylSwbRpAz7GUjUNZnLSRmfPpgS1MLLTY+ioF/1V2XlyJJGuji4D
eGwOAcoSsIEI81wyRS8U9Q37lAL6YAohqrUMLzpYl5hRMSVyBurwsu5ipO2jZvDCk67k8Fj+mCNx
NkhEgA2WZ3hsLQY6uiWy8Z441uoN5syHo09v67RFYTNIwm5T9zeELkmLFZEMrC27u/KALSYMPtzl
WjBJEoeCju/rZDFdKObUPhKgjW5KE+E/52ptM89v2rjeZxERIHPNHY+pUOlpGn0ksEluo7kwj8Tj
YnpQOxvGHkKibWk3TbeQvMNCYZuh9IiDsoSQEXoMQ/LKpIgwqEcvfak/9/oLnVURlsKTC9R7n045
DFvi2KXo69NspNFuJuNMw508Gx3z86WqnyrcsZe6VS7nSKL7yiXTOLAG+/l4KGtHP4BvfnGj6Vub
o6uVziP+JIMuKrc4xQALd/VaCsLuKOkYzdZbkzQJvonuDn7vAcvxvjiEfDh3XdjdRdoCdq7BbtAR
jKC9uRvaP7B6rm3FZMwml7sj8lb0enh0uvCXGU9M45F6K/qMFz2UTCfkq65tzsehvJeGaXmSTBXd
xcTCQHT3YX5cZf5a0WzK6XTjIbZ0b1k6s+OIfiK3Gu+staFNos9uaEQVSQ+ubWWpZV5JkwcE7302
GyiKrsHyVkBrg7q77JmqlmzuDOKdSzyxcoQam78RdeY5162Dwt3TcyYTBs0tmTWzOqbEK8yU5XFy
t3BhzLQL/+NXBiEU7uA63ZVcFRLbGbmps4hPUXPMu7w+pPFl0eHVd0AFYG1TeGjZ1dkCigpY4jzQ
9XeiDP2omXXrtY7FutfzpsWzCgC1pgHfFHpex/it0k/IyuW+xybiWWX7k+KzRliZs5PDTBhlwvxB
6Sl3UNqXrTzzakcsfdmgsy4vhLMivtklWA6RWWWAHedNR2sH+Bp6zlDdaV08HJJ0RZru8INOLiWl
S4r7knfBjTfxOXQuGROeqMSp3oivXpNPhakWPyx4vY7mvlpp/5k17IaTcRR4s4+iCH+2c3bb9D95
SXp1xq2NcIwqUcWm9B33OIhwpmtmww+r9HElfnE0J8bDWsV7YKkXs5lIkob2GfvQiB40cmMzfi0J
QaLCYiK9uBS2aT9c/d+xTp6IrcIsYzUXtbh1QMItdGep4ppXIxHduL/ydlYXInGHAjQeY2brQ+OG
HNi4mpwUV1g3WXdmQSjU4TxLf4RndNOHctcfFWI4x9Tk5fCkdlUCbgbhjo23qiHp8hsbAsCYstmz
5o6sqa2hxTZEl0S8vuejdjQsYnfLYJzxUnvZlDYnYvMhXkC+ZW0IGNLKgn4iCq3djGAY/LLVR693
BKKcwYBNNI8dRx8/6uu7OMaNNaGjVwza7rJ2AEvwWxQYhtGvkIETPuXYkX/maeHfLdALpAHJ2Jyc
xXen1eDQAzeJ4HR/GgvIO8ibj4PhTheGZbuoG0ijOYA+0IJOc5SCIidp4kwmRi0nZtK5aG9Kxnd5
OrCUthZbEe6xghz6GPUPregHBHvrmlX2beQ6wx38HT9k1OnVLBieIrwSu34ZO2w4K8WrKtsInBHN
ww7Dr2mcnkOKVPyuw4hWboY56tQxBS/cilN6Vi+tLeGCDfP3ErfVwR4JrfcyuxR1vzfHaLzvOOGD
QHkyIoLWRqo9TTxQgZWkQDbF/DU46lazjPsOA4G8XQfED6GFfKwR9nTTwYe1hNOj0PRn1Vdfok2m
HVRWwo0sZ8zeNWwMQSvbX23Ol0cV6qtyGM7J/FlbQSRr3fDCMQZshsnJQcagFm0HhV+4WGmsGZuK
CtVpSike0tb5bqhgFSd6eFCW+EAk2AlzOuJyOaaWAYtZL/ZtzodarAma6XI3SM1BvSdS0aEbC73C
v1wO1iZSpReMGutK4TZ39pWRBXdXTXZn/Hw1CauyPszD1iDqlJxuhTkcOLf9skP8DGGHK64SWtAa
2W8Db9FpqAFcpcmTNlniGPXil1nRj2tgcHYEDRy0aJ47VomjNnfnWK+NG+pmAFtot8TGnZqXUyLY
6zURWQxx3tRSJJmcoeEJvuj9Q5Osxk2/2PtabbSExO1Y6DKUf0w5+P3py5bNSaeHM0z2UXohK2vC
k9KONglyXxhOHlhySoNy+1DsBOmQMdS2WHOGR0WbOX5XhMaz2oun+kavW7jh9l1aNeg6mfNK1VC+
Sx0DtauKl418RZrWwQ0+zXGAF9XZg4biUCyulq2uIjVfXGoqdwsjm3bgLD5u+awNGMJd5NTxCewp
Ij4q/lvJICFiOTQfVhD1TWG913YUGFpOkcrgenFj0fTRJhy52e92Jje8UedQkuPIwMhoefrUvq0z
2mI9J+lRjV6uR+FpVnttsyO74U1kdz+d1t9YOshwKgS4vlU9ncXFbb6MN9TPnfJxvi2mbdWnDoVL
EIramIZvUcJHnIQhEtG0nPBFlKd00S657X4MOQJst3QeiZXzkPOSNa7tjDupvG1fi1MVkk62NfUn
oymxpu8LeaRgrIG1fSyA9uW1QYI6Y/wn3fHSGTiO0yo9k4BdPXDgkdd05pHr/fOw0kuZkFMrNN/C
bb4Dz/Rgk93pWK6oGNeK/do2JDlD1iOdk7BjzGYgo5keQZwFjZvOjNX40UI2cy1uR3JgxiMCJgO5
vPzMMnP2483tk2X4Mx9SoF+7yknf3QkehIa8Uyp5dAn3s5uo3yOug/3AHhcu7RRwSez8Eus40YP8
MsUZqpbD5+TaH1KeJjG8KwxFZTk821xDOKkl57QyTk5Be/BKmAispz90fGMntvjMQNU3RMXtUHwX
XKS4myRr/8a8KNnh4wqozqNTqd2nOjnt0VLciudPrOIuuwfxzl4yH+VZ4qJFoI8uo3Jk5cU449ma
cwMLgACkzCgPZxUtAN8RpoRyNpgHAhJvSxf/LHZPAkrLvylYfB30ZjhLJX80yzlrjN9mqGmZm3GI
XEMKabQOZgTUBn+ulcPVM5QUofSA9QhiF8lF1T2w7rHB4U7ZcEOP8V4RrDwUGWV2tA5dyKYlTPKy
R0Jb1q5fo7PImBe6dT3eAX711hmY1OZpMCTBZWvmfJLiCHN6w3rECnJHjI3BTSPBUxiIlWmsh+Qf
Q87jlj9GcGlqpX+kMzF9HhkGE6HXtQvHP/PJ0RqCyRULQGvlXtyXnLcU/PJsKICpKJsu1/gk1+Qi
R/eBWJFxttzpK7s387J8ExyqiFULxlF+TTTMb+LiF2HOgPN9dhqW8MWaWBlMZZ20MiOIo/ABu5ji
4cfWa1B2GVnX7jUy0gebmBFSPflCKe3TFDNvZqMrLqM7cvysKnatnNY06QIK4/eswxcktRcT4t+Z
mtqB2R4Ut80XGn87Tvlr1NZPaxCFb2OoxLh2HuKXxr7qAp8xtebUOIDdpkJc3ujuz5zD7I7AJNYj
CnuuoSg55EmjnmdPTciAo+YNMy0xPFRXh1GrBo0qcBycxQoyDFOVcj32g0EUfyKv2574FrdceNVv
Xk574MP3TYOkeMhBfYuK0BB6orrj2y34CnaUi2jkK4k5DkwlJLRf8D49ittOGIqsCPqp3vA0Z1X9
tVYsSAml2l4ysXEay3eGGwPbung0IlJQRDt+yO8s/mSa0S5x5GEqF1iOa3MwRl3bZWsJUlHhzoDx
GMxSe4pXcUPvxoXMjcERz/1eIhGMaswPzdax04TzkTAD495Ynx7AI5pnvuVofpX1Bu+XAskFU1OC
eYCJzhCgYWYGo8FOjg2dMY3f9XDYKPV+KLLp99w27zYzeu0Fz7CrAaXoUq08dmVFuO5+xDzNShXe
pmH6HBWMUXM8OoIXwQz8DUnZjx31SWL6dzRvre5Z+JzZL9iMOL7ryYgTO7kWffLQDaKhjgVguuuW
NyW2TZ1xrtcrVmMOeXxbJ/Ozrf+EMfaVqEcrKHT8hfDWBhk/p0MFUG2CVRG2vwcMnBRC6H4ERejY
0ULgReMEr6IwHupe/4bz7QGt3PiOyX2VHnptvS6j/hi34X4Oq9fOgjtK7IF+WHrD8X8fI/TJUy0q
YioTm0MpTZ4XFJ++nOji5ZhFzzS1KzIXfDpnZsxPOa8yHxZn36UN1v64ey9myf3BcakZc7nZkM+f
hLteAJ6c2U5ZGSbC+1mSZPvMwIbTvo56SaMani3dMJMHrbQfZJadQojmu0aadEjY8y0DitVTa5H7
JsY8Sv9uMqE9mgWR9JDlxJMMj+asCijheFC/4BEN23TtA7YY95TlnYzXpWDRkYRYpMXKVboR7z8p
Qqxfq7jPjelYm9z+OYmKwTrQIwFnSeI8tWEewTdxoz/b+rM2P/TwBi3maIQJLqTMXU7I0BeTPcsQ
7l2VmZ+2tj5Neos8jK1r5j8YRVHQJTZU29upYnnIigOQxOpXX3YLiU+amaLoNifNnFMh3EcMPPTi
J4e+jP/ApvWXpmdumvmV8D1ujf6oyA3B01K/QxxsQTTpppd1ojum7B8m05TNpA/gBRqBWALN5p3X
xBITW8zc0+Le2dYw4T21B7whaKlDxXwK3frYMPjdUaTOZODStYoads7qMxhhBpkLQSGGGW7fnKDs
QK/WHSJs1mMroyjIzf6+YUhOGSahloFGuEPsYGssYofBukMYbB5uWiBRrYxvcMHAZyVGBewh/U30
2W7kgYWF5vq8EhfifRuu/Ak4iniFoMNgd4Q3hnPc6wYS01P8KySU4LmtvHPqKKAMwLoO1nAPFt8O
XLML+q7JgrBw00P0m4k/ju8qZIaI1jBk8ye9BD/gn/Td0M3HIpxe8V9RJy/+qHLcu6rk9TcQcdYh
vo3SfPDrNT2hNZFqnfvfTlffZFNB9Xw0v68qJOo6beie+s5MKbCsNyZ8hGrXWrB7DHM5qhiOc0/c
tesY1BRyOtTAVoMileE2Mn3CMBzf1zNLzMyOfmSores6iXwGuo+NNiPVVL7UTb6hZCa4tCHA2vT9
0dbid3ErA8omfbRRiy4BNL5IeblrEWtUBlv9Jq8KEvIyQnV6xsv2sSB5GEPxRwudE7zBYz57FsZW
jGj6NOGo50xV528avZ5NFGSDIwFNY1MoxpxRM8/riNr1+YvmTwcHLme5SkxnTCEB8XNIsDVQvwmj
CPskZXUaR8qJ7Q1DX3w/0vDEe1aJ3ymg0AH7VjwUWOMx/NAljh6L8CtyeyKZHd84i/1I4KsNqj5i
4+5rEQwNPq2sZy5paD9Y8z9cfTGP9rh6cV65jO+y5mpRNMSVynoO9d5mNJOqo1XQVdXE8MiEbX6J
hqBCQuL+oEUVPXnO3N0ZuoO8l6Q+DhAVuCD19il0roARcjC2YFEhiOS8ytpGoV1B1p6EzD5czu9G
0R4MwwXHwlB+GJOPUdLdOLB7czVIX2HtbBYUUJsqpNKxJelkRvrXUjmHerPCdK2oDhy3r41M8E7m
stjLtLopeBdPMGaOvcQD07r8JOxVEK/DbZxQsAZmMLUqwzpaCPXD4OxpWU1uQ6VOiQqfDKleJR0S
Rks1T2umd+hnuEej4rGX+m3Rspq0xOlZ81tfjYb0Gdd+lPYkr7ZV3oD/wdILEjmhIQ8pOXprYMgw
h7d2VJCfLBndFqBxgZ10V66X0DVxZ9qDLn9PBk9wO1AGG2JubrL8g++O45sDWwq1ZA/4C76tCjSf
IUvwRHd9xfOfmGZ7LoeVb7gNKbyj7ELDPei8R2RbD4lAIgiT9KtMWjNQROZxW0VMC4zkFz6NzpNu
zGM2gP3Cd8HOQ1mKzK0TeCzMN+58SCGHWPmri3/Yj2dGbs4aYc5l+ug3W2NZrJlcdkqGtXFRFV6I
msQNmWMSuzSmwDYzA5Rofc+ifzQMcTWBzjwUYB/chza+o7r2qUy4X2B7fee7ADXNSSBfJfjYSE8d
ZvmgSY37C8+oMAhf6+bCxjXqryMVeTRpMAyNUA+sOHG5PVQ5CntnP3AMwQVn7JXM3paYqBiX9xmc
7LrnUO3c2a75hpboBr2hX0WePA4yHYIBiyaziDU9l4t+YsS4XGHg5FxagfYAcxf3LpRJNWu/W5d1
okW18sxSVzgc4wedCfZ9AkUUlY5q2YSvEtG0n2Ra38GFb+lZ8W6bxXC1QV3skqj8GAd6N9e5RTVa
cUowEelOE5vkzNsbrc3X6qrkmLvjNdFquUOh3CVxLd5cnozOyl/ICFCU6ZKkS2qnC2Bq5qy/vmYp
JHnwOP5kczvQdPToMgFBF0eEc0+DYlRBn66t7rpEMjKu4wjj3rIvtOa71DmKpVZDJ4OVEnYfqXOD
WQvUx6aLKtt6H6s4pKfvlIGxDBxshzsdaTqvgCCSa39yLdLNtBMsXrgYuI7XmVMXIHhn7n0r5eLp
NPZe5b+zzNFPeQM7c8hqWnI05O0SHow+kKGquXvGzMyo4QT0HZvLk0gNgwaZbwjmVL1WX200PJH/
NQ6cdCqfz8JgxktWGX7Rr87mlN2NWjAmIESKNqcbJqVEKSuY5+kbEUnZVUu9Mhp43mvPa8vYsZnA
OC+5jQZP5gt/CkOOnQj7766odhNGWuYjHKzqZk6CrABd3fSM3W1QVEey3T1KZX4K4Q4ezBlVXR6Q
MLdSkR63rkh+Lc2wHuy0O3AZNI9shXIsAr21M9+yossiHwbQDse2BU7all3iaf1qeRzkwGvF8boz
3YGOyiha94bbnfNWMw4zeDbm8/VRm8qvedYmrruL60VWzbl32MiJEkl8KbVzBup+XylsNiLfnBEW
k8cY0zHmlvrLLbDrk0cg0bIZisalY55sEexjsNrRSLTvN+0R16EVEq9ldsLzCUWzo12zjnAihJbx
OmVhT/4En3oyU6rjyKX0texPbxvT2VjJHY3NJ1B9NuZqfaiQeHbQr4ybGTgAWT8O5Jd4zgmYc4Go
E/sxccUf4HUKHcs4m/25XNPaA4XY++vmQ+iLhut6HhV3qnS+MfTMe8hdiabxrg3aWdVw/8ult/bN
AJunU9AmGRlT9wnTO8IXGcZAg0mh3S1wgE80wAZLy6loppsOYexjBJTqDUWG9uwwbxhmHIubQB7V
oEIZMnWFw5qD9ZgojRcb+XKjbYeSrWiYzN7XWlZmQPgXBR7f2ILAz61Su+UjaC76qbZ40tyY934d
Ka7KZMnJljW5NKyga8KPhHRj1U83E0KZ746Is1mxfEbh/Do6/RhQnnmMcVAToBm13WzqBELmGac2
dZwHtzdof+042HTVQ2vFYDgy2rMkeOM53zwjI0adOgVxMcL7SOZiz3O0Hxe7C1CHIi8S3WvMbuCr
MEXlFCJ9KG4wrmtW/YtY7n239fkUjPTMmacgc5DDUTFFkpMFn+y3qEDlzGvMrmpNj6nkUlPDwseW
NiS7efhwUW78Ns8IhQ5tcXIjzlVdbvuLm+ASngiyNSYz7UeXVp1fVfM819o1XuOrNaSA/PCTRfXd
ogp5GLThh5lVE8ApYhosOGhnqblPl/C7aC2TnX56pnyBSRGOjwZZZKxXji4K9TzNKCB3Mq4QwM1M
W7YXJ2fHN+jn1BnS9NLkCSzX/tLgxl/GFyMHdsd1uIcYxiOeEkg94Y84O4dy1TmORSsPaaIYEPfq
keKwR2Ekl5TaajLZlP5YuGuYBDqsU/sm1o5t2ro3RCb3mr2h6KL6YeprBCqDSQ83BSYsVXrvQvnb
G8h9XuKgCgpUSK2CBAaaItuhq+a+7kZlUC8BHe+mz7S4/Z/Mnddy3MiWrl9lXgA74BLmlizLMnSi
DG8QlKiG9x5Pf75MqlUSu0/3TMzN7AsE0gBq7gKQudb6zapZx9KiJklSdri2cTIdbYO6lH+NAVII
p4+fGaDfFrrT/YCkChkMlJ3jaD4YfICMsj6kPYrMjZVD78rcG4FuFdWO7KE2BUyVenmJzWLeojC2
1tP8GE2jOIMxtIsCYmGmP469Px6po+7BVXYA+qFvdxbZmCZZTgv0RLnUDdcuH75ZY18doLTWdvpN
aneHsGT7AKJClimTYe0ZAYpBxFdurvFUyFfINsioaSIFkhnFX/3c/RiMLXaxgce+RSsPepg9VlX4
x9y7ONXmg7lGmQk/bzw9On5YLzDHZ1Ba3zStebFr/k/WC4ulElP1a4B2Lzqgr8nGp9oMK5CB4ntr
pR0qSCbmakF23wZFvG14iFLWezL59smd/ihtkqhseQ3SchqV1LKeN/gg21eTA7VsiXwpL3AzCDx4
giwGnA5jcJeUu2zOH+Zh2KZ+huFw8hWVcKSr4/hDhe+3x371mu/GAF0ZJquIPsJexW8hOesDGt25
A+8sM4KNmTj22aSsgvUtQgOjPrBrawexBuTwDDV/RQV3gNXmT9ejRWIZt+LrzkmR4oM9WFbg3h27
YeV1qiezJn4vcvHYN/3OhceAdmBMOdaCa5IawFz6HsmqfOP4+DdAwgHjSQixjTR33ZqWj8Qrv4GH
ysIhrUfefVRNE/2+ifk1KUGTI6pCdxs57aE2wc9P/EeuAm9cVhQHWH39tAURQVWXrD2mjbG9p5jb
b9EwSA89q99gA6YLOuDoVWQmxD5oH8Dfy8iw6FhKwEARNmTzsnsZRuPsC3L8UWHtTGdAjsshtWeP
ymkkfCpKpP0cdLTKajuMCLnHvY5Bn1NhfrUYR9x6eWinYd14XBXH4MYzyzz3ibWqPA+wZ2d9cers
RoABBvr1DT67ttZzjCUKO0AMLV25zsYOt7WD4I+GZ4xpkEcGZQkrvt23af8I2HFjYi8EuMn5xBPQ
YgWwvPrxdOeG/WvtptQedD3aT+6h4rt7IjhD2iXTR3cnrdjZH4ynpHJ56pHGR2BWXBk4tl3lef5p
jJ0b/goq5Z4tQF9She7So4eyI3uCYUXVBK9N6muGHR9bj2ILRGG49pjXhMlXSWwiNYrlXDmzO08M
uAIpvFWzWi2V6+/jkcTn5LPeF5EPcpQ447ohI7Rq7XpaZzJY6JOErSq1JKeZ2nXZAE92PSx8pzK7
N4GYLdFc71Fe3yFAgSGDN/P50KebzjoPFaE3uA1Z1HJf0qZkD7aAV6DISyyd618dNkqwwWFbwh6p
/PiFBOl4iJqHjLyzaOHSdHg64DPi7kKEdmAZsoxDxADn5yT+VvcP3hwJ9KK8O7cyMVaaeLYNuz4u
Gt5b4oQ48V2dVRG0CHhPTUNcDZyhX1dhdNNGFtyKZX6CadusB/ZoLLhm2m4GCZWI3RcsAPkVImiw
5L23FjLLBJUQYtuKOm3nlEdzhpY91m26hhs9hdOXIcatpMShVxjAvbW5vTK0ccCdOt8lRGNb14Au
Cbj2qq3y4CTLrC6CQg5wEZj3NZAhljPMc/oPlaxGCh96hpE0K7Z/0jKJlA8paEoPGF75kXYuQO3t
rAFAn8i+dqnckjoTeo1+gMcL27hr00a4HQL3srLR554oH68a9jk+hnxaM9znvvuHHIDyOe3Sof8+
mVMKB8YzbyJz/OgvoEOWOFx1RWptF+TRryqELEAvgpuU9EaE143S+g6UdtkWE4IhjvuCcANLGADW
PdVHQHR2hn6uRAV5kX8mP36dpSMS8oEFtp7So4OuImZglhMPn40Ez1a+Nwhazej2BcYRb3jsTHN7
vkrrjqcgR4Gsna1TXPJ3ILmCFttK0yl8LnNbbULQ0lBX9Y/xNCGUUhN/hXgnI3VNpCpMezOYvC1x
FZ4yr802o4EIVQzCdQnxEWxt80B2vQQRii6dSMQGa/CY/WWLtkpOpSVwoSkXNynWu7bnPIaNvi4W
5zx3FAeCpO6paaMODrh0B/aDPy43q02JlRfkVATvLccFRZm9xsY2M9GwlQRXW+AKUS9Iq3nFbsTI
AY2hHvdvCwaU7hq7CSuUrZV0H6T8SkaOf4crAyEnXH+IN9Qm2JfzgahXfqS3h9nozZ1bi5tEwOC1
2IBeRY1vrqQr0eSb2aYZukcxzWhqgf/fWGLmN4EZgNpbsm2H4RMYrF1IALe0kAOdGQlVfNipbRra
t7RwajwpQrS0iuY+4K8TAwK/ZJGRjsdCKvb8FxP741WlDSwCBgqMbWCt54L65ADUYtOZ5zJ1Q/Sh
MUYSqUkcjweNmP1NORbmruqpIFNb+AZxLl0TiyML4Dj1ie0sUIgEgsSI6DngEaozPsFG53jhJljs
VQfUuqYi8y1xH+whf+46NB1FWFDJ1+57fsEVsM/lmuAFkZhrzXS8XYyMvYkH4DVk5nId+rnNshmA
HMn3sQWGrHH3eTBU5z4fMA8ItGgbWjHfchfZS6fsCMeyBxaxbF0hGzuHFSLT1U2Etko3JZ8bE/Ft
4XksZTX+xhapXQxHdWdlZjiSxgQlICNm1pJpU1I1KXtAZJUw72GJQUEYPppSvacHM+X6/cmaKaHK
jTSpd+dTL+EBS7Of/P5oDy3acZZp7qhX5FdNq48oYlJ7gem7Bpb7hTjjFdHaao8lRpvo5hPG8IsU
xkiBoCwrv++pREegDFhE2BHYuCd6+eJcI/Yx78YQ+OCEN80NAeRxrKhEUbvTbqwiRaJO+I+F1uT4
2+yJ6wz+k8ZXAM8Awvq1MXskTUkJFW25MWcTdks6HkZL3FVasc5ckruz+cECP3Nl4KR5djt2hi6E
HXZVTQHosQO8JCE+o5feNSCPIVTzLjlkPHLBlwlp212YjM9d2vAttUBwgfPF4ahfBTgO3yVVbe4n
E/OFFKH0dV+0j3rRf2rEtzSKSF+Ek7Yps5fUC2Xeot5ig3GMfb+5iXUsg7oQwY4p/GroKOuUkNOI
FL6i8s7jo/V7p4WaTIWoJsWEUUOZkqtZUpZN1JLhYJigwlODT0HumF/6AbQs8tjs9VHVFslzGS2U
0mAagN4DcNuhAg5KGzGIEgtvp15ZZPw3VWcemuWptyCUwGdHdVE/j52Xb2B6nA3dALBeeN+TsY+2
nvSyRGZGeoXjwdxpzcEZKX1RgO9WVvmqzUVBwFfFK0HCkGzuIrV8mphY1ZaOVMHtDIt/R2lINO1H
dkvmjm9gQC0RcD3Ls9W0iNAbFXozTkasjv1vCCSzN5YPZi/5RtZEqWzEu7GMh28ksQT+b7BmsNgi
GmteqH+jtOG/ZEvm3I8F4sjDgqxFTGq379OvixYAJ9GiL2K61yPb3JP8hhbDYsuScuAJq25JnuIT
7nw2cWhHlOhLnNfpY+rAgp55x7Y4/K5G41M4QsEKYsKkwNuYVWRfx7EPKzwBP+7PVD2CdpxOBA4R
YWscOyc30L1rP8/r7YQVx0qwcAcoDtVkGVZlmOxSQOLTCNUZq9tijazzAKPTj3bEZ8XGJxgiq17w
QFZoh+VsyAwdYxlf0g7zwIq3tTX1xDcoHZDvJAE7tCYvPEZgGWYdiFGTQV6AvsMambatTHH4Cybq
ODoI1Ob4mJaZCbDPHiWOGxzw5GLhQyhckkr66mT4vaD3RWIlokiGCRolNKF3+0IrTnFK5jy1bWLF
WhCM4m8JbIFEWL28Bo1lEFRiW6X5OgI02a2dpch8xXqDQje2KViBiwWuDypAOfrSSFLwfniNceWM
RYVuG6AHzQwP1gRvqTD6cjPOJdCkr2bUW1sUHMkGiDa5Fgm6QTYiXgCSinMYlJQnUnBSvXssJ6s8
WOgTXQ3BSJ2p3g45wX3kJylpr8bfj+O8oa7J2zQN2VpUyR+eBh5x6EV6FEsdHGwe1TF2b7vGRerK
rda1U8ebPpSRXcuDk6DwGoRwo5wpfmRNoQf0ftdraHBPFtaERUQ203Gvu0pcmy2OkNatQYLpWhJ/
xrzKd43MKdnlo1d7SDss+avgIRVehom24RP23c6zkd2FUPULXMM6dDRWZhzfufqIk4LjP7dadvb9
yLniU0C1pP9oOM3dlOntTYimJfrA1Tc7hlSSBO5joNW7xUmTtT7qqMctPkrnAXTwLGRVtz3gubMu
XnVW73EkUzDXLC826mhrnNFTUvphfnJfcVnZNB1iXxklmC3b8XKxA7Ty9kvp9zeBDcgwm2vJtQDI
q+tHbA6NNUFczUej3JCWbG4qP7pJDUJ1YKKAjX2Iv3k/QowW0xfLy+AS1eRVI7yFV908GbtMIB5c
FP5Nob2i7AI1fKAWjcpa8TAaLNV9zXY+FTG0yOGut3ykwWeUL0Ec5RRd8afYN5l7n1uRtkIZ+jrR
xn0S8BOjMrJG7dOm+ISr3QDUcdclI25dycBecSrnYzhQDyz8SYeqqFPM77Fw1nuNBbiuDwY2KhRW
Wa9axCd7KGY7Pyg2UZrvSIl0R2zuMJiag29h4lyDl6Koak2vYY0UeLGMQHMt0OLOJNHtDah6HY8d
nC3bMz6OgqLYMJwaga9FllG1wTiOP7TWT6YxndiAP4VNfFdVoG51slTXXQ3LW7gR6eO+vKvjHLky
D1SAUySgGNytWT7miY46BuJYDlAxSFzsoSZgDVPjR0diNHaoYS1I2Nvuda+XOxap+vp/Tmr+3/CV
f+M4///Y0f8HSc2m/Y+s5ifYHt9f/+uxe+m+t7+SodV1b+RmzXH+47u6hKbavvnGUx6/tx3EYdf8
j+3bLjx+UBam71zIza7xH0vYLhoMJl4cF2az4f0HvrMwfLgGOFm7pvs/YTb7krf8RmCXjG2X/zmG
7tq+a3uGhwYff+yvvObeK1DbQ1v9u2P1iMBKM2AqUeU5zP3IgL8MlFcbihsLkKeESv45PJbW0WqL
giyQnIcZ0nSY8YDBAWBpEM4NnKsR/MkaKDU+rKpzgAL24zQIbHnqmj9mVcL5jqRkc0bzBvTERPF/
8LrlpWPlbrPiZVmCaKPnZr/vc9v7IALjTo3nLbDYqTGrc7sEzrlpIRu0g7e8BC1lfyQ0PkDlf3fD
bG78B923bBxtJorzPkKOd+y9omMPzFW1QpHOdz/6+ST13nRwB4ShMH5qIpy2bJIq9mUKl3ZUdtUF
UnNttcjVv0xAt0dhHZ/9Pp4e9KD+wNfQ+OJKEa7eA9PS5+im4pw290L/ghmnAarScN6azhyfi8Y0
H0n8xYSusLjU1X93V3k5y3WyUi887+FFxOC/2BLcAbHvILFbko3/y7MBLJcHTyf9Z5kAHizP9H5/
NqBON4UxpuJ7bZUngQzk04RszwopXx8smWM+oZhlwjxr/K0ahUxovI2aDe7rajTL0h+jf3etupWa
/HfXGv4LovKYSA1VfVAHVlbQRJe2P831wZWHd31k4CkNvHVSSXeKbtqF8tG8HLLK/7UZ2xj6lenO
r30LV8osR64F/Iwmm/VcwLIfQdqYTm1/Mt3uNS268TYkPjKiaE18JpWDRkBQVIOhAPqfeFU2wk+6
DuEkl6AzC5bgMJPgPKgzp/IDfMpwWsE9mBHVTgPDusHL6SqdcQ6wXfYSHamXcEVu1DhMmYGto8F7
fFDtyOlvNSSMvyKgm+zmxC6OyRKVx0weomCCf62zOr4bUE11cOKmxA8tpVqoTisEAcf0qMakixLG
cEgahOE8SPNOrM5b9GDDCkO6SJ6RgpgoqcDiqzCmAxn1EVSndgfBLd2mmlSMrYaSXB6HQEs5uDVb
o6rAhK4bwx6wbw7MrcIafWt13dkI0XoOK81+NEpETEF1os4/NeKRash4Cqv2qc7Bzes4qQ0PaZoA
yI+uXUe0D72edQ/8HcOuiKlUqj51kJ/RK1TRw71qEs+ED/90kbpRJiBQN2W5H9l+1tjk9fOBwPLX
g+qrTHf6ZUD1DXb19OM396zznAw7G5W528aKwVMFmti2WPJdN7YTPU4tSaphJFedoA63RYXJOhiG
2d9gUzjssEWJzwKW3LpAaezBnIC4wyCNPqWZW1yNEwDxqsBmBI0UBB/HNvmozrKfZ6h+xm99lzNX
hv5JFjlrg6juGgIDkLAo6NGakO2xGMSWr3mItOGMixHmhNiLgARzp7TYLc1Qk+jRvYeqHZqrQcuT
V8o96w64LxgGtKIjW4tPAhgdLoywHdEQDTZlTyEwZ1mgYK4jEsZDX26qzCzPEcCLs+425XmWh9od
BflkfMvUQOPNLCpqWItkhFejNdRPpzrIngGBjZSY/Vq7kc0CCCMoench1dCXYEtt/qCfzaawm/t2
of605IdFoGWKCIBtHNALTklRpmW3tsYFprHsfBtPWuOrU+WEb7mIwW1pznWPZKq3Fdo3rcsnDBgD
65yDcfcSN1s+Dhl7O72OQyR9PJINxFfVTOL7z/VBLQuFveKK+G1ReesJIbOQRlu2aimRK9Fko/WZ
uWF8Xwaoc5lzk3+DyLmbEtzecXE5u0W9TeXXQh346gUHIb8jqomOFR+TS5sf8DZYKCi7DVL23WDk
p6hBnI6dyPI5DNB4ak3nNSL3bC/YVAAWHNe6CJJjuTT5iQzHj6kDvpqJnZef/nl1Ab3zbnVB08W0
fcGG1XHYy+jvdh6ukcc9au4QIpw428d+CqLX9GNcVSpofV0KbuJKnb5vv5/6S/svp++vbeeFnCCJ
VNgXi/7UYxJQC+i6OUIaTwSfQd6SACiJajP5M6uD4Sw237A8PRZZ99afm2VkAdtniievmLQGrKGc
d7ns5xWXfoFMBIJF/71/oy6aExDh4nH20Atuh3K8j2FwIeAMwVc4XfUSpsNNiB37x9zXQLRRR9qE
jVe9DAfkSNIX8CmgNOLS2zlZ2n7U8JvKiZ3HpUMEZSnuNKcTD3nUn8LZ7T+jeYfUK/ncteF2/edi
INMAmA20mgD43ISucW00BtmHZo6ehwDCHuKK03HA3fMxT+s7UpTRc+uBitfzJdgj9lh8kuqvqr/3
MaHHVdPcBnkaPaOhPc4IlwagUHZD39hASekOB3vfJVX8FPpeh9fSghjhGMbPFlW+f3n6vN/1fGy0
tV1EfEw89ix2ODyKv+9tlsTyWkd34tfEwKc7vmbpSvR0ebZ1MprjbLJnqALroV88lnI8FfXMdxDQ
7NojJB/rIQq1TzMv7MYYS5jOWZBSkScHiO/ajzPVp3n5Hca04e5dv5o7UVuEJCevvQyT2btrLBxY
/u52qk9vk20V9feusMv11PfjUe9ycUwb1I3zcgk/d05y68qXWwTirnZs/ZOaakb2j6nDYv4ytXQz
97XULDKhufHJQSF/jRkjamJRFyLlrNmIgRR3Xj/ueSVJk9kwpeUZCvMIPIQ9O3N19vvo+3kaKnmA
x7ni93ml14LlaeDeQb3Vj9q8/HrwK2OfINoFkva3/svcNKj0o2o6ojwihBRAVphn5Aj/5naqT5TF
rTlmFK/kperGqv/9ZbmvP2gplbuphMZE3vQDi2eC0LnRfHaQoKCe6o1fUaQ8LSmOR1eJlJzFRRAG
Z4whCPyPByPGXUMTxZORTMktXiHm08/W4ofWUxzXT+aQJ7eGbMkx1TJZqS4z/1vXLfJf+HmXy78H
Y+3tX/85dvn35Nil9fO/TBSZu0+xDZK4lujkVaF9PQnAdLlrQ0yUferscgDYwkCIgrljTD/m/d3k
aAqC3T+/ya77+zJCWG1Z1M6Q78UJScbDv7/IUxRrZoRm7mucoDS/NN69h6XYqU1B86o3mi3Bt76w
vHu2PvGp/tnv0d/+7B8WBGVAz85yC/FtcmP/l/mq3wrdbxlILMJHv8sg4fByG8fg52P2dib79KWt
oX1SAgFxqzNRPrxqWB3U06bO1ERWR/w1LMkzVJ1vNwfwUmDbFOmAfNgU1xm23MXgFwcsAcQjCGJ9
G+lWvFJNkqDZfUcEqFqlnGEFYYV1RF4eYvG8dDgDBbM44JvQ3lKNRi0pTvNvgEmuk8CZnim3oV72
c4YjXgMBn9Bz9q5lYUpvOGyyLm3ss/75VxTOX39FmQchzambvodk2++/YtUD2uYbhMcxrhBCg2Zd
m2sVGMJoyHpT+6AaKS72otI+gAYsH+P5BXOLQ9AmIZJgDbvCn80K9CV/GsJGatSP3eYegdkVZgc7
UsPm0bKpCrWVbh6FPLNknzpTfZfREnWS7WWeOhvj8cEoFqpcLoAe1zYnsJBNi4JL+OOgBko0sQgK
/+xTUxYWWQp4DFRolEC4k9cZslPdRs1WE/0UmMg//3/s/PVNkUke2zN9G/M1Yvrf/z8OBWpA+hRZ
r6LAHreNY+PY/zw4Lb4aiELRCXyP3SG0D0v6+166apjBVEQGa73EwsYHJbXPKYZ1iRW1J3vuQR/J
g+qPEztb+7OB4OzvA2p08jMiWzNed0g4dftywYLyrJcopSCV/hkgrbEXpWhv26lvby15JvtL25l3
b3NTHNRu7T49DPZgPi1m6d+5bnxoxsp6Qr7Zu5Njte79MtbKlm2PH8oym9elqdX7dqwS7Es4S0Y8
cNUZSuQ/zi6jl7NwdJNDarbN9p9/G9jff3kBPNdzbEd4uk+m0NZ//3EiNwqyZNabV2pFS4uDe+Xj
TjdrwA5qCqHTsFetty7XgJkOogZVI8vzEe1UbTlbjSdpPN+MLpbghaedYBmLYTv75S+3UQNqLowp
KuL42qBY1CCkUS7aF2EWD2WFK90VCZK5Q2e8Ca07CPD18xhUiIRSznrUo2VaF6WGqlalJ3szLuq9
50TWKWXRXBvoLzyiNIc0Ad7fz/KOVMPBTTRHgDjpg2fBirQ1KfY91vk3W8e9DpGFz5j2BetFc8EH
Z05wp2ZkjTOegZskV516XOXjic+SfnTVMztSYEUPHCx+/3PkMrE0AUZalByuYdu19/5UXmX1FD3a
tR89mojrwDvz2o3q+zmjQz9+ZUzQg2T8KND03SAvBrpXNlVfDGWXchp7P2iiRJzhz3ZBpHavJqo+
zceXeDGSFggDA5d75SpwLZDEM1qtu7HraA1cpTj3MseqzlyZh61EIQ4GVKF3/WqGGpRXqqmXi/C9
Ks+NvPLnbdUM1a+mmfH0dlvV9e7y329Lef9f1mzvLw+7gL/kCeE5wuGTb7372ncOoNQ5LYJvKYBw
w3BRs+yXmghdJ0x3DOq5qlmT6KXYnCyrEklrAJRy+N3ExItcah7y6lpNAgn440aX6eqWqqlu6VXi
NjOtfBMn3XyObavC8ibI+nN1UD3LaM1nrFrodqskQBYd7kfGoo4pgLxCjZPQ768gAKfbxYjn89vw
j7sYZJGumiaXBuDrqkHNnIwJrtAG6glQFuWpOlD+Cw45qETZo492c/xl8mXaLEci3fMPCJ/EVcXt
VNfbaUB6edO5VrAJ2qw8kZSfN1LAj//2oTypPnUQZBamK3Xqje6xgha6d6Iu+tF3mRj53Y87qD4f
KvPNP3/uXMoav2aWXbIBlBp0WxgulQzLeRf79yOlYsrM09epIcOJKPakSfjpJE6sT/dkuwNU+LAe
t4bIPyyJPjySrmp3qYs4lGqqw1B9cIqlflANMwZOZbtusFHNyCjEKUzEvWr1MF0fhzj4I83qHkKB
Vp3JKf2I1mdMy0pqpgcVu7/F6JnnR5towO7nMs9S0bvfB+vaF1ht3KjFh5K5tk0R+lyp9QYX+F+b
/gycqHOrDZUgcbKy8lElNdUBmOMdyjjVWbWCGSG5zMKf5S0LmjTOZX5pzIhcsDDfIDJlrdRZ7kze
h3pujqOMT1U/KtD2jY/g/4fOq973WyCCt3MSN7B1Qdb+2wpmv8vnuDoqvTYRNSkdFh3Le7eChUhp
AsLotK8p0Ea0U8h0aA1aqhgKTyu17F+2B96AXqj3rDqgATJVbRPmHMB7KplBar7qU2dYLk/n4RuL
g7yr3Hi83ev3+7/9o3Hi/uHylqZTDpdMHgb3IdLt+u5tGyj3gmRVLj2hl6d3VQKhwLyeeNXuU1Tw
Hn0N6GRroz6BkC2WXEBHD04N1EKNTsYkHuUFdsCnXXWRROeCcbnKgExu1XZV89N+xWew3KlmmPOI
mplR7nRZH8Hq8MeoKqZcRlUxRY3qcvK7a41UL57KfKRmX01/BLOZ38FQKd4OWoihYpUae9WlBnvq
bvvEbP5Aha+4y5AgWgHts/hLcnzoNokVonNEMJAMLaKM5ixu61nvD24rKsC0QfjcuhqispH1mTIc
JOq63AbYAq3YL0SPA2JNjwZ2FX7Yabeqa4qnktikilYoc7Ft6Udz7Xc9pXUNDDl6HP5tbfverSvP
KqjNVyTIMhjefw5MqW+falzJ1LRLv7pJ38EYuAyQ/gWqpGvsH+PAXg4DyiegvtigJ1V5p2vOt473
6jNE8GLjGmLe4jMwfw6Q6XJ6b3wA4vUvaxtsz7982/BDdiwdpSvbsslv/r6T82B4d3PrlF/bGY/7
IgiafZf352SaobgAKZlOKABMJ3VWpkW7dxpQA5beihs1WTbzMUhm2O/IHWcuzJA431XgRG46bQTF
kSwOSiv59MjK4l81cZy/uChQp/A02WDBg3SH1Hx1Z8RzYL6dTXKCcKqKggyXN1NXYkdSL7rn4VU0
F3eFm14hVrztc5zfosFM4+8IrHSrYgZctMil53Jworg9evJw6RsQ49fBwF2h7o2ELtu77qEcnH0R
NLvcnKxPFry51VzZAu6oZn0Ch3lEw7d66HEyfUi64MD7kn6s3FvXXbB/kgd1pg4eHLwW5Y/uULaZ
sVN9jT9QIYLqu30Lmyk8fciQCoHw/2egrWLzS/MSd/+cq7rUDCic60AM3b6twvlwOSxDhaJBlu/y
vDN3aBOD47uMvrWR8cI+NAAMlaB3tjjI1xR5fbJkS3Vh+w6/q5tOqsUD+aN/KPV4Myf6iDrnn31q
CjWcZ6Of2y0wta75mlh6IQW+nb1VOIRfMM6/5FYBg8+J50M558UniMRv/aiLlDhDJcmazFwEoxNZ
2dwx/Fs7R/DBsLsnR/YLEiQAladgW2huQRFpjgDaBfVkzIcB08XHwirjpw4wpkxYQUVRDZU/siMv
kiOqgSwFqdrhl2kh2OcEd61/3i1YOmiHd9sF9gigAVzPZJlxHPnK/SK+PllgyqA8Wl/ziPfFtXXv
qA7wG5JNPWNlf+mzow57IpNE+NucIkN2kjdP/LxKzX3XVPORRCikhuWwcevuMQLlf5MMyOKpwyz0
axvO8/nS5cQt6le1WaDqUIIklXMjy0k3jg4VUvVZIwIcovbrjY5n2nWFot3emGr/Q+1o+tqxKiq6
slktdrPDRSYi7KCZzOhGGmWFH4ls9p4wbgfdBmpKK42W8kMo3i5UPTmqz0GSuHehH39L9Lw45BiY
7np7guUrY5ZZBiDv+nTZl/4+79KnCSrXb7W2d9f1ljcfBILaoDHDL8gkpB9BgmtrA2jfwZyx+XEk
By7DSuqLvoR73eid19+nQvXtD7acKmpEV4Dej1uvQdY5KIfo7MlDrZPOhfpyHcVZdHZEnevolTOg
2qgfnAn27L2GMZOODi1z/EFEZ6BYqBxEc4Fqw8/rag0QVeaBA6ijKLu1lu55cX39Y4LDzMHOSY6p
ZlON9tZNo2Ktmq2Z4cHrjQEG9XIyUjQgi4fmoJqhVn92UVi4dcLG+BihuORZ4nsfIC5jY2jwOIs6
PlWO8Vnt5lQXtbkD8W1865a+e0QS9sFWqBoVkBn5glijQS7pEqldwjI1atbkjd7Fa1qgl4iXxt6N
DwIG/cQeqckayhRkmvwqMT0qgjivWPIQ5lVLwZCzpUxLvnY+ojZ/dqkzNU3NUE110Du3PcCHb7dU
3VEODJEpNgPUFMsyjj870C6u4mVekOwIAyTebrHZiz+jRxoclgABV9WEnmqDX9dRRZWjZYfsSWEE
D0mTfAla5yU1ZncV4vFz40dl/tThKttkw/ys+mPZb4Jk/Lt+NInMm1izwL3Kcujk+Njtyaaqiapq
qBq4lE0vff3S7VAhw9lVt06BHqHMCzGBojfNy8H/2cTmCpheDW1WjYbkPua32Q1WVacl3gdVbZ0S
P6nXaHgVawtD4tNEGH6Fnm79hcTBAu3fCQ4DmcmnClKSMcX1FzvV7G1iZt2mXfTqS23ap5iV/dGz
I//t8kVOe3d53iPtLfsJGey1iJNjXHvaL/AHqwSln+SudaPgD+wEjNt2MfgdAE3MuDBci4VoyevD
9NbtnwB4u6gVyG0CPMFyNcWogwwJBSzVJxwjuTXdJ78vf5tWiM/pyDYZBSzNv7fnh4XkHp5gfqEB
cLfijbD66FH360AO1hL7EAzO7b+sEDJhQJoOGxaJYhO2h7qgRXBngcmxddq/LxDjzP8TzSLS3Rw0
eiJQg7ieKIBvK7dM9wWIvIdxoUxvyZL62Kd3Q2Y3Hy8zAg1vXyyo0ZMOg+pmNk1KORMAMvw1lq9Z
X4Z4bJbRowBOewNPifhbNtUh7Mavs4P8b2Tr0ePl+mIUMBdSw/iqj4d//nONd24k5MnJWAAWdPir
hYML1LtULiTYosZqsXquQNJhbt06B32AZgPr2pDOCercCYQ4DG6Fzl7koAasht4mqKG3QyNQ1h1R
46DWKyHWRfaWd69k0+NVXKtwJCidaltqbbZWwYozYGaiRpMhL+99vkwKrqHgG+qsb/unxu3j/aX/
gvwY/xxU8xUE5DINH/AnXCgfSrNAxzKNn9JkWrtDvnw2jYxPSIzwoRU282cUWJEyJKV9Tv3xbZq2
uMMpnzTzWu3v2Ezpm0BAV7sUXS4bv3cFnMvkd7vHd83LnVmW47eizeWm5jQcOyvxbv2pO6sybB6P
94aWjp/sBgc5O8m6o6+l/lEL8f3TtCT/3FrNOW6pZyBvST68CDFsDtg6XBlVV0NrYKs/mvoNm5T5
s9WKfNdCaICYTFNNM0FuHSsDlecywAOShFCOHNCfry52YU9DNek3b+8uwqQTgsLEf2qKOnRycuSU
T/1Y6jeX/stcdc+3b4Qmyrf7JeUM3nKJmmsCuPSBxLuk7mMsX/kieVAHM4+fF7h4B9UKRsO7w9RB
NdQ1cKBMjJ/9FmwQ1/zdfaYCN/V/foGExM/+8sGQLxBGPmQswFRZMgv5LkhLp7TNg6isnnHRyW9I
Q0anDMu709TO+XVKrLVCUKyA/iM7/25YDcAL+NK2dnVQ+aXOv+2dcHhQjbRB8soMvGirmtrUGyc9
mB7ecltpqn+vMfY8Do0ndrMhYgziJzEizN2HK6uu/h9l57Uct5Jt2y9CBLx5Le8dWTR6QYgSCe89
vv4MJNWiWrtvd9wXBNKgtjbJSmSuNdeY2aIrB3NThM0z9qD9MgtAsdQIS8+g1cDcN6P2DBoMrPTU
Z05nZ0CkpB7dYi1a46BTO+yOSLm6NmfBzyjnhdjp6FfbH6lgISCGoDaFrWP6SxEkc7PGv5K3pwLJ
6x7EDICQ5KvSGDbM9EBhmfaum4IgoqloCP0LXArWMb4ph1zvFzWbw5OZDwRJi5r4qQIkATsTavZ9
myKghRiqJPmbk9v6ZnC8ce55HmrZAUNfr++Vm28BKRoJfNy8CF07RvbKLZz6MtdWj5I4pVhUTbEl
CFAOxD5m1ipZoulSTek00c8Z9yJaIPEpMwop+TUj64KPzatYOqoMZEqbS8laKTtv39ShufVT91rH
fXUUCr0a596t75QuuVneYOKCg94VPE11FK2vGULhJ576/RliRoDNw4TLgbP/73o3VcGesnZ//tUt
mlar+hgIfo59LZlifRRjbvPza7EUd4V+bCu7NCk+gAEKkPKgkZrccUxG+xNSIy4rGdogO+6JhfkB
P1QjfGqAu8ySusi+F0l9cWLd/TDrtzYdqBaWAG5kCCZ/VrXyLTWd9BW3UQ+KtK/tcpX4gSpp1nFQ
QwtQcW0dA6PCEFWJrnaUaqCgpj4xkNoPJhbVHF6kKd5AEd8cCit2gr/DVn0arzKnPfJXcLUxwP3x
+yb2ws+e8F8301CtWGfJb6O9Kcf2keJgatW6krBbY0C3FZ2OgmB1UdRuvko7K7gGoQFzRO4DjK5r
OaZsF/tJSY6cldgLsfqU13A4x9TcFojzDl/rn8VPY8X2Npl/Ln1tdat9W1pa2AVsOyC5j8x/Uaib
eWsCE6gxblQ3A0fQnSWDVCtKUmYWdAAxI2sUTAxB+RwToGIn09Vz6vssKtnsjJeu7Rj7nIP6vpwu
ovl1KQt53Wkx1ovTNHFpzKhbs6MJxielrJo18f0lMXf/pJJ8vfTslS62FJqcIEdr3Vo6xNPMDnEo
KMDGimFQ3jq8Fz/koOWRty3CtU3lD0gczQHtVWIxk6TpIY5qZdUoJX88uq7PK8OlnMoyfvSjkb7n
kUbdKapFKqKHjVSU/VtEbeVMbbCFHAgYYxWVlQ8ZZmiOqprXuLKLhyxsgqXcRNFKDGpBbZ1dyVmJ
QdHlKSnWAATrqALkcUmOYap7FAklXVTnhKXiexziQj8WeUqhG/LjVVHJOKXierj3Y7JBsm6SMhK3
olNcomn4805WjcntmVzT1xzRZLk1wYj38JFcX4UnppfBzg/Clz7rnbNbJM65ne4KFQtWOYK3Iga6
KOs3bulJUOtGa05FJMuK3Q8vqkqisLee81Z1915PuXpKRKtI9HB8GlMZSKKhhjdx8aR7g/HzRSIg
C00u7ffKUH77GtdK3V52ea/CKeUZVa6+21kfslGwuqFfxwPFmp2Xf6+NxFw4ppodgk62Tgqk87nY
+/6HGbknK6su1180TqM3j7SHNoV9RAub1j9a0xg7DTLs08wMoOVXaxobTNy5EnI3+zhrwkuDRPDz
+1bEBMR7EiCfpxOhs06rdu/q6BPdPKEeXpGeDJghZTm2jxC/2puspNsYKsKTnhr9odCAeHTTrDDv
rHWIbfJSjMYhNbp+lSOmzlFMiI9Wszi+KHXzx1mo7dpsXbqcDMQ3PvS0ZF17WIJVka0d+lG9NYkF
QSQdYD20JpltpbOrm7iQHj71eWYsa1w6DKHToXa6J+hQE9ie5D+fnfEAk7VVyRxD0OAVZkqT83uU
XnKtTVH+St059Lei56v7a6qvGMlFDIBJ7KepMlYQ6zanSmgTZLK6JDUGOtk04/cKLZ2Sue8QLDCO
Muv6bsQOFQpKMx56AJl7CwgU9O9ShYM0aZrA2O0cc2zvsmeVu9bDt+13v94DFsnG7C3xEu3Gy2cu
x5rzKAJLGZ4WTtDlN9GiCvFFAbf8GYZSifliolZkOzGIZYFDKf8Yr0Uz0Mx6HQIWgrvIp4EGGHaW
Cq/SsF1gGUoWEsF1SI27pXGQdbIOpYWDUefW/hvfvSsQa++ua7zAcjXRVnKQUdk/ZX8IHqxxwgl+
WjFeICzBzYM7etK6AVS3QXTV3mKAmjMxJQSNiSRP/hZ3QBzG1kerpybt/0h96f9hM2nJlkX9lM6f
j6b8dRrTkLF6ipPH3wDuzsy2aC6KJlW3qFajXV5RNossq76JPmh8Cot+3KxFUwyMGmD4f3+ql5TN
kDm19GCYEOdAUmIpQ6Vp83WDlCS5arKnLgm+oYCwtLrai4ubGMUqM+TvoyRV+9SzetwNLLXay9NF
TBFNPa15Ttx+PfzHM+Jz+qF8/e+bb0VoWbLfp3U23xbvIergkH0jxP3Hz6sq5crvEq17VVvghwns
75k27SeU6SLucj/mtR7I9a0MrHAr+oJpU9EVBgOkPaq1JUElEZ0NDMljomrWIWotjkCZx2HUVM5/
3bVqrH729b/v/v/ndWq5qg1cEkUOj2Ium/I24ojiWCyanh5Ge5G0E81Ih/7x1RSjX5O/nq2z1qYc
+98mfzU9ylF5m0lwEHvFOthZlp2BF2+SScwiLqQntHni4DZGvNl/iEcnPZuWNtdVuXgro0GaIcmu
r5SlqJs84hDp23rEuQCGKsZF5s/InVX8tn+aUSPNkrgPd7nCkmzmQLVsQHEv3sCSL/k9kPCpmfbW
o5RZ6TVVycEjRjxpjpa8BHFWbcDoU1khmiH8e+jIw7HD8PtJS9/DZExf4Aele023p79sPovCimCR
2dQ9i9FBp2LaT0v0sXLPcYJ/gfgwOQng7E7/gs+m7jxmdpteGyfF1KU1TonnYzlvhMEW7ywFFy3L
IIOTu3hXTZJgaApvfDleAzvTHjSY4FszUPxVZYTlN9t6k2osyP560G2U5//+96+aUyb8z79/zTLx
ukX6YqiyqttCC/ZHOmPUWDUlx0yeqDtPxiddsbHLgRWNi0a8aCAx7yVK//d+W1x9z9MxmaIl+kkk
WrCQf7cpHiLRgOpt03V6sh3MkDOer4NatdQGjLw7VlsNvtKtKMz8ksHX9fBBuYmulLL5VSulwB+m
GWJAV50Hs2zQR05dFrVIh8of76IlLr2rgJVxiaq0KJyXoUqZljVW1jprXEJoIcpQNpn+vJTr+GCQ
qH+eIKwEUIY7wkFvW4RQkPy2NbDbwHt2ruqWDTWJb/bnV158lYMa+2u93HuNDEyW19I6dMYKAkH+
65JH4Pz02Ij/GIDxgonW9IQ1PSEmp7n5pmiuOc+dnHLAFk+5vQAu1r/vSjEi2ug7bHtu29aPPnfQ
tzuQGaVePtWyefkrDiCaX30BZApEewfRk/E6+iNkUKteQVIRvq9vp5OXoi09eaH7TWftP4tWU59j
PbPvieomV9nyz2TZpCe18fu9LEN4K41GeqImK4ATiulphxj3Rr1RemOtDq8VvxAfns6DFHIp/C4D
xhYWe9GX5KDd62RYu2He7iVXavYS1eJ7J1Zxrftqi7uvOfY0WzQ59p18Yupqq/Sbz0OcT/Bi57v5
XUgMhKhA3Ok+jn09eLlNNIBHm3lEzr/mGROVCWONke2Bop8BJhpzs2QHpU1NcZFxPMBDOL9OAubd
UBqBNavbyD2WmIb/NS0s6mH2WQyIOYa+jyp4weKSAs092cNFNIgGEmUnkP6EJ/q4pXA/0WdixILz
vlB0hSj19KjDH9PersMjK0546yHlxFkXX0QrN2EbesQhRUtckpiM3kg5GdsL5ouLnvvs5XOwf1EL
LKAcflZuq2FQkNuilQehdg+l8Y8WKcbPVpWo6j2K3D/GWmrAILFAxvBycwS9GMo7cVd3PbZ6v/so
O9VmcoepU9DExc4y7HynZYpLdtFqMMH8vIcVFK2TEGqbRYp/axc4VPdJEx+gz1F+KA3uCYbDuJTI
7N6yBAiMnvr1PTVgAbkdaZq+Dd5DzpM/jFThz7nH+TAMsNRtAw4dVVnOLJz7sGWPm0MCvOrN9KsP
16ztl9QBHq7nSnLPKIqDRkft1X9fUP9RqGxrqI04PLKospgy/Jf0KDJdP4WoZt392pVn4l3b5U0x
h6UInU8ULk+Y5lyW45149YrRJKh+jcpK/Gv061kxChZo26hZfu3/w/Pi48QDvoqg2sAZY9inBbgJ
LGrB7/97tYTZUGHAYbhVZ59BLDsEjqmrATzJoOnueemWc88xu7vOob1B2ytJ6hmbt/x5tIMR38Js
SkDTJFIoL21PG1gkaZoefrluURfHEfDws4Ffc4E307oxoOF5tY/Vol0Va6NVTbyDjJs4CA4Q8mY2
+u6HsDOMTeXJxRojDOsutdotoDJs4xm+vsEDeSdXWfpqYIa9CNjmHnUtVfe+oxpLJzPbp6Qyn0SU
+/dU8FW/plqtq3xOtZ3+OeugslIgah11myrshRJTKhZmzb52fPZ0zeDZR5WM81GrO/tNTcabyZfy
TdaKdwsy76uWJ83MwZPrmSI9KkBNvJB6i5qTxFGbhzhMh0XREKSQJYC4duHr5zTFthodtH9yy1zG
t0uvD2anWxtV6p2dY1sJjmVZv8VtRd7bRZHhr0TtoxNkwbrpc+uUh4a0NO1hvKiooMl4ds0tDeGI
h4FdP1YlLNBUTbsnFi5IkUmvvOB2GSMS6aRv1ji+8H9S/mADcLTGwno3OsxMm8zfeSRtNtjsNqBo
0/g8ZENxxRP6rQ815VXxdBlvTqXYRUAVnhU8gER/0tfWukT3tcJQWX71PUDYse0/ds2558u9HZ0B
1huV4RSGwYkmhxf90IsGz7WoeR8K2wNl2eT3wI29lWpI2r4uUu9oe0ayBBPnPUed+dQ5Y/MuReGq
aQx9BXQWMCtnGry3o+aWZC4efI3c7i3EuyyIXr5qsOx8qJKQ5dLXkjejgEOdl/U+ygJwz9C69+gc
rM+LaJokH9mDGP5CDCiWgreDuJWTkFsx6fPWmR7XanwyouCPjxGTbSxY55acxVsAotWi72BHuHKg
7hozVVceir5HxIApLxw9fdf81270xx8pL2ZoEal8VYsx3Uihbm90yVMvko/bsVdYxVvllXPxTGrb
H40qZ/ccT8ZVw5/e3tAoRJcUoE8K3HPC0cD8VNwadqyGD4HYfUwXbdqliP6yGR9QRf7q+uonCfsg
Wp2rUgMSB9XnZ/w/+8SHiP8CoKOXREMVMfm1LaiN8h6btqhONShLVQr9R9FlGvWuInd+lqcu28Em
Bd8EeS0GQ8NOUJGSDBBNRx2Ix5mYn8lhNa+AnVJNeNLisT6btVQ/1H6w94Azk3tr402B+RRoDqJa
VIqHs1Z1cAjUtAZgk/fHtGZAhZg4z1pkDZucMF3idIiW1cKGDWIgWRUX0Uyigd+fAe+a8JF2cRXs
gcNgRyUy8UrRJXXGN0126l99o8kXHdVDsRSj7DLy/5FeJc7w7xt0gKi2jQKS1CpfTkWR/0onFxpG
gVmYqncynCRjVqy1+a4b7bVJ3A3fPV7kI4AkqlR/taaxr9Y0JmbCc1TvmIL9NfY18/dnVtNn/m79
fi6IpHLdlRimuK1LOsVtOtIrzkGuWqTStjmcRI+4DGjD1lIIy/uvgcqMOQWIQDGoNHnhlOnOjwwK
N6aUG1/w7GSU7ka0xEWH/r9moZi8xvwuQnhsN3NccCbSswJl17IpeWycszUE7g6T8GuQhs5ZdIk7
KSBd03ijxBvjXwNEt8pVmnjDKYQgqCejevGmXeuQFDkOXVKByiY1HnwllPfsH6LZkGDRRJz3MVDs
97FW/XsJRmk1pK6yU9zIOOm65qOmhaSbZ3CJiUZRrFYbNytP8ocoT9dRYmbPZtqFB2OC7opmjzyT
VcuoV2Wf5s8DvtZ4i+1MPHZPEHqTBTEplXID/EAXSmfAwSmXo1KhFK8kactWol62CTW/62Ecvxtq
1s2GqK2XRKbte5OrN41k64+kJYXSZ1TAoIQyN7FGJv0/zCC6mS1qV1HX1C1Bj8trkhpqkhw5A+fL
BCjaE++yn9TFuO8qgMC6qS4xhdQ6BtAlEDIdmqBqxcYFU25lFxIpWVJjYrzIubTyeyP5gWPirxn8
6+XdVGO3tEzSV1UO2c1PIrbgkxyWkHqDGytnZTVH04PUPJDsbv+pCHT9BgTn0B962QNZh6nGrJYq
yl8rPM+joVM/PEU/EWaO3kpKmWctCvhnO8f+gk1p9Di0gYKxbS5f4gD/9hRZ9REE6LDpa5Q7Q9D6
exczq01mZ/aRcGO8CksICPzGYFBoJJQHLzGrFXvw8agVA6UgaqZtPVkaXqKed0DeO8TM3fLYU24x
E/26W40Lze+ZNi1cfdH/MU2OJk7WtILBO+TTauPXtAhzuiRyPni1R886P0KYEeWrB91hGcOhPdRh
UZ7iyTfPox7xTQG04snmj0DGenLE9AkhmKPuqroM+MeqxXOUJafEjMwfSRy/p1JXPlpFkf+vra/x
l+qepcpB+aIqhNPQvVDd9+/KF0yLMfJsMqy6jcS5lfqTrTUsvNBBdtj1oaYH2/eaBGE+M6W6ObcY
Dl97VYEkQn80Rst2wKeKspO5lmOALA4iohlUxp9NMQrKdF8E+dUZ7fjgKkG38ss+v8VlBEuJaMer
lozXQMiQsQHODav4qMz8uzbE9rNERSv4RyXZkvz5qOtK3ksybOG8yYdvvpXeKthZD+XU7yNUX3i6
NnxrD0XoZudOJvQuTvRZNMqrbsy8uTjvi7gACa7+GKi5sTVjS6/XRgYzsDAwELFifFRQfmbkKu20
/BVMtzplQZFEe7DC1GODJPfdQbRxAe0OXm80ZCWwkP1rQEwxcSJltz1NrJ2yXyZ2f6918yKEk0Jq
SVF/DA/KvEgI6q9+bsUQNYAfU2sqH22rLpaWPB2GZBkSN6Tvn3VAoS7o7g/LLm6ha0sv8BMAg4al
chmpzWf9V4jF/X48cJHIicf5yX0+bhqe/lEG7W3UBu/c6G63sYI+PVdI7meZZ6YvQKzrlW2ZmKKV
VfriW+Zr4+rdJSjG4MGhSlh0D05qb2BFQDSaHkoHTn+6WroH3Zfr5yDb6JqbvDhZbu7JEpdz0eyl
4YFyo3M48Y/S0j1ZoVE8el0d7ztFwwxh6vdS74yGsHjU6gGLw1HBGyZf6XXNFpyd/AGt/J+Xrz7Z
gjSoZ+VE/2fK14BoIoztlpRoWYu0q4ZFrybx1Snw8Ga7IfOiDFqcuJPi4BVDto3YFuJI6BJ45AuK
D1jTgERJlJXstTZq7RFrhyTsb3HsuPPcTqt7VOMECLSreZH9CmpyOGggi6cccJ69lznExch1fZj2
a9tAeou+DCeoyAu8mZyRhHGt+gdU0wetHdPwo0VMsRUZs74iL+A20RXDBu2e2cHOZX27ijEyOp9j
2sQA+D0mcnL/fM6JSn/RQkP+LBpy9MBEQwt9TAhOKQXWdtjvUIs2lYTXMCVXehfnKHv5i2weHNnb
so33PijM3PpuFrwSC4HgCS/yFDuxtpMh+aySULUe7JIsdgCJ5h0aIt9+62c5eW2OairdbGXM1jWb
gV0PUvXkFew3CzUeXrPC2wdOXB8rOdLWFpG8GYFPwKpYjqe69iHl9WtGcvnZwulnUdjNeNasfNiM
mppvNbfRV5EU+zgdxMEq9itlr5VKcJTrIl4i+oqetS5+AnvQvKNyWTWR7sMRBlOSm4N/oR6KlaaA
6uiVrXa1fHxGi0E13ixcH9qC6oo41bpjIKoyzD7v9lN+spvKM8QAiqBfd7oy9OAcsHyRB8O8tF39
WuZO/9LaOCNZqU6scRJi1Yq+AC7pPA5xVxyo+Qnm+M8HL00WIlfjz2Mjms5YHpvK626lW9fXLose
1GmWk2nxJqkHGDxTk+AdkU/J/5EaXXMin8CPIqdQ50skNQZYXYHQIZb/W2w14J8qQdg6iy4rtYJN
GQP+zbD8iyN8V8gFOWsdU4lzJcfSolKa5jEyAUzLZQsg2cuvIX8d+G7gIx5FGQ6/Yb4ftNZ7q0fc
HiV8pO7yePrcGEjRDxbqJ7fWtee8VsbNxNBciqbjtICzJb5pn6P8b3WpZ57+e9zH/Me7Dw8yAsQq
BQuKI/+joF3pRirCzQJjcgcT+dTVtPlQjO1Z7hKMtTscOKkOzR7djG2JribWzxxdoFfzJf6aO1DG
uR2iE9sCpgd5+pgXPmYvmWZ+TU9kAFzio2PqeXefc6ePNqbimcqt1flnXXo6Yr4Zx/G+JuL7XtbK
rm+y6FtdtVCG6zC96BHY5IxzBzagSnjxKJLFninzviWUnXtsysVDbWdFREHRaQA8nqnTSpAbSfBo
wcBWp+y8D9/rMepI/k4riBj73Rqi8e+x6TlULtb/oOggmfv7oESBjWbw6kFOJ0OS+UtGR/jG1ZET
Wo9YGVmLqBmi/Dk23BkSs2iNUKza23JHKaq4LRvSkdB1q/3nSKpjSyU6u7giEzkO9txLDJSk5ngU
EhchhxF3f2li/mp2nTEAy6iB0VMjCQqpAaTck097sBSVTafdNntFKrCpjeCvV5BE7pBZsKebfuBJ
foA9YfwUDyVSwENW2KxkjTO/eAh/I76Wvq3drThnqx+fVbDRP5uuW9pqxbekwE3UHBDDUPn2HTz5
+OIoNRbMFLrcZLycllkERroOdWlDbZ68jeTIPxrIBVb62Ek7x9effJeAWozI5kCIztmjDw1XwKK7
x5RSWN6V3fDuouaudf5A0OOh92jDexc5xhJ29a+HCIQHnw9xbC1+PzQIpUAJmayM1eDzoXD6L03H
ps//kqtK3aPsmqRIEACtW3y4lynCzuBprL3vlMApB1j64W7MQ6y9pyhj5bKXrfre2+hTDLLQQKob
xeB8xiChaYHcDsZ7HhuLTka/KUmK+ZK3H9Uk66+buoe9C0zcNkJr6sbtLbt4evSSWIkLDY7S5KpS
n6E2uifRJS6i6STxisB7ePirX69Udd4kmHKkwy1qtGEvqKNkQKidnsiPXxfRF3ltvonSAyuU3XJu
kx/SaBIcx66BtSPlmZaJnla1U/MA7lm9i9GhkY1D6Tx4eJps1STSnqPRWZGkMx/k3vIxLewe4qnm
LdMrZ4MDtrmQRnVyIAF/lOUllg3E3xfiW4vlSbpxBrv5bIrRxMy3rjKsjbz+MKajWU9dwoowjkkX
TSlUjgX6z5ub/dQGSzpUmC8fxQbXV1aBJRfHzz2vapu4gugYni8ITrOdAbC87OQQWFyFw/G0JeOU
6S2gM/iHPMSz2xjDP/tHTn19aiQP03yjSZxXXT3EAwUNSU39adT4uFhN/6Igybds/e0FNgJYx44G
v4AEZ7qkru1jHfnZXaq9pThnDmmTbxPiw3grqM3D0Pv5Ore1cCUShW6UaFg6684h4kf2nIaXXFaG
J9Rnj58iGLRe2mLUJHnF3tjaJW4jHe225ngZ1sWLUUcXb4p1tmG+M5MUw0xsNxCKO8EZ+05360gQ
rwPP0W9xGqszG63Kz1pd6VH1kVLa8ZpmN4LBGTWT/7qRpL97/hxKUS+E+NJ+zUmL2nqVqWUUKQe0
L1OOCAsIkSNIK1JGGDN5KzHaUhVaZMObbeFJx1nd5dc5p3KiPsWBFR0aIwtAzVXWa5OUyyqulR9J
1sgzR4nGa8wmCSGgaa9iTCXvSd0+ihllEnBgDeJ7ncfFGrRvsFXiprg1U/BNzLDgbOAwOBxz1jSM
MMCrlNOlk6kdkv1EWeDaNHCux5Hw3Fmmhu+0Fd6TPjhpalxcxMsno8UD+UX8GU9jX61a8/5o/X7O
dflD/O9vf0e2/vn+n+Q2ZH4UEnX/RD9phlRJntwPj6Ozw/mwa7ZBgibJcfR20eKRsBeFEeLOa1wO
QDolXYuwcvHQrVt31aRQjqjFoUad2MS+0HsY+r78GFmRszRZqtaDXocr002JCk/SYiEyDiekT52B
YyqozwtgOO1NVtYnIMtPqR2pZ9GSPawF0/AxCojaKGbq7li3y4WXWsYr1cg/LYRy19yppBN2mf3k
WqyeBkcqiEH0V79uK2odm58GYN7Xksga2oV2eA61JpgHZXyJBq87ZSEV2oFtZ6fSsdxNqHTVFvdL
XAVQqA5N0T70qjwe4qD5poxq+zAUqToP69bDt4usQs677qdjVhg3oDaKlFDaFG79NpRg7xI9yfl5
YFTZKU75XeHbnqq59awPurum+jldm0XeXH0zP8ZIeV/jRFuIvJJcg2Eausy/WGFx7SQ/3PZ9YO7d
lFoUceH1iUIxK6DLTWVRUxlZ+9GpvG/J0ASF8+JnLlxRTS73tjXUZ1JivEob/Bo0oy9WZeTq55LV
ad65hb2yOxQFM2ANQKqayLrZrnzWkMF9VxDM4GqWpTPXynMOPMMqk+1n30jbN8xhcV/vymoZjk24
NktZmbMCdM+OaQYzHBKxp6BUvPSKDudH7bFNdefDaKUrh+JNTXZ+MVhULAxYONa1Us+6xLfXmNY5
+6zH8Nq0pZ07ZulSGYBXxJiuyairn8e06VcturhV5jacwNP6rObo9ypEh29N1F1skq3vpJyI2Vj4
dbq+vaIapN5NdgCiuJEJ/6qCTIexpWwhPvSeH17FpShkBctoJHxTV4St3TxIbGOZG5ly7KyB+oMu
f+nt/FKYaf6IrPYRCxaMHWxFvmeS8pR5inVSw7w6DkZ5oRAASX8Shhzh3kO5SQ9y4N0cyti3npUE
OnXnmX6QCEA7y9E3k9fOJGqcN3K5Ek1pMM92zvHQVNvu1JiY9XlSmr7qUhgsSrnx93iXHpFp2uif
gaaJChrf4a4AURVhPbtOhu5XvxiMCGISrpmmiDZwtW+SleGU6Q53MiPpuYjDO7uT6jT0WA2yfVJw
4araJ9lmpUYanqwJkvzkvdtdE7vVjlg+bfAz9oM5/DACejoS9GlQHtzu2vaWtcvH6I0cIzPw4Ri2
TgCG7bMdAACGTo4xpIvn0jInsvzENqZZIr3ntTY18SJx5jKG11T0jPkqcPJh3tWVBO3G1NL9562l
NxyT2HHZ827qjTxeULYq4Sp7yjsf24RquOALZJztpF5z+lziSv0z67Bkk8P6rdON9oIhSD5XM7tc
lcHrWFLkFnLSGZqw+uj0h862unsV+c6hwCxnZhUxZRU4j2PRxpIOsdDdyB0WITlf50siNfklne4s
XbkkLPp70SUG26xK1l2neTjvMQNxU3KSlPItIiWcVZbxWEZyiw8sBl2iaQXeSOQt+h5KqfkISrm7
4XAwj6dWnlGgGnhts+zlXjqM0wU12a+7ONLadeub37+6vqZ9zXUooCa1wX/995OWWe1R8X4Ubm7v
+qIKt3bjOlTA9skm0BXv2AVBtfZLLTqRShxWWq4V59EuraWTgL3oOu/i8GbeZBhW78Ev1zufr/+m
CTL7oAGGXamDPJ77os6WLrqPW4PryzzWO/kxj69laaA6sMfkCsY73LR6WW5Dz6nPQ9AExL3i8lV1
06Nc8E2PYrQFSlp9C0usDFHqJReNtOsGIZW8afMmmheZSrkdUdStYvJpnSFNrwy8OGxLU76bHCxU
uTTf7Tx5UNhDYO8qy5dOw5HCCPMPnaIyn7Xw1Wv5F3Z+lF2MNGg2eOacbL5K60i1u3VvoJWRLZvY
gumrz7JRvalmEn6k5hGVJjwJvswXk9zzq+Vr+bxoleoGCqVZFXGdHey+3DshOUHXk6oLFUbNPK3I
BBRZP/ezMn6XfY5ZTsqexLT1dEV5YbYfR804quhIFr7TKS96NxyJgdgkKh2FJXtVyWbxPfCNcdnZ
coEpSWfd0qp7p7aChZKsPSdibLyTqgn3WuABLkza4ZQ40/HFMN5CJfcoy6iHjeLXzdr02CJBaLo2
qHR/OMjkZkqaDLch0TsU5qW8KtO2eSY8QYKEGcG0cbaLLMGlsMrQAVQbvD3irTU65lYZw+zA7zJa
D3Jtnh29cBZBN9G5+tDZDGowHNIcOX4fOO6joevVxSr7XUQhbqd1M60g3ev1dXwM4A2uySDXSyHu
8vhZ4gUfFFsh/WrguKMUsWsYXki/qgYXOxCuj7KMZ4rsZoRMa2NvlG081/S22zaN4i1HW0lfKcR4
J+vSXwqH0o5M838G05prRM4sb6V8jl0r9saObG7boB3WfRulN0/tHOKVTfXDnKyogkZ5l0hZFHJg
3QuZwlhFiV7tocwXWao5l2S6wBPoZmrIH6prSqo0IxCkLMYSix3fLZ2LmIj/mL62Q92ZffUBsqO+
xWBhmT5FTIuN3rxg3zd1fH5YbCprD1VD243P+ML6SzvL06PkEQCkPpD9c6vFByd0vlmR5hwDjfO1
Xz2MGo5r6qjC53Uo6i/dneXYyjGnQGWOdRYUhhoPACeu1G3axsM5ny4BXjNJuuJwHGxyTgoL3WzU
Z+iu37Wy7z/Iz40oldmocNouJSyOqxrXmY7YN8tl7I07KWah1iXj2rOObORBChdxYSp3M/Sw6Iyk
FCZl+n+0nddy5EgPpZ+IEfTmtqxUUsm1UU/fMHocvfd8+v2I0oiaGrPzx8beMJgAMkmVyjABnHP4
vGrpN3pm0t3sNjxwqeV0P/t0j2SG5Rxi2xjhykmKg6tO6B5VXYe8c9t9sgonuxHbetDQ6nwLaVyd
vJpD+xdPIxAwNs2r26AFlDtm9LWHw37XZ5bxlHghW1R6IejnPsbGDEQAQAL9PfBeDjr6rHPUnofa
YAtIhupTRp1pAwZ9vBWbliF4088toGLFfYqNyPmNWhSiD9vWD9yXwOApOdLVH6qiTIh/FPPJVEBZ
b3yooqNpSU1UysCDYPJNaaL0p0ENaVinHWhpXHZJgIcnutJ7WN0Me5uMbr236aG3woiCZJBF92qJ
GGM053weSlXZVQ6iZEbo+S+TM7wEdnAGGx2EcIIpJFiS7uhrdfFMPg1IslLl4NhaUPI2T01Aausv
djHF55G8BqmQtv6SlIX74CXmZ94/9ud5As0D+v0PQLyzkOOsULCKXdyu6ikACx5eHDEq9A9t+YsM
7DBU94UzoPrq1PNTAm3UxkCjGGSCMT9dbJCbHPXUpfdiCREHuwUoYRQob7CUQ5xsVSvnAXihhBs9
p7rvuvTtLDXKZA9LpgUF1tC01GGJuZzyTcT7KlX7AwoB0EBaMGwqKtDuTPP8sxx4G3i3HUgrAyqV
s4UYXqJn8XNbLepFBV+LPME6z9o8wgXDK3Nr1ZbzLLbWLU560sxomrg65Esgu7rUpgqPut2s5lDI
VNMDVSfjSZ0mwPd+GDyH3PVxcqb0RmFriQzkDBptWlIIj3Sw7nrkqPmZpnPTK3WwOLH5Uw+o7xz2
v4Kqp9DaTeXBc0ncllHiIAzZ8Cy2nGkJbEEXo4zl0DoPVHlRA+uidk/alBJFCRJyUNKf/CRMvqOd
sBDAKO1Xvu/RW4r94BO9KAhxx7X/aKu8KaLkB5srCvBdTfN+Z/HTsgzlMHg6XbWWR3YAXBsuhM7t
Uz7slCHVn4zmJTIbgI2qDdOMzwsMAwRE0apXp7e+raN/Nmto0Jcz+QAzsdJdNCvGsxyqEEggT1vd
QQvUN1vddh0FG726HdPavMQNmvZAQc9GiNHyDiVUy7vO0cxTG5FpQbOt+KyFdvMyNMNGhfP3s+n0
ey9RleflQd3vGu3VoGP1ngSBfxlaZZZt42mID5lexjXUwgh+lKgdHGGcSqnFFr+g9l4glDAMJz5r
ETtmc3y2IA7ZTl46Hy3Pd++SWvkaxkXyMoCQNLu6+RxMU/25oBupNFoNEVSl/uwZg7XtoeTmG5Yh
ojP+UUOuC4kI/8EqaKoCuuU/5LH9qzbP8WuQxfVtpIZUhLwgebVBy+zNoYluxAsiAqrS0CzpXsGL
qgakvonySXVN9YXfD9pYMI9OD24xRIHHZqN55ygzDYO9ZdxYBmqwkKbYIKaSBn4qusfAgdtfMlIJ
yHW46o68Pt4J8d6y4OddSRyLFEsIXSltonuZq3t9cCy1sttf5nY0nfFrT55vCeYJrzkUM53x4k16
cn/mNFeXIW1a/GBNo3qQ4HxIqW+OJuyNy3XVIMn3dUdi7DJ3HP2dQ0H7KMFG3+q7OnT9ize1mw46
j6y6ucyNBgpvPSUh+ROSOVS2VFiTI7JUN5bj9Y89TP+HLJrLeze5o/sk+qw0215Th8+K5vSfs3r8
CorKOxdmPt5UPeBNxRiHx66Fni3qPbBDSmRfbK32o5qhUbyYesgKHkyKzb5aQusbs2Om0Tw8uYM7
PMoaOSrKULwgmu7m6GY6+cAjXuTsaJ9O74IA4Deot19yklM/SmS9N3R5WI+Zb8U30eie2nbOntD1
+9KpSfAKHlk/odgBwbc3Bq910iJNq1rTQbw0DzRIqqXeSbyFWX/KmqJ/CiLX+Nr9aKosuNHDQt2V
g1VDkGLXuwbc6rGJKXIi4QHrE7Lm6KbHlvPHabqcmlpW6dsPAR9OzUwrD8lE+iCwXnxAmF9t/rxP
HsqZ9JoGXw3ebc9+WpxkpFiD+RgH04uM4jmH8TUffpFRzR8NfDuqKLdW4de5hirJHanRyapxOxsH
n86UXWwrxuPkq28HU7l1lCF4XM088Jen1A++SNBqT81O24cTleIrB1qW6qbyQQuswRJCPoK9DrRt
w/vl/J4No1Vr2hfw8IdoaKef3Nn2d3NLU/Ok5epZ1Ul30Tu9c6G2Af9eh9toAcHLARmpt7PUsFw+
3jm/4Q5CMOLV3s/SIvP2Yw+g5MohweIdOiX44AXsg9qMPTRkJci9XlZtGhdWxpnGvQ5QMQmWac5P
sKO9HWIeFU7pcpCz1bHGrY6ruP8Qsi4/0xCfbGT9dZ4M15j1Sv8h5Gqpde4/3uU/Xm29gzXkavkm
WBrzrtxXV1qXWW/mapk15H97Pf5xmX+/kkyTu9T6qTp0YfSy/gliX4f/eIl/DFkdVy/E/77U+mdc
LbW+YP/T1a7u4H+a+++vyz8u9e93Cr1DzdOhUWwhCOHRLlo+hnL4l/EHF6UoZuWp+zbrMu7MpLis
chlfJnyY9rdXEKMs9XHWP9/RetU1RqXuPO9Xz8eV/l+vz2aGrfdgxjydr1e8rHq5znrdj9b/1+te
rvjxL5Grt2AgrGroD+tV17u6sq3D6xv9xyni+HDr6xLiSZd/+ZVNHP/B9h9C/vel6KnvdhOCRhsz
npqHbgydfU1H/FaGYb9QBph5Q+cOXnq0rK1aId2tuE2hH9MGDcOm9niiXNwSOE4BPXE0r9wDUq9P
eoFE1U7cQb83zdQ70/MLgk5MPdq/d5XHU2Cpl/pRnwxnZ1JU2oL721JmoPVyUae7aNeJjJ0o2IHZ
g8FUTq1xTpTtqmunO28TV9OqfOf7RgwDcJP+8KNGuTWhQ97mWZYcqUmRj1Kz4oWuzBuzytsHyJby
F4Xsy73ltU/ik6iKT+7Bs+txByw8f5EwPYGSLSTZcpIQ3Vd5RMp5NGVVCUjLgh4uM6ZZcLmIOP7j
1XW3f3Is3SeJ+jdX9iaYl3T/5yA3yMDl7oCmdcEW0Yb74yxjMOwh8qDem3t1mO8htqkQUoyEFMPb
NJkrB4nz3lexqiQ8FCbgXa0E0WLUMVUAOZUDWUI4Wdfxh6DEdc90X07HD3PoPP0j/IMVhdbU3Y6G
OsBKiGQBonb2Q69FzoOcpUh19H3ena/sPBBFO55PeQ9dTRjb8L5PAtga/lhDIuRQsr2FBcruj6tN
zsLU6W+AQf52ZZdFysa9q8vZPolTTE46HDJ1Gm4r+u3pmaROiG6VxUvkbHMbmW+xy0Hs61DOaK+z
7+RsFtI7OXUppvh1/DZXpjVm5O8io26ReMvGAy0A/TaKZ93bwK/XPG0qjSQJGk4K71paqEnb2eMh
Rgj6aQjU9qnWSufk9O5nMa126Lc+W1nrstcgVA4Z7cgH2wz67bTMFNvlGrLSapTruE4wXa4jDrWc
v2VF3RwFpitnkEI9v+F1r6C7kPB55ebiu5wLZlfQu7Dg0u3Q7jxoSENquCe1NQxktRGQb05Kpdic
+4pa/+m81Yxa3Uq439b9eNdqSPQGTZ/tmth4w04nSue5ZDdAR68Ho2zgJiWbL6YPIdfIa/EHsQsc
+0OoofiDTBcgNvQFmwhZA3TiyFmbBkDpJnXtu3BpikAQU/2eFbADLcIha0RoaxocyYsy9u1V00+S
0Xx+EKOziKOCf7VIgOyK994gOI3ucjugcrRkAPmkvERUUeHphBZPDpCVZ8jotf2FNK8U+uwlrqUa
domj1WLYw3rSQB1XNs8LQ8Ehaut4F0KDHm7pFMxpB8ni3eB79XM5TPWz2LTF1gHqRmGJHO1BxuK+
WmdU48em84Pb3m6G+161+ntvoEK8kXEMQ/udqz8UXTHmu4uD5BP9AKPT/Ryi5UPhXu+hmw7K3bpC
l8dva13ZwmU9X3+4MttqpBwVfXzu3kVRP/yuvImm1v68JYegffiFufzsUAK8u8TI+MPMy4/M4Efq
NqDpaQvCDzpghYpplkavA7iwY75o68khfT+baLdvYL/+wyPufkguM67sMmQH3R/p/P/WDJ07b0h8
gpryADFnZqSc10PuN29DM2g3HW0i9+IU+2VuDxpnG8z1vF+nkVX3d31ZadsLua8J4BAY1AAZoGlE
EU3AWrVXnOYnY0L/+dTmznCfxzkb06hBh2hOq9vESF31ZbDIHaijm28lpl4CE4EqTB6d0R1VN/KQ
D2JyQ73Y8jA6QA/SaGq29XQbeubRmW/4mdMeAbPqj3KWIXuqz1F3Xu06SnX3mW7BXUSop9JUu9HG
0jo63DYQP4zrgbQefwld37tI8ZbKwOKOTA+qyveria1ZLjkWCiUZrrbeQFjnzX3fmJerfbDnaUV3
DDKAw6zfzmlUwfGBzJDXZRBVKr79q456Sdhlw89umw/bGlD/k/8eGxnOfBU7ON9qLpNW0EcHGiWA
roEcLfUa0kl5cGPA1zRc3JUdkZGk0+HNVgCsKsYKQaFlxmWyrDOES1KvCt1Ns3hqeMy0naxoj+GN
hFxPWdYGWhtBcs8M8RZWtUt1xxntR3rW873bwKvMv87+1Q7BiWhJ9SO0Y3g9rCZ9rOoEqWO0Gw8W
OJfPEit0LX+OVfvZokxD64Oi18rG0fhJEsxAg9gJYJiE4dJGrBrwqolX0AbidVwaHcQrc4uOOuSb
QLrPOluTOvmmXuSzyNeTga/on1qH4q0W4S3xZgUiOrVJQ1OjQWrsdRvTT5tHiEpA8Cxnq2O1hYuX
Dg7taMegFSRODgPk0xcH2I1fZyp88zBQRF0nyCWuVpJLTLCdQIDNwhK8Xjtdboruq+Zc0dZkOGa5
tyfa8SJ7jH8CB4X6jfpTwAtAsTCCWXnotJ8qS6PJqpw+TcUAPk9JUirhAWLuuepQ/FT9c5DOKnqP
vGGX6bJq3ub17Ui+97+t6o863BiKgpwRD4+31uBaR83vQWbTn7WBP6y/j/QoeA3L+TaoyPa3bjx/
LqpiOy7EaODnige9QyUrWKIALfLsbKO/Il4v0Sv+FJYUrywJKm+4F29kqh+WzKecQjFruG3xKyWF
lAqDV9BB73QvKvzqt50b2ge0veyvyhw9yO/wGpHS+HlbRo51CBsLjmkTdqphU89WdZTn5DmOjDvT
ybdXz8qAKnkCn1XVuLPiN++bTTxRU3/wTCM/P5vLozoFnxujaD4lizKlkaaw6JjNqVUHZXh4H1IU
Dc5ymHPnFnB0ebYV5PtYqLhpNDd6kYNHg0eZ0IsnI7gt9HNltndGbyKOkk3ZeMy6oedLlgkzn/8X
J0vb7SI3diygokNApVVPZds5ZwmZdH94sN35uE7Q7Tm54RsUVL1M8NXC2rawxV9iLtedk8eyKMLL
Igb0jo/hROFT7sKhDR+Vet/aSKwc6JpOd/Q2DQdzWX5W3HI7IgLxSUl3aox8UtE1w6cpqPVtNKDz
K7aRjtt7uqJ+9Ra+VzFVhQlVUKaencU00J1+SGqbp8hlWLLpezGsb+KTcDMGR+plQHZa1TdPU+b/
BHfIcOcFwXA3+SNd6HIqB77eFQUZj/eA66jq3SMxMvSLNqg2MobqLNrr1txf1lxjsiKe/O06W9a1
6untPi5LyLjMnM/qUAfHqxC7UflFDbwvoVUjoNR55sntlYjewVnlVA7rWPwSKW4Hqqy3SBnba+TF
JaEUJKatFsAzIkGyhpytl0SKQTG2f3s1iWSPGsI6SGeiqjfjowPB4C4etWQvw94LsfXG+Ni7s7MZ
4KA4XDn8If01pN5ye20vxlNYZtpdndepjXoMi4zuJ30qh4dAD1qakzLn4LGzfIbDv9749TzcylAO
See+qGYf38uoimPtubPGXY64zmOxjDwzCJ4BZq5TKlg4zl1n3fhTM0dbr2thGfCyHxrw72gLx8vM
R0SH7E+mLxcezXA4NFFGn1JVb2nvGZ5rRw0/AQSgr9L/JAcjtls6iCz/lC42t6FRdZ4VtGyWIdX6
7jEP9FNlem8T9J4WBgvdRDEBRcv2ztxDG7vE03ub3/eF8/saDzSQ9i4bMb8loOqraRv04XQjw7kt
O5rR7GgrQ8VNjZe8/Jol6dvVYEWqSF/azq2RtgldN4VB0sZdZNrgEo35y+JgB8V6cRZbVFg0Ea9j
89YAKIc0AQH+MkmiZCgHI7Jj+miKYHflWIdI1ZiH0LLpEfxqaC6yQJMRoAzjUmxa6O4tGh937dDM
B+G2990ofFYjdxNPZfYXr8w1USCS2NRwg08yH3D/9XyJCBeC/KsrvF9fnOsaNAXD5UsTuoeywcEK
4fBKahQDNzbgnbOrtHuQGQFEAtbwS93GwSleeqw3Et3ZkbOdQmN8kkMLa+q59Ju9XrfTU24D8shi
PzvKPUExjQKFVV/4/ROXMlqjWOMmkZfj3St3l/2NNyUl9mFut8wdFm2AXE2sG2rVAQinFOhNUtYn
2gXhlqIB9mUMt2m0FPwXS6HG3ske89/FdQmq/W6fVm60X+cEQ5Fupj54W0cckBn/f1xnvfb4f7+f
rp/VrWHBUFallnFfNPqxj3XrtvUNnrfSvjfup4plePRKjfvUNuLTCAQYFUzjXkyDeC8xEl4Bytlr
rQeWZJkikbK2DJURsYxdFUD41CbVtBejuC9XlPARENIe8FW9idwoefuWLif6fDalaUw3SIDsUYaL
zC1JDfMUVZlF6zbf+W3ATx6KGow9+X4XP7mcyd2XVdvevD3X+GN0S5ZPeeADEjy6XeoexqI14Dr+
w6YuDrThQObU+sWew7yDNvQSgmD7t163yluZLyaZoPH22fFOgRZlmS+Ooc/ce1uflEOcjeA5hvKe
Xonqftas8v7vhuKQkAlWa7uegdb+32NlpTQKfjg2jGi1/alUDGUrZyZNK5ezfLGVqYIw3rv33+OQ
v1XoCiaZ6ab7K24sGeq08Sp5RMPsnxXG67APPqiOp7QWpL4BbVsWnDUnAHxGfdk0M3qcR9OggTn+
ZCxmP+uS08ReeitDqwJ6D0eSQgPzXLzqGkl4skAQji7BPNFf1ph5pnmKnfBTAFjplUPCx9bkOQaF
CzsrU/VYlM5L49uIZ65DwCG3fQChyVFpvIs3gKzsObZN6x6K8PFphibFmozuDhK06ck3OTSRAgt2
Fek7py/58hpjO7mf3bcJMksOrpFepspI5o9WEu8dWml2pVul5Dq76VhokfFcArTadyV5MtOyUNJc
bKibtNuysJtLiDgmFtjAzJafSn36rQss7URq2HiG1PSkxqF61rrWjbbF6wRW7LldXFPXKmfNHm9a
w/EidMOz6ZQo+u+XSBOwFt3pZrGVa643kwZwfce0xZT0sN+JPW29dlsh8XG8LLXejLjlBmMnvdzI
ulzxqnmJc5vHegBhAhs7Y9lPupHS39DqD25LYUu/WY3aNNN3K/tFCafnm0hI6y8x6xKrY7WtyyBu
FG9mPqcKGhhfSaG9AqhUPrfFZB2Lzixv2qxOP8Pk97NO4+Mvfw4YIwQv6oC0jFABTSo4GQMiLyED
VEPb2NlV9nFoLkMJFq8Er0PxXs0tbNrTW3qst0NnGecsoR9o9N1v9Ldq/inQoEsHxAPLV10qE2ma
2DyT2zXOEt2M7S6pjeGuaH9PC8s8hVA83YEk5V9VKWg4ggwtakjEsCLbPt6REhLvtITImRzqBpDU
xXM9tqPWONn9Lyi42eCilzhZTsYkkTqg0NUpngLo2oOkz4BBczBmLVRuxoqE/czvyLa3qtz9PU3N
7I5u4JLUZ5Rldw0dUdvE8bWtTGrc1NtHXRfxbJU7inlGmhrU+jCBAFwE4ZchrFHToxf6iDYj63Xx
WmpfP89IA5wB4L2y6yy+dVk8b7Qi8l+7jnYkrS+mV7+KrI3XNvmr76CyWBSBh4pCo2wUC8xuZ4Bo
omzgnTTEeC84bTOO/ctQE6oH2Go+DFev4Or+69w0DaKtM7Albxf0p9HRHmPUkcazguec7YXthPIZ
XewTNcO7Iaj2YhtpuZx3F/cyJesLbV8vK5gAuvaeptd7t1bKG+hT3H0CbPcnPYm/NkAMntW+0h+H
rEo3Ys+z3txlKm3k3tLUC/yZRzPtmz9X7YkXoEGpJEt+At3WbJrA8x/oBZxfSqV9FnugZ9Uh9U2L
xBgXiZr20Jm0E7XwbL5G340wHn8d5gC5Ar7WnvuynW9QP6luVDMLXtgO0kNv5/av0Xe9hf9EIqE3
m57tGFqYtydr+CZBPiFhuYPCIgUDlZI1qhcMnxiBGqT7aXLSM914zmNeKcpWCSx+zd7PgpxUqdii
97PVezmLx+Lc5ZBjRYH9HPL0est70XiQAyB288GKfUQqEUrcXDlkOMX+c1lm7q3ErhHwvJMJs+g5
7dPgBXK//JNWp/HeV2n7LxqAY7FSllurd9Jf2jHezuY0fg8QU9vPdfIxollKJP8aITxRaRxtsyhE
RDhQAHzkUG0eYbfJ+BQpavjoi6x06Dk7S4UT7KIZHcrmxFklpgPwDUpk3XlwhnY7b3GI10tdPjRp
fZ6UsgYUsuxpPkxb1qYGPN419bldZGj1noSvUXnly0Rj4u3gKvphnEvlKxmsS4QB6GeTTRAP2TGQ
qJz6sLbwrSN6/oPSs3YHs277Ao/i9AD3+Y2Rc9tbtZiKgzXpw05i5WCo6Q8o7LQ7GVVdNIOp7G/g
c2+e2Fxu+7mmLOmjXScism1DHq4wyI7MTTt9cfR8JxBo6FHZDiOnshOUs6s72sa1bfUMQHGbhlqv
fIr8adrDul/YIGWgxZVDaKvqSbGWA73mGd8inNJba+pACrqfM74bqRQsHglfMO3/dJoHaF7WwGHB
vVbT+Bwt39eQfVnUcFKLbT3Ahfy32W/zw6pgOtN3i5hhhTTi5NyI/VrkVELy2Bjv0ik0NzMsHDsJ
FMe6lJwFSXOM35e6CkvcR8XTsiY6Qrmix7s2s3Zta+dPVpkiCWcm8bHW23TX6BE7TTUFON+pyKqa
9c9DmXkHvVdnpAgc1JkXSWextV4/b0dlbJ7F8Y82dZkLwg9o6hojU9K6GbbdNGo7KTyuBNGXsuWH
OmaIetHBH4YvUrW8uC/c0X89v5Q3TQMFvgvndFd09qEvui9utIP8cmPpY3oepr4P94kC1NPJ/zJM
FpRxPpChS/v2KKP30Hb5HpMvs3e7rCgjsUvEe7zYzUUg6T1eLimh3ne7goCpXFir5VCUvr1v+nre
rDY5W/gzz3rhQWMrMZYLLyF4/bd5rTsACpLIIamQ0hoSZ19UyceYdcUW4rUj1ahfUT6wT1VlPVxe
DxnCegUsmhdg/Yuosl3CxOTmDt/n71MvQ/Fc2cj4/vCDutpo+qDum5ZvNmEXKBvjVxrq+8eA1mJ6
WLWNcBA0QZXdmyY8oRIlk5ygh31hoTL/66S2Sc5vpRIt0lDBNnPgbmUyoSGFKvsmKe3xLOMAeZxD
P1FKFJuyxHwMBHW959vKucwWNzlhjcoi+Td6rw2Ih+LfTCpvt0o+GU9ymNve2TlDE+xXWw28jhKi
GmyyXDXZFiNjPiwiYXIgWw3fak3OOx99GBwX4bDQTgw06L9LwAdz12sH6GyzrdjWNcjJ0ffUOM5l
DXHYuead9YBHzeVS3fv16AJKD/NsDtcOnjl+ofTa366LVx4fg9LsePN5+g0MSlDCLBq1kBrWz4Ze
gLN2zMcmR88WLcz6eQkQkwTIIXY+miR0mUizsnWZ+Oe11uX/vNZUtN+8KNZOrh5uHNtqXuQQawVq
8JrfvenatAWkSPrsmbedmrYvfZ95T30WLjkqtGSGADlZXyX6MiZxRS0+196iHeA4TwVbmevo9Xoy
Q13WF9tkjt7TyPoy6krtNcrC1zGJnOdx4HGvSozwVoYC3fFm5w4UWnMWDE8We8FzrN3JQIJCmOnB
MpqfowX3I3ai/WPS0zVVW4DBth3SeTut4ZMjMyQGBPLbpdallks5JHFRGedmtLYIn/0anN+yhgry
6n7gMpm3VLZUPz8Ei1x9Sp/+U5j1D/WcTndikkMJq9MRDXAdMkfCyDzCJR8Tp1o0DySKU52q0Ywd
hJNRGb+RrUQiP3FyKgc4HP1dq2naRrYpYpNtiZyttnXGlU0WMKn6bVS36PYhAFBahuAL+0AaBljU
ua3VFGWGhU4MuOsbYVgx1XvL0qHI7BEXPCjgJw/1UiCdkzI7ADNIDtVSTV29U6D/Mmp00FDSi7bg
lJz9VZu8DMVbUnK8eNc2eWmnp0obXuZeOS5LLd5k5p2MtiHZLVBEaBp9nUuYunwNRn+316yvfqd/
R5ApfxRn1+obSPL0z1VWey+Tjp7qMifMEOIzBnC4ox7ZX8dCbW5ztUx24rWCRtkHXkwdbQn2kXq+
XOCy5OhcXYBi4ocLRG7jHqAypesVmEt7b4XJliFpFxlmFg19k6Zv06Q/QeDp3nf+FO0aK4p+rgBy
zDr8pwjBmYdBL2xILYrky6jUzxJAA6UD2UVgPK4zkQcMf640NsGeb35L58w6IO7C28qCtT4dM/hh
lp6Vfml2WQ9iyxFegd42P652L6qHQ0WjJHkuxMGupspQkWbKZS44XfSi3heeXuKIN5PVBXW56RZ9
CjnYRUeiSk7rmBasdjmsbrFNcxDu5oFEkDiul7isU9YUislC7wy9hkfx/TB0fXPqS1qX3k0B3Uj3
xgjR3u6PUyCH/dx8iCnaaDwmrfdzH4zFA1zJ+rlWDjKAGjoEgsHj+MVeZUexi0XO2mXOkDT6mWeb
1RwgKAmnHUXWPy36Yb3V/qdFAwSx+ryJXGerg5xa9hSyAbF81z6OY/JdTOvhav8BUPgbol/00y4z
6S/TD1E8ki1ehmuss6xWhdH3yw5IvJf9TF8NOxqa3LvYyCpSOnn9qUkB8KnKDBglqxx4hCvn82SD
TIew5nck7NwvGt+f5PA0/36O6/pON2iERL/I+MRrPmxCpVV/VdpH0fla5liV/jbH1xT/vgkilMiT
Ytprw7SdsoJdMRnt7y3fz5seEpfHuumh81ADdl9hNn9vHLgf4IuctmkDl6MzTMWOikr8SOvxeGu7
k3LUnaZ4djWvYucDDsvwoFteyMOmaHga+0b/djVJa2sFtlWzeG5reA/cSXduzcGbMlQneIAEH1Q7
h8TKja9JPT6kk5v+khgJSEqe3l7g16zBmBIRKqrxtR76B8mf/V3E+xr/GAGIzd3moIB3bpd8gZci
e5JGh26vUt36ak1NDQAs/CwNFUWo2qcRjq1Lm0NWGrR6ooZxMEbYqzr4do+lkffbojARF186IeI8
uiwq89udLDrRLSmLSg8FwE7nsminTd0+RrSE1mIeU1RneArUKr9H24AdCOJklyEY+uZZeGM1TORO
YFhZTGJfTHWs5veyxPs6YkLQc+vEisbLDH2/TdMjwCtIPoL72daTx2YR0uvCMP+lC+mYaj3v+zSr
/i5lo3WJsFq134Q06Xh02h3sJgZA9Z5PhQ6geSzKVMOBjNwk+dPVaMGDjcylwtZFZlO0qTY6nA/L
D3Jg74pxJr02ZdljVsIlKjLuXRWPNFT91VHbCnuJxRGQUbvMSHqPd/HiCOLSvNcNeIjPI6mqrGjU
5tNbfmcwnOwwUqAWvbud30/qjzZ5RSk0+4VMn7qNvGl+0OhvugfADkXYW0DeR/s6VejnU2L3OLXd
wVJb586efMvZkS5JDjlEinQZadHFHSm6cxfx90A/hF5lCvTuNtUBsctfRpv13qD7/7UbYfpY7XDj
7M00CV//Jt5e7HrkFXQ2NnCRFdB7pEnNp3TJScpYdYN6Q9nYQtCO3IVXauPGtLMWydjKeG2ovNQt
SUiSAw9h3ZUbYdmEZwVKKwW+QxmatvnvkyrNpDkvn84kqQrob5eDAk8l7YXoZ7TzH7bFESNThiLM
QNuTau8n2I1Lza3u42aansPlkI/WvikL2N2XkRxo+DejhofOxeJlnfrYUSuWEZSO8HHQ2YckcnC3
muKxzu6GXv1JTHKwO6+4dVUk12XYRHV4m9fWb0j0dHdwfyJj1I1Jjzho0W0hQreoMQ0l+fbFKB6J
lLNLuIzNIPstT1WVfplkvGfLpO2ruR820mupDaBveC7HI2OJkTM5wJIGb0Fyv5qh7427Tdl1bxPq
BontalYfE91BykhpPYfvZEXnletqfz9VgbuLE2P63PQheVTLe9ZVernCsYQ91NaUO3HOg6oCqERo
Xbwu9E83iFb7W/G6/NSc7cn5AbJ4+mzBBf0JOYCirutuW9TKYzXALSaRhQU6u5py9VbW0Ws+Oo01
THvx6k03nDTwrrBhckf0ccRPsV6eZFmJoBMSwj6lepFRlENEyZazupfVyFl1kNhXEzRaNnqjJnp4
ltazDZtD/YsPmJWCRwRNFEqkNwNv5FsDGt0zqGy+muug/FxBjrFRB5TZCl40n4RPgFxQs1ODeLzp
gpyGiyWnynZa20ZRWMGKxzDTi9DY0M2QnPlRgq+lNAHbKKazi9tY26Z+9qfA0EEEwK+yg5pXqAAv
JThlKcH5S2kuJQfk9WP7ICZx2g0ENqpnDgeJEIfdQeQk88W2LqJZHT26WfcgdrVRBiRp0MwCr6/d
112V35Sh/+zPign1l1BaBZkOkZUGR+rsx79k/JZDrrJ4wsbjFC2Y5GCjHbwRI9zNhMvpJRTqynzf
dZSlkKfeed5rWLTT45oCmBQTWIAfKTeSOBBH1JgjQthNveML1ngSR6o31LwL7RWCjPTkFEXOF5+n
H82s8x7KFl2DzIoQVPDneavWTvzaDm6xcebM/1G51cMwkJDfjPP3kg0fr2rRgiDpq98SM/tqDUn+
vVP414Jfnr6wH8h2YZ42z11fkBAwLe3shuN8MwVOd6pUb0CVV//LlYvR/Hhla7myEpYP5VSQZynS
7xTtP16575KvcZmp2zg3+8c5yg+QmMHGPZvK0Swm5Ycx8D73ukSHDLt291D8e/dg/vsTdXREBYdY
fUogNNs6TVV+s5rudWnaZv7vUBtR6ZyTH4qmqK9B7yQ7nQ/9U5D6yhH8dnyKkrg5j2087y1vLj47
oQ9hdGhqPyOk8XYbGreh+EHwc2eQBLy6jWn2/nIbkekWf7qNmgebs8Fz8rYb+TxXA/IV/4e1K1uS
U1e2X0QESIyvNXaNPVRP7hfC9rYR8yBAwNffpaTd1fb2uSduxH0hUColeqhCUubKtZCEyB9BBVve
8xavFd2yAxMXYPkKbyzOZMJuS64CybstNWm4mIBVombLh3k46ro9udRDURiAGnOQInuTHa96LpxL
WFr5PY5aACa0zgV6As6lj3QQBiJIB7I1UaRRv5rrCiTHFyCM8ns3fB8OSTDkE2MH0QS7M49da79f
pL5LAX93jR7oUt1y435CbCXjCJzqHpDzQLXHMncmWCpXpOtgW4guIAUyHcEGC0098zuZoS4KqRjt
RTo15FVM43isavMe+5ZwGVcV+DBHZTfHXjOo0IW1fY/9McigY9A/7q4dkEaAt/nhPQ7NumzDG8h1
dkuO+NmOkndZCu4rMEz4IEMFzpp6wXkd7Cjxl7MJcrw+6GXdMFzPwIFJCbEIQ+Vvy9hq+IrE3y1t
hKaCvyVh99FDTTzdUS8Di9ui1b11C+xMp1qoroMk7HYS/JERS61uja75SBS21Kdb1z7taX54/j4O
AsOzZ8UbjkIywMJC5YzrtAWHEm0B590gGYe4gk6I3ixSqpwus7fdclT5IjV/vQSjMa7HCrtfJdyb
xDY4QArx+AZg16rKgvRljJsKpX6wEzdtGgdgsqiz2e6PmmHMD8c3bb/6W8z+ge2bwjsMsZdBM7bT
pU0ZqkVUFyPcBtu1N9J+uddOADvQabHIcnGOLCxcbatQaTF6w2sQhNFq4DnbU3bHK++maZQvf3gp
L9G5xX2GE/y9gX9ax10kLvzYs1d+IZDg1MKsisvhvh7xL6W0Rs9wZqP02sAN7z6zTX4By87awHoD
zRSnOxoZzmukVMMyC9s5JlBEpHVsIPtSAJou5IF628zZj6CteIgiYdMcZO4hLXoUOeagKTniYMAj
pfkiF2UKBatOXKqxrkG/A6BSzWNxKUHcD7IWfzkNYJ9d1ryHpmEYepvadt97UxyraSiZ/jZee1Cn
hwK7tQNNmqBZNl5b6V9FzgTmXmnXR/wqcuYsNx3RHKl30plx6kV2HM4C/ObXXvo2UVN47PPYvznT
dw1vtfSoDkXsDcvCDYxHIxr/dTcO7N2mPu7+8DMSaLkPshm2skj5QQw+SHf0hxY4iIexGsaL07f8
UHVjBlVDfDgb0H1znF4+2enDHP7yVwm4QKe+VK65rlwPASKQmBwmKdhhZK27giQ8X5Dt2vG3JmIJ
rF7QuGs3LyZ31QooZP/RYen5M6y4q9bnkPgyLHFLl7zMHlG/6gHx+MtEd+B1C5bglM/WJellkrFK
JGhTXB8UaL97xwJg98z9djXzMYqvT8i98v0JngPslmaNC5YsEtmaRlydXSO/RCrfGQZYNlG9lCzq
fEg2LVQ+oSXns107mfXZ1JleQ+TBwewAMdCZXqy08kEi5gSZhRq6rdqDOnJp7yzUkM2DUF7crSTE
zUZrCs+QI20XRhZUX9oK6UiH5eKQh331Aj2y2d6MUCmCIJG9rtOm/lJhr2pZZfnAixBsRfkIpLG2
93o4KqCi6/AakquXyO2eIXJRrqC9l16UiXAL3ZFNaduobXT3/+NnlAgvFCaoy4dBWMuAT6Db1280
Zzv1Y/tqMzEeRhOYZbKmWW4tB4U3SiU49CvW3QQS7AAiPAYI8jaNTKwtCV1MHj87Vmk+pPmQ3sWS
/UNm8vJj39wWtj2+ai8z8LY8Bx6mNOwL9prFwXLwEkA+3rmQrRRiNaDI8Z473LkkEGpeeUBdb8mD
Btgjwp1aAPZCNj2gd8HeOscBfBbFAPGla7B2ixfApZtd2DdsLXToy4PdaZ3P9hLHojft/ze7mjKo
z9bhQgyiO6eF8jcp68t1WYj8CTSG/Aa6lMFShG3+pESDomUv8hZGgGYyhQhKVKDHJGeLg8+nz9WZ
OtMqmR5SkJBF2Dop6Gyt8qhkj6xT8b3yWnXTp65vIgzntvsKi2W2UFYU7my+tRwp+3+owyhBd3XI
2dDuZ3fI9kFvBiJUQE/VYGGZquFsx2X30q7cwVYvpiFbCE4N2YKaUdVphkkDMrC6F6qkFcQVUMpC
zXyAglnkqAsy08G937knMuOvC4aiCCD3Km0wpQ8VtBxCMDfU61njW2iP7SbNcL67LreIjmTjIkaE
BFoAn5ZhWm2vi284rHVR7ycH6hOkwILOCTIv81pNAxli0DHIkI422N1xhrTUptdZtrwb2od4Cjdt
J6JbMnWmD71j0fxDfWS6Drrafh/UDlN9sDr1D/n/XwfFHdBiYHvAj9ZJH3FSb7gNkghQj0oqXn8b
m+hgJNhtXoqwLR+LNPxp6V1X7TXxwsdm8gQ6QT433d+b1Ht1RsRKnq5NlaLizMqiehUYu9DWlcUD
96c7tCKqM+7/2uJeUSxU5tYPgISwpZMLdu8za9xAVro5ggiu3ysJsZzA8+Ut4st8ZQAw8TTVENIY
y7r55tdiJy3gbRcl4NzgJ4BQaM6/QXlHvLrMY8sU6bZ5yt7QtI9e8T6lmgBY6pTzPiVKyo8RPrtx
K9WrUbIe1Iy4G1GDt4DOgXotJJ5Jd0rb/upX8gk0sQEIS5dDm4sNaYOFCKucXA8UFzWIk9fUbLoG
QuFQ5CSlMNIMq3LmnT7sJC3mIoCBxThNsBc8+QVkgxe4sUOsPwtIdcw3n7v+Fx8TgJ99P8V8E3W8
W4nJC3dxEIyvHuSsO1VWz9Iqk1MGhujFAF2PV3KLofS4A0cwdDZtb1GxPrhJUhZuBYoVVyhMttex
qvC/rrKpW/Eyg+4HtcfW7kArYtvrAaJC0AV1pzU3vS2wTP+EzhjtiLceoKv2lu4+7FcT2SfHmv2J
4p5MjgaMDLBjVY12ZCcTdf5X+x/z4zP+6ef5fX76OQNCdHzMrZizCVDVtrEM18YH8telB5HtyLrb
rkjB+14rH6mLIvnWcC9M18C2I/7TdCAZ0QNmHz4lEHpJPKjCJHhL/3uqq+Vjunl4Akpfd8ihEK7V
EOzS0Z8iWS0Dy882ZCPthA7Mp2eVmQveM/BiYynldmTtkBo1Z9yY8jN74Ui/O3lgmX+Ka/6+ACfV
u9sMI9NuQVt2J7CGuE/pL7epHf412+9uNLwMI/yLXXz6+YSDMRSYbtvKgSY9r737WMb2PdCeCvXD
+KCX5jFrwWxBntLm7Y3rch9ciQyHEu3fTDGoDkUDrlvyGQ3HXTQSaDqGHMvso58A9mXn0xPM1eye
qXA6gjbijrxp2iHAe4vPySFTDvvBA2rFDo38JoMO5rNZISURemF0oiao/rZN3sYXA4p0l3zkq1HX
uKYZZ6h6kuWCmtNk8RuQMZtzbzYIAGGGorihXppSQHDjRE095ZiBk4+mLECvk3VRe3KiELQoRoBg
hVgyipvoi2xywMQhB3ekWEoXVRM08eJoQ00rFerATGgW9bUoHiPkjS52NodSyKGpQfl8HS5lbS4D
r1tbLYdKYZQE90ONUjWm1UIr1YN2wmsBNO56sD/820P57aEZsNT/4QHkFMLiOuXxlzk8nN9XQ8yh
D489S87WQOIgpOJyG9dJ0+73ibEhIv3ZNveDVB8k+3UDFlinMKytU9vISjCwmiIPVh89aiJlMjcJ
YUOYGqGc2XTF1HwMIrQOeX2YqEWuHwMZyhGOIkIpdcLK2y5LD5Af9C6ABnsXj7FnlHE1J5DEepAs
r/014tvDmjpbzwhOI0JWre4kU1Fk59LLGFhpMTqNnWSNkvpmQ8N9U1o4iTbf5tF6EKQ0toD3x3dk
Mv0emyoQP2/pJxh6vzsI6AEvqJfmYMjBFSbr78mkKgMVRMpLb+hHgLp2vXeYawIA8usnAukPVL+M
B7K0Zg7Vp+lbmMT9jgJwEgS526nuqjmAp2LenrHQ3lMnfciQjYXoeyLu6QMm0hZlH78Pl3lVrYTL
QN9cpP4uxjoA7K6/a4M6f3RYUjzm2CfxIR1uo5rjM+4we+kwIW+oEwjp6YaDKGFJAz6G432Vg8R1
9Na+WyZnzi8EmmBYhFaA9E5g3wHffVojqdyoIf4GGtyvbgd9HxCNBLtcQI3RyzLrDQOpnwaOleGv
nASgmWJlmAnbORqCbxn1eIO0uKWhF/IeeWFnEVZNtvHBWqAgg/TapTEH22mGDEamlaS0lIu2A1nL
Ptl/90fO8MSCRnQ7lC4PgLCmQCroyN8fMcDKi6slj5HQuHZ8ChY2FAn0FFg1ixjv8L4vwaWhwnuo
eIX3roUsC7bHwbaHjO09OAIQ83dR+qX84EgeLEysu6H7Oo2OkyyzQLiaPvxH6Ck3WTqaHbjRU5Iv
zUFTOnUDzT79hLpnCN52UO8OexS96ZMd3ksuZPyidkfNhpkrAVbYpxgnD2xb/u1GS0XvQEE7yNu/
utV6NgIyf7jpc8w8G9npoUZny+tDabauB6NynyoAJyBMtm2nND1AFyw75JZhb0egEG6FKgFjLy3/
0oUIXdfMKb+wWHyJhap+1An07lJvEAs+AALdiPJHF9RfRkMUX/K6SCCNk3qXkeHLXBkiu4VAxftT
amv4/BTXjpM18mAN6I/fam6+s8ZAaVodgNkijphPZmhDzrQyf7PRIE3B4UcWJDYCf50h9naBSEy5
d5CygTCPY1/IFsnXVtn9g7KwHAQOZIebCVxYV39IXwHSKE3sUhuruZ8vL307QbS0tO+ccXD3XG9W
XWA3NlY6JkhjT/IWyfYBaNffjbN4PBm59kzW9n6Qvv9PmZpHEywn1xvPtWZL8OvmN58yCcbnuK3f
aI9Mu2XaKI89xOZlaO7IrgL/VnAf2Ids+tJFkB24hncpDKztNoPYue1GG6o8GNVzFUGpAlIR1ipG
nhGSc8l05qE0l+TgBM9pW9tLUaBYvZFRtpSTGW2m2LHPBhC388UKmDgG0l73eYjwFnWQi4Lc0rLA
l2xDth71fyvTiSMI03XytlegC2mddNiUhcTfry4NBCDluMemcXwFe64HiUrH2He6ydimDgbvpQJ5
zcHxod4ntHa0lU/espOg8J88owATVvWjGrnxpm/8tHq/scCPm0oIgjgWsouFlVnPtd+2K9FJ+1ZZ
0BZImzjfI2EARodwCtYVgypCYoXFMqtAvhNpebpC33U+0N4A8qBtWkj6JYNprf+zDznSJUnAdiK0
93UyuhP516JoAxy3+JGOnH0ppjtmTEeSIUsTNt7pPjphUl/D8GnRh9OPvv9tHPhQwHI/2G8NZBkW
ID4SF8FDfzP6wNgo0BieWBLE666W1nNpdF/zcoCaeQwePOzqvoPumS8GPchgvwYBfDucUNCTgFnT
MJ+nYZgHQVZ1HtSUCGgBbmKEfXqIa8dYZpNKlog5pYcoHEDSTj1tmIzvt9Q1pSYCKE4+7fmABFqh
yypLA4XgsQXhdWiBxccgBIOGkcvmwbCTallWUryNubr1HNR6LXr1tZd++wMlUz+F7/jPXsbBw+wP
9m3qmSl0n6TY4y9bndKRs7W0fe/CEvkSh9F20vkjuqhyDICtEagbp3bGkS5OnWFvUQbqk89Ht/DF
uKdWa0Jxvh2DaUuQoHKATnnfIKI3I4Q0fAiULH+3SRcMFCRKTc7kN3yMJdQRzUd+/3E+p8Ee3U/b
I/g3UJ5iesbqGmHpbfMRLOnA3OggTWEDFFg6LqjKNDpaX2hQCG2n9dU2JcHZMt5qHLv3sR9UOCWb
xoC/YbSam4PK3dtR5Qkqd+MA4QIQJ8X6Qh1gsgsX3CnE9pM3dsurZsz609XZ8TSxd1pdPrlByD1e
D07egAv8BQQxwUmWlcMXLeIBu4CHLxVj4XmUOLesAL/fuBw8Y7MLaq6mRRKHBt4uY74CngiiBtf3
08CyCmTWa3oxtWS3x84+F1mbr5R2pp4wQwZuYUoABBM5O//x8qPZc8YtkC2iLF2zHbqaHjFiBeoy
6dYk4sNrFxmVldhA9QGboYeQBt4nP9FbpViRoxNbKA/ilcd3zFazbZ6Bj9VNA5k2WyzyKofchGXZ
d3E61TdO3Ga7gjvj7QQhSGjEJfWXAXKPnhEZP3xV37gl895aLx+WNCh3k/pGZRaYR4JuvOWYch6U
m+6J3gh20d4gRuTOg0Lg2u6CZFwzKPQtcl2p4OpKBbpUQ71E0Co4cVtZwNXooz24NgTor1B6AELG
dz+cmsBcIqsaeHOEfBYfg80yVlvoo0HeGOmcW2CGh9s8VfWJuVColyx3Ib4DChQzbsZ9GZj31HK1
ie7AW5LddK4uT9BDaRLqKIwo3ZgV4Hde2BTvswRZ1q5Yh0hqbPlhvC5sHDSHlIGQ8Poo5Jbw0wBB
c0OzDWNyEyaJPEuQKqx9X8Vr+kaV+mtlxsUFSm7sSK0mDNpTUXfg/UMfXYLaVGsXiIt1UgbvNlSu
3oel4c/fRVTVFqdq4rfkT19FkMfLdSRUvb5OpEJ5xyFbfKJ5EBwG/cboJQgygVKl0vxXVhr/lCrx
7pwe4t0yBGs92aXreEursdihiYrhiSVi246+9SVTFpSsi2bckluKFHpm4WDfTD3b/6dpJ2ZUC1eB
houmzUNV7DnBAhuj4zeoGgzXuTO1G2Iho2aC2PqnptBNoiwzmzpcX3tDhaCEWfyMsCw89dAU2ssU
vyU1bYFoeen6KETQvYmjOSJFBVyibpoJsIdS0/RTEymD+JRWbTo3o1GZp6gyfswzIeNxTqLiK7Ui
6TjnvjWfvWmantpCtrcGdMSoT1hc3DVZcKa+AcjFu2bk4AzAE8GoUd9jg3UTgmDlKTYmA5iicUN9
ec+sBxeEgTSuc7rmMrbxkvqqKYof3fxnhU/eViXAundh0V9UXqSg5cr6g6vJnQAb5jcJsyto6YAv
anZBNU3NHeeeWkmRMWAAY2tDzd4ChrtIgzO1aFCBDfoCAYL+QE2a0vO7ey9NHkdNe5L1Tfpg6Kht
UQl7iw1GD7kbUe0G1O6fyQVJGXGGBsXuOqDNpblFIQAQFHoSunR5LOdJorzudxzQ5QUYJgKksit3
kdQB0MyVbRsLZjgCIlsyWNndFN5VWRneoVoyu4khb7QwyadmKLMrqu5MvXQh53FfBJF7NzulDV4u
DT4D87xpAKYk00mjm+ug67MK/RgrAYVtkBbOCgVXwJAEkckODv44H3uBXMVAa1P70+o/xGO27jwE
wavW3CZd1t+4qBa6RML5RyRT/r0wA2QOvPIpB13a3xzSxnsKxrKaHbDw9jfViEOXniHDYenBA4/M
InahaV9YUXXyMoO/MLmZwjx+qeqhPg9xBJy2NneFEtsUwPENklH85TrovYndeoJI1jSVh3llHFiA
70gsSpT3QR7p06ULAXgT/QiVX3Q0em2lO8i8e2cceGI+BCuyBIxhn5OW5TbMCqjhOXYAWddMrh3J
kieZYysYt1H7T4lYlcFs+6dEGqvyxuSL0yKokQGfjZN2h+Mhtt97q2pQbKeHhxC7mYdPvtk8IeXR
r5MMu/1GYyFcjY+QjY3l0uvO1PJMsClMbSqX1mgB36F7O1+990YRyuVrpwRiSg/9GB/4Q7ExAzCY
xqCwRiwAhfC9rlHJOGhV8AW5IG/vgysKZ4HeY+Zbpx6pPwS324rxYDrQwEwPbKm4ZRoe6ywe954u
q6hbvzg7+o6akRviexr2R2uC1jZYOMDPWJfqSG7kMRlRuW07kMXuAD7qlr6T18h4jsZcGxBmSbmI
LVPdWb1fnYF9MYBmRerUVVWJz2elxUl/jeBRGtyDEBAc5pn93ZO+PNDi1DVxcIYM2rYVWOmXDYv6
DZj0mtV1q6cHuCprD2RSoOnbmD4HSBrhUZm4w1uYVTsQ7xg/LMc6Qrh0+iLBLLD0UO9/C94s48bp
zP4G5aVAbepBnoO6xcSsd9MgytsptItFOhbilOmq1DQGPFpBEmhufdgd6RRylat8X3BwKRL5DJHM
ABYKXR+j88CuahZ76sjw8VqXmY0cPwuh5NqZ46kGQ9pL97NSVvcSsSECRy5Y0YI64C8S/F+bxFLD
hpzA2vo+hrm1/WJ9t6PsRtVFfN/VXFxYzgGMz0zQVzVJfMlk2RzxxvlCnZMQ1QkU1adicLMjH9Ns
BWVcCCzqZtBhBVzQLV1CI8ErTPeMQ4oeD8KdWqjHXZOxd74BEpfd26NXnzPgRxdtH5ivohmMVVmz
YkfNFBkLqGOqp9TSRzDgbBcCzDCvYVIPwFaY/s4TfnJA1am7xHZo0aVSPk95JE6mMQYg0AUMAEKy
7coo/Whf6qZ2k9rNjGpxQrwSmmhRg2QYUFgrUNmIPTU/3Cw9G8Bi4EYjUMHUfENlBxi2qvJr4CKm
riPmidkoIK06/zwERXlERZy7+vBASgIlAIlSS1d7hC0o5ckDmkTl16h+n4M8DCjOgYsIHMl4IZkP
LZJp66lGDchQ1tYDSumth0wGmwZRylvyyOOEA3EQDAtEp8Cz6yXutMDbZtyRs81RmC3HBpgrDKUR
jZ4T4chmbZdqypeVa2yG3vnCoKm1S0HHtGg1M4wzhdWBmhCp4U9OJ9+b0TDGmxilyquhlu5NVUAw
jM7qLn7rG1mqeEUHeeqlJp3Wr852q8IDgjrJgrJard2CKjgp+k3c+AZAynm3lzb3DyZQW3N2LA1B
yTUgw0oDyE6ps2Yc4u0IDNA803XAn3MiUgRVwlUqsO1hGYBuIu/TuyDFijZM3n0dFjABQ3AYmP92
NfWJC0kEO1fLqM26ZOmJXK4So003c7uKJs1ZHvPd3LZCLL51WZxpijJ307tx6HA+1IOBt5vnz1Bi
C5K6YZ/FhzxS6RG7nffL5CcA+/zZFmXVH/LmQHYa0YYBB42qSVQz/OxpsPnUhxAM9lBLyUODLcjm
6A78+8tlAVDU+koDQncIoyONCqSdiPPL5IzO4yABkxnj204aziNZuDHtQB/R3Ult6rlZL5Kq8w7k
USAjsWoklNAao3Gxo0KppKzBIUVDBaRk9yjGChbUREmsdf4vT/J43d3FgLg0yMIHXeagUnqq80Or
L/HA0e5GkQMzNOUHuqPu0u4GkBPzAbyNH2Micqd+8qymCnw+f95Sv9H09RpSWvHWzqJ0Rbrhu1xX
h1X4nKxYY6pTBwD+ycmydJWZjB8Gt/whw7Q7Wqp7v0SJ3R3J5vrg13Ps7ECdk/bowNaAONqHC/UM
qKADpTN41XLj/pqmmnpPHMyx/iI/KsttpBnIRGkquhgtKCq1F7XIlQZOop0HzhmtX3Ndp/99LrJ/
PPE6F/v1RJqZFQU/oBYbr0+8jOoUlbeE4PU/mjjusKekxWvl2ovtxOcm9SIhLjLWnGzHUKeByXCH
pW3fsgSIHbLNtz4AKrvEsvZko0vhVqhn1heUGYCk9EW0OEGAt0t645MB+L2fGC9VW5ffCu6/+Pgg
fAMV9HwDPOl881uXGQ7eM6Qy9rq70CP/yxT/7z6QAEOVF/i7107nOMd6cO0FET3kIhObBjq1MzsE
96DsUlWmc27xKz8z/zGeGH/526DQZ83MDvHvQUNS8ZeI2/FRFSi+7HJjuKNLG3sZtDKXV8uEQNyd
G+sNeSq06Kup2SyLytpaMc6orrLGT0OzbmmEdRnOU/YWuDrMQQcl9BN0TO+uDoW1TUMQwZLNRoZy
0bReAWrQolr3qKnfhZ7Mnkdj2hY1A6hV202eBle7isp3uwfGtl0NfN2zU+IM+WG/+v9uL2vUr1H2
ak586ewVKC+hyTzOybIatLXHLmger/mzrGf1tnf8YXnNnymkMBGFjf3NNSnW2dGXLLKHA5lmu1iW
ISrKKOc2GWF6FLx6vD66wwtnW9diXF6nacL+89TUMVrZPDVNZILK+a5z2XKyUCEo3QmBwQyQlHNW
ue7SaGSOOoAhPM89eEONO9S1POXaRn4NC6GgCATJlmaYx9IEH7MosPugoElP+nHB9nSe6Wq6zlnH
6RbrjXegTuDAHhIn6449yvhXQ+5hx603MvPOAwtfNdpIzWqTD57pmzIbQdWlm7RdcYoIuTYVpgey
uT4IDgAKv6XO2U3P6yIVvrnaCvbzOq0x+p+npUGBgWBWomSKcxS2QTRtD0Zr6qRL+zFtKHFUGCvs
qobWcHZVi50d7Wf8CDgIatJ+hpqu3ysUIiE1cW1SL2rZ8H1Jj36EU0+PCuJtOExfgxZHosgz+yMI
xbHHo7anjXRHlzgsIBGbNlsaGoJlHcuGHkLt6wxhCYJ/3jcPf9jnmT89ZMyCeOH5hdogxNHvBi+6
MLs33zwIsQahE3/Pu6RfNkPinyH42x5B44FywrEMvlr1iRwcqBIvSw+c8vVQVacCOiIr6nC3HBpT
36DsXK/cWsWnQET5WUzAHiC1FX932WNfWdNXjqL0FXRsC71tDrdIESP2ICHciTV3fMtNWy7ilEd3
ReHaZ+rAEQC1FbrDQInd3FEZ4F8OGeoohnrvWQLUio6GQA1SPZBNtQ5QdmM/PtSIDG54ZKjbMBPs
1mrMe6k3tQlSSdRSrSE2BhjzoQiMgpbI89geUZUdFbVcC12oCXVnZw/y87mT/MlOlxGppb0Tuzd/
2vW0YIc29qXV3nzy/6ifSSdDHFCQM3f+MRzVu8gfm2r+8a71NuQGSGRxmKpse52WAVN/Sny1rA05
nFwXCZ0BmPzbPsRyjUKz+EGmAWC/JRQbhiYolpZtVS+ebFDGp5rszfeBAlCq+B6kIE8q3O5nZxer
NM096Ic+IBmU4JSSyWUV8PAnUmeAcWfptyH+BzV69ZPddeNa4NV4rM2iPFjIrm4m38amEuQDiyj3
2++cRUtjyvKf4OB+7pzRfgmMAcF9RN7PrmGau9JG6b6HM9l9Uvj9UrWm9Tba/U65VvbT9KZ9Nwb1
G0CbEOgC+6HXyYVQ/XQxWZFsQ7tO97Un01vbF9HKCnr1BiT9dqzS7Ic5itcuS8bnXg0jTp9WcQys
zj7im12uvd4rX7wO4UDtyttpF3u+ONRN7CyrKOlAge3IQ+xb06WV1gU8Hc4bNJqh5hTa7RH6YdUD
aNq+kR2/DKIyfa1OBWjr7hspAKSO/ZURoLgOBJjR2ciL+FRbAod9zvtvjbN2k7j4DnANZLK0A5Pu
uEUNpVgnLC3uUPxS3JUhCrwQcKgQr3fyOwvaa/6iyvETT9ktmVDDZSAzrQIuFoNR3kRGm2yUBn3g
X23cMz+LFwgbqz3X697cEaJaYArLO2oJNyxPOROn66CsxKo/ihgknh8TFUgYr/BlSjYGQUSwoX6f
mHw8YclF7jffiext0nycVdqNhzZfFI6mfJuJ3+Yr+dDlU7saoukggXXtLH8PCZuF44LFo8z4ecYs
TJDGQHAg2RDGISqYPKFA45k6yeQK68R4/+4vgXBHmixyDkbjO0uio7DL5rWMbeuBIWh2/Iu9r4vP
9oS1r04m3/1rAICWxF6Bz81rECbsYYhQTTVHsoqwl+/8rkiCHD0X3KCESaBStRz8C23TgnsitO/w
hymfekgy3bQo4d60I7deJ7x4o84T37CEgT5FpsZx7JzpFirVPogyUJCsRyKnWz4NeqQsERiK3Goe
SQ5OiCIwGsmBqLjtEoiOe79G0jNNDxBFGukI33yVAB+RA3Z6qL2I1nnU2A9AiCcb/DOCo0pj8A1D
vPqGS14hLyA41MI7E3rUHPSqnKXfIV20GStvilCTKNbg6LK+JzYqC4GYTZ6dyVSrgCl2W6rI2PZT
3+7duh2PyLNDfNwr64car3mU5/XFF2wjHsMU4N6FeJi6BoxhlVdpVRH7izTMYvm3n23q+L9+tqgy
P/1ssWFAZFfXflHplhhkvpRctPu5OEs3gZpv91T2JZnxgDoSuatUmqoFIqugkKNwnd949ZrHYAyY
jS7Stmt/EMYCaewCp9bW2wwQM1uKIcRfnYyyjLFGR85x0ipeg74UneltZASxc68atnzwir0BSMhJ
ud1woju6dEkJhrLQdVfXjroOv8XSDBd54w0bnkR853uVePBHXdI2guoXyJMjSjyrF/IYbc6Q3+RP
qP5RS+ixR/sBrxJ+Tet/ivHPt+Q0wYlSAF4SOxs1CBz7wUY3IrjreD5qUMJsXWtYseSyXVgtkIE9
YEGPrgOItJ1Or+QWmqA5daoKEbgeZ404bttzq936CLV8evjf3AZ887cFoIiQsfK6pybPtyjlRl4P
37wNc8S0zXVTZdUygW7IS1rU5j5lLmTHjcn8YjrDjzEJ/DskmodbsGmjYl37cytwl7LzkLnS0+Zd
sSX/MfHepy0RN76ZclS2g1obDLsbH5ixJbKL8Y6OttSszCTZzQdf3YuKjfhTE7HMeJfUJjLRNapL
fQKuRrHTLyyrd9ZBEZhHh9CuWCR6d4PyjLv3J0Kd5hC1iNNkE2uPKDIBvUQOouojBDpDtokqFJWX
3qA21E8Xw4u/Jm7FtkPBOtSw4BIXUX8qZV2ilD9zwCDju8OCjHEp332423XLSkpkf7U3dXReNID/
EkoLaYXkLbTWu1OnQoAJoS+1bEtINKoUaH6k7nGLnVe7AeNbu/ARmhwWZGx0D935QMrsytq7vdor
i4H6Y+7t+MqqADQcsDNwsIwfJH3R8BUSpza18Z2jW+FfKp4lUDhD3JwuyFFlCiHdX+0W/EIFeP3J
8mkktac0tqBZvqS5rmMgJIRQvL6w3ONre8jc7Ax6sHZjggv8XFkhP5ndk6XhXnQhM91NQvGl+z+U
fdmS3Liy5K9cO89DG5AEQfDa3HnIfa/KWiSVXmglVYs7uILb148zWN1ZUuv0sZHJaERgIYuZCQIR
4e7xoNYRViou9iC+PI1BtqQmCdkGT1XQ7wn5+jZCFbFn7E5C0PRJrRYGVMkO3nSgsyBxGgUmBQEj
9nPemqzNWHGk706tHJdD6bwedtSGTNzJ/+xNQ97K1IaKeZ45fHmrEaabr0wBQcmqQ8CoU9H7IYY3
sgJeHuW0lyUIh4I/ZltKNdTcqdx802bGD/JAfnBSJlEElZ8Q5OkNstlP2Dt+9Gb+4tykztIJno3I
+IQsaPtsGeAH7OxwgFL8EJ/LIVXgXtLGFSA0a1k2oQUfTxoswBip3vogWSNJUSH3I4JwjeOHf+i4
/JYHovlSDYjbGyJkD1jwSHBP1gyfY57s8dJqwYJTAc3vJmuBlyt+D47Cs4i74TSfGrY2DmaFNZVK
SiCJpho6iA6ZWQNo8XrsBpvIAmgPdBgvSLy8QqyzepRj4Z0AFqyWZDc0yBfzKizvEt8e7z2nx/pl
6hCCKwARo9w5cuCLn2QOOd2OqecgH6tFD0a+Ex2GzshObDrcbFTUna6XTmpt8hEJ4Z2qz7UI8mcP
WbAPtfSXzKpC5LWsKqHSZ6dv8md4XpHeWOgHahjk6QVZUvKOSlVcvfWqHOZBoFcHWtU0xO9wGjOf
NrSYiLo9FdPRGVfIBeJbKjayQHgQDu4NFYfIr7Ebq+TKni4KrtBoj+iGvaRaROKNQ5mD3oJqpWij
c9NghUq1rLeqO7gMrlSJpWu0KJyB7TLDsEewLScVABnVocHiAK6kLPHP+G75ZzozuuIL+LK7nWXm
zriwSr+FA34AE7yZYWOYQZl5OqNDAFWAgx/hcCv+rt2tG/WgJtTtVvz/H+p2yV+G+uUObtf4pR1V
uHWn96356IcQWTagEpIv6PR2APGHs8rtol9AKCE93ircCJT0ZZ792YXKt2o5jXgr0tmvF0gbRCRN
FyyH/zxMWP51Y3QVupPZeLsqGUVV8nwhuHkddYS923QTty5UnJvQKXUpivgzlDfLvWFH+X0DaUgH
oaCTmhg76VAMDrJADL9YDpb9buvoLE42BkSNzsP0C0ButK43lU6AlfirL/XIY2TL9a51vtlHBuz2
mGImoqveKgbQ63SiSy5KhliZ67AV66SIvOV8xb8GhpcKwG1weHd07VQr7JJLM17NQ1HnUL+kbhfe
zUOl2izWYWSUcxPP8C42SIi2YJjQB6GZPsxnbtq+n/3GRk16yd0UP2z0o4P66+xmE9Mwt1Gp4mYr
wRK6jDl+8aB38x6K1gU3VQgmdSr6TuI9aAsS2l1i3YVTixLyaruwcdolVZZceg85/C1Z2bHz3KnT
UAoEiAeeL6SIKl2rO2nbF9CklG/F6FwMwYo3rt1L6OJEwSL9uD65UQpuJo/5e7fqnykhndLQgykX
HZ6A2X4zUQuyZ+V4B5T5gg3YEKROfA8CPX6No9i9YEJaU4kOxgg259Ru3tohSBDpa5CRV3hlvZTC
B4uBmwXHKuXTfr4UL81fZ0lsvtvorE25eAnDIV2wPHNf5tpgy0zvMdE6uTqOk1zBey1OdTMeyQRx
iOTaIBH/zsdcBtW8PlhSs7a9hiBjuqdWdGiqepfYeXemUh/FybVS+efcVWDSmEYmU1+Ds0IYVrC/
2drcrpYyZsmWmlBFqjOALnKAeMhGY4Yl5ESDhier21UDV9vbpAcD9W28wE6tvWv2yNcyJW44zkd5
5KK5Ujf6k5AXUUKptPgwulmChjeeb+H2JyTYUXZg/7rcTMqv7nvPDU+3O9OuHy1M0CQCk4oHRm1r
UfkLwxDuh7+qtHykkVqgq6ImdPBGcIDUZm3OfxUN6rYeRPeyTC9vl2WNkjujRN767S9tq9Y4MNl9
uT04OEjB+6/T/e3ueuV4d3nwQmPNn6HXF5PXdbibi2PBD2DY6CYwTbd3LYgkGHnWv8Z182SlWfIU
Q7Lx4DKGDN3JDj0728iby4h1OJI/Zb1pQGW0l1nBnzWI7qgRE5a5bASrzpHtGCvDybOFhgDfY9ub
n7pmUOduKonCGzfIFQFzcumZj5Xoq3sJ0qtGJuYjmVoT1F5BFkRHsvVtUOyyKGfLuYNjBY+9ufG1
NsHEiRQ9rKvbeE+DgxM3OcArYi6oSB08fFkMYfZXMrUjXIlp31ZbGhxok+wU2+oPqqTbNSLziBBu
cDdfvbE7ZJtFYk2DSTfpLowXF2pPBy+OX/PENU9U6rE83Pqu1YJOBH/QaPTBFZkqK6okUw6JzAWv
/P5AxWQs7J0bwVlHTegWOiDj2PhIBsOFxotXjmxHNwBaD3YIdI+tJPZUXfSZRXZ7Hbmr74uxe/M7
z/sCafdhDUXAYRf0KIbaWIF0CzmaseediiqDAh8Q1F/AU8hBiZs1x6KNkLpmXWdzCwU+XZbgC4GP
Zvm+4waF2m7O07vl5icIfRxbVSw+JOrZcQ0xcdN+MHDbReB/pvh1wNQ3Xev8qUCQbadrSPzAS+s9
TQ0otI014DdefzXg5PwWO0iATDr+I7HTuyYdrBcdNwP0QC11FXbUbmVp9Qe/FAn8FAkDayDvn5IB
yrgKAp3fp+7QKOU/InR3MziD8RX1N76d4quRMkASJhx5JA0wW5gJwGdp2H+CRgW4nGG/Nesm9Hnq
uQgjwqE2NxPA3lMzoCPeRxumZrfRovi7T0QHkDweQPMNeIexyIa3zA2RXepZnyE7XCIp0cx2dd8k
n8qWn9zCDL8Bz5MuC6RHX7RrsXNuDgit2UP07a+eXQoxCuqZiwBp27bNVkYcI0AUqPQTnalAJPNZ
9xvb79oFzGSYN4v0Q5zNEPZwBDPY7kNUb46xOcOj4YxiT+G1udZFlGztGCVgJn/F6KgxjZKW9Y7s
fZwu1IjA7qVoi2IrQD/w2cqKmc9KpNJcJ7as9shCgjhvms98VlhLwx43INC2POPT1F7CTwaUGtIU
nCEHj7JVdNZ6yp1fhsIDD3YZJv+m3C1jvfAj7R+9BLIjSJVJ8ks2Ogi4mN2KKhAnzC8RNATtVTz2
K+RQ+cdbM39wws0QpO6y50BzdkjUOOqsbZ/CzlJrsJT1m7k4goiNiwq3ZLntk+7MEQSu6Ykq6dC5
IAwDqOtKJRqtT8z30bjZvY8W2EawabVq4PGSVrIgzizID506aVYXKtUsrXexl1VLKtIBTl4Qcwb1
hZceEjanFjUIxJZ8khIh22/GmFtMHX4e43dXsUtovxYtuCfDgRePRmIeiZvBhzrpLgHWat1PPwpo
9EWTL7q7KyHa/ci78cgg/rrG5OgewzoIl40c+alOcvsTA136TFunVX4AC2WxCpA194Wa+WnJTyYL
ttLKW4DqxTf6xdQ1hCtK+CyuDWPNsQlauWJBEn3T2Tkvbe9rm4B2dWzG6MCyVD1OHam+SnJo6FhI
F7KjROyTFOOI2hJvARw+Ydh03xAt7ZYt98L7RJomxFxHsIza+QgR5eS9rQNFFg05RrUyETxtwdAL
7g/OVj2d2diqdkpLuAtwNtdOZ3b46jQ9VNwlYELTAaSYOtjWSOjdOg1HUFZjJmqwjAC/vztuPcwz
19JFaH3iS5s/jLAZVrWA05U+yzRs4yuU5SYNrnvHY87XFFy7EFPsvlpjz5Y6iTto6QXdrhGtsWOI
dN51gIQvEZcbX8q+PxGHtqfA3hnl3VdWppCDBP7C6OLsSQF6D+g2zoKqgGwopuQnI9bvtlstnSnG
6nWnKjADcUyUgGhkB7plX6TpSZTV63zH058iCpB9UYss1DsoFsTPXlac8tzwnmIQPh0wo0y/wm74
OtlThreFFYb8IFxQpfxsHxHIWORmXe4w/fVnLPj78+iIDvrQPN8mVhEtStZDhIBq3DAaF03phNu8
G6BrZkAHQXqTU2sq3mxukg475LZV13Y61CDWR/QCNipSxc2W1269KX2rXVKWG+W7YQ98dbnw95Tf
drMbbjxuGXKHFynRtN6UrTy7uiK2Vq+VxuwRGKZ1pxLHWEfTWSCG9zOy/a4WiaWgz0Gu5DbGt+cg
ETrY1KNbPFeVerPhZXyLynoDR1z31cz8ZIX8qeGipYRnz8zrjUpdsbTUaCx8mZknSYwI5CimsgOP
HNY5wYFMdHAnLzKdIUwBLddihBAtklc3sauBVp4Ad5TERTYQAED/xhZnOHLyizdNv0pbL9bYsF3M
HUzJhdEne84MvCXKBBrobR1wiOmY8ZuPX4W0hPNaeGG8Mh0nu3gJk8dwzOt1r5UG1ht4cah5vvE6
+zHkbfMkw6jZ+n6e7YPMgVLaNBi1GG0orke18wrXfrzy3VGtXCaHHSgEKUedDp5S5dp3HWtNxQ7g
vQfx3oDbzlZkGdLFh+ZxVD6g/UmU7RHTAMAQCg9XKIO820r3bPjxXoVi/TvNCt/Gq3aqHKdQvKtC
tkLKYmc8wruGp9BFQbEi7H+C0NUOsV4LrzCoPIFIsbqGcMbMNipSBbLbm529NFwQILS8tZ4BA28P
3CombmoJ92EFaYhbUYBAEc/VPsd2gAxpKbxlMjGMQ6r1k6ir4NF1mvTUDom/JEZv8add53Z6yu1J
ngke+DW4fFOIEhYL/GzNb+Db0Mj5t9J7V4sBXC/4IFInah+ZrEA4NE21Q/jetg3BaGxbOnwITZBX
ax+BLOwNx6+cQZmn18NnyMW82ykRAxyZs53ajyr214ExAmPQNMmOd1G4QZADcT05Yl5ErBzsNgCF
JGm6M5Os+UItwibi2xjifAsstrLlTD3fGKzf/rZMxPOIlwEl40hvZwlQw4WihvoZPVJdfSxSLTz+
3Z6efxl1f6v9pe+tcTsNVUpDb8dgPHQDgq6QQi+PPTwAG1WZ9qNCShhkjtX4lvt3Rd/5f9hj+cN2
pHzWqYmdZdD7J2SBV3MfnRXGWg1AKtHvjQ282sZGmMP3NK2B9LTg6aZD6o32krHXG2b6hqsuQCax
z0qI+3AgrzuR1RAoHvQ7EvvWDpoMWJu32TNnNcP3tKvATZPZm9RBcnGUlMUZIHi1RtpT+alyze8E
bTTEd0xbydutD4vGcGX4zosW+DAJtYYM43JzK3p1X24gjxxuUjcITs4A6JXTf6bs9zxvIU0X+sNF
ctmdLI2NTFT65mudzA3s/pH15gLRghIZIvhJ5Fhhwi3MixPJ0GRT0ZmKVGu3wHZSLfaK1jPV/q5v
IkJELjIFAlVDXbBMwLoSArRW2ctjqRmWmpO9qwQIA4bmpdQyt3/oxJUP0KNdgeE2yK5hMAEYdHQC
U7fDvytgiFeg1eB3RgHVv8Fwk+cgzas1lKTGMyBf6UEUidiORW7f23HhLFtHhC+tpR6yNOc/AOxH
fqOn38Lyz+5uqJG+0SYWiPzxrgA/ggdXjJednKb1kT3Qf6KfP9ktrsTWLapZfcgbrOwe2O6jUhBG
ugkSZUXYbB0dggx3hCDRrcIsOAQ/jHsw2ICJqkDWPpwri9KJuiMVmyF/LxL0EG+Hj7XDz0WqjRng
Yf+2bz4iR6dU2QrUtiendtXemxZYyEaEIpsss/BMZTpMTfx8VPs4caOTicUn8RnEuvvDd/LwXnQ9
f2BjciEyBFt19hZpo/GGWg3Z+AdQesE91rZzKzJbg41WfYpW08r1r7HAXzG3UnUhNlrW9hoeSiQI
9xX7HNnghsPv2r+qsAYfNyb/MzAyiEH5bQinS2efR6SKQxyxth+avG6Wuan6L7Fnv7aem/xhlQ26
T3EoJy2xVWLJm/AgtNoHDoMgW4DfdFCDG6UbECZpzejsm8Zravh8XlC2iZmd8jh8pWUabRAkUK4L
abfJgRZrHsd3EGD4Yk1sXsTrpXs/PRsVXhUT8xfZm14D2jHZeSeXt6Zkh0xniheDVy5A2DtuAZrJ
PruQF1emDL9lPmDQLrjYLnEadhcJADVSDZrwWwxpAIeBe8NyI3/7c8/EjMZ7ldmfFVY2Z1AwqTNW
veqMHUi8c3rjk7Sj6GjH0SawsvIxTeP2XiQuElo6KIP28LksK5+xHdUardOcgkB+nWvZIN5qgD+O
WBxh1yK4AclLeMioLR1AXLdxOmXcUSkqPbH613/97//7f773/x38kd8jjTTI1X8pnd3nkWrq//mX
YP/6r2I279/+51/ck7Z0HA4OC8cD+4gQEvXfXx8QBEdr83+FDfjGoEZkPfI6rx8bawUBguwtVn4A
bFpQwnXr8Z3tTawKQNI/NMkAGK7W7htC5wifq++tsZr3sUEXJkcgVrYJrbA6x2l3SDVz0osYw2wr
iVcOcql8EQ5ltJ1VBpOo+akMHPElRCLMbZkRJ068QjQmg0AImInoECT+Rxs1LrN0xfAdP0CeGNmz
08FRWX+2p0MfN9Umx6QHRqY/a9NKfwGZfrZzWoYVu5OJCvlIsp2bUF9qTANATYEt/vnRc+vvj14I
LvDNchzEoAX/+dGDHi83utoVj00XDTsEgQNkTZnjOuNG+VIlCJpMy4luBA66lLy6pxYCmCdAtRnS
xH7fqlK+cchC+WGcjk00G3avIVZsHBynDl/SqLJWsZ10ZxeSmMeyAE/GgNjUpxGkz3i84m1qCv5p
5HhPTZkPpZEgHU70MzOr4U6HsX3g3MKcC0iD+x++l57968PhDF5fPB2O1BDhCOfnh9PJpJRInVeP
8yJdFA5w+Tn/hAhFfoWibHsFVP+ZpsOoVsaGpjwqTq2QrqWuQwGtYiv0XuED1mvhZAqsaZiYQlVD
rMFxmi+Wrs7utEbES/FBxSz/7BgFJIOKDk2HnB9r9z408uoeifYbBOydx3xi0y/BbQu6g8Q/kg2U
Ycm2KcD/SLXUoYr6jTPx8sNrBtXaKuLA7dnZEs6peD+6Cqz9vgLksffBmWF3SbWsfaAIw+YR2vXO
4y9tuXlfC2svodzxy9KeFOYs7XiHqZLk58Y2ADqpg9MDy192Mnn0R9V52VMzHeApLConBgEYClkk
2kUL6OEh8wr1ZGmz2hjmmK+plnp3XTr3zkHeezf7G3lhsbXFm+QDuXzbuNOsbDYbqigtFv6HbwT3
fvpGOIxJE/8dKGa7gCG79vRz+jBTYWaxBlDJBI8OXlGQj2P9pTNBr0w4w6j8ZHq19UqLMG60/Slw
/P5ihB6WaEYFKcg4OZOq7KwSS+KxszwsnVZeURSLZlJ7i5AECO2dMoa4TFIeqRNVUPHf2ubBApb4
27qWyLIZbJnu3G40j4xL80hnvE/scqGiAdlWCBSxHZfx/lb9tzazgVd6+x/mnp+n/elhggBKcCak
Z4GIzhM/P8wkrJiZZsx/cPt6QCg28xYm8Av3VmR4SPrOzHWbeuolZ86a1rrUoqpCoPQ63oHhFsSz
CCMWEtjjttjViDNM82w1za4fDgAZnVsN8TY0IDM0PuB0MkO404JRLavEBL2rxbKr6SXRgpwtVMEy
470C0ZkIXgLQuhtcq2VcFOCy8b30KpDn8s9PxXP/9hWzucsc17RAucu4/ctTwYqKB6pJxQODXO7Z
ngQzQG2SIIVtUrklTtRAxPGqL66RGNPVB+rlHIIGRJdMNvDnARgrQSVP1Mq+OyAPrhfNqq5iA1zc
Wb2kVMDcAT0HpJCDozNlDMbB1tWF+/nWqhbITnMZpBu7yTVU+DFIMSIj2FFRT7ZOAqEUDvbfbNSu
mFxNc+OpHdmGWmKpzY2XaqL3XrjByB8xDUNXxApiMHWJck81UQmNLb+CDBfVfmjt8bqGQC73TqG2
pq/A8BVfp2ITW/W4Uw4SVSY7y3uBOQJORbCmYMcPwn6JZHxHLtra6x+tCUBSAIiM0C12SlNpqusG
KCilDdxykAgLAwV658709xD3Li66iUAzPzb+UWbul1Tp5oFMOV5dqxQxjA0VqcJMAaFi5us/f0cs
528/HQ96G54JcQHP4diFT/Uf5qHBY3jdDXb5EIbm5HVWn+O6ir6pDkmHfi/YPSI/EdLzkAAMfr3w
WwFGDMT3/ZcCYaUNdFPBkuGK6Onnnl7VMmxghpOXGREwruBiEV1cwScFuloqymhch4UeH9vQBatI
oDbRpIhX5EZ+Bk0sUk2nInYYzU66E8vNVMwqkI+W0ul3VATQ6H1IKkIKeR0h1WwtbXzLCREU+Va9
jkbRfIBeAy2OlVFVzcAhOKrGfcoBdZuh104GIgkogZkz9Bpqc/mdbzsfoNdF0Ndr3WV6vgRdZwAw
B3nfVuK+WJarr8LygrukBf61B4jnxdYWlMIZy07IUHCfzKDc+2FhvoBVpNlgTvW31CyOwX9eINbV
NRL5Ti12EGQXvHm9DWsHIzzAU3cattB5AFd8cao1H5E3CunGoWzDJ3Cuc+TnwFtXufV+qBERAKzA
XYL9InrD8kktsrH0n5N2tFa+0ad3CrmhO5231p5GchpEAG8jdSwLHryiBzgZOlmt3y8tiMbBOQ1s
spwOZHeqZljXjq2XphjfbVRB7Xr0shmz5zFktIWIVX0nA3hQFNfZVxDAH0gZsombo9OP3guSGMUy
docQ+AnIp7pNZe76CA5707Jt3IHMvsqoPtS+egaYIbljmA6vAzZG0LyAwLWTt0+IcwWQswvypzwb
a8gEFO2WiqJM9b5ukThORYgw2/d1zTaxtvMrPOzmKmep+2CVeXrHSndrDr37QKY+8puVb/njxp5s
Fi9rKHfMzf0uVRerUHty1kI0COyGqdiTwyikCNlka3oXudEtAyAciyUJ6rYXQ5nXqHLg1Mvrve1X
5Y/WSl7teJTAvNb+Ett0fl+adr3laW0gH2gEXQNQnJsi0vnD78ZJk32fFeUWDot2XbaQxFNR8VBM
aBSkQUIleQKiKCOHaGOdKvykYKODA+EAaitGzFIyKhGT74cvMs9X45APz3ECgIYshYlYC3bsWN1y
ADRyvEgnckMnLVYAFvWHrmoqROC6tkvOdZyXy9pk3hX8pOHWlkUExZl8OCUWvPNISXQfhYVAgchD
+Q2YqnWaBfxHoL1j2yAiQ92RDuBdeRBGWyQ0jZt/ngntX9+WWDVwZjO8GIRpmphTfp4I4YYqG6s3
WgjGm3Cxdj7CSwQZAN3UvRdqcweqMHhEyNZCOyps2qexESUEb8CSL9zCvMatwnqgK7PvOb6VSC7j
n28tkMMfIFDtRzt3olghnhUNklXsf1pvTaQqehKwpTNIOEIYdxnUdTavI2xkHy81H5KLDhvrnioY
IiD3//wYzF/XpdNjcBjWDdM/IWiH/eF94PY98rwl05f3nHbXm5Ck+MkzKB+DxAtuANsawZd5+9Gn
gb3ivV3+OhlQjyJFkj/9+sMCfHaIlMXLf75lbv6yznFNaUqJT05i8uB/23kCaWpCaDCKL/OCfvTd
CkzoQfQVPuF0csqDbSfZlp7Ptn+a6R1fmUil+rs5AG/jbGa2jr5CauPWuo4bd+VEpQJH05rcnJnr
Rc+WAy6XPF0PYQ3iYIQ8VioxwwcjKN/PIITAV50GzEMFJl8N09mtnYJE3n/YjlvTdvvmCXHwTse3
WbqgzeCW6wKk9PPXGdiDbEBoJ9jNoCa7WM4uCji7vbMVKETyQCpSTYdkDGoQY8PeDgogLzA2LxIB
WsNAt2CqYy78uIFlbweQG4dYQAPL+qF8qyeQlKz+w8dr2ogC/fzHOMzCX+J5tgWXB5fyV7cOg8xt
7kZhvU11wg8a+tlLpM4gpatzgi9R5oETDpnY0q0AHeR9BAgT7EiJcTcgJ0RENlLhF4/lKdR/HHEx
4YR/zhAopGYqd9QxCOGHoGLugKe5jjsGlsMIy8e+KQ4IIX1D9lH8IysuWEVhilaBjRCNL18m7t0l
XGX6gftps8lYWZ6atHUPiKp226bi4z3AysEKc5v1eRqnbfzoxzi+j2MZoD4UiK4VxcUMQsyooFRs
L8g8P8sgyQ8Wvu7m5C/RoGQK9Hk0nisQUVyoFZmpOOhy3AEO/Ep2MlElHYa29Fcm1sHL+QpkrKch
a7NvF1qpYEu2DxeTbrPVQ1wfP9iyVmWnhpUrpyshwEhd6FIO0FBbK62yjzZqYzhVPomCtdjB//2u
oc2MTZJk3hZLj3IfMNACpoBSQdbQBGBRpmoF+JvlnOLCgv86MX3wxmmjPVI5l3mwbAIzwnJvWKd+
LSAzNibDEozCmGJFkz26OnTPI/fvBA9Rmkw69c1F3TAH4hlOhoBGwI8Gz37cWnQO+wFWaBdzHU+w
gEJPRKbcfeNCd5jG8KaBwCQOFL92ztSCp2Wyg7MYHtmpkmx2wtfw5YT385Uyb9hkwzCu5jEiLAHj
Mb5zq21UJ6BOm/pZtVRr0zPd9TxC7pdXG4KPt0Fdc4xWQD4WWxqVj4V/idLgIB3m5Evg4yDRUPjD
LmXzdZrA5ydomXym5jROjzj3ogGz5IGKfij5BGNBouN0C3QoAxBMpMI6Ua9ABsauKvCZ0F2RzbaQ
n4/g74XaRzwCW4Vvhit6NkPvf7XzOjpJkKVhjmk3Vsj5A5gP+YM9ghsKAgveuhFOqJa9kSwgYZJd
qQmC7jYwXZDnjCwrX1sxb7ZeC3rdOn1NuzTd9COP9tywik/p6OON7KavSAmsV6LJrSNkOPsHo22/
maWfvCJRCO9W1ZgXGXjJHZZrYkEVSvQ/2tI1rpGfJ6exbtIVXQCu4qOc8vvydriAuw687j0+CrpI
6j/lgE2DjrRPt2nReduaG8UXaFEvB1b5GyutgbX0ENcwmmMXl3DGa3jHlphd4r2ZuAygYzwyuOLY
ougjVi59TGK+Gagr1ZoialcCW+EtFUPDQ4IPlEjnoSp8h0s4LS7S0+wRChHRxrfg2aJiqSp2B4zf
bm7b9AAsgzs/3/i1/Z1GcwvX2EJ11lliW2o+WgaCNJl9pLrZogANyJACNt+qNBp1wCIe2iPTndsp
Nhxg1QCOpoa0FxyU7/c8OQljRK+2dB86Z/xkc/V+z52Qd8ivVfM9T1+HDcD++ZqumjpI6R5dF6Hl
6QLTge4bDthuvq9/umfq1NfG3+45SCow2CMQddeoftMZibPVlbcvEKwCKEsXyHQwWrxr6XRIdYU8
TgQJish1dh7VSCMHfE+l0DmbWzZAOcSODCBjNiVKTGN0SDHe+JH8nNghlJXJxsC3GZ7odLYWrcUW
yD3zlZGswggvADt5jOsSAIcKtGeAX6ePACKmj2UGicbOu1IDRNHtNQO2aE3FgiXWAzpTQ+oCSSy5
6sJObchWS0RPdbSENuiwz9t0+d4N49Zhg0QVXYKI2mrTRxY4zd1giu2tRVYOGn+mznc0lh4b74wn
AoX6siiO1I66VkEPfTLW13uyqZ51p4HHL2M56r20y3QFV2e85U3vHFiisnPQV1i69itfFXuZ5NB7
YipbpGEx/BGOm1S59Y8hHb9jS2l9kjm87XHlKyRJgwlurDl2WlYTXHsfxCqqtbKvlikRPEUnZJBi
6d9Yr7Fjg5m+GbMHunI/5M4hjnuxB1fetpACfDvW6B6bOPzD7qwScUMDbI9COucIb40NLwIT8DJo
SA9J6S2ZjyQAo16XHEwVKdIOXmXALuCUnuKBcGPIHg85RuQ8jKz8zdDB9xJSp19Ez5Il7wb/sQZh
4wq6BAw4iPH92oC1F4dfrhvpQF4BEACOLAy7T0ibBeLXRIj9p+tBsxoAt7wuNt5QgNIbdOCbCqQY
Kz+FpoxqTaxAh9Z8BVJt4bdW/eLVwJ6HoFHbMWzuP3lcHMpsGrXyzKUcofxj9615p6IEwQ3qCeec
H5bDo++ZxcGFuvKaOmRqO1qx/AqsRQrFmK7eI29dPo2euKf6UcRwcppldwkL+KsB94MA+HSlzAvA
fMXdJ/zsmn3PwmRTWpX/1a82c0dbtmtLj/nBZHD5QPXuy3wjSCNdGAoPLsEK+WwhoLHMpwGRyXPI
I60+jTIcdhaw0Zus0folKYYFNTBsANYgZpcdwUZUPngSakx0qdoBmrnGquE+QFLASYASckUVhlNv
PMyan7W0+VaCu3MbJr3xOef45KdrgvOtXI2hTBHTRAoMRIPL+XHlUBpfIAEkeBAGJFv8SVWXelQx
UmDgWXlpRhFs+7GodpDlGD6NOYRHpgedZCAaACNkdhaj4SEnLbYWI15Jz4jePJcDJC0iBNh3eZBA
R2uOBCMc7IBMAA4egVjexIxCFWbgPho91Cqnt2llxM5DMR1kirVdacfGml6fkdeiQn4PRV/PL9Qi
i8ZtDiKcJXWiVi3SWQcsJ89UEr32IEPR4TWc59YWy1zzAEjRwkWayHPKDeOaBMXR9Nvgc+/meDhA
P87OuaoykffDsn5NtSIL0pWBWNaevHFIrfyRFpJdqDSNaCGt4FlNI4KvDUzjcOg5Ja77J3o6DSHA
CJTECcmY8qSdFqvTtuytXefqO2uqAPgLqKoP1UZf7DDpi/1YxBB1Q6KSPPmO9efpEArIzoz9W2B+
7XgA9mvdZvAKeXayDN2wWUq8I7elzXiyhD7h1mqlfakBwHgYKxae7YzdvTdWBiJgvc5Wc9mCAw2Q
xbKB9Ms0WK0gzMniaxp56QNixfCAh94fWqT/j7LzWHIb2dLwEyEC3mxBz6IrJ1Vpg2h1S0h4b59+
PiR1m4qejhszGwTSAawigcw85ze06Z2bbfS24Wcmb9SYxZ9d2WoboNnqBgCwgTSVHX9NQ8XeZIpX
4PRCsRrQKA9EUp5kcTT0PaAsVlFFYL3mc7kppjz5Goqa0P7icsVCOvmKfYC7q9XgV2ucjskaCaPp
IFt71fnDLER9lUOVcDMbKhD+tCpvRCPe5X2y3KyO8kNly/XhUP/7h5KtGeE4+aEUJC9ZLCTVLphm
9SRhj3cA5FLMyQj7ATuZO3tedrnz6n+DSoZKQMR56eRIdv3jQvdO8prR0snKsnldteFmmscVOJ34
FWDE/G4A/05a6LKypA4FSzTkyWXJ1YyDMavJvZSW08kIi+Em24LWuyJg5V5lSQ/V1wqtxXsJmOHX
bnS0i2zLw+y7JqzoLqOtYrlOssAczvdbqHXq82wEJymWjeJo7efeBEJi+XBBV0Di11L3SbbmzPO+
lpkkLmQrhug8UynQ0y5U323HS1eZem7tOjmQKyreZtuJd4miamtZDFO1Pbt18OGodsSvGOPOcEJ+
SzaqLbcqjMY75o1SvI1JX2zzmJi1bB0CIzs1E2+0+9gW4RA3fZNdsxztbiLXLNyXm4pu6DdYIKSk
o7mQhyTBETh8Wg/NJTXQ2k+TTFuTcG4uVoXxLSgVTmMB6GDCwmB7r6yERxM+Hbc4680DoYcJj7Tl
GirIiMzIPupBHMYZ0DZqgfmr5g3ZpYrERVU0pQA9ObNh0wz8dZZWK2rap2ACghVkVfEq63B++mZl
OsikpSryBlzUl43QJC8wacD49aLh7cv4UQNLFAjcDmVRjtDLrUh69UXWaIK13mSlyVa2iSkZboRB
7t1lj2HEAborrWQviy5xQJTs+5fZGb+hHdOeZHWrgPPjB9ofZTFsKhPqDfh5WZSHodbfjDZNz/JO
3gzfIGL2gsPDB5UH1VpjRrHmh5LeBnNUN4ba9RveNNU2bwtnLQf2haa8DD/uf21TefN6gn0NTo2r
zLGhX5M03uliyl9ldysnU6mrs/7r47uhyR7I+uolGDCtIFBCUA9XWB0hde0Yxi1xFqiy4h4fVfIs
GZ0t0LbxLEv3KhwoyKON4w6G6a/hCN8bYKmnfgX1/yDK0dmkJsD/CVjorY/d7H4IGndxIAiOXleg
u5I16L+NY/6rn+F1w7ZzcLrzRBmthyTUziR42zPQuGydjKn4MzjIuOujXTX7/9ouxzM1Z2z+0mJL
2sdZV+RMnroWsrq0C38UparMowiXBj2WpTO8PTqz/H5/tMqxDTjFde2p48ElpXNtDO2nzJHarkCz
rK7tncyRsmo7Tyjzv7SsQmWvIHbepwEB3zAbvO3dVEjX3vsuap8906ueUyP9IqEhZRy6W6csvW3H
1EmO0p9seIawbovdQ3gqVersJNi2JEkkSmAx/+kiRaeSUVRrtGHGzTQUyeQ7Xn5DCDA+SMTQvU7i
huyxbdZ3tzNMsEFMlCOS4Lbq8k9DWVjMJhjWHCYJQnjGu2zFcwvHX4wO0mQIt2NInK5UBuQlNb1Q
zyLxNhrpopuxHCbkIG5hVn6f9Do5ypKsdzv911BZJw+qrYzriU3b1TIQ/41Qa36anKZ/s5Ku2bSV
aLbDUjQVzTnYcRitZGthxt61qs2jbJRVZd+vPUPVnmUJAxn0aqeseMKU/Perqdo2Cmv7Gevo9kVJ
zp2eD8/a4gc+ZOSUvaBVfdkm6+xQwdcpGggILf1lnZec27rTT32cXR4D7WlUfVn8x0Ajt8gTMwiC
1ECYYv51JzkgzvJgX+ium15y1gmoEGiEsEJnryi5/pQHg/2/zljhbzUnAA7VEj0ikkaUYoHlky8f
qt46yVI3KtYTThF/yJI8gIGfVjHW3zsjG1Cu7t3wpSeeugyWlwmiVlme7mjdNwky1MsVW2FZp2FQ
xIstQA2lOaaI8xdd/kkxOs9rU9gumqD8++Qhruun1DCUsyxNA8TScdC+yFLtDP2pLtx5l5JKOkWh
wGJxOSR/n1mR1+3apPqUPVKt+tVDFqc0XVlmGePTZ7ZossKKmfFw9T3koy9DlXpXdWnIlobCBN2J
Qiq89WLwrrBvf42A/vlzLnX4K1Z66JecvaHN5rOJHOSsNy/Zkrd3eLXvm5Iwiuwg64ZFHUcBHHof
1BSK+ex429w529a4shM9Aj2cmxd5GLwRXzJMZbc9DkNs6GkQ7oL8nZYWE0LfaBBSk/1kK2i7tx6b
sr2Umso9G48Q232SSlOehui8LxtkeWlVgvBPQJAQ0gXmOrk36K+Ps1CZxLpc6pSQVjPxfm999BsL
64T7y3cxDNUnwdnRH/j6LyQi9ZeK9JysrzFlJ2zWlHt1jKpPwTYpG0v7S9+x4EGTki33Uv8YnmPb
8lSDVb61OhIuM8ZGX9lIoAi+nNVLnTyTdbJV9hv6Wvyz1fWGX2OLOqhX3iD0nTIbsMZagWoQ0vRH
EBkbWfWol2eF3YbnzjWbnWcl85uZBmcF14q/lhMwhIM8wSX9XuPUWNvevbkDvoku7sRRqbVbGrCH
iOQ3J08bb8a9xp0GAiR8p/ZykA3GrIuj958RLn/p5c6NcXAyAfRgzGu9GNvd4FbaG1+lshvSMF/L
YtoAvbUI2/iy2IwJ2zRWCmEd6d3KUPTtMMQxYBqGekD+/Ion70lpDe1NXriOKwKrS1HYXNjLibUH
RHgRzp3cG4pbm1Lo48Vb2DLJiGemaoXrHhoQud2gNY2vSGih8Zdk5UrzUvOrYudEa5W8gvhVGV/r
svmcLCO9hcQ/3/5lkKJN6jovdPuc4zOtKHHCWmkdhsAQeWLWkTwZ5jUzlr23DdvaZoqe7yZAz8TH
mXxl0WhMdlbL5CuLLQajqzkT1fM0peZRTz1lhS7S9KGiIrTqOys7EXLpvwLSyk1MBGQvUZoK/Ctv
/PBcVGxRQMpORq/IXnLwv/UyFMgRuWYLoiFJ/9VUzvIKZdv9uq0s/uO29GrSodhWyqCtJ13PLo9D
bCCQVqrnR02mMY/7gJRWdW2VJ9mA3UZ+gQ3enVSUbj/yjGeZeeYd2yx7n02VtU1M1fro62adLiCe
2EHVPyxb9xQjjXodezzA7+geRgZ1nLynVftrpBZk95GyQ/r3yErPjPtICf/Bc/F5Ktp9hHnDH02+
G1Fw+lljzehXZW+/W8hWbIp+iM51pSRPtTLqW8+yi1ciLeS2nN78s5s7X45KiumzE3P0tSUYvwZm
JS7CDMqjZhG/gxWavMRNIFZhllbfo8FF9oDMWRIwoypl8zFHXoWISSOu6Cf2B7cuPln0Z+tqNIlF
4USEANLkfmPBCci0i34uzh8JNLDPPNOcVVBY0U1rA33vuom9LwyNJBGAdHxrh/HTtAt8XZhbcaz/
ROnv0mmWdwkqrXjrwdSvSkwz9ppXFG8qqSr4j968Kk1Rvg3ToF5b7AN57oo32cMa3X04T+lNVtm1
16xi1xUH2X8Oe2tXZVq6lq0E8dsLemHP8layyhXjGu+Z7lmWWmF4EHAw9pDXjqJa2dqYDKOVyoex
Q6MAFVp+k33HIqsvWWRBgY4UA3eZKHsjdHXp07z4ZkSAhk00bo616wI2nWE54B//bQom5C07kx8F
5hYfpfpddlc0wDqjy8JeFhEqcIp2+CyMrtpjNddsZTXGnuvWjDPIBZl+KHRRbeRFe8U6FjyMb3be
wlEzzAOgquQlKUyMbEzQzo3TY9hU9AFTYcVcTTT5pWyB3Yiph/WUD8nKDutuj6yVQoJ0Kf8fB98v
tdztXy+ghdhixm2BHMkiYdBCdUfg4T3WUOfqtNLyZX2ujfO6DAfj3q3Ox9+6tW76ezebxdJBZZ18
niLpkU0S8a8oaT2/cTQMBNrZ/KpiRZsjkPxFVT1xte1K+PPyEmV90O88yAobWbQrizw8gYKTLAbG
ex/a7Rdh1OZlzMKENCYX620Ldm2H5l/c+zY5/z+hd69VPSc4AdLnKdY875tpYK+Gl6D6gnpJvx2T
VnkKvKp7gu3sbo2oVJ7jCQU0Aen5m9V3F12OnxN0kYao/qvM8WwYnXZAshQz3jLw8otTTt0BXedp
HwdNe80mBZldvDm+kCD6kcW9+Bmqe0s3+ByVpr+7qTtiz8KzpyysqziutB1Q+e7Yihn70j63NhFi
mG/q8qJg9z5+V+wGcWdiYhgo9vvEUIP9pNThum104z2PWndfVgQhZHECY7VPlCS+F3H9NPa61yT3
4hDylGZ4ga3VIjbfU3UkW27kOfMrxdaKR4p2ce/skK7eVzgL3lvtOmz3DhGh+1hROKzzUoH33jK2
tMmeNJOGH+LyqeC7ZPioKf29NbNgVnauiizj0up5ZbQPNWW6t6ZeoOzCXlPvrXMaBztS7LATlivX
DokQPLKNe6ulYX1s6Shwy0uJSDV2aouwqCwyt2m7uWvg8S9j83GYd7oV4CKy3Ffr9XGHnxncpak5
NG7Z7oMpf8eMZxx9aIfNWR74en+dxcbVaebx9M8espuAA+qTyEt3stiUuO7mwsJFaPFTzEzdPXtz
C/CmDK5MvoaDWogdbasQNVBZKfvJQ1jE350IqKUsyUZbQZCxy4ZtvIx/dI1TYlFpTC7sUSfPWl19
03M8Ph/XbrAqfXKFdWyigBlPdgtiSKgV4jFreWEt4+XjR9CpM2jHT4+bBQV+HJVS3BI25L/dH05D
g+pPHm9k38fNHD05WG5Tnh71XahkR8Scv8g7P64d5bq7IjCm3a/hvAaOBndy8R+RByXCekR42EZP
C83qP9VpKqzWl2Ud74i/Ty1SaQiawME3lGytArA43U9l17ZMFV+0GNTJlv9yuTaNdnoQklpYbjkt
17HDjl2RLJuT4qK54ekbLXZZmyEM6w2ad6hCfuWyaFuJw75JFGfV8sIvNaZmsl4bXeNQ1SrL2GGa
P7QGbpTdgP8F9mu+Z0QDZH2SeeNhFiNsOXlxfGrIkQC0IwbCglYjFSAPZRt7p3o5yGLbWtVWDWBO
y7qhqkhSk+MvfVVXTSJTsXOOndY5J2mz7jxjfmISNomNLQ124PQbAl/MK0nOOlt2lC1ahI/h0lss
Yx/18swLtF/DZPE+tg6to1kgQvq9SpvdNOnKCUhD6prZWR4mM0LBaTnIM1kXkTBaAwyuV/9oQHsb
Rt4yVnaOlX43qWVx/Ee97CGHkiYPtjXL5fsd/+1mcqxWe98JIC6ROUK/6RBMW3XxC3w40kvn+lI6
CqbwLA52qG5qWXz0GYxQXameMuz0xol9S7MiHJbr8OCUWbobRJh+iYLkWXIs5iaI+Vm0v/fwQGf/
9x6BUrXraW7RS/WQ1PS6luBVG+YnXXU2poH57KPKSWPUAh7lx4haT7q9UVRn+CLZSdbfOzuT6qz7
DIs3q+vaG+LrUD1MLCxGYice6b7a2ePTVPjVZLW3e2WZN7tB1xdlU+qK5dDUabRhj62u5WXuDZqD
oUqCvPSsLr5Gi9nRqEzqKk2DbvWoi13hOPdyIc2MHk2ahr6oL0fKyt/aZblpEIf4x+X+teO4fALZ
Ig/yirbm/qp7FHnqmNhlHzfHWB6fDxhZa4+My+iX4VSeR+wJyewUlfpUQdZQDUFRtnRBo3frsK0h
G/Itb2WlXduLS8ZkxOukRgzUGJqXKlJ5l+iRc3C9hHDJUCfPuvsh22QNEMx47xB5XD3qbAtjiyiH
XqYlVv0iwAq8FC+yuzykhseyXXWd+z1knSnUGBUN0ez1wh32WqaCgcmy9EwwLj03xD72AlmEKii0
gd+uy1G2yD7ROLYAlHuEjZfesgEyobYtegMNrSzVj4WV9M1bkOGAa1V4w3lu+JpZ0fipZYC4aytr
yUNXuLSlIQCJHEv4qYJlzsIxvKEsiWOhAiUxYevsD5k5/QXzfAUrYwj9tBvAGhkemCUThn0adW9K
QBKvN2q0LBy0qNU0iQ/Ksu6CzFNsjHEa38oGdHVkIzWvucnhfiWcPwmuBCggdjx+aZZfgjlDVbQt
nwxLJ4/rTGlJdug/ZXkmD03UFHuzMVA/CsOz/feB0Bpk8JHXWha5+k51m0/Z+Kj/R995rMSCbfvX
azyGisTtj5jUbeS1H/Xy7FE3l250itCRXj7BP+70qJMfJpnRInax5fu7q5ub0a6yc5SnQqs5o5SK
c7sTGtvRzZpNHc8A2rNnz4HZqBSt+1bm+q3Ej+iqkkh9azpt9menTZ/6IfPe5qBr1sRdHP4HtJrN
YG8Nlv8bfSl6i7nsrADBkVeK+1rDSEX8IRsttHNeAh4X1tynOrFKfMlCHnXMyDkGi74rGSiwDLIs
T9ENH44gWhcixOi9ZwHG1+k4XGQJbuNrlqvD9V4SJoEtd7zdS7azz+ZCfZYlLyFCYkOkzw3nK4Bs
eLRDO1/lQQcIu8kDQwWiQF1emb8aahCVeJC47qZVrc6G8r60oDLih7yh9o8rVBDnr3Eodnka4c7+
95Vhi3ub3AB96eFKCf8nMzeIcdm3FtDNzSyceD+ZDlSrvgRashwMoiLnDC92PWA3wqqUus4Id0Y9
jyxPKcm+cWTqfm1H8Lfxu7l1uAjFynhSo2lYZ0S2viNLU2n29xrpubWaZPrJUErnMvWk1WRDBf0a
I0v1sx8sSI1z+wOGkrubmrY4ZrgXoIr3OI0tILikdZt5FYd6cWw1GzOrUQkOeBwQc4ZhaFt1+Sb6
tCBjltcHgnvlW8YCZ1fjDb2WrRlsu3M9ZF8IRqftqhtm3+2i5qVckqrIrsy+5WBr2IceKvlQhvDZ
6HL12GjBfD8k+fB78bsy2xnKt0r4RFQIosZyFsyF+K0oG/5Rly79SjfHk1UO0eZ2w7vF2tfAgUYh
yHhMmdg4Qq2hiUbxs2bVUEOqpvre9PabN6rGW9KN5j5xzGCbln3wVQFXPwKl+V7NaHDm/dReYjUz
ziPZzlVVj/l1jITa7MIQalYOyguBiCE4aE2CeWKjBzd9ObBrqi7DwuyKCfdvwMCySG8GbFRolN2Y
on8Qvo6P8hryIOwIEHi4hacJLk2YM2bfaPuZxvTNKEukJ0mkY5PUxbuoBxEe9Ja4xAgbXIpKIILa
BDaRCIqPBrEUM7MF+mTgSvRoUGyrOisAN50qR0o2b5wPIwwQHxa182TDtP06dN/tpTrAFOnQLcFB
sgSVD4I53GuQP5GEGhTsQm3lBJvW3AxhRuJnaZB1stXS2OaiXk4f4LDVClE+X8lm5+q1IMRdx4y+
q1P60lSV8lYC7do3s6lv0ypXPnJLWckOE5bT665KzJMcGeRAdaQXCb4bL5mmkt/95Y3QWimzXWJc
Y9vSr0Qkh22YKVhq/F0nz+pYVKslnLGdvKmHVMfOqJ9Glx8mY+XBqlP94hVvsmAUvCD8DNDfYSyc
v5x66pIN6+50Y0JpWz9GVcv40Ch7v5kCZycb5EcJwD7gaROiur7YRDtw05WuEV8mTNCvfamFPgl9
As71PO2cqnE2spsbkCKwTY95d2n9f4+y+qh673AjUgy9v6HW099gI6B9YWAcTCbp9KjvopxE8Ty7
bAfpJhuSVFVPhFgPcpCs5+9FBaEdlhCXY1zJdhNhH1z7q2qpH1JlJvZ2EPGdH0rYoGevueUXp1Hs
de+BrzNC0R4aLJT2ILOMq1U2v0bzH/0APfzTCLsfXC4834XvpCSes2i1CAtboyjA4fKhlScb2n68
5mmirvVUAwzcuOdJQ2ZMSjTFvb4L1cg9y5KsX6pkL28Wwe6e+NXzAsCfaYvXctKDZyV7ASQsXuVh
xqNoHVdjtJVF4KKLr3A17ap4RunR7U6N1k5Xa85QdiTrvoJjNB9kY+SM0xZb4nwjWzGAHZ+yHGMa
2VpnSFxN4Lhko6yCaQHU1pyusmQFxBiC5hSwvcn19WLAnC7+Ej2A0nUKIH0liw8D57vziyyPS5+m
UtqVNHlWHXeELKxNr66LjqWu4OzJknd+VdRs2UyM79NSklWqrn9BNzU9y/4NP9kdvunMOksPFxjR
cy9MAvhczINMgeoESDEdXxk9uuAXxRJw5O1Tps+TarN6NKMzeSl1zQcantF501nY+rw3n8e6LwFX
6slqyiYM6JQe2fzuI2wt75YcbV42zw5k53SayLammbMzia5vXcezt2aRfpRxqQDSt5WVID25Jx17
QBk3evYCXu4apL1vLoFus0WyWNNNA9EHc7zIM8UCblSVKBrqNl9rrAwZfublogLsrYg/MUsTiiVy
xpQ8qAH2v01grt1CJ4qbLEjyvTM+T96yIvLQug25P5oQU3E09HpevesRtGf0JI48/6MPjO3PAs25
l1I1wkPoZp9eH/4h4tDbBZHm7ZNAIbbFdphZMuJXNL9b0ZTu7AXN4DbjIa5L/lYEZdwI317T8if0
lW4l1LytQAcgCUCfV9pbZ2jfPE13fRVE2NrsAqKdiuPXBgkidQL4M4Tdqh94eogS5JgwtfhYIaKh
3jxPRQ+cPCGe9AICEImIDaBnByZmOTZrMh2bYeiYl9U0fhqBLfqiaM8d4fiQiP1fiZWjuVoZ7SYs
tGpbtkrmDyYAUz3tVwgtAnSKPjW7m/9oq26Hod+hma2rUdbqk9eAbWVy6jdeVOe+Fk0/g+6POkeO
mL3vD7Sh+V80n8ju7WIv/9pngEn0soObWrzooNX8ocZtXVe+hnmysuqKaaVq8eMS5h9p/oEQ1tbg
P5N7uMiNTvNDZZmwtswvsAGqI5Bjdie4n/hm3BMyUJRhpc95CsDK+qZH+gzgmzWlFxViRYdP2JWb
MmeCnTLcl6oyuUQ2yOo5JG9nJYj2j0W3Ay36hzLk+VsX/KzQlN1BQntXiI6yTpgv5UgAKYsWBaYx
ZfKYnbWq6RfwmPwlc4VMEeEFIJLDjzQO64s2GbiDpW9d32vvhnPsQVCulEC8afBC1gVU//XIO4CI
p3nAb/tizuOxECrWVEl2GVpMkDQoMps54csg0dvvIvCkxyg8eFW7cXTcBIOixjPGHJ47LapZfLbV
LrJR4ev77gb0Y23W0wAK2Txqhav4ahRlIO26V2cuSFhOxbzugrw+ing41B3YXLSHSM0CX1c6dT8M
cMwKMwf4Cq4LHXey/ZGDp0hJmqjtsE/rsSmIAvviOsCcsZERXWXv2i5CTDJSVzYISIEWwX6e4TGY
eOL4WpBrR7bl7mroFJbuQX0ghu2b2HWB4lCPsScgTFdVpG+qqWqOXYKS+FWeVvDeUv+3tllXqcgL
u981ancoSgJdoCMZJa+iyeb7BUJMc+JA97NxHnaQPXLov2bt430+IiwxN0fhRfrW6tSrqpfVESD5
zBMWufiHsD9eNxMgk06ffjBX2dBkZu+5EYu8OisDn9kvPNo6agN5uApKB1Om1P3rBYOjz9hlA4f7
fOTn+nfddl5F0Pk6Ob1DCHlz48T9n2XD1yO8+VaaNoq2JWLGZOCLfFGN7r1rnSYRgro4kdriLY/m
apN2AJHr7kfmIOIBUNdBR7QsN7MSude+Dg7Z7CqvAYq3wRQ9aUb3nlttsUXK47PNU2XjBA1fHkqH
yOH0Z9UWPSl8EtVaU7w2Uf8trM0Wab/I3iU2CZVy6LZBX+crPm/ylGXjzov4h2QlIiZ6ZvXnquCf
paXiLRvI6+sVW5dA7JI4284ElPe2aE5ZVqB1kxTvQ6muxGKWgnEjvkmYiJHRTLZtEZzqEpmFhIdR
1fpbGWgfke4QqmnqJ5X9xqqb+34Dc9E6KroiiNkn5iEVqD7UbfVTaEXhY9JsqPVPZGtifzRjvLqb
FAfR8LnNDW2PZG0ddtYaSeDCaV7VVHypTDXyPWNk6+tml8ixw21tDAjuhmBTay876BqLhMRNPtra
m/0ucaeV05zKNvVde7J94eU4oGeluy1I91w6IIt12LSX3OqI5qLPgboYPKxWqIg0Nt07Mf3YF731
YRQhjCxCTlehevshRQTEbY6FMv3wHAShLO/TGjL8MI3hkJN58iNBupjJeVxNFnC+QvfcFWHocc/O
KyW7hrxLmlVP8dDyDnZHc4ubhO53i/WlkWpfYDiPYFfrkzm53joue8wkEsipYoif5KEXVvxEdvQp
zWr7CAQqA8bbv7oJBAsiS35mK37X1j9jw/piDdOftd6SA4vME2DspxIWojMRRzRtt1ojDPC1wX1z
4+TpGzrb1mVkuvfbOq33Zdhkt2wCh6dE3bPoZt/ssnSTsahb6xCzUImKsbzSBrC0mb3qNKyGK10Y
KOS4yb7O3PCET0uA/I0RPc1eZh0CVmpHESXaMR4MGJpRPj8VcTLsc1SBT0DDjZ0mxHTuoyxkMQut
FXhMte0HnALJNWmbMk6cW9aG0Sasz1UHrccUNslUHBERk2BJnFcY/0Wo4a4WFOSqTVTy5iaQeEsI
6802PPzzZlG9N82+V2wE+PPYfW9J2q9qx+qQn48Q3e2AARkTHkVoxqtf54qdk1b1xYdSkRP1knY8
lJZpraG8Nn7L6/JjtGD64FBvf0ArbgEng30Ap4oNXieMDyYwrAahan2MdtdhaitUzCYtDCWIi3yE
KIT4vNaHD+LpbNiSqv/QvKD3M1BSH56FNpA1u/VHWPCKQNiv+oBCNqIyjeZZqBhHHPj0C4KMHgEJ
J1jLYixm/ZIrsIjG6GNuk3IFL8kE0x2228ocmWRN8xjZ7ImD0OwveMYPl4a/9Wl06y2AM/bKTEDr
0sugWqaOdWatTUTJuylzrby1Cf+ywVz1Np8SzZ0EbetxQDQYlZQuNJYoKPI2QKOA/YZYytmjqa1s
IONbVVUanESaP9w+JcWMWAak9+KVnM607RHYWIMUslfYQxl+rxnptbIGx59EYmwSQsC+YfU7vUg8
TLrjYTuXlz6ppn3XxMFl5m9RYvsEZvE9jQJxI5Da+Yg0MWXVinpFGxyJu3y+2ebEhF3U04pAAug6
pKxJTLGTVfu4W0FmaLfG4gra5fEKRnxytYeuOHgz1qNoHWJKUs7fiq7AeKOYdxU2dZup9L4ADl53
9RBDfOH5D2YQv1PlCv4UG2wIDrztDFrbsTdBEoV+kBJobWqEYQSn2ziGMiQCRK+0Ib3ZSnLRl1d3
mBK4srOuXneIaSoIkzFxC4gPBAQQJw2sVedljq9mBYlIpoc2DuyXofQIqlvZtumM0h8KghqFF7rr
BEc0vyGzvGmi0l5Pbt0fUa6wz7HQ8JBPZnALDeEyzeSFmrOEvjpFfMqNCpCucZrQatv01hQ/we2o
diz8LT7ZFSGxaq8hISGUJnhqeVRRSyr/NJ25w5lMWPsebZYoigkhT462adug2BWhSFdm/N7YWnUL
p1H3iah94+1NhnkQ0zG3/H7qSz9qQuVql013Ge1R8XPS9edGDGKFiDF/uOodI7wo8oIwT9LWN6Ld
gBs6gD9FjSRjbuEo7WgaUu2IQPqotLqqllygN275SYyXtiHbiK+gdwwDFwvRzD2jbL7rQyX1e1e9
mgR0NoY9Tb7WKsfWK96FsJ1T3io/6pEvarQ042yWVb5ppuSvxgC/U6OyjZXMrejq+JT2w+gr8eT4
I7L7LfO+A/Xc91Q7O+JsHWymADsd0cOU7oIAFzK0LISj/DBHc3gyA+BbYxmtom60Vo3gd9KVenZU
RA8F1CAwOo3FwZ16rDLcojohwnVRa7ZUBlARA49AHQ8KwLKsyERmP9Wjh8XJyOJJq/tmB8l2E40K
lLVKzPvMShugleVb2xTPigrgDcXpZuc0zacmUn1l1JrJE5by8Hnmde5GWHJzeHBDbHyWmGjXR8kG
fWRW8KE2rVV2H6UXiSMcJZXs1fytaQywciwL1jwUcCgwHl/N44gdT+d9pkFu+q3TE+tAt2hMEUtu
7Cup0vEyAjJExKfZpm74xUG9ZTN6OvaeIt3MY2izGe75B/W92NphoG6Ek37BIWdcV4TMNmiQqps0
Ak1YKCHKI3p5ykcEopqAKSqzTcN30EjbKnHvrNosblciiHbE4NJjghatrer2E2v8E+6PLbre8c3Q
NGVX8iD5wXRLAXAMWSyeG/azoUWi2XDJmwh4JW3VsGNVa52VPju70gjHXVba2joGYOMLF33V+BqK
0WJ50/SrDITk2nKS58gTT7bl1psWzVjy1pm67aHj7WdH9WD8ovrBOxwqTZ9k2w4l9LmzC/StYswJ
EBjfBpO6aRy39qErp9vAs3iTBCLcIHv0qSFEs6m6ZnjVMsJCGeybStfxvvI8TDwNlLCqIB7XuCH+
D13nsdw4sqXhJ0IEvNkS9KQokZRUXb1BVJWq4b3Pp58Pyb6XHT0zmwxkwoiCSXPOb+48KpcYi/uD
8Ge2jRSsH2Zj7WRgZEKCcqD1nQaLjwaFNz3IgflM0WdMfAaeq6+ADQTU3jX+wJRiW1tIetcoQYAO
L7tbnUHhMkgEeuT8mwkEfTaZ80plJm32eGXR//xEZmE8RUl2VYJa+IOqBS9Ra3y3TfLwYqiOSZ9G
h2KmuzYV4Fwl2YzKOTmsMqGenjCjXWvYsvl1rSERVAZQ5wJwSml77PQCkNeUIXIY1qsAxdGdqrBm
GWqreRSWAAVhljleQbZ1DbxUbOFo4g6RQkjthcJKfcoTgABefcADsj9OYzQc5dazCG2zP+YJ0Ck4
NYzUDuF28O27ucjcHQ+3OhqZWh1t4l3bTpSXGfXbIxpB4pjkLNo8eEm+vJrbkQzos2lXk2BEl+VE
9MJdEeq/RJrXHNO6+GzcnABKYY7NXsQ5S2QPVrObzej09vNxNHrEvZ0Wc1hby/OVZaHOohfmYVAW
h7hqN82iODKKFCyCpmBj9eWnHYMK6Iaw5PqEWlqMZ3Oz9JW4jFlLucFRFkxfmYfG6cUi7L4NFLU5
ir5BQGq0dg3d4bFRU7CLMdPSVd2U70na/Wq7on/cK7klb1MsLMTA50C4KL/00S5Y7BnlOkNuuUt1
8arjea+bqpj40RT2FIxHO/yA1FTR0W00tO9ZXZCV9Zzk0yjCQvNbtU4PXSdIuIu1NqZXTfES7N35
x0i+WegyogTBDL5tg8Cnk1p+QP06lO0lVegu0JT143QO8lWsBsFOZPV+bGuEFQpsApP4MHbwEhUm
a8BgJ+MofwFiHuSFHfFB2q7CwMFwhS83Wy2uWP4GxiruAFEiFQL9+70sPJZWo0m8BoemI0AH/RjB
MfcrBx5b/dMV2U/iLi53NkBUbdAtl9UxdUyh8AWNo4N8VpU+lcdmKWRVFiZiHrzmy6P8v3YHOLP/
4+jR8drtPEYEF4udVo0+7sPfWZz0fmsik7axFROBkSLdD3XukdThgLDCELt0E9TD51XjNeAzI6cG
ckcxgPjbzl8RJgtkACdN6c5B1seHTMnRN3/t8c3b9vFwLYLqnNIPHJGNxjKsyn+grxYSKG+hafWY
rgr9tUUsnXC44m6ctFFWAKNJJ4SJuAV1XtB3i3yrjeHVISsW5HeMyD8a1TV2wxImUC0rP04huolN
o59mDa+XHUQE5943fMPe4IKXzMt3T9Ig0eMvQoiUw3hQSjvl03HnSzSjUGY5SsusiTijh3hDPWTH
QI0Qqu4UplWQsU7cmgNaMIq1EmSdV8oESMs19FXqheYdxaOiqtKjV4ovHjaGLYBWD+ZYYDapJ906
JkWmj513GSNh7AgqV7DG/IQlxNpq2vJVzSE1Diyj/CirklWfheWrlZBxRtkJFftiB9FerMnCeByF
ArIxIfWK6YvuivQPUP/NKSgS08cjuFi3iqjPKcIZhlYqnxXd7NaZGveQYdRzxUySnLQlul9TGu0c
0WHG3pl3x4nKHZ9AsQ+Io3+WRYBiQqL86AOz8tFrHUCMRtlFUVn3tN6wqbI4+hFW8QeRJB9LavP7
EEZXFEKd33lEPI1xQS8U+zULmL4UYVKvGhUfM7O1fxKZd4kF0Ec5atfvCZbcSA3CcelriFZES9Zl
2KYHHQn2tZObYo+sp9gJUgdrUJrGWihdu2H6uC6rMdmp9RLv8IhIFURau6i3LwD98e+LhlsBn8RI
yvh7oFQ2THCSCfo9rdRyIa/EG9Wwxa0d1e9dq/1RjF2NXDeESbL95GEwL0ncxEMHaCzWiBCn1yhJ
c8it6UwntenmPDvVeTWerCV6NwP1HY2m3ntDo3zgBb2JPIOQKoy9ddBnmylMwg+Qgj8jnJdezEZX
3g3VUvCTUMeN2+cgG60y3mbN5H5viF83ngu2vg3mE4HPcJ2ZyCkNZJD3SNSvXaTNf7TeaPhO6miv
rACMQ1PF7a6Fe3aPzQ7WO5nw3w16upaXfDU49DKf1oyrV2bVYsZh7j1jiK5GHRDaUKLiV1b9RlYg
JkcaVyvR2N4dtHGwDWMHwnAtMJ0SqXglxPA1691BzFF3H9vOvfYIW8QFeGacl5sd0th0RzL/nfFj
jzLnnZJLy1bP+mO3PFI2yros5OHPs59t/+cl5G5bBLKfR6xMOYREPmF/LC6/j81yxP9X1uWWHG+G
WOUgWf/H5nP/83DZJot/tcnryLZZ64q1oVbTirVdlq2ABFcMqsum6jCFIZz6n1ZjMJkQLPszBcju
BoOyv+uPUx9lNJMGVCxlG6ZRfZRFtQyzo1kiPibrZjv/p46cM7PIITmXsx7eLE3lc3BzwwdEFN5k
W5Xb9O6JOe5kmyxUuOlqPAbnR1Nup28h3djzpA4rw4OJvP2jTe4oWtGQ31nEf5eLP9oSpV087dXD
s40Vp4+6u/Fampm2id0q3FkV2tulUlsXtTLVS5B7MUPf1P1oXO0zB4h811VlOoogyjc2jjzXchYs
n8J5hV5d+T0GcbFLcETckxiBtQw7Ede5taZ7w3poMmIpQfFil0N7NpNs5zLGnrC2ZIok0uwAc2yX
suQ/FWiY7hB3+SiazLlAP1Q3CssuupXQfhm7KWGGr76kU3dEDCU/YWcb4TEDkBsUldgYnmbjApKj
H1eKH5GDDiM32rsT0H8pukb9jt5asY5Gu9ioQnsj3dyzxOzRLSzTyW+R+9uZTUmmR0WQSdMhyjH1
XqfDoH7UzghgtEsXNgWRpAzDJDyZQuOPpPoy2r5lpQygsQ+tTzGa1TqHO3fLYkQKqqn8SSx/Psmm
JtT7i5flB1mTBUThcNtC/V7L42Vb1+sfnjU0Z1kb4lKQYZpeum72wKl10brM0/FWREEBDTYeN0o4
jjfZFpdMdgFHXWTNw6byFNf5b2Ro/j5ATGg3E5UEg7JcQxa5/lc8WtFVXsarRHxQ8fJbPQ8YevwP
TKXJDrKt5rs9d0pw8Vpy+HO5nmDvvmkiV3G1TOet44ZLeIJuW7aFVnzNCzKosskqB1C3WflL9uuy
KR7F7KuVpu9kNZnb8jYTFX9cocATWgeoJDGvEuQKHPQtqRJnn7T0r0i2/Ad0+zikFczPteDbs/3f
xxHiL4BDGvpWXu954KDF94lsHCubfPRRcCpfkAw0D8a06OfU8bSSbbIYSrV86ZYiTBTgnPosFs0n
qDn/3fE8WEuFs6909e3ZJLfmLChfnm1ukv9WvYbZTxN7K7dpk5dSJ2Uc4V772Hq22UoHiKDxjvII
hQzT47AirLO9ogOG6XRkuJPKxB1EzbuPkEDQJmDOsJVVLSpz7AF6eNeO1X5EQbCAfJZY4XJwPEb5
PokiQNVLdYz6CgtdcCZINbH2iuwPw8vAt5UmEealapJU3+styP1u7O2PqWjGfaQwY5N7s6lN911T
zevQhCs/dLZzDBomJXZKdE5VtAiRtMx+d4aCJZgXfcqalWvpfckTyFrsBva7YVqoJHX5VTaVfchs
Iq/EWVZBTJk+pobfa3Qe1vpUe+9WPChIgsXKxvI8911jarRXCyZ1sloi9YL+GpMcebBBd/EGg+Ek
dwYgOt6/6bzWgz/OBt9VVb2py0XTjulu53nFWR6ITy9zurnHKggnv5VsGxl5NlGLCpXH+t6LqwES
DUPeJAc2OTa5uhMQ7lzSON0AXcQ3bF3snazdRs6Qgf0M412BWsh7OF6rqsm3noJTcjYuupejfSdI
YJH81fpNCSrrQ0kHolOZ+q0PU0b3ucg/LG2amefTy+GikjEXN5yTiKE7oyOafQzKRLLFCz7RR8aT
YkIN2evNnazV1di8O8aB3jHe2Jg7OqCCjo6ue9C3UrSZiyD6aCciWVlNSgoajb7XitDxI3ICS5TP
8QeQLps4M/stYawlNuYync/vc28Uvqnn4d7T14iPum/2YpAiCz3bG6byahTNt15X8KZx6/mVH40M
RzkRr85YuygGtMiE5LEf2hVUQx0NQVSzyh9dMbwFQa2+Y+0nETerxvSCe05cK62Zq6tKzf2ZNdBF
SyG3omWOYZfmS1iE2aNJm4L4iAf9LWmzX5XtGvsWX4dLZKEPNzPFPeV1/gdz7/aXa0aXYcq13/hO
bFOvtVgsvbazWDEhL8hhdx1wCStdeagNfwsX/HVUNKsQs4gPM2kPMUDeX1qOMJzyluHrcdPt8oRU
bbEtNeK0hZIUG3dMKpLe8TcmffVucCEyRJ0XIdiedm/mUDYEAuz4VxP9UENh77xWW9D5hbueVWKE
RRKVOEm7BG1VkLG20K8iGYv3sU8WdmEWHWU1q9EbBTRxhnlvvwX9TB6qH2u4Gsb0Fjfmwi9L2i2o
4GTf1miEWEqxx/8IV4PMbvYE/ZqNudDKWZkbN6b+/HlBDpIExRoQ1CZRSPST1MpWid7FBG/slalf
seG7hYIeyKCr3YaBXmJ/XYD6UrTqQ3c6NGvz4mqxWvsYhKtdu1bfyn1In3qnHlPp1WR/9XTOH2bk
ePe8Qq8ez4iPwTJmbKVxJV72TQjBEWvG5nOpqegt3uqByP1SG0gW3wqsaWVtbvLq1nrpNgoq66Mr
a9xni3wn9/WepV6doNk/apVZX7tRHEw1VZG10PdpnYlLvhSdOp5E0umEa6hVfTtsB1ex0TLS7cuk
aw5r3jlfEdFBM0A2GsuexGKMmef8lOuNfVFHjb3B3ImNGccDgrVLXe6SBQlMfI+Gi6w8LpXXrUVS
tSSMmo/RfhxywpJthIOYazURhCGUw2S1XP4ASQCbsxfYM1kL4ERUp07naOGq4tBH8/ujKvdoTTUc
Yyu95Nnwh1km5SEn4nUZhvrvAgVMZ4PRWu3/a8eoetOLzk95HtsZjmas2kmrVwDIkRZZrhJ3BIMm
PUEwwAzCVyN1p200QKbUMjV85UuCJGAPYj4vpj6yTR7n4pXzKqtubb7BuCPKsJz/bBd1i3xRYyvo
MoYNU7lAW0dzEME4pSiSrgBgDMVyzCqSyEtbbNJ7IgQUAuewu/fcKj6qoI4usuZ5c7BAK7HoXnaO
XaLslNFOWEgX/btqF/qLjREGiJEO0AtH1MBSWRzfZSVqyDEh4C7Osqp1QDkg42U7Wa3mIjkEowdy
eDkTGc/8VYzx4w/LJtua/bjJwpusWflIiHVEE0VWY8zQN7a5BKKX0yPbqo5wMeyVrGa6Y701UHBl
Tf6+LtT3mZ03b/K35wvOa7ISBYPJ5XcvwKJZ16qNrFa4rfNqYjsvq56dI4OUIAS1HCuvFgfDW1YR
4iWxTGrN0grVV+q2OdokCwgkzzV9tVm2e9UmMxTihvnhTOW8SsLQ+QGA+NSwhUkb31Nrib+IW3zO
REK/Vz10EZLy0R3ja4Z6poYrTCurCwiObF+VdnDsDBGdgkCJ9+Qhi32JiOerniefGfJsX93s3MwZ
A3PHrb6KvLTxIE6no1bh8usmoG+I/cRfBxLxLRF8FgZa6CaXbCoSkDhheCJFuksm8W6Lwlghxwl8
o8rsl070pVjltcbrzZc6ZPmrLBTbzl6JhiKRHfxwUHj0hxQGujvW5NPCegBwBfQcDp2KxmYPi8Xr
phNgeXFo2vonPpLKwdLy+d3qa1676U3DIP0TI7JfhXB9EvQod1fBNrKj33Wfp69xEqNbmznKFpq+
+llZicaktdtqrm5/RPaOlFj2zRBi3BpKnGxcJTuFiveL6bp6NJv4txmXP/spMknv1M5eAzFKls3F
SQqhsalJMhSYID94kZH+OZIkymbLBYpUk6x0+LDTevLWekR6qQYIcCvLHRH5hJQfLuBdkeCGgjox
WQLtWy1Cb295ZD4BvmebOkIe03QAK41g4dt2CM7Wny6s78tYaDdDbY8Q0esVWahwq5ZExCzkLgm8
TMR7VebmjWO8TtOfOhYgxrXsbHc/5z3yhxMA5cYnzqjsNYW8Gpymegt3XkceJDCOv4B6qJeMCNga
fSV7XdjFYqwqDgyPSGza4fc6d5u70Bm0adJfHRL3gLudiIgphWJO0Xnykl9zgQvhNKKdi/fgXwIa
TNXpHvZ4YetbQ9RdSd5qOwsL5WNoFUTl48pdh4VqfIL8/DlaSfWXiQomuaDfcd/XkL8jgvVlhTjE
2PUrFZG6A1Z2400ttfitBqUia7KorU7bQpwnOLYcIYug0kG6TN4pgKxyQ0ZFA/aX7MFGbBLMCV4H
zVTvM6nVjaeT65ZVCyHFS56gBb/sHEAX3kcDMvZkD2fZZMA+2DmxXa9bN9Xu3mB0oDwBEC012aQZ
FoJvXZYe5QnL6HMwGJmZu8T7UgsWtc+qv88BkFYzrq6yhklTuMncAE+ZZefEyoZ8dXeUNU/X+nus
ZCAEHCTpZZuOacZh8AobFg0nyIJJyZZPA7/N5YTQVeZNWqcqaASOYFadvPU62Ydlp7IU00jgT4E0
cJBHEOoej0GJCtTzkqGbHRFfTR+/OY/H0o+9+T4nhDtmS9PvbYBXWNFExyyPGOnKLvnL7mx0pZk7
3ZzIvmXjV4VJ7DsxTX82rAmvjsJ4r6bqV5QiNCH3EaJVfcQpvT2IUfPd1jD4UwZv3MhjC0MPjzW+
Lb7cO6pkevAjt3aB+cZ4XwGGaeb86EXMIKCixTdZII5Sbuo0KDfpf9v0OcYvvvYQ77b1+DaHEyiv
wEP729xlUWzc3bI37qlQ6PTBtBxkNVG8/qAJ4CHyEG20jTsD2Ozk8eP4AoMEf0KldW8vp9dhswXu
HiCIDretVnrnJos0aent2nE6OGHi3Dq00S9TokAz1wGglWYIOxqLlp08mIhgdEVLjjVN0BU+qN92
ww2aNgCb/75e0/9V5kqwgdkPMAofkRtcOh3Pt7Z/VGVbZzbrRmM8kzVcPcudqAHYPap6wFki3wUA
N15l02QI0nl9ouJzUYd32TaL4KgVfBiy1nTKsO+spuQI/qgsBnt+rQCHvDyaYEFi8TR6K8Mp4jfH
5TPv0M6yZ91ckdslU2yM4U0Wnhrt1NIQF1mbAre9xI27K/UsTn3RLlHgpnZWcm8ZM8pnlk7orE2T
7bPN8NLfnqoy6A1Ve9ViWGW/Hcw2p1a9yYL3CAWPgWz1sy0wx48mVqczij7qbQiD5Nxo9h/PA1LW
KShvtO3u2ebi39VNj4u2w4hgBTJCvjXZ81mPk7du8vILY2B+IYV+HCBBHGUN50hbXclNL4tuWmd2
h3+0ydOstvzZdEG41qo6B+RTOFdZuA1RQgdCAAx12ipVAaRLLqYZ1ykc1XuTBNU9SCvCa14S72Rb
HhfEKhMg5lFRVv5cB+qKdz84yINNA9PSEpViwwT+U6n4Q2V0s5uwj5t7I6pbR6DwBb3X5l6miNya
kRL4KnRQvB7Gk9ObAzeAnRHwqTWJVJBSmt3c1blJXtvEPcidsgnjLY3gfesdtHmsLrM5newmGnie
o/HRmmN19KamBxU0h/lLE1abotoo6lit29Zp1poVCoBHAd7ziuG8DCkUjWQI0sWPa4Ox2bfWCEr4
8MM5qIYXawhRbI/IScFL+Bn0ydaKEDxILVY6JTMAr9Lq/RTbX8ItQLA1B3UIYU4oEZhuddDXHXMQ
v2X2UXgY7uj5SoAS9qdYgUgaMJrLbB/4GNj1Jhh0VRmPICY+tMaJdyEDAgFuFUg6IOVh0E+qQGuu
0xSD5ALsJFfZZZP+ybqLzgb0wroy1EveZwfcmZVz3VfQY4fRPeQDBDjD+EjaMWH557JOBu2ZD5F7
F7mlHWcy2sQ7OoKJRrnKi7mDM7VSJ6xlUScmfTvjBuBVQ7rqBGMki+EXdbhqUeu9LSJ8MyQGe65N
eI+hcTbbRN0qGKOsyvhTCPFORmgdd1q1Le3OPQ25MWMwtmw+i3lEAd426hOiZd9AWEzYsnXDtnIi
jE11PbgMxReXiY7IrRgrdJ9H3zENMrelop1z5qq5NalXI+PKY52Lk4XgbBgBEskVPAhTHU7enO5b
bWyOTR80G/wUx3XrOOE5cxuxVjv9WzjhHwBiqt+EAoqGKqqrBfzjWuvmh5LE9T5HrfGMTCK4EsaU
TdY63bkqS6Ik+gh/SwR+WM/DGSDBvm8QZOya1C+aauflk3cojLleZ8wbWFqZ0crAXspvhn5v1Qsi
MOy1jTna6RaA8E+kmn4s7pp7kyy5z90afOBwvY86GxE83hu7VYDrpV130ijRSQCuhZYEK/beYLQ3
bNg26s861Wd4dWZzGgEaHJQl4GG0Vzmj1pZpNVMUXqOePEgWIcxSpEhGxGOnfuj5j8FWLlkGzxdx
FD9LrqCX/xKuUR/Jv6mMhGmD5pp6nMtau5kwPExee9K9djOm4G+c2jeKKD73RR0ew4kZRq7x/c5R
6UPvrJDbG5e3t8oJWTkDmhRO/IFzLRPMlBiqXTfNLrLnn66puufJTTufUGAXEQp9gB0wGyO3ZDuH
cIhwhAgh02gFLl5ls0RKvkEEKPwxib/avMI2Ojb3jOVDCmIFeatmyw39q8mwiJkIw5N9wJSjq603
AiP6KgFdtg6S9u65LRwzt8UOTTXKQ9TQDyaK6YtxaP2qJybQFG9omqrnIY61c7cUjomDowMJMytW
kR4GG7MHqRdpOisUxenpe612E6ap6wPK2sZl+KWQeUCJIUZRiFDGr8Eaq88OWXMG7X1f4OvmuHCa
9JAciDpBT/WYHr+ELUAecWVF0vnkPevKvODzna9wA/jIEjXizzvWAqFez5CLXyePAHuj9zNZ4fCG
sArDZ1eDUArUHhy+mZwnkJcrfKSYVbAo7FMVDo/ZEbwWWbi1vUV9th6+QjfIESgzgDe6egaIwSwA
Hga7SOBdqEOYX/UaVKbu9whpMAb2u2k94HyN7RB1dlZm0ak+QtPlRi17EMq9ggGLpirIR6IXE4YB
iYXKvc/1fJsiuz0Tasx90c+IouXdK+zlG5HmdmWhJ3/wZh0UqB5YB8d2j0oweEclDdyjteB06qT/
0breuYrpZs1WoRvL6novUFjCU/TPESDqru77P/E+MOAE2+FGqdL5ZcSr6OwQPC4XAnGY6ffMcU/g
H2Zm2VPAHRz/nFi1E90IgS8lyUY3+mDVlpAo8qQmUNGFJlm3ytrXbl2urNTudkDXS0BxngXohsFg
C5n56BQkpfQSzS2kY++V1btEeUptnSbJrpo7czc0tfdH5r3DZerVLvgl7GYN552x1FsgMsqv2Bj8
wsrDoz6FGAbWartmpe7tB4BnOwscKLgTUlJKwOKth3DvWCVBD9VcM2d88SZrfMtGNIocaojJpJvO
DN+LXLFPz6IeS+dRtZn5H+wGilgjrIsVMHf0Rgsco5sD9Kw9bxuEgedHHuprGl2fz5J5pashn2Jg
GifRJKRNmX18ZYW+KcJ0PmJkv+8RirpqSfjbWhyioOqc0S2WLyOrMwbipVjEc8xi0s6q2XTXcejm
S5csPTc1rwq7axMz1a2bbFeFjhr5mcNjBBN2UDrWH/2QMfOw4s8009E5NMs3y5js7VTErL+XInBf
hNfDQ+u0ZNP218xp02PE8uCYBU68NkoIALCx45Nlm1c9NGBveBNvFP6HI4gr4nvJZlSaq8CxkcAe
i7N+ETjT8r3EgNlLRhqqMLBE01q8rkBg/rdQevJFA9qmpYddhhEhqRVUIDWm3OsIs+DX4CB7viQC
FKFv9ACfUwy34EjgjunBsQ4H0FhzOM6sOAPOJTRyRlD6wItanlpzflMjMUHtCOz1hCqNPy9VZApm
fzB5WGbmAjRzogxeSY/0pNBAF3lmeQKRsR9nGCnAlS692V+VDv+nwkzStY6rpPAlZi5aCPwW+LON
M84FnALhXqZM05gK9vmrR2rumLT1pwBu9IHXBmjD8kc0xtmHWuAS43VfbhnwcssogbOEChqhs9LJ
eKEcz9VeZDEzhAGw8pR1II9GAxx7tUqWCmDPAKTA3BTmUV4GG8f3uAmLQ55UdNlT76xxsAYeQkoB
EFwp/BLFtNgpbb4L2zfp8l5GDUpvA1AA/7Vxm7b8PSRHgpeEAOs+FdFnhBQc4qPbOQyqteNMENwX
vBEA7XWq8XTR/80U1Leav1jXdKduzHfN1DBMggpMHTye1RSSUAePs2kOTvS9LCrjGxLyKHJONz0N
rX02KjdBEGCht6q72lyMB5I/1d7YJ94Uka1fe4nwDlFsXRJSaX6mI6vUqQXCfwaIcfvkmvp81rLk
fVJZpUZ1iIxiBGV4MWmqA3Rt0pa/BxTo86EAEeZNv7VJeIPlquyHcEQ2/9WPjnYHtusija3MLARM
+mltwdUX2dCuy8z23mABOK/q/C5A8L0ZgBHsImy3dZJ+q5gYIF8ZA62sSKbKqsj0nDlflQPQVJRd
2rsR8ycjA/5irYuwN/y6Koc97IjyvTebdj/BFvFlVU+dFrxxY2GgqbQvTJf5f7reXutV+DXbyrwr
k0ycEP54GwRgb9O109cQKZfXsNUaMsNIYTqDk22sxq53FTRwI4SdoaRIzOX8vIWp4Y5IBTsRScYy
XDliyjesol8N4hz04us8x7kesNiPwn7HtKw75AtmplpwdREIi4PpvMYLbrQxZvUAMCJakKSymPX4
U1GMYJP8t0m2y8Pz5bNrjlXIffU66HSrvMwoJdCz1UFOa00droPtjEXi3orekxakQHCf2jDbhtB5
7c6AWzROd4TKUTfE8+6hqyExQhI3lJssGNzEQcl7EdyQO/oggyQ5/ZzdNjyCy7LEhskqv0Ruyi/a
quGS7eVmKoggwcLi3xubErSv2+koCFXKbl4ghcxl82M5ALcOW7weglWqaEscgdYQLNaGrMp3RynW
qRpiGftlDiMo5uXGtcsV5dYTn2hrqSo2EqooGyeRz/leHhk7HXcGWcTw7/O75SLyKC1S55Xt5Nla
/soUrWkSsAifLa5+u7BVd1JhxPF8SO7jAQznr355fpMZO/sCNWqZA5ZFKu+/3ExYIpPSwvhOVvO8
3kWVouM/s/ymAtxniHfGXv5J+TOwIo7iekScZKg3OMN/yfOyKYRjvjzGxxOWjRIvVQRkXayFNPps
myq93yG1gicToI8H9le+DdBuyVBPczZtVL35IfHAshiBUfcN/DriqUiO5PVoY0ZUOxl9vNtuZNL7
gfOK1PDPAebixmsjnqiNhOi2S9u7fPZ26r6OxH22ojHo1q0xRm+PqTvprfKYOSz/ugjNtudDAzus
A6Fuw7V8XPJpyK0K09d0JTflW2BFekBeuV955VAc8XX0QJ/JzaWAiMC7oexqzM/pW8ZUAEQA5oz3
rik2/9iUZzs4UoBEdo3i+NgU2QAayo738u9NbUuMul0nXfpNTPpR3rnHXYJauiqtbF7Ley3vStqV
rP87DfGVBQMgn4k8Q27JtsfrIOuyMDIcQ9o+AqKJ6OPY3+SDf7ya8tY83wa5pyHyuarBsK/lrZA/
Uh8a7k8XlrpPBJ1ZrlX/7BbbEOQuH/fXLJxBALwytjmzAd66u1YXHUzbaFsIiM6dPt/0peuQw3ae
2M5OhAIkMHZ8KxU6J0q4LXpCVlqU/+sP/+M3yE1sryC765H+OPLx9FCTwaF0MPS17ALk+N4jN763
AWRNtwwu7+PmPuAU//hq/gGq+PcdNEjjlTGsSdFujajQxCZxoz+VPlc3zztMJ3jUHRdK97NzUYe3
HBPLrfwtQ1C/ZrZQt2g0DsJv8+jcjboCzGPph5bPWp4pt/7fNq+vBMIBUbqWb8KQZFumMCxdlhdB
n5B2MuFYP1+f5QC7Fhxg6v6IBNtevsFTb437ubBYltSbwhkxPnIXcOX/+3ftMjsEEVhhrzCAKyyA
lOe7J5IXV18AjEZpN4u8Dd3b0i3LN0lWn20l0Z+lR7J04WwCpx7BrGRvTqjQR8rjZfH8Wv/xij42
5X5Re+Pea01fvgmPU7AV2CmfXUuCQPaFLNjbHQrdh+cX/nyXZZushstbqA7DtgWkt4uceCv3mfJl
l0c8z//3Kyjr8qnJrcc5sv7Y/Nd+Wf1X2+O1rWrb/rvrwVaOBH9mHkK4cqsMeEyZAXIbbBDOy8Ch
exBNQ52F6qxv8aEgT8+8QD7x0dYxBnVeC9FdHeYGrA/POhELoZaYTqfXAlDK2PQna8Gqiqm6FqPb
b01TMJVodXWthiWxmwGBmRUJ3q3kHczFYhdpirFZh3H16uT1Px68/KvyPXh8Ts+6bHy+Js93RR5S
jlm3H7AflC+jLJqlu5Zbegp9yUzgPMm7Ly9Sgmecwazw2g0BtHpffiWw2mmVm/9oHV3jj8JCREmu
W2ZcgzeQ6r7bkksRccP6RMkOxMGhhiQLvmFK9Y94AO6OjMlG3mNZyMeeLNMThHJZI8/Zz2LWj15i
5FtVTKfUrBAo8/q97GQ0eu0Ozm6Feu46KsPHCGB0X5Dy84O8oHzycouevlvYMHY8fonRe8Mszn1g
loPUvgd4nm0L+UY8OwNVU53D/zB2HsuR61qzfiJG0Jtpea9Sy7TUE0Zbeu/59Pcj2PtQR7HPjX+C
gCNYRQMCa63M5Ljl96l1r2zaAeD9chXzxGImjabPTGInxsY1gAsJUAm4gDfikjVW4g70o6ILvjUg
Jxq8KL1ibGceM7HYIl632A+2dRwIzMGfuwceCUdxYK4TFMPm1dW8iwoUL8PnpirzJAyW+lZqkbYT
44vf5ZpBf6zVh1FL652sa4/iri63VuTSpvkZakOw6rMMpn8g5H83aMvEIYlvvyjPCzu2pzmKNGwf
iPHfKomZgs6v0+4KIbt+IDStOAnUThc0xYln4U/uJ8l8f8WdWOaY5cbwgf4dA8/UB6fcGACkocWw
NBROMl4Cmxl8A0PgNueSiTsjHmtPxvZoEB7sZuiG/GcyFx2WGX25k/MDPc33y0VYWkVOdPn/D8Va
rQe9dBXvk1gpiB8jivNafCmL3Fw5Bsh+sKCFmEEsdKXGPMhoLIou4rTzkktkUdjkVZuz+LX/htXP
H0rxOz+sMuZj89ReExZwwSGIPAYferF+xTmC6Vq8JmMGHczaG/RvcK1gT/bb6JBVvi9vRfc5605f
0IBgkMaL53WceFLFim5JlrphTHA5KDBFKoSJTYsw8XeWZI6SFOUPa9n51+djDxLn2mfwurXkK8LT
dyZeqnENX2+GE+qHLX6IXp5UW5WP4mKLRZ3ILdd+qcMRBOe1BwBk6SzOvhSXY0VuuY1LwzLep2OD
9KWBqIM5jDlTTJwNgQDpQZTFm8cVj9jGT+3zjx9zJVsFUid/WEaKWzg/eeN3D6D9UTyuAUy6BE1P
98BvGig3xJPy71lx9DxVEZRTHew83nyGgnggRZYt3CdMiAB4iNalYdkDigaRLP1EsXN/dkqZHudf
Pz3JM9hjeWfm9cz8MItaR00b/Cf/ee9Ebu4lsp/L4qB51A+9Pp/g81GSgmOjNp+VEapZMa8sqwdx
7L/VLV1E67zOFtklEfdjKYqcOO5/jvphOyN6i46fTvVvdZ9G/XQmb5rwEZorGx9E3/SKo+GMr6IY
572qeOFFgikFcCYwIjbvk5ltSZa6MUETFPgdfYpaIzt3EtOtGHzp+qFFZF3dI0IIF/z8RIuXZXnj
P71Uywu0vGiibjlMHPE/6z4d9m/Dz6/rmE7g/iwk2q/f2Ci0sayd1sLiw7Uk8052KX+wVfxb9091
835iGnY+gxjnU5/5DF3kXBSp+yM3jr8WU4PYg4rc8o0Wc8hSFLllQbZ0/lT3qSj6uS2EAe1PpYQS
IcpMgHy8nPjeWd6KR3jOilpRHjFls61OimSnOtnTMr0TTAVsfClL4wQjF2Ux87MW8rAoGYlhz6Yj
1zPqcS2mB6z/ULJWMAP/havNk4YpY0MQs0uWj4AwIX/biDspkmW6FUXxKFhi07/0WR6Dpe7TI7QM
03tVjMnCBunVyaO+aSw1Htdi/xsRYIC5KOqfvboLdvMbLy7KkszT6lIWl+t/FkXD8uqKooch5e/0
LcqfRhB1YxIRO6FEvEbLZD8vrOd2cX+WIyu0Sti8JUcDw4g2WUg+7ByXbuJYkYiFwVIUuU/9xCS6
1H3446Ll0yGdU0jbUbsSFXgvgVKgGiB6YCnXFCI5pg9XjiJe/SSmLjeJkuQgrkwetWlyGGVrVSWW
cRB3eLmj87v/wZj5YamwdBU5cfODrMWiN3eajVypBemJFgbQpKhwZXejk+OOgc1FGW7iFZ3tlOIJ
6Ec1rN7Ei/zXqlXK3hbpbFwnFc7BNE2OERTBoMQBrYmkrPBWrpaya3gS/Ge+scon3mFrNBAgY0Je
LB+Gqnh7XXXPArNt4AAIZLhrxFUV96VMgDKpRfach+BMBJ5cnW7wWEO6U8/2zE+XX1zUD7do3rrO
V13sWUR2fs0DnJOjow9bcZXFaZdE/IClKC7sp7p5VydaPoM5l56ieflLqu+raxNpvRUyhkjFean7
2mRhv9cgAtyqIGYpAj2DgDQ7ojNJq6HiO9MsaHqmVschzFONIrSbSu8pUJK9Mo0hR2Vyzb2yXole
Y5P0B2nM9Y3cJgTpdV22qgJedZE4ia2vTYcAT4WYoksc2Ts58I10C2UQgsvs7LdYJYkaHqxjpXrV
A5gsfM2QxgI8TyzUi0L5Erv98xTR/sWDBvYL+JtyA2tcDysHRVGXQHiURLgnyh4WiNAs4i+hY8Es
qDfXIYQLwSJsYafi2987hjve46L6Cd7x0OpK/tqnOqpasfstzVmSl+jAn1xPJlI8qZ5bZzS+O1jr
8ey6Hg4HpYYdp+tWXlWWX8uRmF625PmLKsfmGkYdwqsCaLvkbJIF0DElj6lRwN8ky5sCimCYoXLi
uBFiLG791IIpCTGBDkUBP1L2VWbmt3GIipvIiSTJMgveszSFWBgjvJGF3iYvoB9yh+5dx3m2r+WJ
yi+RCw05Epg4NpMBeGW77NzCLIT1WgbwqbkIicowGG7qJCMmyKk79sNVZp+I1MC95mBsr2H9Gtoh
uHdTAtAluLty9A1aTekoqvIEkW54F2HlyiA+0wy8NZZ3r2DDvst4Qu+xpCjroe89dhA0hKZDaFVs
ci1TJEXRkF0NXdfclKhxHsYpKRPC9kyeLdDV9FgafDWJ10puoYrW4Z3RB8Tm+l6FF8b9PUTBeJtL
RHPA/GvxzC3HF4HhPMAyE6wLv17Be6ptLcXQN8NQpXC8EUyfaYp+Mi1CnQlrVTaqqUb1Cil4aDBQ
AM8dP78UQO0u1ZQsRZ7PfZRhQ+2gNjLBpuXqKR31WFsruqacRJIN3j+VWVtI68EB5e74McZmSA2e
W5eAUdvs2/eoS980XOnEhQP3593SwTMTmUi0QlbAEtOOv3F3fvXTSH0fqohoBQhxnr0+IewaHqyH
UcGXbAyRcS7stD2pbVgf4jjMbtwCBch/LX+peomHK4n1q6y1zyWsQVc7iB46s6iAvkrll7DFcWRB
9rgVRdGAK/QF+vV0W/arFuGO1TB1D5UYUb6QWK7pODzYVFkSsFvmjM2Hg430mxWP+lkMVVa6crMc
/wA4DKXOBFq0HR+cYrP8gtqL/vj+GM3jltpYP1RNvU1laG3WLhLLrZc8IVQ4YrTPKvbKpn4GaFF9
AXve3jAdH0UJod36C6J1gKGSHrKmqYeos7T880GR/Szb8HGhGkigNrAfLBZTVgJBd4E/rb2UHWbl
PIbtRDRYMFkcocGMiGbjUqi6VO8h21TWoiguTxLL06fKIiZsuj5m3xPoUkwLvXBv9n/mvxNHqbs3
sxLM2XT9YJ0mIi8ZHPTpeWb6Toc5RWRFUngjCPelLJ62voZC8kOlaBYtDeCOTfdA4AwReF63Iq4L
SYW8YFJSy7ey9PxDa3YeHO9+8S3Pd6I97PxyF6uwNhWjZGGwlmzUwrEHHisv8C7NlHQRvCe25u4/
NLRtjJzMq+ea4RYIQ3jO+wQNwykROVGns8tGssGEUS1Uggq9wf/RURwy916ObnrEAf8vh8R2R3yF
rOw/D1M3GSS3j/0tl7EGrj/9OtFbnGTIcrW6xPWEo8DtqBs1CFgYKa/BlKQQTFxFcXBdGAsDtwO8
LocY16fmXIa5fLV0EjkU9M58+Br8yBwc2lhV/Lxw0MQYJOlkvRqE4sMsJVo/HSqK4sQ1rKMHCyLw
+VBxtg9HJKq+bXICND43TL9qyEPAjo9jZr7FyJMSuTTa8bkeivhs9wEBJwrMm02Cn1HGW7GNMl95
knO/u9hq+SP1FfmpMzP5SfXLW8MEe8M3DdIF0kG+fq0G/5dV1urZJLTk1U4YCmdOfo1hM3gNCukr
eGTvQTTquXd1s9C8izYihbcxgLov6dSzL1+jTtGfFTfIXpToKLrwzUme5KoCfnnzy3i4tJ4SX/sp
gdxP7VZ6VJI1q3HFnE003lQUfQCa4shx7d9y1KFeamO7BLkUvyZOCY+2otVrUdTaqjtoqKZuct2A
EX9lGk37BRkrqIuMXt0GACpfqxZZBBm83n7CV74SCpZvzMTVDz2Smffc7J8JoWnejfz7aFf2V0Oy
61OSB1AnmWrzXo0EUsiWkd4h0YFL12//eJZZvxOypW7GEBVxs3KfFYLP4LCtO+I9yYV+vR2RhgUv
/E8VsMi/jZ/qVMMiKjYZL3nnlFv02nIY5qzsOZEM81TFzQDndps9qyCmvyD9vhKNEmFsz0RgfAXJ
K19FlelW+BfsLt+LYg+bxFFxhmgtimVo6/cRL50oiRGbTr7KcL2pIKLP3jASl5AZvnYu4YoBFl26
sLCZ6RWje9hsiMWD1hNq2W3hdtZJtLS162x1pTN47lA7GV1mHghjgtdWLto1GJ/gJIpWIJuEKQTt
WRRNhIjQgVTdiyiO0vDd5pt/E6WhTe7M1+ldC4nvcXvv4Aed9BgntXwNXGDEvotcVZcWdwJ9ttBO
tI+5U79EYS2fCVboHlW15lUJYZUvIvsiOoh6eBF3uVQmN1ElEh2Wo8AEwFA2KoKrGeqxiek9iu4h
cLR7qj9WVbazG7tAsLDcQmOen83Bys5BA1huIgvOz5JMUjWFDc2sPGxCp4V03AyqB1+xkAIfjGcY
wuJ32SicLbyZ+UEUwegQUq9mr7neQ0mptcQSTN2UdnBXcPoRVZP2qCvLNYHiRfxOFHWyB45v7VR8
H++moZ1TWzKedD+xrnlkEGAxdasH+fdAtOSRT5tyZVmnoEZEzp6SUYndNRa8ivjdf+qWLiJnSPXv
olWV/b8dr9YEwDRm+FD2Y3XrpYJw6cyG+o6oLp0v0e9Udl/0vjNfK6uHHyhVs0viaybMxkVMRFw3
fm0L+1F07bX4Ugaa81ZWqbyxy9C4xrmDAEtZwpYCL+wLcKSfEuRX2zBb24QNXeScl8ruw++NQoCY
odnVg6M33kkyrWgfxL78BKtKuRLDW+ObnDvVzwa/EWFEeggP46AdsNnmsO7mxqNjwjnO625BbKmk
qygpM5hx4ai65MypFzP3N62rhqcScvK/DXMf0ZwvteBICH6Gxn8jj54cbkS7T9zjRYwWWjaVZgGc
sLD041wUzaqjRP2OVzuYe3qK+mjokbGXzQ7s9jKEYelnk/Dyk+Ub0jZWMhVZqs46GMT7HtG6qS6K
pls7M0qG+4COy6at5eqFt1Em9Me2vrF2foSbR/pTOc92F7Ek7TNj9/hk1pn+E0wiZJE68zxPHy9t
ElmAVLxxWxZFeQvVujzoWtGdArs2UPd1c2QJGgt+LIJVmfhAZqo5tFhu676HXv8SBbr0WyLScj5R
kipQxWXGryHuvvuSZL0pZpXAdqyMT74JNzhLFO8BCLW9TyZScVly43Mbh8Yec0D8YAMFIsa5MrCf
MZGZ7ui/MwF/A3wo/VI9dJCJTmKFzSI88mz9dwIzstq0zx7SHFX9pW2IWYanuHp2avaETVsoD8Rt
NITnoLAE7sraYFxz3YOqamhQ9dZEaSDHqMUpTXIWOcsqcQFCgXBtImhd0K/5olid85zGzpsyhNJV
bx2HawB9b+nH5UkUGw3mudQKm6MathBTKazLjk1OqFtW2c6LByB9VXS+fG2L3H0JyvFdNTz1Jkrj
FAFuqcaD6Ooo1jlQDPcuSn7r7es4j7/omeq+uCO+xMyonnLNsl7cfe8m1nvIp3Jf93K9t+rO+5ap
+7IrzW85EVlI5hTlofO67A2Zu3VrBPYX9pEXRB6yW+lKkOd7gDea1ldWc93UEGR4nFHWnZAs/R6y
o4GXCOI1LdB+C7lDAzI13/Kal6VDpZXapjAbY9chKXhrpoQHY9hUaCNvRFE04LDNbtWI2haS1WeC
nTiz1xRENyA4usJ2l920KTGh4j3bknZNrWL8ghXgrcmD4dsQTIEeNXgOeKCg3IvVt3Dshm99GRjr
fqoPpvr/7m9DubT0d22XcQhPW1eeDeHbP+Mv9f9r/P/uL86rFh3IbUff6qkRrjs27I95N5SPqqWr
e3Oqgy6jfBQNKZvfuU50gSiyesynuk/H8uWEzkpy9qHKN1EkxoS2dIpK3vFkJH/rZOSjnVTfLd1E
Yx86zqoswRt4+YOU1AaASTBfvVJ23tbiXd+08Nhskl7JHkTS69yvrH1VV0pVbFU/ki9eARCPSUoU
YGiXL/WUiKKpSYDu53JSbFq2a3A9/tMq6peiOELUwW13TgMC2paqeaSlHDPpjb39kHO5vrfIf8BI
5rxH4Jl4qPL06LhgSdXe+jKYrfNdg4AOa6HTPRi2jeBoBN9KFssB3lfQxACPj1Uu7TTVGb/CyNDt
G0YVhKevwLKO4hx+QjhfW9TGFSVs5+Y2Co6uaWzEKx5UrtoLcSMGqgOatlOruj+ppQ9n9yS4IxR1
ZnEdw88A57L5Eg0iaeHq3toEWYFEb62jHus55Dq1+5hYkfQIQXSzUQ8OMmLROMLposEdAwm5pa9Y
goCLCftyLxVJu2fzBy2+9qfQ629QjHRfgxAl+Kip24egapWDHNbJ0e1j/eZ7KpoYUj6+xn78h6DD
5A8H+8jBnyRdhx0L6d9H9GT2Wt94tyKrqsdsSjSZ5aGfQZc4ddDUCYpUEbJh1PlNicHFQ5ksbzsn
a26iv+iGwNMW0cgBATTIaaJJk52QebRk2+jRg6wDXbUqvkM6hECEgTCa1sj9Dh208mZ4TbQvgNZc
owRQhdbr48WyiSwGHW+eraQLjhlUxmdHD4wjZo/s5Axjd0qKvj9KcpCfEy1D2Mdtg0tUuVA8dZZ9
ifIBrdcSI0nQRO4urGsZBQa53NlO1gN0hXQZAqj2jn8i38ah1Ty6sD3BG0zsIDMO0UBF2z6NDVI/
iDv3z4EBPXKjr9rGxyjlZfJLhQ967fey9trbNlze8J5+RXumXRXB0F9ddKigoE7jTTH4AUxY8Mfx
bQLw4cbjj6iyty56ZG94ryt4bYIJaz8GT8SS/glMefwhRdoPDL/Ayw0PQ7lnq7uk5uPsdvq+nUaw
Q/Q7iAPLkXjo2VCZAySdhJj8yIhLVBv9u0OsAVvApDvDjdrfS4TUJzb+EdK18uoYQwMVMm8AO6P8
kFQKRDKQ9/W3ELYWFuX9IdWl4NmVHOtmKaBphRC8r7dA7gy3O7RxN7zpJnsnRfGe7Yw3RRnSDNoA
uX8LCADcennXHsRRahgdS61TTqmldBtsidkJRFDIVnWKDDYcBDncejVX6QOEiKKLyH2oNKcWUfm5
ZeneJ4KfkBMs44i6orDBoeHAWycoBt6MvEbKsZaa1wYBy1Pvygn0FVySBL5t7JYdSI+pCKOdsx3q
DJ3LqajqA6Al3ciOoujGpbICnRiuEHkAJGdabAqmRE199J5yfcjPvRMVKFiQE8nSR+REHUrj9K5U
QpS6lGis/8NxI4RROQD1/xpbFD+c2kJH4MhKaPWhbjlEnL8P8vGUxG/V4PvPzLnuKgst46i6YCva
VHuSHcvda50vrceU22w5WXg3i+wgSuIgXXOe6iZxroYhHaAuGm9OUwEprNP6a9tbxUrrLO977UnP
AIqcX7qi7FKb6QAe8LWnpGpAB0h5myT8gzHjAXaQ8EcRlCGfnap+m+Tu15HR5Ffs3GcZEvcrQIHi
miqFv4POdFxFulxclwbRygLrbz8dSZ6sttZy80qIDMrN0wjiENFxKbZmb62srsRn+Z+TfBpa6iPw
Qqr7GhOjCmHmdJJlAFGMO/mA8ys8bexOsi5N7yFAhHQoii9S6wMhUa27DpPjPTan2VfJiDDQfXuu
A+mLpFJsHyxMBVdLRrgklKH6n4tTHUrd3TWYElFHCKayRRcNL8jUujSIfqKuKOVkp3eoAohibWrp
NoAWZtOEA+b9ovwRAFxwMrl8V7wB+FubD69Wzqa9HCr3KR3TdkOoWPuoNiFsmFafPNgapCohJG7X
wWi7Q0ZULQyOATH7yFYdjdiBE2SaxTtLDm5pLBe7hL3uXYZrF4sB1uvYKCUM61nywq/z19i87a+R
CQOKMer6NzRF39wqNn/mhnuSMWR6MOGAa4rKiKX0S5bXJvR9GBlwaDR/+sG5uGma/dSq8LukY6Vm
tiSAnqghw2hRw9KhWjCg9EzGpHtxy66C05wNhGjtLT8/+wlQQNGaIuF5cduxWonWMPYTNC/hlBOt
Q23Gt1LSv0XTSHg80oe4LJ5EW6jb2JwgWmJNHjzktSzdQpSEyHvGGDyInEjkxHsfVbk4LlUihxqq
vwnR8ZmPWlplK7H2IY6olaizKh+6SbsCdwo56Hrpt5xH7pJrpWfmyR1V+o4hqlQgkZ76yMlxEbk4
T5RYOTt2o5xlcFRg1gNlH49QxYgGkfQ2rEFraepTStJQ7JZjFFf6mY85zHb/GeZDF8MKwZCJwZfR
WmQ61q015Jt5XNHsxiGn+NBzNCVpjRyWvtFMByDYNLzUlUAEQbB+OFA0zKcUP9BPZHfn6PrrXKeJ
X7CcfHAiHkHXauRj5debf/1PS++/4yq/Eg/ehvk3TFdB5D782OnHzb9JtMwnbfLkIYTYFaj43qht
+ZxN3UQHVy8x84isaBHJIC6/yOp2A3VD98PBI3SVmm7HagM5tb66VlFQrEsELLwAqJlXpd+NrBrg
0COmsZWPpu+Oe8tpfhOWO2xiiBXl4GerRkhH6iZ6FA78YE7XHP24/lUmrrNjzXS2oTANCjXYKOYw
Udk6P00JieywWUklEzlEszp0+LaDjbFC3couo1f2mQdAeC961TqrltcOXo/huXQLgoubF8XrGQyY
H4zY0a2Vq4sVgr8siHrCoLONsW5luvrdz7qLhNdzyJBEHKBgyCeHXybhdIjA+x7AEbNNdaJzICmP
ZR1Jdzlky5ujZ3Qv3LPOWgR5uamq61tgUnF0nesURFxWY9Ylx+UoD0veJimhXEI3VbqLBjBo3+sR
xFVRt0A5x6eqeKpivbt3LIRqq4QLPWVL3o2EjEBeFvJDvBcpR2QFhRxkD4rGgtmh7lc9UFPdId7Q
iG+t0qMANiVD7D6WHTj+JDtbXmcQ9U+SYS1egzHrd2oG15ioS2Fg2I+orGEw/aeuGVlIQGmq7gtU
9DLbcB+SKYGOwsmt4l6b0DXFNbw4PWuY+zglQazlB3uwhpUoMoNo9xA2CgBD1Vy11Fem/jUwau0k
qmypUOEl60fkQqtsK+pEoqmuipsIzkbR5UMDjHnaUM0nFtWGmuHfHbL0KE4s6ly/W5lOrW3qocRj
Pf1I0RhEcno2TAgIpyoDs/rNsqRN5/nhY5ZvMwDB91pRgkd85n/6oHCPnaJdISKPLz1iVXeR2CNc
/9BaGbulLh7aFBE3mPkjWQolII2uhuZ1c4qMyLhj7DfmY5vA3I6Zi/qRX1eoaNls2twYjaHRyO39
XEYhqdiVWayvifOl3c8N9TwtnsPKfhgdVgftWOArKhr97jiR9GAEZ28qaEH4N+mN8r3Banka9Hja
FoL3Qf2PwIylXx/BchSPTL1iIEvOTLQrgjuCd80tz4bN/ESNeeARa1yvYEWuHrIy8R51jGSPapg9
5a7Xn0U3kbAkU1fIAuUHURR9FVjWN0ZB5Lg4StSBqIiBJERX9nD92pE95x6nmnOHl3s8aVrzzXNL
WEKmetVKWpSkwpUb2iD/RTcYMI947v2r6MHK7y4HinYORp6/bAjqg+Q55h2wqHVHQazYKr6NlkE/
WnfRoNSQe8o5zhlRFA0Qpui3ImbBiPKGBHOsX+NK1rR1GzD/Rq1xWfr62E4RM6usfawW4c4eiJiA
ztJ/zEFDbJBnibaaBTPa2qoLd6c5Gszh8Lc8QvUcPOp1BTZUi7Af9NhDbS1GVGjSMhEJa5cRtSzU
PNWxZ7WRe8jhSYiFuBNTnwvx8N/cVIRf72tao+WHtoZD/N0kreIiDn0SOeSaE/zXp3pCCTVTCKPI
iaQTgZJTwqaWwElRCXVts3dUPN59COFLNjz7c+DVFOcts+wu32R1xMxSs4udgA9LwhoZqIMoJwL1
0OrJV30CHjUTkqacfgLaRCCPTIE/MgqI3WCDxCgA7+5JJGpR9yMCR+XEv/GfrBo7P4NIhQOjSqF9
FM1tO4IQFdkQ2hko/6MQNwfE+TjtYNmbr5g9IEESwTMS2iYuRHEV52bIXs6TVWYP9wlyByDMgC/o
W2nQJCB2ze+h0X+5sEXEWbHvkf/aGMqTh67jKWvaN4vLeg6QA9vViv7NH3Rn209RtRHDZM6ZGSfZ
iv+7XG2RE3cAH5a/1T2ulYRK2llu1E0ZefqhRqjtZGpZfjTZJERFWK4kudl3uvkS868NowehD6hD
5g7zCCgla3IbQvpRMjZhCYh5AqWlU8S1Nd0skUsgbdgW0ILw3W2VUwWzhVeYOLq0HCa+KO4vHy4M
EGWum+lUUChaylqSEhd7Pwa3wjd+6okvbTXjknVlf6p8s5sTTQ/6k6tOVy4ZviWKWpyA/BYnJy0g
HRfZ1HZaZSuyQnpV5EQSWW5BtJMDG8YUO59Nciy5VgDQYdHxrw9W7ljpMUggApgwotPfFIn4w0ux
STSYZRR0M90JwzROMYricmQCcyqy9YjBK02sYbPcGfGcLkWRc5QOeSsAvEzeGTyBJNoU9rckRqP7
+0Y3ztEUey+eA5EEU7HDxbEbg+oiqnLXQNzBs1mNCFmDVigamFLL/W2z7EusVCXqo1oKBmxCjc1Z
q1G7YwTJFyB5runED1HoyBiIRBTDABZiJZD+lCwpuzPCkPVqrKwWVRQp7M+WnW00ZLrqrB9WXoK0
ro8+9Ua2C3Yxquzusf38cuL+WcknYl3WI+jGZgjOAaUfcJ1v1aQFNxpdk6zwV3CU4Sgdc/9iEgtz
9dxmjb+9WnVDcksUPhGpUxgbB5bVs1zUa6aMHBc6lsW8aI7QDUxb21F+BH2vHsYOBSHTRpPW+lqX
dbrTccIQxd60aLFU3i6oEaLU05XUJvhHCBPc8MFl0ggfdFUx14MySFtXqpGFadUd3P/Q040vmh4f
0zzHfockUVDp70VXoFk4xDvol4KtAdAvq5uL75Xyio8jyGQ/yzYVgAy/uUD8SjxJiEtXknG9eiFG
FbBUa0jZgl1XTBrRtUYULiYKnNPrMVc79I3tapNDUVHZ2Brb/k9lcWHs1kEqhePH1rl4QxSuAwS2
3DSU4TVFojRQMFe3MsS3Wgg7PqKZRfsndEFky0RSrfvRsPcuXDdSXh9q1eciwEMX6CZXWvfBiled
TlxM9+rYk+kSIUjWY9Uvi0/3NLcoCtwxlnlMo70mDQCBJeL9m07as6IY1/gfv7F49rf2AH4/l8wI
biLCdOyRtacONseGHo3wTf64lzrDIbIfeyiQDng85QvBtKhn2CgwyCk3OgelC2a+8SAMtj1bRmur
0eGcAvXkS39qF22Zsr9OT5AamvU19sffBo3rtOJDWbDJliz3lqnNzyKBHUnlFV0rXYtY09Dhb/Qt
FHPkUN9gEL1kUYUCrglODAT3JsacoOmAwsdIjtdmPVGKwLW86tX6q8v3YgPL6wpdZvRBE1w4Nucy
CyeAE2Js10TlDDB6GdemkHaJV7mPA4zrY2H/yGNU9TzZ+z600q622Qh2SruZFoCtqflnYuV2huP/
kuBhXWU92sRKP745BQYLDJCK9NtCIhFeIy04agqWPCeUH2FcsNfaEG9cv30eFHuHEC7hIz6hWJIu
421lhyRFP6NCaXZj0TebwY/znWS/+lKarowwcbdlnGKfadOdYUrZZfQZsKuxDAaK8uD1YQ015XBs
5O/s/P21M1jttimfqgip1hK9Luz5W9PJ35W6hZ4FgiRbQ/S4bl+JyNUgOwr9NSqeyYrVoLIe4V9d
OQimruqhT1ah5R8MXZJXLZRdZqi/QiRW6ARJQvMVsz4q5E0aor5iwxgqK81B0TyDtuGr57TfXa8o
IXXKfoXj26hGkK/F/k+Cc5NNpb4gofjSEi+J1wW21O7sQJk6+TbqvrE32Nr6obEwmREEbLrqH8w3
UJiY72Fn3LIep33sXHSVbonSXTWZ1T9zerhtUR2u8+rijg0CsumwR57XRF029Q/DD5SzsVc/R2nz
TWkQlJfr4a6HrPybcaLrzTAEIo2Oo09nhk4hmWyIGYbY0OOZWJdZAyFY+L3lIq3KHFFgSZOOec8i
y9eVYl3vufbyJrYw+CMpcNbyXZkY7iPahvUW10647gvrxeyTjZY2TAQSNLRx/IbGfbxRHBzeVVkH
q6pKvhIvCsixZg/dRwF6SURvmiVCwpNOLJHR/baS4lfI/B+hTrNX1dfWhIGuCCJw993RDtRfmRT9
SgL1Z1VoiAWWMPPL7KGwcO/Trhl2doKzIFCIZbdj4oj8wXtTsIL2CWR/3ZA9yWFxKyZDVTpMjtjf
WmUhvdDxg31CZatWX8F7V257yZzgzvlD64erIDOxlkyBuoXXHzOFj0JCjJAJeR9cL8yaprcOlWOZ
BA8WgRirPM5uSZT9STTrWBTm9ypg49Xrd9+Ok40uxwcCVbAHuTV6LZ0Lrt7uTjVqZh5U1ZuCCPRt
o4Uw8nRttDEl1OhVqR5WkpH2G1eTftowG/luSyB6oG11RKXU2jL3Q18+I/OGGzrR91gB9saIJdNP
X9Je3umoeu9s3yR+mJiVwOAxk7I3R87CU7v2fHviEPvSaj5s4/HrMNbxBv6ZZ78cf2a9+VXNhsfW
XKuJWexMr7+OUHNGJsxzFfqTimleM2is7ayCZzBT8ajp1TFyXcK0zX0XSBs7QOv+fQjyb44XP5t5
c+lNYhrl7tWv40NFDE7U80yEdbWDkg1qmvbiQxxIQBvEaGVsbKKcHbhUbrSS9xNWeSM+FFXWYcQd
4IyDHxrSALQrPOPbUPff0KZOVlYsvVQ2RDZ1oL5XSfSzg05PK/p38GW/CdslLlbbj21wbPTkeQBG
vo7l7EveQF4ewMPURkRUcz2edETE9hluAGL+NGxH1bjHAQmZWnX0muYRTSM0BG3s411t/a70CmoK
vrBobCP1nupQ/kKgvJL0DslLOYW2Kb6odfoYQc2zUsbO2Or/j67zWm5Q2br1E1FFaNKtULSSs2zf
UI7k0KQGnv580tr7X1W76ty4LISRLEEz55gj+P5mdPzde9Fi0Ifb0K4a7Q6//Qyy/AQ9IiZHkzT2
PaEY1QndMBQ+F9t0kyuyDkF2QIU7+1svukOmq7eeN0Xrd0kgYeD0mb/6jbZn5XuCXFYv+t7lo49O
Bsn0lW1uulRtxypct9tWleuWj4VFgs6f2eG4YLaXUP8rrIDd+pSAUm078tT0lmCx0T9kFV6fvZUx
TynXKuHqVV74m+dEKGfw08qxuTh9dzD97r738oA8h4e6iz7sgr4RCRnRDSp/d9HU409aDQGjGVIe
BNGfM+cGEwFs40vKhsZQVDTjyrN0CMb9RtBn7Hy65ao4ET3aUAckOlgVl0t/cTpA5Tn3xgU+POc8
HduFdHEE1AWEI6uInisn/627sVkUXa6W0u9JjER02MT6btD9R9eiiJxinLPLaNhbLVV23Ycffcd1
N/fm2sHM222HowV6h3NKtsTiztFypqEyxEoU7hSWuxc8CCE6RUBoFthhM1h8yC4fI5EnMwu6USx7
0/UR/HveYkhVsSye2gKPqCHT9LVp4dnQNskjAfBdiLc9NzgqyQf/Rx/7/mBgREY3Zm+9sHvWxITt
pt9/iA6n8UlL4L30H03rr6MBS9E2IaPYz/xlDkTQMODIIcYvS13j4qEIkyINZAQi0Ot6AWKdbYt5
8HaETF7cBPMe7uD9UP8YHbXxpLg8K/x10uQgtIqEOYWHYsrpIpNHg+VniToJVhP5PXMiD1FS/REy
Gi+E0TNWsl7C1iOopPwycK7z5gaVhEEiWJh45HOWxz6Se4diMerK0+AzNCRfBKurIwKiV2rtV4+h
RWBH16wIc/yebDqAzBvGk+dzq3GmZeb114RB7uYOAVJpi4+qvGSm5OpQgdPM+tkeipFiPM8WwqMG
c3J4G1HyN4Bnd3u7ujpk2SN+b6N6sSu1Mkx7pLAiNCNx8XZw+ntNjfUu0bJ7K6IgJ5O2NO1yY4FM
STkrCtp42CDStlqnWAIIvThx9IW/Fd6pGZy92JBcAZw02h+g32dSZbvQsUaSgTumlaeixsYMi3ux
yGHbbmc7apYtjpi+SoN0to9N78NN7X9t7Y6o5UNCMGsJCI3hI9y7rF4hZbxPByHWeinfMVm468sZ
x+fqatH8IQXB1aNvINav4pdauFRCcKA8QIKF1CPqzirBZhIKeultIC3ZREO6KkgdxD3OhCrE/kx7
LCAHNZHZ7phrYU3Ppu4cZMoVGPMJZ4JQCaaSv7YbDsu8w3G4WMWGs0mc8WMe72DOvOQwUhfkgshV
YfA5ESV+QokBbWSmX3fQKnXTFYK3LxrOfFduW4B7yJvZ7jVj7RB4tPBt7UlUYj1gcHtdpKoFPqhI
oSYI1JuruxzpHxkLm2btsQ58H2Lry3S0aR2aA2bJSEhxNKQ9zXPs7agIbZ+zv9LQDlCYEJsYo1+h
xu+SGI+kzPqznK5cOCNwv41rEusmEKKNvaCpPySebuIq5y4zUk4Xms9Z4trmJ4DLLxnK9X7ImFqb
DO4noooy03jEsK9YQpVBQGkZSz2r7OsfrBIw4qVpMtj3so2w8aU1xnHrGoNHHZDWAVZzLe4p3Vtq
SOyou72WcLZVjVi0ef2S5iVyJOcOY8zlXFE/q84n1ReQYuHk8UaROI5r53xyoLDX4mcy/O+6mNMl
RLaa07R/cEv17rbqGyfR7TxNgWMaH9WY2LglKyx6EV+EY2PjT6LKgDmIXounIXMf+tZDlpEWx8Hr
GaBInUG2/57aHYn2hfUcdo+90LHqxkOUBDESd3Q3XI5xecxtcRCGw6UbdeQ5McdodPdc03UMVamW
caLfEzjyYg6kYvp9uY7i6TEO7QEuoPvAQIUAlzTEs3l+8/xHz9EgiZhXL76iG4OuSymwKTCxr4uW
qVktJ1xsiTlfDE3PvCHeaHV5LPMXbPN8hp3hlnMyaOrYWo2pQSc2GOxqJuVKMx0r8O7aCMNOQD+4
C2SD+z2ck9JdKam/aXnOqKU3N+GI594YEoaXY4Mm3T6Ihu47llDvbWtHfdGWOQWGchc2VSXdlzrr
2Y5K2sZ1OCelKvEDoxocXoY8hNzXghBubiktI/C89Gdy47eYOeU09UWgDXgDpr457dzpUokkX4Xm
JhcMpEt0qGhQo5VDDkwl+resjK4INZ1/mPKt+U4TcENgVtIYIK3k1WmbFBHp5GQv48jd2ybVe10r
So7B6RgTtoyHY0KifdfHQ/mnDsnIyOL61EXx2iJIZO1P477OzK9cQ7Abpzi/X/2GZPcNI+mFgXi1
1uCoLCRX/MrXXHpDn0tJqfZUTmsfF+BpAm6HzyWXYRbhzlYhC5QoEXKmWmmL9i8PwUKS5KcK84Pu
apiapzXJQqHN6ClptzEGGwtIS+6iqcwfZWE7lb8Yjltuosr4cA1t684j+IkPm8eqf6oKq1P8un/w
m/mkolZracanGcthnH2zLCANFheC+dzERLjej9xNuRQRHJafUGKgfg9/5FueQp+I5YQ1yiDovBjc
V98Y91ODGQk+c2TJW815aMRnyZeFJcpDkvnmRrtGLsf1dMhtHdf3pOzXSUKfplP717V65RqFBgKp
/rocOqsmmjb8HVPwPsL4Nt4RK/SSGaa2JAFr84qQNFwoGcIe+vHHi/SsC9j2s1v0VJsQU+0ZxhnR
1Ugn9nnm06ayRIUWBS/XJiRbsF7ZQK951x3zQxpwqQo4EwC2jxUf3qJU1oOWZ0CGwnobmFsakRqW
pP9c/VT86BDb4jmana2RU6CLiFA+VicqAJz26GE9E+9W2VsQjXESBrC69+Poof5l4Q2Z/CiUlWM8
POSCTs1p0NOkilgUob/FDUENk1mRB6WeMSDN13C47lN3ODBWQOin5SeRR92SJvCgrs6tk/VkfEal
9+n27Wurc2Jm9ivZF0+mUy5FRE4hEcC4gBMkO921DVcLsi4Y4tvW0t/6zv7S3AFcGaZba5Fdl+qA
MSn3f3dOLBQTw072p0ziA84CAA3uat5svIfX5tXTosOMUyGW2ofMdGaAu/a7luNautprTiTxwo0t
FaiKwlu3YTOEnC1UMX1Z+UjFhb6wRX5Xhd1XKZBQxP2MKSX0p6Z/cnOxtwqnDUytp6Yqod/rGFSP
qaYtxTWft/eNFVJwoujT6jsu4i3GFXdNEq/1zP6JvQacqmEKSJIqUYrJxpzqU+YQKNrIfFcPRKb2
er2CFf6ZGS10UZOEbjtZpRmD57SD/xaWGAfbK97Cvo/PblJCElaHUjPwd3KMeIHoMVTWY9ghoQjD
v7nUnk2ihEanip+17APPxNKezUCLdNhYyjxNeI8trc74dvtuZ/rJU6WYrKMA/OnC64cd5x+TMVyy
El01aQu4X1X8z4k6TZk6Vin0vDD6pIT4JFg1XrjVsLbr6aOvr7o8nRu5VvgwAucK73ETth21+RWp
HDdM8eKlNQHN6olJALwJmhB/+DaJFFlbHoqcOKXKfiw8JZiga+9zpA66xELaL48mS7hwvU1XVV5Q
KEzuym6VqOQtyRsR/Em7/rat/Cusa7iWZvVQ4NbYuQWLi9OQtmR32OPt51KtQvLjYTmh1TbqPTqj
J1MbIKej/EVlsZ0UtoQx2aBpqgPq9eXA2QjnfBbWUmemigdXhBakVIEedPOYkpSYZOs5cvcoKD8d
IT/yeT4P+HwxVnOOXCEXJ8OtTeuXflnBwfSijdmkgat6CMcaaVHpfEK8dIdr7byRtrWysTfg/mOQ
R5kHnsnVNcz6sCXTARd9aOCj12Oyzj9VW/7j6ALeuOApC4uKjrO4PFr5ay+yJQGq903cvcUDI/Dr
KThPRExBLNHXkcOJgn7iNOfhBkT8LXS7E8jtOcQony4BHVoujRUpRPtcFE9dbL4XoyNo9GLKWvRU
no/Lk+i4MZbJ040qEOmAMoDH9ZZu7IlQ7be6S7/pfp9RgXY7bPPJVJ7DJbqXN7s+NHX4TnkAHyOm
RAkB6g8ag5zGIGyln+xs5RXmFpYRsF46WZQMMiIfUjtUbq2d6DUvYwG2O/fumrzsclnZjqKnH/11
MWNFM4s825bNsaw0BgQcYOVl2jd972JCCyGS0NuOs4ZussCykpCsaPSiuyFRNI04JzDb14I6tYkt
nuzN1BbGnZYzwZIoEZhEuDRqXqwjzzA20+TLHfK4ZNFMZDCNhlU8alOLabybtZvbw3+2YUOfcl22
ebh0kXBgxF+b3Ks6wsbdoiLL4Jr+NL55IsGMmwALxx2nQPrTrnKRpCNy+nDAkQ0B/9S1em3L/7Oe
DQrVXoQgfZjY09q8znnTbgYq9EZxDxsaAMikeyJf+LPv8quyi7vPrKmdMAZ/44Z/LpmdwZQbn/DI
uNe00N1SXUTkHOfvWo+hamVR2jvK+A1Lj4uGCrsIwy8rFX0AROQtsQ0QvoWJs17yPzksS568S9S1
ZIu1fezC4Qvd79g3v4cW+vbEIhz24Q4nZgzSQaw637z4Gabf9rqetKO8vlxyncBYDvQphfO9773i
n4ftYUmyxFwGw5QeZt15LOpznYphkebqqYyYPueet2tqAaTpnjMTNbnr/TSjjYl/JO8nO39Ir6MD
XyuADcdmL/RIBW1jcUX4pMCjKrsjH6NcykiOzPC7JcW14rK2duUgCNSx6d62VhQLzCZgdugOjgSG
W+OJmlkuDo1Rs0rt+tykw9tYXIMWx3TYhFbxp5K5PXY4bUTA27pNp2xFPjfYyWI+YFkrP9bfksk9
+tGf2VrMZBvy0DwazjrxSpbH9KlQr6GV4C7k0aPFkRUtkFgvxg4vh7EaA89P6Z1dWy2YqW7SRDcu
mc9qjXcs3S0Qy1iQD2Uke9GDvjiDONFjPzt6cWkLL19pjUggWkRveIwgYffMDWomPYDowTJ4JR26
xA6BHAJS9cEV9lwNJmJ1k+/YvE5bZ41gSDvLNgSZ8lfm3mIWttY953NGyV8ooMpwYLiChQoSdybu
qhvp4TRyl7wy94LMcQwUTcOzkWMIqFtYvgxVDa0KwMquf7JU4v1Sqm0+gTMbue3vTLHriq5fTBGD
qXYGfHLd7LMH5ONuU2mLEtJDm1fxLkqHawFtvttIXBaglRF2J2NzrxcFgxXT/qquo6fwQ4KwBEam
Ubt2hxbMEppscxchDewpRh5Ch7OyrAA7ex3dyXAa0NcFcFTqlV/auKRPjD2ca2JNL0H8krlXzMs4
YXBGyDZNjEsF5d1ibLL+QZKZvmyJN7oa8u/B5Y+RLYO8B7cZcdQwFLAmtVS9SweJ4wd3hFiKMJB9
oh87pa8LasrF5KKcTmYSy4V+9mthbYTeyzUOkbtZpu7CycpVbBLYMkfcHKJItHsF3p55ENzTbHx1
SkimevfC1Izvv5yh/oDIhkmb3uUVsDp9Kz61qUP0yrDGiwEXCVkmh85lfiobQPvaGjVEsfhB5n6x
mjuLm7Fq37DoWZX2tf6skMbNw87OWEnzpHotndnaumYFm1lU051orzOhBjoN8Rtw+Nysoa7NyRNH
u7ESMaeFpgQC7BYgkAuNNsuxX4u8KQLXKMMAy5USLieq1zoNiGwrMYC6XpLnfOQlsolL2MobOxBC
XPMU5MEW6aVz+GxDo3O2aZJBYOKyR+bz2jj8x9LmJdETgcREDssaIxnHGy62b0MszooDVp/jPqoe
dCAUzqhyEfKtrOKsxe67bWj3eG2jntYEjQxMnamyXGY9K8erqyCNhq2gcSdeuCBitRflhmGxhUfM
2h+OVUx4C1rZT90R3WNhhqshnS6WQnU5uMNLG6L1hAbUbEqCaFiiu/OYzOyk/QlSgoB1oq/acvql
6/V3ETNUgEPfxBglmoDNnfoH/2Y+oim9H/ReI3zaQwEzeMRulAgTZA2f1gShMwkb6UnYLDmT7RC7
NS4kVP/1UUwdy81YmjuMSqqZssLmnBO18TNG9qdu/g3j/IP1DOEWGIXb8n5uHR1nnBAcOvzEfIu/
Fqaz1nMUFIwMca9pEZmAe2hqOClmzA4pPmk8rNpYe/cb4a16oyFwLcmqI5M/d5XPHul4gpkOY69A
N6h06HMQ91Kx0tduMPYRAZ4Y2ZLb9i61wunOCXVmG7Q+ooSS40bVuNbwgoeH/NRpub5uvHs8LigM
9el1GI3t3OqgwmPz0g1MRBzVBWZUtsGofINCMZ9599Exbrv33GFEZv2ZQ3Lv0e3TBHNXHIYRqhHt
QD8ygI59jZp926AbP0fkkWgVYdaEOy1Vq/001fBuReR65eEx6+FWiv5HeQD6dQoED7vyuQMUIO/N
x/e3dAA/rJchpD1McW9YIdD51K7qtdid9qNLdEGRpg+aqHHPtydOubmuFhVUlKUx0PO5V0/8ti5/
dUt9dYNOxeKorcHas7mabqsq/4K7QXol7qfMe+mMTbd55D9KOaviFPjFzjcxFriQDZeZlm4LnUDn
JrTuZeund1XLuW3JZcSHvJhqH3ogQ3BD+vYq7pQ61d7Kgj279EZB2kb/OU3VmTtsShVsLUSNfK6p
Sngg9XpKr4Ldjr6D0DYI8nP9kyKyolVIn0zdD4NYAr3GlZ3wG8BJHlX9uXRQ5mrfYO3qQ4u2TF91
rJ3EaWgZs81j+e26V28WQWvUtBDrBr4VQ583kT+35+T6wwZ9K2DS3t02Obkkygjkoc4c/tv2GkET
jtsC+iOcXJO1lGB1T/Nx8W+GaVlL1uGwNp7TPkk5D/RLi73E0jBNN4isrec49lLM/iVKYoHKDUy7
agu1akIamUKhg0gXzVjJnRzb58Gt542ZWslqaPLTCGWM2THTOavJ5YaLh2Bjr8/wER6Z1TKJo4Rj
jUWlj00F6PDKatr+NNTeY17ygZZzvihqozl1fleT4b32uOl7NZ4sHeMNXMfOTTgB8gMzdvH4pXoD
F3GXsXzaG6+WA7Owbj9qiZMLii5KoWLlN+65YCK2rGfRBhStqxDp4MCIFc+ca9CG+k2baRk6Q0d8
4V3W9OMa42+Yi+HJn6Nj5NCr0JatM7OOA6Vl4DGGujPIH6DIGX9ZcjGPcr17w2oeZJ8BwzjRaz4x
/xTclyIcpBtt+hvJD05DyzgltjUsu7KI1lpOMoI0vD/XhqNZdK9jN4QLgQ1y4E564LYT67M1/4jR
2zYWMdnpn+twgs5F/i1HtLW621H7aYQYlVO0V1b90mSQKTpOLrN9Rsex9xsYPlEYr8KkwcWjNxeu
L76vihMKcdxJWt+0gtB0DybM65z5y2qInJ0P5ecOoeKLcY0Zj2qNaXvFB+CKnzZHbImOqAJ8XY+h
h6lNmj/7DnNq0yWjCC+QO6eazoPF9MAW4Xt8DwOFVSUI1bzqTaj7Q3Oc+izfQMvYTUN4Ji4E6QtY
RGaMUHVcjhlN06Uo7d9mHo9C9GeqVGyL430WsgdnpwYhqF1noufsvlZnzFHOThoLytm2ADmxttLu
dsZIDnoxPmnTbBx7uEAmPOB1lWyLhhK3861fM7P6Rem0F63qZnCujJsBn5uJMlNCemq8eN8xSwNz
+zRF1x0MwmLT2JvWWtf5y3auAl/EnC3JQ44zQxCx1lfNBlulHZxJbuWZbqLvrz9yhzixcLRInNZ+
I7v/zET21TXxzNlvbpTkexEJ4YXkra+duf2ILEDINL3K6VMmaBYZT2blRYHAogyEgYmtzcc8NMMa
4hMr7F3apS98/4/uV1M3/jICLwCmBfRvfX2hKdoqO/od2/GxNd3fOu8u3tQ+MYUIAzPV8Ml3Cc7y
cZSSIe2AMK7sHeaoGqnBjoCSTeSBt+iLWdLy60yd3dDaY5T2ZYTKC2QJT+w6zSo75Pl0avmS2J3d
MDqYP9xN1rRxuYLKqNoULNyho71ZffKHuVkJ8izHTaVDa0P+Hje/pdteyJkCjS6rsxRrI+TOyZqO
u7K/LcSA+3H5ZWYe3PRx1XsJlDpd1OQyoDutr/Ez2gTBLjR+XPOXgaa3imf/OEJJW5YG1ghQrxOp
w+n147vRno1FmsTHutJIrbSKg4NaLStlsekmW19Bm7OpLlTQl87GUGOE21gtiWCRjyYHxmGNyz8T
dw1NaYSik3THGOG1LztW+M1Up79xJa+mU93OKjX+b1I5hQOKQ3lLE3bNQJvUqzHH/h5kIxhbssc9
OzFWo1s+x3Vzb/UEQWBTzdtIlqqA6+qBlqP3to9ORiskGZcHyaQTXGVlBzz1HqB/Y/o31kysRoYY
I+FOMKc2stPqlarP3awb+7IY1qrUoqXMKMrqdluVBnUrmHBSJnx7Y7ny4vmYFCxAYSzLlV53d5FH
cHukE7sA48jwtXbl5xpy5eEtH5tVM7SUAF10rxkU/aqsfiIGejIljNKPtGSpTean08mz0Ltt4efT
qjOod/Muc8CDLMRCOY4sobrvIuurFvvIYtUkJ9BlHPbnw3GohI3MffB/yUj5BPwS0ntlgrIZiYFD
07K3aErjiDJijMwzgpVzrPRzonrYHsaujvJibQAPOIVzP5r+lcpDOVpLghQnuK51Y17aMXmGYUk5
ig+V3Q0INUrnVM7WU2ilj4I1Ze25/SZr5o1fG3chd3LEokFfMSAjmnKVpqCRJHamSbMw5WgtoVHy
yIsodmp4MW0Bao6WO6nizTQYa7frqEoAG30yCxa1lh/E2PyE6fCTtcwq0nlhyMdc9j0XDZK/sHoz
Y+cnGe3ffqjw6zeXlp7XG8zvmZdNGCtIunYn/gKSZWBflw3gmXa2qvk5tt3X1B23umntZEypqnXm
Afsd5B4Cjk7PDdFuvX5x+DOEtpJ6zQ0Da4jBF2tbcofV1VdTYhuYfQlLkMOW7QB1HxwXJC7vqssc
+stmmsUm7owXnxxWKf33uL8y4pP4oCmIFBDtSIEoxoNdkHtamQDchfei4+LWh9UZw6MB5tXwJAew
mC5CDFu5zhHhGIF2Yf1YIGRY+PN0KHt/mcw2KUrswsTkYOGTwpjVW9te82jZxWfTklWm6S5e+xDS
9OHZF8DLlo+swPaeVGdQsNlLllwm0HgkQMMVLxkBnchNsBezreaz1PulBktVkho6JubZMVwyQ/EN
TMHc+zrcXm95zAUuc5nZCxGXaNOR+oTSfpBWe7Kb0QuYNdJ2E1q30KR1n/dOuyrh9CgP5uPY7c2e
aXDEOKXRvnFyIOoRbHWhGhwk4aWaLl+tYl6e5wZ9qbsDgmdtTIya+9q86Y3+tdCBwHBFuirSNxrC
7tZ3KEooFBVqlesYED+pBNsJPZoAB6h+w/ZDesa6b8Shd138UGqSITPWbAwt3ApAs++Oqhbd0aiS
/ggAMTPWU9oW+ohatFo97opW1I+p0LJH2urr77cNVYv+EZ8ibptOiBdkGEdG0Nh6u/nP0+yojcOK
WEN5vm2CDsAcwhbv/x4kVVHKOu6NK3tu60dwGPkIXeyp1jHvuG2yiHc9SV/f/rPDda+cANM17zZe
/nsggHRU+srUdrf9IFuPD6Mkvv561NsPtCXbGEElY2ve2W1b67RdAMPOxsblv9vyxAsMTH3Otz3w
7ppgu6QA2namzmIc/vOD3u7BE6W6+5/tgtoAKx3FQOu/+xvSwcVCHJiTmqd/N+dEq50iGEa3g962
59VE9FRs39OLrGtThvcpmZ7PMoQ4VdWqu7s9dPwqu2bAzatkTPtnv4nyvSnBEstI9dw5Ou+BDIQg
R37TBaU7HpXO4nv706nx2yCCrLe7PUxzP90gbBDLfw4chepAViGg2fVlmxzXucz4Z9fbS3l+fWHq
Io63V1IJkY1z6EUAEuyuellsaae14PYwQXl6VL75UkiN96HrZ0sa7dPtOAZ/CZTRyMPtQHYJqU+W
fri+PduldjDB6UVVk1cPtx92Lpt11nBpYZUVx0HvVHhdqKINbk/DaK4eeMFk25DBzCp+3adI5hjW
FUOtf4+TtdNIP1BuACnMdddZyRmIPV5XaszvGcFfmQN1/YBFnbusomR4zLDUXLa4KjxNjXSCEPXN
M7VXE0TKyV870DeuO1td4hk/Oze33bdytMtFrvXVh2jqX0JlkUs25cUb0uJ7rEtkg6n1U84Q2XOv
+utGKoqCmQoTjioY9JqFY9bvw5GKZtEcQKug5Ba40AgnhX5ANDHlzsDec7WJmYX8MojYW90sf/LG
fXBh+H8lKn33yrj51OkJqN5a/91kdrvI0nxaJ3VENIpvyAfC5PHVzF2WoGvg8m1blNVIKmeN4meQ
8uH2hBEZLotEWK9uD29PNAngUBrlGuUOh/pnvzoaVw4Us+XtYXc9QOWa3moYPRz1/u81yHquoE8z
R7OVrOJgblx9rVkGLsTXfW7H95kJbkZpD/+81dsTZRv2m7JlpnXb5Xb8UdPh+Q8x8/5KwmdDkb6d
h4y4SEagZ9KCim0v7ZRI0Do+cplpq04b0ydMDJKgMezuo8i1k2nXKmJG/DB7YfwnC/sTgrd/UY7p
EYHcIZtVbg6q4su9VlbW3jWVt6Z5Hbj+C5O5uDW8qXB4syusXGJ7hXqAL2jO5ofSrZ330TGrIIrU
/OgbSbX2nQK7naId7mD3extSm8Mzsabt0pKZ/gqjMMUwKb6XevZYzqZ5suoCowXLUYwmmAX2WSxP
nDgMiqIqO2W0ThsLr4Vjlol800tcUvKSAVeRqemY2Va3sUpYBaVg+N8Lozga/WRucLaJjoZvOhsu
FPeQZQgBKhZcrrK7EtLJpkbav7XsNH6gGqGkM1znO8rv8JVwfjr68EXbRdPjbdfEnjVQmf/uOg7t
/+xqIXN+1Mn43gydzerbZ0+wp9ID2WcbFeJtitsycMZtG4DnZpC1ileKuNBl3ehM/UL1UJgtycpp
OK/MZFYPtx/Ey7qBhZ3E+vbQuO5nDChxI6u2NzVLG8HdKVg2rj7Rzkzk+M/fxSmgsmeGzR1D8J+Z
ND+MqkD64frfd7WP7Q06JbpBb1uRogLHUiEGRpfwYOEqvIS0M65u21TlhQ9U93D0cdxkJsR+t22u
spZqwp7p9kjFYXHComx7e3Q7EPo0f5uSngedmWPcftjCDglu5hr6dxt8zoZRrmPu+v/bj/nH0sTa
7nzbVPteiaVbs60aItTHPO+WuqlgVwCgdGstFXx3xEHGK9SI6DG1OQPLMtuzy20BIsB1I9hkFvzz
uJUNBnzguP/seXuIcT5Q0/XHv4e4PVHZUXd2GKnjOe1hA6PasxFO+vYG3JdazpvgxPz/bIxsR99q
BhD/7Q9vO95+3J5Ah8o4+PrH81xDH898ZxddG1AZN9ZpAP85R4WE1oJr4AeoYcuQx67uzRqjCntG
j1P1DBwtt/wtzcp/SCKEN74ET79tL1z/CbsP/cm/lrtSIovR4p79y2pf1bhC2RNp0+FUytVtex/T
Eam+vjDFcTEnGolXTRldFjaRs0astH3rcjYtbr92E8ml5ThgZW5r+9umJs149vb4n19vW/99fvAR
ruWF9vc/228P/2ebbXrGrpDZSnlgqOReTfvYnP7zQ9fbh6Tnf50FfPEidu03I0V8oNdZ/cHQ7scW
tfOpueVrZxjdTjiW2HhGGq/8wsL1Aw/4V1EZjM9QeJSmx3oaGfgyNXlyIfGSUGMWTFgZ2qq1pr2H
y1Y4pdYSVjjrXzmeJimL36nG1LNvzbfIbnUYpJVHx660O3XZmsaArajO6H6hKyvahkVJa90h7fLM
4rP2jXfyybVHDLOrfWliM5i4M4SEsV/Los4vg84QbdJyY60h4fpwwoADFKv+MjRRfWfIJl/rCMR2
VR8Vr9407QAjy09DWRWqpzDcF/GQPoYi+ru93Gx6fINyrM5uVQynMGLKMF7/4Po+YFAy00rhBpZO
JDbYSX6lWJIebz+scuyPUvTQa20PiwONLl1CkDxaZiLGxW0ftJzXX6Fpo4ET+/88/L9D3HYv6vpS
FHm1/ffQuQUtWGhDt+ol0oBxnHf4tvin26MyQ4DmDtje3x6mDSwW6Kk75bUnl4Fgt2tBQGCH6UlQ
Sa25TANz1bQU8t2dmVsnY95+VnlxgeahvoloPvbUo7/t4CDJKiMS7Kt5UXnIBBYajfwVjvYj9C3F
CEPGi8RVbl+gE+/QKV/N5SpX4jBnGvUiIVp6c3v47xNZrhXkIMOzHIC7z8mrNhAjbmFIffCcWPrr
tobi+/8YO6/lxrF0S79KR10P+sCbidN9QRK0okh5Zd4gUkol3Ibd8E8/H6CsyqrqmRMTUcUgHKWk
YPb+/7W+1Q+2PERGe1yWlpdlF2veb1msZneR2YfUyxrnLh5U5ZC7+LoyXOrM0jsgCjrmq008b172
qZVAXQtBTbS2LPbhsfrOlF45fh6ia2Jd66F1+dyZv9OtRrKEVVvOHYYhPuSPn/F5fB9kNWcWP0Mi
KTgNZdNv1w067PswzfL7YJ5yxGqNVuePda5sm01KCQzpDkg4nCv6tVZd96bSk/oGL8sLc2LrUcVW
BW/MvpbSASmboCd3OBFvlo0WVPsNOpByr5boBJvOKHe5g95VNEb4FAeF45cdcAQ9GfBRYe8kPKfD
6jZk9uMkUNl4Rah8bOmvBR95x5DUqBvrMeOzfASy6c1gGdGmTAQGIpQCD1Qz/YHPuhqWYT1MdUDh
1NGZYWKyY24O1N0wm2S1bHUMOp1j4wQ3tOcBjMaxuC2lXd86KNZoodfxW+VkxzpPrOfaKB08FSE4
kCmLX0qFAsK8g/PXI+mlSorqbvSGXuTzSJs71rocpX6lt0TF3anEYy9wKAHwjO+SIIAbpTUFLRLh
7PrR1k8JzwjkMFlLRzspbri/NbsxU51bk+/Hd9LUuCsE8XexqjiPw4wsgse7qirT3ck2mMZVNmcw
tM6onWl1CgqXULfmVTkK/nM5v3zu19RmQbaF8vOIZUszjiQk92ZABCHmdnrcPorE9t422uihtGFW
xIDe/GVxeWEH07Hbe0b2swsI8NCvHZZ17KCZlAOpgPSHwGtNkmm78GTnoj73UZ/5aSaaZz1O3pc/
tWb8iK0++p5wrlJMHwm6mI9xQRWdzPkY4VBTqBNTPk/G3D7ogw8z/zwm94S20t3s5zGVjS4lFfkJ
S5V30prRO9HypL/V6zQkqiQPtynPhpo0bDbly6a/v2UQbGyUNt6KocpaQgpMfHyk6q4k/3ooz+So
jyEQhpWlurzm84pfL42ICQBG9fo4YaT124HEdRkPxk2R66kfW4nygkn+0nMWfrfi7mrK3njBt5DT
Fpf/sWuQtZdl6GpGw7X04p+7/u1TzUklY72oUsqI3/Q6N57UoC4fw+5PC3H3Tets/XOL5v1py9+P
Kb2y38k6QIQyVR3J4lIdeMbi+Kchqpr+8jbVAALE80vpJRAm3YsKt+tUp/N8bXmbw6BVyFT969pl
GTJ8fZwMStbeqBxzKzxhGTF3glbxka68clzWY3yneLqs1LLBhYs8703Tz8tXy16trbXWftlBLmuX
t8tL5Vr0ypw2WZWQM37uv2wZtfBr69XRaeQ+fw25NPZioDCnZVV+DXItvy7vGIU+NzRTj7/WD0Go
7V2Dxv1y6F/3RW36c98Gdu8KxkELdtgNz8uLBeiT8ygzfafKYJc0Ld7v5e2vfeRIu+Pv+yybbdUC
1tIRLBMjMwwfFeDvpzxvVOrT81tdQfG1vFteZMizC3lStPq1rtPdsTr/Wk7tKd0mGRyz5WAsjpCa
/vY5lCtp0khpc7ty6ZH96TMYODnrfBxU9DUlXi1wfZ0XXwEZ5NdQjfJrJUYHj3hgbLxRz/68Yd90
APx+rS0Nw9nQaTU2y4HLC2jl/Cr39bznskL26MNshhw7fBoZSTMvE+3GM2EI1WpZxMpU7KQBaWlZ
1E0sowpezZtlMbbjDQ9I/bH0dP2aZubjsrqPYbc2JhlyyZiPL1Kj1csUwjksWxVLvZCkOd0RlG0+
yHz6/GhPmO2pT9oSnhIH0fEYfbhCzEfnX0sT0AQLSzFue3KVXvSAZJL//G3N+bdlGBZt6SQNL79+
2+UjU37bTAJornDp7xYSesbjYtsUIbroGZb+SUefeeq/FisZ4UTzkNAsW5cN0yC4sy/LQs2/CE3k
+2VpzKoTt0osPkLzvYSxLrbAOL7Cdhs2knq2P0hnRMoUZesAUMFtwVCI6KTAov1Qg89a9v480DEi
tNOVO+d6xFdLkfEVvVnI1KK/S8m/uAEgf2qVwX1RdX786A24jjzvWnXpk5xX5x4+mzqlnd60qfsy
NEayphAf3yxbGzshE2NMn0MN9XRjErEz9Ir7UmMa2+Z1MmyXo3S9pxzZJsmtpwjveUpulh/pKp16
A+mVDuD8o4IkoZFb58puWRzT8ctE7iwMK1k+yjDwlx/pNfTGtInk67YT+rOJayyN3XMjDDoeqoq5
mCCrM0nZzrmvLHoviWYH6ELNh3EUJrihPzYPChqGX4dM0zRyEwWxb/FoNSxcJ1H3EEZt90DQEqVD
gTg0CFkEeUOATD9++7WH1gZPfWKI87I/qSdyZ3QYLZfFev7AuYs7f9ZyTF9n1hqmiLfzDGvXtGN9
GXL89gwAkNrXClerCiSzNezwe3TXRl3xnQynDJ1gOGcNmLhtp8bF6N8nT5Yt3zxDyb+ngY78xa5e
Dd2q/AYy4Q3VSPtcTlpFBpLnfE2UarPsWrn0+fRede8nQTbcqMY8Say6v59Kr1stP8/GpCg6u/oW
lEgVlWpgMKak1kliqvSL2HZfEA6cl12bRP/SuSoeRN3W+KWo6Cz/hiLoq7XDPOr3f0PKHOrz31Bk
jKmWf0ONa+gpzqs35LvdNqhScyvUdNojDsg2OmCPp2Wxq9N8o0eq/mQ28ufWyQuNPy2qqV7taRpl
W9zO9EkMJXlWyUnfqKNa3yKG7w+Vlso92GQ4okosNg7cvNdx7F6QQJs/XHmSQpk+morbBBDyBEM5
R09eUN9K6plFC3ChN/JvfVZFO3hZGfg70Zc3VOaIjJrf/W2xBfJMzLDZrJkHsHdV9SPuCGKggyaz
b4Vm+MGgxDe0jdy1oO7qL+srV0cLhNE5vzGswi+ansiIsOUIw4sJfvEG9/MD+oPhmKRqaXO8nuOo
N6aJFnReqpIQFU9Rj58buzrS/LruIBLMG5Zdlq1epxcnGghQ9BMaVJDAtqIOrbNJffNszy/LYiR6
+zQRLrksLeuXPbSM/hFNHwcydZ5gfZ+P7QsyjiIr20ak3qwXADtO16cS0P9DHCKYlBo6iwWE7kzy
yfbc9IF2evS5vhTOutV0+RXaBm7z7ju0cZ5hyF/uwtIM9iHooJ0bifwh7WlyNIrafTd6dQ0Auv2m
Qm3agHHUbkGnkoDWing7VIp8rlXtKazTHqQOQVlj7r1YCRkqieakN21Z9WSAGCPU/jG8MsfAjJ2H
d9jK+xtDb+w7a34xdXSLVnE3JrE9E8XaMxLME/4/tJa1mdYHfWJY8Wv/Vsp4qzZM2ZZ1y2FdhAp/
jNtstywuG9S4/gBbbx1/7eagpHJkkV0wb9p3ogrkxe2U9a8dIMswNEvG918fIw2n2jUTpr7loGVD
28bDJhVRgOWCD1rWaU0+EHYdZ4dlsSsCe5vHJWoIlWwcL7ReXKZ0p95DBLAsynGMfEg16n5ZdNLi
qaHddcVMFTzgUN/KprVeyjHEwObda0NinmldgOAP1R/IsNRdUpdMaZZ1y0sc5/IGzxW2ZfZVp8LY
BlNdHpou/4IWGOu5F+gbTXWT+37Mraupv7XUFjDOEFdxAGOG5XXeWNRFeq+asbpR6Q75y7rPDUH5
xRh17bQsgVK0rl7+tuy+rIktTT0waP3z5ySiUFFFNIpfO12HkbSRX0I8VJ+fweQCuXY1fcH84q5r
j850Qutfm29AMbzXh19LQfC5tNyrBigXv7Z1f1n647jlJvfHnstx9Jz6B72nVz3fAP/Y8/Pnzdtm
4M7/5ThvCFE/hv0h7Mf0jLMxPVtpcN9mY7cHx5Kef61f3n2uqwYaZj3KBnb/tTqvudOvlmU5de8i
RJhPPsM5yKzivLxbXmQ1wlTRRUuA2O8bAk2Nhz8tm068L9QwOyY9OZSfH/PrEzqpjL6WzOy++fOX
l+WzGBR0q9/+8V///u/34X+HH8W1EGNY5P/ArXgt4GnJf/1ma7/9o/xcffj+r98c1I2e7Zmubqgq
JlJLs9n+/u0+zkP21v5XrjZRkAyl964mumV/HYIBv8I89eo2ddWoTxa67qcRAxrvl8kadTFvuOh2
ilMc6cWXYB4yR/MwOpsH1NjMHj1Kf8d0GWvnetfxgEFeu+yyvLhZ5a7zGr1vtVLi3mOgQkiA2IZJ
at7Wk2V8vmSTdmtyaz3SG+a7hpZk3qLKL3eKFrarX/stG+i5EaBZxCCTy5iiqJXvq9ztz1aeDefl
nfHHu3kPyCk5wzh0pxFTk3Oga4cmbou7MkZKG5jjn5a8XD1YkTdu/+dv3vL+/s07pmHbputZhuvo
huv+9ZuPrREdXxg732tiXM+2nhW3fauKW9It5ve4tyX9jXlN5VsjyWTINgbQIfPLz9VJ7YENrGRw
VmhubjJTtQDeDPLOi50ahALrhsC2kJOqXYSr7/flsq3fK1G3pM9EzxVy/UtMN/xZ1Z9F2rRPBqap
+xQt97LWbZvkrAVYDJdFodFUGQwFeP58jIX3wA+FrDHvt9YzWguxnpxcnJateZH+6fOH8k+frxjq
oW9rjJaBRuppEDTAOmR3pvq8fNH/9ZdzXC7n/HtRjnUcRs3fFv+9+yhuv2Uf8r/no/7Y66/H/Pux
yPjvf9zlHL/XhaRd/Pe9/vK5/PSfv93mW/PtLwt+3sTNeNd+1OP9h2xF8/u1Ou/5/7vxHx/LpzyO
5ce/fnsvWnpffBowjvy3n5vma9vkhPvjVjB//M9t8xfxr9/WvNbFfx7x8U02XPj2P2lLapqHsIcz
03b03/7Rf8xb3H+anmprqqbrtqty/nJDycFbRRxk/FMlk8nyNHpXjq7ZnNESJ8a86Z94viwYOK6u
OirzVu+33//hP29Sn3+x/9dNy3P+evGgmEWjA1TGsj1miZph/PXiUSObehfSgi50zwpqwQxnhi/N
ON3g90hXQT5QZ0X7lbV+H7ePQdpvc2n6otD91CSOg7jZNy1037SqONloZYMGUBGKXLBOJZLkKBWH
CtYY7K4UZ8EIYsMwP7IifGyLGE1uhb+LEMC13ehcRHVMq8U0Cf/pxEPheNOxkbUf9ka866PqVTVT
JHa2x1A/fMh0FPwCjdeUmeWtYZCZGmgt0rZ0Sw/8S4XhApFtcOP15LeV5qHsy3sNnf26YOpPKtVH
qxSPXpekAH+cjapiZAZcjjJSAJEk2gde0JewT+BDpWq2a0t1Y7ay8R2XTtXQ5lhi4j1E9lccSPs4
KfpNUupy1VXkXYI822YGHC6AbjCS3dkCnAoCVhANN/YRpsm2Mw91ix85sDQUrxAKV4U23cTOa5tS
1y1KU9/GHhXZLquQSJFFRYSwcBFOapi+TFgCa5xggT5+KxASVj3aGYYWSlZTKijdxk9aXDFNaB2i
nsKv3l5C25vWmmUw86EQK4rmYXIyqpAdOjHyf7ESpienxtOjadchmT76vPT2qL239ZNRFY85gI+i
ONrZ9OaVbrgVRfIoYmdGHGA3JUa5bp6B78SoDacGcRchUWR8GUN/ql2teB168zC2icrDpuUBJCy0
+nOfikxJIqVfHDGUlI5VxJwRmUKgoXeO3j0KnSG9TiBMonXv5miUGy0lJiVjmNlxv8ZRn/hGHN9l
pi7Jkkk2TM3N1WB230O8A3wbKDYU5Vvmhchmu9gAAjmnxSG3rhAn2/GXJl7+IspbazovxAkCmKqN
Yo2d9BaePzJguUKL8EMpN6JHhjVVM1MYvsvAGHAdpxjip407FiStDjmxuiLeiZ5/fjK3syPAXPil
j5kJt6ZtSa+JI5QlgXvSaE6DSRuijesI4FYFY/tEFb6uI1nVZz8O0ptVOICKGjTgHfXjkOFWnTrn
PI3p96SChxFlpJnw8TC6NoqX3bsl+cgZzUBKW32onGzHhzXim7I8mBSIEDo+TeFk+sRcrhu7fiub
5pS1xaExxJ5S3D2FMzLMMJJyvncOgMxIJEhMjC3q/AfqImTd8Tz3A8lzMahBnpmwSVPFL2NQFmk1
OBtn21lWchgCkCwxosMRNQSZD8MmlJpJXZnRdyn1fQx48VCQBgdvA+5pne+lA4oymUmgpQOcPZsw
0taZ8laYyZMdhAdbawBRW8FtlaOyNgLuE4F51afwXo7lgYwmKugacx8LD5hh4uJwnNt4bB4GB5kz
kOJjY+GXCRJLrvl78XdPQcSXuw4JTdsp6o4ij7cNouxoMuPbRdQcd0NBzHX3mLvNnaO4+b3liH2S
GfYWcTWxXjpF0TqVG64g/QCmdKvoBnl2kAPz9LEYwh3KZmAIVXSMDP0EYTWZu2GH1PO4IekfJdGg
6y6hTgJwvF+VnscNlH+jGc9OwrzbZ5ydJDbh/BmbfZ8Zb27/xZXFVeudc5O0Kop4uFgMa97R2V1x
COSbTDXcYwfFyTebuD+CKMV0+4L8Mkfm3J9wo5ywdjtnAYGnLLqLQrTkD23sNjZX8RHIOzQaB6+x
MFZ4/s5hHeu+OartroyoE3So3NBzh+lGgXfvFyqWGAcQsi/CWn+AAgd5RFGab43ZH4VG4qIZYTpD
Nzukj1pFV7+RfG94M7kFkWHkQ5w6yRTLaVqaSNcUqiBzVEI6HIuqPoWTa5+GJOh9S3Pio+3Je9WI
xm1RoGEgNizdGmVFrGmX7mNF4IBqiOYaVE05OLnp7Xs8FucikwBzALTf5fJhiLCAYhCZgwWIcbJU
SHSZ06tQ7AQSEK6iuMS+BUnMACUgnvFnaMAqdEyMhsqc/j1IMMQV6Rejrp4wammbvlfTjZsUu8CW
XNlUnFd1Wb2hoU7vgrS1LyIKs1WqhulVJN5zBUaKqoXsI3AhvfuUOfazqpRfbZ5lvq3WJ2Mq3Y2A
lrlNTHrW3YwOq6gk73N3ijduaGgXVcu/K6QGjZJaL+Es6KRGQCnOdJeY+JfgbflNNZ85EtWfrVKr
m1Adagh3u5DuTSbvNfdiu9DNBpNMYllwj8n74VzrTAy8UqGVi+mYDISdaL1H3HgrRZr3mJ80rlIH
wERtv1TROaufRMsdtHXlcxfKTRM6H87kiY0N91zE8XqOVAixnuPc4iGXSF8Ohr1BgranhrcNPEtF
YoAf38zC+7wXWyvRvosUy5WLwbLU7i1vogTW2D/GKLtPapH6djY85V108Mb4RzNLfIkOAsZaTzc9
lxwAhXWT5QdFOAZpFXj3s7h7ACt5Ty3cAA2X7w1bv5iAXLUBJMFMGbFEhp47+d54XyMjYhZM53qw
hxtwkD/Iu9rY4V6tv6eD+4WC6StVgYaQy6y6lwrJ8haKV1BHq8z1VOhFlVccu6HYWZkftxuuopuC
XtWKvAgovHBLyljHztIpb2lJGVbJcKIhhLtzUNw5IwZkfL4pQLv80jCFKvKgXzE4uhdGfC9C8R6Z
3aYIQIwFqEU0yzkPWXhrO1fHLe1tKkKIaWA2q/sURQn5B28NmSsiNLujktlvTuRthdI/wMnlrm0P
r2pC8zvprrnToW/NvbOUMJbldJRwksBu+mMqEVp0PFkJjK97WEwN1MSo4kvXhIEtuG/KdQ5RPOHO
jD0+/GE0MW5L1HkAddpgnQp57IgHwwEx06u9/iGqWlqokXVBPA96zrh0Y35JobZhyG1OAAd5fhTf
tMIyNmNN0GBFEVhxsVRaQfleqVO76gOiIjRwAThrdcjZQAxqxpE6TH/+MDq9PrM/hyNLQs4ZVl4/
rZpkygFRud3a0tK3ZIvy5j01xgczi4EpcOU15ZNbtMVGC0OGq9o97NJ3tcCzWt31AAF3o6B96KkZ
Z60O8L+URzHAryXsZ2eECQgA+UzFNFrHM+Emjo7pFHy4JvjKZJSvmRIRXKwRU+l2Z6yA+Dtd/CWN
gwmhbaU/TtZX3E3vHuMM61vBs2xjGkHIXWMlUn4frwZfPyBknO33O6yZKGvH8bVxIVtL7goWBtwc
AN9tToKbdJJNlJQGAyzsDWr8SoXhlIUe2Kq6jdZdlD0ZHVBIVz9oMAL0sT6odiFhNnH2qJYCxiN8
sQfk+FnFi2Z/HQmNQJ+K2cacrgNypNG4s4rhlUvT12nhg6Qoj2hh843WWB28DrUhlz5G4JldMLpG
AEDcr719q3Wv4Rzu6TGG7fkut06SY2Dw3lQVeUTsjEdkOXuPRjPKPu7K/DG0N3xJ7yYmSmFzv64z
G99S6WCjDMdV6Ft5/03tm3w9tbQ5BvdRs8SLktjf2oQ5uFOqbzIqrqkKP8dDerFFkzOSVBkqKhYB
xdnUmQzXYD/uUxsOC2pXpJwKCS2AuOcA3IJh8PSlhcWejla/xn5/rWf2G962FbENp7qjc4rK52ES
uEg0PP2tU11sJUMXGXJSC3Kyy6BflyY9edOI+5NmhOjsXIaMZlluamR3WJPda4eXtfTyA550ojXr
CftMnDCpMd8bviMwh8bHYKnHIUXQMbnzTb18K7UEn9dg3PWt9gr4h0HwEPMM127QWU8Q81rDehU8
AtGBM/auqz0laOVGgDoXXWasFLTcu1hPk52aM4gHsDDRZ2Ts9tS26h3y0fiYBPnXRMMFOMZjsJY9
04YhOwgtQuOpjwL2Y7FSIgZSvZojne773VQw0HBFi53ZgOKMInUjapXKEh2YddwUaNd7rh9Mvx8p
oBOE3xWZULGzr02XcyiN6G866nvnBM1FmW4qrx62vXAfRdDEB1z22wKmIGJJ0R5rWV0pFV7GfOg3
3tSbK6XU/Ar5kN9kBfTUsIcg3DuX+X8cqz1xY9hb1DxITyIMT6MTGZC6uTcDPbo3CjxLkxtv9KK5
jB1jTj0AtpArXFoav+TEuBxZvviYpHIT0V5aDS3ooSTALaIP+AVD7TVgYLnxzCL281mj7IF9WY3h
mh5AfEK32hB2uafiJnmAlrfDI+2qbtfLOVpFBkAzQJ77U9dtRQx1KBlQ0qWQCUCKxH6RugR8Uhlq
1OKrrnADyfuMZ+ulaQblBV3gufTaO/obiPzH50nnD+SEcbZVLsImo6S1uhPRHg1pxVApLZ7Bie7c
WyXK3xodw5A2r2hVv1qkfePhv+mstL1KyprbnCrApozU9Vi47T7E8NuQXVINzDB0IvPuoUqlO4v5
zRqoGPmLnnZMbBQH1ejkmzBs1m7FxAAQbH7lMwI7+go6uNiHdlpv8wqDYFNcUlzozNQrwOVO8Up/
fWoA+gLmhGOUkhAx6R7l8miTl3mw4lxM9GpTJ6Q1hk15zCoHxLUqo2ejzL1VjnAdqIBxp7qnqeBf
HWTM+sfCYTyuQZdj/PAgco+TLMfcj0KInlfgKv6Epv8h6Frv6MVY2cbgBk919uSQD0BdQeFvnWRP
Mwa3IxCCDEt7S+ZBuk6juj1MdZdu01i9kS4i+BbIV63gCwXeq6K11g+e1j+ieMOLaEH5KnKsrS2l
vEId90qnTbR6xFcLRM7K1mLOzi70K53HFg6QK7drKnKk2Fv1iGE2tH3XtDel00SHUrc2fXcfx9V9
NUXNuRb9/SjHZwiZTIoSPg6S/d3gZs9VF9lAQRQe0miDNko9VWg2DIqONZpUpRRry/CkX0IvLVqN
x8ZEPHQ1jjB/xUEM8jJaSXgiuYq0Vju6KebGG7oNpqfF1TOqp7Lh4ZQRUE7CW3jO0yFdd1Pwpa3F
WuuIKIzEjiEwKI5IuxYhfC8VbEHuYo8LLPG11ItLhNs71fFBFMptQwlsLyewk6rJM98NFDiS3Xgx
nRy1G5E5lnyglBLs8zAhMGpmBQgHCi1jgZ0yY0K9TOUZtwkcvujWFpe+TLm4OW9smzPBya+M0Gci
DwB3wzQucpxuEnN81WtxDmp5RjFUbBzLOGkBMY9h3+zB62/dIfXDNN+OWMg2WVT1m5gvyBbi6knT
8R0oLId2rNJj3xmculw0Vf0+VA3pe2n4HZe2BPFB9uBhcGS5D4aKp1ioH7uwRZXIl+8i9d4Or72n
1H5RWyXKgBRrnvMjTcJ201mtx2/MU3NIanQr2rVtE3Lpjm6DYa5nXLiZR6+Kxl/WrJ7hba7KpL4L
4YtRuU5ou2b4wBmzSb07jSPOLrjdfG2Qkru0oqf1pTerS+9MNg8jpEDGcEHZc7J7iEZKLTfUsLqt
49YMaIY5ZMh6JZLxG9gzoq5xCQkKJUynvHwNH2OLorLdQQsncITwES3PTOpf5ltXopGdsEBVyfdS
Se6xqA6rPFKPaZNuZU1cTGG1hHlDcNMhgKrRSVrptR26fapzHw6Yimhuqm+5UtmuWulO87aqEX84
gyZ3lve17jnn2xSWtd7Vr3Xg3kwJQ9FwKpGXkHyjexb1roHhgnptHCadoo008I+brmmOWuE4R9H3
8WU0Cts3SkDmnglrjGIh+FYeiePAUM5VhrUFs3sV0YbR+3BXu+T+6raY9oVXGmsFRsoY7gsQZU8C
LNMK1wn1F9yxXUxQInBQ/Y4sU+0O4+aEcICpcbNuY4B1s6uvqQFnWgZgfCX/KMlEi4WCx1/Wlt+2
7wb+KT/Uud0FZaqepBtuNKiwylSod2E4kLJIT32ljpAq4VkyNqmAoCe4AycFvPE0eaegjrsnESft
3s0ENxWP1OhhAXT26KdgPBIPpBXfygzjPn+AYMNznOgYTTtABkhBUNl7vXOGdVK2dzw7raNDesyt
Ddn7Vqumi3BAdjlKRIRNe6j1TDsMsv5WtWDEFM0K93FZ8ATVmZBZUw7qGLBSb4rrmGW+Sj/vdu7O
76qZ5MYgjuFKmG9EZuGYGKF6JCqRd6YN34HaJinMb7Y1vQ4Ok+gw7U5la2dreCw/XAjS0Py2aoWM
RlTxq0cqJhkxSrnXs+A2Mx1nN3mQvJSKgWSOH2AdBB9lZxa+hiWaRwTXYpuqvhMUEEKGyh8Raqxa
sMWrNINe1hnlwQjjxucWdE/EPNPyEJTE6OpvS5NuACsIfm5VBKW6DgdjP2ADmEmqSYbL2UkqCCTT
KRNk72TqEKzVsvpKh1uUkph0xdmGNOCLCZBd30iIctQ0VqAtjj2MIsBjkz8i+QQjalN+lSOi0wLC
l+hMBiojv2KITZjZ4RmNVLxOM75KJQ0cDMzxrR2IS6DFfjjRjveS6iD78uICQNKZ12Bc3FiQYGs1
xwiVb5IKDHta0sEbXou+OFQx6DtIFYhmch7uDpMaX2ESoSCVKpTgYNc6OaISAqgXk2VWai/eWPlB
JfD0EVZooL8PtZC/vmA2DsEJY4Gz72OMTyqx0hbjKD10e67oKj46bUbtgASJoI8xAEEv51eRd+Mk
AX+YgwndFShb0kKdytsLBKZ2JQLG7fy06abplYgSlrLzxhs1gvsjTb6pqLobS2p5blScVeJhDaxv
GzslYAY5DdcA1G9ZBMEXUGJrtzWZrkGxd4M22nsmhQgyENAz1cU2MfqzWcvJL4aGKgzFG9UdyvUw
3BRR9tCTj7mRavLk5qHik2WHQ7FvTtzjABq45E+H1SXF1YY2p0E5T7J7T7bHCuH384hMgCHQjBbE
LA+i+UE28s1qsx9G1chDEt4A3XqdE8wlKLKQaceuiMODZ8DQtq0rcU6rpCrsnWLMk7S2X6NXWKcM
TQ9Z4cGHFo9xAFZRqgzGdGSOrqzurIjpWpjeK7Ry1pVqnTS7vtjRtDa4006VCacMhUuqQHRCJgvh
QOW8JTtyw8Qf4kx501hmt1O12FpbJ7vOv1OaYo5gOtsRZSVFRS9eu1ra8CQ0LpFZExDgtR389vxr
XPGLqw7jjYZLKvKGxrcM8kPIqP86eDLAa8mFZXgDAJlGH/zSoI8p53gSL4IbF3bZlm8W7O0kNm3Z
na2w+tKOsQtqvHzLDVxzSuN8JbU3JK6qan1zGkkxgyTicaEw/g+OPUSBdUuNt9SV+t3TgZEp1X0R
JeGuyGH1q57JiHFITrWlfGduRFTK1G21jmeoxXh0GwHC0Rn5K11qPEDUXscwMSgCoBKqi/axNeXG
CQEq91my5Tuj0qd3xwICZcdA3nJB6vYytB+Qst6Rt3S2IyEOVqbAYglEROKRjjWnwtU2gJ1f2VZm
r0yX5puqvDi9NjDAr06JFX4Puze+//rUCoK+mcltZI1hNjMzUPtGUD9nnbhVSgnu2OAsJCv1tbFn
8aLlyE1ujO46kt1dG+f5wR21O1eksGYnBhEuAPKyrsjdLeQLpw419BoGQhI3xjYrknoVGqlDqjqP
1YASo7IXpRVu+olJTk3jiOE6k1YE0B9Aasf1EKlPDSFVbXZEuZAc6QCBQkbfCYG6v9Wcp5FbY4pM
1MUcuzIGoa31KuMBhYB/Lb0w9c1hrl5M+jbMq3GHcsH3VKc71p362OukD8c1QIDAyx6C1gjxAzrA
BnQDW3DO1VaUzs0YgY5VOMeHMLolDvTWjM34xrKCZ6aT8ZqOVry21J5HPfD4NM51hsOwSKaSz0DB
3ObucNIFJcdAdAez5YHqcbWv5Dg/0hpqpV01z5HU77UmwACW3a4YVHdlx3W7/j8cnddy5MgVRL8I
ESi4Al4b7Q296eELYjhcouBtwX29DvSwGwppxVl2w9TNm3lyTo0r59SfwpnVwbWC/1I/uuC7BlRD
YJqXImIPTtlNR8J1NyXEHPpO76QmaTDPbF4H6mLAPqOYtCftNvjfUm5wOlTYnCb0cEwcDj0iDTyg
dbQnjhOjX+Ec5mGWLdN7NPN0mIxBwlLucIzMA45qbp0w+8itlM407r9NJJ1Pz2c/kqQjNGHLzg+/
mDYh/xhUI3sB9WX6aGUSOVzAv1+8JxtEXIJaBNWkQXlZnK8EdxsaHkUuCVxCuUQq9CXhKlPyl710
Fy+Y/4AZP0EqUGefp9lUOeZnwyPApCHQhMQ6IJ8f4UoY7kAPr8roKdc9yPnZE/zqwkMwAvRr6GBv
D+hUEAjl1ikZ2k03sbf+Ut9SZRzo8Pkzdfl2WSp6pjGnhj4Ivdnln2Pd+8eeBvxUhHH2jTHwy6BS
mn0+PEsLtbGsUV2zHAg3SWyOCWn1OUV1ta3oZRiEX5108ISb1zp6c3KJ5PKgEjCcIpMFMRHphlk1
ltsS0Nea51459RK0oTckWyWNa+zywAIDQvv0vnclVGvJ5qhMPu1oyndOyyfixiXBYQw3HYdzEBrl
xU/7A9Y5VIgkvfkyaFAXQdERkoN87aBqQBb/LHu3OomxVduucuhfwLIVYDleZI7GyyZJURucBkYE
56knFDriFJza3yoZvlSa8WmMst6WjUhusaS9L7H2StK32sFeYwCowUn6009iZk99D9jGqKHVVJG8
xBOvyDzVh8Y1XmdKo7fDunVvuZKPTEOHfLXseaW5paRP7N0ROBGjLx1ZdgQeJ+Aw4BvVeVkm/+o+
oFE857g0qRowrp5H45/0aI6s1NHqzPZUaBWv4/eJXrErJ6XuyLQ3sRIz7oNDVQakKZCJS7Kj5AWf
zIIy6VAzh92W0WnSGWqm90b3I/5P5iiDwzufMfEplR39snpHzKXEPEI/avREnyCBOKCbkzVN5OCL
D94ykj+LqhYfTu3GnMqfyodOq6L6wqIh2/A7qJD0RAVk6FxkLmUMJdEl3B07gZ6FyRO4ucQ13HjA
PtEWejQiyvf8djh4Pa1mYg95crgZxUmOOjnUiTdDMWLmyPpLhsEYKK8i59rRZhbZ2dPQLSNCqGYR
INSpGQUdGbD0OUy3h0jMHynBynDpcaFXVV9j8WRtxPr83NguDadjAA1Rg60R905OMW3X64lbXwY3
zbdtN2XHOdD3Idj3Nb/RkECj7Tl3Kt260FSDD4Kp/3lFaeyFQ2BTScphUTOBdJg8uatL1vKqRju8
p/q1qBb3WNPCIyVwG74XNDngqgooAMxFrhHzyZXoXXbWw08wXIiGBfIhpMgEj4jnH0yUOb5ZnKWD
xaKBtdefsRbUFnJu1Sm230qNT4ZLIxjZasaKr8iRr/Bgj46bnJLhsRKcUspkX9d6K+b2TLT3jJK+
NfxzLtnJlfz4eRi5JjgqFvWTl0i4Fwy0wR4GK7s1WY2UFiETJAD76pHNJ7LPVtnGPYvEKissd6v0
vyu7Ovle/cLemcRNQk/H4tyVx9UCk2KrY+/WzC7vFP0P+uB3xXkNJct5000b7+y4+J2KfK8d67qq
rJ1eI38/TeQnzEbjmYJnqMxJ84m6GXYrYLTyeGhb+UMk4VCJebmwe+F+56SRD/fBNBCD8+f1i+l4
9qD9/+VU84xv5KSn/riuLZNi4bYu5rNWwRNiPK2BpIXTlJdWLq9tMz/ZEH7Xiowzd8SHEC8tLgbv
A2cGdSqysnnUA9efbq4aXry4ek96eS2T8cX2T/g+KtKb3QuHPbIjugvNoH7htfWbjGDP8956jfrv
inSkMv+L5zeUCAs+GzSkLnHoFrhAfX3weYgJQIDqwFYLlyw7UAYB9YY+o6GDguReWeb5gDyRR68g
XrttU2MjBVaAeGbqbwah4drnwY4FwROw71M3pd8uvctM3G7JzuIVeMBB5AjLcjJS3HKcQLLXueE5
ZriRRnXnzEPV4tVom4YEnxese8gv307QpeW5xTyPYM8E6nsnKjx2i6rQOqMuAWENX879B8bgpc2h
a0GN4HHDyEmj93FIXB74Nqwkj8ss9YonewYikoFFivvgrorlI3ENKATTV2LS2tshsjeIQlths0eb
R2rRsszdN4mvd1bb7MwWu18q+TZ1/sUP/qpm5473gpN1/2DL/smc0bjpkHuYaUIxreRbkHqzNXxD
zN+WtBm49cGJR9Af3Rs3H4s3KjyHYDzpIbqDzH2auMZMtULwUBujX0CxZtgN7YVk0qPykhfL4WPB
xMtpkDtCZUMoF8XRy89+qbA4tfmLcjh3Eiz46rGO0Fjwp/HzxzamXFt7e7p6W7Dn47I3FmCdgvO0
K3jR9FW+4zUWlmiTLET4b/Ez9FSymPWKQkjZfMW1eyUIz1HMGU1K0dodSXCIeqfRkffJyv92gASC
uVh2rQemKh6smx6wIkBOxDTDPWkCbjfy4jnnCc9WzuRNYP14nDkKfl7s2YeIWk7sZ5zDdR6xXmUe
44y1s1DyQrPF2W+s/nUxgCDs9Pze5epNrKE7iEAsV22T9g/erUsPSQ7Vw0oDIJs5ZIJZX/uq+Ew9
/J0uikSxGE8cx7d4A6nzU9RK6p5H0wR+slveMYqve1dKzIb6t7X7E8+6S6JcBgmzDesoespciTbu
chrJgTJBTeDHG/+aWyWrfdsXDfqLZPvHvbSxmh6miFE+VrMQu053V9+pvywXWqm3+D9RDEXUJASQ
1zyxZWvzi6HdLe7aQfEbtMFj7GQn0ehH0lP0Dy7iYwbRjjYCLs9O2KjxLtr2dlNvogwA6WoO9cru
MaedR3W87QjihpnfPvGVsPoowBMhHqLdQ9DlrATnt4PV3XBIbtqvlJ9zpIm02vRl8MFLlxqY5TXW
I+ohbPydfii9xLoyy7MVCZj9KcYitjPdIt4icRTdS0knlj+af4MRMErSJJTq5BxiqoSYwWQcOQ3S
dzoRnsjHmICKv1KQoLILsbQsLveFH9HqoPgi86h8rDX+wO5WNJSACh8LR+4f/VVbn5of1FVA0jRo
bhry4RYGeRjY6a4YOyhq4xRSK9Czhujvrp18So05KrcAObp/iYNdyezTKhgnfggKcSWfb72ed4dn
o6pUUx7OJgfofv4OosTdBJb5Lw5IafneHO8j6b0VLSW4SgtsYcHXrKB/cnLuNm+DlVLQUJ4aZzmV
KDa+m72WS6JORlPfcOtUe9tSSL4AjgRTIP0YuBE8il1L95HmjoVJb31PeP1fWkCzjZJ8dOvPwrvW
Ntg0u9m/VaSgD2i6bCaQELXhgG1BzpxgM+9EBwuumW8uQnFY9It1ivCxIexEcDtQp4rneMQTRmiR
Bblh/atV9ZOxx0l9/kXMgdupckMnsf42JIkYc7I3+qdfhsyDSZq1b65V7wudfbVJud5BwV+f+1oo
be+Hzv2linhjUHRnVua7F0fnqcRKmWBEuOIn4IRmxO9BWr06pbFaiLj/HSed2V7a32McP/GOe7cZ
ZXjZwqQ0MF74Ed96Yku9D/p0y5N9NR3FbCrsi+45VbQkSEKyLBGPSgsuLzllDF6QsZIUFyh1kFzE
hoJjqtgLOwElb6hLhhp3ip7YERZQxquFRu12D4uZZylfsCbLpesi3eGFQ0HBcGXDbG8WSP5xQkTF
NL/ZIH4nC7WQszDji5soWO+5OLXAoOFiGEgSQUPuX3RHM+6/xQzLjzY4gmL9coTHnH5ING7W5WGO
p27yowADrX4nDql40wyJceLWmFv+GbNt/tSUD+HZquxzZfI2Z0Sq8wiDjGu+5CXIMhzKP2UprXPR
z9a5NgiDAYn4SYFZON4UHHwd/1cXZDTNQv+aCTmzJZF7J7BwCJaseWMLUylGGrxD6aWoS75mms98
07+xCS4ofXaqbR2YB8828mOBcISy3G6NxH+KLVI2//9bBXUl1N2MKcZ769GHKhSUfe7MvAHnpjil
2nlqWTATX2rb0Gy8syrikzTSz0X4WA8zUW1aJuB0qK21OeHu+Z04shKKIcrS7DrbNyqpzD0kesoN
WvFYtC+yYSVleGEwhfWYWyHmnnmbBv4/NivvIuYQ5tfbRBn+rSzq4Da3S3Az2+K5Swwy5zY8e96p
R+VPxtkgeqRrjvf5ABx2JpzZJ7k4ckGbGyfvflt/ebKiS4xgJdv6vUGzDqF4eWX7PvjZs+y6/EhL
6Fcl+mLTSsB7oB0pPRq/rd6euXZowYxy0GAkV6/SeshieXeT4ClK9RZ5/mzblCp3/S0p7W2BLRSv
0mait0ok2b9FeXc+hWtjet+YCc82czfD4bffAVimcRXyLy2VwWj8zv7KGcY+OEIshTW3EDIW+RBa
1OCpOibqLZFz+Zsy3N/AFD9GAn8uc6qIi63+k6UZI4TvfdcUiwRjzXakopJRR0c7ME605+QXv5I+
93ym6X3qT4RiPmPOPKXFmDTkGJ66A7jui8LvsFVV6u6raOfRQxVpz749D3b63OFUjzWETOWrPX45
jhT0ADb5aoXAqL0fvO6tjZZnkeq1ggU9pTY4leTDWxMPP4sBftuI4iQMLBQ4ilmaPH3VEquQh8ys
05OBOLpJ+fWSgLiMXwHCL+WzCoJz3MgH4R8ckpLBdAGiMW2EYUErWssiWpyvNIXja/AfWprQ6T/K
d7mTSAzlzO52tM1I6QTWW8bxjMxxtEoKd9z0WBxPsKPoaFTzBWicvfloyuVdeavI2rE+rUXwUsvu
JcUcpu0EbAyv8AU6eWNHz3Fv3c11TK0XalLStSI6YgObRzMlGe1n7Bu3KejfI+BsmOVtCxkqerY8
/a58rXdlBA+9T43VH3Yeje8IXjNmybUEJe+OED4vfd5+JdRgOexXZxzUccLDL+WQ2Qcjtw8DhNGI
TT5Fr8SM71GSHyUHiKKK7nlk7dp6JfUV1yhjIk/JKABW0RxpyInmcjNH7G0cyWCvMejt/l8bSTx3
Y2NGloI7Xebi3kyXgSOWbtN7stqzK9I1+tkKRnh/Jjv+hrVgUUP0Hx/hAeF0sZ4pZHlHl/LOFLg8
ZGMc2tSm0W3kWzu3Dskn4lbmBUHW/Z8/suiU1JJsHA7yuUOtlDlAzi/K4NdJ4dDWwQ/G//RmDuDW
6LoYDFYpdckz3pt/VE5zvam6Y9LSlAXcQjBBdDxM8rpgc5ZTua3Hd5jJY4i4+GUSWHZtYpzRnXDa
b4yjBsvApfJoxrRYOnW1N4CIbc9gyesjQGncTrHxJ+netLae+sBf/ej0MnHdoxyhu8Jk6hPmN44d
hVt897yrdrK0T+Q2vJ2BTkgfTvvkZJZgtZtdhjm/2TJQBzzAD31lNyEPFrJy1K5zhrMgAFAhwmgS
tyDznPxi0urMPkpyHZbKJbBGu3zg2cHBJYaGDoqvsGIlnmC2P5ceozPW2yPYc8i05Ymc1yetVL9Z
9DWbVD6UnkPGwTV/XUXxIC3Z/eCEZor3LpLdF/l5JuO6pdWr7x8XH1hOmndPVNCzgLoO7UMT6+YQ
ufM9oOecg5/zDa+Ujk4PqHrmvLhD/RI09WdZpM5lLMAOsW3hpmBrFSKgBxQ50xpYS8mFWxRM44UT
bCkzpbk6simbJMxlN4y/Q4UMwEtm3M2pVVLw7QL5n/tfjnwY0zKYUFGdD7zR5VNiQy/JG3nqNELI
WNnhFHOZxaJPqYj6NAssA3YH4C9esf7gSjdtlGNgDmJSMsgyJum8o47Olq+ZSjsfGF5OOyoINah7
pdz7QMkuqlVV2Jf9VQlR7eIiWnv11JtdY1CyofmRiIyng55RbenzYGKNJBwGOnS5K7/82D14Ltxq
k7E1LjD+J1Za3kqRfbaQo+kZGH/9QUSUyXgbpnCqZ3tU4f8ntpe+IhCA93EK4o+lMH0CDM3TWFDc
svQ40BRAdcIb/WbQbXMonIQaNgiZjBdh0gUjD5T0BEpXvoz4AAN2/I4P9rOEdbLBeaumWIcCeUyl
unr0JotdJL3VPWXAOM2aYx4/E3+AJi77n2GEhNpr8RU74/eY0BMRzD0WFgvlD9GF4N03bvrHvo6v
Xm7/JR88QTJnI2bi8psSSNlp4YO/T+/x0P4Unn33oQ+Xs6DhvW8xm7tP8wADYBE6BCCzsayS5NTy
OWR1sa+xXujWv5cJUn6qmKvH7ANkIr7Aun0n462grzNpofCd7bZ8he+v2AEtu0yrP3y+lNf4lcmQ
xD+YejhJ4/xArpiYEBARvIPrqRPcvdoiZR0LIQmWz8vZ9JcXZnRr0OxmOaRdtW/5W98UD1iRCz73
9jS2QX02Gv9SyKg4xN78lWYD9j7TP2PR3OQNpXA1PrxNW/qX1Oqmg/uOSVpjH/ojMxTjGgDseA2M
rLtmssYXV7ciHC1mOAHxcIuJYac6518QDAf6pensiAjyNwaVeIDjP6cy2vXZSsePvBu9Vf2htWhA
zdx3R/fx0VWCVkBTbvHWxlfLMzhHG8y4pEzRz5qAGRLnYVLQKz65xpeoXTjmaPOhtptLNKUvWdIm
1ypW/2Ec+VtV9l0HHhrfhiRGTKw+pyoBSAKyNx3FZXOdAsqNCi4QWnH2Fi+iNtbyMJQROSF/WxjD
91jicJT1/EkKjQCIG1W7GvQXrTjEehLB2gr+BoYgtat83F3m4DJVO+68xTZJw2Q/PC1R/tJCzd92
OQGxJgiMkPoh4poNZfbETeqdjbPNKxeqp8uBf1n0h5YfmmMi25Jf3DBwzVdcleFoJMux5ROkvW8+
9hK7/Yj5BP8V6Hltpi+6RsL6Q/dWcXUKdviNwa/u0MXsWPNdJIjafi+2pUXRnCdZK6H9sZqih7nS
PAiwKKGCpbkJsk1utIzpeHYkgQG392Fadjwo6cLI0vECoz/fSJ3tMN39l3bx2WpldvLKP4r02oMr
qgddpg9WO7qHoGDe5BAgTuI3BkiGo53r1xzFcxPLFr2t5i+p9m7Hi93WvP5GoTCfT+v+s83Sp76k
htLCgVHVz77Oca5U/ctSVTftjWfuEcp1QAqcSnb6PZ1uUPQG48Pu7I9kofXSiH2gmMOu9hdYZt4Y
bycqcw/MBQ2u9PaJVFq0NSiHLwtj2imcgPkLrm2Qw3u/NGgSrgUzPMJMS5QqwYXopW9D0vFunEPY
bu+VY/d73huf88WVxY8kcb5hU15uAxMm2RQ5VOjEydbThcJBx1wZewn2HlrLRrdR3BzOi+fd2qq+
1iXhRx7dzAeai8WdbHcjqpbYID+tsH2SbezZMW1FFIg4XGQeEQJlNjNCYWOHFaJkzcMRcwQCN3cs
XnyKZ+R8gpX2kkq942X6ZWqxGYaBXV7Cyq3V0W2pxidC/N+26314KV2/qPQszfXT4O9gJ5y1g746
SYKXYqofpQbvFstlUxtRvi1K9S2d5og5ErAtdWBhM/h3O5s4VJavwqEKVkz+a1PmpDTHbNs1UOhF
qb5qAHD7IndeRpWfDRg05ei/Um8WYdk6w4j3tjrn1p2xoKVrB6cBNmIcJ0pZkDQqBLag5DlNSpWv
Jf0eYnd1DZrrBFWDueP8azBc9GN3mmPeIKlfpudh1PW2KaKL4U10nbDV3yjHeUpJd/Jikm+ZxCDU
4nerRr7xEu3fpBSAagh3W6YESRBmMHyVk4Oz7C+1BWRi66zYNnm+VVTmbWVr/NcI1ztY0uOqksPe
sbEf5wm85jpCTcTlFMas6SiCpzUu9l9p7+ZQmfc/3oSQ5qa0ZRTYrom6uIeCMrHOVoe4ad5Zaw47
qskgR4hlSzgJRKQkIMTjrtgDSP1jjEvCFvxXjPWvtJxlP75q35WHOVqKTdH7RzHgBR6E8kJZpZRq
HHh3s71KATOMyyEKAK7bzi5rKNDIFezdmVNE1mN1yaV1xQ5PdTKGx7Fp/3qF/7dWEf7oKH23uDcK
rmX0WQ7efZHjYPIeTHvsQr8GkL6+R6OAlyJDY5ZY446SyLwF4qeLBwnSiDcg32BngB3uPgM7PWRB
ND+gBpLdxHO8K4NsjyH7RM4xY4PETj8AILun6o76vKg/Gm794lEQsFvXVtu6cl7lQGAS3Nm3w52+
n+viQbd4lsRifs14zal13bHzqi7MvV8l234K/JqNK9YRcnLOoGj/+ihRtwqXJMDXiVWhsaWJaKK7
4hroxMF2ZU5b1eQ3jHHJptf5HFJfxDS/OpdTX4eGNVWhZMfjR9Zd1P27L1qUcNbflKh9Enh6qIeZ
/+wp3NkdL4Cl7vuwzaIldIAHFWIIVkJIfRCUoboWgpy/3gAd1emljVt7of+iRlcnFLLpe59goyBp
Zs/CCyHsbl2OXlio2V67mOOdoKxD3LPWkxEv/6LMt7ddGTV0lM47pxu/aYcGNFQgOahuxboa6+Re
zFvaSMbDFNlviWFyijHDaWzUQ5YoKk4bEYRubL2I57ThOYJ1/LuE5Kz74aok5nLcGJhu1HXwmULK
MebArvtDqBT30LxQOF7591HQ1Tsaz4y7CpF59Nl29iUdws6uow+dT5VkN9j5y8jmZpcOAR0hqxjf
ZeUDeuB9HgeTIba/1T5pLhomsYj2ayKX7h4ckQSxGkaU1HzNkusSSTZAggKYdJYoDpjiQhoA/vOy
6jr57bxxOJLsGTZYzwLfyZ8cvyPc4UHLbbuHDu8uZgDmLJmeQFcEm2Y0L4s7jvuxslpq8KJ5Z8Nf
JqaqTvSg4FlKgoxBiWYf3cyPdehV6TGKpRE21KGEtbXoB7z2N7cx65MJFPfmw4gGAWX9tzSzd44H
NimRKbzt0sgj23TqrUzz0BS0dlPegc1W3sGF+xcfj08oTPpM0oKOBBFP2xHNC++PzdGAaGdPJoPY
Xnnk3J0cem3hLk4/BzOlVVtOfG4otFFy98asChfeM6hmLz0h62JCvAZrQj3DQhTfZtPHnO77J/jz
fwbJaymNunMRyL99Jz+YxQN06fK3ISRB5ppqQMdp8Vo4t0j3v17ZpBc9JofSM08V4RKUV5Dpom23
3cRVstZbNzWhlTkbngaDvpTOMMSxoFjgIPTaOhfZCMLMx7xNjC2xWfoLArEFx49dQzS7lk8An+xD
ajbEe0funMxaKJ/o/NPgov/2WPi3iIHkfma+y8XEsNhT5O5mBY4LjALlkKabpBE8HbwedSM+O7Nz
TdnVtdGIcx3RbafypkBa4m/uOJ0i4aqTTN3/gC7hUMZclRtYgke1qAvDLe+TwpQbsdgfVZayx6bR
cLPEHXfw4l271B23BORfI1imHlIyZsrirbb/OCOnr6kx7X3ssNovGoj7jeBkOBf0SQayCAuR/8Rz
s2/Fmqnou2APrY4/Tcpi5zSOPOAx43ddWAyZEXd2FvgpQbaohwpjddtsnvZ08H5oR/FvZ+XZqcpp
tXCLDidA7z55Ax0eQxr8M0iF7wyBMWJWqYsbNv+uWxJthqwQmiKxV33VXOYRm5zjO+ahw8UReZam
3jI1tuTOh1el6vNvMZS8w/mnZIXVCIvWd+PQC9O8WVIHG9NhgGS2/8rG+Rfb+wpeJmdlMOM+eDPo
XtOvufCSPA8d4f6Jdf6zKML3ZSm+mird+lk6IRDz1k2GTdbj1anT5SZG8Wg6LyUmz23VU6wQV9Z+
jqlyd88IXOLQrP0akaP++nbznRl+vBtbXOmLd9aj/TjF5FIweLk7POPxxnLXNJftfZW5pGKwvFRT
U55dZz4KI+lIWlrDLhsXjwHU7naaap24dz9omKh2Hkjr3YgRIl3S7ICpgJ6gKHoMEuM8qcjbyUXf
4eue6JXGwlzj/vjs3QmLIeXWOBi52zp5DXoc0WLBmOglxY8Xdy+owfhRMr63EfUjNmssVteMShoc
etYFjt4brtf7kMQYyNqYHH+FQFgxrYQGT0lKbWuo0Ld0JDLMp83gDcHCs5vhoGwWNK60HyaLPxNG
5t0ceLVPwNLWD6rnYcPw/e5Ow6WMAXvwf8o2nilkuLiiCWtFTSgBgrdWW9A+Og7bJKZDfyLDIbqE
elQKogPO0TUQlrDyrZFqeSoluc/1YeqDf1XQ/EiBJ6+xi4iHDihzN3opIy9gxI/eSlkW13EBFRd4
GzvWL43IP3AWoJcK91RaE1UzOEpkJoyLtJLXkn7FmTeXFsXAjOxf4A6ErI/OXkNxaaydklSZd4uC
k9AMrfEM3S2uLo3PeTEqsdEbWfllgqDvUhyvRU8Vs6/xUs3x8rpMtLJWlGFANKANPS7PC7mnzZh9
xTVGy5y3YNam73QpXmSDEWem/GWz+Kxj8VRw8Jp6woPguS2Gku3SFjeT0WfCDSba+lJmuLqUjz0e
LmzRFmjGfkePYjMeRqM+VCmZYdtLaKJui8dGNj9WSahhItrEkyw7zNI1jzKpaOVSEWxrg+s1mZfy
nCub4/ky6xBFK78sbN97vIt+ZS/7eLwNfj6y+6yPjpjcI+PVq5UPx0iX68oLZWKMfz2PSG9nrSxz
7X2U5sDcPrU4OSKDvVsO5hhzNillRXXTmBqg1/TdMeYnjxBOBu09mzwQRjy5CvdDUqLMOIv+OLDr
hxzFB9D4MmxE40CPJ39PX8kxTtoQsdvaF+WSHmLT4nckVLjREbprIGDeW+PJr72PVOXP7llHXDml
ZV5zeeYJQri3PsdoSa9x35K3zAhj6Kl5lKAaQYhd+cz2bYNLwExSdMBhx3yM2d5Qaq19dzbxPHyV
w3I0Iwek1mo4srJ3G5c0LrPDOIzkgxOw5UtO/2BemI+69yQu6eCdOzd5dXrPwAGxkD8jjBTPNO1F
gXgr2M6FUaC+u7VRrniPM4Imph9sRzq2MPHI2xC434FCAckAh09PhZN/447a5KL5jQuFs8ObXkUd
nMcO/g2eSY7hUB4qMvDhlPGwLWwi1VFCJClJcEfjBht74Au+ax8LIow41cejldCyALSQ1cFKP0iJ
AFgW7b3e/NFHyS9U5g84NFc7pQ2B3gqI+bD8FjiGyomHi9FT/auIEVNuh5wxPnb1Io4lB3qTX+BJ
ceiEAqDxRsdAHyt728uAKnf/2bNS1KjM/J0meWwXYwmNqOW5kI53Gm4Bx/ftM3qBjwEyuXmzmR8T
O9g2fs9UZs7XPqpOVWTGIM/Ym3c+xU1iEgfyiowAvDeAOefBA6/LYGsU0RRWhUO5Hk/CCsGf5vZL
baqvuBv2sHnbk6EWijFFsm8L2946Ynn0WxydXce0k3FsBc79h1KDDcgMXgQwMll+Tzw5ec71hKxC
B9X6GDeIk1anrEvlfpcO/hfID3uJK+HcNc5OQc49J/EOXIp1mKfscZVQC7dzD9ncOhdsW+M81ima
REfzJDoSb+yNM+JuiOs4fiVijG3IFNkfhUpUm+IWpCniIcZKx7GQdccaOjgF02LgQK9O0zK+IuLR
4T1258z4kIb93uQFIYDfhMrRbh38y7yhj4MsQOU9wuQ/T5jhjZVZX/l/56xHjwem0gzQa5ogx+Tf
BKA+HIqMgvR7jiM+fOwMnDmY9YKOgKKgW4jKNWzUjUwv+H74HzVLSKGGvwGiXW9wCyT8gGCxjK3X
BQpjeg52ZRpBh0zFrnEQ3fFUpqfG8slR9j0negNfaObMP1721fT160Sm/wU0kI0cDykC9DoXLNpz
1MzdfhwdQqmmeXfb/ClvGQVLTu9704Dtv0RFsnU8BtFKWcaOVFeyE4RNlgKT9lqwUgRIS9KaIpxy
2FHa6S1VbNwX97DefP2UbGUGT4WIEEaCI1zYw9w7+2yYzzHnfe7j2e9HYq9sqAQgoLFbnjJ6w/GF
IJuQkB43VtHx4Df0Jdfx+1JwqgjMmaS54plX+gMrBXNdW8GV2+9eR3vCNsyN0dsKnGFHmzuM2TiU
NSdK0+m+6ji520guZSb2vUnBaP5dLupFO3wzeeF8BgEnQpg1P8Q+QUekpHBS125hkXgTOyQSmwYG
6bhDYOXQzTd1rKKMFS5lRBe30PuCo4nJqYezv3op7BmbPJe/GMdXjrG0gBaEI3XYCg/TY6NKlsCA
sdT8r4uSg/TlGC7WGotfsreYclGcr+3dp46L4OuDBf9myrP3hFlYDeBHSLnSCEfgZgJkQsb60Cvn
TU78MQNJ+olWHx0RqKEclBexsZ0LjzSKLo9qZP3v2qDUVfIjh+o9dbzfdjL+S1e1nPpwealMarem
Ju2u1VJQcz30uJQqH3euiak2m2+BZo7liYbnB2hDUxqP2AS63eh+EKA4UVD3orTJ1+DbPzKiFLPz
SOSjVscSEQX+/NZR7kf8p5Q0lDX1fQmqA9f2uuOwja0/dPVTKnpvZ+UBBq0g2Vet6J5taqdFbaU7
6fLYpffjGhtUBgnFDLmwgdUM+xvst0iYy861mh1mJRTjMa6OJpOfy8y+cb2L4/y1ZP1nqn38rAbi
TTYcmkB9FinWJtvMdqy/P4aB9k6Tc+JEDZEhL6xSvtJY7Eplf6R8C1PiMOAhR4aMftzhzUfK4hAR
ggR/wflujBnLR+2SgRDqjdjuTujB4Sg9NIf/MXcmy5ErWZL9IqRgMAMMW5/d6XTnTAY3EE6BeR4M
wNf3AVOyqzpFukpKetMbCt/LjHgc3A3X9Koe9Ry8cuOE6cisrE1a37e9eYJhHOwGhf7gGFF39bF8
RoHFiYdtSKMJHsEnRm2f8QYyPGwYZnQ7F8RPB6+nqiXk8mi1vdpb1ChtYlcnpzSjxDpFqO84XjOn
4J2TtojuHgW74KTiO9XEWASYQAbUkDUBLh9jhMw2qlbqrmwdGyGLvIbHrd2j+nfTSVqo6hiir/A+
HKJtP9gXd/yKa3yvvPandPxQnVPu7Riam+PQBT4kBPGXLYfH/mevYUif7Fw/jJZBzIqasFXZE60N
humcJQ36BhkhbogurCP62gKPOP+nPcUPYqqRp3tQdx3CIgfrrm5ZKybseP30uszVmFp/xggDiMtj
1EqImNFPzCRaNITssOVjVeye41C8SyOGbpCdcp0eIoC/a9F5LFscwrg8ZEHZ/TFlt2E/z7JCZMdJ
B5gHLEInPfcXxgS8/DWLKgTg4LGymcpzI/TpY8nogIYazzmzm4JiOKUu7opAzPiAlk8yLTbLRgBQ
wfg8NnTJ0vLSI/+M9+ayEOKXePAAV+IPivoTJeNb28/4OVSMSW4c1qeWoc9z430zMR5fMtN7KYy4
vAEzVqxPXc9AS6eb2JqJc+2KeF6xnyXdLD5rz/hyg5q/r5QvcL2wqSe4yghL5ZarLtbEdqoPr200
pbh+6ydAJJxpLt8mTWMI7wn9JuU03dcYEzap61CEm3TkIsuowf1409jYkpsSINxCyF8b0vtbCa5/
qiJfPxev7mAvnaZIHKob9vFAM0HASk3npCEFgFUusrB48IJhKcWojOP8rVKUrnc+dUJDNRbYW7De
8IzHDpUc84k9WVH+tT1G1clR/PgHBak449VPTB6+gr1qqvGuF19mxMXO0/CAk4rdUdCd6Ds6O4OJ
EFCXQE3YlSNjyiG5GhWCoJhpwhwf046tCj3K506IbFtad9VMaLz2OVVNab4YygRcTXNtPOpnPxyg
nEaXcXTPsyOLHasgvGjJo5oiDJZkWLZujb0hLgVqe8/DDE09XXOHgPLMLqNBmCtSyqGfTQsnCdkS
c10p52PhivLjSUiW+bS/jRonHPQBHkV543M2Q1SpQCYUZMu2wWwZdBlihJkw5MczaHvEGJwdLNnm
QO8B7+uVFbIkFOO09PkE5IYKcZCkVfaz7V0GzbXAK634SJxVnxpH3CsD21cfOLc+FtpH2Qi5QVId
N1Xc4NTTQwVZelntexVbYzdA403Z2RsivnZuK29qbJKxjUlHBFDgnCxv72en3CZzmBCl6iamTgiY
SCxobF7x2bazgLdUqXPCcXEflRocxWjctc34NihCeJYBrq3npMRBYN8EKrfO0xxhzw8wa0QzsjZo
FxQ3emyVq+lyFkPAQiBui703NVhvsev+CbwSW0NTthibQvcQeb7LjmkmF9HWRwt0Ub7x+uivDoeU
aA8mzkIAq5oq6/xL4p2GDIAaAXlELec4d9NwnuKCYuEYHkg2txenHNV9XTkPkZ76F8scV7Zbi1fH
cU9u6Oa3RuJ/GAmJD2Y52JSNMlfUH2CC0wmdreVAvtfK/8amPhglwdh+6tn9EapZzWLkgk1hdbKn
LoxVkpf9E7cvJ+tF15k1rgu3YyoEhvOYQBw4IjOjVHYH3xnGbWggbbsUxt8mYcPMGUZb6RnVnyjg
NzY74S27B3EQw3DX6D7lk+iPASkEcyw2Z6MJzkXt023VtvVnydjNcGt1gXkVUCHuR9eFzqFbPawY
x1k2iJR6etIZ0EcMfiVWyazkGUjQHBns4VFBVhaS3Oq3naTQNgd6XhQ3w+zc2FPqHpIuoIs3FXeV
KtWDKYL2Eidiaxe2xWI1RmN3ivZURViFNVGak5OVHx12q/sCLwQJz/qKAfbLyhiSmQ+5hyu7vsY8
f9ZYqIYN4DViUs68RUMNjwTx/E2HgeAoB++zN7zwLgIouDHrwty1OBLPwIC2QH4tBCI+LM7eqUlu
PEJQa+7x/iX9/bYynwU9dS/hFt6gfesOjqJgT1PwPBIVHNEDHtN2mNk3LaZiUGNienRt/YUpG59p
Hb8ETW9cqrgEIzkDopGBumifIJy70Jdtk6foVD4oF45RNzBqxPGB0AXJorI7FKIRF2cBA4m4ejWd
Lt9nQS8uBtD/bdVVr1YjH7uSsckx2oc5jKDt2eibKrayfYb36dVunftx6s5GnTSHcSn3mZsYPklx
saPRYUEKT7vSBA7mRHl7VxHJkcEPysNPN6XG8yhMWCg4ZbfUkRNXBsX+gHfvgXltehaAk5aaRCs8
OdCnb/LZ5HQwsUl0rIhPEjYuqhACjmhVc829mQWujOPPsGmuURFuHDwYr0lISiWdkvlFxrx9gqhN
HmlDi7coJv616E25G0RzUW6ubzxFXy4W/Obd9LvD4M/9z0T3iic9XpZFdunyYXjCJivXrmHog+DW
0Yajfw209u59BBhjqu9//6F38OHBI76Wfv4UtelAj7EeHluHcBq8raMGG6PKlFrE//0BHHW2S7JT
mg4a5FeUXkMcOQdSaSObJEBF9hDeSr7qY2Tyvvt980kR7xxqQ25wBTsXw4cd/M/3SuvVx4IzgFCj
C8dnSjxaU0xWaXk83dlhOZ6raN6D2Y7DTcfCgdR9hg96S7W8B+BuyREUdF8YAOqyEZYPD8vch8H2
b5+iId8kZevy9VZIC2rVjWxffFP9mQ3upIkz8jBMmJM9N+sf+qZKV+XjMBgwLd35mCU5JtG+uIYK
Q22OUVbFwt4Yib5LWrB8+ZJp9+Yvn7nUxlppcaFYedKt8WeyH6Ypj7YhFD9aU+gZINdbRE8Y6Km7
TYEXELos1D2oeUQuvkUseTne9iS39mbM3DZo/h0oo0WIabd8Zx3dh3V3qOZFgEqho4YiwADqfWqc
kLwyoa44ITGqDkRgZAKIK0A9sC/grM0OcwE/Qgpc6/hooh17Zu4GJHGzxH1iacoBksaLr+sjkg82
N/GbeDCee0WY/YUYx27gkmca3asXMvQDtfWri+lDbFFFILgd/dVBHL4WBcJm6Wx5aeSHoI2wQ3eL
vtgE8bMYF78tvl3bs9sbHqpg68L8gJ7K+wSsiOo1m9t+2v/+CRWS5lxCdsXp958zAfK3lOkB0tpy
gRBNuXIsHSzF8/JE8gHXlAfoJkJSn9MSE0pHNEdSezu0XckxqhA4hctzQ1rj5j/+h9/P/vnh19+e
Be8uZIjjnENXE2VJ8d58b6I/yHZiRI08+teXz6zJ4OigtnrTkbI90VbS8ITnGbr6/ZTDCPXwnch/
fGnyEMgkGx4tY7V3p2bP5Fwdh6H/u1FScCWMlFOcmCSKE/3o1j6p7b0evf4wQ7yr6GxnNKrfR4N4
f8pkRQPpFsPJoXf6x8xlShyRCPlhpOsgrW5KyPO43ut9Y2hjk6WEJFjtrgzJCozYft0T4YF/Gezw
Q+0pwvCj9BiGw2MqAPQsfw51ep8v0MWkmv9YtgZ/y4aJ2qdVHJrcn6LsBdIXGwYMzl4mil09TEDS
Jptm6xzPgWPjJS2rg9f6aLRlgiqWfxd9+DhY6kfgbEgDzFRzyQYrTMoYcld6ywLJOraJ+964/T2A
e5RBXsgFF13kL4AsxDiNntwWN9WPIhtPZLmJwT8GPBCx83Y3whww1M7d33ycb3Wzrtlkwz6x0k03
O2R6q4liKsAoqAV3KYVxltFRDBrOL5PNlBfNYmf3jKxl+mBPgoHEFfiD3grsxtocWeHWLsMX1zsv
l++/mR0X0mMRcy6rfRpVXCHn6GqhJu51aoNJ7i84Vfuxbzap3cmdGc+7xn5F/tUrINK3qrTw3Zkv
kdP9ELy/6qzdEY/AIBhZ72BlOZrY7kpvuIOy+Wi5S5AzLE80W37ByDx6EekAy6GnPiO1y951NeO5
d4AOlvLsvDVwLYZ22mJn6Vc4fQVM7eFPbYwPrDffZNSQ7KVDFQERxqDRhLeFBwDaUnGJysjfGuUR
LGfsRyo52v2dtKBjKWzkqxznC0ENboInpbIH9ub3XJ9Rq1L5LlxyOOHOjPqdt7BxpEm1Yja/8lO/
9XKIWvAZY5reH0oeuDhr+qp980S15y7C3GAAnS7A7RqgWmMfAYBeljLM7lJ42hbG6XziChEk1c3b
nCJw64R8n4ZioBxjWBN0OhOAI/6VjIAY3R9sB3fGwN2eopklbU55y1ZayzhRvvkhJqBpD6JtWFGz
dCW8s21Z7RTUe3AIswWD6cwBZ+Jd0rh5tdR3oh6ewKtCLwiqz9F1un3mIlQWyU07AY6O/cbZyNi4
BsHZzEIqrw2VE4cfepas2CRNg83ewE0G0xTPA7P2/+qqQrlJnmuN5h43QJtL9mGwvL/9pahbQ4dt
GR3LEhunHZpn0oqjYpsOxcNTwz4wydwYs3/iic2SxG5Z7n8PbG+v3Oo/p7kc9lj/S1BfJOo5dbhh
2sgGVX0pJC5ctxhI2BkaIGHXPBBRh6Y/jT0XKofcT0LBZRlXXLnoPuqldG6lQV8veQM2xaj1dV2e
QAlSz1K6/Trs6cYjUQexuSecoOhaQ4zF072WdckSucmOgbofPOsliQlQR6gAK4X6u+ZhhXNbjIdm
6IeNLvHtR/OdGrLDNDXkgOlCxbVpbNIEqAz7hKtXxs/Qq0h3fc8zTq+o4gEI6+slLCnYUK9yGMcD
Xpd2IzIldu3ywKI66AwVUZtka9z0ucr4+gLQeqtohDDowpTJPPUTWD4chW5X90a1xhKIjiZh6pPX
oTFl74eQ1D0/Rm9eBipQWKgGxZJnvfI3fWZKfdhWfmWZf+/q/rs5glZhkk6v3UStDKsUvHctCyn5
wZDGcR7UR5lOb4IDVc39Zp5ivhzQdCadc920i2pz3kIg9Mme8CqnMha1xwA4UZt/qoa/0W0bZ1/L
m8qmg0+P8qui0mRYMEySLEzhNpB1w/dpSFEOOn0aHRwpTf5e0+M1TQsCYnIPg7ZegiG/LkegMZMh
Le2Hke2kl5hEen9t69Vb7lQnUtR3rsa02jL66Nn4MNIbX7pPpq9erbbCaqcQfZjCrOmdXizyplX/
2OfYilMSCSjSMwxmz8J/1KlbJ+YS5HY/aefSmcd+IGxmvAFN0t1ZJcvvgmq70B1u3Z4UQy6/OnJs
bWNdCnyoZl4OPE38XZW4e69OAb474QP5l/3cx89LW4HZOyB46Fb6GWif42d+J/PqwLviXLftm15Y
M4l5HouQ9ab4oiVnXDxphWRbyRRqrysT4zzRDzMuua560ESmqX10lPHjaAb23n4J5j9mWByDrgCV
b27TTkOA7SAaZC6BEvY0Ky5Fd8aTloPNe5dXDNYXch7Ywcuh2reV92VL/2mOeQGmCkxeSz6g9a9J
xDxhRd+uM4frOYQDQF/2vR+ZbC4WrmIxW9+JYL+j2IZwnDjWSZh5epywJsRRtDGTtDw2iWoYgjxS
n8oJ8bi5+aVNjHFfokttbZ0h0jh2fRqxPv3zQ7j8YzQND+wxHgnwL2J/0W1Gg6nR7An01QqvT1dA
xv0dkMZlkMIGxFn9+6kkczay196lODO8aBw2YdIBXoQNwz7Jj6uTWD7EAWHzwSH5FDpYC+v6RrMk
4n1NLEFYfFmF2XN9wLB6+v2Q2dhR6Jw3WesxGqZxwNDSApCbVHAiKYnrSeCZAsS55pP69PvBtPGJ
pa0/YDSS17wyLppECW+lZNuk5VvTDs5qiVLUtbMHXX3ybfermkf70JkNfMBGik0zIIHDXN6YpYNX
0QYs0xn33bLnCoPoqbcEt+2cq2BUvykTzyDDHRBk6XzNBGWZMt+cvHv0HaYC2iaMBzYz6SpOkdaC
qY+20eA79GYkix+OTJFNYuvNyDhO2xBzLxx929vBJHglCo+2yGnkjdm1RbpCg4xOSTczy7j6oQLB
xTALDrY6Kz17mMjZBSrn2e7j8t5URKMLnu0JWXzfmNG4xcs8ow4mo47Wnhcf3cz/gwHdsJPoHBQp
KR0OsBCTzg63DGZceBtMd7Pwmw1PHv4M5HPTzo+u75zHGblacGfmqL0ZtbqVrf8ULCmsFvjFpBOm
B9XfJIHx04Y2ZQHfFs5i8PzHSAzE89cRkb3Ch9NcyngfdeLW1dOX5VgvCLrfkunI6zXWlFrsCSzv
DePQxDT1Gk3/OBcOVzcnOYx2NKEwAR2GirsWvNbJnQF7Q+SMRpo/jbF7m7hc8avmJOQhtBUZYchm
jI9EwfxtY5MK4XuhL4jzMawPUVQ8+xH7wrwdWf81e7jK7KdGXpSBgTTHyboZAr6byTHPVeleoPpj
EukJwxZ29re1ilePmsTlkQLn229DXmAcLnS+jCOjuNvr9BZc05M7PUiP34jJNNAr4MRWW7OgexFz
3RLAEFAMTYe/ioHeK4yRKz+V9hlmo1Ek+Ke99lwpqTbDUB6NJIpPRBwKtHRGQWM4yF4i5GiNFRmC
FPRi9tmbfmwedXdO/Dh/bsZxX1vOC8RWYu1sBeNbLQt2ufwHRBp+9lTKroBZ9QAZsaVacb4ZCMTw
aMcwpoutDOd3D9kJSzvmIQtfTlkp9oHE1tCh1k6NK6ZrhlUVZw5uheGxzAQjJtubOWzcS0qFYKCZ
1iVQ/4m0Et4eqmVdNrS4z8yt0bB+uyETvpgq8M5YSF+1QQ6jjgFT0992rhJxke23FfcPs2Niac+6
j77h/mDUvNMH099ajnwIhfMsE/5zqHipV5Mx7sTZl95jR5pk3xWEBrvumx30k4uVamPbfElhY7Af
cj4nQcFX4l6CmeEH43WoUhYwgoUbtaBx/VEjHa1Ihb+POfeyILsH2rt352KTSv6PVQ+QRcvsZQaN
SGTfZnnJK1EyqUUTBl9hhfoyTAKaNVGcbKxR58pyX1hcjIjdn2bDKDZelXNZ1+bRacUuCPzpaTIy
a6eM4Lac9CPJ8IckByVYN9+dYaWksRkI5oGvuYe5CN6IuEX/BjwDM4Nv//RDhIxosMe0bH5jbLfa
vVWkl8IJ9cnQ5VMQR6+j9pJtIoc7ZIPmIMGstbIm/Wk4wAxGil6QZy4iujZdypxm1zwuq+IdZ/X7
pNjCOJIvoarBAPbLsL5IWUt34UbZDCDJPLVESNA3W37Qc1/RSZHHIONSfj6O5ZCcZMxtWObhiDD2
ZU5Phy1HjTPeuMSq2bgz6RYcV+JGTMrYDTG1BEbEQ9qrD2AoUGCrDoiElAM/ZlVszZR1sOhRNbAh
mOUHLLS3Yeaq3lia/CwluRy8FBTEOROrDpwTUPVi5NIYMYA4NaGoxOF2KqT4o4z2CMoT+/HAsluZ
NghD8LybxKQnCYHtauQvemh99DquqimGcNmN96CJ6RywY3BCMSs3XXs/5QTLAovWT9f0N0zs9fp/
Xrr29P/Qp/Z/1LT939rb/j8sXbMt879qXXv8KX7Cj+w/17T9/ol/tq4ZlvUPR0qYQY5tOliSHfmv
2jUaav4h6Wj0FDA2n54JSePZv3rX3H+4vuXavjB9LEmmQ/Hbv3rX7H84pmd7vqTDjV423/6f9K5Z
SyXhf5RFYqN0hSsdz1K29ExTuUul4X8qi2wB6LJCNu6JSqFoW/EzXbL5ttHoXtq1LeYJ7bD4F4dO
VMEhtUxis1aGoT6R1tlG/UBpvc3BxThor3QS8spuPeu/KVZ0IAD/+9fp8fNRju3x4/As4f9bO5yh
qU2GsXqORuM2tts73GHjwnRGw5iM275OPv2MjaaPLFKh6fEJtDtVhiRQvJZOr1gF2zx0nqy+YWfV
AYjt3XBXZ/ZzI/LnuKtBwSqmxD7HhFSqtV2rvyQ674ZMUZNN3OMkyGStRpm8JRMM6yRtn5Cy/uQN
S4S0teikaxeLDVGBMN3HwqP/fXJuHBOopD+z/ggy8MCMANwa2Ec017L1J3p/mAGt0QMrWrT71uUU
o/vyJqnyg4Mec4pJd63s2crWQ2ay2QoWzO4dAcDuhlTmMZUZXw2pLORrZ1PcDg711hqkJAUO8TGJ
OKA6jnmU5eobj5x9zpuGNT7FZRRruvYmU/M9sNp7J02KQ1Ho78wFkuLEE0kZWbM5TVmXFviLzZ7F
mzWKbQ94YKM18dw4at4DX9/Pk6RjjX26g2ODi5oPyEJZLqWyf5vsA+mNZyr4kAmI43aAx7YGCAsS
FJDWLrDHa6TTfO+15nj6/cC8bfAo8cHfcD1qZ7/aBx0Vcm3ge5cu8t9ST55SZciVU4Dby2W4tfG0
xnlfb2JjuNHzhJCmEUHK0H2LWUQuL5IvUp/QuDAyARBC8YFKzFJ7JavWoKVuAZcaJ5XzEhCGJiRb
1hDQvE0o7R2Bq13jYOZBzOBmLqq/Uzy/sy07pCSq2mE1WGyYNUERXvfRp1sVDp7pvthoIg86u7MC
lspJ1RzwQP6JO6qu5PAT/prQSOLOREkyWsIMJkb8ZsX1aI7twXVrd9sn02fc+WddGDwQErFWWr6X
OUJ3DWCPKj+gUZY6j3bZA3n1qSHr9oRR9zwTmlMz1s8+0aC6VJhGuVnYpNwXyQU7mb03XDR7q+Bi
7DUlnIy2y4ldRA2BepZ6QHytFHJGxmoEc594WXqKzDh8inKPYkM7+XRLyhULllI5gxOIw8MQ4X72
YDXYdrhtysG4qXzOgaZ4HYEVSShARcUMbaO3dEokWxmFzMxZt28V293Z03CALcql41M3gOlzZkqv
kaQ+irw3NujLBPj8XTwl0RazGVaP/rXWvs3Cf1Z7bw4PIsRQklrRG+zVNckTXHOTcUNc/AIN4dJ4
mmfj+GCHYwyJorVObvcAOyi+WKa+YYZfU9bDtDrVnx5XqXyqDbTHoFmLtmy2tlP/jbJx56oCZzxC
cWzhzTUpBLZiOBwZyXgV2ie/SG4nC5xAFGQ/ORGgtM9cUAWfZlcfQst6H33zE+0VHveU4dn2J/xV
MHnWWJ3sLVuxk519uvFEfQlV6iW84jwqLipoHuRz7BTGVgREWLAmJVb1alvjq6zjJyalL9m7lNkT
mQ9cPFO++YCz4OSVC57NxyAvQzRwczxr2T53LraFvk3+1GGHPyyIXzPb2oE24IaBOLYO8KK6MX9N
aucr1dIs1Vem2g0d2npf1Nu8c89Sg25r8pGfw8EIOB6Gfta7RviPdS1+BhnjvEoZBGm/WesZy0po
4PlIwItMNRdIxKQTD6L0dshc2BP3Pm2UW20mL0VFU2MzUCCT4pHe1OCd4LDS1JAWfwSrBM0Ww7QL
bOdZe3ZNoB8egt26ZtLze99bZ+RaN7BQ/clJr0Hb4VryjxCekNeGLU6T8oDEkYGJBwxKocNKBcIB
okL9N2k/CP2KfAJXvRTgMJIJ0mqNUEWWtOUClYPjBdIXCN4O3iuredYw6b3vzYR7ymX4EtANeRJE
m7igAwbV/BrkyXgag5kk+BHwKXO+583bPDffWJdjB6IRAWGUOOm77bv9HfStVVb53hHwooXFFxMK
Miq7OGX94GDHQT/tRErbhEvLxM70cAYXJgFQ7gFIPWa1w056rsO7mHoVjuDiQwqZAEoKv7VosWhy
1ytjfa1I54BKPky6BEeVw3uYWcDP04dawtXSx9MGkQO3J/BYxtqRjug8/MmLZI/9C6p8hCOMTCsV
INue1/TtbHUb7Zpikzb9tqn1Ted7cjMtUeO55cJs2Me08R9IrvC4fMxUme3c2AF4SbqE6EK0aaYl
vcr6IlYLk3EoRpaRACCFOI/M4BwUQb/TQ3MbhI6zx49unTz72Tf66MauWZfPKbgqsHp0KfrFni1F
0QkwYS69WFwHiXEW9ibeKoLkW7Lb3tGfJxZSkucgOJCNa5Gu6H1cN6LCISpZXK4k7Z2AwX1cZXCE
Dw4PDawwkGVDtWyq07uqEwHUMCmo+Rkfh8oFszwl+yRocHPj5aIwom2vlT+U274MvgPatDYOid6G
SOmzU4wHk1KB0hD7OsHE2HiLSoHaNvdztZfzmG6SdpabyM/sq5uzOJnzd589g+dFr0Gi9RYh8bXX
PmxysmdNV1hrU8lqi/PM2aVFbq56RyYb2KcEBQViiVf6dJTAG/UogSL0Ea3MDO1lXlYbxETxeBNg
dI3kZS7rF0TwO6HJO6S27rdtPT5kSmcHVVJWiyHM2rgxQGMyPyDhhjij9Sv/bGrSLrw2Cd+K5CXt
wJXD0fgxJlpkp9Ym0DUnOyeI9jFhpnPeBhfdyF1vBvamdFCsPdN5mHiyP8x1HR7QKPW6BQAD50Mc
UqXwOVnJ1urumOJaGFN8SOjX2fZ+Ta5gvLK8xr87hHB93PobDRLLbn9XA/b19WdHFA26KISY5Qvq
DwHws30A4PX3PdkvDuW8mZhGOnGcwaJ5Q8NauNyrbvxsgoDSVTO+NuNfipQO0jv1uCEdkgUEbF5s
cLZT6uxLX1Fz4t8A2/5LN+hIiBxkZD8Dvs8/jMoFDULXUlEPmFFJeCGorofJfmtM6EfRWJ5ys56A
8SpcTjVvqUk5j8LGZ9GbzKzgRc2ItmJWiW1tMUwuzRA97hh2PnYl7/oki+98FAAozmWJd0F0Cz3e
PIVOdAkF2gwdX6fQwuCKmAFpQUJ49KI7ojv1jno6rADl7IEDyGl80xunVALlZPwwRih1UD3vZIOn
BT/CBk8IbaDk23AzvRE8iZT6C1iXuvv+p8xZx5uSVwD1i4IJOmo3ruM9uUARxismhVd6tl66sT1h
RUfXnt0vPw7OI4x5pLbWX81NerZpYyncmQuHhjRGvnIYrpoKUprzaDOZwZhWufvtKH2aS+O2VCjz
oyAeqk3G3ykP7/TCsBpxVc5yau6dvn2kYcs+KMclRZD69Cgq46pGF96x1pRm0ZjV6URsXO0sSW6W
yFl7U0fjdLYb9dnVBXMsXjrgT9zNdcC6qapSLOLdinqp7gET8Ce69apKnB65rh7ObpWc8LKzOI/D
kn6bmJchmE8XgsIkjY2k9ylrucfHof8Rm2NGz8v7lBX2rTI9tC+NxQyfDTtRBEViD9NSLMEDbUE7
m3HAorIMLoGBvhKMeHNIvoXbOeYriqgrPuVBVB4i+FMcaLRND5Qc0QOF3Y3fSukKdiLJo9HjcC1a
9ccy/T18MYziSu7pX0eoyCiFMSPaxGCp2ahxAezvALxQ9VWOoziUsZp2Kga6F7O7SouCH1BLwrNC
2OdPOi01KAGVcqkVzkcnwA0UtYWByV5/DBGc75RTgNfuF4c+TrWarecIv9AJhrexht76+689aX5H
sM3WVXrNB85U7htkHbX6TIp2J0GJPBXB+Dckz9M4YAY59+FZnUpf0j5T4R6cE88nl1saG7OFiivF
QxEW6aavwAoVbXKP1Yoxkd6abZc9TaWIuLMV9c6iwpRYGfZQHFHzNtFhvM97X60NuHNW5/crygUE
njHlZqeqluo1p2aJ/OLaoVsOODQ57iRdGEWR7/G2RCWcW3evUgqPY8qUixgA2iLJtIuTpox/Gr89
sPQmquYvBMMs2Q8m/ttm6HBK15guXX4PBsfiICf+TwjzS0cGdDMsfUnTvnuuEd9g7d1mPnmjjM5G
qkvfaUK4od9PngZgGcxrxMQpE3y2crzUQ+AFe2+kX2zWzw3zntUGx9aghNrXQPySxNx1lXkdk3a6
zRe/LajlqorFemJ1FbNMhVZdHOwAqzSZKE1eYxjN2zAJLiZItFsTvu8zlS3cE6IOg0Ur15OI3Zec
jOxMrKr3IEUgkf/x6zq/NCN3XjuEzuln5c4KAangokkep+hvO95GbiROvmivJhGCUmIlGS2bR87w
rhYWAN0R52qIX3lMQ/0sUNym/DRExVPFG45gRU2QlGgIJaPFeMsDMD3Rr+ju6cCZ8UvjbNKd82UR
fQBbFL/a8fxUGB9pzTSel/XfKiZnPUbGvUvXMDSDcBt5KrmlBJqvNmJIy2OWbBll0XQaQCprms5f
u/XfrlrCuF72LGaG3BHZnYE1ve2qinhTG+Ub50ApGh59y2nAdbGRCgj4gAqiAsAfB2cvwhNtAtNb
KOlFEcXVM9yWjMKY7SWHLT9QhZ04vAk9kCpMQXzXif1cdsEOwy6YPDOgahHvaFcSyDIh8K3dgWs/
h9y0DZ85Vcd7qLtMcN7Qb6v2USTDe0NCuh1de9+COLM1X4gBgoKsPVLJn9gbN1Ml9ZUryxlDKXJ9
R42piP5QA5QRS2upUO0IsjamfXQXlFfdylMeUzqrOPJLaW7L2UUrZZlFc8WG9BkFii4jF7UGuaX3
UQUE2A4dVn7BdGvbNitKvH4dbb9OaLynWF2JZABUttW098G68hrm0p9M1MqmTnNQ+B63E/hXfE3A
uDwaCllh1rsZCDahCgvdo/tCh73hJfFjAFN3Zo5WDXmMxTZeb5P/NP6gcddIYLemxYA0DQLEBHuO
grqRe9J6QNpAZpmUIyLMvCTMOkYvX9I65wepZpMvHTdcZFcY5WmDd+P0PgwmWggca6/n5D7JYevH
DflwWc1bIiIsqoK6ZC1CtgMgiwsLAouJQV3yYq9odWksmbh85TLycMP3vhFD7qQS3x4NV6Tq5v5Y
Sfua9uI0DqQgGOEuJb1jxFLy21liQyYv8YLu5Syl0lgBGDpKL4LU5ZFxGozf8Ej63nX+37zIJfKH
i+EZNkAzUB1kXFMGWUah/Dob6dafq6+2ousvJxprFGG99l19aOliwE8fv7O7fCkmoCPZoqVb/v8i
70yW42bSK/oqjt7DRgKJKcL2glWFmifO1AZBSiLmKTHj6X3AdjgcfgVv2FJL4k8WCznc795z8c2k
XbxXjgtwP8HHVPSwAGI3PZZAhB+yksSuk8NL1sPuC3b8ShYEVxZsFe7u6W+rg3ah+Nj2Eydl9mb/
KROAX9DnGeVk5aHb1B7YgOrYgGPaZElw9NDLYGPvtBhQDeBimVJNabMdiszezC3PQdT2v1sctEu2
jKR2z9SIC730ZR9iXXb9gHX4AYcaVDvNYoZuajuDtfPWpJpaU1h0Bc0z7gxvunCPUjnzkISd2B2w
wdean5ZIQbLCyMGpBYwNwADKUr+rmqqAUMhjYtJiDveGN+5goSDCFqYdnH6IRXJi8shQj9i6VffX
ov5qGRZJl2oUgxNlqAPstE3YGxqvW2tdgyo+JYbL06Se2J3657bYRyEzhDJ1n6Pe+NIy0raSxqUt
WbQnV0ZH5NJ0VSoCgXTePJaUGAPQ42joel80qmFm8+CqRpQdrd0pPAaN48NAvtRKhQ/tgPTF7s4+
XdGhw5TXXROJrbAxldT92ahuSoy322RV3klYFtjBgfdB0hkmbWkdlQeUX+uYQiLwYf3oXQYHmzR+
8MUUjGd4juqdhOaTjPEzZQkR8gyu/QTKWOB8ANgpd1MGx6ZrGZinHPVxbwgsEhmIk0xQ9emorTmc
4tB+rWRVblJBXQ2O88PYyZq4er5iUf8uMC6CyJFvdjlq27gu3kQrdvDx9klvHaXNFUBPFSWdNfy3
ocWNwHhxhcn9aCTdvksoDhl9J4AdO1QIebk9fVPiQ532vR0J47klIdwohqSFnEx0u9M2cYZy2CWQ
tnp7H5F24MyYg4WAxvKggLMiSLO1V4YkY9v4lLtdrQZsrVYzkGxDhl2OuNZZfVIAnlthvUUGgRDO
xiSguZUn42dLQo/boBFyTeT+ZtgmeAkU5Sx7Dgz5y6OsG4O49aYxJ4M59EU9HXkwI/oMpeQYqniy
R9pZsoH9GWZzISbejTZVXnh1Wtt7oUfqMXF5XEJrrayG2wnjcX7m/iyjs0a/Ijt59h67nK5aqsB4
7v7YpHhdtp2Ofbtibs4yThu5wU86n6A4zeZNBxWtOtfD+oyvq+iNtanl2SXONeaPLLWuHYO/GN5q
gfLTYmPfhAFcIQKAB8aUtat+T1px1zWshmZrfsvOvBp188lGLk71VH/Ixnu0PLnmFkeqOMeMN7g1
LeY2wVW3R8GC/B09/IUyA3w+HUm9UqTYxNUVjBAbDIVSZoMWFtqW/UA69qjA+l+x6I+exhi6Km/h
MkW1WQIy9aIiDv9UqWMLRiqdAcWIY25605MsHxkVYK1SeKDHmaWsHyCXSk3uOdofixn44Gxk8FSd
8t2m432ZZn5HKQVTSSM/a8wXJvVtQc99Qivc39BQfuWT+AuIGz3KKr6clFjmcy8qVIk3T4OxNxQk
moOZN09nYqwqAxhvk473SoUfqCItSIfp4CptqWRiD0s6XFlL/rSxOqhDSr1anDGDYgEvZsT9lekZ
9zb/dhNi65QbPgCPoinHgkpDW8ZuDsQWkoa+nrhULNALrp9EeDlGMu73jKui+e5QSIsvr38JRovG
eViiAKwYqZtol2N07RhpILcjikmCQ2P81uaeTfdCbfgQtbc8kQeqkhGonE1lpT34knrbxWDPw3zE
GCG9oxyZPRW6Z+9zFb4HtnEZa9oyiUznKByISkzHRWye1SR/5xPez7klmOTMPSYK0vNU1J0LrPf9
MJRr+v7w9hj61+hyWBqgn/Rwt6dyItQxEpCxeVLDTYEDz2/n6dmQ9X020nA3AirGaeU+N9A41rnL
XaRs0nOYmwy8J/YC09s5HFGM1mmOM+BJPE8834a9lWP+1ZV1SPSovabO1qyiO2L3vOr7DNA2h8OY
BMoxjLL4nHv1q8i0C25/llCPBdzO6GvK80tGUP6CarsZcbFw0STBNHb1Z5IxJ1HxsyqwCdgDBnxl
GNeEAqyNY0+SlizX97JK8lNrE7g3ZFcJCpEmjGCN4zSMpuabiCC4vhlN1Sj9RiMx2nXS5ewAXKrE
qwJ8yryabWZiAgihEGr6re+i+KQAek2OpHpaZp/GkNdXTkKMBYNdovffrLZubmGXqlBLbewgu7Kp
lQ91Emkw2MYhQSbwyKn2G0ZShJqPeDJNLEJdXO0HVXxJRbRMata2psIqqswj1b4JQOrgratPYWKZ
JO7kKZxdeBPFdK4MnT4FCwY+MxADVC2QlLn9nZTQAseo3WfCeGk78t+B2omOWu+pNa9uMnnchbMn
7DkIOpqzm+uRStfmdzQP5ww8HsRPTrNtG+7jrPdNlx9Z0jaXtGreUmYPgnESB8VsAwUMIbEb76kk
9znSPobD9g9jLFJlszZsVZvSj9ig7MNsmUnqriMLCmxcGtiZAGw7cLiQenREZ5Oy8hIfwOxyVfIE
J9HJyALfqSpcP1P3hwUCs2Y5IGNw8wsKdZqK4pEYislFOAZRJrv+OmblttStZm2OPMaaM/6uXegC
rW1NO3OUv23sHQd9MDa4GiFyxvETtFQYZ6HwvfKPvmTGc04iI+L+KsWtHuziIoNNj4DJe5zk1Q3V
SRxhuoImJWe59kAtcfLMqo3tJpfBHp6hR+HdwV7VagCoq1BPYHKYr5Q6EJkYNCIT05EGdEJ3jxGA
1TUK9SMc2oBayj9lAdF37l3srAkKeTow/jPvRsMpFxrTOrI7x+9fa7u/Oq+p1nF5mGUSn+LapqEm
1clu8vgdYSnzTDcDkLIkMo8NppljrGvU+GEYLULbOYSYM7nCmIZ3zVGiryEVsL2Xq7M9BvTmGGc7
RmxovHl8LvFl3FLd81l7p2dPxuEtiLLTgF7TaN3wMteacy0T+SuJFLZ0Vk2qiqHMovhovpM35ceY
4RqrrOmzzlOo1+TCjkURikfhtr/patYcwZyvpOjMKfSzLaPet9p4XFpJidv0k/oqui9aTq9RL/t7
OVI3oAfZb2LWzrtJG8omsvVqVyF9r2ypA5bVdzLInQ+rt6ctIl25Hcw6ekmc/AAKROAy+CKKm+EJ
KvKzJfL6wpiC9KwD2kvXlE1G6DEtnOYbBNXH0DrlWyCgWRlmIPd2Xz15mR7scK/VeznE3tnj57CR
aRU915FjMa204CtRFkK9FE02zTgbry191k4o35BOJcTFSuek66Trmrla73iDn3SktdpS5ru0V+BP
YprCA2PAvQa6/M1ULTOG1EPkNrI/BuXLL4aWgIvOBlbVsq1f9BGnV5IMW6jnOa6pwXsUSVo9mvm2
la7Hd6PiDYujtnFkQE0KoyffBev7lLMxbhVEplWnst9FGKmdzLWr16CVM007IdRdBxd7El0UB5xs
/SEMuTOnwdlp53gfChABMOy3+myaexAwBCL0kXuv+6tL+V8m1rQDudm9IbEcLcC3NoPj/mS530Kz
aJpqicpDhbyXJoyFuIEByekHSUiPt1bOhCby2JmxUC7wQ0ZIuf1GkpIHU0u/0fQpYyyXwSn37k2r
qu1sU6DoYh0AQvAEHIX6DFDfnR4Dq6GZiv5gojy80WNykLcGnZi+eQJJLYtP2sb2RpPCPVSOu5xm
MVt7HGQrkax1jj37tAiAtVj5Z2hz72plmT0WVXrRow/V2vLZKzzb70z3OQ25NkWUAl0by6EdKcCv
P7bhBW/sC+9aiLm9hb7Nm/whzBoK57oW62enn0claSdJo7PBzemUztFEqGbGn2pWr1OPEoJ7foqU
3BsV93S3sYrbaDZ/cLkeGzDg6yGNar+uNaSjwtk7ck5O3XSSHc7FBOje1mJRzQC/Yy44pwbfTKjc
F+U2jwNNPWc6V05xQlolqcYXA/+F71CozTIv36008KlkAIwq5xcvMCc6a6cXnJT9agC4uG3pDl1g
GxmhJW5TtqeSD+7ZpVps0q72e3J/SR05aeqqZJ9CYwCSRBsf6JNV70zFrhXHYQw67ogcCdKh8J6G
3kdPUf5kNgEdMTQ1KWd6mpG0VWVH20iFFBiTi6nUqG+VEfwyB9FcWA4WoIZNB0XtpadsYJqh1V63
ycIe1B/5QZ9qa24cH1TgdHsJimGbJ/HNGOpTHAsPYgWZQzO3T8Skmb7QxehFA1fBDtNd48wHJhWC
V8Kls4PvcQOQ3+WKUKGjQFlALjLNQy5QxTIQ1mlcLm2KGgZOWsgRcDTmMpx0uD5RpKHqB+bzLndL
3JWzXTaU94gD2O1hY/C6UYDWoACA5IXatCntliSREe/0ium/1pBFEZxk7U7HshgX+4mDT1xQroib
nxFftgwZexwUnLAY8T4CW0QSHLsP6uTMNbCsG0uysWHoezWX7F6H4GhB/9jVwiVEw8nxnBds/Wbl
0sGNn7RpYv7W8iFyWqKDtVvQoSGbR2aI/AhDFqyqpf6z6UlScXXS8NY3p3r5XeISv/v5IH5M25zO
SY4bw4sezmfbDRks/YT8aLgEcqBx7fEgaouC5HcUGTy9bb3HZb7k4/6aIgdzYzJaTIP9j/99HhWQ
MZoMHkpNLcdCF87gElp0ElQKKD7DqqtJD1oMjxj4T9GrkdqRn2kNUCtsi+rw8x8H8aIOGGu3xE0t
HpM+X0AoR7jZzoE5+adXl5VfWV/0+XL0L4a9nL1dY6h8BxQB+4OW8F7QwLbEOfzemFDGMcudYx5A
0VbsMQcPCOhOB9PAjgMqqOuzSy0M6iuZueKZjM6pM6ttpdfnroXIl0EJuhvmQCiM6m9YrH4zdXSZ
d/qr7unVgRC8t7HqNdEuxibIiuTNNgJ88SYbaB5RjjHsOjfXX3LrXHN4Qd0DxRIx9mWVm575Un1Z
C7mPLZzuscYA15tGw7eF+Cadj2kUY9vd84K3KjeeSjy8V7Aw/avHiL6PXyyh5bvG9j4VDmVQh/Ep
pXpEaepA88t81i0aVBhoPcITnB/aUKCV58txFv5SwTKO67nm2uq8Oq5kB5uGFzCzBBFL1CLH63CW
4ClTM3Eo22Z+o1J5RmmetrqaP8oeGoou6nrPeITkBZQ8xuxGtTGsmpY4uSczjSuXIqVtJy1c/Ybl
7uPEfYx5yY4ofIzwvqwy9Xuzji9tUGwD1xiJm8Gh62vVnyE9fXskE3nGT6bmUjhCvZ7JLYCvb2Gb
tZtUJpzytfYhm4vg4DncwhZIE1L/8NyZZrKWaSr3QxTdpDLY0tHVM0fR/yQpPksDdl1SJPlMO7FR
o5HNiDpba8rNTefgzYYffSh6MzyB4Wa+ZbJuUB9F1KtRx56pB0C3AJLFJDQ/CcFgJJXbY7uhVBT/
+96GPvcgAgw7gvAeskDhkvG3x5Udi+Bg07FqdBy4i4mRL8EsENUei9/jAtrYMu/+W2k2CDYnQQqK
muhWh6A78OGb6yT0kJk7uPpezz2obkXux10sN9I+2lH1l3i4te1Vy47GEaRg5HHXyukUUrRx6Xlv
PZiJtiN0g8xpx/cEPIdIB8unSkVcMwqOkmQ3CXL+Ouz1VdLAF6X57SXGQ3ZoEfoWWxWUYh4sTH7Y
Dg0t0NHdXOpIA4n6BKsVg/o2T5X9SHEnI5w82ru84r7RUg801BbUFnSJiR216skyTZicrBqWiBUt
kL9KO83czPZUjuMxqJxxBdSYa+QybtRH2lNiixlZapIbwVJWd1SF99VLb7kArcNgN4QWDnGLIDOR
/4D4MneMxrvUmGpQZQNu8VJb8f0BmnarV6Mbnt2szM5N/BJU917Y+Ua4+iW4US1Ql9bFGO1m7S2C
l6vUZcqojpd6gn4Zcgh0SyPatnlJKXvtvDZZKwHpU9GQTIblt6FbPQBvLVYyS36NIc6uNhfQokKG
1VV0bYHhn5QgtNg7bGuRNpNG6hfYjLT3jlAtYw83pmcUhF9suqvRYfa9mB9NMB4sn7Q9C4NAsJ37
EWwNI1EHSPC7OAjgNMJ3Pdrl3cn0L5lLaudG0hq6i9cuGnWfIfQGW7C1TczpMdO42eWJDvBANDSb
VOZGs7O3kpd+rQd/ZCNG8CMIIkzg4YG3BKbDsr323IL9AcvhFszDtBET1XCuYVyqjkNCA6iy8Izv
zK4UgeJA26U13IAq4Viv63uKyyUxWBjUdl51u5yxpOeQtioJJtNwvAuiudqbCj1RZ4y38vjJc2DE
R9NE8brRBTXNc4cAblerRnjyoTbCHGtnexGSz5lgDNmGpuO8oHAjADnFSwPnYDcY+nLft71NN2Tr
sgubFTFA7dQI67HMuRqKnFuJScqYLt57XxNO7Wy48h4DOvrvcKvwMuxrEa4MrziDvY9eHz0LeGnS
WLyldLSjuKeVx5lFg1f+d9o3+WYOOn7SyDwNNjA5QZihiP0aOONXb7y49FI/gLOC16lB5eaewe3T
iH5Hhpd8hRJbKZtdQyWtfKaz2GaZ0KujE6nnWLHAuvQ7q7FZ+jlquWewyWhxCtY8hPGKkhiyTUsm
mWM7o6TxoY2t7tWkBWcOu61tKTZjmfxyNIK33oB/KkSjrePvapycDYfYFXUZTPY5mhyCqnjJveC7
JDGK54iNMGaWh8rDHcHV573OmHzbx/ItNpktGcLakXZnQJa6700rxdPYIXAqzqmJ0aMKBHIER8u1
LvHKu9dZV2qara0O2es6TW3FUpG8g5dLfF0tmhPbP+x289mrWsy2DXg/Ire0e5vkZ8SKMD+6R8QP
1tLIR+XY7OyY7XXo7rHZiH3faJ9yLpu1Y1N2H5LDBofccYbiahfytFiYIxVY4vsclK91P1Oj7kaX
ImdcZY8gMDWt7NdxTAsSuAu6kjwdKFIY9/zr2bmEzfzuOEZ5iFPzKWty3ZcttqpE3GEClbt2iv+M
2ol63/Gi0eu9aZcvgiV4PooiYQojjD2tkljKlg8zTphx9/NL24w2QW3DL+B6iNyZaeCK8b/8syOQ
L/VQ0O3CQ1PXoJ0NJhOCLvCC2wTmhikLfwduHayk0mpOe3aAw9K5aVFWcZt46xVOUvsrHtVH0JjT
wdK7//6A66R/IJM4sN4vEcuOn4FyB5DtaZUBhiR4GAmPg8XyASZbcwgGDzXWDiBzwqWoKI1wAt81
oyuq/bMHbGtb19XKzTRmsJoOwm758PPPUQGW0ddAsePy/2l1ow7u//yVn9+W4Ap3VRz6hEVLJije
I64z5lhoTZr3JgK8mSTnMaMAcnmoxvxXp2G0crAoVDRWW03/6SQB88cgf/FgjTF9IIsV0OtpUlEx
VQZHivi3if6ZAbhltrEyxnghlb66HVcKtz1CmekPOZ5H8sfECKP3Cf47BLeu3bv9zZTQgjOgjhxG
KKcrmgx9plDZyYSnrCF07XSTJHDHYC+swL7wU/9idiJ2k4unArmC4OPAfumCOdoEpmKA1dTPmpfb
zBtH4HKhvPTaQHVSWg++2ZXTuiwdfDYmcS6b9XytTN33hgIeafcRmAMnfhtObtuj9zhgXO1B4+QT
WGempLem7un0/q7MkVlxU/ojTtdtOAj2gh6af96pvz0TCI/QxcydgbRWf4/0BXiOGaKUY7cu7WKL
s8fbCgMqIS1R6aVyxDcw9nAXuOpU0TOznmjdPKjq1hOwQzGxki2rGye4maVCGIbgZkAwjDmbvXJD
62LBIBO0UzRjt6D7w3ltJvgAGw87OFODTbCawHC4HzWlFi+JqA0cCewAwkpPDma7l6CkB4JmVJL+
7kgBn6iCx3bEK0A2vPDaIyQ8b6Ol1TvVUzpQAoD1blxtp7iSZ6u6W2OSbzHqvBBzV6eULElG9fND
FAJX1UqHwj/jfepvLqRaRtVJd5deEvhBjseJm/+nyEXzmGboH10FyqAKt2CEH0FdQH/Jl1OfAdRG
0z6iLAHhabA4Gpjz91SnfS+CCcO7ZROcOhitNCmJJgUykJBL7ob51gkQ2YnDwpPCMDgVpYYrQnYA
pvHR0HAMpt+jTzzuq5vi67nUmr62vF1lWzifZyqqG6lWrWio6Fa46KkWgCPFfmpVlICH9G2GPH/Y
ht/DSvD6ywGCyTC9tp1GUqzzTlEiiV3TFVQcqxbl0xPxtU7YZRwpcb2U9aanEeyhbZJwndDvWWDR
AxvYANAeudyl0URlVE8PRYzyOC0MYTDmgDLKkBOLQ8AlWEYgzlpVPdJ2j5kdTyI/q6ri9thp22xy
522lpls+WGBG7KXSYvmGCzK24Nxq/QFWA1JU+igVt/ekx4+qO619G8P8AyIv/RjTG1mFMlUTCucD
ee14gxWV8hvaQtcxdpAHo4f+vvhCPXP8w1wzgyvwR9ebCTp1XNNb1+7KyjhAZbN89Hw+j3HthnGG
CeLdsRJ/2TXwA2DzJAl07MqRdjMq9wNT4UxCIP8svSo9wCdcLdIChYnGruwpaMMo/pbjS+CSClSh
c4ixToJMiGTSXNnpXedE94DpsDhTwOattOFX35Mf0jv2PVzvtuaVVKuNuwiVY413OOOvLDdYFwuV
mZOdjeVezNpTjv1B6xN8MGPN8MlzbqaOgAv7sT6WEzykuNPXnDU/ZkYyRBNBdVaCqj8AfO+AALSV
R73rWKYMmepTZBG5mDQN6rnXJgfmbyd75I3VzdNucgLKqJnu+MjTJIvG9h7X2tlDguJ+2UKIzICn
uXIgsqtA2nFdgySCIkClil8YvT8wCey9T1ogeCA6TCjxwOVZZTjGZvPTc4gupQH+o96jL4cnutfH
o+DkghY1yIvL2YywRvY9xnO8ZcpgrkMN/4eVc/GMLTSRkmq75SoUFcQoJU0zoHj82E1Mn6WMfS6w
Rz9IRXHxjPXPvzIivqNMVfAsjRhsF1cph67eDu/XuhEDJ75kvpoF4dCZNFNpcB7nxEKhsYlQ3HbQ
SpXTTWtUhTXWfc/vWh4A3NYCKXZEYArw4drvhKDqQ2o1hGj7Eub+TC8lcay9XefdhpQFTUF5/laH
YbAikPtLyBb2PS7flaYfSk2Tp+1osmHh1xcF11i91ZjscDddIOLRQ7hEFNJgpEktAumueGl45Vej
0VZ+0ZlPWh8+FkP812ZY5uNd7MmG2nhFdx22gU3ZIWosrWZmRXfNYGBNHhO2oHwGOMrkDWYKuDOn
7XD9mvcSw/s6hZu8dWVxxApVroOOS8EADl5M75GWEixgyruxSrzOQYyTJuSPaYdMN8C72fkqjxz7
QWmauR/oW3bbKXyswqephSMasr8D0M8e0biqhA5O59SLWp0oatsrYbyZZsEtHBcuUtLfMtNotAU7
zY2CmSv1MtE+Y4jbD6m3bVogjLXq/mKtDrYM1H67SufRa7nKdJA6mRAld/qH4fQ1dKrAxU3XLlp5
FJlP8WSeTd248d8y6bw6VR08H32Y3uMG8j1OtfLoCfeOc0ntu1BjSNuGj0ZNHMFFJaJtCrR0vTgx
4zAU+yiesD4mHUnwnjK1JPkjQyooJhH4P0pkFLUt1zrzrufLnTpjvBtUgjNeXGzcqfhtKvvWoY8e
YVBsAEwC+u6sp8GImJeqnOaMdDw3RnM24GBLzMm7Euy7VhkT+QdxXcJeti00uhKaZz1gbO1O6UsY
dYLrGVsNgXQNRJZ7Kgfu0SIhMZGnerUBIF5LRtPZRC6cTwt6uvJ8zYt63ld4U2vNejalAyQr8HQA
M9zfbGu+QZaPtvi/YZWwx/E1hoc6yiTXauC3vCdbU1ebIUJmPDSE3I9eFe8CVZg3qeucd4zPMBup
dAvwqI2edwY4hHwexL5B6GLNe7ZEglZX4XhPrjHBruhnn0fIWTcp761Ji14UUY4DIi6aANzCVbiH
5Zh1vIkrfCgsmCb5/nGkb4UlM01QbBYEOW8gRiuOTbtUr09i70nnG4MiYFL8Zrjf+BylSVlI/y1c
UZ7ajnZ6N4qfcJV8BFXZ7SgbnXoqpFiZkfgoGdxi8VjVJAAwMKiNGXImywJKfIKMCJhYNp6p7i9O
ELJAgsnlNJCGJ+JbZEI5bTH5Rles2JeTSmMtMknkUUrzYLrQYTF/ORb4cUsfPK72No+Qh5trrpDv
oDliSstpmdUbemb0UkQ8CTxZsM25JSwKxcwGS9OS+0uooT9X9n1iB/BlzMInR9FyeqcZOxvmj1aT
Dj1b2c1IBmM9xKXcmBfLcvKTp07cK5J9gcWpaMNmW3njy0Tccu2FZnxIVPpqT0xuG9sxN56rqudW
P1fprhIRndFYKxC3zdSvm/TSjzRyVBZ6G6fb8lhiYdjMiaSJugTSbFjGeNc0RrLUjlW15nL1gyDV
xvO5LGa4uUWR+KMGS2mwf+luna/avP5QWFKOBXmVAH8bp4i9NQh7BQjcaahSnx3rb+bBdCnzrAMw
7MkdAyTCCUV5wmOEIk+MGrfn0nIHcBiUckUp1TJOwNAKXEhDNDLUs40lou+YxqljmoE0LMceHyMZ
U4/2xn2tgzEX9gH0KwerqvUO/cT5NTWnd2J96t5r1nVOnQD08bx4GJNju5w2MCUx0wt5KjsoKIJd
dYV2Xh3MEMrSjBzD8J5DNagH/N+m2pZUYkHA6Vh+1TaGvbwRVtHT9uQuY3tL+pY0W15juQnnBWNn
9M02YsiMo/QpZyi0bcx8nzOe3kPJmg/U/u0QbuDuJ5TTFkGwmcP2XevIONptsVgqeJ3oziBqEtBb
K7cp19iTbFK5cQpxDMPonVQ6aJnZwy/ZOgQrOOCwxefZUQx9dvz5lSkxabPzrMyR91XdcKiJp4vN
2r+mmJt3SZz3ZyzLq4r/O7bi6FFG3i1pD7WIh23QnAg9sTva7RG7lf1CMtJd0bW+gvfv7WhgT3ZZ
kerrsPibZoQSZhtbpBc6byHFyXCOhp3U59S3RPE8fDeMrrf0EL5M7KFrZTDatTtaeeiKYRLfSCjC
N7u3vqwcabBksIwIEt0bS9xQrYPjrAXR3WqVvrc186MKze1ci8G3IwddoRqOepHRFYc1chXlvThk
DmJu62r7yAzBqqXZa21W92FYmPxSWw/oImvMcF+FZftNxWjBDpnAOG2TnScc1PgN0J2I+yBWRTG0
8xZgbwAGzIS8lzJXJb37ygmW+rPMfY/RVLAb4u5NQu2WjKbyPd282sDNr3jwEcoCUGGIawB/PfUY
zRNXnTZ4V+nyIDSyQTX3XlKqqPVmaQd2aODjIHDRWvXKNsbbbz87+rMVQvEPbXkZhkUDxQu51dKI
b1jENuYS1lx6ov1olN6qTuY3PcvEGUUXjzQxIkdEHGvSttr0DF0BSwCTp3Ria1Al9siM9jggnhzc
MDgvErTGrvBBG6SzrhWbu1FzoY9aQ3saDSNGEWcJx8fv80/WU+889/iiNkZub4tB5AfyA/mhTa0L
kzxs52O0w4XypkMNmgkfnBwepNbiH2S59dGYI1lj13rNC4dLQTsZhz5HF+HKmD6AExz3wIoeUtsw
DrmdP9mVeWnsezipb0r9nsiatDz1fREZu3nU6JxOQpekMFvHalbVe981dN80nz8jwB8IVQ8Yd14N
A3GHcZ4ZbC44qp8/+fkQGMSmknZ8S0P0p3EhVil2MlCoyy+TNMvXMiJ4YQwtClKWETwYGxbZxPm0
6vxlwFp66IAjLtZP+iCWf/TzmX4+xMvnBPvs55PLdD9uP1QRkTHKAzpSpvuI1IWTPUHM1JSC0mrs
vEQ+1sPooWnwM3yYkAU4JkFkS5L6ybT1gah90THkXl5x11NHfAX5FjNJtZuaz8ky0eYzKJOtfCnw
IlMxknMsDHt7VyxC08+Hwen41D+/pHGWsV15zHlLMnzvw/n482EOlhUZn8APlGey1XtkY2xqRNsd
gc9TR2kmrDE4mI66WZF4S9p9GcVbHjsK1+lpZJrSXKQDj0VH/x+oG2lFJ1dmp5ZoW91A85kbFG21
zh1Q95Xz0vXTThZj5NczJVEgjuhzdwwfohQdnjN0fS84VaBiH7SkINNZwlHUSA3yLnrHIXAbufGu
NK95DCabyAs0nAYqfQMcizOGu0vZUx/EsmDagFmQ5Hp35RAsRHT6KyQ7ji57+gTAX8IVenBJ/zAD
W7dxsZtizHpWvh4NhNOpM9hEBMFADqPcuYDcaA9ERYiWqireGDWDqJRiO+ZulEhToXwEZz/Wj/ST
YLtm3t302j4Z6Z+reApXMf0X25EOF0D2apOQf+M+9zI7Lh669DmPs4+0QtoDHuh5AGKGPiIeMoDb
jo1nFh8SaNl72ZJqnSKOlNlya/Qy/p7gMuvhdXXw90Yi0Blfz+6m6rkRmHO16SzgE6M1X53afJeC
JEob9yeLrdavdbq+NAlpVAOAlkVtsamRmKuIfBlzoruVObht5fvoqk/lKHs9OByZ5ky/zXPwAsNq
m0IB3HEjU5xzQGbmCcYvrA7vjMB7pm3hNhmYnMTOjE0A056s83UwM5OQA6USZf6a9NDESrcCsRX/
JsTxR1otyVp2fEWOgJpEsFHgCxosCRtF1zmqIMNvwy331lg8W4Nd0poNBg486XOowsZnwo9Fpspa
7Kggi5mflVUZ7nOsGYKMBOYX9O1uZLLPUAn28kkwCvYXW89WheEhsGdk6R7sVERfHdfPOSHlaTcv
YNLDnWbUZKs9Ugum9prPC1U94+/2ofmHenlvJ/uUnErQnvROqf0YNNsadtx1ppNupurGzux7EbrB
Xs/rmw0Ad4naZztLYdbAdb2qQjznALjCMKFEb+DVHZhK/0BuFv5O+Le8/RMR0/znv/P732U1Kejs
7f/57X/+f6QBCQlB599+Xhdep/Vn+/kvf6k+b6fLZ/73P/5xir+mz//NAvr5+/9kARnWvwpTWMRu
MbbZtM3If/zL8Ldp/+Mf3r+arqMbuhCCKSB/yp/8F2Xnsdy4smXRL0IHMuGn9J6UV2mCKKOC9yYT
+Ppe5H0dr19ET3pwEQTFuiWVyMw85+y99r9IQJb1X8INTGFCA7rTg4T7bxJQ8F+O6ZuQg2j7+UTd
OP8fEhDLPn/L/2IBeXxvQnhWEKBGEPh1+f/9BwvIZ1yfhi4kLJbOrlL4x5jNg/utZZ9L2k1u9p1V
fX8wAtEfEis4y9oLrirad40zomHSFE1I1F6S+4Ue2p7UKtzu2ufYNATZR8p4brKFQ8xH9TK5kX5y
EuSGlrpL57W1yaPcOQCftNj3r1M25VdOLCwGlPcALPxfpqWsl4Ahpd0xR1Fm/S150at7D1D1zexd
O2MJrquYD5/hmGGbkPmFQTvjhIJYV1SBODwa8Uo7Rpxbd/hRtaH5mkpK6iIMoy2m2TVJncwIyrhZ
MY70b0YqTrZblieZDT8D1xOHjvlqVccSDck858fOFjs3EPLgTiSW1FaOxyOw+5WjEn89DPP4NJM/
tC8Mr1nULZICaDWSmj0cnygt1ZOJ4nKZzCi3zFl7O5LGxMpokWD0qaw+57utyMHB/EVu29UrZXFJ
6cxv3VEM8NIygrTCqAM46BJqWIzuisSITdQY0XsZjKRhBSDimrv5y+nQCWeTn2/G1nVvha3k0mn9
Xd6OzsXwC3bWtDV/9QWuc1F9TWnRfN4HmabHtGGqvfwIQDTb6778manwj8pMkhRxS9GClutEi/B3
RZ2LjwK5oTWhKbaqtLnmZONEDtr5rDVPvWv4G4zFqDC0s0qaDAF+kIJRLwZnFULhmJqifibiDhK7
jyWhyCOFdYuWbSMY54jMAskts51vG98OKo1XWv60II3gGfnhlZnnsDYGbF/BGDZPqvBb9CHawNva
foMZng5x7lBTF/f5sjHgrBpjSD3TXTfiGGzyqjylyh1/utG+qSLMps58Ih2NIWAvix2khH4/JRmH
5ZZmcCwmOm+u9UyDK720yr+U196R0wdmxYG8sqt2nJdB8CkoYEqgJOuJ+QJXom2ZrHo7AuPXYl3l
0O2QrBO5J7uakl06hjdftfYhVdaA4oJh2aA60lLCmvwu7W/jfJArGzvNqrZrBDlT9Kr7WO3j2twp
qKD3HBSxE5IEKduQYsfhqPwwpLtu/cL7igjMgNBp0CG5zfxX0bek3TW4pGwrZICSchQY6HBLY0/c
wqL+RtZNTnGJ8kE7sblRUcAB4KdnTD0QQOwUnXGhGWzDiY7kCu7PwpL+c5/Y3a4SdgiYxVjVVA3Q
UuJnxANfI6blgxoquizuNF5EPKS8UcRliOw/rtUlz3NtkXflh95Fe123z+qx2ZlIT24Z1D7IWT9H
VuJnaQvzVmXfsoiN41gFr7YFTjOpmo5DtAkEuk0PaYdPjswqtuRJ6DVSqKNABQ0OoO8IrOaCP687
ln2N2LeYx3WU6P46+O8x0ORbODv6ZsDeurXEIy6aDBuUqdx1NALjflzII02PwIKNJdOzdNmOYXKk
IC1WBJXBIIpld83mqLsmcTtCLOAHMxlkZsnGzYE61XTOww0Tof5Ipsfi8ZwT5rfKCvTJBTf1UhJX
j/wicJAqcds6GCyrQjh0lz2x03iEb3QZOWkn/FOYsf1aNRIAeYxmE2ufsfOb2r50EaAAQuHfhpjT
kdIV/Se6EdnR6orX4XGLXME620G1GjCzomPy/wya5ANOv0G8AemE424EHGLVMj/796r38Ujcbx+P
7k2Y1Ae3M+NFucTeRL5ySgRfj+9zxE+Zl6fAHBuOs5zxN5Qfyc9qsv5UQ0GEDvqOreGiLow9Lt00
v6S13V1xH0A4xe5ysgSNHj2R10StjOOrn/P9CHZx2eOVeoNgbC/c9L1ydPCaJRnQe226vzp73LTW
8OZF+IQZXGenWiTB3vKai21CrMkQbz1HGZMht+6tEw4tUEV2k9OTdcYLWIHxEiGz2M9z9P64sz3a
iT60i8XjzWH0PjUHkqkFmAFGvkkPw2as2pec5I1lNfJHxWy2LwEx3MfW8jjl0+zk+D9eOsRYt+F+
sabgQ/V2TpBI6Z8lJ+4+q5yn0YQ0Cvp93Jjat58eFzWKdpH3etonAZNsbFjhtsDxfMN5y28VEMpu
QNXy9HjOofW0IsEDSZBFI3MesccrE71wi7uH8Mro+XFH2knFP4Sst7Ys5lVtkFiwn+/FMyBDFw7K
xWtF+0RT091olHQryRB504f9Pd0uSwBiJNYnuvJ1l6v6OeCNumoGNUGPT90dfd2/fdP+6xOQwcZk
Ep4h9PLiE+kcltoQN43PHi7PGn0EfXeMLeussagdwmECh0aix56u+jMqQ5K7Hn8hMhL0eJiYsfmM
Y4ysQRhr3GUIbgSB3XHm3SKNL8GVbfbKABEYVp5aHwmOqEWm7emnhbOImiTw/OD2uFToBwk+uJmj
QRr2/WlZn6dxLk/0hxHi6ZEcyLr+CftccwhR4XhqXDfubpi7Aw4LlndBSklDIQbzXfQe8ytrsBa+
Er+s0acPxFsSR7sw3hHJ8/uwaZU9bgdaXwsCbZLT4zaX0zGYyM2w/ODEPD94mVLMLX4xztvHbcU7
+eAN9JLjohItDcpT4trGs81muXRA9pHp4bwijNDXfDQytKnBLpqpER53LXoHBzXLayqK8S11No9n
cyIajzT5nk2VPvdR5PxKqqJZdF5lPHXELh6SDu0H4MjsRz4m0Oi0/cuGyY/rx4quQtbzieUd79H9
jzYnWt7Tr3E0CbIdg+ZkUPC0dYQ/yzA2PZkkBOKxRUAC0a/mGAaowkz1I5fO58xZ6xv5wEo3CZ+U
JELelKQIcfAG7VWunm3k06+9Tzx2heZ3HVPn/xQ5acrz+MXUXzFh790d3gA8wSwKi8jQKztqASr7
db8XOdCBll74ZydYgX0fnVXciP6tDpA/zsy/MHIekkYXp8pWWD0fDx+XospKBII4UeMIEjm97WTt
4h9fOgIF5D/3s2g4q5ITus1CU12rrEACrfLomzQpUBMVg3o3LKLPWflPvTNMT4yT9DOOcQQyjvHR
jmSMFUFmr5AFRp+p0/Hv62l5nBHGvnvxXx+mmGEGxi3kPfgiu8rD0WaMUAl7/WJpzh7zlN3oE+NH
i3T+7Q01q90dV1YkmA+rWvEepdhtwmC4PS5tUo+3Bvks1Cko14/nEKyS7Uf+G6NN+zdBAPPVCYfh
jU81QMvM+nBlmJwin4SDx+0g8mldAu75J/dqruffpjv+n3/IQ53I/vCJBj384UbiFU+T8RuS6LFh
ZP0XfeE6Tmw8gBMe8ZEJGKEbq7TJEf9NLpIvmG1EEMl2Ax07/Pa0dTKgkOH1Gb0zPJ/jGGb9O/Ao
f0trmzZnMzrv1aAPwobWkN2j/ZLOcS8BCoyz2yNXenwhYC7Ait9+1NGZBqMFxIYZ8sNKlAZiPOFV
rv65xdzZXkJVfT6+iMG/vdVZenrcJQq9SdY3DJlVtsbq06/iRGAR/ufqIqPsAQnC9pIgPQdJm9zL
xL8u/7zmf92LUh9ciL+P1xl5/5ZOzrQ2RQnmY6LRyQAwWhsTPeaIaNErOSHu9fEoL7I/oCu7PXZO
91rfL2JyxILJNyi5IitZo8fpK5D5rlVN9G5OQ3Qg4K1cCy+avvy43NE5NN7GxOL5jukzPdXpK+uy
HdAgfqbGlcCvrGRPE7Tc1F7T/NQ7F4fUT6MHktQ7eF5J1q3eM6JVH1+mEsxJpJmLk6iFeEJslzCS
58+1UwHWaC7jm2f381kEzq0xQtAaoE+cfJJLxPz1kY/99Jm9yTYZX2r0376lq52u82SX1Yn/omsY
z33ei98iMs62KKqPzgg56DHXn1UbbfgcUx24YkJqhG6iG2I+hiItaRb58Q3GldrECpP34zZVZXJ7
PDLH6jkAznJ43D0ubcscxiGv6t9PYdfbuq2KMQ82KBRG4bwTQVfs2xiEdVNXznsihLum35ZuH181
2aChycYeXiq2mHCszoGs671D1NQit1oMoZ3VechkhADohFygjHV3bQBkTxVKG0a0MbB99qfFYJqc
PEiTpo880Poz7yEr7AadIdpDgaADiFCANBMDULz7594g02NDwxBW4IyeU6Cq2xdTTRUksjNNyu76
yKV7XAQijHVmTN0KJV14xLizNxRxWWAgdXoeMy/FQI1yuw/y4+Opfz//eITcZaGitr4EaUNYuFFf
LJtu7AKMlrWfXPsrsWOPaQfv3NGL1gB3qu6H4lvamOwnhCLQR3486u8azTQEkhHohFDK//zC4yWP
iyMasbBT5pNofADlJugvdqS5vSORV2e7LPT58ci9P3rc5kPa7WQr/nnF4/Vtg10pTyz9EnW4Ajoj
EbvyfisrpzhSSwGfxEDZLPWkDsy1s2vnN/oFpOSNPKxpYcoIu6VX5R9mZVZY4lv3TBRq8TFi4kAp
GLwaxCo/EcaBYo9XWV2XH5vpfrCBiQqO6wOFYUwQDd1ZOd/fr62XPd3jNjdJqcKzoDBagiIxMZSV
Mcy5ofzUwYCbDhnXqXVE/6Hinbo/3Tuze9SwBZaPW/JNupVOQvTstld+QqAFN0EoZ82RdTsXo/3a
9V9dOhbvCeO35w4/1eNOZDHwwTp6fdyNvtvjqcc5oyMRYBVP5IYyiBoLYcfS0DN+uEedQIjEmhjf
+aNH3sRwmvDFdEAO02QVwjEOWwsvDtNryxqf4nK5OdQ/N7d8HofBWgHGyEHureY6Rx07odZzqEfP
kn3vMrmGwqjI0b4RI3Kre/xDD/7JChuG2WXlI2VRvJHvFzvMu6tlddMuC4kCedzG9YxqbSQvro/u
s2UvH8MDCUqQ4ub0BtjFeTZITlhMtHH39d04UQJTusCMPzzuCGtFwYKJkao6y85K2hm4CwSuWNZR
Aw7Z+d/Px0M+r7tyDtcRqsUxmRiSR7jWzGn8Hoz4Rfl+/RPxKsmdRjO/2ow4QjlZ6zY2vS0Kp+gT
jc9HO1XmrWSW89IIotVny/jAz4uKZwTZVed59NkpNHmiSsPDMJAiH8f36K9g8s5V16oNXWy6dXZF
4NP9uccXHo8ez02td1B1XRyE535DvKsP/I7E8whCZ9nH/bSTk5meyDh/evxcj5/QoabYeVWHyIWf
/t/PPx4VPpiziMS2k0KNvtMJKC4RRHjw2K9ScmLiF1mGwyEr4PUVeoL3WCeXwtVHe3T08+NSV6QK
qLBlSNU0cmsPEVO6KQJoWdaeu64bj0jLzowvj0uO4WwRxsrYFLzdz4+LYcWQS2I9IBlL23MeOCg6
G1uvReCaeJrC9SSoyBs78K+eqILrcJc6YhsZ4RbeX+EFDL7lBKubidJwds7oKOtzVgc9uVnlcPbn
xkHJf38oI2df4qk/PF5ZC8la3twz2WkseFntH0Fqev9cHrdmkZJoRq3zU80x3pn/fMnjxd0QjWxJ
7AS2UPE1sdFDS2qgx51GTgh+9v6FAf9+O9sTOx939xBGlP2yXtLUInrBi/uD44/zR+ziVRikepZS
iWeyt2i8JPNHGLKKzYr8x8ctkE1vNYipx6oVfPbWULx6WocbMhnt1eO2YqRz9pPoM8m84jW7XyAE
LeZhSJ9JPMUg7RlXwyQlB4mLuTcJmng1DE2ASuR7MFjqe+cVoRAkICzyQ0u7YZx+sf7NJ/gBTsDf
qOPO3d/dq0sZhun7mEtcAS3+JCtEtjJ1hbExh8xcK4h1e6T3BtKjFskfeWLDbNWblsilLjQvpY+A
hSRUTAGfvkY1XhMht8a++YN/r2bjAd3hVCSbY+Q6GmurhJyMm3uRkwHmQ8dZUbO6Gyeht2s0aA1b
F5xPUUfVjUBVoAia2Ke0U+E+Y6y7mF1oGayKPQmN6N8QGTtB3T75JSVMlit1CPkmoTu753TXZ519
blKOgsp0t1Yq3wsbTzlDTG+Hkb5cNKVVroMceRrT6dM8GfzFswPb1p4+Ce+FRG+GS6fOvwpzRSua
GWjki10zlvSx4gIacGVta5c+gRxJki451C2scGiXCvHfssut9Kizalzz69v2IZV85uZ3S1m+9yg+
RJuGp6BHLSGd4lM4SA7nMJjPKvhVzlb85tTfTdIVnzpBu0oxPi29jvq6Cc3ugKFebUx8JlvSt7xl
XRT6WND3S7OP3uL828oMS32UkbyWusfYv2Tl4F04iP7t7JldaGjGNZIRfegU1rps+HCF/eY5U7LP
6YE6Q9df4upP4svwEgd4vsfOHDc0UPMbv2AUcH1kbuYm66jtoWeQIVN3LUHFiZk+p4FNPIkr35VA
29y3LYZTY7wAPMoPDHLJ7pCHthzv9MmpXXfDkk9cf6nIfUSbwtkFECLuyobBu/3i1HLeEmcJry4H
xiN7Rv1NWb9gnn0PiJ69tY5lwOr0WJ6QVUTwn3d0cjPs4OEZTjldWO2e0IPRBRyEvzUb/VNAL3ly
bKKavDp/IogMllrwQQy1YvseT63f2LfUCH7BfXg3s8qkORZOhwzT8brFiUfPIAM3pvNTju/S7BDb
DSmQgLCAxBRVAbGpoNbBlWne9O5N4eAhI+vbUjLZm4hxwt4iogCh7NKfqeyqjh3UI1oRQu8xCEwM
gFa/V/jSCgt8tG1ax2oe9bJuKpg3kJc89w8zW6T3ORaVJNNbpQciW+kEkSyJ4KCb0Z40ry2Re4vE
NYuLyq2nokuK7Wx66TJve3DDJYLltNlIiJYrt/PyxcxpY8/2AL0tsK5G9d3ozt95dvVOF3GhavRv
io2KerzFUxJ4PwrkCrcxSpzVXIXYV6smv1CrQF+BsCO2YFSYsQBFncW1I6bwOpqHBLAyboVZYQ1P
jinnj4Wh4nzDkOuu9bIKTjDgLt0+XlNGkt6Tu+Ex8hmqAkElY53uaEbCWBmNNGkQ8iOYrN6UrX6F
Kp6QlsxHxgwREyEY8klqYpyd8X3FpVxMifsjmqhKMbfjGirVVgx4OHVM6qVVoEXvyFJtLVUuK59z
D01f6DOUPUgXbBB8GOKS+CZSsUH6dUzwVSENLvY4/PhrsdLDAsMhzi+p8SIFlZ9/sQBSObM+Y1Ny
CiPrOtrUtCWWvk0UXDjiD06bX9jzslVbdvNrpeY3uuHZJbPt+dVICGpogX1KM8mI/lAa3Ke82bCB
WWWqU66faJ5urQ7gR9glT2Ku4qUFon9nZ+Vd9nuwwr45+05j3pzCca46OFUTYzHU2nvFWJN+Q2/s
vbQ6p7r7YcwOTve6CDZw+oPE926Fg7BW1AbOFxpmrmscOGhiMdmbdborhr7atO3MaQoMmtDu39w0
x6tpcqTybLPdA9JfjS1JENLlw5Yg2sgasR3xW5ggsbSKoBjHIDBmwGoHICAJH/fOJ2KV3CBbWQgr
xmM8uOOzk/ZshoU37PGRQ6DvAEdoab/oLtPXObCnZZwF/p5861XjggQIB5yh4DqfbO8tjyN3TdPw
tUXFvGJIiLUlFJu8nqIfd9eTK+lJcF78GWvwbqXVTC+FhLWo8CT0lfa2KlmMjjU+ob8VC5hDxzrN
PwLS7Y+GizyvGRXMfm9EwFX0Gwqa8Do0P3AaWGBjG+tF268N1gYSwoW56hFJfFRAE2HAIzNEVp9J
JNa5EjuCtd5UFBvovFyBFAR9glvW5iEjpWQ9+PNmMGT4g2PRIgybPxNx7fwwGPPb1jgChWFwOrU7
0x2esI2RfZkX894g6RQRMpzJ0Sz2li+O/KvCrDP11h/iYOUbZb5hSwnPYR9s0rL9QqPOjjF0wcGu
a7GtO9RkajNkpXtV3nyVGJae65yjKb6WZVMIuR1wSa8ajfNKOOaTqzE4DAFajuzVLItfgn130Y+s
zCkW96J3fsw0NIrWvXvx63B733Mi2PB5BpxMgSrB7iM8IjdrA69dhlyLJdYmg2cRKvkNoZnvLkA3
E7XkV6DV+xGEXQtpYdyVLblvSSp+hSHDRL9SbyMxX8tk+ju6KP6tIPcAnFg7c7TdkxSYGp2oOMJg
28dmH6ybsLZ3UGZgHpTEKRB7N90m2zJXukQTaTPZaDvjnaGKHwH+0RkCrMqJwBWI7G+q2dw8ezhm
TeCuujwmq8JgGc8RwUtZfrbajj76wfqFo+M5iL+72fGXWa1futo9NNLy0Sg6zVqGtblNM0++T4bM
cON9q8yr9spI5es0kqoDnzRiwIiqNUqj5N0yKFVhKatdcr8NB1B1E7klDds6b4TymodJcZs8E+MP
SvBtpbzxdUzRqJJqHXcC1HZgLcq5QtBvwIWK4+y9rQXhZtN7wPAc9xixEA69M8ZvqXkOixZWdQOR
0suG+gLbRua+3kS0yRjRDuJCYiFhX9OMTNuLLXP5eFLl1f1jHYAdu79GhKm4YMLam6OZHAdWS8N2
nsquHTZxz4w4IzCZBqt/oSpqTkVVrkNkRyiaDOecRJp0FaYZhwiyILpFHoUejxIG8WuNDnShOl3u
IK6imq/kPi+GZZAnL/5UDIfGAxAxFcx55JA++X1d4MJlwIugCRIl6kN7cN7TmWRNxn4s0/scDCKQ
o2NevTBIlDtFKNG2Hq13Ru/JsfHrfCMjGH0cuOFN+f3f1s/mu2eeCZ+sAbw0CYTFkUNBlESn5h7K
AnoVDaUA1yZXfu1/2kNzk8RUby0zJD54MjC4kZTJ4QHR3uPidMadSwZ9t9J1twti0vVSw71OJ2nJ
eQ1ynV96kIeHMgqCQ9Xx67U6XWDw8qaz3xJNH2Z4tOqa3r9lqOujS/541NM45U02l5uQjGLX7ayr
XefxS93Ml2Zg925rQms7OOTXyvplZEVwzUjeWc34XNaV9N/oyN2hCtc7MINRNu8+X1nxrtV7lI7y
iWe6VSKwQO48f5pOvlu90JH9IJd+3EyBe2gH0pwQSUx0ZWp7WxbIE9vYVYcgwlBbtYGx8jVHGI5r
6M2cNNpklvcddcY6i1R6abytlvM3+F3NrJWgEELP7XWby2QTTt22H8UX1OZtlmhsvxn6hXw4OUWU
7hziMkzLCZlQt6z+Ektr0TQvRY6xZqqe7l6ivfqsvXJV6mbkxIN4u48ZjCUE3cZ0zFa6fhraoDim
IrrAv7vheQEvJqE8RB6oXo3JxQx/pZkzbH2DkJ8mDTviL7AoeoMLwNL9nSZFcW58htdjDIa6N/rf
ljJxzUfNOYu8FxxbrOFYIDyh6TpGs3+3+RbHHpKzCid5AzzIyd8gYUW273FIPm3RVtgQrdkkEMjg
KfuzMEFxJJ7xZJFtgTo6/UAHes/mxRFVT8vGV/gpsuqMV+TFKkzvMmfG+5SAxy1j4a8dN4dBAMC5
9rLnsWVlCQN61sQTLsnLEhvNMJolFZllAVwgwUy6IvcLWmxct7cMkPBYlz/wO+XrdLReHQf+kpW7
2xEi3J6pKMCHqWRH8XbwIBi9ebglDOWcsJ8Q7BSC0lUUjqui6Y/AnqhnALcSHOB9a1DZV6FJYVHj
anQqTaxlQ7S6QZSGzHCzsQjZVZSuOpm8TZlZEC5u3dDwuPuu4nACAoI8AQIDIHvil0d66cOvna2d
a/qoDiUbFPwfvTHdvSoUsM/hxcyndBXFDPt0JOEwZoO3c/T0ropxfGYR+UMBd+L9ax1dxfnYEwky
H+ceiCaPTmWL52B45htQC5rrMJBBxDlDVZ8pfS361FbBMj4dY04TZ/RnG7cAk5TfdbYeMVvrfsqJ
GttWoTO9zfJuzLOcb0/6Eo8nZYPD4Lmiaw7uxxU3K7V/w5V17uzbFirJHRZ531rpfO+iCO5w3xKk
Cc7GKxQPUJBTCXneiyflux4psebC/g2iwNgHfUf2JUKGrK4OkWOaz/cR2dYPxEkMDYLHAvKiMMQa
+rLPubwvtz15abIagzta+qPijZfgft50g3mEFhutEvCBuxQv/mK0wAaauUHfK0YzlbmcDYMQ0T0T
2n5RWZxvdT9fpqjML6zNWD+gcy3SGENlikJ1NWaV2jeoYjnY+Bs/6PSr400/g6Edfg9Nf9bxtym1
cXUr/y0ZL4bNnLGxAbY1Mq7Wli3Sk4cwNhzGdpWjEnzTeJa6BOi4YOBP8yA7GTS4PnF2YogKRYu2
1GzPXooXyvLTD9E7zbGI4xO0AI55WBmACAZr2Efj3jAVyDsRQfRJ3QClCxz5PiSQnkPUscjT+LXw
5FdD2jINBpRsfu1dpKGmQzi15sZwK+t1SiECR+XUvQeNPPfJtLDz4YmEgulZ0tAkolW/OTqDQUs6
0dzV6invHHPBMcP8La0Z15WwXt3GWklCNGWE6a0uJ5ZCaxI4Cu8dkzjL/4zzCFmwFqfO47gRJwYg
ogzzXhZpQHck9e2FZ1+lL8yTSwgUnrD+W6fJC2YSLK1zWG+TkTZ2wuK9n4qQ1vOdmqaN+jOxy2SB
f1CQefajGTqaKlT9LcEcJonpZqIPtfawsSbRO8S1tWvlMCETuKeGbmiNEbHby3aAHAtDlPQnxdJj
ZsrZUs+h8o/u5IfcEHeFPpcezmFeQmmuL20JjCQokxfarl68s1yv34cTtGDfKGD4u2N9QC12pwIO
9v88pLcJngmmOkFozQK4Sf+sGPbAGanp1rSgEaQy/6TjlJ5ni9xvbDebxtnKEc+s5anp1bjzi0yw
gMKICWmuxbSLyawgIia8ssXOi9oa1Layx1U3NQYam/+59F7UAq/wMKvbabAc3C0Ld7WG4xHtRQLa
p1Pl+HRv4P0g+k7fapEPZKgTtjoXWEhC0p6aKe9fokaBHmorzmWQXQmT8vR7X3lrXQ/Nl3CcAHg+
6TnYd97rIa1uyjAuFUWNw7hub1MctYJDkV8mDGCHbEVZn5/EDH3Wq126knQ2T5QXtDPlvE/BS6C+
duUbYAKifiFehNgifV8++ZnDUYkzEyE7rnJJ/xiCam8T0LHw3FE/+YY1LflsSHyFjGQhe2+VQ8pg
r6w/wWTuvNbxngKyFE8xv/KcphdGW+HfoNwV7DU1uUxpiU/J5kMDHDZ79hmnPbPSuMuMCdB2CO1m
OcJX32BzDkBIkzFmow1eDkWkUBcW7u1xgXTzihgUpYMT3Gxjeu5io1uOiX52kTTs4U+cOnxQ6yQD
HZPsRrM5Il7icEOtSagaalQTxbtJy7DssYEEJVKSpm83IZqHY0ebwKZjzqFDnfM7KSdr3pzBUE/l
mCPTo6AimZKfPNPNFU72C0JMftwU3caOLj8yBUYJ2LvkSpS4nElO/wpLs73YNSqw++8ztiwFOdPc
0nbNt2Ng2m+EORyKro5/GmSB0y3or/FUwlcVpkQKSGRhdZd82VZOz6OmqdUfowAQbuD9SlNo4eBI
5u1Ut2AXGMqUEe16v/L+WllwGcM2plcTQzyoiej1KbXihCSFuG+OYFA16FbB1t0Bbqc7jr2zTX9h
ePe2wgiNF3MWP0G1YKIVk/Ey0yRYo1611onlmxzGIr10ACOdIk9/kbrtt8vxO57TZVHrz8zNrGPO
mXOpdPeVIE1YNVB1XcyBa/tuOGhpZwYw9fn0TsjE3HfpN9au1MRwVzW0ilSRXhN1PXl3RfQl52RY
GrBPlkXRkGDVlx99Y/3uRjxCZqPO0VSeas+qn9tzat4/rLKkIiRBkRa91a7zLwHfYNHmfUivF6e5
tjiKEAahtraBccQUrrUbbfs7ccb4GKXiVEuZvRk4fI3EBzaPo1hLkvjyaAjWiURW0U8OVQeFOroZ
9gfThMEJCgoj1TB4SwLuhrM5sJraTfOLuTYTz84gxt7VF8q0BWEiYUT9QkP/BzPwYScLdQxkFjO8
BVQ31/1xtqr2YtQsKmUHy7+kw8EHv6FnwxLZdphDS/fVuQ+C01at6ei/5X4BdM+qm0uZmM0FK0qz
qY54K5yF2Ua9S3fR/YxJOduXcyQumcX8x3PGjLxFJDexLKcrawEDa8fZB4bgXOL1F+0W/YWhU38x
YPl2FIMAEmXLCX4Yl6VIbarKHR1LTvlxZS45m/4JmmE6e9iGgwFaluu348rO2U+ENn4kQK2WiY+1
LHEN8id1BrTCciJQp8O7ZvuEbgvcaMBhQ0Q72ttfSc3UTNdQBCdLnnLWMEyVBfhrdP2Lu8SeSiM0
fyZZza9QtiYSsvlrZIX7565VfDNm/dKYtb3EWo9ViCkwNvMjRtV19jFJ7JjSne3L3IT2xbtrPvVA
iWBmpHnlfPAXxJCm28JJXyin6HArgAmto+qDEXpPveFynCvgWNE3pCfg9t0aiyii1SkYsJ/aH4LA
0QsW3fpENh4Fd2VuAXgK8noyzGlWhd4PC3TYDD+iuPtrFjWGbEt2i6zthz3yO9blVgApGLRa29a+
NBicY6Fu15QAEdtWDfmZxSTr3nL0lDvUn/27H9Xg1Zzm0wlRv7YT31nTMfKlN9YfhhpY5dA15ZMB
i+/QVc3SLhIIsiNW8pRTyXFoYOB6MD+//5u9M1mOXNmu7K/INC5cQ+PoBppE3zCCXZBJ5gTGJDPh
6FsHHPh6LfCqqt6TWclKc03SjEkyGA3gfvycvdemKBX4ffZBnGFKNMitSPqEZJkMSxwroi/bfVG6
w2nwfX2htsLa39fBSx1AbpihQf4ZmaaQdiXY9XbwHhuMXd4fv23aV9VjgIaODUIyLojkBBiVCwBQ
VWE/9qZD+jjxToyC9LWzDPx1qvgJeJweMHIx0SOJYen7kA4lJAFV07VpdL3x4RFcqpSsvNYUWII5
ALhdOl/xi0/AGw3xw4j0AbwFh/QgZWil/LMXTAwvMZ5nxjoj93fLRytORiC/jIlOmIN5aAxjEtHb
oT5L9olFADJ2640oo/TmJDbWMcECjJKYrPigKM+Qk9KbdkO9kwHJNHkNR38hYa9mJNibQln1CR73
U9bkDzOLE7jE8D5N2pisqR5xsXY2KFDFY+0r6ybGPF9V41RuXdH/jDhkJFGor56eDnGtBCERKdWB
cvpnBefGrKxj5DJRcp2fVvNoqnp6Bo1iAUKyNuC+9Q0hzLSOO3qodRasysh7sOnuOCRmXHuR+M8W
FfXGcXH6cxIkToD3guG755xJpGNt43X6hRE91GUyPoIB3NVkCyHV9gnRaaxNExf7xhwfWG0EU8bV
MOH8rsdymzpJcTY6TK0UJ1y1yN/WbowmZ26h7DQ5aTJ0c7d6KCHiUJBPZpuAYKd7mKf5Uwxf7YaS
wZPV8IxKJTuoevw5lR2iE4+JmEigKXndzhrUNQui6oGRw11t5u868fEh8+Y5ifBvfeBkWAsCCChD
699C3xhPNlkJppG/TVZ3Wkrwe9cw0XWjzRs79zaFhri5St7p3AwR3OQ7vxXTjsjmhec/z2Raymaf
Z9UOZuD47AQw8LkHxghAdzWysC423kK0xblDVbVi7PfepGS8SIvzEQ3g6QVZHqDYcU0D1Dx8/zht
W6Cmy8VWBBw1c7aTU+gmxm62M2sD74j5IOINE+c2RerGaz3nWiT+CyEZ9UgrBGB3dKAyrC5eNKGP
5swKwS8+E13d3vqOMR45d7RZjBrvZV3UZ9FS4FUz/WXWXo5OTOTHouqPrQASWaVHH/01nlTT4Iw1
2LTqyoNbBM4xibuLm7t3s43F2q78W2ZzhqvQiuLl99Gw7gwx4WgP6/k2YdS9znX68v0VUkhm2w79
72gbRol5+/6H7EraS2CeJoTcXWgxMAziTT4g1bZxCm5Nv1kCkiABmRkIiQxU08Z2w+cynMaLXY72
mVTgPYvQJXPltG0U9b1PIfTcG1/I3Lsnq2oZFuCfBQvVcIe/zu0UXkNdk/7i2OB+Z/Unr4iqscqP
jp79jVzZeCsaosXl8iKSTHgHzWlq3WXVBhSTe7CX5xQNrzFntN1sClKj9yPu6rVfUtyNZkJCYa/7
5zn5xEPIu+E3/W4kM/uxC2zzmhjdRUjiWJA+jGnfYChHZN0kxY2znEvtwZvYwKq4BfEif8+EhGBM
WJWEayvZNUBBxhdL1Uw9IukeC3M2UICCQVocFIc+LO3LlA9fgMaSR9dMjoSDzA8GuN3eAtczAHhA
fDxfETcWt8E3DoTS383eqK7sb+/sHf5Fgh1xHCd88EYQ3W1/X+OtadHj3o99qW5ZQxWA3pnzTjCr
Gzb5lEUYw5YISY1d/CNuzuGZT3NjCc5cBjwAL7Xmp9LuNoTnGgd3ov2DA2t4iMr5AJ+zu06J9Yyl
Qd8slBZrSUiULMljd9C6dE3R3tPbPQklmb5PGas27hPbh4ZY54r/yosHlAnq3vMZz8OvI8Q8CwAe
LN9sgfmqHsReF0zRURMpebMcB+5vjN0hKAr35okAGpREdUEahQkmLGE3thp9h+AxZUfjN6J4fgKL
/AtCNKPSGQEjW4xxc3Xn3XfsuwhCdyRNGTcjzoxniYMEic3t+x+E/VujrK3H2O3UJkVTsyde7z0B
9QAZoo5fcjZPBlR8LDGRkSsU8fOLzVwQS3HVU+LP++//mp2OukoztrL6+U3YwIU7QqdZs/Kj6BmC
owgvXoQnhw2QeoeTNXbA7//LSpfeCvmJ0pPPvZQ0R0ubvSDw2dkHlbCbB1eE/+aDTOgCd7H5LIJ3
jDDxy/cT9Mp5k2HWefp+hcLLH3Pc4LLJWK3h6/DCCcdrlZXs235MgA1jnaCUjF80hLBNMBN1M+ex
WEHrJg7AiiMYZQH1o6bWchVHobYbYxAGAQy1ktQfGZg3cpWXXjxHQAKKYA3I2D9wBGzOk1lf4kUW
SBLtrq813Y+kCh8X1g9NYVxstbDv0LN79w1Ac1vfTSqbblVJ76VyHCi8aGMbKs1NybW7Jx506wOZ
ekqHuXvppIKuqFuuyrh/wQ/3Qq61c4WZ27/IGrG1DM3i8v2jqoCoPDRanNGt9C8ewrF1Kvz+9P3d
zI3FuoHPe/z+3Xh5pVHgGsRB88NNGDVb2nNQB5ZHpqFe7RwQhDRceRLDWNV71RCR9f3IKQkSB+b6
JQYBvkvY+nws8pqh7PJQidUHJ9IOg9X3lwEexDvDky1HU364YZu4wAL7/PtJWX5971nN3681rFX0
kEdgsb6fUsGpU4fkXi1f4bwcbwxojDw19bpNkXTU3e37Wz23cERf9en7K/grJylL7+H7DxRR+iy0
n99/f+U0zlekpPn3+4U1AkKw6vO7718UrblI5FMg68tbgHkXgUQNFP37VyOL+NiSPuPh+y2Ai0vY
hOMV++/voh2KdxgKit33d8fUN3aREtAov19JNC+I+4R8o+WRwYbRzRCVvUZD8oq8pL8fQyc+tE0R
bVgZR9wCtbXIFbK9HrvhVTMuW5fB5B7Rf5Z0DkCSoxUAC5m1DXKpWb2QpkHoWhAc6X7bux759ys8
W1AHUONP319qTtgr9DTBOYrQe0pTMyPgE8H1GRd3ptENLxa76Eo1EU3i5UunAR5puml5gmS7ndAc
PlWj8dH7+iy7ND39vZRZIcoFvyJOabnXYeigCUhvJcnXnHuHW1UX+X1toGOMHGiFFYq8lzFP1a6c
ubrauDSe8IVuZoe+R1GJeCegd4HF8A6AjYhk69vzWHEyljQPNpI0rCMTajjskP4hp6OmHXPbPAW0
trYlyLF91njWC0LfjsESpCw67XRqwx/OsitI8JHw/lgpKXXAm1NXv7rAZPDWt8b++0t+nvRGJMv0
p9LHklbYfZpzPwd0TsMZafjfF8PIzWMhFgNZxTVdtQl7i5nf9QZNjAaG79Yapt+gn0ny80uONa1m
oiYc/yz84bep2TDRPK8hYxUnW5r2i0XzABRYnp1moueuZo9vW2Xj7xJqEm0IPiXXKmiS1GVxjscJ
Q4CfEnHXi4bsRJp0tGQ+jABIWBBm3X4k45VYb/NI2jt2uIafH5qfQdGiIvSh29A/IeOa7LZVL/DZ
0ZBGzSgIimql+9KAr6oDoY/JaDDq4QIGLjtFV3W2bPDlRQYrsA5upeuQCjeAUkAMiejbp6sFtN7P
yIyFp3IoAoUos6GdyKb2Ghame51m9zMItL2fYk1AZD7BpIiSS9Lx9wsbwEpfi4bgo7A/hjlXfN/U
0UvicU6dco41rXtB4HTJJid+T2S51VCUVvT14HomyPVlNdVH+CkENRIbnymKpTqGdu0vNxSVo94O
FaAzA0qh2Y2HDiQxgC3IUrGL2qz06mxdT+mfAKDfWpOMdVKaxL7CYM3PDCd5tYTHBDRii5ND+icc
uOzngTjq0QgVBm9HcYi2T5OHs65yx7egjZFltNHdZM63mr81odV4rClp+VMv3FDhtbOn+07TF7X6
lQBp8uQjkT2mqCgQjyHbS2R/TrNgXpVKiDWVLqCQbDg4DOZePHQrj1aY7OsSBKj2huccjPEl95qR
2el4sMIpeTAqPcFnCpkpIKkicOYPTpPsFTQBpAxcmgxKRPYaeE1KOot1zpze2DRGnr969RJRQvjJ
zlnukXYaIeNVRGNmlKUXDKNARDSKkIAO5RG+XvHKJJoYufbHzBXdY6A9+L0hHwu3P9QKRvukiupS
QFTbt3OyRFfqLyy3MFkJZraCj6jVDBGXv8wp99K0k/fw/YcBCWygh9jMEBr07HFcvBJwFqUzeqsI
9WTpu6RRQj8/jF7ER8G8O7i2rVW/VgVRv7JJ7lIus3QYmtemE9MVve4vT1hbMwx/SOytl76gzeCm
S+MaBKE/j6+jhpwJY2MRz6Qbe/mvXtjzrlfs6x1CxRPp6yRz59O8bXtNvVai7UiWBRzhmwePLfB2
MYP9VwPMKpKnbD6UuaxenbB9D0a8EB3t22Asnoq5GF8crT/njiyJNiHcsE0n45oxjIw6efKiYLgP
Y2O8TVwhTAw8pLivnuMzI++j+2HZGgo0GZe0AUiQ9IZ6jfApsqtwvEDQCfSydYfbTDD6Axqq/QT7
avU/4JBvAMhtqgGAfFaq7NEh/Y6TqvxHEIht2f8VOOQ5r4bfZfJP7JDvX/mbHWJ5f3lIKr0gcAKm
naHv/292iOUAD3FMLwxD2/Rc4fwfdIjw/sKVHMInYi+wmDfxBLpK9fLf/lW4fwnbAlokXFOgtHOd
/w46BA5t+M/oEBO9h2kzz+DJuYtXlmdRf348JWXc/du/Wv8r1K6VdiUCvsy3GNxaTBVMaJrpFLc7
GqhrmXOAnADwAmKC5Q93weLK7dv71kCgGvVYDQsONzgHHPhO3XPaRtEhD7Nz1l/9UaZ3tM12QQut
NbHdJdZF7X2ody3RFElu5ccQfM26NOjxaEJcNopSPoHqD+BCEvRUMFzroDhvSKijhK5XnUE4Kkjf
6VzSf/F6JN4Raw5dq3TNeHhEg6CZ0aSmOI8sqqs04v88BD2iIyRAu35zLEuJMJOARpJFujU0UHCb
hubsZpLL6EC4sIaazBr4xEskXxkl4uQvmZmpsqHLMwKvs3orfFpkw1DOMH0QDoDXCF0HIq1p/ZAd
pPFU5EAH+kMi3d9jTaABuY+kqHGEnkwO1MZQpBuHPmQ3ckpqRudAxHKybWaEQbbTQIf0Is24wm12
pfTYLYGN212AcAewBXWHzCCNIBtBaF42b90Q0eeAjdGbOl+rLiLKSDWXMGyfjAoKki4nmsDzfVtX
DrGA8Bo9h89ittJDuEzmonhc970VIV9GnJtLEh8zYx52NvzwdeXBH+vlEKC8JMzIFPCfBKBMD1UM
lu4g2SKawGrlufy+Q2yVOXdbJ69QT2r3rQFmDwQb0bVm1Dm0772JGGiqm5sOoCor4kVW42j8to34
B67E3+UI8KmMoB+7ZAPZJQe9sfLk2s1QYnJiGdNgXtP3ZSrVwyW1SIMNuppTnqaAqQFUDCSK7R2C
LDvDnjf4tlAKxhFN9dLw0dmSX8CgcpNBvYM0C3K77gcaac6r5eJQH1IKtSnmKU/tD3rsNd23lek5
hCLRcRwttrPKSdujbHuYqPC7hApr0KTVXhBdyfyyew/rTYiQC92VJ7cp+mnK2uDiW7x/U98laExJ
WE2it74eA0B62j/POfblFtDnqoGmiNzhRwnWRS8o7RA0nnKNFxMxem6hkMCbecnpbHBV6B6mf3AF
aEf6nvT3ZTW7T6Waxl2hqpSPzSdgY+kye/XO4JOppr1OvSdY+oAKXJGBg14lNddivkFSDQfQgYlA
1v1PmAScqqZ6z+X/ahTZvWL8yj0kaEeT6rIaGJQpomZ2xC299nFvrXRZcrUbxSlySGdLdZGuE9Ce
9IN12XBpBcVLwug5oI2OCwfqGrUUoh8So23gges+pbOgm3xv09VfWT2wfNBs1Ahc8HZQvoOoU6sa
1M5OMoEahMOlWxekGY2ayYAg7A3LxQahvr1JPfIXp7be+bb12U6WJHPEJO2EY6QzB3d5TmJG4NDE
9GkfClKNQaM8BjzsOrMGbpQio6FoNyedwaEeUghrkAtOSTK32yZR0GYgBm01uWOxa1EhBtcY3uCq
W4jV2uZ6FC10tZo+5CGWC36x3rlNNa1oNZeW9YkUEDKB1x7ywgbo63IPwiCmj9mgtUy5a8Eg8bJb
bCkTeqBgqe0pMh9r4MgQTCWrm2WeTem9CYmyYlo8EF0AE3SkxRwB/8iYiG85YWUdHfRqPsYdaDuE
pfYG+0+5HZgtyMgL13U72xuzh7avfftoC4qfMvUJUAD9XqfQoPzJLteZQFDnVkgFg+JLmwjqBe7G
PTlW/AfReBB1sKwGaO1iZwSW103EL3B1dz7wva5imWkj49GPiQyuLm5gY7YPus9+Nt6qBLeQ37Py
FMY5d20AlaVFeUgzDk7eZxqiaI/D4/dSWScpNhlOQaHo7iAaOAtbOQuG57nAN5xY5Flg9KJ4Bp1c
Br/U4OV74dHwROZ8iKMfXjv1O2Bu+EuHdksTEdw7T8/9SSVIjg0KOXwgbG4J8IfuK8azjAPH5Khs
hASiD+sIPDMRKVb+iGdJEUzKRDz2sQfShmAopOnYAVB/4GyyD7pzRu9rzZ1681E1blwyHEOcN91z
H8l1LVyoB2n2FbJOr/qZbmjbukCLB3YgMe698rOcCTh37YHorIhVLMz2xLz9KLiE2qqrVpktyiMO
wHdFGOBBe4umFuhen7PnjcoT64RwpBWWI4yt/V44kJ9RB38tj2FPT3EnjqFVgZkze3s39vh8CyNd
bO/ZvnEglGA9e3QLGm0yxl9BGi5zlNB6IFRp7zvEXs4WbSW7zUj2g2DETLjiZqeL3Fsd440IoOdk
VzeIgNu+bOh4zPmKRmkGI9DYM6XBM0L+NzHFLlx/0wLbn2Gu6sGD0eR+kPQmVXbKFQNdMeT39Oji
TcVh4K6JXikS9j2Dtl0FW5IKJQXrYSf7OekJMZghXwwYr+L2qqzucW5pAho4qddw+GoLrVs/zD/R
itUIztN3o/bOjPsSRsftLi6rcwPtD1ke9Mt8HsCOu86zYDWA5mI8BSFz87IN8DwO1RYS174yaA/b
ovrIU0QYTcShZPY8E/dOrddlEt/HMqUzXseEXo0HzwKuqrPpWebpW9GbKyElG4QurhbqpbXvOeka
kX6Omt2/+iYehFox0XMr6GlVVqHiaycyxiPEVxYRm8yHz/3EKH4aGcBZsben9UzKecTfD+KVEjAX
m2kijCpn6EnuYl4P52hkZj7Y9H5twDLm5DMXUv1Z4ZELdDTdIXRZ5z5WELIr9mnOWo9ImSsLniXW
ngqJao4RJ2+ZgcAsfieQUJP4SMjSmAOYKuJpKzwCfDXLMapXdKspNp2HxCcXBaL9mn1pS8JbCnkA
xUHIzdwlzqccYsoxmDlEuwT7we4fZ3J7Kr+70XuTK9enzAQ0CkCOa6gPcPy4+G3GmeGbibSV+QmG
mBSkilMHKI6gYNok8vVBWO60N+f4ZAAWOFllPPWp2MTMPNYpeQrv5GdY9kwYWIMwF8Ve4xGvrgk6
xkZ3mnycnHM3ck4V+XHSrdwZumuWZHhsizOn7+gOXpS1TfyOsL85/TGq3nopc5fVLwh/gtRciO4E
q1rwmOlutQ8D9JvdPJBOWLex2OnOjdcpHrwW7yTLoe9sMQUg4u+t6RiC6audQG6zggDEyG5QODrf
dosWYidUzNrh4ImQ6RSiNNn5kXh0SoGNyQYqR9sZVzpdbrs94O1TB3MUNdX7KpA90pDefyIo78n1
49skZ82sJRnoh9rGJstqWhKmCetcHh0AcitrhlTSuBWQYMirAy6uLjNQYLoTxgtFZkPiAqGriS6y
AzLTTIHgpCh5Cp5+8XM1H7ElshXqU0G245ZGE6V5Qsul7xu9NqSFFpzqN03A95lx+Vn1CANBnWq2
WMNiiWd42GdMomy9MDgSQjC83vgD+LJmrf5ssFdupnjCslxYm9YfH0nNpEqbDURUKTUljASgo2V8
p+zYRIrvw7YZSSVU0F0LfpIRYLxqBlkdKx6ljYmu9tElrlCfhRuyFUPmomW7xT5aYVenquxqwrwn
B7LgYAdr01J3tjfQwI+iXzniAmOEe92b87yxKgiKllpL12U2a9BQ9VnOwTGEm5Z0+jFqmm0av7kp
dSCh6W+2SICtDdkry/a1MKdLX89PiY/1Cl9HJKmWcIYsHNu03bXTfZwzmSVV86lj5v0SWzCLpMW1
kCfcOLAmmH9RkxD1sKpzvHth5sHrUQHyciG5LELzCnlg7YZXZxbdsRvGHhdS+CcjyJVSpv3ReDPR
siTPhc6tIyhjj1kyWyuyjTASuDyC9tBNNO7DPusp8UKjnlfTkP3E9uaxHsPLnePxI08UyBmNaWKm
a8Sa8ujiqFKKDdAwGIwl/a5q+GBJeDe3ta1b4L4VBWV6E8p8VQrp0ziKpzgN7onNPMq8QMTjUibC
tMeXQR65WPJeKx4P/DyU8Lj7qQgvgUztLcsrSjnlHgrJTW1VZ0MbOGCiaTpa2JR990euExAy4bj0
RGEOL8lqhSx21BKsexntOEheTPoFpUzcuKuqmkiNbkN552iD6IJoLDCpkTqZR+cIWPwGcN7cETEH
/GhbOcKG31pccJBU8F3lVmEfYTHg9Nug4VvLlkJBhy/wJS9hY17sgeWtyOn7DkEcg1nPhwtWevcA
YvIadEQUIoVlVy1BZmkHy1tFg2eNGAXivqO/IpnKi+Q2cqboU5I+BiHD6O5yF/A7vzuwjBwyENVU
O7F9sgFTe2HcnEHxG1uDsc+2G8x1FWpzxfEuXBm6mu76FG2WSkcD7FwKlFPOXLMoodYO+TlZRIRU
ZoxHI/PWpSMNgqfcx47kjqi0b471DpMDkyWuqYMKh4chwysdqsY+6KVblw3lk0SFdLIMwSVrfGHW
DE8FIn3FjO2QVMRlSaBcqxY55jlphveo6TF8Bka2CWeE6wFRVNu8j0+dl7Un7N67vBkxzjaVtTVM
k/5fGO4LRlRcucmBrBOkBOYoV7qWnGN1+hQmNh78eAqYHnanIUyOuq7vZB4++2kMftu0P+SYfeMy
Cauxl/2vvMBcRbvn4zmMpk0aluaaRR1BN17ivWnps0vXfy+DnAYGnl5EH8/QupGXF5NcOV3I2oYg
YGWHM94vw7xlPQW1anssGJl6yAZ4ya4p5S4OOY2Sruyq8eJOPnU76bZncFeLCms4Ul2viQ5abMis
wB0qqdmCm5SPd1PM4FNwr+eMF4AYoOYJOMdaeAeU0SGTG16Mcc6O5QjokzHf2dUH3gL/ZDCNQC0d
Z2hLs03c4WAYhyo44H1PV3SuONjRyt8O3fQ1K5SeGenrs0NhJ+pObAodfUTFROKhiduqNT4Qey0r
6RMHoRXmYf/M5hb6DamiJpo/D/PAkMObz1hPlETylDsj/FaDoKlSBJ+j+UkWa7u3HfloDV24cZ0n
08nsY4KECbfs3q1ZfhqHo2BEpDSq8W0/zsV+SkCHKkB2tEV8tZtjFP+InTl7AMgEHTlui4zij9ZS
2injrkzjl3SRp5i2XZFWEIakRYC6sgCuc6rAi23QJttCrVeXOGqf3FLGq06xrdDpWMy8LgVnkWbr
tlXNeko5urvUGPi6zzbU5jWJ2vRJbE5XTKnOTj7+0YTFb1uNzNmQnLG6BNU5XZ9ol+VvhSCJFVzZ
tWG2V0/yANdkk6Mjqafgd+4X0U6mJqNWQIpHW/GhumZU7Yz2PijhwfOcN81EfUIUdbGx+/azCPVj
G/2O+uEzgDeu25QGlxVGW4m1WJes1OJNte3L2Dr09KLxIRr9DRvONsgqFpcii7ZWZQ6bsrEORNEh
2rI+M8UpOO0N9EyxEW5Em7y44XAYy/yr5QTI1p4u9Ui1bZz+NI5Dt51MhTWBfgzaETh3GLJm195Z
GR3yqGDcDxp8De3QPFZm5hx8y951vfHWFX22JfF9fArB269HV7ZnxRGcvuFHKe13y4Sppgc/21uZ
z5XgtfSRIvcxrmt3j+j2ozDyB23SvXdkPq5z3HOHkYoMClWBKo8KrQDZLsiSo4ZnBEGnhKyaMaQ2
F1D+A6Ka4MhAzHNrlxAryDUW1sdD1ZGyC0qII+VGx8R6T/lD7JEkbDSKvBR3wrRhAmwnS+T+Bzqw
H+SEMjqLBuIpzF7vq3K5wVmzjCkaDkVNLiof9B3su/sMhP4J3vA1y6wnjqsuj/nLDjDjo3YDG0/e
jl2fMkv/aKHq1JLxJxuFrT6oo8J1EQuO+qI6J+F4ocB5EBpaZ6S6jbJNCIHma42+WJVUgeg4CCwg
0LJfep1J+ROONGvTwosuk2Ilg7e6aXDLiIn1oI0ggHAJymHgRh39e2mYZCuWdGBd2kwwz8k71Omp
1PqV6ebFr4LrCAVnzSQGyv9DY7CBRCmUG6PTm7yj8DHZiRZAXwY4A4GaaesnQrtIBAoeYzHeT35B
uuOLxCLlzseZltGRd4NU6fbQWfkdwMMUtHL8ltXcVdkJghZMj2B5tJZsclH1JJWhHW2VzYCTJdCg
nQrNBGsnlb8zPnmt8xZM6dUunD+B7bKyYEBwuK3d5Cqa+NlGr6Mz+djmTM3nIHvzSVhbx8RUbKo8
ATOZBPfNeQ7zLR60+cFTGVVUhD9ET9XPkgULg6D4w6EfRCMmFNr95AWHXntCY/1himTDoJSrlhuO
vZ41kvf5FwSfs+fZlKful/JjXOQzO6CnnkJuob2MBwUYOyWizOn25DaKtcAmc/QtFi6EVXvuTc64
0IlNgTPCLf1HhVtvW8vIWKFwuo3lohhRI+RGtQ10baLZtInHI+1gXVWKqe9Y/Wk1uBWjvh9Y3S/g
m4/tlNyqLPmEEYqqeKh/zzZeR054uLkGwP2Y4vYWzIkbtloqb5f0wSZ4dGHiIOCj21pa6JpKrm+0
styU0rZ3tUzKFULPD8/jjBbNmPUUfXY/eR4Y0q1hNIZOuYkGchWcju6gyMl18mN10o0JUCeg8TaD
O0zDF7qqJM+XtFTyaNGstRwv3Rp8TjztI6N+Z+x45jsGiNkRFKGv6IAl5EvQFxp5T2Kql6mf9nWT
PtUGftdxnu0twpKVHPmqj3h07ZCaoFt6cBjU9nWV3qyBN0yoO6NxqvWc5+E6je4dwHmotOggBvVD
GZjvVa5+qZ6OmFPbct0th2HTIla7726cgJjIamGuv9tcYSIPA3U6dG1akmFIAmoVz9uksh6Hrv3K
8zrdhHlZrkKPd0M741eWn3xJ/l4+1yRj5GoX+ynDSAPFmV1U1wBzYcZ8adMlHkDfLvtRW95Lx8dK
KmMer0AdEsTqvNAYzNfQkojAqYZDmmIA7EpnL9S4ZuC4sZRxy2S+BfZzh8muv4XpVhsHclRZFnqf
fg1tTs54DGQNlHY02k9xyVYHnpp2jJehulQooUktxyMy7mZEIpzhtoWl3mUcf7odIW7e8Bz5LgDv
yvpRaNpJ/kweZ6FrMKcdjQvp5VxeNve1NJynvHYR19EdG7F4OAOlYeJrXjP3RGJO04py4BaRCbQy
PGKSwff9nGZBcxf6dBnk7dYi11nVJkK1XG/ZmTl5qOI0NKq95NKh58v92TK54jpuGXewAxQ2Pmxl
Af+ZOB9smF1xbaDJN1wF8Scgmz3zeCPovG8sB/JX2oo3UyHiy41FHsFuUuj4gxY205+qO3jTxOQ6
oYfQmOQNcdPTLTRYxb3qair7fjRtBCo21h+KWPTkmlfmxtVFi5kPJ4F5z2WraOCjWfCORnImDtXc
hNBlN7Fls+50X+EAUp9+LogCp/mBm6r6n5Hv7/+vka9NgsL/Oyvi1iZl8vXx9S8f5de/3KpfH3H1
TwPj5bf/nv4anvkXnAnf8R3PxQzruaRA/B0dYXjWXyFFNAlo6P4DDJFMef8jO8Ky/nJc2s6ha9vE
OoTm/x0AW+ZfJnzgIPQdJhUi9Kz/zgD4n6e/rhvaPs8rDJ1wycFxvf8UHGHFMXPmZIk1JA10g2AM
tiG4MyQwoIR/krpDtE0nUBwTx/wP79h/pJD8S6mKh4q8lWWUzNz7HzIr/v7TXug4thcwz/bN5an9
w+C59ZJOG4y4kV1zyjSeE6Z6+BDcA3XMszH4t3ImoTbPpleKHO6C0WL05OWU/+3a38X1QCIweL9C
PfzXT8y3/jlNg/gMx7H8QHiB4JDj2/85TaNtUj9vgCPgCGrFJjWmR5Tc8S50p/yAuGnLTW2D8XCB
cdB9aw3/zVX2xxzXz5YkrRJ6FfhY5LUYzIHj5hTonjP8IUgTG7WH6Sn1J/RORPIdGlojm9Cu1CkV
3U7aeK/b+lI5R0Kdn5CpnNkP2eqQxJd1BFunB5sAl2blKjzpn72rG1KAvAc/iC9VTgm06IlIDL4C
qmaLdznYV6wt29yYj1h0t24fXkDDXx1E5I4dnaIm/WWF1TNbHj8I4kt2b1qbr35oPzK7Iuo2Dfdq
G6LQXptm9mtAdL2ehXixc9/YhmSBN/N0HzR0hglDmNeZIlbaKD9nuxIbSpALAdSPwku+siKgCiBS
C6EykhqmmtJoiC0zo9eIcCUcOPpo0LisOudu1KQZBT0Nn2IsDwtwQcE8XxFQ8ZM+ymdtzSQko3YN
MSnJVDzCcjzQvdknMfuRH0m8lRYUhOrsxyzeRJCgTp+hp8VMcM2c3nI3yCvd3nPPdBYIKZNLj4Cq
FIZiDDd3XZIbaxWu4ldhLnTxn0pD9Ld/NXnzhQ/wPmob9MCQHWm18cIJ+yFGqO3J2MYfibVR2RBc
AzQKiNVaU12ykF/PmPD5kGM4O2I9qz3mQziMV3zyOcj7NfRpuYW4fOoVlxZI9Gzb01hoKf4E/Tgc
yETjkpZIOZZd41c9cpkVsUlmtc28MTCbDBICXBxlekR/YJpIU4heUnI4R/WyIlpwg89Wr9yRfPHG
EI993yF86j86mf8Jk+qZuOVhA3CEcVfHHTZU5mboPOdYqe6kMK4ciL2lW9XZdwFkU7jJAbZwnxF6
anJ1u0SXujDmKcgcPncOZ5Pb4wGqTkWKLSGzCKQhAdk706RGvTW9dm3HJD2Qf/6dvTPZbhRrt+27
3D5nABs20LiNa0tWXViynQ53GHbYQV3XPP2Z4PjTkZH/yHyB2wiGKCQrJAR7f99ac5l8+wCJT6IP
/Rs3S5nAxEGxzJXxIdaQMJcFQY8GJvTExh9KzEd7k0YKbf3cu5cO1tCchhdzoyTcQaA4hqgRbyVq
Pb5RFLPYe7jH0yjty/HWi69mp6+gXdLuCPBSIeF4id0Pre6/9725H7rhMpmONrGcaIMW7kcqzozG
mqtDNOaNaZPZ6g7fcuToy7IaNYQBHr6BaVHr9lEK4kYgXEubjCqDojVTDofZljiUo3KaYggtPab7
eQwdzkvK5wO/S4VgMI14gpYn6X7yMp3QXpFvXXoImRty0lFey7j4xp74gFdD9Ah1+X40NvBa01Uc
EO8VTkmXWoD6ozUfq6R8rmlP4GFCEym8HY2NBdAakqzRZi8w/Ka0+axnj9IQFSbI8V4I/bfVh3rp
NjmxGYg/Fnb2rjP7q3HFZWE65b3w06Vwtdf8b4nEXylokN26GpfkTMmungFodqwrSuLMCeEfm53y
7EJioWPBe7eRs7Uh5tKxPdDKhIwM+4VxaHbt1AjfYbMxuUncMHaukDU3C7VlFqOqZ69V7iMnOZsp
qgMV/5ynRSubxn+q1A9w+46apd2rIwIWVfyggfmAmcynss8PHW/7MqSh5ClgyEVqPwgI9vi/IXgi
/OCy9IDf9E7vOMSezk10hcdiDO/0Sty7bfhCgQbgR9CeZeruaNujSnABD7Q1nc1kKVOuHMTcnE0n
AKlbVgtKDlTcSIQlOvc5N/qnIZdHvZbg9JlJe9wr4iB8D1Qa5vhIujCrl4PJ/a63vk3MgKziP5HV
3lsIujbubFSIJSHjvv2IV9y6SfyG/irhF0y+kWt/UK1p6Ynw/wzU75qwtqlWPrsRX7ItgZ4xfuxd
LmlZLU5JMEBFr9BUoV8RxbalIaG6p0wLUJlwkgYdt3hPyOOQSCLH7g2br9u1jRVOV8qRdfls2+O2
EukpiADKtaN5toAEWvjYbirVghiq3HC55e9ASIk4F/LIf7H08G2gA8nlamkpfCcOl9XCfozqR9dy
IwS7/rs92X8xJrzlmGEJDN8PVkWc+oj2CrPKS+yn+zTiRmnZ6CKMInzx3C3++pf5L0tQrncAyPg5
AEEJfX8R9KJah4lDcb7EX1KGL5oJKxtPLapKmS1s/cmEaKb3Ke/X6i8DqSGlY96qKdfjsRHHPiI1
Ad4atyumAvxaVTc5I9rqlqb+wF1lijjIKWK3wSMRN8WirbNVwTxx2RaDc1u68VtQZXd2IwcgStye
xiJ5me/2OUh3Z2gWqeL/aH0+rrZ3H3Qm46MOYVWQy2E4SPqbw9jHwKPon+f8tkZzqrOOfM91hDVv
IM2U3KWoDN9DPjy3wzPH1ePOSCkKhnrwVjTpSxGY9+ijjkPIEEEVPhBDcmqwbq3b4oD4iNbEkWnG
iW4a8GWUc75BoHrX/3ATwOxN49hU3hU8Wf575GTnNkuRuhavIXCKZalzBRhbui+D4f1g3lQt/PBY
FTUSmumJHcnhoZadq5arZNtoW103aYbdp0ZrL/Tc5lJgqystH0aEaAQ4ZbbzTQQ93Virofnd7kc1
X7g5rN4pOp5MV8AbdrmvGv0uFNlZoQ6EZpaAkzS8Eqejo3SgE2KV+tYNGqrkaQpgu3NumYsDdmRe
hCyLKfGEcriVmkovSEn2KPmXdBNAj3v+e1X7P3LZHBJUIQZkv0go33V7+mF75PL1pf2W0UlL9CVU
AUrDDI26mrYmV0GupcHw0HvyAEnyEIycpZLgZ94bCeIp9ecO2NyNVcUvhA2dhak9zWMAvM9GvrZS
7eTJ6pXgXrMlHxD8EsXS9JJL7jgjZpAl2ouVxALWk/8RDimUu1wZQF9hfqPCqldANJtwP1bpNdMK
ZV12I602YiOBs3AutMRbozHgQUYnPt86GBHDnrSbhnIHfxBploU3X3NpF6dORBawWNKFIiE2fbR1
CMpud9CL9CUZL6FLd2ocB8JDww774d5vRHJrZxlhmyRkLNBNPdj5uCnKwN50xC01OCcARCCYCl2E
1QJav7JlBPqEpopAH6LUm9GjaWliOygTq13navBdhEjaHKdZgrU8ehh9cDTBPWCRh5zcTS+ZFijO
K1zpo1OVfDVVcN1WQ/xmDtp9rOs9DSeqCqb7jpk0Joeaxlm6Gktx58UYfbUcJXTMte+mNhkLNgn4
xO7sNDBpqWrftEa2IXmT8Y5bM6LH6+FQNb7JW+Otcpyp58JQKSmtF1SAD/880/h9CiRVwzJ1olgs
XdhSqMZvsy+CJSwN+BBsNv6rtyNX4HrSAkrBb600TzoOmBvvJpqGjFoRny3UdDdVma8is97eW5SF
gIdaD74Lbuyf35lONOKvk7Of74y5jy2kqhna76pgCZzIzBpS2FqKz90f5ei9S2twlpMgMythGDBk
p8P8AB7sB/Tf54AcvkUnvdcBX7GeodQ0uoh2MZfx3NL7hd1U67HmPh4wigBB/WIaWOqraWBSZUl+
69hApDuqX5rWfwZe/iXv8teZ5n/9z6CjNjVHl5puy99mmhQcbVOLmbroJOOMHQOBXLU3Gtf0BU2c
BSZGzMrmVQbmSTOSc4ofo4BgwqVjVxZypyL4yYdkHxFlQqGIu5RZ7aWJDqlIaHUFdvbcY5kxlAy1
VHNuVLHxyCJqhZf/y/9EU//L12II00an7ThIxn/7n3TtEKjtGCq3BKqoN7WjPo2gT29biVVO3lsK
QAFt5O06FaexUL7981nxt3kxpysTcqEZFB+oakwnzS8zdjuo6sJpQAn2Sn0wmJjlijj+85+YzvjP
xNLN+//9P0y9+ROWYMiiW1Npw5mKBr/8CWLUB2K2PQUMiLmKS4OYOmVbTaGq//x3dPFb+WH6S/wJ
Q9UtofNx2tpvfynREi6GpBr7JXPmASqbZj5mQ/8NQd1hjJVtagJPbrhPg7nikk7MAeNldG7Ilm8h
dtLWJ9WBeC/7VvpJuqpIA8RorT1J371OLWh+QQxnS4gOsXGPDI3It8zc+XpNZb09SEa//sCov6CR
ZyFwFlWnIi6MfhCD0KjmGYDt0arVbOF24SmFY0yYFKUDTFQMXOTd2DCv4Yb0HFgAmIKKWMiRSwdp
IwATymKjOu2tr5hrIjYlQqoQZ6XQfihXFynXNLqZpv4STqeWHvJ6JiyOt2mvpDeKh4I2a5NT1dhM
HsjUUosrKo8fnuf/SId0Q4V+nxr1c+Tam+ijs9vDXKgR5vhUMzDihuE+AMXhrBQxg7rhMWI+HTTP
fpOSsMn0th+sO5ubROGHO0iWV89lWhApWynECuozapPc+4Gd7s4jYQyFP/1cDzEHltSl2hUvFUV3
s7OJX0r2SiePucFHW/vZtWqYVE6TFDNGFRj50Xl05cqG1UQYNY0iKifHbCzIIR0RPNiwHhq7XYqm
3kb9tqjjRUcZVomyZScmU1lro2RkDMwNw6dsUZ6q/tlppAuM7Na2nroweph+AzUcwBtJ+HJgRzuQ
CUxjE/6TaZBeXWIBLP8jLNL9WPAF4WIKbjqS34BgmKHjLJXMuB8wCqCk/+FmydJv6OBhzn32iubg
58oHJEkgkt7waCCYsDXiC4xw10ZgLAy5qcPxKR+Dd6rlmPtgiAX20RDem8swHhHVRtTcFzBWtrci
+8FE/hUln+H+kTScaIVoDm6lMOBDW3xTV3svJxc0YAoQhnvPZDYSjehpfcC5Rk0Vwm8gLbTkmoL1
EC24poCRIKxhZk7ThCrIBmDwxVYU3LFTLz7HSvgjqtyH1JZrchMpb3vcQPDiq3SwSmk9hBpP82N+
WXrCFVXFIV4ydSU6rb11PComKEneG6YmdvrSqPVLkJRPpcoQSZTFCk31JmqZvRBSA+0vfNP7bmVP
Ck47i95LleiCyD8qkXiMjckSik5pvnz8/wzlf7FCafovl9nF7xHK/w+of4m+6y9WqOkpP51Qpk3B
m4ov7CeKqxbX/s9KuKbp/wOtRlenm4qugbf/sxCuUO6mMq0JiuHkKCO94Dr+0wqlmMb/WBihqB3L
/7zif+KdfxagP3Ovv2Kx/zJM0P96S7Bt6tBAJTSVGyzFcENQqv/15hOqCRNOFKoXh3oiYD2N4Pgy
7y+V6uirzoNvLzE4nIOEtC/djNTXERuDXYbJR5pa6K8y7bGOdGVZJpW6C4ewOsAJdRaibrpHz3xG
FYUwEcwxY7iW7qSZe9GJ2OBq71Ihs6Y1XdPC07x9foT3cSm0kqz2aWeUkuQcjVG2mpQhAC5JjlE7
mj+1YrnHedvnIvT8Y2uQdsgE2DGLIwDCcZ1bCIJET2ZKpNXhO4CtRQEkiHE+eo9cDFxwCmwrniBs
KlNSfSFRYKzm2BCvUsNtFA8QSt02GBmfok6WNgo4omN/LlzsvZ+rBpLwhSAF6TZOBTS7xi8XisIc
WUlGsRGqOBTdMK7q3hpuAFTpp1Z3tRPhKPqpIfZrYToafbG/7iijSaugcD+bd5ROsFaJC9Byr9/6
BlfxQk3GVwJkqoLSg0Mdd9lASN8NeHKBdS2l4se7rwUsyHjn5c5SRoiAFRNPeW9oe8Sc4pyZrn5O
y7S/jdwMx4leNHA/UD51nR0/jCpBAi5ahNzq0q2SyQDdO6uGMQkee3WAR58Zy7jBZlwMDUovTCBE
0BLkQFGhyI9p67EINaT302oHuG+ZVogKUVQmGhU33OhVM1Bt86S6j1sEuoMq/W+qAMxP4sK7Ypkf
pVeoDypUxlUgDHVT94l+dmjHoulJnKcR/GBsEVR9M5EKDqPaK3ss0gjkFSdk2JsZm8/VeU/gMAaC
t9fTCPU7QW0axBZt6m0IhcGGMFtqy0gQsvG5m5hT+2jHg3IQBBHzGWN+GZIDP+3k1AdNclLG29Hm
tpwIfr90ntmukQxdlWGzS8Be9KZJoZ3S9qmFRbUaVPKbDZMcmagzE94Y0Vh6mWh3phP15ywVlFMw
QQMgh4ZHWSf+VrnRW6I4qDYgQRkxDdEbvM9iqzaZ2CJMFiKqt4SEM0Lzc7b/csjnw/nAr6f8PLQc
Rlwi/KwPHdG/e6sAyTZWTrmKc3IYIQiKY5fp5kHn3sSHwES8i5m9d9K6L0fYCaFSN6/o41cAfPMf
KEh2LqKkF7vGzoCp3/2XqYA1XS5/GSojQ2ZixhBZwy2Bb5Nm4F+vVmkcTE1Cf3iUXb3CxGgj7mbs
pxUF3x9rvjXGK7fPyDOdVl2rsi8E3PHRIMF3EloMvt1ASh662F7An8AtkA/DcV4Yfz4iguFiS2+k
hyKzC4rWosvFo6bk8SOEq1K19cdxWmHPvMJMf16JZMo56Yf3ILxUJgrlgJTedR86RfvhNY31Ds5w
qdjQ9pxgYehFfImZVu7LvCbMEmLtSxUYr79tBzLoPJe1YV7r0YE0LFtS76bIQ0tHVUHH6AlKvLLJ
NDCc5RSdWPnhOmsi/2k+XlWwG5i4HoKshBsnB2I54kK/86bVItXNTVihVct7h/JUyHWuylWgntPC
iQVjqa/1+ZGOtXu0NXvjo1TzMj72TJrX1kwhB8fByVBq8zovokh9QM4wkr7FJj2R7jI30eW05F5d
08Fuj0WGG1YDbHEL8K3cqFpZb3NKykui3I11Y/fDs+ZwanWienD0ZjyqLczOeft8GA4w1PNOuOo1
fdhFbf1zYWqIa0RJpWzeYegZtcT5ocRDu7VdtdlzMR63QxgRkuYG4irNFEdSHzYfcXGjhq3/QU1w
QBYlwuvoJckKCVe8tckT3FSd2dHeqr87fjKCicsXeFzVgxHn1QkLV3UCBZ3dRnhs+J2yrQ+HH3mC
MKuz+7MWtO6BGkZ7zXPYuGpeYYTHyHAlo6m8+AASpn0N1TMGwKUCjDElOVt70sOE0D2Y+snf13AE
EC8RVO1R5NTj4rCoXwknOVKogmJgoK/rSkS5jhNtCqtX3iiOU+OG5PLHMMqDrxty7xaJc5oXaR7c
S7/BbAG0gtA+/qqKlewiSMW86/IYuRS8OKwglJW1UW/pghjXwB/agwuO+qoVWrzy0yJnRs7ORje0
S5Rsvc56rCzH38EK4PZc+jVqI4u3ZpkdEwlN6aw9Hn5AeIWyAbeGgqfyJJ0r114mY9gtGQOb1ypt
rbu0qE5KTjE+81MIaTQ0iG0U/qKrqgT3NeVfn7g6Km0wyQ5x9uiDfjtGI7fIm/mhb5n73lGzlSK0
197V4XTM31qiDxoR34p5V5WKc2GswsTGnsoeRele5m2dRfcIFkLOdZ1D0CaLvYI2uY/vJXMar2yc
t6DwnmXgjK9WGn84RIC8eEWLDpjr47eHfjN09Rn6kThYOpx6TIqBcZjX4Vdbt4ko+gU6OwOxzn92
tA94l4atg7F3K/pITsYngq/n9fmR3vdIfQYAn1HZxxcyWzjZCSAg4MWMLqEaxxc1Xneh2d7PKyZR
NltKpz/m/Q3zBUxWWbShna7fDSJUVmg8k5eL6hrpS2SOxV0snwYZa6Qms5gfEfOhLdu8G24SJ4f2
Om8cY1vdF2DLaU/SN3I60F5ZpVUXsifbJY274NRrXLX5UYT7wVb0TSmVdsPIudwjkE1XiZZWJzvH
I8/IR1xKS4jbBoXq1XXfh0i3tyIan/QA1kPPrp+L9t0I+vo0bwb8PJ7dUw1E7yN2lF3qhcU3O0cF
nQ2WfoQvk267oohWZZokV1kQf6RY7fA2OB8588LD10JRS3dSapoLrRjH3byjoVZ+SOkfLSsuZosM
6fhGllV9F+YO2FzxMQyR+dq1hrMI0jDZtb4RXUSIkcOHBPRqk4aNdcip74MeyKNHz3ExtL13tXp9
S/BMva3UptCXo0L3OSRShYkrOsjtvD4vAjvAW/j7/s9n2dI+pKqmELVhPQNr8/fomrsLbs7mEPfi
6Psdax6LUhEegi9k6vMR847YbNdSj/XPw3rmMYBrKBXMRwBt4Kk2AkZNIu2dnzDvSEgWTpgazytl
SdXWrIy95o3vZTt6a6XUY5X2NsIDe1rIAd4lsT9AjoLYP37tmB9lwDrXEA7+mNdSzcxX9RQ5iyeq
2dpYBW4aYQEZTlSjX1kO+OocY/p9B8zmHsd3skzDKF7O2+YFGpfyNvaTbqUMEc8zDOxAPRF94Gl4
SjMtVK/f1EljHL42XQB+axSueGkjz62D0QAmnY6dN329ma9nAB4FRDiq//CG5oOrXPx8Q1+vN78p
A+kkOunpTf6XN/RBOez3N4RLjalTT2V20StALCrVQDhnqbg7QvKS0dAJo1hDCMDcM9a4pSlrPEhF
UfdjHaOcUEAPIVRxt8gEkzu3U9W1o4TDM/k8N4nhNy/4UXTGokQYU9sZv1VI9L1u2lwnlCESAPhW
Ii/EO7s3vV0qZy0ZtE1r2u4dRMXs0aEL2I69TxBedErVsPgDXASQd8X3d9zNkXWSqge9Av9F6GvD
HWO26ELaV3iB73aJEHrv57VGeOaJyujt0BXNvgq9PKSkY1/sMJmcWKQCLXq3dZaf65rCFbUOQp8R
jVwVXZWg3WQ0IVK9eaAh2++avMLROK32Y59eDGZr887ByJuHwKwxr2aoMqYDjAKBdd778WY+Hrcq
qK0eGfW8l2pSsbdgOXy+ms3P7Kq7D/PrfL5Y7F4H2MbH+fC0xfYr275dzzu7LNVWjiHhrBI5E5VD
/tw16D3V2Je70POKZ/S8smzMPwrMNfscAgU9UI4KQZgvPLPrNvNqXWKyDEoGR2aanJLEgdYxPTvV
h+TOFH27mg/Tq+JR80V6DwgedZGZrbMUy5PRy+KurJri4jMqZRKlp98aw35wOphSN6TD6QO+004W
l64tjG+WizfeHzvjUuDqvSvrwN3jagy3umfhMKxtKHcq3OPSrsROmxHMQbqNlCLdphWPvhZf28TI
vcdV/W2LJOhgty0efs/2v7dgIofkuw3ccEGfRt0UemAjbC+IjpRmlhNocotXzDnaOtj4pQ7SPwJ7
e4gQzv88gpS0bUnbYjcf73djflJaFqWvPOpKLTfzpqyrEGiE1qSIoj+qjsXjvCjecIwHj+QwMzhp
aTRIALT0aazLvFvx263ZNMWaGWGxrkaIJqObKndZr6snUfraCVmXehpN75ILY1tEJeH2f+6bHyEX
VhC3nRzm8UTejD4cZZ6HgKLbwRDYfR2uemjGEHK/V6nsQYZRDN/KKRI4zxJ3q4QJYyIvQ/PUOeUO
wRKWp6L826N5L1PucPO347JNNfjt2ioYTadEOX6L42ypD2Xy3UyYfqpd5qw7HSZLGEbnNo24N1ij
dpoX2DAnbdgtFGztROfipg/U/hQXnr9RUixWdm8lTyk8CLAcCUkKTOjfYx5wmSpf8or2uaJW9cUf
Srqrpt/uoDNE+6AyM4JNzfxqlXw3Kfmve0fkPxzq1Mc2N5nhSaNAKsQNhruE/pQ2pIjZSmbfd6Wq
bXJJmq2cQmvnR1kNCk/V8e317fBz2/iZcPvnMb+v+8p3uInEsQztj0mHRjyD8b2PNLQjwiKVZIz9
O0O0xV5v6mb1S/3wZ43u15qc+ddJ7lwNNKEmTVJMhKimnFpSv/SDINBpcazqzgt5Pv67Fvony4n1
RRkH0UHB+FCnxlFRQA2ZIK/DbjE2fv6gVz7GEoYRKJKQOlYni6vmJjUd8OBqVt8POlafpmDmIZxi
kTlWt+7bahXkKXgUPtHPz7bNjhS17gs99t9zE57GiLWdK5D7oTSQCNG9JZaSHrVsZZa9dj+GQXtf
eEets6uLomJ4yps8uM1Dv9rbHqSRGOvcnRVF/jJwvHovWl0A8wrfG+BlVeQaJz8UhGKbgPx9zUzO
sRqt//nTNP7aPqROaqEmFpYhDZSttqH+9mnaXZsHoF/6HV6Cchu59cXJPLoM7tQGEc5rknNHimDQ
3jtaB8qcQJ9NaDgpU+1iE/VJdR+jnZ14PcDxccbfO4FVfm4raQyvdTr8TNNCOikJoQIERZ3DSnVv
qAYm3zk7ll5uR0QFJR7AxzAi18LyEHTp+bd6CDdeHxNdGbXKPo9wiIFiLL7VvkekJt3zfTUiP3KL
Xht2//yp2FMv+6vnSB0aLisXF0cCghM6BeW/nmNBaaYqUQV4sobQ3AcakmP0AiZqRUQViecqT3lF
SJURy34zr4699cGk1TjOa0WPKasL48c6Te17XCC7bHoOJo5gD9gcqorolKd2LNoVBMwRv8d/XrFv
guHzFfnCPnR7WdC2WcfqwIDbqjvlEKhSOVApwPsAL2CBFs0hknXaOO8e7VFZDmRst5lh4zKgFoMo
plsWkYLXErrNo9c51EanVS9XnZVT+MWiTKV1KohBq8NiBJkwQJSi45Pv1MhSrybAh7XvxYCeplUl
7f3rCE7HadTr5xZHSW8tstbWY5lqV1iO/M5axABfh3hRscBOxGBoVLD0jWW9Rql9C6FGPGOanzAw
jKeQniZ/FGWzUuOWFM2sCvlfcpNvjITuZ2b+W8vXmZrjv3zPILLFRE6DzWbqE4Lpt+/ZjxuTqbGl
HCJ+HstONv1haivqWXJophVf9T8KYn9BBnkYZlwJLqTTLsKsxaPCGrwa1vDMPlYuuKQ/96mYoQjs
a277LqRdiuxoAUQxu5t/MPMvpMn7n9vmVUNffQ5Z9SYmoTcDNg3jXyQPcYibRimsco/PJYUPnjZL
WdhIwKe9QDY2mSlK/VRgCL33JfqklzZu6o3SNg4B4acY0uBr2GXlstOyKahurO/9Mqlvwkg2bwhr
H9y4ch4Upiorq3sNKiulTa3jGZLhdj4G6CY2Q+oMJ0fv+j18c8ws05P//urYHYBH8H2axM8I/5DR
0TYr1bx3Cbc/02N+Dji/n3sdbhNZ9uBt4254no4qqgRl8ODf173Aytfa0bD7Whj9SCiCryTyNoTI
c1NayobqVPJQiSZ5KMxggcx8uEckzZqGb0zta2sjUWn9y4Vhouz99YTRNO45qmUJQ1cN/v31wtBb
kmRkL5THkBgyENAqjYSpMPpZN43tqW+SZPvfKqZaRZci0s6eKdo3UhZuyQSovwmlie4YPlobYJrO
hToUPdHpiLwp3wkWKK86FcxN3sbVnY2PcP5ciXzAKQm4SU+04JwU/BbzpEhXnoyCRTatkizuUwkn
Yl3r3ZNbyx/+SF22cccV6tPuiTppe4yF8W7mdfcUB4ZHPGceM2ZkZ0ic01q3SXQNMyt6rLS9WdRD
hcEC+7UhDAx2qBwjQDgRogVdBgfCGzI4JjdoKh6hvVvPA2idW6/DImGawr5rNHPcRWVJKoC6DgZy
0KOSU+TGg/O2H0Z7LYHCQ+vFpPrPF3EN08zUnvv19+1oiDoQfVPEFoKL+m9fF0jfmpmlNTy0Zu4v
daf1V1Zp1FuB9uhoxrJdyKRVn0crOqmN2X+EZbZtBGQAQuLxyadwEIjvBXlv55r/NlbjIwDb8oEO
SLEx+qaElj3q3xxGUIpIhjPzSUn2Kwp3SD1PmlvGH3aPYA5MongcofAvy540t7SXxgalY7S2yjA9
o5XyFoWXdU/cAbHHjo13Fxiqf/VNO7hEznFecTuTSVAYkFgflAmaKFDIRZF7f+QOMxJvDAcGPLby
BFmf9rbjPAgMbheqbdsCz/9TZrXpPlJz9K7CbS9VVyxb2Y97pHTjPkqycT+vzo+6bkCCXYjNvFaE
2bufevZ2IAPlQqLgTWVWwUOINeDBk9RBFKUNCbpiWy1U/66p9XY5rxZqTShTn78OsNJv6VeQxuPo
9oLLpL6TqqzPSc4kp+4w3eqTptBse4uiYWfso3VipNZ+3jA/sqZdn/tjpotQGZnVhMy8bJeObJq/
GQXxx22q2/tWrwgaZTp92007zKHc9/5QP+WFlKum0sxVqXndE4bInRiM7M2q4UEptl6c5CjdPQkL
cBinHblKdq46qN/sVEvuBtfTNhEFHsAQydt8QEn6OPnhnneRxDls9RAx+FRAf+UW9vnSnoNAOqxR
jam9fq4iCYFoemk9VK/gbZhQtrWxdobUBYhZhs/8N+Guc0ApYUOoWUv2X1vGR4diGEiPaYdv3fV5
RX/RJQtZr5FRlrrjkpGcXj//JsnLN2oWqggahdzVFLgWcPGd55AYEzP2KHEwkWGgNdYHpJo11JG8
Psyr86OU3+OiUCF/zqvzwgen9stx1Af8lVSmCEMG6RTp/3ytFlkvetRkaTkD04Gv5/3yMg34RTuI
YEFY5topjVMqAnPn4KEub4KE2/Agy01cRgFtqq8988Mus8PypvMqczev0xB9DQYSrePpwHnT5/bG
BPb552G/bKt9PFHetLtWFRiSTQrhYjpw3jYfOK8SNkcySGGvk0SRu3kBskzuZAB4xy7Nj6/trVdQ
OZnXC5DPPx/O6/nEvJgfMUwjfagDWzKvzq81P0KeYqzpRV8jSy+ujJj2dQTNDzs0gfK1WZOkyOoo
2ydrKNt7kbnibLX6qwR69BygrF1q0lFW81EuRVfLTu4zBi87E47hwhoTkk+mBF84PONhfgQ9VL0r
y0y7I6eShDFjSmzR3+vaUPe4bpvwGPRE0tuQLgJ84CRVvPphUNzNBXUK8XAMqm0Bgm9Yz4X23pZw
2+IRF0nuBcuw1KJDEubmjjs50YyKiuZGaN+1rEoXnZ00q5GcthJT7d6SdXI1wjHbkMHkUL1QcbKk
ebQXHuaLwDGTaxzUsL8VquXzwZ/PGLBO42s6z2tkEQFm5ttczKu6VQfroi9h15CmcaTI4yK2J6j9
bpQ0gHh1Q6xsPQf/GmXN8nP/fKiq1u2xGfJzktaIl+ugO5bAQHi2U8SHCgHu55Np0MgVuXTh51+Y
nzYfnZHrcjBHHPAVOdZqNaw0bs0kN2jpWXSJJHjIO3xtKiGmOrkSjBj4wecuRyOpEVjjGGmaqH3x
rOwwxV9SZsIr0ZYUB5wRQSmi6f5RkaQUuaZR4RtO8s2ocRVBUfCHYwd8QWlD3WFa1H1YnE5K44Et
mjeMRBtSnHgneyWgB1ZyP5g3Dbpc4OqQwM2nY22b+Vht17soQbEWa7Z6VD3P2dfaUCwMQAVvGPKC
PijfLPS1mDr6bM8lGc9HynQRC6R8Kxpmrkw2nuvCCu5KIEVbSvv+hdzk4ubziNS8T1LPPJsqRTHm
wqsolzEVI9FtRWc+jUHUHxSN0GFm7JwX9oQ8NDzQIpzVV8yW9c5heoQU0IRJC830e+DC/1FzplRP
UWHX5Gz4GWHlYLpMOF1X2CTxfQHpbV6bd9qh/QMPFrFN08KOWh6VCEO64PlrM3WcnwfM23SZxojn
/3wCjSQJcQTGRBn93P71XAGorkIvyiukIZirdNjUTuA+eoIuvOl29Yao0+Gpq7TmxtN7uZ9X1YLv
rvPleV4LzUuf1NUjthnlIpribt4q+04/Js7wfV5j2uDtLASR+Hx4vbicEHoSfvC8GqjIhkgDPVg0
BzeqR4YfwJnM2hZ/LkpVkdsWLP5Wy6A/AyBm97yuDlD3sNmOi69tn8fMzzE5bdHmTU+f91Ptjm6d
vlPXBRM7QkVMfQuMFqfSNKxtVRPcu9/caKUpz62WZfvRwDgw7wjhsmVF2zyHsYJvQu2TNbnD6lNd
2Jv5gMgPNFBLynDQTMFHpLvOzbzDcG3GvAGF6sDtN1y3iO4GeP/iie283+HHTrBc9/OtVHHzy1sB
9iDPDCuzvT6GBZObUL4ilVgw+/vbW0mk88tbIVphOOQwxE8FHqwyC8+ED5AIrKn9U6snj2Xbmydz
WhMpPNlS9R8G6koP/8vYee1Grizb9osI0JtXlfclW2q9EGpH712SX38Hs3q3FtbZG7gvBNOQ6paq
yMyImGNSVomjA92R1sVXQPvP8pKUlCh6Ot7fcrDJknRXtX66lKO2yPt1Y/blOkHi+CjE8GICccKW
vXReMXidF7hNciafoe9goxB3LlPEHDb5X8wNq/cod17r2DR/m+mzEKA8NLiE96t7cFgrJzX+XE3s
IdvWJQAZeXUcmuV7PnivGa6svy3ryY6V8pc6oonQqOZ8FfPV1t+r5c/O2T/er55mfsX9MTfGnX/O
MeXbWjrbEQpqwhe9IgeoTh1Rr6LcZX3uvo/1kK0UrceWZDBdrHWygr1HWH/yWFrIqabWkFnm0f5o
l6oPeJ9Qp7xbioL3frdJr/5xt4ic5tHCfZU8oE1qOSaz47ekpRUOPvneIYhUPu6R+TgRDntUgoqg
dF6d5axBV7yrMR7kkJzEJ8MlDdOc/b6EZYgAuN2FEG9xiOCG9ymjKdY5zl2soyhIhVOI5owdUbb+
uo1o0+kB09hgd/+HzBfXvOXVzKQEUN5arX7VXtJc5Y2LCSZor/CumP+R8sd4kxkdYF5///rHG1rq
bYqYr6Fp2afIY0fQVVF7EFPnXKwAgqOMvk0s8RrT97+VqlKt/tcMJXmhvmLZxrW6t2C84Z3awhZX
a21YUqWHt7Ji+QRcOcgB+AYGBJf49NU1YS79gBCz20UOWPCwGLJjOruGkksNcJCr6m08N6NYV9eZ
YZVgWVRGhR/uJwjzJMod66XJ+XP0qvoqL52spH4u6p9yiIVatQAOW+/Ll9gTwU2t7OjqJNYrdszB
Dbm9ulcibVjIJgLAZi1adVrLpmCftpgS8v61XhmPI8Zbfe7gueX1YtmIrrkUQdJS6s1Zx6Nz6Y8U
IsggMuLA5t8DcjLOy7MuZDD5EZNxCD0XP/c0Mw9Zi6PIg+xMK3ETieGv/9En58jZX5cozuRXD19t
HcPODeRG/m/zrTVySJSuLkplKHzEeiGAvswYH0YqWa5DCSSARN+yAdp9Nep2vMp+nc03GtxM3fyZ
4VvZtjHZnchhefAHc2QpdL/UM/zfuZtFT2q+8XSeIaIy3sGG2zcVh5tlZg76xQzwVUn9odn5QyXO
oVBtiJ5dxocstDGnx+o35luJB7IDR+Cr7fGcWxUCVbDsk4emwP3l3p7kdDu/qWlnHBGDOSfXxPIX
zDGVWXlptZuibDsKYuEctLpzcqYIM1PHYYFUp+YVz8znOBnKm60Yyd6fQhfjHK24dT5EzcrQ/I0c
bZO6fDDi0DmpBGGXGZHVlWVP4qQn0GJqQ0XIj+EL9mCWMpzkQaS1WEFUVh4Ku2SpIrRmG4bamwwd
4iXpH8hFILK2iB4HNUL5QUNkbWgvAzAzYhP1k3Ar7QWjgwAThdY4ykHbxumob71sK0f5SekGm3Zr
KUcV3WoOESgjcstcS1oAzRGL1kXKVv/V8ClKHR1g0DG+o7bhwryem4SzT7GXsXWNVOdUaC7r06bt
9lNJLUpiWadIG8eX2rWUfYqAfJlMw0h5izWrXsaXykezF1f9pejGG5UrwUkeLCDRoK3mdh9Vya6G
rP8wIPG/WQ5cPnmGfdk/zwJlDJeGbyClZYUPppCD1nr90YVkDovCmh4COMc5BVLDnxE5JytNIH9p
Za6DTMNLZ74ucxYITBIMxpmaxzgiw8H6z00VOMQrlqbQSOe+r4F/T4xFBck6C54zA1sorTHP+nyg
Wu/Poc56xB2hyFdffW0gQIlpINgcPe/4SvEySMNmC5OovcqD7CdlgVSIsqvd14BJsGRb9zz2v/qK
yW2vLrApO7Djs+wn+oRPUzlNVzMXO1tv2etV+Jd2FngfXmH+SXMUeJRZ0H1abbhwcj3+qfJ0enBj
x3kk5RnsBkOH7z+H8lqnf8FbfkdQxHjSsYZ6jrRgg4CkvKl+lx4R+CNYmZsCc5p1zBJlPdqGeEwU
3emfxnZW7Od1ePJa3C6XLDqKgxvggBB05SYbnHU2V59jDbLEkVQ7TnkuYBRHWGxAfdBXcjRvUcTJ
sxEdzWy58P3eb1t7tETdSRv6dAsrHidf8n43oyw3RpBE33Nb1yCMe/ppgjqHwB8RqwzHDX5/ZDWQ
vf2XK+UEIwogZ+AJdfKIUqy7MVUWZJRUc/G1WjUjo9/3REjm5e5Xt1z4lnEpNqoOuaM3m25HSmXX
EnsHaqXn5rFqhXks5oNsFrlIl6NQ8J9qSkDK+FI3Bz2KDh4L4KWJYfVr6Ojaji9Jsyh1kkPE1GPy
WrwP6rk5UbFw7qLyRQ462vjgEBa4+hkucm6FxBxrzVeqWjEPr14Cj54hife4rYxXOZTY5i+tVPOT
GA1mwwOB/ZzgWzBfl2rGsHThZyAhZpTMGZ6RrAsoa0pv8+rezG/dAMqEKo7vTZoVN7PGxDFLUKnL
QVEQtlHK0tzK5jAHHbOiMs9Uedh8XIJUCZ4ElU1PVPN9qBWgGtlKMst/bMi/RwAyM0fDgsy2P6mu
CKlGbj60AA8QdyybTUo98MZF+/otYXdkh95H6RWslahy3upFGN8mGJyyv0uinW1TTrX2bJgYlq6F
W9vowmeBy8mZhNa+dXxowgl2OkCaVXfpO5p20GJ7uLpFCgVHhP333o8vnm34r30dehtIZDa1tFP8
RqrlzP+dOL2ODUusqc01iFJUeq6wEQ6L917JyDqadfzWYj8+NYn6zcSIeoP7Y7qRTWsmcPRs2Frb
CJBCc+tJNezHPldDshiu910neQAqWP0Vjur30LKzN7bd3WryNYNsI/lCLRjDteMMykvuA5alZFD9
VXZnyyian1SwgAWzRmfpd5MCQM9zz1pMyhG6/PgemdjldCIT2zI2/BcYuBhlihS8uK2fMr7kxP7d
4Lks2DngQzkdMZKIn6lYWqhzjsuPlegZH2XUlp6oMRNPv1nzS1W+WWO7dLdGV7/IlopjxfQgX8iy
jRAEVZwgXgNVFaxsYykns0fB17Dv38gK7gpWb42Rp4VqhggpZUONAadnhDC6SgEpP3Vl+YYjQH0s
9HF48loCLzwFr9Xckl3godBvE/PD34+++0WRyR8wNY+RMT0Mpm7v5YGQ0J+zr6b8hg9hh1vu13Bo
iY0wk/ypyBQDNkZJdB/AEOLlBCP3h8QstRq9uwGA2Gy9A0/LbuOr6jOm6N7hq7+MtTfFgLetVFnj
LENdW4lWCeaCWv1cosbdF0b3XqVuuiwKt7igxWl2JoiirenoFBa3MbYfWlR8Nj0iCLJ1vwS1M1pl
WtepVILnMcyNpWuZ9brBKg30glVPuyER+XEARwLMJhnfrbYMqMo0jX07V4hn/Rn33O4mZ/Uk2mb7
5PE9VKHMZGlo7nFQWRh6wcosCLVj+PdAQSM1OCPeHwlVy0equttj3GmU1AGffsbKkKpR0sLPgWj/
z9mkjsX/zzx5l2m+HyKZ/3OXrzt/zZPGC7ynfcCVV3bn+TUjknG1jO6Jx11wkF1gp6L9CGv6wRDF
8zRrQ8vesN7GAKvmVCEBPhiPfWAc+G9bb7WIjaNeEauWTd1Jp23AX2wpr8l7owZ1baobzqy3+1PH
GEZkOLK0V56Oc2nvNJf/Zm4Zroncf3cpSkOVuPLLlCV6H2Df4gfAceGR909BmKymsgpuotVAvOBn
eGNB6oKkpk+eyT45+j/nBUNzxGkJF4B24C38QEa9XVouv8fYCFjTzQu4PqXyOy3Hm91SclQFrGip
9hg/iJAtIV3+s1/O11txKQ0VJCLpwX8sgVS/bTYB5bYPX2ujNAeLFPpQfa1BQGBT8+qGwfG0tp0q
pG4PN4TZwfBVJseHrniAqeE/y8T53MJJFbnO/MDJ01MVpbxmLNQU8x5rbCJWNyWE3L+7K7nZinPT
O+lAJEWJuiiPzZWw8ZwdxkKfUwn5Ox9WPtjje0PY6eBRvQIFnAVq3ObpGYzIP6fOxKP56xJPZohp
5Jy1G0jaOVqhP1Tgox7JQ7TgLEecYXSrfSeZvbUxfvrxNSN1Kb0t3ZoZeI/chr5bpsW+75XY3Ril
i6V4olEQibHEXEIetptYbSnLRK4FDcoGLCuSE7wBbCbmP8loNz9HXbMeazch1jyFRIvmP+E8fypD
+9EOnP89Hwhpd5fIVG3+001qdwNkFNynk7GdcVlO/41DswbKrqpO7YXVuaSfBzPak29WVkWE/HbJ
MuUz6zUPYphf2WeCsk8Qn/TX3qXaOMNL8iCb7P4BFXmPna0mr64m+qXZq9lW/kGVBtmGbMq/dhnZ
P21b3QYUw3/L52pLx2QbOY3xpamwRTEjq/o2glBedmrp7QPD7G88yh50hd/SPaGKNyMve5SiFMTx
d7mElXeAiexAaNOb3VilyuUuSmTRtIiiUd/Kpt5349oMIYxW4wUAVr5zB+OHWxYlwrs+mC7JAI2W
cmGMNeQUvajXfQjLM+uy7iIcHiCaeamBYfHRIGBOOTTR+CxsKGFR60zgGuqfbOyyWG7YS0uY/YV4
PUVS7E8P2IkNh8Rq6k2rWdG1JBcCOGTS9zV+2M/Cm1RcTrGJq40IB2yyXxu39z4FZLmLnUyfCerw
nZvrGKvGga7uEkol7bbBbe4/YhR5prGWXlGmOn/W/zMQt+W45rFwpFKhODV1BUB0PuvAKW5ju7ne
+/2hg9kvPMzW0Wd0ihnswogiYdmUB1dX0nUTQDxj2WGeOwfLzY4nGLZFk/vb1BSS5X+bE7/XPaKH
+pGcPC7f7vBrCPGmGeeDPKvDmqRf6CUHefbf+r4G5GWR0HIACDWah/lastchwC8n29VV76tXe+wB
U7HDRIXjgaYdAxhFD3FfKs6izPjQVmW6Uwg27FsT7nSd1NW3lAQgb3TLuaSZVTwalv4h+83YzVdE
5/Md3OxgScGb1T95rHcPSq4GC+FBZHerYrpOMxlRfje7fAgWOhHL8+hFxlaNyFr6kw9xmEOjTXb9
EPppSF7GPud+QNMuvT/DY9lCg4uK5iSwC+F7WvywWxP1qykSKp91exWzXj0Odujs9XrIN0qbq49F
qLULgjhQhPz8RM2c+RsC/NK0jfyHoyCe7RP/z+WBb1lHoi3Ono1UvqnCIdoNdUXdoaHsnahT9kEK
0UKeffXFnQVk56st57A7AzNInX0PUA52ns2Xz7PuB9lUPe0jwmm6W9YsNx/q3B1OkZs+Z/VgbmVL
HvKEDdQUtNAqIjJCySDehFDdsye0z3ZueYKSMyEaLCHnpoOJwxbEtrWUo0aU4YFosmaUo2nNPg4Q
gcOLLRZvOLNgjWJitCFHdds6UTwbwaw0ET25bbuOXCs+xVTDnXIjTk4ouxV0N+n4IPvkqBz4V5OC
qw5cYa1RfT3xWNXSeHqIS4WHqmnXS1sFoqywjzjIQ4it7iHqHf7YX21RlCrl9eupILQSOEG8i/u6
vzW6c/PtKLtaWSReq5SarLm7SoL4VLgI7Cp2rTePou+1bzv1Wo76FDzPBRj1UTbnnOrUZONLM1bh
Yx7UTzqhdIKY7kG+TOWb02vUFW9Isruy8lULR9Se9LGwnYBf+5ektaJV4yS4/Ppe/TjMB9mXJgoB
pbmJPgl/0Gin6TA2jDhQ1hYhmWvs8bD3Gqd8VcD1PPBkdj7MIHjEDR5CqZE+FsaEvE44wwY5hfjR
KD6B0VLVbkEHhCMkHIKWarBWCkUqJ8F7aTv0hOnUXM34rM5l45rWXsP5x4C4q/71Yxp8JqEhiX/8
mHrShx+ai1Nol+HcLQJ8k2CD+IfRTZVDlvLdLHVCwUNHNOBfA7IpD6LG3ycp9LPQBF4kuEKv2jKF
lKXXSJhHxPDbext6+yUis3JEnuY8+qVrPX4gE+OFPRXxUeQubwdILxDp6v5j0JxnxUpI84dZdMSu
3V/I/i5pb0FtGk9hF1LtKEoiTo3Vf7h18ZlpVX+4L1ESA5IXeEQ7RVTaZX3/kmv9TwdEwnGYW26q
NsuoUKeNHGxap+WZmDoLOZp2ZnD2QvPVyqZLATcWZM1cR6hQYtu3rs7qWMcptLPGFzWMYwrWh0s8
D05+NG7Vms859SUpeRAOrpOPyxEntNVXXza26bX6SLxcAViwFKTOjzI6SPY/BwSJxYkemlQ5twtH
0fEmyTxnK7XDGQue5VdzLDzY4IX2Z7SszD+jtf8Qq82cmPPcx1hjQ14UpfcY/j0LkuZPnxwV3dlw
E/dNUbs3QoDTVclqCh7LbpVOukGJY1YcRvKNkNRpTlawtvtAHOLBfg/wrd+aaBxO9nyQDzDF0n93
ZjEtOsPpHsei+VbOrxTq0euVS7nVTr5J7OSct0H+HgVeu/ctVrZEa51dYQcuVRK2OzvmQJCbaxWt
IvIPyLoToqg5rMq5mtE7o3cI7+cIKcF4DjarlxyZhan5x4kt6LJJnep7aW1w1ZzeGHLM7VRCeDFe
XYgK38tWtxeTrZnnNCVabIwqJFoKnG5Oo55kpBDR5CcQofg1m9h+VyZe8U3UWacCyS/5oXGPBMi9
qpQYoRlKsh+G3m7QiA98bqh69bSXslKcx5Ec9rNm2/GaEIK/hEupnYUFzEHo2hlsKbYoc7mnBWFn
NVYsy2ST1dQmxnxJQRyMGnX80OoO4T/FrS4c1UNDmH9ZAH36GIvhH/2iCf7Rr/Q9Rtx9yKJbq8Ue
7JurLXgNi33njPjf5QnpA6XTsHn0IgSvOa+NPnMpcx8MuDyz7LUyynZPgQs2bLAZCeoYJIrwLZpE
NK40DKg+2snfDsLpX8tEt/Z9B3iAcvriQyT9U6ISRW3zsjmaAasvt7XzD613fsVCrR9Dlyo/NzPh
Ss73AYNzVgvzM45KezM2AZvD0ufBINvpULKg6lyWkWM3/GccLNafdizHh7/jbhzs+qBPDr1TYWDi
pdgFEMfi2ZtG2VkexjBA+wUTb5nJkc41UpJzTXY2/MZZjW5FGGqe/TUgm0PL27uvdPCmKaua0iXS
GqI7/RxV56YQkXj2uik6JEWAm3xuZp9qas02Me2NNAExtLAFfYWxC2RXpNiNDpoRBCd8Sd+BfRhP
1qpBBbwYE2TbBWzAUZjxum1c/QWdxbdusrMfve18DIPWvfg+gZeO0Icg4HMk/H4NlXFIFnna2usa
2SplSFFCJWyXPGUG9y90oM+yj8pzgQN762wENkPrKRmjC2lCnB0Fb7F/nyVsOqxUWfZaT5pGs6u5
VNd/6gjJjg9q5i5j3/POQVCMwaZILP2Iks4yt/cncs0XoFRvgJ19CbbIL1CQ4KISGxeVVp5aEsd/
BjozvFZImPf3PvwviosrDBTLrZds752+53Q7HU+pU9sqglyb8qiBqLq3/BQ7e8xb3/PYZ8ebpW/p
TKAY8eukvk818cNWTGfpxW58dnRwHwymUzqtlEktV5S5xx4fM1HDrp1PdddQljlR0EXQZa5NVhY0
bNhoy8pkbZmO4Q6rPGM71x2RtQyKA18hl2/6fIoEyWdH/3XK02cgn4iQSXbKi0w81NyFPCWuho9w
iu3nkOLDY4jAvZp9km/70S52gTm2FzUO0Dt2avitTYML23zlV2/VbKWM7DNTiYx14KUeicRE28zV
2p2FBu4isvFRzcebNUMU3KnjQWkOW3PggbzQm/FnrPP9ZO9uIZXqrHVYJvivznNbI7YvPXNF2GX1
wvdnl9di3I/Cqrby09tFIrvCH4rWPGqI6c+fWTkQF9isDIRnHxrFiC5hmmPsPD+uohFHqGwcYHnm
bfxfB9Ipii9KwhUm+xAwpQo8a9NzLzaxFYKN1Zn4gkfBCIfAd41tRWiEVS0zTP5XWPPC5l20sDDW
Bd6IZq2wp0VpdIo7589hGFL9BN7SxWbVNVdVqZILlp1yjpPqxg5N1b6do5y4oYzjQSuckVo9DvJM
9t0PfTId5Fmn62DI7DxX90P5bjoKsXxg+JPp5usUUc6NBDA+SE2sHoTrV7fIsLYYZ+KD5+ohWs85
l0l3XY3kwWslWsiLqkpUa5559pqq+uoWlzgKhkXS48nMLQOzXLVpozybjcPLzjX2RVY/YjHi3HqX
pEBr8eWUTSPIWkglA+VqY8nn0Jumkx5Ziyow4lfYGiPqiOGnZZjOzZg8sUnZ9a7klcqI701fi+gk
m1q1yGu1uWlhbZ5y4GoIdbjIUUS9FlETbeSsSQfhD2PDQbRtKq85Biqy3wwthOUK9q2yWfD8XIH0
xntT9+wbTlNvtq4Y18yYrOc4r+83Iy/f7/OxW9gOlSu+zK8pkwG8n6DdyW3D8BRV+AqRj4SZ9HdA
ARb3oDv8iiwHKxL2De1V89roKiws42QWopjtmdRyyA9KoBVvTefzdQ+0b8Bd8o3FJmODkqM5waQo
F5Nox8fCZ/dM3Dv6zjP5RzrmETWpYbbHeVZfgStOPnU+bq4L0IFE0Npt/eJQexSS52nTfvhYsHZ1
6n/XPezJ3CLXz3oZ6kcTieiyHrrpu/HbpLLqNTGKd88C0apiu/sty5zvuCAFP8ypOgWD3f4GfLq0
hatQ2Fe2VCvP7caym98h/1qra8MfjjC/sw6yvxFxEbCaQB0pU2FS5YkCsitR6fHOLM6ymVb4SJvV
6d6YrD/dsqmEz12dVCc5W14nu3m2pcssHEcq5sh+qm3Cz03iy7yohhJAV1HH8YrFr7aSfd7c17XK
TsRudZYtDKnrQzfoP+UE3KyGJ4RPyqJXI5zk5fz5bq6js6Lt4DL0jrFGqBAQS6q0eBmYdn9Qve29
hVokOsaGcNXdnAhFwj3e4/vu4Ig1TF7MRudwf5H2T0QX/UfECNZ10MxvslvOIliASmQOemb/meWS
OlCdwdnbXWUh5ufAF8iB0I4YKuoGktQpxZX3kVytS/JHq6+5cuyrSQoJYk0CoFHeSQ58XW5kWKx3
glSoUBSbiHxpX4Om9UhtlcZGNuVA4jfBGgUAighDtXljcsBNikezHX3IlpybeqQ965nJy32QbiBC
rczpjRWpspd9cmrXUJnsA/9by3v7ZEzwsUzTfQnxaJ/6OKKaLtstSNDl3oWifSnx5HzOMOpbtxVW
YbJpxUH+pCnPslHLCayAFjGavw1Bt/rZ03mAAI98k4Nymm62v5Oudg6y5VutvR26JF9Mqj5QB54S
7TRIZI2D65IbNVoIkOxNzmTEimU/6C12e6I+30fK+ZQ8PZsfJB3rwYmYnmjkKeU1md/+hrAeb+U8
eZ3sl4fG5ZGUF+3erABwl6Z5iPQkv47UZyh+2Z5Lo8+vsguVgbUSluMtZDMIeKOn/D7Xembkx1QP
imM+H+QZjF5WhmLaf/V/TZNndlpRTvn30mGgoiobqeX6GvgaxatxL1rqmNO58FB1KFXwqga8ncMe
AYOk5j3J1SdoJ/Hv2h8ws0uH753fKg8TEeQnv5kVuh6gtbio062TimuU9NG+mvVVBvHqd8+o19QO
ON9F4kSQsjP9oluRd6h9l+RwraM1VC+FUTvfB20Ilnnbsu3Dav001pRTywHb+qkBofhMmi5etXY9
Hhq/i67xUKHWm6/URrAKYMreSXTWUK51dLKgOZet3XVrovHg1lPdYdkF1FywQOTBNXcWfVmdwpYz
dgk2T5BqX2tqmW6+BoKyeSrUgIhDEkC1b4C1oIZfW62jf44tFIA8H9SjiPL+mk/YWOpIAz+tqvhR
6KH7ZJD83FPmBCl17k/Uayvy7qNWqCPtc5BFea6HryItr/KGvD9ws+35vZQ5helVbbjnrmu8cz9N
xaEfDQQGoXc2O6SVf0aV7OaVCBHl3PtAZDfWCnggtjyaneGMBmGZyndce+t89DeDHyApKzLQIB6k
PXOozynQr2uhGYvWcdxTo5g1QFQdsKHaFIQK5lG7m+tr+5HfumW84apc8+CiSw4qSpDt8yx/N3t8
OlZ1ZNgPGOs0m/ut9DrXTwqlG8I2snVIdSzhU3NJnWV1ExRFYd9Mtl+xq+qmBr7HVsHK13JUwYF+
EeixdpDNvJ+2jqL9Cks/2VPsbnUP4PJwvSkM3nUF1TEVUquFNrb6UQ5M89lXU/OaU2ThyW0VdXCL
lNlNKfG6u244HewHJNvWi+pa2ZOGUE0KhZV8BmoMCe51s1A4N3B5nTS/XVkRxSNjkNnNugwcFyK/
gsdF2if7kL/sk6ti9FKNkfY90rRX08qcF9GrDXIjVPmGF/RvHZIsOWHQKB2yOwd6UGRU29aAJUPw
6kwtuXPWdAdBUZqcZEtBjHHG2AbMqvCVhVu7PirdHh80LUubA+qVnbzUTdsOnus80bWL3ziq91t5
A9klz1gXsSUYVELhcvLXjzSBtBJljk73O9cYYSz1WPjLrrYp/Rv8jECX5u7buoG4oAwh7If5VB5U
ljT+bKDn7kOlgytSjKBbcLvHCTp9z8202zspbxiKfNP31sWhTptGby9HRRcuRBFbr3Zc14TL+AWb
OS9T9sKgJIdx5bpDfRGUQT0BicsPRRb9Kmq0MqHtdQ+KZ/T3HUYdBr+EiIE3zQQ4uf0AFKzfByPo
XheeBFu5GZEzYJr+SFO9Oxbz/NR39bUq2GfLQfTwC0fXWY66vXsMNMs9Am3+cyabciDVMCJWLZ+E
wt95chSG8NTfL651awaSdM9yIDBN/WDp8aErHG2t5XoGtVDjiRZlgqIDpKa165Q71Bv6g5244snq
h09DqQWVZ3nxCvf/E6Cndxq8qXjtVWw2Gje2DnIwM9VqwT/V3slRkqTNMugBUSoJ/p+h7jpLI/Cs
aWH1Zrknrkb1IE691V62/Zizr+Z9pmwrvTFb/Kkquy3UbLtiqA9QVxDTOOE3KCjxb0903wabWhjX
F2LRob5+UuywWetarR6JY4CebKd8GzQAeFrFc5aFH8WvY0BOs6ghGY+hsQPUifDaIv6W+sr4i7Ts
d5st6nsdl2C1zUZ/tBuX9CKspaOnV8OeNBQqLBjbl64tdKqa8aBszCRb+KqLc2ts8vGbV1+1Rqpf
N6aY7O/AshyICrtyajIylWlq1N+nmdBD79PsWmteG7wwIQo9qI3ZbQvbznB+H/KLPBtVFdWHluTr
qU/pyyzXRFFUGEu153kkJ95H5usKIlTr2iCUmtSZu2N/UC51CrBITlrOW6867jona7WeqsZ5w6EO
80w09DuY8s6bXyHB10ajxE9Esd86vlJN5rrPfRaZl7T91Wptd0hsvTtgISBWFHpi1T33ycPkzVxR
OTzgEEzsO9Digyte0gEgROdXxk13FAMihK1vZLNy+WOWXnnJY896dVDZ6V5q3myT9Me/LhLUhICk
Joj39yJraq1LYyV4L2Vm8mJqMQ6mnRLfzxSrTl6QIjgLOepG9p+zr3lFpH5WbXyUMercJLPblIm9
xPLKeI1ax9jwabGXknGphtkyr+HjRZQ5LkxgAy9dXfizPcYvfW7VVPo/JeSUe5df28KqlW0GOvcq
p1ZRhHMC1IVDngrtxRzTFLYq5epp41Dq178bM/FHB6Bm2aJ6QfPMKgnW5yYfFftrgif0TxML9gtZ
QwzBq/Ag42HykBhav6H6S+ApQchM9lHeUy7czHc399iaVpZbT0BOYZf8MI2QzE2EaW9Asx48REvv
cWPyVVNwc2ADE727Qi0XY/RYG+m4l4eGjPv97F99tg+PB5e1/wzHSuvhY51Fe7b7qJ0xUOGLWeOQ
oFTuylcT/6XR8XmXbBVnQzA3P/sZr+SpmJ66pvR/1XW70nEo/KyUBlFIN6mPrUpRmVbV1o4wSXa+
165GA5nvUIzE9ioTLmwhWn+NfFWcXEV7GkeqwUsbHqv8DiaEqhd4rQ6HTrGH9xfHDLw9xc/9cnKK
D11XxAs+1NGcaA63TulPL47tfwvjKfuRNPVHm03/nFDh1sKTJrFXTpk8ukmDrA283yXzvfKYT4a+
sgD8b7u2qa6Fi6DZqfriQ6mKvaOAYMkIyATkT74pdu2g4UQCwLKh1aOsWJRO8lR3Wn1CRBA+u2j/
ynNBqe0iSRrlMhRZsSO0p2xQUNqPONsGC6R+eIGP/BEGt/1lQLJ8KKwyxhYWy2rXj9SDirDgNPGa
X7Ud+Ms6tF7VLoFulDrEtwuADPKQ9u2fMytyxL0vEMpw0GfS+ngoKgqpWLAxq8dOe9WLgUVd22h7
6jSmpR2P8QdCrJe2E94TG37/aPdpSxVMkJA4swgrwsq8ghUfLuyhOxZxXEDpdYYDwdCfmtItn8RU
vMsLhOfC3AnBOnd6W72i0dwtX0oeBYfIH4tT6jt8sSozK+FI0rYik7JX2EyLVjW0nSeij4R38UuV
QZHXedL82imx5f+qJhZOeWDbL2NheyucmNIjBuKEarViS4Fo/OZH3iajKvEjxXB1pXSGv8sdM37z
TGfDb+BPv+9h2j05fvRGAedmZNf4UAk156PpF5u+jpI1kWfjZlpgJv2YxwXkb/NG+qwq2cy6hGIW
uiVcbHww646bOvo++dN67Cb3ZnZRsYkpRt4OZa38P8LOc8ltnUvXV8Qq5vBXWd2SOgf7D8vt9maO
YMTVn4doj7XH882Z2lUoYgGke0siCaz1hhe7F2c1AVB6tnaCeo9Bontn6xj54ojgPKqjTPb/88gP
jJ0Ln+8Lya8KdpU7i7U+1lh//0H7B5rQ9gJKHjWyh4Ja4aPtWM5TK/IBk8QUgE+t2U8hxrY3fPm4
Lhh1v+sgZq1SJZ/jd3bKVjcAFOfA60ySCHFdBRqI9PJjGIvuPHqRcS67Olm0woufyY2QRfyTR1/B
nvg/jc+z+J2ILwLe5eSek+NEcmafAaN8bdDCjFkIP7ShPa4LY2jeMvA23mC9FY07nO0IPjACBtbb
XPbDzhlqf1cvo4GASsLjJrlo4KyXk9Ss//UkNQqn8n89KZ/YSuWZ6zyYCy4n6QeX7zuy9qGjIYXR
VU56iIxCX3lDTT+QDltYneel7txUXiL3Vo5p5Tk0xLhOIbttuuguJKv6JI0htU85yY4ZdMzCe5Vy
RD9G18A3+l4OiWxpjMaHV/inUbFJDPYhktJ+1gxT7gHMyy3GINVbW+NMLcZpulHdmQcK/Nr6AYlc
/3mW2XruguoB3tCtyodzAxW73rOoii4p81rqvr8Kuc8qHOPxq2zN+TaEerI2SvSj9La0XmYgrVBM
LHvPtsx6Gf979zpqQGB9Qbbc2fD2SMDVD8YmrTFxFqUNIgEQxAPZeArXRbmoGQ7U0Srp/u43yxw1
McOV9KjOU6dIIxV4CP5X7K9r6b6k5uGSLugQtQdUrhrNpjAiIETvFHrLc73mQdYttVnk4NZNgDb+
mG6m1w6iwUutPc29iN8aaUd3Vev91JdelFvzMfHRllCDop8gqMydvpeWw2gaVZDB9x6C1pcoM25c
uLA3LEAoCSyh5s9R4pdYfRTDScVt5G5WejnVN/mMzKescFnKhJe+VF2a7ockiLciYnHrx2l7jFyy
v4aJg3xv6TdqNeroiPCx6W0MpzlpllOsHb2rtrJ0YtDKmJ9UVqahKxEGezYC/aHxh+zJsUOs6lI0
31AEPs6x6N712cbc3Bqa2whdvDsPtSOgEomHoPjUU2Xt3m17iJ5Nk9ROUWpA96O2+pbA7EhrUX7M
LsKneVTH584x67ukwDPdH4PiY2znk2/PFdWRqtpLymQXflfRnTBD6zyUn8XSkZavgThbBnF1+ZHb
CVBfoXfboIn01Wyhpl3I7JAaffFoB0nxCH0HPMo0T+tRuL9ju5MnxxN/Vvrejx6F3xap2nBZ9hgT
FR8bpcGT6vrGBueR8S0I8Vjhl1DfD1NsAo213Ucdnu2+5QsFgFz7F6nV+OUNo/jWjgFiWnL41VOe
AbYfvhsSxZsWRZMLxdvmJkVgf4+STfHUBt28Int1THhpvNtuxmoxBkvCllW+ttxcBUnO90DCgqgz
v0C1yhMw8IduRxK5WOGiHpwUENOsDKqLhj/canFQ3YCBad6cDPB54ffPgE6nB9kHl64S7ZuvkVHW
BahQNQtY1bC1C9PZq1FUqetVHkzoYX/q831VF2RkFiOHeVlH4RaJlrTydVgaO3fA8ouEzG6FiLoa
6IcmpQq1TMTER99er+AD8zzawCUHzxz4471Q3gxLYyemJJ/z2Xn+fMy6aixAihJSzXXapE5Twb43
LthWe2c4quMxxNSDgnpnvKDkBJJSZyeYN67x0iemdzSw7AHEwbuZVXYXY3oUa+F0GOwUZ9Sl24RI
LrdB0W1FHGevjiQrbegk29Uo4r38NoCJ7NWorEptnXRgB9WohcfCOswa+0aNuotVNXrf3UmNzqGH
8ss2yT0PJgEiOxRTN6onh8yHNENz7do2aEdqczBR3PaJzJbzZCxNbsT3RRTUFxUKjHLaFhO1fc/q
oENmpbcTc+WhqDHmt/ryGFXdFImRY5gB3EZyZ6XAKyhHGBtbwiSCDG6/t/VGAXVFbnZH+A3pVmFa
Alv/0Poqemh1I73vMfVjTwWe93q2OczXs62w646ILqfbShTFoWdHt4m1etFID51dN3vTu9aznUyd
4iGP+/HBi1skE5dXRRTh8cXH1wS8lg2h3TrI8azVGzagwLoNbcRO1Fu6zuRHBS7sDkOiijzPTZqg
y+tmlfVsGqTVKi/3PkXsbsrCzX84mUlmO9vyJo5G6gYtGQ3L9Um8+Tg1GIvenN/aD3UNqZKFvYTt
BTUSTdn+R7OfbTTLE8pV1DdS52gUY/ccpclTX6PdjQnwsOWUCIVsGp2C9Ril896sAgrCho2Bcl2i
rR0F2clBH+ObLj1/bUKDv/M0GRzQgJwOoGi6e30eALHoSbY8xiy+FUBsoM+tRbOPpf6UkT9dIPNd
X4p/ddWo3Zcg3spJrkoxzJeox+Ob6vF8rBaIEqJNuCJo757RhkfTHeyNCqO3h3I0rIV7S69+8KTw
Vomc4dOXCN5naYzA9IIeFpVenb/6fgRtKKLWt1MjqvFZct30KOBbCIhiTjZLHXOR/EccGvU+KAP9
FGjGeBj4Xrd1FX13prqr19Gg/Qyh659k1LZPdZs4B72UJUazYYOrALGKDEaRTdN9n1nt0yxxpUx5
Gm7VYBwNwAHSdq0G1UkOK4Mmg3gVrkYWOwe3IeG7ogIWbwRZ6HVndsMtN0l/24Pg+Tr6K/Z1iqib
nVZH1CSS8R9e8NqrxYb3OOQoTI2dob32lj1tdbAGezVqL+UUZ8QNU3W1QtyWyD0/CLMdbkLLQ7px
DsFG6EY0rIGbz9uvfmSP7todcHi3MTdlvdHiESjtDiH91vPLk+rH2EqvjZZNt9U+qjAkWk8/y9YX
PNNx31ikoVUzu/K7bfbjrZKM9rxBu0/9ZzWkIo5w7CM7KRzmlnP8Kmw3vxdoeuveBEEdkZhgizBq
47QrbITYDSm9W8N0exTo6vDRy2c45rVp/5gL4GdRXhzdGtC9P0rjVjVjbFnNSh0atm/c5qDrpe0k
N9cpKq66TrWNpMBIGYVea3brp8QsmqceIcqW/NGdCtlzMe4a6DcbZ5lRxyLczbHpABQT1r2fXFrN
dO8So0IIzHNhXxmaGR6GLrbusziIDwGp421qokQXuLK8RHPo7yqqlBfhjv8+ivTM3JEdug/sKT5l
ovrdhNYMhzJt1n/FtWWaiqWao5PyicpNk1okcJdGG2Gkt7YW7WFxfKi4Cl2bv2J1EeqbeJHFChc5
Lj8PzAPun4+qhyQZCl1LXFuOVBcJDBsO9DHwCmrpKhTYwz/C6eMNnIrkzl2aOBzGrWz4A/OhT+5U
M5mgO802tI6llr2okKHp2DLj4LqLKdefdVPs+ljnzvvTRH7xY/bs8uYawk4JvzpQR+sqEfoesnnF
2ifyLt3SOGhJT1jIH0FIY8JnFqZ7SZrE3OGvhAz1NahOCbmD6spsNmihZPsii1B87Wx0LtCLe6nD
/h90/MJfZXaPxKL8RP14XCG3YR3dkeVRsViGtm2d/tTLhJxVPWLHGyMSZ/MAZcexT4ch+cxriZcB
vklumEfrNOvGZ6eBZjTCEkxlXb54WZRjfoBtTbx0A4/6e+00aE4u3blCIQIB3leL5ehjMiykk8G/
U/wmEjTanS/tO8V4cRwMSpzWwpCOV9YDYOlsO8ZpsIFdALNoiYWizfamm7Xra8wO8+moTXhKqtPU
ALy49tRDCr+GQmOY7mK9oOzEha7x3NJWbp1md9c4a4H7cey1WxVSFwToylKuHfBE18oc5nJRXSKc
RVcOjlI7Q+qZvs9DByhHFCc7pxnbwyTnCoIM+k3VNHXHaCZX1/W1DYjTTi+m6Vc7FA66+7xpkeCi
xvnIwtNbD647vhRgx8H5xu27UYc55AFEXIreeQ4Rrvy0jPlgQNSLVjnZKB/NDbgKpbUlfZ+BFgeF
mXZW/VobPPMhDtd71ZWLgFMSe9Ux7LPmtTIpTuWlAWp3mdy27j+Wq0FyXXo435yBkAT3PZX5V9Z1
aw3AOYStVr8N2tDYhpOe7dw6MZ5dIZDajLWKp5WhPydFOF18GT6qQRVaQMPT9CztIIJGZ4EB/L2W
yHS8ukBAhofc1KK1Phtk6Cr8bNhZJWeZifS118KnKAvdT7+sTqNtGe98WMjHajEaX8Ogb8oovCuk
7txeG2shWRhLI2yraGFlJIARS8qu1zleWSOPU+sXQLv+CVBDuRrswXxJC9f76raLN5MTeWjF99Zn
5M7dJsjw16o7s78vNB2pwESPPyY/eu0x3X1uHNkeW4H6PTyF4KUSMxjrDDgl/+FW+j+PIHD/f0ar
fjMVUKPAoPel/gvo1HM/m5glQJKhIIW/6sDac1OHjXwI4iHeZZ7jndktoRxd2fKmSJz2tjJdd192
xeLIzkLX8KL5UUw4ao6T8F9Rm8XTxY6NHwAb72ZryteR3b31Qx/emkXMr1/RMRQzQ3EyVMMzyDAi
81aFKyP4MTq4GUFFeAk0Mp98PAGrVWcC053MD1acGUti0vpZsaAE5RruXQxuILSje9AvXnvSDn9a
vm0d2Jna1kqpHWh4g25b9Ce/5nWudKiZ87w5+RiGqnPNyYHz5lQ3ZOwp0amiXIM64Y1pN5u6S4Ov
ap+K/9UV0o8PEseIcgPUS75l5LQ2BcrnbMHb9hk87EXhEltJ/hoHu+yWz7J9tibvK67mwxWN97yn
P/C/G0hPdD6Ys0DATx3FcyGAFePKXnwECQrQFhXrlTDZ/va2/Clc8l2J684vRo3N3GC5w0k9DEOB
dJLjeA9qE+r/6S1CBpQrupVSaPcmJznItIS/j0jKZQwm+6KO5uWoDIIXw5+7I4AONKCXdGncVs2Z
/w0kapYkKetNGDFjF+15/VlvGiKCqyHGON3qRpwEU7M6pXI+DguczciTfg1orLyMvVVdytbp1jBe
kg8AgsfA1PzXotTtPYAne98h8PWaJDjo/fczWzuuL1mo/+vMXsp8XRS9ztOZMpnesGVyG6gG3QBF
yGoo/qKEAfOgmF4yOCd3ajCojY0lte7JH4b6ZSgegB0Nr/o4Nw9WmZ3s5QKlYTvnxcwPAD2DQSvw
tI8WAcllVJ+jmCJqi7DHMgob0dnCVNV2arSnpryCmbQCtpQAbTPjr+ba5VNf4yWFEsMy4xq/zrW9
Vzdn9zOCx6wH8SJrs3yZTsaih7MGsrsa9Ep/Gk0j2xlNCGVApPJENng+1VEnTxT/SHcOGgWOJeax
F97EFIfXBQWzkzeYS7K4OeNV1FMeJySNGNAnlnQdmhL01YhhOe0NNbGO3Tqlk7nMfjdy6cakTg/8
KrL0MNe+H6+SaD3yt8arVES3MPTND8wfkDjQq/ltBMyGxJMfPqb4Z5Hm1KJdhDjGTgcDdoZQl06I
J3A4+nA2MV1h98eWx0uq+qyO1Dx1VJuWsTX83lldY72Vgr0Y22mfjlN06FMpt25YRO9ei6E5+gzU
egPTfWvPX1GwW6c01gGoLJMMXtHb1gUNjU3TdqDg2B4Sh0VQEb7OLH2eGrfjeWefVGfqMSlgmSzX
KHUAq126DiiYUxV6n2qGSa7hKUIDes4EOnmy+1ZZjb5CrQGwaCCsR8fGOgpzzP41HfyRD84dvotB
vDqj7n86IMyEJvDWrM4mcuxgUlEjiHBh+8QU7l00Q/J94i0E1CGMX+sF4l0LAEpCKwcwgwDs5YSN
lZZiY8UGMt8j/jDcWklWnVUTp6i8Wab46qmQrnXVeZZmNK2+5hlmxe+u1nc9fxZlLy/fSl4awAGo
pFc+ukXqiIJDfwMmODyqoyia7eN4Rgh9vidrZhwa3NBWdUrlf1tqz5pZD3ciY9Ozghua4kFnIPgT
y+A+m22qHXXcIzsy/D5SMR6t3ctfR3YiUSIf+SxRU9hA7UIWukSnfjQt9zTPln2X4oSCEhHKNRSC
Hno9iF/QeYTLVFgbsLprq2i0XSi1BO0We7wD3Wuh00Ztt6P4aBi9+6nbQCGarjg49ZjcKmUBpTFw
VRtoir4+OF39oEJbB57shc+vsTbIqn7Hontjx77+PixS8paIP1LfbCGDyAZKaNvc+1MIX6T34g+k
al781uieDdfZNe3UPDm19ysMM/8T1U2SZAsKQscsJ6pH/wNBpYXXaLgvKculTYc3wR3OWDw1K/hJ
pHVI18QB/ul1oK/sJmo3QpUrfbSagkyXX3rlk4nbdw2FacNLg6VShnHL5Bvtxe+bmIIkchNo639i
XvQEfT55k9gLbu184jfeug5MBswYEboyVmRUpl3ruUCX4kZLD37LxxtiLriC21yc8K9hpemhq8R2
F8cnI3dRrS4xcDXATcep4zzLAX8ddBfg/yR02VJQRy31F3XqNJjNU+X8VEOzyIKj3tQjRBP3SYxu
ArzOfYpGO/0ZjPZTigGOivwZ+nOg5iyTM7jIlxYzqY0VS2tt5mJ810zzzbCQ5sRUqPMizP2cxHzW
9SH5lvXdtHbmAklAocNeYG8A6TYeN7Vdp6yqgTKSX44vohfgk9IhXw0F3sIIYOa70mjZlmHwdO/P
c3oQtudw5yTRxQCgs22BjLxkGjwpwwzjX5p8n/vQu3xZacRaVO8N6JHThhsAGYZR0+9LDTsqL2u9
11wzU7SiyuTTxXWlM1iNrUY2mRm+lz9dRJ9IOsbTq28gERLlmrgvsfbat2nzMTnVh+uSlZSW4X2f
ML2tWuQRV8jbz0sCZIVZyXPtzd23rOn5WWSN94gCSrDFdrY+pyiKQlHsnINsknI3YAm2K9O3qSgK
VOqW2o8HmqakBNWP1G9IcGArkngHfeit17qWzaEYNOikWI18szKXfBiwT3S9/c0I6vu2Fz1Qb3v6
Vfql/NF0lAabauHKl/InsknjDWZ952bx0yg7p71fempp/adn+iBHf1finEVteNHfA15Q7ksAhmh/
LqL3LXLrd1H2aLTkMbaF+4+DvyE71qco8h2U530t+kiHEjk4F3Hv0HWitd2K+BsWbua60XX9FphR
+hZaKCEAmv+GMHJxZK2VbVU36tx4RVkzWnDT1gMr2VdzOT1KqmQHOyc66OR8dj1p4T0GVlgkYI4E
cazISLH2kbUzeZWyqkZbUjUJdeHNwHZhN2p9mq4L3xvIHYUllYfc+ZrTFNElL3ygLuoy1NZjOSAC
MJf10ahh1gVehmoeAsXlsSjwwTKxbB7aFp6o0RYPpS96+CmyevMavV75onXPlhfVb3hjraw2gnxX
uva9OXjg+Pv6rfPLBb5teetubKZ9USO5O2d9cDe1NvdD77u7GLTQnb7E1MBof89SA/e+P2EZlMOh
L/kQu6hfx5EJquL/TA2qxOFf88SSR9QLPTjmOBjXjrksmY19DfvAOff94O/GFPN6x4ny+wlWJ3hv
o33XtZEqROT8E9lP0FTKX1aOJoHME+dlzFPsQ3E72Vkieeeem+99jBnPBl8BUAZ+M343/0j0ukDI
kCIx6syofzVuuunVjtSz53qXQhdJHGCyPFfEI8Ws7sYXVIZUVzVOIdy1GCR+dUk0rgE1CSQKcEHL
fuhzg/2QK27F0kh7+t20EOr+1VUD11hFErAGx8YpiHai5ltaZnjvm5O8mKWTHFPP0/JjkLXRFlWo
RZ6+qHcglSjxp2yvUJZEK35yCrSM/eOMSvnb/z1jsrVq55bNv6/BBv7VxTHwFvBQ8GxExzpJrRcU
da8dJ+q0rQjmj4ojAHRaixZdnq9E04q72GrfEOQgk9Lh4RlRuQGYEiNm14SxPEVNv6mtNNeQ88LL
EmXeA95D4S2ue+DxanNeV9jIPEs2RespE/5zJeC4q9h19Hqk5qnRaTmjghggMYtQFZ1orON9jmQp
yCPKPaFdl/eomu2E9GwyCbrzFCzo0Sq4rZwE3oYAwXVYNAu7dvLOYVF652T0fh+pGDvDdTWhQ/pX
vPLFtBobj0z09GxJdDaNzhcnXfj5WsnpsEpJNgtS46ti3IZfszJ/FicFcFSFZE1g2nydlbQvYdX9
vlYHRBnC6UI9EUn6r1lc6zrLRYcNAOg90Ov0WwrxZTV1ZfYNc9JmpWL/6YhlVruqRJOv7HQMTjmW
aKcyEE9OWBiP3tLUEvMpFKPD3Zh4+lcMREWPmdKDiuBDhHwYixeoN8xnldttskrDZN3XUR9Z8o6q
8ayphPPYuc/AKBeFJbzYgmzOTqggrWxB1rua0qfecdiIuXMJEFrApwI/C6rPAS1hLkF19FdsUBOd
AVX5CijGMTay5AH75PGWuuaTi457hPE8txLMWhugDW5+4Vs5N83OrMrwOErhPxgNlj4lFLWfVQlf
NB3CV1MKYAxDiU1X1dqPU4bBhprhFROWvGH4gtp6uxd+CFm09V4MA8UZD6W9s5626bmfym5rZ6aP
QLyentUAPoBiXEVDXaxbsoJ7StjybOs9ppJm/RCNpjwjVkT52kROGRE2lJZdI4y2IEjNtz5LxzUs
4BQCcW2+xQ6cjEGGT+jSRw/Q7p5UeIT5ddAhp27USVonLJaTpnEjbIQpyyTfjK0OJBUa/mpQbZFm
5mnAVAvFhfmTD/iGuzN8x0QCRLoPezYKxHwyzCbbYjrZvrMrOlmlM302fvDq7VFFQx91LMN1JxNx
a5vj/NpDHowDS3yzEyyyXNiIO9UtNTaFgTCeWK3O58ImuanifdG1a5L98tTn0n/OyvrQj+xSsDzb
tR1aeOQGCiyW3WK6JOU0XWZegGtLdnL7NaKCajhFAjlPZv1Wha6N4zn+cRD6/fUiNfXor8sBfhs2
0IJqvHW5uulBq+AweipjqufXeepc08f4pK3hJv45370dhN8i91TxQfM0c9Y4tuXvvJDB99vDeGOi
Ff1uB8WmRzn7xYjgPjYyLlZ5NYAY8WwPLzYEsOJR16AelO2LVRVHAzvg72FVy22n5xWbPid6D8H6
i9jJv+thGyAhosFkWKaZOL9XyfQNlIc4VB30QnV20yPx6+j2q+OkMSryaJx/XXVIL0Y95s+DEXm3
Yczf+XXVafyIXZY+8VS450aAGlLzdbyWwA90w50ljPDONMldqX837jD7sVy7PYsxrh7rIXxXF4K3
X2yKpolukH6t95mXaQ+qSZZSX6vFiLb72gPWd815aNyTGktHnik6dBX2pNTZASDh25KgEb4cGWPR
HjHtfUpCIS7ukLYUYQuzAhuZQgHJ+osY+/4SN4Z2kG7/pkKqmZZBdQRdQ2zr3kOQZrJsg9TCbvld
nNXgyDpz5btWvbNt3Fq93NXsTZQ653IYkXT7cxF1OWF1WA3aJNwxXUkBf73jv5FQF/uInA5uRZmV
5yhCD76whb1WA6b9SdWCsm5nR9sZROKtMEfrzoCT9jWh1FEDSNLoWxyzaHeWR4WZ5MFaNvXwLvLd
UFn5txLwy5FrBptu6YqgxYHRH/P7PgcMMGXsXpc4+5Ie8qzuHfq2zr9B+MeYNyvfOr2ob11rURHI
8+KbYY3QVioq5tZQDU82tB512U5rzF2SWYLbm6tpZnkYh9h6jgcrPQMwTNYq7vBAWDu1jTR8YQYv
5mxt5nmCzeDpF3RagsfUznK8DEoeunix41c92BdW1kfVU03QjbjDdUOzVycgBGbcF6lYm+aEJaxl
uN4GTdZspyYXvmM+Og8tzoOPX5ew62ArSVFsVVcN5COixZMTP6hQFA8kV8uF9Talh3R2WB6jIkKW
dnDP7tJ8HUV2tjYiPrS/BtRkSs7ypBu/rvP/ugZw2HTjBTxA1MBf/4yKmTMVHic8Xc+8Tu3HtGJD
DRxc/evXgevkkcofD+lmW7tjtYLNeFPmdnWbs26BPoRw07qetHr31e+xn9yRRdUQWvLiu8RzYffi
YzSiRJCjVBKQADWS57m0w38K0d4UXZV+sNAFZ1P1/UtBrmFToehxV4W2sY9TQ7sZo4kKtbQzQPsJ
iYgB4SSqdt1rODu4Vzhx+bMr4j24EJTbLbZqKf6rv/JWfqQg2t57CKdr6dfpoyPgvIMKDk5DK26d
pl20vbF8+yrNL0dkwqvTNaYZToz7t17vZeT0RzWgGjUP6UNnk5cTXEY/bbrVEHjNyUbN6ZQhY7aC
C6lt+HYy+5z61e+RAUjspkrGAQO6CTSoOoeCfL4eEg9ncHNwFtkW5wFUoXFgMwq6tPPlo2jzCdSP
O33GHRAYbZ4+xIBZWy4zeeckenUTeZq5q/IpeilwBFJTyyLYI45lfqsoHiHrCTVSR6375EIj3g5y
QEVy1u7UVK8zHynsRW9Va70bieSZiv3Roqx8q46Keuha5TtyWy5eSiqYykhQ2fOfRDdk20hD9/g6
eD33P8XU+U7ki7UNLXwDF28PksnP1q4Z93s4sZIfVVA8tkvTU0kG+Ggah9K35CEYynhr6rPcaPro
bufRdB6MoHEeGh+ApBwd76C6Hbbe4Aj9N7D98lLnpbxYc33D8j64GRqtQ014iWW+qNBXK15VT83N
/pxQwCxbe76+G2OMMuDUxk+W4TgP7vimOnpZ1JcBa245gqD/0k9TqkOhoJ7YaREgI/Q22HK/GllE
dpMN7MXGymuN9tP0nZulXNl1O9+7y4C5DIQjGT5UOpIbhXmF3veU6rPH+hPQrIK8UuohG07oCpTF
L5B6Z823tWBnVfx/CakTu8C0T+koLj2mgSQD8ACNexglqE3h7Cm1EHizUz2hsz+ch3B6VL3Y6qqn
MYsgYueDeRP4ef0ky7oF9VcPKzVFxQwR3HWZ5Z9VSKJ+se+RflirQRUz8kWU3Bgu7BlRw681rIyW
nMu0NCZLdsAhXxH4XBOpGBpZo3CTelNyMBcvhBIRN72hat3Y0P4SDbfgSkus7b/6zdJXH4XW8kLL
B1SIIMXE90bZf5T6lLznzlixRmzY0C7dEaflVa2L4WJ0o/viulg0L3Ej94DijSTuVXeu4QHneY+b
DPAzf273IeJYsNiDKkZUekY/XfUXCeRD5JTWKvD8AJeaKrzvmyo/8ceyBLI5RZ+n4N7aF0Hk3l8n
oSF7Vwrf3yfLgbT1e+GkBokr3p3So9ivumqgir34mPVauZJIJkEi/q/J7TYSzfx1ooqmNklzg3zc
Qc1UlwinEhUxgNdr1VUDwWjM0KasmywmbWpXrrWeZYgNdWcWzz1gdjAOovvFZj8You7TG7EBHFse
UblRDCTMHCzILVHcYY4VY3WYa9/MTh7bhbqixxrAnty9gKF4SOw5xk6xihHoaaG2i+om1fzfoetg
lTT5OsUidKvmqoFsOVUd8efou8QLKYUsseuAmtyM7JnTrNj4PwPsuNJV5D56/3WgL9bGS8RvSUzm
kQlibY7DCy9yLNLq6k71rk2eifASFfqtaWNUXi49FVIzvDlpNriHfrKGAxOFK4KyNshyC3MdVM2/
rAuuzgj/6pdx3WzNLrW+7A6uJ9sAn3dfWq4VuIgVHMJ5ouTaFtsOPfz1Vz+MB3Hmlw7IaDnym0ge
A+Ah1WgyW8Xgogo85Ggqf6BEZEbh64gtQCGt+r3pfPQNQnwrLZLR3+vRhbc6YrwSDfJIba/burov
vhdjf0B73X5xTau7CTTWRn3q5RBJtIe5NvrdQL1w1WFdYSOO0g8r084TarlL3yhIFZHViKuYvY09
ePGh7oGxTJGYLmJA7nJTtCZGLoJv2ezM6aJGYuF8ch+x1azYL4PutM+xDYnH6jLq5DKabtyab070
OJmOrmHvihA9xAlJrq2DFdvTUBT6eswa+dpU47gSeJx8HyfjzYz6/rMYpr2ned2viEcXJYat1ZvW
g42p6XMt0p+dl36Y+mhTlF9MKlF925T+lJxUkwxVQkXP+3dX4NLO2qMv1wH3ztmxkcEdi5yCcqTp
N41XNmuSV/2rMczaPgKe4/XixuVxAlFmwGpinBbps/95jAqYh4UC5D9gBTTqlGu3pHL5NZD/OfpP
sdjxumNoudtv4eCM/3i+8ysKo/EVQzoXc5JeXHjUyKMz18WhxhHpvu6jgO1NErybnfaQUyr4Ps5Y
P/T5zfKEvYS+MB4jciM3CJW2K9UdHNt4RD/NWSUiLI4q5tY8wjKr3LKTNx5VqPW1aVuaJt4IHhnS
ddnE+1bvijuJhPnjWNX6EdCAXKmuOgPpBzBjFNaP6ipBkmk8P4O9GlTT4M0C1KpQem6bh3Iwnynu
OZdrI3LhXDLH+4WMJ/CUxoa1JRalbMOxpkMa2Z9qLvBigDqJIV+aNBqOX90+COd9aIc1L+p01+oz
9JAkqDZJNvuIJOreRWDRtoYVYnxAekR5JvfeI28udzUSu0evcPXHIHXTlZox9uJ9MtLuuaggkUdk
5Bciw+3suta9Exf2fT3MIDcsPGRUTDXAHvLd1NjYpixTVKyBmQHLGJLsOU/074mQ+wRZwB/aiCii
G4za/SBNoB9h0hy7phRo1tfZJnRk/K1o/UvS2eGvGKwzr/f0hxvKfh3ovb9p/x9j59XkNo+l4V/E
KjCTt8pZanU7tG9Ybvszc8789fsQ8lie2dmqvUERgVAHCgTOeUM0qgdhqpvIMN1bg9LNG2ZIcK/m
dlkdQtRG2hGItY/DyFsosAz3GpNv/zwYVtx0azVWgbnz0cTGVM7m62H3VmRCQxio+Hs2G5+kNagd
bH3NV4RI/55wrEohJ5xiazyOPYm1vrLDql+GVdvuG6++DLMwdoCsApLpaJWA50pvsq2q8ZsX7sia
hgr/MZ8LeaWWmn90szw4yqs6ziI4PH/qcsx/3NK0ScgToKYXM63YPnuDfvQVvjkNqY6VEpL+Qdx8
USOR9ZNFA5cet69fiiz6oQ/xD4ccOdp6RfaWVm2/LVs0fREmw8Asw9VCCjtmMMswpR+/c5ZIsLAK
W7zfLHthzOT9egShmTmFjfUlVVkAnvkI+XNjAJCP97xMpnOvxZfngKQCaKKlqkMw8F83EVDc1F1e
XlmRDVY2ZMzSQjXWOBdVh1BM6R3D7nQhXcINt3vP4zB8E40T7LuqMzZmzn7IasMtAF37Nar6BCn3
wd0TzJ3zbMXvK4SYBzbwPT933iBJWJNiIDyiHzrz1JdaDeLPo6lplfoo69V81U3JIUY2Y9emxLQB
X6U/+n6nwKz78FPgaHqMXGoRowmvIRvKPhXVwf89wHec+MLu/jmgB+/xrRP35yRyjPwUSVf8t0lC
vzbWORx8xIn8H6IflC9kbwB95Y14yeJm2ri8OE8mP+ih0jRlGyp6e01hwaxKa0TemXim5irDwlDj
6TPKYtHez8tsxSF4/Oz2VgGG2ew2shcdnpC4BdKVAHKgCAU2QhG2ZSK9RRUkwjUWpX2TnYjq1Gre
f8Lwz7zj6IkmAmNUnAUvitb8I6fXvNE44FZfLmU1ygexHXIlX8v5nLyLwb60t9wvsAvIU5JIUVqe
OLqIPdoA3T4Kxu6EZ1+4TYSmI4k+8jKtrPq1sNDQUDK3/dJqxNKnXEHw3A+vauNbv5qyXdgkplci
iZpDbfZddVSGHLywo4cYKVQAWtyGKBnbMVnrSp1zVEKsJbacYifbyMQ5IbIx587cPx/XgoQAeTb+
IPMTbGO7cTKt5PNEVDJdllE7L8Phpq4zbyVHyK8CL250wlVxk03pMMR7GJcAopQcOxfLc4lFsCPQ
i1C8hGHlH9i5Y0mQaO4LQGZg4LXy2dOTELZebJADHFpvO2ABd9eqyL3ZqOEqqLuBxCqQtQZtBDXF
94w7QmPpoSzNYemNnrcoy7y5q71T3xt3ctDl8MydrCYF8o2eT8SG34LtIuI6O2Nml8sCQYX6qnjx
3x2yTbSiXcDGBkRq4/ke2LhRtQiA3GXB7mQ7jaN2kbUY8sUZtvNpgnp2MkWJDT3+cqQ0jHE7Tr57
7lrNAb+aYVipjZ2x1TvntQwr8SWYrHw7IM24NTALfIdhPOmB9g08o7VpyBfsojII37vkow177Vsc
FA3ZQDXcGpa944WMKvWct+Nk5a7a1sZQJsWDQFanBHnjau71EhYm2SsHd1gt9ab/nQUz/GLVDRIh
FoYNRCd3fa6AC6vjNwFD7pcGBGooSUA3ZLtwqfEwOMNrfKWiMnYtkDnapmr6Zgy8Sjwnjsi4gw10
cVu7YiqorEK3QkLYrF2O13HwrbLzN80dul9B+DNwOwW9c9QrmsEu8CeP0cwqI+VzEUWcLaBXsYt2
9no8jtChNP1rQDpn0Y+pd3ZxnnyrFWcTz8NS3e+J9TkDuWCqugfzp0h1/Tp07AP0bLjKdtJt2VZj
bX7c5bjOmxuG2gu8zQCKF+m0ROvgQgtRL8c+vXUwEC/liKNjaHXVqhujbjvgkYcDHXuMEpl3PmWK
3xQRYKxpIRAtb8UU4x06JcZS81g768J1akCFkzNphaUc+G93i0fv5HT4ejz65IAKIS9shHzlKOcu
q9BZZ3arrWVviZLPKSzB75mOPdXIu17MnEe0d/ufmYerUh+N5TsY4x0CyzYo7dA8hejcSAHJd2Wo
42Wc+ME5UtLhDYz4XmctWBDrnnZEtpdQzcJ6neuw3RzIgIB5Z/wXT9q4KQSYwKJqunMVFwcgb9qt
LAAgipkKVtQOGIxKS+5ebpIUskzEVOaO2GuXOppzX5OehS9NwnhXokz3peYZIYla7BWt83YlVLeK
jBPIHnbqfQkGNgbP/tXsvGXVOdN3D/9S1BhTCNKF7r1gww55y2n4YKSE5rOxSxhjOnkE+VZKUKjv
nbVE1CF+DxuWeXUEftZHuvruhMNrlI7qPXaworD10V70vi3ePTQVCGxr6VlNkvHVMowLWUpCbLW5
TXHyO+RzIa+KSOTqUl5WVeAkHGTG7vC7NYFgZXFQ3LYiUvZR69aLsMfAaNmWfbms1dl5C4fxuyxa
jwhA79+zdkQnMZvEbhwif+kkOXlIq3c3iUaOSRvKzzrvmr1kiTyaZm6IOmXAJapJXUA8ZdhcTPC4
9IXeZivNKcbTIKuyO9Q4TdmNnbI1YaCcRk44jEF/jkXIo19ZlxK6/cr2S39lYMJ9Zi/zuzD9Itml
zvT52SSv5LCKqDzGhhq2OpkfjRuUKqg/WrN5Cj2yx4OLupxV4ru3ffR7/YAKac95rydcPRzkfMPZ
C0mmPu79a3I9m2yy2ojG+B0Gef44vVRdOr3Uk+ABQ15zK6uyQ/g57xmMivayjQgg45CbBoOTHJ9N
AsJaWNrNuePIGC45/i5Qi/Gucg6thEfXBK/P4R6L1Rnw/c4AZ4bOhGuJI4efz3K4/AzFEr8InCDE
xXlhzaOcfrGFJpaBmgwHWXVL8dKbsXcDW9R9ykW0wCAl+xL7JYwVdgaPKnYW1Y5AtbKSvTNPaOVq
abuXVbv1vjkqW4mpdeMvKDDPn4OvcXvlyPQ9n+czw6Te1wHqbY9PrUkZKBni9rIaqqz1dpGmF1mN
AiB0hPg/tSObHhyw7/JjxlRvD5oH4ZzAU/al0liBzJoFUPYaYHYXfTufxebeIQxhGabKa5za5d3s
1MNk4yKK1deaU4lxNTpRriMD2Gc9V6sxMmGkc4U2Xr7II9FAA/i3jqL9ZgEAuDybSbtnh66JEaOr
VMR1Hfc8KE6NPKHRITlkdffaE9PL0BTTi+Em3t7IxDHtYv0UAd88t1rmEa1xPP7dbr2bWu1dNs2U
Dlxa5l6e1N1oTsbBMMm5z1ruudI1RyMa9Eswutay8qfhwy0/Q0WPfhYdSoadUyk3LMTEvgoRKh0S
PfiUleb3IAxeeAqCTVvFCD0okfbWIapz9oz6W8LJ7q1Xm/TVG/6RXbIwe3L2fh3fZC3UymmBDkdw
lNURkVL8WAZ/K6ud1ZU7z7aUx9S64RuzwJm/0OL5n66mGJiY+RVUr3bGK8C9o8w+7LH90ljqoVsv
VTf/6dUF4JbWJqyterOhmQe0MOxEtuySHmhxT6wVP+6OFAtKvkKkyonknXKy52LwwVZ1rkPGZe4A
zqqc5NWzirTDQrG1lG9VaXwhlUM2JECzUiAU+iUd7KvdudqLnw7+68DrVI6ysjw7WEDkVrKqqljR
C9bzfUywjtxq8tqkvXFwe1CAENXYds+FvJKF7JBDoBvaSy8s1LWuKP0GuPK4YfPGV6UFeuYH1XQs
rT79Qnr7oNR2djcqI3qrEhXUpodAYxaEZ09X+oW8Kc9iQulloELLxL7Vyqt2HdizzVGZzi6fbdSj
H8WlrMsxyKhV68ZmUyGrTtwH58fVPANMO6y2CJiSB7Ry5THmr8me99gCGnDu4k75+Bg5SH6WHCOr
RlCGazsssduQ8z5/CjlG8UXHStu+W2jM//TYj96dDn8qs7VAQNt68CNXtOQlAAl/cnKSvWZRjDCu
MCr2SwOBuQCycoKEH8I9HVtunQw8KGn/yPuKKueSk5/kyFZTCzpGhF6jL3XNGFDvt6kSAn3Rx6+y
T44KAbds9FGzVrGas6nXm24b+mkCixprTK3WXqIs+5mBM/tlJWcEN5WfboD51WCK9i0uUW1ke5+e
OvCiRz1Q0k1jt8EbkWi2VR3Qe7f6Jm/O/ep7UEDPqPoI5VL4G5cxmdJDMigzRLswwQ0RDQNFKb4j
D7oZ8ab4pbbxxYKZ+O6iKb6s7TEAjBhhtIJZ4U5NVfU6JHEIR9pXvkKlvMmbAA2sVQ6x1wrpkEVX
NMlJWO0Pu8urV1mYZvsNMMRswSrgb5eIgwx2hbXHPALwW/lKiG5JhMN/kU0j+b216DKsL+ZOI87F
za55O8/j/TAu1orQjSUGapzpkTGoj7KYFM70/iguKSvIFhnAIt1oNod/2fvXaJwZ6mMKDTjaJ41G
8iWaN/JzlcX9ihqgcnJIY+78ZEY8jg56vmBhX/BbWj1qcxMf+zOw3OFkObn/lgHuWwdDN6zliF71
0jNP3FfZKZvIfWzgNYmbrGmFaQL368lvdTxRQ3zFFiC6yUJ4UXwrSlYjp030zbMj6mdwCMpelZMH
gHJMS1t1VoGQf+AsfM7TRDOK4tizI6i9DEsppFqOz0LrCTitNHvKAYNr9UHXkFPnG6khGgVKMGl8
92q5eILnBaL4ppP+0/d4N0WNfjBnN6p4NqvKoko/1shvjKXHjvRfzbJPtlW2h79AqQEOhmf9kuGY
4qK9X2H18oJyWnICQPUmu2QR2VW17U1nAOPUey+ybYyQ3/NQd93Iu3hW1f3DugTC4oxADAhrxXH2
AiRnXelN9qa7In0L8UFoAye/yKbEtCvUV0THpprxeplOmBqzTjxu0I30JW9wLCpszOECp7sXFalV
OdZSHJA7aIkHyQSUDqD4zjVQJdMLDzIoevxb1C8NNMfIJLDZ5TRhZM6iGzv/21CFn6bJjX8FGd/H
uEL7P1Mh03hN+7My1B9q3lQ3/BYIC3qzjCrHNUTN4pWVFonYympWJ7+r7Euzw6Ca71LTzyjaNy0U
wyeAIiwZfCl2w6iIVy/pfz1E/xgACu33AL0GJKoqwa8y1sc7kSL4gWRWNbud7rIpncpmBZUX805y
Z3d3LtTWRUWtnm41qaQL7hoY0BNWC6GN8OIjgHhssjTB10K8GVMfrnxHKz9zDq0XovX8j7psTkBk
OEFn+8cvjwT8MXfD6qMnHEzWYRCfEygbuHbl40uhaQSnrDQ990j57EUAr9DSowN5mR5nHU8/D2WS
bEPTTRY5WWL8t+ZGWQTzVViC6QmCIN2oyI54hxwW7FQqO01Tj4XD2xNFzgLkyFxgyfX76r9Vn23p
v48bHe+fqdExstbQ+M4aEa5cCJzHMHBn4675MpOtijYCFEsTdQ2THYuvuWdMi6rbPC7dHvz46IWr
HHUzzKApNGHDxjNUMM9B/GhK5qtnVfVaaE3P+th2r/ZQia28X7bLO55zxkX1e6qKSN4a1jB+tLPz
dPGnsDQsqRGNopivcM4mNYYUhBzxHCs7helgUO2B+dlWRvpTDkGJN90+UIClCaqhNrxwx3YUjlTd
tahI/akPI2SLdZXpv/slcJp//cJ2UDuFupu+ORPmlkFrfkNUjC+iijexOtb9XXaWMWe8dmqHg94Y
6APOkkRkeMZLYqTeBptE1AzKPrEAgDojR0BjjgsWuF7NY3RfLxFuqbXmYp2RXVI3oWcXC9QiXPDn
M4o/4yviLeVlI2U+UAg62g8pkLnOD5TO2vJLxc6BzD7+zf/xf5X/bLdrxSrBMXYhCESXZ/mEFHZU
bxToX6ssxbhXUYbx9B9XWZ5gqhw54U5e/UevEiXuitj5B9ANnQRgtDfbtrk9C8hpMSq6U/JXRwAO
ctuPlli4kOH/GiySaQlILieqY/6eJGIEbIvtmFThNg/YphSZ/aK6SXjv6kG7jUn/rZybbfBSm2AI
yq3cHv0ZZSWpduuQMAQI/Yo9mYtHABB0t05erdKxzn3tW689OOh17FZ4JES8ZlgKqwVMWPyfbbu/
a61IiSdZ+sIP+v7uzm1FEhJty6JwL9vwVo0w8/hHVhwtG+5K4KXbxhD2shpVBV5cZS2bNNkXSg+Y
ErTISUGctgGjEHjNQjaUwoA3ijQt9+lfcfXuTs/2Z1VejZZ9UTIzI7VWFvDoFQRMK3daIs+QHB9V
QkOBXpifar8aLvrMKJbtE2ZSm1ygt5jMdxXYkcCC9OENInXtKtPdQM/rNhmYQhvInBczREMWaFVm
eNomxV5WnRnA4QUiWUVj76wtv1NvSb7AnLy6zigoQre/ohqD7tyxQHA92jF1jDi6nWWNPz8dY1Et
FU1F8HG+6Xl7MuSreLQJhs3tz05nKNet0+loAf7rk8qZ7DD53QYZixqi9L/mke26mPVXChwn/swT
zFetU+3dsDaOz3lke+H6x1Iv2uPj5646vHAyDUcli2BZFjnm596FrEXG298kc7WJUcEz66DdjxBp
P5v6lC7IGZQHV5RHr2/C1zQd3zUWWja7XrAUmTtdAnwhr6biOQsxd/StQXK9m+65B1Ae36RhJdsd
okilPsIahBCwIzCvbSan7b9l/lb2d2Xob7Quq/YAwLRPlUDjJjTy70XLIc1Qnf6U5CEWiGxqiGnz
QYYA9qMSGLv1Yz2cSVGhbDd3VLn9EkIYeXPwlTq4mlmt5UyZO6L1GBK/8KM3XdHtszoXJHmgyqb8
nDymZrNtjTo7i3AvR5SDCr5rdgku6loskdnJ14mlTRdZpHkgHlfEQBeui/K3bKqAUbJSl3q3dXIw
I7Ixnwc/erKE9wT2N/X2OZe8mgZY4VY+LB7jnvOLvKzWws1go8zThINyx2eFGNEMaXwUjV+vutyA
q8KR/NHmtmoiID0wRjZaUROcXJhof+6SzUoJOFK2eQ9IpDYDI00bMm46TdNqUuuwWTxHyZu0wa2S
VVXoYm8Ww+bZa/Y4ByiduxFglG656jeElyLnk+bUDVhRrfiI8uSAqh7aMP10Bc1p/QrH5M1KhP0e
g6eBosNGsOBLAKZBveD22B5M/sMtuA17NmBRL4WLbJSHyur60WgarneOvAPmW9pF4Y+vLeS4rld4
Izq6hW5Z4EDjGLyNglrlMbIMLH6zolfZhCbsWmONzZcT0YjJR7QJSaAsy6YA3Yt4wZZ9DtH3xMwO
UDURqJDVNNTuifljmiuyReT2rzjW6pORedEbVnDaWvT8jLKKCiSSWtBTka2nV95lsTqhHvIqW0qy
5riFt/3h0ZcEwdbzhLqSc+NXGV9q+/dY2aQ3qN6lsXoTikYKxXWxpu6FiTki8/cAEHfNOImlnA2u
55Joa38UKetQnWTVOvdHdwGcIcRxlTaDYE7/V11pumbWhuN9/GeMHCiLZxvqvBPcXoHHbGkxw2Oe
56BysJxFSY5q/WyTV3994DiCXgsQ2CJv+u8/hRwpCw4Y3z2DBBduGZCr+m/dYPdH8jn9UV7h/PH7
6v9sU8LO2pM2WD5vSPV4OD5vlVfPNrNM1m2L5oRq6+6xJ1D1KNwq0mE3RR7WWqZbrZ49LVydCtok
I/+6lHU5B+AQsdbCoVzof6b8rwPx7YPSLW+sKg++XBLvnh8j53rOIDuAomDfXnTqeajqbSDq8X0Y
VBsLutE6uWOAS/kEMVhD1+cb5r2baWSL2bSArBNrql+bMgQXSu4CXHKZsXqDn27Jgf5somKZelaN
ocBnpC6yl2LWKBu7cV+GecRXkRr6pDEgo24/oUMQL10I9ls7s9Cun5L4LofETdbMMhmwMOc7ZMf/
MYkcIIvnRMIMMDL7f04yRO1efoAQLMEcd/FT/4L7bR8uFAJqajwM//AmfLFJkn13+KIuaj+vvsYK
WREQz4hv+3DT0FeK71pUtuvRcKor5lPBttRK+9SMqAZkrTkeEsdyD1mYjju9LaA4ZKax6dzAvBLa
ydbWmI73dqzRN0zb6VNllniGB77ztY4UQqCEC1FBiOOdl9uI2uZ47Cz8NkrXKI4BtUjzvDn5xdw1
wMaKJtvcjpD7wIL3q1I0ClD4GKmkPE3yVTpYvgIgsPcOBHw/42F4cEDwTXOm+7tSoAeD2ypO4PWt
zfLXIRidz62BySp/oGQpO4ehSLaGHyGlOI+d9SRXbaygPTNX+4hM3VCZ6aWb763NaqWOlfdq6ISM
BlVZyykVP9fOnWNlj8+DYhvuib0QGZjnyEfwU0Hg9NvHB1r8BkDE7AXwHNJjIe8m3S5RZamKrQEL
3PsIwz7eRsL70plY6O7bJkHbznH/cSMlfNUDTHvMhmx0iCGa4dgEm32yz+EUvmI1vEiNfQZm6SPR
Smc5y4yeE3apF2Rv0X2cO0RikS8l+ydSf9ioLUK8Y2MKYk3ZhwXB+SNLACpjYSLuHn7huxTEcD00
I2nRjk0NodkP9lHSWi31zGSVtRqSjIUVXsIZeMPS6X0k7UfPZvN7Cvp4VdpsZfDr+5VXWgfYe7Cg
pdVnE3n5l3JuCvJMP9qJ+fZs8kahHvwCLeMMm8p5kOxzM6I0AS+khZzLNKpsFQ1Ju62b3ic9VjX1
7nf+Ikra09QSd0wjd+dps6JBHZlraN/mhyIMmIDQKd+CMlIxc8/yc4ri0bIBr7+pC388PoupK35X
x4Tk+fLZM+u2BT72HhwpzQGRtxSq0liNHpHV6LvtKfbXKkyBVLACvxpmVq4TpzQuAvWmXWy3+oFn
aToaPfokQUxo0+EfvUrxn4FJolgIqrUQ0Vz31UjVib95gItPeGqbRrs9aMTUPCvSbxKNMPeBTNVu
XjNcTBDspN13dZ6kX6dAdY4JYcylrGbAAlY1icK9rA7oMutlnL71dTldbVX8qnsft+C00zaDJpAg
d0bmaLOfiPSfmknzFhpeD6+suGBX/fyt8lr3VTZF1TBvl/OrrGVlqq0MHfFmJ69wek3qK8nu/SQC
FWR0X19l05/21CnV47NJjghAJ6CNxvfKE/1LoGSfU7M0Ply8jmDmZuOdkJgJBBTytt7n4isprE3j
2PqHEChHh+D4r1qB0K0unGGFsq/+AZuh9LWP+BUpqvwIBrM8ElyrgUGmNvnJvICUmcUVPJqmOsa6
VRWcEak/BjX2ZOxbD1m3GgUbdFy7V1mgeLTxAYneZI1sxYAKK6bKsoq0kXZNS3/3HN/H6Nx0jlEf
ZJvmTfgdj/OSME8JbaN/xZKJgEMB+n1uSqIgXQfVEG5QB8A0CnAymyQcR0HgoaoNj1gWvlNVa1KM
3Sz3oz7aCg/LNFjNVzmi54u/N11gHrJqVonYRRoRC9AO8cmaixSRMGy7tL2sPdtl9dEGSGuh5FFx
FPy/1ehLGE711R+7jxFDAoi1RUy+jqdMN8Lii1M0xC1s393JalxiYVHCUz+qgY7aloUCa2O2nwhO
ev+QMVkkOmLCixHXID/FtEjpMUUohuR9Cl3c2oh/vJIICta5Bvwzq8Hm1CJtj7ahmofKnb9ZfSMu
Rcb7K+j8XWGO2wFnk1OZ9Ppa9bzyrUAJkHeG3/+AWrm02BL/ynN4Kqntwv8L+6WnZs2L6U3VNrFV
9aCiXJNrvFHTfDLvWL5qm4Az72oQHV/utM4OPSjYS5Qq5j3JEihVfgpKYNIuJfm9z1UZvodJG391
+8Fd5hFf2N6Nhm0bdfqhHvLxNCZjsnFTg4xuhRczhy33mxsrx0j1kd7wCiTuWye794JsLKmaczBE
AC8djBDjsf1F2vErf0/xlWVlBEHiey9lOPWbQqmqEwHUkc376GzzUpBELoW9cTHJu8oi5nuxVEQ+
rZ9t6lCMZ1YnNPMjREwywH3LTLXHTaNa1P0EqYb/WvfNeXyvqr/7bcPpr2PeOgS+nQylDKPfl1Nj
GbtcDZSd1ZTxCYxszHsFJWJ5JduQCX0v2jrayvZRq9odUu1fWqKMy0TFGFHa38iq6fbY080iKLJa
F3l5INymf1J1N0PRVxWrPsaa3TcKTi+JhQxH0Gmn0iP63c56ao4L+lhNgncUAdRNpaGZOHlwnB4K
FIYSJFdCEN8CyGxfQygdSw+zlLuFehYIUc09iwpDErOtcaEjUHjqBcassDyNFwdXX9JebfOlq/BR
RVbD+aErztrGqYuHWyiLtoQ84lrNNxLzQKpK0EFFWnqQwzBieU6uz5PXGMyfgqiazaMD48VodRMB
+C66tWpwQaYzXJfqhDhoCJ2czNXeqBzttU0s9RqhqbYwdLv6OlZVzSpJeE0OSzXlk12G6Us4DeFd
cwzeKdyNdYyzTXVOb49Rqcbiq0b2BVSN+qZ14caaJ3PZWOxRWxIrOczSA3/ZsbCe2JS1X6rmID+y
VJLmqGgTT+U8d2VWHgdS7P/gD7IQa3w9AUsYZ1k4SvIryWx12xn67ybZLqtx145H1wMY+Wf8xCF/
l+C1t2Qzivx329o/Cy1faZ7afuebZi2FUedXoNsFQjaJtdGKZNx4gxNsIpJaqPMUCUKhBQLCjq6y
YNnoNHVpbdZra1onyhDfHr1hBlBfbfNmZ422zBGKW5pW5gbX3hoBz1S9yY4OusbZaVXSGNoEv8KK
2kuutKvUwF0nVcZTrPn+S1KrIBriglBvXcE9mNu6yvhlRZNFoAgjCr8jhjNh1bLQfLt6JwL5nmA6
8bOAmEkyH8crcJ+LIjXHXwjF3T3ftL5NpFMWthponzT0OVa96oQvbbZN3ECsDSPwbyiPqutgVIdb
7CrVuu6n6MVQHB6csFdfIOFcieHf/SAwVy7UFBJjc8rdmVPuLJfohrtzVj0CcProt+IJK69U66Ij
vgT5lTBUc+pV/R7ONHSCrMpLnSvFFnAuEeFRw9Zb+BMKmRZyugUyP4+BxdC86XWXgKHjNk3ri5dk
2D3nYFMYHNNe+SFvkdNOJmBjLweHIRnvciy64RDrfS3dySFw/Nc+rgJEYRP97itmewgA2i1a29Tu
gwcr1EAkbKHyfdvLaqb6xbVKHNZ1Z1qOVddt23qwDwVU0cOEk8qsu/GnPmAl5gRglJpYyz8NxiKC
gPYmKy5OawqRw7vvhMWnLAguLfYnEAcZCPzlx+ix3SRiBzeafBckoRBKYHEzeluAEorFyQT6/+H7
aGdNWTl9ERNywlWRFa8aJnPrhNPCtTbqaqsYGkKiNnoAdVwHe1aqGKcDfOZNhWi5OYp+5eMk88bB
FH055Hnfq9b73lRV8jNRI4wr4JxzAEaNnPQ7zmtsBq02/2HlbLiiGEGtDkHgPm/9myxyPQqvTv3S
u4i+kqQw/ZsSe+56bAek+zgGZ+uBrIFtoKahsAFxFjUQGOSJ/S8g8pNsnQVesbSCcdjImye3BjMf
auu6MXK2tBQu32KC6W4LddkN+Mq0sMeIsyVrw+qj3z1yuCxya68T4Dpjo+OfCtQjEkvk2kJp+/GS
CYQoNF+Zj11Ns+yDdLzIDnkli3xSPspJGXZybIEKsIVb6VDeUSD0r76NgdxCFKl/1RXUff0cmTw7
JF+saouQv8UlngulM6HnzVeV1yDxO4zEVLLsYCA7L/4a56H9xClSRaRlHqzJbnkZDxzGvLJBUOXf
Z41IJe2GPPk1hN137CW7G2Jn7X3U8qurlB0Q3AJ4c41ALcau3desLoIFbzVxtcOgeS0961AA0/la
GWG1w0hvWD/uCqMCIb8eJVavqt7ctNrKdruPlV0owLWjuNotRq2BWlaQ6m/nAoe1WSuZOMLvy8Yz
2wWbVmc31O4ABN0Oxh1AJDhf8TWKW5Q2ggC88TQhXFShvDGpnL4JtESnwE5/OKOd4RREk11Hv5Bk
Jq974nHJ3zwF6irynOOKw0D+ZjaOOHcjqj1zZ2EExVvgo2TqGtVdDrCI8y5iC336SG3MvRWENbFG
A4T4o4iXRp9oh2e7L8rx0AZkWjuREKCxV1U+NFeev+TeNoBHCj99VVM/vcsBCPohNSbq9jFedvB6
rhe2Pxj70rH9W1M5e6y5gbZYaYkbY/oTJyy+NUrR4VbuYxNNc2Q5zg71lXAtq3qVGotA+MXZJcDw
2VS+T4lZfO3DBE1cA9c0IW9KFRv6YG0dZK/O+YSjTfmZM5c4pyO/+eOuBtIZ1C2xe9yFSP5kheFr
m5rVrenr7z3o9E0wJSB30wHJzzz7XRiAdBZj52ab/+iQQ2SbEBk24ERMoGhGzbCIkDKpnDA4Guro
3KBb7TTFTs8iK9ybbOp01JsSDO13iFyN/PvDGlqA6SsrnxSGwkt/Yn3PCvRNjS47205rnYSu1rew
rzgMQDDbDwRNb2JQqls3DsUuMrRuoXZheioD77XzHOXma21P4KSqPkrNfM1jxX1D7ELs+hLPmkwV
6hfVCnZygFmomH4itXHBPaADEVDGyyTL4xP8tHpdR435pUMyWUvC4SfuKm9ukKifNcxv1r0XVEcc
r6pL6UNdGgvN/Qa4byWH8hgheN7UJnZMXgOzQNR7PRnMG49OvNT0uvjpX+VIQmj+sgJI8uJ3RrzX
DF1sxybO7nHnRdsiwlPqBJyCLX7ijcu4K81DU07mIeNJhEWfIMNn4P2ZLUAv0VDNfXKULGT/syp7
24qIfwbKQdb6FrDs8jGbnHjSoSsAJ/GQWljl/f8wdl7NbSNpv/8qW3N9sG8DjXjqnb1glEhRiUrW
DcqyZeTYyJ/+/ADNrsfeqfGpmWIJgTQJNLqf8A+Tc5PG8FnjppKQbIzkKgklRDkdAexcMRaNXiQv
fTt8nnmv7+RKWQr0fdUN2sFRiFzjugjEBMWGh7rU4i1zpbiePCku5IgwifT04oQHGEuFHWr3NSWN
dY7C6Cds7e6j3h5R89z1o44kdam9sHiF8WXXOyTgy5+hI9Jtlmk7hARj7ERkc1cbUXtXSL+7TGVD
j33et7w0AWyHRlT9ajLrP/aZFia/DQBTBh5vw8VEO5XEJlJLtCuiZHmAOYG65GjMUOe2Ya3F8hDd
FbySC/mNFvfGwFXgbQhc5D3dzDrXWRTtqHg0V3Q2wYj54xXzLnYk8wvWomedysXF910eH3iywRDR
3LLzkjb48O1js0DRh9bxRM+VpC9vTO15gvuzSrQy/Nx16slLtRykXX0JoEgPVm1dr8AKcB18dfQi
xwlB9pQ7ikbqPQkruOdB/OZPFX0uoGMvhaxNltM0fkrqBhsXS6/PLeDBjZlO9q3emYBno6G7ttAY
xtDSvqMwk1/i0ufiul5Y96zH1dp0+CRSypfSAyqYJ186xCKoc5mUvDurfosyGuDI5ZKAueGA1Yrj
3xTIoVOxdZIj1jO0KpDG3wdKqNsyq6uNWzjUaZEF4ZlW/lsyoXXWmWicVALhEicc3tEf+hx3cfei
RTAibKie91TlvpoxgDCex+bZkP0p99E+1wIEwFOJIZiBycpeybG5qFKVnZdzl1NqLT2IYChfELAx
tjo21kcg1MXKbkKCemRZ3TXBe3FEi7aWt8wywSqzmv6Uxra/zgTVXyvqnaOLk84qrqKkWmdRciMi
4z0OvLOQpbatS294wbMmgM072YRnkXafI2RtBPX4Qjff3S+nmfNmGZLQL6chhQLeFk+DafAtXESG
u7yaMQ60KDelMIcj7B/rrKLpzihFD+MEl163hTw4iZeqkPbXiNwH+/I+PAM6FPsyG3CFUVS1jSRH
6b/Lb1Gv7S8csDr8i1Z2+/1A7NoPgLSNw7ILcQNjn6im3VTq7GZT+jXWeWDIDkwSAlFgHDSkh9A0
6XkXvtp46Bq/NKN9nWAX9N6E3qWPMdCrHQU+mtbaSJXPYzZsM3zVY0O/y6o0xiuvsN4sfAmy+U3a
mL/FZYVmwjDqq9pJXgt6U/OQRQc7KoOLZdMldonbqHmYV1RUFSi5wXB3XmI6BBtF/e+wnMZTb+Zp
8KJ0JmyXDGWNnt1tWsKvC4KBMDPWAbF7jvWiN+BNo2mKjuiIDi/xqxe31otJSn0grYwQXuUkw0J5
qnPalBsIn9eYPdqgrALEd2+CBmWA5aXXrGnfO7pap1Ea3HsSQrmGzBlMVtgly+ZyIO+M57TzYdXO
b8UxDZWVe1/9+2N0KfEmNpLXmGwpXhdWN+26qQH+NX/g8glBERfrnMd9v+xbPsdw/JOsIUkvWxS3
k9soZoKa/43lw/UOVdLKqbE7bnyxRxyrXuGtaB3QB7Nmlx7rgAdCvU0QwF9rQH33lknvKiXU+6Tn
984grFdtwsLNwUv3grK++0zEvl72662ub7OaFomjlfWTlsm98CL7FZ9nbdNqZneAG+PQ125Ohijs
C4qPPqxCb7wZ0I7dW2Orr0Q3wm2b9/H0jDeY44TbloiQxjqb3w+EDaJVUdyq3XIgRXBvT8kvREXX
Oua1Yd52ypCP/9laSkNlgq5ML71tja/uhG6uHfkH0gH9RrrhRnMNPCN905kuehP3ujb0kns1v6Rj
g4qrHUICmDenakjug6g5MU0iNTFvZRgKXHdgqZeteokaQZTt+0gr19/fhHO2ArCAn+ZyXjfg/9YF
zHFTEbpXtfJ8RM5N52Kqm91gKzHbZuYIIurIhPo19qumdghMyOt6ONTPYWwb22kWl12ONi7xZ950
SKnPRysjBWc2jY92hIFGXKvHZXc9uAAUApxKlzdh4GbhV28bhGW8yRXiq2s46Q0k//hZvS07CZlR
e5AqgT5eFyeiRrpAdMsfvTGJ0HoM3nA1xjlAjzxAm8bjcszWyQK4fWjCGHm2taYpfNWScsNsoL70
OQy+ui/VrUJ06pB6GJa5uTa+BH1wsZyRIxEBgzwmMaBTu54KjCKByJ6XF3qo9ABpLxyaWs773ODY
ASfHXkVLP04Zc++TM1WwW+d3OSTbl0I6/scZy7sCaRwpIYNcmd8UAQ7dI4dGHXZ+w7JvQmMdJM03
KXADlLF2lHGjHZO8y3eqlfZ5Eng8WKOyv8QW2AmWj284QTySD6K1Y44VupxGfgNSO7nU+5GMEmuG
256cbd2UY/zJz0pq+LxJSLFRbkbzQYnZCc/z7vMeFQE97Mtj0VSIRqIEtW1UYxHOIghYtaX2VRDu
0tH6ho7TZ3pBwbMtZ1GXPGoB1TQmqKEAW+XcdW+1GC2fLvaSV2CwCFrxT3o8b61ZotBLDxG/MRnc
C7SX9yrvpsNgj+2JqbvcxnZrPhYGVTRmVpb5S9T/u43uKILxWHRnPRH0fOD9TPOWizDwZjQBv1C6
7895IJvrOnNPy8HWz7tzwawx21xWxzGM7D86sl09ql0+IFGJiRBrVRim69SI7MfcnkXunSh5dHPE
TfxGl3cCfBgyc3qbhZt+iP3NOGjyNCZZtVpMYJXSXRhpVLJ4xsvngr4BwLl+T/a+09Kg2mEsLD6N
Hpr2nSseoolS+FCgshD1uf6prKoB4+PJubaNPt4qrvgmRxJFIr/8OAAgvPG98Us1W+8mk+3tR7ca
t8smPTIqAZhwXhkz6WZ+UxcNaDAg2BiZIjynSvTboS76bT7RVVzDrpHZHq965wPGa2ihdvyO3V1Q
u1pFF1MnMFrFQQY/MVD6UxDgH7H8lc77JscXT03zIjrjZipXPgCXKwK/iSq9m+lXUyF2sQWhTRdu
fB8B+7rJKNO3RU6licnRuRCUYVZGSTybg9o/5jZNNS0wh0+BJqnwGrjMmoA3PwwPxGyA4AxYIxPB
4YQGDPzDHmE5MFGqx7tsMNd0h9OV76EggBiBfdQ00W1oYE+fNQNpmQaZOmfipijRWnsezQuaRwCt
sRQ+J4gKAkcFYrFsZiIsznUtmeUz6wa4d3VH+mntS9q2645OJIZPmnU0G9osdZyn51rP5V6baN+Y
kdShGkTGpvZzdbsc1WOrp+cV6gh/zCfPL+VwCN2kvk/SKT1D2Wq21WiI7XIsQmPnLqmev5+NEUW7
ybXK3H2cD5z8xi7BSEpwHWq8ySmP3dPhO2m1XSFoOW8FCWos1BAxoxlJMlUVXjAzYPPXhvUdWMV1
Z5QBhYSJcCHRgvs484EnRwZh0rxvecH451jlE5KP865owCKiycvNNE76lZl5xq0sUfxHZlA8Tfw7
a6+207OXI2lLJwAEaIiaBfbq8cmZVYTKKXuH5n9NUGce2sQEbIQB+1kjCj7Hhv3khBHqxDLydkz7
zdbp5+ZTGvtXObrMj6HRbijzOi9uZdkXiF7VW3fe9AYjWqFogbMEq9W9n7V3y2kYK1o7gUTyftlE
qB509Jmh/wgPLXsd+KXYIVsQilqo75ZfUTorstdegN4Whh4esKI1n5wBCPZ8fhijYKY1prqAPIlu
cWqyak6NWnspMvumG7WrKuva18ZsXwYX+X8QWZdDi+oYSPK3xvSAnPkd4Tw03OukDWb7GLFuldBY
1j6he4JnQd2a9OkiktCcPo6jWvG1HqpzlE3u5y6IWLCNpPjkAN9ZVQockITEuhaIY+2aSGT7Vq/e
9WFAuXcw96qsTNpIcqTgD+iioWRxFUDU2up6azybdX2TCq3a/PaP//nX/34Z/m/wXiCeNgZF/o+8
zW6LKG/U77959m//KD92X379/TfX9UxXSsfCwca1XWkZJse/fL5HS5ez9f+TenTMUadNHz2jEseh
Rh2tyuqR6l/xQigD2RwSP7omrbnNFR4dtQHveDfkPZZlqr00KSj5a5m29JiM+rpAJ5m+NLzvTEMG
PwuEuMU/SlzRego3ywEVaXvwQ8GzQ4gM4TXCUUUfseKT+KGVlnhSp64Ju6e27+WdJ+Jj1Wb6kwRE
cUqg0SGgyTlQ9sfLJFHaOl3eYmKCRrZXsRbqX9O6xKx76L/qYPofbdd0ToQPXy38lB8RNnZP8zG8
jay9i+LRXphNhgS0ZXz66a+wT5PbGmOTDQFfeqpoGWyDKk+fAk98bWYZ7dJ6jjHsu7RmCYGkdNNr
tPrOCynAoNXxkAP6N+gk3y27Rmg0wIfTdQnOcvc9m4rGTBwAfZECqwpaO2anY5Ii8IX9POUjfIVc
Rg5KYmeTW3NTaSwoqkyQzh7cy6RH2mudqwwslsZg+fvhYYv/Hh4O8YDBMBHz+JiHz5+GR9NK00UU
o3jsI5wFEd+1Hiq9tAAcm+kW30PrISpRG/Dh+H0cFaY7XQdkSJWexQQd5TbKK/cdz+4bczC7C34/
VfUZvdEXJn7gmDnH89bQ9xSC28E/4JHTHfIWk0TMZzs5ypWl01D7bki7/JWYXnBCx4wXgcqhkwH1
CcDtHiUTL3Ki4hLSOtjUj32JqR8djJM2uVDVqZ98O1nl1GuxU/r4u7DECitQfgfp+6A/zYxGOvuZ
fQh0O73++6tqSPnjZXV0Qzoe/9m21A3d1I0fL6ufG37uYvxH5c55gJTS71xsOR+Q9oVDZAbFe0WH
zo/T9EtdswJbpijvKGtTiqo6/UI4YXAnkHdeZ1lgvUUJrGFEGt/R16BTLH33gUta7Qay3p0c5M2U
5PmtnY45DUka91DwjsuuwKwThA8wZutUA1oqaGe7yqT61HpduTKGBkxGk2CLMbbPkaTNV3uQhnaR
OZ2MpCoQG/SL64+/8h6SQ/GizS7HpgNKViNXv1hCHgRQXyc3DG/dtI03+gAx0sOBWB/695Bay2rQ
7PJxwitvi8hpeopq3zrg6RLv88AFs5CXkOGQR/mc4zI0oBf9zY2046TG9DWLoddkQHlmnP5jUZRq
jeP6H39NUds9Dm5CImVW6YOlrooIw/aUljrJn6nj8clmBOPitjGxdcer5mHZVXrVi+MV5QnWcfCA
OVizzVkRd8vBPgvFOhYgnQtKIvThPSgeYQJApfKFd2r1rt2j6h2vcgenq/2yk5B9q3tldfzYQvdJ
bDI9rzZWirRrFPk7JiaH4j3yH31ykXuBsVMppAN8FplAk4/dkBJA/nexe4NwH0TbFLM6nHSfwfkX
h0Y0xmYJWYUlqaiq5o4WfHjj4ue8WkJWGiAC2WWlLuM+e61idY8TGVSmboq2zdBld2jm5A+Fnsfr
RmjjJUIp9daQIRwADZRzV6cPi7QrTmH1sewqZG/jDmvYIntC7CO9EBpNxZbY+9lKs33vN+GbryI8
XijXTvQ2p2jnDIMFAjPzHnBC6v2d1UKgDGSFt4Tu1Z9td7rxhenMJXTzkuq+RKCrqz/XzZVFw+u1
sgdj5w14SxsdnIs49iho1MG902rFwUHF5cIYXJi9ukY8kDHa113JvUvniWJ5gVgRnBIs3j827TJO
L6HoXy0Hl/1JAHo9inAfyRwzOC0vTqQfevoFl993UQ8KPw4u+/zUTLa+ohob+J51zu0gPFruVK8G
fbAAefIS5916jCHmItDqJmK48pywO1spRZnWjDBkFRj9rjFFH3wjPgchBLqBfsYmdCVoA6k2Q9pT
CyxZ/0ZHk9dAtSGlBfFF5HnjywRj+SLDKAu1pn+flvntl7+ftXTb+3HWch3Uuwyb2Rbupmfbzk+L
QSwTt+6aNDsLUxdAes3xCvmH8aqOOsRR//PXsk+aw46FBYWC+eCy6/sZhtIRx1qO1A7AA1MF5Ef/
+TydJcIVU3PvenG3dupIHlqRBM/6ED12zYQh0rxlrAcn954wyK5vSz9/0GqpPQW1bh98m0L8slli
cLqrKqfdLZv2/HlJVsvDsjl/Xtv62e2yNWy+f55W9jd2SPs5urWrob/WtTh8ULKk70f1YieXTbeN
j9Q+6aoJGTwsL3ayTbserOYQOrPekb6SJKbXy0vhpvG1IrZfVdM07n46sGwasmwJ93XiiJCYsmym
4TmwocohHYF6/LxZuogKFdC+jsumNeesNUrxMXyBO0NW18vuLFXhwXF9DJy0DEhTV5WXHb14utnG
O/45oEe98VXHLpJBpye3LHzeRd3bDU3G0rl1bK9BrsvqPgNEAcjT99cDdLN1nCfTOfWcB0BcWDoH
5ngeU6CLFY1jNL85iPxiescQwhQuUgjqBATIw+jR4qTPdyM68UQN6anqAv2TW6EdDRIN12Yr6V90
79prRvGJiri6yP0Q59Q0mw6FQCga+VPnhBaYc8J5xUWuG4EoF1fEZT/3AvQm0kbrSMANF5CcU1k5
d0as2XfpFCJ4Jaa3j615vzK0bG8L5M/tyuA0JcLTGAwnaxpByDqNIrYXEa4yc2A1b6ZZHR2LTPfQ
rEEITlFQwixwGG9pXRtXs9vHBg9dNJBs4tmx8FG3Q6cSnmG3+vsnUP73A+jpgBJcyzINSzds98ew
QbS1WRW+PZw1AH9rY0Kz1KG964omuP94aUG+R+kdtp7BPdc9vQJ79IDQErWxfuyRg68CYGXzUXTM
yg0JU3ERmPiON0gEsKjeNWg03A39VF9THYDdVu5l7VP61aerya9RcMrdlqLByHbpwmUoZHiQs0xb
Nyu0LX/BLX3yp85BlxRUZzS/MEXav7gY1s+hqWN5tmtJeGiOIwmjfspc2ki2Zgu08ozv4bsjtOFs
Q0M5TxTUauG5t+68Vcje2UC36HfLQdFMwbXM5S2lC1Sk5jNqVX8xSSavli3pkxTbUW2CDM29i8hh
DBiGr90vL5FEtg6XwpNlVMG5nFRzOUSErRmGa5d9HwmIvFp7zOoc8u44FMRZVgy+xVT9etkU874C
S4ZZrHoAoqPuUKSRNwsAe96CkidvFnA2jtIfx/6z5RrJr7K/+Rr9OftzXdJY4nrPNWhLcLF+HFAq
RUG/kFHxEFDoXqFAon8qdIKSQIbFKcms/ozbzU05P66jo8ttAXT+wpxPo5HVIez7kHUx3LCUOual
R5E7dcXVaKf6VeahR4ZEXR8T4HnxdTuID+uhJEpf8Vxxn9KJcr8XTcZJRQVyQVoTcNGjZIefQbiP
zLZ4dlMLNc7eB3Jhwy0s8XuObPc8majrh4MP49Sbblmv3bMji2hj4YaxXw4mDWI92gySXjZbTSiU
YvOQyAUVslrWJzoJ+V2qBfkduXp6jQPtLqepncbi2jOi8IZAszvARNR3SMCYD6Og+k7J0dk5ZofD
nt4BQOxbqa81w5sw9JXtKp2jZhcs7hawrvmpDOObsZXjWUAwPknlFGu3NiRaw42+Qq6zgyWmaahD
q0+JBlC/0cwemgvTY6oVw7quHYTnhgx3Zj/vKfW7+baZ8I0EGHruZGidWUXhxAMIo94eledlrvmf
HyoDaqkUfCnKsY6CsPlp819MDPz/v/N7/nPOj+/41/69uP6cvau/PekUfakLVXxrfj7rh0/mX//j
220+N59/2NjmTdSMd+17Pd6/qzZt/l3hmM/8/z34j/flUx7G8v33374Ubd7Mn0a1Ov/tj0NzRcTW
/zQnzx//x7H5V/7+2+Y9zz7Xyc9veP+sGqolxj9docMXhBKOdsM8O/fv8wH3n2i1CE/o2KAwW7lz
upcXdRP+/pvl/BPMIKmggbo0qnUWmaIqMHfgkPlPy3IN3fPEHGzRLv/t3z/7j8LOx/3660KP++Pa
gX2Ha+mWZ1o28BXTc705Jf1TJi/NBBagOUBLJPo4oMIJNynF3dux/DX2gfpFpU2f6fpNO9/XD3EP
NcXQHygTORd1g2VHavukGcWNahoX8UVnnfdZe+WmGJuYtOrbnJAhrbOJtBNb64i13a5iPKIyDzt1
WYwXbcXjaFT7vHvDY8paV4l7ADvUb5tCZFs/eJZ2PtExiYlxSUogzdT7boy+yPyJHh5eY2pnuFWD
InJNaO+hlZHlNPQV8jKYbUYb1Az9Q1JnCglkd1ybSMhsPM/ei6HyD5YOQdoYHH2VS3WoB3/cERV2
760PhaBciinNS+K27tEcrz1Kwld6rF17OkIuWToxU4Pt2Hax+WVs8/42mW6JPI0kekgl3VHKazS+
ohKNAki3Ky323zESuoxwKwTtY9SX1qCyLWqCltP4twJimmvT2FKNcfunwfgX1Txzrht8n88dIUzL
lQCRhOshHWA4zo83mRwM9tCEpF1buseAefSyzdSK/HYfpHa4dvU4vm6KpNi29jELzfrSTvzV6CXB
hSXKZj0UTrOWQ3XUxyre9h3ESBSW5AUy6K9x7r9UVPO3E2y9VZcaeA8o/x4WTLON3QZoDKgILxua
bZPEV7QHvrldY155pfbahKBSTN/CzoOmwog34ynGlrNUCJLCSCgK5zpy0mcP97b1318Q58cgweFx
NLkSnoXOqiMtYf4UJDQFygupSHErQfhwFSZps7G0sV5Rj39zXcrCmuzeXR/nGS+k8T+OIlsDZsaI
xnc3AOyjzZBYzQagkMGo1Ax0JVNQdIW37y1AIN1gbJu03UxNOKKUHYxUj9pN69JTlXqLp3RrJZuW
MMwys2rroihU4Asxv6A/E696gAGrLOmAijrPeKVgMtW3wXoMDPhu5oiLE5XMfn4m7WisqWhVYm1O
TrVOTBReXGef2Ji5tN2k9izYWziQt5MTOmCo4mlnUiEwQO3tzMq8KjyR7NUgaYQV+GEmsj6HNTqm
fTSutb4ernB+IUQUqBz5w50CN34ZDKn/CRhvSJxcV/u/vzHGPN38eaTON0b3bGl7LuGH9XNhEW85
vl9ow7p3kmnXOxGKYdVDCK78osy0aNNkSBmZQ8qSLRXKIeY6dpRaO1bo7QGVbEn9vE2AXM2+SOca
oDzgM+bfmgXyV4ZroQYzMbQlJS5Gdf2ruqj+42z6Ma4Mg0jcsR3TtsRPgZNhlz6+FdEcBHF3jACD
716ZcF9zKVesEWpbQf+5XIaSrU3DdQ8kDv16Wt0l8xs5Z1XFsOg6RJjx9W1A0JEsNc2lLbrLv7/U
1vzQ/3ipLWEZZDS6g+as58yTxp9m/ljJdnDbrlyjwcTTD9oOkkG6llSEViJ1cL3Qu3WgVLpF7m2S
jnvhGNUnv3SGWz0GUxtWh6kTtOwibBKTSZPoujNTQ2XfuAhHbKQVqlWVuzG+sHSdrTAJkT6IEaXB
1CnZFiNs8GEqP6FehCIUNdeMmvwlhqlypWkFUg/kt2PBIBBMzz2VkqRJvD1E02bMXoMK+a/QK+/1
eSLVZX7uhmhaAxIOtjLtT/CbmyvNdZ4I36m6GaSwWpF/1YLwpHWi3RPN5puqpM7491dVn3Otn66q
dBzbMqQQLvWOn0aAO1kTPaGoIbDni/klCn7xZGxHKwGGYLf1gQwcOctVirF11W0hrDhgtKfXtJgL
y3xXF0GWHey44+RpW0xlfxHb639x26UrHHOe+qjf6z8t+MhcDCQ5lPiW74bfa8GcBVUajPRW02kn
m/TnutJELgKz1jBsKbRT/zl4HkJWrg8DTdXeg+Pm72kGoQqw5C+aC8bPq5UuZtV2hqU0TemhffXj
wMRb21egt4GpFBUqM6D3wSGgd9DBc2UsE5H022pWKymkeInMGssgGY9YpSNemGp6dVHC2V0ZWXwt
DAbRmDpyo1C729nxIzW0YyenZGVY09Mvbv2PPbP54bdoiljzxEXOZJjWj9+7g63Ht037GevDcqGS
bzhkhOskwlqmvUsk/jZ2U9srbEmA3U59srNQLl+XqR/spfbui3CEx2WhctePvxqWhKs/D0vXoBdE
uKgzPMXPC543NsqvzXbt2HhIhsrrwWAaOAB6FRFYahHsGN2m9LXyQnrttzVakd6v7utfjDzySlPX
LZqKUto/XR8sF4qya2vW1OJhsKiQOy3zRdnqyIxn0cpujQO691qn11cgEfela+16vvc6HlCHMIwB
mLVbIiqUhi9O2gy3DliYwzwYCy/TQaWpo262FTHqEQUG4g2Mldahia1q8otf4v331SRcdmmREpB6
hivnX/qnqXPSnb7JU+60G0Mbzz1Yw7ny9mbrXPewXYg2L22fHVXjEOHkzT4ZsceuLQODoHl/lyB5
bwbWLSjqlyawynUeMrcVrfVVY0qkKU1UbZQkybpP5OSmjdrEYNtTE+RdDf8Z6DnyYZq514byS0P+
sAJki7Ox75ByRYTLBZNi6ppXQgtrQKk3GX0VIgMCFFAsX8w2CGdQFLX32Ft3IqN1WE0P/qiCu9DX
E0r/yoTCUL63FGgw01U4ByTNxsjFwzIF2L62ShUtToSAc4A3Fd9vZOKOUhRfoLihPGmU0y7rUUzw
XHxgEmON2u20G+dlPS2DHVUjEFpacVdorJSO1ey0MHPWmmZoBFnWa95JHcTJ5H9Sgb+nVxOfaJzz
9S3uaux3EB1bCzPK5rTcbPT6w1U58WMp/t+Vo2fx79XGLx4j8y9uvMFjToWax9wFRfnjjefSx7FR
2+g9JlZHx14rrvTKO2qkV1fZe9AF95UDEz/LXUCpZngwcAlftdpqkLLbFQCCtniCAB+wp8tcTA8y
8aZd4ozrruG6AWS4s3TvJZ4HSya4jfCnwMsGdEdG8ZXaQoS2g3caafpf+hgorKt2UiuAMdjC2Uh4
Yoa3wq4YqGeJlzTojF3hGTh7+66+KUfKCL+Y8P472rFNl6YlM4vhwLz86Wp4TRMUNJBAtyfjcN0q
B6AepWZ/ylfLgEe6YNphNPnZoMc3V1/hfw1OtHbG7A3Me7wtB+vFShUit3P8FmUO/LMKcGDk/GrV
++81xWbSY73zbGZpd07n//zEtknRjFWgNeugALmZ2f3WcMea5Tcs95re4+Bnu1e5KL5yw4JtiqA4
KKdmmyCOvf77q2b9ReBls8DpZPCOBWvZ/WkeTLmWpj9AwJtQnN8MeGCulzHsub3a2Jb5OTSDG2wF
L3S3TpCSRAMf3S+0aCYe07i9SYP880dgYUZqRSX/q0ovloQS1C/pwHRClLPeY21brBqtSDamM34Z
NLNA+MQctiivBztFb7Pzq9kN4rGwsGkpNGGvSjSdl9lgyrBl78X0NUAK4xLcNdFrRJ07N7Gqa8qL
xLbAYk5bWzVwtUa1ofBNp66Bh0BDADpPeDBzvLvIXfZxHDgzuGXnU8DaAkiYsjVKe/kGJO/KoLJH
fKiFQBj7OwHKpbdY0DEz7i/1NkR9fH4YoDQB5w5H7RQk5pvTllTaDeMGbIB+NRY7BERp+qTRFYkD
FEY054SZXja6q+PeSQNjzHqI+2gKwssCE/cWG2l7iBIb5MkMqLWHbuPnAq0GFpI1rWwgpao4J1pl
bSY7BWgWGGu8G8ZdQjRX6LW90Y3kLcQ9fKXD3UdcDlPaNtNeszw2j5pMw7XWsdqrxBoRD0zFOsi/
6coaNggOjJuRcnGoiPIWB6o0+WIQaIu6s/cVjti7KfVw0ej6ZuuHzTP5wGOf0DMZDBSvLchJeHjq
j50xNltZ5PjBuzlmP/RuAkv5hxDN7CrSzY3W1MHRhshLqi4eBPBxJLyAt/vMGMsUjnJdt8e4BGUW
/7CkusMUqp1D2ccCi6ihMBBFwbZDtYyHpCAQQ+o3Y6LXOi1GL9J86erK2xsea9MSuBaJK7ZNo0Br
OOjc5TqaJSMVEEKeXT0wDyVN2WyDUa28tnZ2y5BfZjktp95ZevktNXq1QYH3rmpYNCbqv6Coweih
d1bt2tg/6tD4+grVJaXlqLNpFF+8eW0c51QuhVTU6LW5XyaTGtmxle4y1yTZdmAGg879VoR8Azl/
Y5LcbWNHX4OJHB8BI0H3o7yo5q+pTPseDwzkd9ETxLFUQmMt3trUVKs6z/g2NtOqN9x6oHhXudXx
8wXCNsRU/IM1ajg059UGcswurvIrr4vFJSJOXIM2zDfLo+RO8pFwMFlLuy9vykF9aW3nVS+BIOPN
qV1CFN6aIY8BqmnpRitxPMtbJK4s1HmwW76KC/xZ6owvHXE773NKBDcVcPmqd28SG5KhhZTkbTx8
AQcGZTEi/zUFGA5rUtvYK2g6WJO1s7s7HBbkhh8OF1YmL5mZe3vgJ9ew4iGJYu1IyNJjmz1h/ZCH
wQ7QrbNZJvVBV9NO6hbYX6RItbCiRA/iWotLRre9SrqRNGy8WWpszpDme8+P4jUmevqVX/v2xlX6
2xhR78Avo9kuJJc4Atuy3FcNoNcsLErVfK7AOP5saxGjqmkkisqM59rrqgC22wThgxPhKRXPNuoD
OcyAwRLITcW/N5ZzYBOMm3awyEWp6VDKwcxmGS9ZOD8qZXRp+eGwTX06DgHGkhh7fwkEbuLLb2xL
oAST/xwpD128CIyAb9zmNOCuvLZUG7/l8beK3lgTxd450/S1HQ0YcfMJFMe0rRzuaathvOcHODwq
wQ0MedDjtgUgKKd275nwzKJNS0a9U/NT2OstoxqKm2WHX80xLfaCBRilcfVGPMrILDjT1I4o3e9K
vUYA360P7VQ6B2AkFJDmmkOX4Ti1QKdgxGxiMwvuHJg6llbmZMeOtgu8cGc1arqglRGvtI4ZWiJY
3iImWwEjv2hbbksHjAX1Q/X/CDuPJreNbg3/IlQhhy0BME/O2qCkkYScgUb49fdBz134k132wi5H
iUOC3ee88bqMHmVPXuodHNvgvC/U7oqL58kYtTP/oY+k/0mCUM72AhUu2K5chqARXndruKClsD35
BjuVnIKKmmq7piYyM94sSdRFHgYU5ochjR69ub4klnCOcbN+qEmyIs6fNd/GZBUQ4D/sNaX/5VYO
5j5ehjZtZc3p6Gf2oGGbK99SO/3WF2Yoj7O6d2+w4vPzb7dHumqnmATdxbRd4r34Qssj4AuEgdFb
E/eCzKfxBbYQX36jK84BZeqnfU9PaFBpI14nFY/UNr1WkBpoAjjJ3DTIDp7GxUAMv/aj7zIsmysw
MtelPOzk4dgI+xkRoEO9priTk5JeWnSGFcZ7kVQ3das9EmbC3ZDzUWzqobqIbmfLzNEOgRXJE4Ny
OR4ayipPBFV8beBxhcqRNXjfa8SsWbX7mW3TsponkG8suAOLkYpa1JcnCcktCHGjmaW5jMzQxCq5
a7GUTm0zhlHmHPi6EynRKT4xCH1QGPyMoyNe5803Jr+VXx/w9nWVZ6bQO8oZNMeXbyjN3WKnzuY+
oaNE3gbycE5snvVYe4y6LWLHGRBHs8udctImkbkmdSfOGf0AxICtVbAQgD+7RYIYL6cFgBcg9wp1
24Do14m5eedvuMnkxSGXo5m6THTx+aGcipLfekadpqtHF/H0Ts0yvnVJC7BM6AvbE1eoYrOsNBC4
B8N1ApIRUqpWydbM7V1sZOPeKRybSXqkT2kzQ2K8LLx2vxRueS3c+srZTLvcoB0NjAWpZR6LifdM
vpWAPXjLiVoKbbLsJr0s/FhB2tQxj7kMXNgQezQjG84tBtTfLrFx/zXibiv8/yJPjJUADzRqs2RD
Kf3viJsXhM67nkDiEhU6YUTaO5gfkDDP+4hHdsur7P0JkWoYl0MXFln2gUYi81M3JzmUyJvQiZX/
wkT+DrTbUA/QVBrIzPby/vdFJb2Bp1Vogy9AoX0N2AwHn9XixpsoFgMeJ5Bce51Q0EM5pWHGpbv/
93n7H+AkRn/d05n7QZcNyYD9ZVk3mtiystJEuYK67JwV0WV2lt9mYT5MC5wsDigyPZkk5HnAOTEf
V/E6NDynq4hKRCbK79F1TuT3nGJzfB08Nk2k9O4Zr/YZcUz26Kzj+7+/6H+AEW0XpZWrkS+lgob9
sVr1izstBMmPuCxmJiosBccxF15YuZW6s0srIS5ObX3bre4jJSqPfN26a6c2pGylN6kz5jduOrhh
2S8kKznlvsR5gOhofvz31ylB4j8eOtc0Nd3yDN5aR/9jl6mx6qdjmoDVOVunXse939WI+5AQfC3m
OqZiPp0nJc5AcsjSwKkguMWVqN+rXTMeJqdRUK+pGmQE5+acAJI4aEyDsTV8/CMjokfQAZvebXnU
9G254PyfHoeWb6nZmJ+tfWmoJsL75g6hPPJa1xp2U659ISeNnYaGXiThHHHjVah5zHFR9x6VNUpO
todRuc9bGnmwii3HukegaaTW2SkCwpcA6uL3VRlsxC2JcabA+2Kyl/j9ymXriRKvvxLaefcqr1NU
z2OQJOz4rlsHCm2JE5kVR2FZO8nJkK8WaFvKnDYXB7GtL/IfVyZGgU4//PuHo/3DieCiAfZUQEmL
aKoNsPzLkx/Rm0ooHx+O5PTqkrtQnpvGlDG0MhBuadeTc5rLHySlXbSRs2FqWSyQ0H/Ts/T+P17P
9jD88bBwDmjst7qpo/j+42GBaytzAF9YtHkl76eelYDN6bSyHewzQdg5LgK4ZpS4I0kvttX96peO
Oc8hco0kzMnUMF1u9Vj//rr+gXQCFUUpDxmCCVf9ExxoHcR861hO0KO0mVIVvovj2tzVo4oXLVIq
v6uNQC6Aqtm0B9I7vrv11kbUo2mNYlovjdh4qTt32H4FsXffYHRZTTowt3RRil3vYR2NxUpxBrf3
v7964Ke/va3AqkiXXHoiQFXNP+RfbV83uDL7ARIy2k1qMwbLtkO72sFtEeQqtfEu4UmAhsyfDPN7
OtdgckX2OG0bXG+bW7LK8G0y8sFPlSrA90Hl1YJnoxRpfChwmqXkUO7Qf9VvucFOx2/wUcQYDyFt
Sa9f3TWoKJCbMCm/dVuMLUgl4fxMH25W9sFqdb9HMDL/CxCIu0eEuG9FxgIlH0j88TbvFMpWr1qP
8OOPpaKfm4rcObtnty7xQinboNh2fVC3L1Su4SxeGAzkaKIr2HdN802zjJcWavda6TU+CLV+Tjrn
16rFuB+zCXlay1RrkcTs69vabqYt8luEP65R1HirmVKpMaJNdq73NdVCp5Lp1p+q9aX4JRdVRDXK
wdAw0BnpfVvrTmjak0vE3HysDbLqt1kalt/YIz37SBtsidsUo5nDFnPC0pwrintmr3nvFnxd/Vze
uSwhQYI2uwV130Nw/WwjpuI2cdBDrO5+yOcPoyIN8D+eGecfaCDUcTpNQyhJdCC87ez4y9mAypkB
EkecX9Xqqwba4jFXEaaCNaVx3fHKYkmrketBwnnDj1Tt88BasuH2VcU9eeuk31RsK2EuLEJi4uGo
a1p2N/ROIMdng6ABJN6BR5G3MqtDKJnBTM2+qauYwYvj04iqNCQN80T2gQilQoTnDRFdE8rLoOvI
Vy5ZAEjT3ACmRgtSMogDLBKsTNkRtwcXtJzHFaw4XgNBtMEHeLp7Ah6VU2+W7mEa8nNWQXsYpM3P
5I+epk77XUetS4i8CR9jiV9ydzJEKeh2J/tCEcRtxiAocs5sJtoPs3h6FN56J3H4ytQvqxsPu2Sc
r9DVLArbJogZJw30Pn5EtC9py84hVx4zGOgFr0i+LabbmMAQbXaddYSB2TiFIxkwIZ1Nu67Rb/W0
Pg5sx15qlvts0D6I/foonar0Bd2O/3+DYCR2em0L0iadCBNq6DrE2KsAFV/zspxyVpjkmZF3t07g
1J2iUVDgdW99RxsWznOC65V94sQ3DkvOdSJrHzHeQ5ZYIQ6I3dCwWqor3pqmjPAI8q4WNjKAdRur
jeSOMVm7qggeyqaN9vAFPbmGzP3UQPfBhDcW8d6VlakE6FcAzZZ9Oi/1rjSW6YhSpX+TH5RpNZfZ
AGetkxVD3nbEkjechFvzgh9vtT0S0tRbzLjj1GyZIzX9h1bTBFYzfLNaKw40q5h9zZzbwJ67dR93
6xi4FdXjhuZ8EwRmBHVvJ0Edp6Fqecuet3GixlvfT02bB+mEYzVPYy5+RCZNf5s+kDXZneY6eVGd
LroUIMB1Kc5xzgDb9YgfaMhgVaDqS2fD82OSpQ/6ysqGqzj+UrkQpwMOsxhhq83qfoC2t1Xs5lWi
3SbIw044mwipwhzdGEd9MtVHnXSNpynP9+0AKLNqAKobbK4lqAZ3o7cW+84AKE1NwSmsjHQudO7F
MrdGJG89rnrW+HVEa07HTJ8Mo687HLgWHuyARWcnly5LEA2NwYHEYIIlt1R7mtG3DRB94Uwif8o5
zy1F7KB2sjvm4ZQEs3zXzQN3WY33SH4jx2FGE0XaYZC3LYIAphhXsZ4WdcfNhgu15AsJAIBCpElO
ZWMNvkog3VE+A3IH26g6FLC5z3BNIELb4jPtsVVKNEZZxv2wYAJKS6KUHM/QAEuLLJRvRjwzPMY5
18GXCMedUnJ9AppfPuTjqbrVe+5kRYAxxdg5vUXYxZrsgEuOOfUYOzlZ6lW3L4TqMQveT4XqBYOu
6mHaGQf8ojEvyqRiId+JUll3sGukxW+82LBpwsDhj1rnLQdz4JVPpnKqsX7cOl5g9U3/IOozb1u/
VdKSTT62637NogdwKg0JlHZAC0VQCBWy1prxohptq2xmj9btMjq3ovKTNmXmdSPAKsFomSmWB4Tu
gTlkAxPSqpyAp/fyR4/umRObQP7/hMtyYlvtrlOTQCaTuk56kWANmQbLheKqfnGwyVSub24TtVVx
LHsdlCoAFV3PqGMMD1IRG5jEsSU2lpXENCbzUB5XGEf8inMgBAvixhQDMMFl2VmxZ+7GcJ/mu7H8
Pc626Y+OCixbLRGV1w5PyCR2kPaa36ckDMv3f8zpTZ1K/dmz6GJR0mYNFcMsgN7dN7vJeRp7LKQi
GQmCtknpHtc4kJeHPIjbjdac0EIHVdW/1IbQAVtr56CmFRbHbVtLlltrMatzPDvPWRt/WisdV92w
4bM6Tax5vssMKDEuRQcRVL+LS8jUZp7ZndxnyoW2DwTEyWNkmnfoVr1zk6s/ilKhqLhPyGscWaej
LfpCjk34uDB90/M9AV8HlBwCwlCbTgQp3nVhE+xlc7U39pnYQro9SZpHxpBrvj7c0UU47DJ8R8QX
dkeWke5kTgPREyXY/IZnN4j8/cqI7oxtxjERiIZ2SiKrG6Y5g2Xu6h89KPfXjZfMbXrydBZCExok
V2pu8ZTb2lphaKL6HoNm5FB2+HNIO2yMiz3fj07/GEfTSz7Oq1/q0IPZbNMuukEtOV5L0jCa27b5
iG1VHOVzJ7CCG7X4WRVzckx0YVxsr+++9I8NJ7k+UV6MP5cLOG1rWJadqhJhczvqQwq25JR8qBuf
7UkBiTa9TgaZqvK5kEf3AK3ke8IEpWXN3siRxkbV3Kj5SZjb9W/1Gh+zku9anRkwS9LvUbV9Umnk
y49DIXCmVw0Cc1Pcuct7VsQeH2iM/dNer0ZmnLGucx4u1U/Jw0/K8hy3zUtWMp7I25m2zMnvbSrM
q7bGhef1hIk4+Yut8I/qMQLgQn9wY7rJDV2ElV8J9WxORH3ip2hOIJ1OaDR6wdrLpWksZGl1//9F
t0X1e7F1F+aL4U4bmZnKBDWNHhkLyo+gmWgNiAtaGkfvt6hUnomYCWWZvfc20m/7hZM187JyZ+hz
vJsiZtfOxX5CAC/4Elzag1l473QZp2csuZLEkHe4/LGa2WGPtlSKTlejCssaILZUeivICLQI5AQl
5rk5VQNbaGv3yl7rEdYiu7+PkF8cDCe2j9HiFh3qTnp2ElNVOJ+ZzBUHDlAvvvEZiwtpNZpBPIU7
i2mfsnqTOebSNxX7NsP2rSi0NwVT+blgUtxnTBA7+bElKX7QIQYwaLnjNrgwsvATuAMVrXQzQQSi
3cmHA179IZxw6rYpvePyuXE8Pjl52rG44OYAl8ERytvDvCJHB7kKyDNtKqw0jIy42WW2Zh+6o/yW
eXcdksBDneUlOY/Fh+O8ULRuf87TvC8Wz1/jhMEH3FwiDXJ9lgwGRXrtTkwcmh3NX2us/rLw5Oxm
5H4IJ5XJ/6I9lh+L08KQ1CCsi8mHMHdkfau82J2Dpdy3NHYko4xOWcU9tHqE8NlA75LZVRv4FctA
BznW3kW1tJ56LBE9JxXawqquyewS4l2MIg8dB2DNLKGA5A9tV0jIsso+zUv0geAmCU25J238Qm1x
yRs6coNOeU3kg183R4qJvid8sTbAGGNIueWoHAsXVl5+DxGdfq8T5RO/dnPqS7Bmyh8F536qhWJK
jrkxUti7DHt9vmttVOPye650fIUBhfHxEo7RqiSuyWO8XvI2XN9Nu/5Rly2xViS3nOW/Scz+rk0d
m5xi4rXZXQ76K6HE3nVT/2QpdeFJEG0CFrdMHiBaqUesCRGpRXEPpDD7Ja1m8leTNFZae/cG5hzi
WIDyy55wAQQl/pqaGnbM6tcAVTDUrkZ4PniHOtnPhAWedVxrLJL1s413lExTNled94yAj2Sn5s7J
5ihJ0hpbdpke6ZEmOhABH2ZjkBWvq386qUgO//8pQsio0wu516mfb5QPcuZtXW2e8/o3/pd212zC
l1lbfo/Jop9mi4vcUaeflUWpu8fNcmjgRMnva560mZrxIeXgVVxeCMluZzeG07CJZ+lxBrckR8mZ
Oi/Gu7kiK2jemCQJhX1tMY5CnfPU3mYtDYfbRDNp1o+a+kNHQ+e3iRTl5JRvEo3tJG1ydyBzg/3d
W8fL4LYxoCOXQ+yIH62tff9iBHoEPY5F5H8m6EUycZmvZd6hoE/Kozx7stz7aZX9R6araMqdnOAU
ffwlv5J0v/9wbILbmokIvG60Db8RPWBEvpNG/qicKZRG8yU4NQ6DO4VCy/fl0PRvBh1/dCDrLwuT
P/ua+ykxfaSl+Y7ex70JGaxYTGFyl5YnhDG61xYU78yZLIJlzTAXclcRSVkzxIosqOqoRptb2Ts5
aJCkiYx9pT/DiZ7liJlus4McRhto1AuqJVQk3zKwFlfJj/U2ZvQp0uMm7s/EOmnD4rcYdxd7eVOb
ugZsyF+n0XFPopt+ypXQdpq7KGXKs3o3OmN0R3HV24gZ4goLOA87eFJY45MDA960BDwy7qZ466bs
sShZaTIbhGGFExojomDJSvX1lrx0yy62BEfzQQqc03LwG5LfG21wA8lypU1YzKg2+wmIw+yTfbqO
PKPIvb/Et92GQBQrEYjMGpd4og1voljTz4aaMHN9P7pueiCXgDorGjP9Ve8aRHxjkAkdW19Rf/Yu
sK4xKQH18v1pHMYwVuzctzvN2Eft9OREcc/aj5hltm+WEiVIj3+YWuToSdcacZo77yUdgWItsznw
lZsudfVbMfkflGkmBMYa6Pk4ZESohA1oeMt1dSRV8DAm6FgsLa33KANR/uH4lL+wVrIRxensBhqC
0MAgOnwvZ4AxnRZf75hu+zF+cReUeZE7wvBlTrpLDQrwRqE2fmZk7/I7suapjk5We5GDUqOMnwQQ
iJOLxXwBaFeGbSepsuxI7cnT16Zi9Svr9/DgTZwj0Tb1W0t5W03ibsL6tqf2m3vA1bBdZpQ7ud8L
fEkHZcteig9ejRR3pzJs7WqNvKWWTHi0k3aBZFzpjjzdV4KyeKsthaxwZ3CwwvEVI5og6sKVRyis
SeVDKri6gbBnJVzXAtZvZHxYlIZF0m0eemG5CAM6uj8KPbtYAx90lz+nEbBe3yLhox2BEsoZcn8A
F9XdgbNnLEe/Jbxtl3UrX4NNNpDhi7nGljjmYzefcg6/GjnrvXybhT4wzXb251Lb2zMGydp3KxMq
P164GuJZzo11Uz6hlSCTau2R9GBn3QuRn4vJfDa3uo/a9Wi+K8qwXRexXyi4PyuKFe/atrb2cn1p
9IWPk2M76HK3wtpRRNtOrvEbIdvYcnpD7NT2QcSUB9nER7sjqVtOPUO6u3l6oFhpoMmNKwMeYtrE
JWuUEE1RUsUbuZV26bzMCEfySjbMgn74LYDF6lJylKfkMbO6a4G58cZeTBS2nEyFSNtDVrfu3dJb
3y1B7h3AlElBEf++zJJ7Z9WIfE65TfNJ768F40Psuqe6Xn/2A0EXbmT6Fk/EXs1bLeDZ1UPFyexL
QugUnRIQWoU4r6V+rUHUjrTTaay86S+7dXKiAwoI5LVeDslaUeDDXj6cloVQD90GLVXy9r41av6J
o+2niChkw42gT5XZC2NB1mZl9fvJiIO6yKk/RoquZaTCeRCoy7I85xr1yxb663M5IymebgytoxTM
nSw82h6bQMnzTPEjmFpVT3d0BIaYhHD0d1N94QMWwYBvCwucFRqrUlxKUITZ8LBC2WoCnkynVjZM
gdC4r7SEh1hxabTuq+FhIk0wILx24tOggFLLq3FfpjZXXj+dnMXrXputDxbGM5RJ4hZ710Lc/xuk
U5m/FV4+vK8tpY3yYiSDaN8SG773dOJtB0VFaDLOh4GYAgIu4HKAPI+K0uZ7p6m+SZ8ZspBwXJIS
uoSiS3UGhjLxHhzUrL4OdfKO8XJ9KDfg0y27F0d7sAozDjFlI72IhvVJ1VfweeKQGetvaHgtX4YW
dZtjKZciV+Mj1Wbm81pd4jWjQ73r0lNBfdMTt28SpMVc+LZwvs/KkDzQDFbskVMQH09rwP2kBeZW
LFmoa3w0Ew7jPOdgzwB54ORoda4847Mis2gfiyq7CBUaLRE1CPd8K+Nwcmczm2xf5gx00J6Tg9sl
ynNBBDqIN7/9OhT3xINEJ72qr7Eg2aOoSHBfjVIcGpDbHS0SfO/okj7S/suMvJLkQVnyigZhQIuX
PNY69LTIp5ts69Ad1WJ4nNB1OdnJUJP0ipk+C1QbFQOn/pVFqgqXWjnq1ZDcFZQZ7TavSUDGsLKf
esojzDybj2o9lBR2lwfTmXqsIJMKoWX6nouQBqbDvjZUn5NIqi9PizXTA1SOzncaRI6gFf1+0Br3
bNXDh9MX7nPZO0TettZydEudUhpnXS7Ctq+FYht3RKN7pORF10EwLpf2qBFmCVc8iYRErsK9rxI/
SQHmlqb2rmKi06uMUhWS1tYOdc4ct4HkGBPyfj8m3oCeMnfO8k923e71LhPHItedc2vqSWDl8KLp
nKUXhbYGAhjpluE9iC5rtmzt7FNBgG7OYdLHV54g4yg/rNVwaS8h5G+Xt315MsiOvVZN8tivOEkm
noc9Zc0lOXm4xZTZEcdyZdyMyak+2QoSBeia7QIoJiYX/SHa+qLlsyPM9lunz4gLY4tCm0H92XsK
em8VMQOctL0vHU0j+c+abl1ysW+LMRGEdYJs2PEo9jPPwEi1xL3bK7W/qvTcZlmyhf1HT2Xmqu8N
HJ+XIw/KKJi6XTuSLls7Pgn8ivC9m8iFl56YZAy4Iwl0brra26Nx6tOMAOjceB4WPpM4zvRHY0J3
qH9fkXTcSd3h2DXpse0IuHMjJ3rNMUL4GUl1WEKeelNlM6Fr6rBSEkSiF6NSVZTlFd1ucinYUEDp
NL9V6QKas9oi6Ws+xsJb0C7T1FQTlF3HbeHniFXvQJ39zVF3BhcPp5ShfNSjvZuWDRG6SnQzO+pp
8CJqXq1OuRdquh+b7hOM2MABofnq4qTE6CtPRW3/SrKsvllEZT/AHwEhjjeOiNabkkgxkJ52Cq0R
qcfq8n1oTfXiVLlOOc5o7Wv2vfu4qjCeRVvOQ1WSSc9f0YUHpFsk+aGyN2mKVKVMKtpct+21G6tO
tRu9fB5R71wyyy6voiNgRqlm/gOjXSkWoCMhGBaNs5t94MpKvUcRANFuN+rBA8K4EDjJMoAM5yg6
ZvGMoLu4mOb7DIRuMOPT0gyY89dPC7b1ljLE4VTF+ktNfMVVQ7yxp8tw58Xj94b02LtCODqK9lL4
iaU5t5pnVYHZtY7vjFEUGCoRAKXtzFe4y8ntHxkDhse1yQNHCdW1GJ/mGeGREpMHZzaQi5TP0lpX
OjfYd5IdPlPKfsk8DM10qveTEm+iO/qOOisSBxaM/I6nGouMuQEKVnUswYFvEVJEt4aoWhyj9byV
TgWD3Rb32jys2Dft/EJfyuiLmphIw0nQJ8OXNnn6o7RIIJpwJcBwj2x3EcbazdU8zThC04mHU9Vu
2hlbWJXM+e1A56nIWfI7UZc+ClY2wxjNv5ymprgRu2G84BOipYrcu3IIag38k+yoHAilCorZnpGM
MBHj60L+BmVMYCXo75WcJxwognFYTqeSoIUIfG6pi7gxl4GAfVAzVGIK1gL1x5w1xtuEz1fJQxKx
9MfEdgoyo90xVIDkQzC/KxGp863X5vcOm0w/atlPbmYwiVDtUBS1m0hVInYNabFkxrnXol3dL2qH
IqnI77w7UidxaFcgD5vgDRZU8fyoaz5MszIvWZnC0LGg1kt0GvSy+g5Nmdigz11fumds5345eIhH
pnmz22aM7H119BSVDMKpZX8DPZC77aJuVhewE6xO7Ts0FTacrKRsCq2csqLY1Uqr9pvkOM7oCqt4
jk9Av4HUZ6yK/dzPG1vtqf2RBPX7Gve4X7n3xgPZVsrdqP+y3CejfslqdyS/cmaoUj26KKLoWbhO
qIvpNFpGeU4K2DyWOvQEDdDWsJguQkIbbadQ3tC9tgHJGgAZVvoIoZLc0Q3w5QhsFH62wqo9jgke
WxzAGqsB8WxRMpLGTWzqVqSuncr8GfnJwcXAacz61oQxh+wd80FXpxvyLA8as9ZDq5KK3xVFFNZC
dXdeHcdXxexCfB53htc3J+Ka71qSdQ+qKn7lxLwwY5hYB+BhYP38IlK1y4x8btctSeQnDam6QITv
pZsPlD1T9DMm6XzQFCJh4zG9yj9ZCvcgQW8pDzc0G7LM/Uj5xK7TzPI2J89nojXwEtuGesEZyBza
WL+gtQYiRqFlO/ymM46x0BmQi5NG3pyJRHp1tSK+1yn+YKnFLjCSbncoq2UNU2Wh/1WZlHuF0bl4
yel2DnWvrY7/waXbf/e1ccypJvYSzfsHgVmmA7WpCFF9iehoBPPR+jaGlUCAuljqKSIOr+O/uu9z
48Yhj87nsXhUUjMFeF7Jw4kyl0aOCS2RSNA3CIFSjlmTu7161jrcNEZldo8GqaonsqsrX+6RUUcm
6zo3T/IksTP1e+GKj2rmtiIx2CVYtUdAnbTKroak3pVdq5IxVvzuIg1+1RyHc6X1yU7E1INw2Ai/
0JCIpSI9RsXY3ynjO+MKgs2VCc926xXE0VAOeV0RqZBoH12siDOgwbWAa9nFDYBt08FslQS6niTo
Jv0IDPG6sPUXxOCi175pdIYFUhKCA5V5sbLu69464W3AHuA0xsNHkdzgLYnOjUGga2MVHDwmve4K
9mhAt9fELeDwMbYsXbeBpgk/7crQiFyL1JVrPnG4Jw6yLKEDImrGeEh18dHhxtgx2k2hjZ8NN/KK
yj/m8p+prbAL884hYYa3qDgjTM74C7CeiClwT/z6sITEdnkXqWrtXf1XWizv8m+8bn03avOXBLKr
LHoeN1PGphVEWIjuRpmjQA4g0aaBQQiNvqr7IlniHOjFHs1dkW2QgF1/WK13ny8d9TKNctRm54X7
WMOwQ5psbiwQTETuCZO9wAbJr5rR8Huu1XLT6aZ59WFpBNtJVtDlszzntRbQPjeHAIFPyQZktlFc
h8QUvolMe5wWfcZooX/GGX4rKaUQDl0WZA4Cs5zlmaco6ByprmNAmm9zq3qejK1wGtZYr0zl6Jj9
T0uZzf/4Nhl/E4ySfemSjLlpH1XH8P6wVtqJPSSJmazEbndnzUjnfZlHNjyAs+4aB6uUm61vhhZV
jMDxk+5YX5QSUHN0JKWnO9SGuZcfD59aWIruZyLwcFlMx77rIbpX49OknDVUZkgowNulmJ85BAyQ
XllhmeC25vos6ex/PymMv5nQbEhQwwW79myOiz9FnW0CAZMa8eSTH3XTNMnCwjSnD2me/Yx0ZTyq
xjeJ4Ut6Q8JC8ppOgYt8nBDXNHUmDBo2ng3t00BBnTnd7zmKfsyO4x6aGsQ3tu50rS534wYAN833
ohLnetU6cG4w6oI4tB0BZFS3aXrzH3JD/W/mSH48w+GzQ39s2K7Uqf1FUlRDwGgJhcnMp8srzS90
JnZTGuTzGh/MRgi+ePnsk68rgSUJIUsNl1N2HDx0rpzyDTzL4/zJhObCfHuQhqPBwSeBctgnte3z
3z+Sv0skec2mg/ELmT7e5D+zC/uy9LjLkP4linXMo/U0rvSDKeh0FK/ojs0aYZiAelwM4FOihOlv
Mpea1mPKA0ZiwjFD/aetctP2/o9M0iaThBCMLZQBPfefQm6aF+asg7zyVbWkSU+9dRv4RZeORcoP
vLBA0H/sIhLAcTc0x0bd1k4jelZiNH/Z2l3+4y0iTuEfXpCt62RaaB7Prnyu//LBaqTd9Rm0w6Zu
1DG1DBaNgcZwVnT7zNeHYGxrSC/oTiq/JZ8uQOii/pAJGFK6lSB5wsErvH1soSaYEuTwXSVe5WPA
nn1TaDDdPT0tWkWkDg6xwEJaQdxOQrY24RNaaw6Qv7lx6mblId8UXkb0I1YZf8e0ueRk9YMnrSg7
3FW9U9v6pGvVr6yLwblszlf+oMd9k/w5JRygIBdFCiKzusqDLURgGdq7hsTqu5lGst5AFFkpzOkR
4+xOSyhVW8TkBnBfhKZg9+3r/HtuJeqFvmXsLXqlPC+e8wJdg1NrjcSxzab+rUqmj7qchrPEjke9
VEMN3JO8GI6ezCLW2no0s4FmgDb+aXVDBcaf1VTIGEieNecs3ztM+nRECq2Bxm7Mc//LiwvDN4xJ
vOtj/wquyV1VPLVuR4ZSYt+wbv2eGaw60xkutWdUjFisn6qXt5cOZrUsjPU6l6K6tt56wgem7J0l
S8h7pXPOZGOiblYN6xFWaZuqCfPYWdVshFXXMSbUsXVYasQNTDqfZv/ZuV5x08WbFEyNs4uLLY6w
CHKzV8IUj+T8ANurYBSTfrDSLSSE0gOkS4isEXLelR2aAjrUbjt7uU9QsFPdlCDLiWM3SFLTC9pW
T8+S2FqrTgktqqXaLaofQ7Q+uMsXb6h2Bo4M94Tk1U+68TDr9OyYMeOxnmVTuEnNwT5lTIAOtjHB
E55tzAflRgDxO7NfrrQe21Z6kyPd2UkB9Lx50yhSFl92IGwSJ2Re3DWl8iyM8iPpkcNK7lxKq6ce
+0u81DfTYP7Q6hQsCtZkZjYGPaIQjH7bIB/gBj39avShID4eDtlkyoPgqqDCdsL8kiVsch6p6xmJ
r/dzLm0sgUYgJrt/a7kwRlR9vqV4w0V/pbVC+5I2pREmD/moy1VHamUBgrxDVyk3Of2gnYaXzeaP
zkMW0g+15lup/iBW4pUbpfV2DlEwuyVGl4F2xHeK9lZeQsrqmUGdTmfOo302JfrV1cUh9yzCiTf5
PR5jfhpC7rpuXe9j9ezpeKDguT6s2rbxU47UjbhbkrD62U44Igv9HoNRdms17X08jupZS/AxpQoJ
/xA7fqtoALLrerPmTH3VbFvh0hnPrV4fcmDUe6OjxbNHndEMub7H62jux649TlY7+zbO4RO7z1GM
ZNnEsVEdRYTNExWBFGSmupn6bYy8stDtfTGaH5npEU6DquHQUjoTrOP4mjTs7YYZfZbG7dguK2Ug
fbu3ciA3qsoUf+zY/p1uOfUbUKTj9YMOU9gUaUjNkkfDqUF3o/9j7zyW60bWLvsqHT3HDZiEmx7v
aSWWOEFIogQg4b15+l4JVvwt8VaUouc90KCiiiXyEMj8zN5rj3v2J/FZauEnxSirxXAUBYK0eui+
B3GWnbs5v5I+dSwGLT7K9EppvxeVGO+zRHTbbA6fWGAOR/XbnxpxcazKOhq4IOxsv0yDARS8WHMU
3RXsGsJSNRrY81mmRPNTZVAHW7ibvCYXO1OKJf8wPHoieKlRstGeXpwaDkpcBCwoSS4GCYvCEELy
PsUXewFmfybKO3zoSXU6ZXgGgQtes8jAiWxMw4WY7c/6jF+S4FFGoUC0Spb65BUzK+2+LfXUYvzq
lVDFwjz9SBmmVkTY05bDuy2Hb31n0RazFF3m8FVZ/Zjn8tXKcoPovTw8yjJW6E3JTMD+rmuNgwjf
9vaHfEYeyEz561KkVkyNmCyRG5OI4jTgeIkzf2UU82ky9PLduBbESnGRJRV5q4gSRo93JTa8Z7B4
TA1K72BH8UrPOg1LMnBrY2tkZCLpFcrIrifKIGyPkLyVSzUdV07V4+7siYEd2dn34aeuxa/SWZ2D
tapM15GcIf7PHO7qlvofmcxyBXiD+yAHtlDk0m2A/e2kD/xn6RD+FhcYh1pDbtaoU4klsDVAF3OY
oS610tJUdS2bCT1gwwsE+ZZKZLnLdGQpFJkb7mekEdsob/h9Vj8IO2kOpP8Qva36DLI5oJBxAh5z
q3gNKn3cGE5163xpnGg0NrbHmwWIl4GI2rZ2JfBXBNKVTNpDKd+6qt4EwRiRiAwEe/KaUwuVo21B
bEcoEQaqo71mEkjSVOk5UEiX0Ee2Cztt1fr1RrYINJcR1oKDiyOWr0kYsMcEpyb77ssiHKn86Qry
O9wsDvdw7J4Sk/IvCmnFGuXpXvgE0oyyu96nLtYteA7pDEdDxiRw6OrjWubOGoJgdKIM4735uJyN
JgymkyMK9wqmcZWnXXxnIHDKlZlAcRm5Z1UNAfLs3ehuEkw601hTt+ZfMoH8N9WQoAK7Y3OoSFey
EOu4YK48e/Hb3AkHEmfpAFbyxKHO5bdJT/x1ZCKOisf5MfHkQeMt58gHLsLmxmffMrQNUVqZdcbp
7e/1vL/XNSs+p2CC2UCjLdN7CEZBaqzBVaxmoKqQDtx0vygRRBogsxfy2A4GDvqWFU0n+uqgBFMW
NhnG5T+VaggXwbzryFkrRRhshs5nUYkwe3lm7KlEJDOHP1qHYZj7nASESTIPeMsS2NJWxRKiwumB
NCVqmDp1n+BT6GPvbrs5QkKN2kPVOlmGQcofp+qcW99rUgruxYNPwpVmXAg4oZwy52dDBuAClAhw
uTjTKgGDLTXjPMUEljZ6jbxiPpdK3legVd5kXvZiVWaGT6o8Zd6dzdzxanvjHUXJcDIMYUIpcrK9
MZHul5uSlUmLcAvN2sqA4X4qTeOW4zPZlFFzUAUH2X6IoAIvfWlKg2Bp5GaIaYh2JPRqVeIFKXSr
etCH4rsm86P6o8ZkNM2Wd8qs5lvCn0pPxns9yG8p11o9w95fFJl4/79oQZnvFpWMZHwB++OQDXAt
xuGIwtbfjxPiAcnya0WgkPo2EBrYREINJD7wYW5jlzOS9fuPvJwui92kLZgLRq1Fqy4KeRxC+TyM
YXdEzPfcN5RSQwkuaRJvJKGYeyYX2boioJ3B4Rbx4nibSgQswLTOjqkzw1mWMV48ITyqi8UGvlhe
EDs4THLd3SLLaQYtX2UeRVlox6d+mp+Xr+t48k4oXawjoLdrHHjmIcqDw1JWRiHRoK2LNmFOmeGm
EQAARosAmHQN70HGO8WiPCKDCb+06+L0LIR8CDxJ5VDVWwEhcifLKL76NJV78um/hhPJjlXXAggi
C2GXwETGPYy6bhHtOOjVGWYihQg05+BtjViK+yybD++q9UX5uLTRInMQnSHMsGNQc7pmP0RTVBAe
VG2zcZI7PNnc5YWkLGuj/SLhGW0GUR3PrOVtOIQYwysZQDgirwUWUGh/UyCTvtz2o6G967D9Eojo
HFT7OJiYy3OdE/cQvftJTVBkr2NbHJa7DIPCPjMa1DyIM0DY9SspmMgvIA0S4gkNarSVCgJ4zI4F
SG8O2NDa2D3a0+W3kyOvi6OxeX91245TRMoYBDpvM0cam7eChcbMNcTaTsl4ijrBPEK5OQD12PYp
wga3cY6zJ0m4srXd4qiso9xe652RrUfnFUtguObhbfcYaK7vjsuWrmUu0Y3OAgcOCxNl+wr3aLnz
TT/x7sCGO3WcZm1pE5zDaPwUi/whgkl1j6qvtf0Wo3+u0p3EaxOZ9QkvLZUAfSAZwWs3ptxcaimk
JtWAeyPpoyfGY6uWb/0aOuF27Fh3iMmyc7JcR3M9gOzpCg/+RuMmFyw7wcoRaQYuKyvoE4odKubo
s/QZhPctxXaUBvtABNflvVrmj71ez2gV+RoSzMIrRMPwYKoiW5Vly3WxzLpG5Pe0bc0B4p/ig9Ro
A7RjOnb+QQ8II1NNxDhhlugzf7y4tb62q1LcnCFEJl6xAclE9RVQRXzSIjZi7AMfEnCcYxdyrsbG
m5gz+960kcsUbvNiJDg/XJ99u/DTtzZhYR2I83L7h2IgpqarHuPe6S71rLGGU7rg5TuouC72RsE9
5Ba0aswEHc+/r4R7WVhRRpaGK+EH174KHxfZlzfZL3VqT6tIKfNQx8FhBbdnEdWsLFUjo8sTDJGn
AX38MS7Hm8ZCn8189FXG7UHq075uRp2kVgyHijox5067Qi6aHqTP+lWRUpeZlGBg0jTJLWIryu9a
PoFxS8+JQQgE25C101kPLPJemsCMqE/R/oX+VG0Dg1zqJs4fF9uIo7yUsT3B7tFtWoSA3xm5T9HG
SqCX6PAQSAElEi90vOrERCIHqZpzK+56bE474mfOrVmNNzb1z6MTh+fOpqEfi/5oaCUBEIk9HhdE
QiICGFxJ9GkRpI/CKPdB67prR9Q+khQyWNmcl5tgKKwdg+dhFdU2gxCFmmOiURwIp36Y7aagGYiI
6avsdK2VDJibYNq21oQcQhLFx7yH3U8Xz6uMq0eUgA98UC7vQuzIDBEADgzUcw1BAy6Vbz0szEPd
6/ueFv5S0cIkyIYBP8AtJmJsa7g5A5dOIXmj/q0PQWIojsRyruihuOa6OIdJqtGN8oI3orM2zAbO
UwBhA2rCi0Z06DqfpusCFFlqzNyj646JKF7urd6d71NFR+piFmBwf58n0afU/sF5oWskNTaLsfhc
KSBJN3VPBOyMW6+Pi02mlYzzYuuNlu9TVvMZtQZHuQ0keDOYIrnS3xlQFKrHMmhoVAfz/RhwRh/H
JKXnLQvwoCSSazbxMmdvlLzoD6ru20ehObD5S4tzF7MacHi52RBzDEiEEaM73KVICdeNbjjg5EJx
cAI1RVYuBQO1zG6O75Oe+yhOaNRN9hZxibsD/DI7lWZ89qVp7ckTP3edXb8rmsm8SneResvzjhZ8
OC2vzjJbz2WFCib+XgQ0j1Mhz7jHiEEqgj8gW/9pgGzBWXHYNJk6UIMPZMw0rTt/bHVuw7zZYvKn
LIm+G2pNk4B3PBXrUbFklst/weqxylMXP/p9RW0lkO9LptBNGUDhXH7WXC08YF0/oLXSVwEIIxwv
5pc4427Uw97ZRvBRGfmn9FhzYq5IbGMdYtf36ZQlF6H/0cn8If8Kjz+TT5CK0Ig8ghvwiP9uShVt
CtnFNkdgV+5fuMowG6TzUR9IrjLo2oCZEmuqM471ZtjNlp7MqJ3EdVl/S58lC7SBk5Y7Ncu3RJw0
j7rHrTU87jI5jgLYP8K0BxIUQ7yeIGjriDw1VvGte3J6lHJTax+nCM5hFYfHpYbwnPEh44JSfwfo
msy76PU5tk0UCMyINqrZCWkMzCp7ZPZoHNssJxOkLLaRp6akdDw62/BNlzgacG3nNosOwQO+cltt
mfU+o5y7T92AacMk8y1Rl3KNWG+VZg0xUb2gsgq7itRY6wBgCbNHweFewMCCatlnZyAlhCqyOmeA
xx3kdMnD2GjrInFXi2mxhyl4qhrnWZv8g4mc/uCHVbFurM5fLT26h5jRDtCd+t2rpZiGScTHL+qJ
7TI56pcRGGh8h0c084fHAWMkosR6U/pIyMOkuJjRkGwtVe1YlD2laZJ9BY5m1deItdjS9Ngx437V
eNM1Ggg0YtNl33D/oZNBQ3PoPPsbnlvU3KpeJVUEFzI8JwPpyTp3W7mZjA4irRy59cSeGJwCYVse
7HoQsHvJWemWmbvVewruUARsDdJmWwzW+2AwVrjIdoLAkIhNVYx/IclI/mCkNv9hpeNi7mDnISwe
v49JGeCVzCFmbvpO2WH0nDFim6PtqHUU+iKIdkY9Iu7jW0kUiD5ScurlpzUQxDRqdFqgzVzpbgNV
rDMucuz3qT7hdq71gBQI/y2lVdhAyKm2/z7Yt4z/AtZSBTigzxQWHsWE88EDzv2f0+1DLFt4ZpHb
Odtg6qmp/enWYA5KG696InUSl59GH8gFMq7ppndzgZoPKBrPPg0VD5p2rus2XKdj+KbNKQguG9Oo
x6YNSxpusxQLBvh4dxea1WMgpXuIXAKGqRu8BiR358UOanS4TpYYV2yleZXmU1yy069iIGR6iZHq
XYfupK/aTHdL94BM1NHvWgXpQsSlyi48uqkcuWu1w1TFxUWIV1Mr770w+8scyOUgnOWTNL1Xr0FG
tgAqu5aTIKUY2vCs75PSN9ZlA7eONND4p0OhigvMIFKkvSqgWuVjjCQcbTdn7+V4mTsC6k94H1Lh
47qDIyRIOWFE/rlwWN5OzYCK3/nBgpUJ7vQV82TOvAw4dfIiK6L45HExMS1DkRAgZJGgAVZT6F1b
+hFi3wfHHw/Lkleq2ZVVvqS8yVu7zl1czSfTpwpSODumpfgEFSRqznH0IFl8bxHGKjkx5cM7o1Zv
skUJPKB2V/S8MDYQY8s6Ww2tRTWi8K3LCLJUih6FVGx8jp9cDswOyrxcza32Zg2Weybbx92E0Y8i
dL/IMDj2KXoPCsSRMO92b2CCfR+uJ6ZkuYCWUtikjSfQQZe62lZyH7diVJUkzFCVO35Ae7kSZfy4
bNClqTAf5NIZA/HGUAcQRgzMZ1mB0posvL/8E8Op+JR6HvKCON6yvYhQeVjTuZ1ZaDOc2lmR89CB
vz8sDWxj7UyzwF2ovjwnF2yH8reO+vE+4gLUQbYGOrsLZZVKMomyIFV7IvPVk0O9R9vBdVtEp+Wr
K7di4lT3z1F5Ii+dcYAWraZWd45+juYH18CMYnzPCorBShRkhBkIWpk4NugPIP7b/QViCyhHdzii
9OTmVYSEssZ6w/r2wWKpAjokfQxnxltLegWAAWvtWBn29BKfRHMx3MTf8QJdl8QKyayH8mOGoVkD
3OC4fw8AkEoc4Bpo8d9fQ4QJYYvybC49qis0AYlEI65346bywZIsbq+6tSIIj8GXcIb0jYYUhZbu
4l4KalxetRHdqrkj8MF/hvzwN8g+UAS0sbW1NRGV9Wqp/h0REdKdEL+a96hqGQYgs3hvVJeHYBlx
6mBjN2Xahatl16Uz4C6IvUOsp/6HAVMbOyTZQE3MhB7ALgnaGwmCuDScvF0lmn8/hjEOfHfoD42V
PVYzStc5Dz7pIa1hk2IhaJzgGrZohdjl4Knui3NeNN+0cUJE57mYyOTEQN/DSrzumQrdkwvGxVXp
2rPbN29RPSbnBl/AUgv4Og7JDhrNLQqbL7E/xe9Vexk7R300zEfi1z4B2IwAFVX+xlG6vdrCPWm3
PL1RWiPb6pl1hjomsQad2Jw5xT6SRbtxK/jHWd9eCVw6FmNtP4Ex2ZVSDR9LgYaU7eGfuDEL4uP3
PbNv6ZYvbNsStm7rH9hcc2kOMHl5XlvAGDgXGd8mkzBuhp4R/Yndn77Cb3aZ2nKUcn6NkPA/Owza
gKsNp6GiqQpjBlc2t36ocjINEJlaA1FxzjKD/kbq58QS311t3NK/F6cGlSxvKZLPXBwgR8ELSGge
fBEHGxujxMYbUIVrZGkcNKdDjZbbnzTtNYxje8MwwQXWEsldzphlX7ohuubs1pPBcNealCtESJ/a
gq7FJV/vECfAPdTEK4kE0dW1W6/LsBNbmbGFUZOR5V8KpeUM+6Q+EZf5OAwIMCP13FvWp3LQ0nc3
EA7AU6ox/WwiTSqIZLofZPEiZtq0ZUbgZvhStJRv19LWRuy8LiAMZAX5JhDwpOxHts3zdrE+l6kd
bGuMy24RTvvlPBkUOGEZ4ndmss5N/66hFV7LWMXZjGwJGne9aKkqWJAYG5q1NSX1ZhmzDJMb0Him
mwwBVzDHN9Nmlrmc7xbhv2c78OeVWXSffFn2Zzf43hmfqoTLI7Z7gs6ZpuPuR8ME3vYuV0WdUIrR
RStSQAcsTcYuLZO6uplfxrCv1kZdYnzRwh15JksBuQANoax350lED8v6cdmgamU/bE3yz3zhfyvx
Ha7zKkSym+psuoL0ak9M9Tu25e8CnKkjkdVsFoNqiwaU/WRoY8xGkpMnWbcPRc27p/Q6y4guHPBe
eqRvmhz1t8Ap51VBavy+1osd6e337H8ZPcYMfhnsIy4htW+92PhQwDGKtaxLpVvDylV+0mbs38Y6
RssRGu92wtkcnbU110rrGvHNxIwjgqR6o9phE0GGHRSlrgBws5uH0ToEphuCKCIXri6d5LJUaf8/
cOsPgVvoX34pZ/8rcWvfxfmPrxggmuZr92vu1vJ178FbmmH9h2YZKY0A6uC4oMr/99/RW5rh/MfV
VVKgZzueobiD/5O9RV4X4iVQiciBbN13Hb6Rv7O3DP0/QKIJpQBtS3qQ53v/L9lb4nehD2ERFN/C
seh7+R6ZZ6jm4hddTRcbYHHz6s5t/d0QyTcrkdMdGtjVXJhv/Si7lV9hmfe6V28yecoZAKWdPuwb
Myo3UShi1QhhEffdZo+M+0truNVedA3p4nPsXElbOKUdRb2TMOCzUwZlYqzl2WFwuutIm0ftiRgV
A0h8EBUszcgg6KUf9WMUhPZhDv1DmYnHbGJ23hn3Vfc1qL3+jqDZjR1o0dqyR8ScVZ79YcxhK2DZ
/72Yls9FGORU2Xw6sAU/sqmS2s41v4k4B8lXdpg60g6P88aoubkNe2+aaOXDflNh68MJUj6w4cS+
louNNCkhZNEDtYgJAy1yJ9uyDzKwC7AlE95Iwzh3xCfpb2Wl5ZdyCr4WvY29zzXVuMA4pz6k6Cro
5QV5LhRrNupHWrrJC1BbMbayI5Zv5TQdEhwX69qqxvvA++b4pIw6ALKJsDHXM9y9lRnPTJfMxtvA
mdJ3nRjYNzTlnR9EhLz6PTIGWIioOk1gCj80sIcnWZssMN3qhWh46rjOinet9odbX/yur3z/bBUK
UwAFFJ5pKqb/L8+cSbzajCYFSH8IS7t+BPlbEMzOYrJlfGGPQH5V1UMN9rnpLIpNab1ojv7skreS
VmXyNAKbKQfQfQabHk5jG0OJ5Cz3XS5OmZEghIwLkegEPCiu5ZU5UX0wynnc1GHnYAohE8mt45x7
nPVFA25mPVkdpIXBPolxJPBgNps9yjj/PmjFdpqidNWK5rPgZflT9/47IPH9wwCV6rq6Y5kIAT80
wL5rTVMstFs6yC0dCdwOp/I2TvJTtANukwiYkI3kYeVNoLIFNUHAvoXuRkJxxyuQTFxxGPR3cZwC
/omzb1o0FRsXJtNuNtOfxGkXm0VvIIN4/EP7vgT1fHxLwEa4wjENII8fVXn9bGhGNPk3mSFcM7pq
R7GwYalewlpmLayTDdCxc+haapykcc7Ez4K/5j9azU3z/ZfD9/79b/1feZfdF3HeNoQQ/j4HWT5J
24Q0SawQh5nz8ZV1qrpuhBvfmRV6Nc/OQkWWliiSWfxnc4AaPswMaB1p8aSP1OYjEvMqrb6O0mVC
6RfyEwf7fW67+yjQ1OjevTKVQxHWzMNDh7otbjTnAjnodr8iz756Dqrpr9gz462blsGmxQPNQCsY
TxY0rp6xXzNX+tXKI/Aajh+vhGZ8a9E3U4B4Jfr0mQYQTfDa9nnVNFKqdlQt99mgzJlGPN3WZH8M
BwNL1ipxY/3SERUfxecoc/4keP59CLN8co6POGcpxNW18/sLmUyF1lPc3Bq0KLsqw7opASL0tYfL
bQAjBupKt5nSdVpHtHXjUJTIG86Uak+uqVI9dSwWxDVJgMXOE6XxLEv74HTDpmzQ+cjr7GApRAS4
k64LBSdkU2Om8XiYTJPXt6DgdjGyYiLrj7YD9OrJIQJsZavNIYdqtcJQ9kdW8e+K0uWHdnUm2Fyh
FspV8eGHxnnp0Wnot3TEOWv0Rr3Wjb20sNQFhjNuGQmWu4mxtUtI9R2gnT+lBBv/8LyqcbPlEL+B
HvujFLsZzZgAY+vGyVKRPCR/WgwK8NdvJ9rsXO+H9aAM1lJ/5pM72Ur2zsH9p8/B+ocDiLPHAMMI
nxUao3o4fjmNddi8qT/otwhkvdXCdGjFjyALvYdYRi14tvpqNlVyHUrnUS+Cv3Avi1NLKvq6VMY9
yFncO3VvHzpXzy+GKli9IOEJeJFEB69sycLarYkfA5CNqKdIvbXmInSbJ/yxStzqWwzqHD/8igjn
ELMnuQEkbAkhsapV3EI//vdjwv2nn9cg19QmIsv3/4tIG1maid1bv1XxiF+5x3AOSelTHe5LfNq3
1GJWSomx0UjrfqiA7TpyTYxNv7GBfNvYMyqNpjMLeKGXkxa7fbUbS863Ap9UN6WE9PbBRk/fmrbx
9nrdPBgoQ9bjpH1PKiRNOXMtuC+hODkla2RA2TubLepWQJrIXcM+mJF41SfxSJ84bWl27ksdhHhb
xezlO5GhX7I9uIB9t7ImJ8Qm5tPbOv5nex8U1nxM3JFcieocFUYMln5oQYyAusXBi5G0pMvOLThb
HR3teZhZDiC23vWBXz/E7sMQ6fHVa27us+/dOeEUnsrAv2GcLHZ11pdHvFsTq4VdGuNuFmP3x1n2
P5SjKhFOFb/Msnk7f38Yo3aQIYTBWwOAFWkHooPWKF5zt69OOgF6wL5Ge5ch965bXM0l8gdX2icv
z/cs0XJ4zcQwIFn5LOM0OwY6cHkICDtoLPm+MC0i57HigT9sGSym139/sD5sxt4PFEZntq5Kaoim
ipH7y4skB08TedrebDP6SuVRX/pZR1+ihevARbqt29MzJL4FjEZux8CicgXEPXDbZB8x1WI/wINR
CPNFSZ+rsSIKvia+sAyQG7Wko4YxuZ41+ExZ5x5QA/zMXEg2DLoRPr502a4MqQG3pylJP5zVV0bD
6d9/yH+4KVRkKaZaQOb8+XBYiNAxJ3yRN7DgJg9Ai3GMgcTcTF+hWT7++9/1Ty8q3ZHB0oDzyfBU
if7L51mmRG8QlXNLsrHcBVr8E8lxufv3v+O/igahui9eGA4DUrX0j4dwViDj8U3zltQM5GsTyaoR
85KOIj6ZiZhXOoB9UiggTkSokNspXSXUDkkz13vbvGgp5bSY4m1mtuFWFNFeaPZe9yO08gOROyGY
kMSKiJSUZ9KOgo6kIA0326btxBMRAa+QnTGDTvE9oUqFYk1UDGAL6nFVv9U8aMjm77oYbEcwFVR0
Gf/B2JSfItojwJo2cq7a9/ZzB+qAkSElpJVdahuFYG+Pj2VElsQ1wPV2xrbZ/+Ek/RAiRf1O/hhX
J44M1qVwMtQF98svaC6NsK6y6uZr9XMTivDs4EFk+cYEOGy0PWY3MBlCY4ZjMUjCAsPdkM+frTT/
vASxpwGsQR1EAgCJI66dfG97abpBHKqIGFoDnGBjMUiH4zZq6wl25qIJdSEWQbeLTSW3eCndwMEg
b+tbLOXaLuYtZ2qjkc3aqiUWv08Ym2e7KB+KJo43kM8t6hhG/wXv3M5IfAI2cDQeGl1yx/X6tnbb
L0VN3RiE/mVIcmKFOVTiaOPIL3TR7hl1/1tfYvSc5uqR5ZX9J7fL0gD9WlarD1ZQ+ZPL7dGbfKzH
Ciwas2vWN0ArM3l2pvE4AyMnEOtQZ55xPziVvkJl/n4XW/B9GA0ZBtPj/KHXbWLOaKexW6fxRpfC
ZjoauEd7WJUYIFhi2QAM3bI7eq7F5LeTVwbBmI4HNKQNuluSOQn6ctJq2+tlfJN2fzXRQELuSV5Y
x2DvHfzsIoWHYEG8RhAMrnOB9sWca2ML1EHCpWeAXsac0r3XEP9QE4Mxet9y2Hkr12pVvhZ2vulk
ogOC+GoyPnBi/1JFnbGrvOJrkpnOIWmdH55bapQU2X04o7Yw+H9V0GjBhsSAmXFoh22T3sNL2yAv
pvTelW4dsueeDF5nfhw02UTqYFhoY3Gsk46BZTTy7qHF21RhzqDSiy/Mvr9PquWKvfw29byKYAge
iwm5pNDyUzUYEQVuFl2K1v3uoarulIQGPxm+gROBh9ap0dnr+hYcFuuHkCFs4Jbh6qSUxk4xnio4
To7hXZqIt3gkLyjgU765M5gsS4+LNYfS0cplv++x7a0L/Oc7hIxs5y0CM4hl8I/gsTeWm2V3dlb+
LE3tkIe5eS3x94aha5+npt3nw9ixvWpuTv9WW1DOl0qRfV64+cOB+fEGUM8meag4oD12tt7HGxog
q1DEh5uWyOGwrDGDCZu1nhFsZNpBiiyFpAEnoX73QLccU8t+DvQm3ve1QPfpsEgeR07YEqn6qtRv
hWTz5/eVf1kGt22m6WpDdudNsNZgRG2Zjr3R9bpM++noNDu4AS5CR9Oit3atY1bz2UKhQQDVj0dX
yFOW9dPGNMEOZsBdkDbVzRY8g7mepPsUOCivzG6+TzT6j9hPv/gQLpiLSISWAnBR214jn99ZleXl
zhvltTMcoHKTdDYagWRbMgUKfhtl/AfrovFxKsIH6wv2GLq1xPJ97EfiTotsq9auOMrhN3QQFau+
9xTxHMSPm+wZpVnr+ZM+tVc7if4whvgQ9rGc5T4MC88VSAiYR6rL+JezvO4DK9Bs74phaF1H9SfH
SM+GU5PTHXHTd2hfVoV09lPXbNlqWkfsxPG+Mdgv+PGPwWfGNJnWHc5Fb8NG52Qkf8pL/0CL//s7
xI6Iw12YPH4f+jU3TCrWQ/51iFiRj9abl3TgWovxK/p1aEuZ/kBiwroanS+TUmr6bL4pkJOGgCzw
S6Fv78IOdNrNZ3P3h5uQZlH97b8d2b6uY6fFMmwKn1Huh8IIiyckA7e4uiTHUyOydpWI/Wytv9P1
YF61LJRwfzsJrIRgOkZZfT8zIkHPwN1SQ1LDVjBzoQDvUcyNuQmvedF6n5Pxa+yBZiJCtdhImQ6b
Osg2qe9dynkIiOFjqVGUtfO5MxCaQnjrsEUK57Pj6wOi0NY5hOEIwZF+HO5gCNDVqbuznIvsM1IX
BBJ1r11iBGmlbj1GbQUOoWyJTVD/KCIDhalGER0ALCRU2nyY2m549su7Ufc/wfoon2ajt/EyMyP1
Rs/+4rneimVv+W3uSTdMB0I4YUZCthJQlOaUbIoUbphBZunKznwAT0x78xmxDnK8tYbl/GS0V4oZ
Yvb8Kdt7E/ReJIomX3GONDFxi9XbeiJGUq+s4dRoUc561Tl0rUO4k39zO383zt7Vrwhcb4aSvFnh
DIeugRs96PIxmojyMxu8JiyHy8+5ju2thqR1RbZUfi7b4RkQ43WkvP+rtaFxTSBafJIhdmSETBg2
42g/ITDfB2X2GHrGj752DnqCWqPxg43hzft5SMM1MV1iY1VNt04KeDHs/ZoByUYrNlOdTxeBGykB
9sZQfcZ7BveONOhqb+bacBCwE/bkbgLIkfa2isZXz5A/gNoisKwCD3xX8jA5Z58c23uuUuyOtbuq
HZSo/gBSGn4hnk0Bm0UerNG8N4kPTGO73looOJFBNY/DaG/dOek30iqfdDAZB1uabxGpJr45M4Jx
y+I42OZdK8i1L7uAEWMsfpI0X991mXvQBuwcSM8Q2xd3nGU6C/n2IfXqR1DFTMDn7KWa5SdKVRPt
WE4jLJzvheU+ecP0VsztnTbzxXj/MfXTnAA1sFe9xWfGFfyogy9Gr38a0/61bILXHBkKqCqh0r6+
OwPq1R5EtyFBZWc1g5nujnR1fyMC9xKk1q41gi+9jfh2ztcDq+GVgTxbLZZv0dARgx4MK9mmSDTl
CxS9b1zqL5GEq0Wpn0/aNqwd8OkBY/SxmZ9ShvF2WH9DIhdDdy5DQji011FHRpG7cXBzsukz7BHQ
D5NSxs9gTHtXOwmv7g6ZFpwmC2BN3XkJBrD6SYs8gNFO0RDlVJAk43otu2ncr2HEqLSuceJhUthj
wH/RxhjGmDDxcMUQR50UyritViZaQzxcojWgPaLg4DajffN3tY/hiOUqEB7Lvegub46suuxW9m+D
hni1tfkkew+zkKGBATYwHiL9FYMFVH8Od26XNmARfcIp5uapkO7aiKyfeURSXFFig0Oiu7Jc4zT1
VntJCg1bC8Xnpk/ujNLULyPlPoIrJnZNuc5KeI2xTG6VmMqzwtsVGrGHiQd83e/cfJ2NCMBpd0Jm
1+d+joFLh3+hPtQ3bhx9cZnLAg/N7nClnkc0l2sXmDNzpA5lHrU+hlLYdpjHZFW6G1mkwGY8C87i
7PbbAY98Mssful2iyUpzfmXjeAcG8rPTABGtROUStrF2OUGmEGJ8PmBNi960yhObyOyuHbS5eNC/
aekERyp88UK7ZuEjzVWI7SDKkQ/KYL4MAYAvwolSzjGbkNX2qw1ZlM77LzN5REhRMoDvVq4ykM51
Bt2s1n8Okfjiz8Rzk38G99em+u2ST/FckoNepoqPbtLzBZJRW47zt0GSyMzyKfQmCfKae0QHzG2G
xXdfC1zc76A32nR84aR/CUo57PSeRymcunXgN19qz32TJvV71qD8xu09B/FD36TzSSueez5lXZCn
6iNxI0v7xer0bIsyYmP0BVsFR9dWJLY5oH63XVRzC5jFIW9MD79DY2yzcDTvjDpyVzmKDBmkyVZo
BO2CM2KL3TrIKcYjx5f2qDXVNwZKLE5E9H2OS3K3lSgCquyXuA0HQhDLnwUj4iPy8x3pbMlm1Po3
YdXXsRmha0B2XOHvQz+qY3ZwDO2zQBB1Mpy7WvTRNe5y9NT/h7Uz2Y1c2bLsrxRyziwaOyOBzBx4
L+8kudrQhFAoJPatkTSSX1+L8R4SlZWTKqAmFzduXEWocTfa2WfvtRvFV5dZLyZkwt1MrHxUn5bX
EJCAj7/PsvZUaVEcwzbv5m2nwcZlaUOig7aBRloFpI1iZIIxG54YHMhBIQ6T0WJEtnHkTDmu407o
x6AhVsLpcMrm5heKMdhNVgOYwatj/p//4AJeHfsIznjBpEH5pzUfg4QfsvyciCig97PwsDXZwxWJ
/WmVZTm9tMsHKfJIVFss//r3j8u68Q15UpLNz6rj33+YbQ6/dQZzTN6ONpmEROv67+84uV8eVf7Z
VoUL6qp+dyd0bgTjaGFCGtjAytji6+m3EK2dxnuKp/an8x6nXlwpWH8iXIcFDNs4DazjXYG5n2oE
eliLbrKOZSkt0lbuq7m0yI6W9at3O/qaTYehzojPCjeeSsSbBYsfmhbszsK5/v2Ok6wsjt7o7rXF
B0BGfcbZgPpF2dGU84M1NImBpDGerOVNPsUmDQmcnRsCjM6vBK+8Kv2L5np+1GNz4qY13yYRzPsI
8MqcBOPar8p6y06KbSVKJ+B4tLVUmhduBG+5hcoZeNA0lUVXvQzd1ezg3/SCGumNloAVRi3nKkIN
h3V6biTwepIKWf0adH1y9RNFOY4/gZsbAUB4Lx5T54q7KKwCQ76DbezWsaxvfdcUUGDCH6Mtyxd2
2/P9aIt7QBztDj32AYcqwL5pKYux3XcXZgkrbusV8kH8kKqzdJoA3xwB0zjB6U2yDd6LXWznNkXj
Zai9cNutcGF61ZZOpJ2n1O8xQPQzHYjGWgRsfetHkeWvoFzCs9kt8W/Z7JJi4GZDjJQmYVxrMoo0
6EL3SvfOQk209+zNf3lda96ZRhg/oq6Fp84VD4E5x481Rb3tDG9PDu7vJnnA7emcUSvzA8Cir6EN
R16zfUjuo3sxywC+wJcY8me4zNnO6PQhDqW6CyP5BjiT2W8y5EYvsQuMp1FipYfcTQMAsezIaiaa
kQXxCxS4Ux+WxN1SWl4lI3B2jBKKIlI7unWlxpCO3WfJXLY9kPGG1yQnv7563EnntLU24dRiDmSl
NvHqPcW6yE9//01CaSMphjzMa1ztoTtiH6RHdyHoQoBxtnk1j2gYeyndfj0O2Wdi4/j0zNTlOR7j
kZ2bd0gRWz/Ny7WNsWE9ltVB2NF8LBPTuOvs4q6c+npPE89TMAHnmyoFYISr7MzKukpqd12G9nca
m/nJ4/00ct7cy8b5tofcWQ8RIOHM9qYzuJp6HY/YIyG1175HFaCbVD9d49SXhnSFqlpO8Kl5Msuy
3ogpHd71nNySasyPourw4c6E1EphxxcN2SmCD32OyjbcZLKxNj7ZxVOGNXPyuzeN3nGM7YIEGjmW
ApBF6/5ujU8I/unVjPWVX4dnvyGpPpq/0qTXl6KWLOat+pjN8U03GUF/BKirg/rvwbfbaEmLkK6a
4a4nu6ysqL63u8IE9UVf1n7uJEkW44gBl3ay3kogWVjunWz5eg03C26dTL7YiNa0kIcRcnKdU+zL
FsiWm3hqfNrai/bKT7FaVXc8tp11Gi6Ud0+9wquf8fnxoEu0OiAYjpt8to+WTuXVGqz7nPngXJaW
tS5MrtU+t2zWsYKGBNO8KkICa1epaEulRkLRKqqF6Rn3XjeaB4OqGoYss99wNbkPBWk23mjZHd3w
v3H4nHiCUSJpc1fkNgEcXcw0EPvJNS8CSAZwXfejm8HC7g2o3LSueDLxXgZrqmieRGPIwO4CEjNB
WefnzLRTHp3JU6nb/i6PmvVABUmYVvhDIoXrvJytfes478kwNsfULD6aALa77CUNgdNWRcq7xQYU
Bc9/SH0jvE+I28USaJah7exKaxacN+tIgjo4l5yjHTET+o5yMEN4M+CQYGxt+qPvgrJqoEwAZ6dM
Jh9ivLwWerHdW2ILNbZ98LpFXWMTO3tu8770O4+h0Z1KZzDgegvOGtPE+26LCR7vLYY/8pJpfSAv
Bga6EUT6ed2sZOZxUQVlvIeR52H5pZB7ioGcuvlAlQiPgUeqgc2HIEroqGn9TySHVbj8eBIM5Fco
WvEaBelWM1ke7EK9tSICBRdgqgkxzLHvD6Nf8cAzpn80m7D9nM2HVJf9kbpPSAB99pOlCAIBb79T
CX58bcbNH8FXvzdtiwO7B0bnDPIraQHF6Gk8qSwaT647vQz8KHn7tvgwRHTvVmbF/EESRFTWW9Rd
nMZNToNk8ILaVHvlSGHcCLotdqj5E9PdnC31avTIHxJkQY519+JgCN3GXnkwS7O7ovzvk4yxqbKq
98nDeCQrclPUK9wXsodkaZWQIkYaKIQyPxL/Q5CqPGuTKTKX49aYgyMqvbnP3VivfaMizKdUfcyx
1pIBcDLMqsRtAiuk4dpsdh7hz33nlk8ZI+62RiaoFgt0oqGhd6oNKX9BK4HFUp465cLTcfRzvojD
9kg+p7F4XCecJOu0DPjWSzEjPUS/fDsyT2MBE8Ks3m05mIfIk8+W1TQ7XqWKO2eHOxSPy1rVRnCP
wn1O6/Kq3Dl58xWtb/TxvFtoP3tnORRYF0ARjJ8irg+xwa4pHMaWCSMujzlJD/VD4Zv7NLblyQdW
ceJ+3DE4heljGmR3vVNPG/oG2KAWkX1cjqK/ST0yUd4+ccQD8IsZS7FxqmR6D/NDbzI4Osds1GsU
DLXKCgUFw6XWjIMQ2bzIIHSb4PKqoEy2yGSA2jwa7VP63jdZTpif2F+3zroZMJ0BsznrEUPKPP6F
OJ2fe7N/izQwILemBUpDbz77s5+BYRi2pClhEnWUOoJlDq89ki59jnszDh51F68yjqxpJp3qaBi1
TXKlTdM9jVl4UaEJCao2tkNJo0JQz7DDh+AYzGmDWJl+FyN8Pm76MENwxzxbU7ntWiiDmfDKk922
73KKkzsACMOpatSuTbJH7K/JwcwnvWsbwPNekR46r+rvs6b3ST9jJpq57m3gomJwK0NjQy1VtUrH
xF0hV+r9pJeg1HyN/MgAOQp3FMGSqm3DPJg+cBwh7MeFd7vxRwrIa0iZziS9C+uEWyYlZED7hHUN
CQz41b7zjHydth4vheiUqOmsWYRSoRvxXMFhW8v6k4Gh2PKQNfezBANT+L+HGp0yuuuB3l5b7EAY
+FFt48iFBwLyJWd1mkPEiR3CNjE37dpD+0i9j4DX2b7v0jeTqAMW/WTDYRzTXPaaVgC10WiukWIM
xn5E8TowkEOUwUO1jdk9LN980j2UcxvkJpjsML1fWMQy9KHvSSS4DXIyDwOY7AkEtTuH5nXP0+iW
rsLmGMCoc6jb8GGrE/Gpd+D/Nk0eiiNGtq3oi2jfB1bxEREntfncjUJcirR6drI4Ojtl8QdQljxY
wzv3+uBsYt9YEW6kE7GHDDKp7Kf3rJ82IkEbiezouq2119VYr3Vl7rs49Nl3Bnd1TtWiW0712qyO
UV8vjQ3Bn6jnThPxtKYtvmNypsGEZyrU1jp7H0XXU74IeqDNoxcZsx3lSpddMhH9Efn0iuVxNTq9
ycvWena6OT8wJY1Ms23A0dfuUktSCGLNV7OOvkTZUKwe86wAUaAeBDanXrBW1vU9CZBgsooHJoqD
qyvrGSlqlUZudYR2QH1LHkIqwYR1Z3IrMPVoXlKjjugoy2gAsPjvSRzlG7ZtZ9mI/iVrXwSVSrbR
nFRJDIBEvkMY0mj3pA/lfUTEewXiJ0fWWbzZLvkwYzbAdOrCpXahTo+Btp7CUKAnQkYKhpPJk/wx
vTNQncg3m/oEszrncQhKDJWAB22iT5PZPqEdgrEpEKS1Tfeo6JphI1sT27mVt9ekb1+l14P78wxA
Bsp9pOAiedYTIcczQbji0nAoHeaOXB+9Bg/GQN8AOFNSs4rODJYkZAr66VxbEPUre/w9M11tUtB0
K6+jVrlP+zsspQ+qMJbqFXoUrCJt1qGpxck+djXeorBW9c6r9A0ulkmrKE7K2I+2anKeaZIeV7zb
yBQO46sFtmuXDfxlpoPHlJo1q7Q/AzZUhzIwXrQDBNWkWeopGjQw0zm7Txqej5ThFrh6snhvdM7N
G3mLpNqcjr6vN3mZsWRtC9YIQCIgteW3JjDUk68I/5hhZ94nSfUFv8AH/2S98O7GhXLMrNb83Te+
v85STmeHJ4NvpxOMbya3IUxIQ/PM5+1DtQFdEEqVlD+F3o7nCEWPw0TAL4xJ8yq3RkLRf+bStniZ
VsnV5PpFmll0u2LC0Vdqhqigpl2g4aGV1dI+dTxoV6Nn1odJUZBIg8s6MhSieQJnpYxUs9H4uzEJ
J1eYRUesvvk6sI1ve+bMnLLYv1MNlg7D8XeWgSAWtT5gTmq3snAqQUH508Yhj7dFccKM62r4oISB
1w39GyQK/UdwzhfYN8t3tXuec8wyY5zsxjaGEUJLW9P6xo7HA4V//UAukBrjje83WKet6QFSDmSW
iFvTPAX48hLQ3FQfQKFqIpDiXG0dyMX0BA43ij7fE51x/sVPKUC0u4jg3vrvbnc2XPtYlPw9lju8
xRTVDqDRTqXlnAYfDFBtR6QuJGG6rnfZRcQpGjE0XwwB1tpQrP7MCFqzGPdJyzJwMmfiK9jNtj1H
/tpTLunFeqD4JZEvmTsRq7US/DR6fjTFkOxzhzblIMhdUFQbmQ3lTXSbkBjGSZkvavDcK5bbFXuF
/ojnOF3DY0J6ZU+RaOSx/pJY2Bd63ibrziAz2tLlkhAQfYTRrIB9ta/ggGp2m/jhoySkqZMOFqCv
YALpuol2qgi5DTFPnvvauk3zTE2N3/k3e4zPWZ0/aOIBW1sY6TbKunLVMUk9wD18wzvkbXrTs25V
50JkI0IJFj5ZVVY67dmwBYB/T50kuzOw26e44CgM38VgS3mRX1dnQb0J19tzTAkO3oVHg4lmY8PG
HIdhVxrFhD7WvRrL1tXpsi+enGSizUXgbSzMbMFPQFMJyRjwOWyRyG3rF/xG6T+2Yv+/YyOX5Asa
CCPtvy1/8ldVT20Sxd1//Nt/+dX+u7p+Ft/q//yf/svHqP/4+9vRd7WENf7LL7Zll3TTY//dTrdv
1ef/+PP/+X/+3/7m//j++6c8T/X3v//LV9WX3fKnRfQh/e/xD2sJcvzPv5//P//8f37c8gX8+788
0W48f7f5Z/nnv33UP0IjRDycQDhYcn0geiC4WCbqb9Xhef7XgEWoGwSWhwhskU34z8iII//Vx76E
jwkXp025PW6cf0ZGHPdfCTJ4tLMzXmMq8az/l8gIy67/uqr+h2kVW0LApwYr5L+59OxERY1I8O7O
AzdYekcQrSrYVzP/RtrjOhu/u661Vp3PDQYkuE1BU7xAMCwsb1RSO8+saucrxZII0WUr1mLEyRR4
+iKtGzsaiuLKxeco0A8djozM9P/46fgKtIsBLXkiIB4exuornhsTzALsR7uz3tUw0w5G7xfROMLA
oAoAtsoKF9BMo8uyjOz9iL6PFmyV48O7EUV/cJ1+vvSoq8JlV+PmjtyLlvoreCiwRieXS66Bg2a0
Ro5oqsoHT6/r0niok5B7m2Bo8pvp0HhJd1I49vo8uTTcsXZc8A129yGB6oZSDw3jhCtZ8VIOajg2
Ctp6OSF/1pK4YkMCjmaLdnWyrKxjwuFWNUfFb8sL7nUEyTHyuECOs3MbQ+ubYo/F7NCDpXSoyihQ
17NhKcAwN9aIRZIMyPfgDF9FpjsYSL+YNITXCSLXHIVW5x8HuJBPWvjGlnwct5qIVUunbTg8BX5P
I+NpWouDP+j30TPqfcu+2o8qY0XZ6j17bD633ArWWGF3DMyvY9r8iiN7Wnl801WDZVRn3WbSHmdq
DcQlNsWmssLrCG8f84QmUdjNVA1SQMOkbke9PLvyM7Goc53m5Clq4FrgD7mYrDc3frJ016h0o8Hx
7DyGQJIhtbcNfP3St36yduqw4caHVwwNe+XpTN14Y61RuijDcOf7zBoOjNunqCgwAQSev53i3+za
pm0mnFvjLikFnhZsenZBYW8TLXaFIF2SR6W9i2s7X3GReQlFkxzyQvMDT8S167pnpihy42uujXj8
ttF743Jn7G1Fl0Ph7/y2HVZNWXF1YYFbqHkTxODqHCs7GjnGmGiiYywsTMUVrmKdI06mhZ3JqBJ3
P4zOuG8W0pgqglM9lnqbh9OVbqJD4wBIqcHLg5ayEDRbP97bunS2g36reym4JFHIC99GMlZOzTFQ
1pOwuaw0PFoV/iiR4garPNp4Iw2P38lC3GU0j5oZ8wf75xBJcHhLJjZOCU6MVexETOfv0hmfZsfl
vlMFLxnbjEc3kl8FKAH40/1+goKHGCA2TWe5K8suFxmyzHZ278ynUYJXMuKPxnikpXxCXTBfraEI
z4mpnwzskaou9SmeQXbnrXfV5cQVv6Ozk29dvfbezbxU60EHpFKlP2/c3kCcHzr/oO/GmVxCXIhT
gheF8oox3nV9VV4s6RxEQV0WFuMttQnVNoyjPUzB6bEocSnFKA2hS8oibm8GrxyhuEIVI64SqkOx
cTXeimUjBsFk/hWi0O3R634NM+mVTA0Hp6sfZaq+xwJaMk089pkyRsSKLuPa5MQQ+Qx+lO10FriB
H3ilkTtX0WlWZXWBMGBnk7takkg9xcDoofYm9HprH4q9bfvRri2B3Qr7T10jtphhXJ2UYj6djYRW
yJwzpAP2gYhJl0sWtcTENGtmXFh3owx/2x5DzuB0d9i2XlKnuhauMcE7mq9uCKvCoTxRmdwNWci6
hrsi0TzC3/yseyZ16nQwnWIpcTmyorlLkOoV9JBy27ZUzfp1J8n32/XOEf1bkda/Yz6EkJ6i2uE+
NvBn6wwjqucW94T5gk0suo8K+WrD0WOvJ9aRcTBwwPqhu2GjzirqRgcCp39mr3Hil2h36cHsrVdo
ESzmNEm40Nuwygq3wQRtzhsnf9VDKqD620XTmWrukJwNmh8bDs/0QPfCHwmHj/Ovgds4b2Wo4yOv
MJJ75RbuAoBWJ2fXPJKb7sPHKJOaonp1Ec14TIpoB0iMLzgI2j25vQeSVOUuriZNhn9oN8HssumW
D9iv430cfIP8aPcjaszKkvNnYLKDzoP2SC/ssDUi5++M9Mb1CpwP5UgLfGNK/GMp0SNIvj3AZsL5
XRN8YJgDBZ3QAWglNCLlWQiNkIHO6AYMxuMqzOsTfZKrgBfDlmkzWqUtOpf0IJXwnyt6jFhJNpsc
shLHOBSa3Dh1pZntpxI+tJGzUarMgVUJFo5tvBCoygSwhCFxxhHksd2WkHtOksMoWqzLik0yiuM2
jmp0Ijkaq7Txgl9e8zUZ03GKhksRlMYtLPVHa0hwnjaQ8qS1u6esUjDDcCa5M0ojv7fxU3V0ZtRV
EkG+JQXwhKjbMFHRfaW6dx/qGccitRQhz1+VG7dB6D/L+93i4XIYOuLkdhizy03A3uPMHoXzXPgq
37HDv0gj0whSgbNLB2TbyKiW2XZA7RByRRDitQrpIjIn5tlIkK3z5jLfKCDdabXpJvuCUEGZWdPx
qiowJnbADlZK8G6uJnNtZUA9UjDXjpcM7zbIREw8fSbfLKBCa1hV/IDrdt20tn+dRIRBY/nClEmZ
8NTD7Zzx2Oal+zm3elcile1jbX6z9V2jgG+6kGF3GevKEFcdHFaLBnnQIrMYVomlX+PKZ/Vqgbzx
rfbbbaQ+6IJS6sT9STHbuHI6DPwa5GOJV5rngNsRTHXkvO5GNFnhklgJeEitY0Qcthjp7zR1Dm2F
MGm1dnit/OhksolcCZtRD23qcRQpTmvpgi3uun1tlD2ANfqkmMYa8Cn52kGNZrpAIyjCi8WNjDxV
sc105DFYFwfL0MOOswa9S7h3BWky9tTz0xSNv9jXjExIWxu9esWT+MzfTImQtvjhMeWsR22KvRVz
J8oYhVL5qTl7wOrR/GisZG5AXcXyNfvLOCd73DzJMVao1IBvc557VPYiu8b7Ioeb4V5MRi0e7EDq
FoimX1sXv/AfgikmJRGcbAWFeHFY8PdUIUeUY2+HSR7AyPorNHcPiRhQKCdTWrA4DZJPYcyYUmK4
rtI6uIX5m0wC3XS4KqCvwOCL5adbEpXTdQaZvbevyWiOR8ufzp41jgd/qg8mm6w7Wxe8m5P1IBcG
TK1OQseEEiHEA2oxkNHH8ULfM0vmA8lYcCz1ArSbl6b1gfNeUvhO53SH0ciEXRtFkENGlMn5gfci
RyzVRyyQtXM/d+NeUcaVJWx+JipAMLHQxJFb9EazZ7oR7H4mkfK7D8GBo1Szfy9yGi9LFvPOoB7q
GXsE0BK++c1PioB9k7Xh76Y5goFAdRj2i/yRO14CVIRGvBYyA4QVlE72mH58l1QVV3Fb/4kTgH1S
/JnkrJAi/Lc+zFmy0JOZ1fpJJbW6s+jKDqP8bcEPviXG8OQQP4v3YnmX5rFxNIGheSHIskx0X8JV
uDYKkLbuL6QeZMbU3hS2dU0T118rnwKMYulWhVEGvnGm51Fiz+fdsEqtst14YVXvpXfEqbItnejF
pb1noz0+yvaGaJtANqvzRODGnK9O+LEUp2B+UeOG0WeLJkG33rhYgmMaWoyO3hsNhJSx2VlnEFZO
FJb33NvcOzOKIGPU/ESndFuTFdpzGS32uONB80M4U4iHa4Fp9hSQCWN3CBekdgEN1kzEZyfB2REV
2jt44B1m2RL1DvwYl0ulbk3t3hScmlPR8x3yBt9kB+FGFxtecWfm/qOB16u4ozeSBrgJdUZX9BC4
+jEWE4K3JLZQYzEa8ASF9kx2PLW/cE3wiizffc/4DsiUu0WL2JFUn2JommOrynvFJuDkhBPe/PK3
bLx+n5rBQxup4jCPzaffe8NOOBCXxn56hr5DlQWcJ03uqesxNxJZo/TFpx82ih4aqhS23EoeabD6
wIE4rpACeC5pFEho/HUunsDgbxxJpUkYCSYv7U7HmSu4nwp1FyyNcnUfRQeeaIl0/izjYt9Wpwb+
1VTqR0cWJkNSz0QjQuNgiuli1B0BZNv+05RGfvVw8sPXfBDdLE+EI/AnJAQNE80eNLbEr4KX+UoC
fYIcaUhWCdaqEZhi/J4vNj/ERi3PkYk/IqKTdsLDyMdnOx8O5qrX2UNbmYcqaBXJjJZ+LAEtAH/X
S8vLKFrSo4NpvsaCfEtYLps2Hk49QzPQAFCIs1yTWByOA8U82dQ0B7T/jxaZfquwd8FX/Y1o4lEF
1TLjlAPjXzzjH7C4ERCq7DFvE9sg/t1rmygrFKbI3bLgxlhRpj+kOG0/PdE5fR4kemM+4j7sBkxt
lu/S4E3/eBwx1iWyYe3O3r5tCadxkztO79ECqxmTUeGlGd8APxzl/GjlHHutA/6FNDdvURIPIHmB
bq3sSiyqGEtLT5K/w6CK94XPgu+62yNs9xblsAVwxHM8ydeKVzLre807idVNneHwJG0yriwg/Y0T
Neeu9xAMOCjAvqN0YeYRHQ4D4v93Y+jubMu7+Wb8lhSLJ86RuxrD5aYau6OJTGczTLJOIFNEeCjP
06MH/H41GP7XaJiYIXWOta/klVDnf4wINJPvNum6a6kobnmht7l/8B2BqcR8iVj1rwaeqEOraAzD
srbSGtGQjeEKB5ezRlNkE8hbdluxK1o1BrZBs82+VAssCG725H6jAq5Tq7vHJZbBt0YKGfeuq4Gn
GZgKuQGB6MvTU98691XjOjQ7m+9t0T+3CY5PEQM0C3rvx/A5SrAEYev14ncjdNct6ZCd546QVKMH
Crio9PYuXomk2FNI4QwCgbHG9omdsNbwMhuyYHauTkElP7LipoJvCufjlk2Cp8BwIV17q7qb021J
BTSFr9Vd7tvOxm3ZRPaO6zP04/YwX4LB/qN8+6fgYCf6E69aE2ZBNtlkqHk8x+xlFFcjTgM2E60+
+7W5o0Rq3gWttzLpqggnL4A9Hzzz7Z5ZUIKPF35DD7bML44Fq6BaTJHRiBlE0MXpSzwkdXTT4z4N
3O5iNc4Rkt2fyRG/bMN/7t0ZdyphEOLj+KnUREt9Eu2opvyC/v+5pIywqICJELyz64/cdR4qkdIi
H20a13qoagNIOzK2ak9T7/MJGcDYkuCHSTpZdSx58fMkAWJ5sXX6+on35U+nwIKYyUBY2O92JeU+
OCW9Yk29xrcyvS+dlOm6zN7ylp/wMNlXyZhBzVcDDGq5m/Kwtl0skLhXf0Q4faki/Wh0v/Er75nu
65AJ1LrLvPiOe2K9GzTugzbltmTYGdHCUGxnrCx8rRlx2m3f5/cs4A50dfeAQBQ3YSPOiYQiRWM4
ykeG3jJ5CfykpO/bGDHs5a903cCJ1MMfL5rzDU27PfegD1vRX5tbDSU9fbaZInfXKlZO6ITGlor1
BojoGT2sQnLkd8ULPMGP1vEfoq68BEa6tNWTAsP9h1srVPj5eNPk5OR2mfOVlz6OZ7uH3eo9DPgo
LlPJmRAFVrtzVhnmqPvG+pNP9fNoWNkui6ut100OFQrTZq4UQgvtoLTLr0ryB4DI+2e1NRHI25yp
yGbnrCNnT/Ud6kZOg1vUAq3XJg5a+A2z37AlKdjtsykgRUx2zJMfPHa/c8x46ExsTLUb3desJGE5
0aTrtX24WiySxV3MygCU4dIPY5y5dpmbpHLXfQSRF0zb3RiB2WBj5oUCeGr+2js4jox+/nSxnQ8F
vYDoUXvc2yu7lgFr38E65sFwnMwQd5ULuqumvUi6TXfstLMY0IptJbuP2GmnvUxmMOM2P39pZ4zA
Vvh7jsOHfto7c90/tcXAIDdCYC1dFlJdlhOfS2ybwmZuSqGABpiAMLWcipEgoptpOiRFfpRZcotV
vyx/KQH0GQ+cdiaHaeabOEs4gQYkJdjct2YMH0LRh1s5IDs1bvVj87Tep78b7JZHZL+qA4Kd4Q3M
BMVKVkP1NIXyfJOCe5Lz5yDvf0lMKLvEoEFvlmLvlc9p0+GS5bCXZXnJIAJ1ZbaNs1CvXdN+n8ey
XekxZ/8IZ3I9af3TGfIDxvctNn0Evv6pRG/doOuIZH4r8KlnLPyBoRU7E181n5J/Y42yB6SkHxZt
aNWOtrux/JH2UXO4ZCUPH20qCWnQwYAXt9yXZ940vN1qFxvtmE/BpiQ/wUHXgpc38g05hefcwBmM
BB8dCZQ8xb6PaskNPaTjYBMmVcqw2boYASxx6AznMdFvMSb1qqvzHRL4sP7F1F+tYaTrv68roeiE
6TKY+IAZ1lFeIARM8VXkXnoum8VAkuLnQdZin5vyovRhTQfxeB9lDNtO57grHde0JcwmNrUUT67A
dwMaqTbXuTSWEqy+PHTw7rbDIhBajt62OkooNOzyVV9vVR3SAmLSpRTQ576qZAKKV93mOn4WQXKy
GtZWSck2WkRVsaEQZxNl5YOwB8XBqZkz03avWA1uiPO9+mHzVcTe2yz0bpy0u1IxMzrAgAOrhIts
EO+thBq1aICXXEDm8d+Rf1gZNDdcoEu/YrBumhqPlYqxqWbRyhrmG4xQJsflsgOSwMbH1dOuGGvx
4Qmkqrm06hU3h42c55Hb88Jdiu33rHlkwr2Us509S/b3uuK6ownQ8Wr6GcegxoTgv/cifJqUXLgA
Ixk/SmIqMjYtxizAr+bGAFlV93j5A0VR6QW3nXU/j8WZ5TA/vaGIToVyryGiaA2l4NCl8ofs6cZs
ONA8vwuZyYw3ygzAvIiQPXecHIr2vZj9D0eVnzV9TsNAn41pDL/Ite6soEgxefs8jkXTMR3Sv1Z6
36wIqTdoB4IymDTh/LwAkOJ+1l8Z2yukjviI4okLwtU5PgWIxfOsjrNo1Hbmebxy3LjY2ez4d1rT
DpRXmHQcTp5B+Hipy1UNYn0dxdRLGHl+U4RvTtGAG6eSLVEFriqaqtiHfuRzczAYEUN/EpF1FHX8
Ljp5thvSBEF1tMtTUw28YLV/MiZ7ejcxOAx5+octtHwyJTvTvsSN1qIeZVEAH2yYkb9SnJhJp38j
oPVOvpU8M8I8bc4DLa2r0MD6RTY220stX5OBrr0y4tnnc6SV80eKsRxtSd9HDRkDwI6vHqFVnrRj
woODtzzgS4wQKYoS9LAc7hMbgaF+bfJa406PXyE/8fKWKru5WfSiSuI+P2YsqQnJI5b4L3VAmr6U
La8NsO/Myn61w8ZxEyJVj23gxTvXBCCCmfcU9P0b4FI6FhgGt9ac7gpPG29EY0+QeV2W6RUt9fSZ
rm3l6EsNJwUX17AJXV0c5Di722yw0F8MJHTMd+N7AQjHSZLPqjQO2sm/yWajgJFjvR9wXc1J81EQ
50H6Ks7wgnfJsNQwFu6+EWF3ya+C6XMDO3V4DAtdbXM4DZcc56pd8S1JsxC7hK0pSUHGWtXs0Q7U
0762A+EMt7moOSSiWH1nAY3jmC3zlQ5CygdbYTK50B3SEYq7k+kVeAWZ3EYTumo7lJ4k2+bk1JDp
c+dOLYSK8lOao3NfY/q3p0/K6vUO5MNvN7U5ujCPCpjprI3AA2MVFeu2HU1GEnXwtNplTFgOak0t
lh2SmH7QboyV/l/snUlz3MiaZf9KWa8LaQDcAQcWvYl54KQgFRS5gYUoEvM849f3AfO9SomtoWvZ
ZmWWlpZKUiQCcPjwffeeO8t+OIovzYi6sK6XI1lx1JhDo0Upjzua4kl53XbNPXCw606xcRBjMJDz
VJ1lXr3EBZS2Ns/hakWzSMIhB6GM2afEQ3FTeMy5gx2fvWS8J2bd2qNaJ8y1Zw4i4Q7eTfqpkADo
iuyh4nUk+RVTF12H4iAAV91KPRs3hYmDN2zMz3FCbAIeuDHFDmBhW+pq1uAsgG/rFpjVNCrxaFYz
SOQERqAsIW0cQQm7tBDxSq3Lb+H8BotI9Mx6WG3J1ly1RO4xue+D1ku3ZSQezHS0MVdNj7iSy2X5
FoviFFjEmaQkScZsaJZGrL72xbdoLvxpeJmCkIx6PTspAPuoX28Avg+leWXmyakY0tfOrjdZg8ud
X/Fk5BKTm6L1KZDl6XY/B5EWD62b9Itwmi24Av91Q/XE9btzTVpeqbJr+4kDiKmTEeq8tqRY6ByU
x+zUldYLoaxs1r2N7g571x73mGJ3aNCGRVbJF0wQoYBp0qzFxOaA/JdL2MovDOkRdEZhEqQurBsw
cS3anfziOejoq9y5MQrQ06j97eqmbaavxgggTo9u8sxAIp72b8k0WKztd0C37mp7mvNimH5FFu8B
iRo3veK4THemJvUF/XMR7mKr0u4wA3KydNqtQOayBIpsMRsV01nhsuzAGyCOsShh0/UeCkRMiDye
uqJcTVEXHRpvNrfU5nXLhW71NNrTQNyPqQquMaQ86eCVDwFHjLpHfqPZc+gkvSFO9mG+6YNu5cu+
WsjcJzzN9djG1xalEe6STr0M1LmTzeJkgmsaLJqaKOyD6PJipera4Oii6oON3RAIOkEddVlqVL/u
Az+/OJhUN6UoHyIVrDFqyBsLYchGypDjJ2U5kkQRS+nSZuB77TGP5TXbVZB5kdC28GNDNkSBRY60
78SHahxuxwQ9p87eWGcvvi/d9q63uyecpEGD1tEKapsyz8AOSPBiIHXsJloqiWVwpMrDZd6T3pI7
6JJMq6dR79/IARt0rkEAREuO5kl0m0rn6FmBCCRHxLhCw4Ie0UfRM2o1nDfkyRr1Axgiur0k7Yfh
bZ9QTcarxmgMCAk0vd2oOUQC20oAybJhRdc1yIn14Giw0YGbd4p0ZlSh7BHB8xMndET4gA++4n0a
WRqObAbzxdASc5Jg5Yl6RjgJe0TAY3pZqMj83A45nYMYfb/X+yvX5ABZkjMbOiZZhuYsYIpxKOg0
Xcu+oWPjxMSgOmzqsS7Qv0aa1Pm5f+O2zPqDSSiSk96HeoIm3uaMX6BzXxu248HM1b8OVpavRUaP
lLa92jEodiLRWPI079rTTJ/0iaVkl72TYwpQA3EBsIlibYCWWNRteU5GdY/v6GHSVLuyrOBr+Fim
DV1W4XQUawe47Dpn7iT+Kk2aQ6AOYM0H5pNVEzHFPOUBSKbli7wcWYT9zdDe4lxHLFqFIy/5N9Ny
H+kXxPSApue2Rj2ohE2wZ7ENWvSrhL5s8AesrLizPkEQ2ooW5Br2dyIj+mGNOrZ8tiO2g20isKt2
/bcxfcvL+NVOhs8Gi/okyS9rvEvB/gK3C5Dr0uaAiwWd7Wa1Tbr6pHvc6NqIoj09oHNqFxcLHPRB
1OmrbRNG3ZI6ZLagNAMN1qSn82l0kX/2zI7ydUQVNiwfKctwyhX+udKzc2ypBy1WTCFIp4GlA5pA
3MkeEhB1ROVpgVTF3+sIqRlQSFoTHx8roYyGzfLlGeJr66hDHNuvrpwkQSlyBczZ2UHCovQDBKfF
1yXncv/IfUM6usbIitFuYJ0geYyDkNR3k6XTbJ1i4KK41jF3QkUmEaXsTIbgZD/gOpltvCpaG3iC
RzR6O0pQaxkM9EVKUGyZVnNoi7b5SLu8tNRCAkTESN+QQkJODNtmZ8dNf+4Er6gWYcIMXdqikiZ8
XxOGlqJVEOa3npb+IUoLxIYjSKbya07FdnbRsxvxdeO67yEoh+0raKXn0mNvmc01V1cCHqMyJqJw
rr98bTPvE4Wia80jZGgsamp1NP4hVi1js20xUS0jAyW6AqO+gAew8TkkAazmmz07+oZPcVihmHvx
FcrvwQDSM2eMBnqWXL3/i31XclV3VbwcLF1SSkIRjdevPkZN8GoG9G+mak6b9IiybML22bT8vWFG
4ip0zZUZGq8ugTwbQvYwP7R8o+xo+Wm9EV/FDV1Zot90QmuzBucx7Rp8qHvvGYIHNsE0o2XuXdjN
YLrqvKOfWxe9JfOs9O6DHHJBVg3sTHwiSHhfQ7KorfgcNSbzx9g+lTbS9o76UjeeW5W2y8Tp71FT
Rp9qHjinn7uGDNNTX+Q3XgrAVCYlmaHCOUlQl4cG9OUiGZmNhfK/OjbetrGvfOqvZYBuv49XZQ/J
bmhpYraZurG6zj+6PX8ppgSQx3Z4Z2JjXXQE82KlyAGrO0geqjI+gtF+RFUUHQa4BuvCnmjOKw5j
LgkKJMgp6kSVO61IQg5XnLt3pOZ9aqaJYqctvvWtTcU09dsNfDeswwcK7MN1jk+Z3j4THVEyVag6
JnnuWtdyHLLHR4OlaOFNMflA4xJU4rBBu82k7FqP5DiwmEj9PhE6HXj2WPuypvBhdZsIAfsqoZ+0
TE07XWhGZVI+8Xek0EfRbUXY1IDHiJKMp1erIB2/eTp1pARTRG6wd2nL9CUatRsgf9c6AbXrzgiS
NY2ZOywWxtJXGWdqeq7tSHnHaK1lEIS3vOTJcwWaoHbwURNS96kUhAMUQl+nFTawnBDbJWOUN1rv
5c5rfSLMKqIKzFOZklRoyRCpstZlkKbIQPMIfcdZ0j1acys/VnBtdd9gF0wQwFgWa4ywdxxP38o8
CLduKL0FdW5KVKlmMj8EWGkac9Nn0zEdWgc1mdesTcRaKiIAjzmN53fuylFftYjslkE7fE0Fh8Ze
Jc9o4ECJT/nnBsIhmZafcH3giZA6djUnu7TNqHOwJETEaZKryBtJPcNSgMmtKDV4H2ZEEB3hY1jP
52O9MZY71fXPtFTiDQhYanbudG2ypurmMC1UQcs08Ajg85p0FxWSHMtGP7ej8zpUjTwYwjXXPXw/
l8+moclKDeToWA/3VhUF13U+PckUW3kLXe/Q9Vqxy7MQN1r3IOcKMnpmDeEIfAp0zkPDDBKXGa3S
EjZZzkRX0S3zKDMo6tOJe8yNIHzmkEaB13qGQeihzLCJZhsXpQ5Ylzr+be1y9mw6680yjWstaVAZ
VcnVpDLOaJZ+7MIbGSWYJygKrdwyWZVG86l2O55vQswQCbML1Ij18j9zKy2nBpDMguzaYKlJ91tG
s1O0/T3tXXRONkklzhbCI9W7XsuXsJtLJR4iXMj4wKmedwz2YW6gxtWTViK3+M9WRVM02dSDfBsV
x4BgueM8Owvgly3bv6ifAQO6/9RSwrF6mkrQ0r7CPLsnUvjOdNS4cB2epQjTg0p8hDqcEFu66ovI
ISkJARUF4eETIZ7NIc6eSCBN/iYQ/Y9a+A9qYXw4v1MLHy6ccF4u3yuF3//Gv/Dyyv4LT7/uGuC4
LBC+MCf/VgpryvlLkK3kWrZtUzFFpftfUmHD+QusuWvxNWnqQLy4gn/T5RVMeqUbPGzL1R1TF/8d
qfA7DvI7KpLFz9BRHFPb123LpnjzI1UK7msdVnUd4RRBFyasnefwkuRPZTz1AGBgW+/HrDl1qj2x
EsPI0HGLlKk8qajHx1vQSC+Y2r67gT8BRb+DOD9cFfBKRFkm/Hzd+kja0tq0tgeSVzb9gOwg3kUD
PG1T3SRKP47FcBLSv8w83sgOr92ENLNkA7fjMg7G2Rz6sxfSOWw4A9GLeDP9+CI9omuGzGuWQ0yA
X0J7NUMO2gR/4DS7tvqRMjXfT9rpwnLptdgmPbEf72c86oaeZ4Iqs4MATDrlc2KTKgeFcodOxl23
eX+o/OAl1hGyVKmfLhOruMFBt6w6+KH9lXCHawxMK4rlTBBEPqviNm7dL70h7gITsATCCKR+V2MY
HxWUGDPQHjWjwN+Qx8sUJFI6IrFQUTiuMQGfpfTO1OzZxNDJYZbG/TT5D5OSW9hLLPY+M6Fluute
tCc3bzYYTN4sFiRQy0NJtmO98iiSJ0QRt8m11jhLSS++jIpDUAT3ZnvRccSOIYGntn3wh9WMt9ck
vZaMJgi5lL6CiMCE6Dv+Fwob+BCz9gahrwypiSct+/ZG7o1GbpRt7o1o1RBXxWY94/faWHPFzN0m
ejIoGXpp4KDjoneB6LFGMjGNn62EWnSLC2/z/h1yAKdenscc/0oYkXJpt/V15mQA/ZpkrQl278j2
lu9jO2/T50GW+9Qb44VFJQIq4S0wgKMswi8WDJcqNc4FWlgiV4kfmQpOX/Lg6+1J9qTojdNOt4sH
+DNxAP3OOPYmohI039ZO2HdN6dE9xAZPuwNMXMuhDNkbOx7lf6tN1mlZbpwIVou9q5vuiNwPHl6l
gdmrOpTtTbVzHLb44wBeJo26mUA0fQZJhrawby6QbgrasR3dNffRmIIrZdGGimGBwzhku0ukANpd
7E3h3suN56LPLr2QIxJgAk4kZKkCbeGyirgyRX7kskuh/dBEzyBYEGai7YxYUA1TLwrHLsAcfhY3
O0ZdauF5w+/iKyjkmMKeJIYxnLWIXnXX2jVN+ur6/S2q+DtFsbEgcmENKb67Vu5ZIKUkYhSVVNWV
K+GHr/yHuzaT1xKC4oLGVr/oTQ5YbuyjXothGKcGrwcyjSvi25eVbbJhcWbNXQ7LGSrLG8l5xyHw
Tyl2SgBGAVK6+ZMOrLo5ccCh/cmYMwtcNziqMQ8B+477HB8fsseKYRoItns5Ux/gjIdsQHLtesUW
XUe6bj12WWFf7SKOcn+TGofEPwWBi2+Ld3XKQ07YCaPQmSr6Qf207DqFJyo7+j7Hi0GTZ1k158Jo
t1NCJtGkSnKgKv1psjD45JiuYMpK2ngDX/RzjLIk1A2+ghGr9fqma1CGskPddDne8cHOSPrJl5xz
bpuu3uXjdM4TBrIzHwUqivjpU09I24ZtmrkIovo2SFqasXNrlATyJYQ1apotn2Swq09upqBsZB66
NrjAEdLhpKpoegJn63WayG7GX7P78Qyg4DFO+puu4MAcOoyC8quC9rTu/Pk7tPgST+M57YgOGyXg
gTjrvcWQmHeBE143VnTLS3vS1HiG2YEWq1bX1InGBZqvub98DTVnlqJll0Bj4PrBhW+frX7xsTJy
ukBaunY04zz1kMRMLCrLbDhH8a1fkSxCQjIeV2FfQy7wsUVQbygAOy3pmLuLKpb0czRSxazbKksv
dE6++Vgwx5RXCkJhtcvYOS8YIIMDWGaWW5cMNKVIesU78h5RkVp8bwx9dBG54z7jgpJqjo9ykeG1
iodDJeNtUsY6CB1cxb0oFkQnn0Pkd+gpKHbQcIWWEIlF45ZfAs5RSMHeVDmds5hzqjXPtsZ0ZM7g
+cXA5THHUh9HWgo2oebRxk3nIUVvr/SUi4gH90teom2LfT54adUP3WTcaT5peVGPcqUqLsnEC9RA
W0F+rF9TpLwrJE/T4MfjcW9PhCsjSw/rDTFv+fw4UxKUoe5W6QrbzKb0oHq+z6vaULwgAO294M1J
mScQqcx6drnrcKHxtvOnKgofYopUNLuRHyCZ6aKI3mjXr8d5jc0mqJR5QE4JGtq/bztNzGs25aiA
RX+aHYuiH4+B3ZzylGpPfDPVvNMypuQPYYCGUwpkMCnvprE5zet8PtQnaoRvpuat/cH/OluXncS+
od11dkX4kqHwoTYFPo66w4YSlFtrmC487BNFQ4MPCnYUE5xqTGcvpZUr6e031njVRgzZxu3JkLWB
Fev8BN8hNzhvu5v81S/c68Hljpqxlx2iGhMx2HnMfp+NAPpYkAp4Y3JLU9lDn8OLVPBiItR8sUB7
+yK+GANtAatNL+z1GnIbh7NR+hepmxvwJHucB6xbPMHKY++O7mCYaOwTU/agY0/kWUmxj6Hek3Lj
LMhrNgknK9bOHNmBGgYIXoV8qANY7sXdjhDEO5vmDWovBztzLimnBgaKJx7/2BKBi0tp/T48JsrQ
qzTNtn5D63CCE7QO92Z2m0kaW76AH5AH7TKrs8Nk98UqI4Ns6wZ0YBVW/8RnX+EPyTap9esm4r1T
OUBRJwnfwtjcVH7x+s7cp0hIEhc/sCkYhO8DgpxBnobWXDXvNiNqxFIBO7HwMi0QzPxtbMZjoC1A
Y0VULFAy9UX7Jej5vXkSXrqxOPHLdhpQJADKvCT49N01gjRsbjpQszl6QS8ZspF5MfI8fR/DKkku
yGVu0tB77pt+Bd3C2CSzUzcOx61HSmNn+jQyaULStqTcpqUhPh4aEKL1bpsalBMaI09j2/v+DHBT
fU7GcR/OW5ImTr1llrzWBRxm331VfP+yCRjLcP6u+kbfvsNqSie9U7rY2iK8hAGDfP6PfErJh6mo
MgwMpDibH0YzYPunk9SyhesMAIlR0Z7Tmt802gCQ8cyvylp8SxXI+jrCZtUNyM6FJvZ13cB8KABC
yLJfy2hUBwzGN8MQ0Z5Azu+L6smDwrGBVjQi8OuBSA61tRZQF1yz3fsaCxCOQeCNZOtC9SB2CEsX
GL1gN0w4kIx8MKA8KNQjLbgqiajZZ/dfMQ9GbG4SOm85W3wMZMm9P7UdhQ4+3+hOn4D1IndEg4BZ
LKehXnhz1yRexMI66RzW7a59zrSmoRM3Mb/IU8wbQhFRuxqjutua4uRGWbV2CQ+kj0Kds4oqf6PH
Cp74FoQpZ5Z5zKu+o4Ee+9k65yn6Sm3ntcesSL8oYon8uK7As/MmY4Cua7Zj+qK4lF0FjHuCP2wk
/ZYkqXGVuowgkTyGBRXUPEFyMKGNXqZJyega1Df50vr1K5MG8zMaioUZ8cQ4TvC04pCEVzazOVwD
SsJ0CAloQZgRXzyfK3x/GfsxvfTjHNbcvIn2nerp7XNZMT0mrBamu6el9TaHdWbzecEaoouSpK5q
sfOg6Fo6cc9Lx6DGRw+1Q6iXJu+Xo8ezyHDnLBvM8EOSr0tRMY8i7MZrvax55bvYPgGmp2as+ApS
FxaZkqJVlxyzWoarvmPWprx0F3XTF17du2DmD0j2HqwfzgtLJsbvhithWl2WGSmE73tUGqGP7Fw/
DwVmIW1iBs0muElIL0AK7tzJ+TRYyX4UvPyhFTM6FQA1UCbFFsj3c4X6NZ5fZa+aFfJI8wAxuGtB
m49OWbBOxowi7yT24GbuHdfAu+PQL6q1+NoSecUBjzsTMrUjpR/W9Dd1aieP5ryCJnQ110l4Hgb6
z2K6q9EGxmOFrys0VkaIDnXyPc5PYHTMJMNxMGJNijIGtpNjCQODvSwmjEkeLIQVjbueI9KiKHni
AzP2wof/aY+8fU3w+P7ToFjRoVPx8f34REMLI7cOIy6xHh0P8YNEARG186XWGeCKqHtWGv2eqmDS
hlUvFg4mec0KnWObt6QTROljiqhy3gg7EcliTvfSa5zH037ul1tzi+U6ENgo6QG81bWVr2K3uIPn
pDP0AMCARHuAgfJgd8PVkLEY21LyNrmMVqld6ykyxlyL6bB05rWfRl/8Rjc2Lh4f289WsR5e/I4T
jSBYxGolinX+YDNTsKsZ77uoXVoJB7O6Dy+SBc6zmgNrIUKBmVFBfuLrKHE4+aiVNI1TgKtT9scJ
BgafgaApNjd1Eq1Z0xI5HrlzbATqL9TetH4eRvO/JkqCKLUfZMky8v5/utYwaMSqaaWGLwMYg1VK
jDO5LRx8vUd8psyAbc7JUEQQxEcqd5zflr1OPkRl0jMXiu6GS4z2nBgBDXDRpEm+SdgP6zqHXds1
BtyIcbjLFViStJ2cXchmIc0L97bBMqjHSbOZJBvGBE/oGANDsUfU5hCWEPRFK4M6LKhXfm899OOh
0eCb08Q/uEm1LyIqrCGZmnOuwobq6ZHaj3MVJHLFCnk39DIg4o2kAl+bHny6OnVITJ8lZ3NU2j1Y
IRIPoOvoq2ui20e0P4xJ+jmuC7g/C7dhpxO+4DQcnYrhiwuhgb5ol6wjkxpwPbGuwCN5gC16TIlF
Z39s/olPPoenfKzZODjiccVL3TI+hoEkGngX14yR1dBL0Y3icfRgYQuLzx8xdnJfe6wdy8K31gyb
sSIgb4ovaYzYE+t2wnHeXeQdA+K9lPQ/Rcs/FS3n+/9rxMHdpbq8vCb/sYc+mn2rfyhezn/z7+Kl
YZh/UZZ0TYpa5LsIk6/8Xbw0DOMvOoIWpWVdWYY7p7IQktoE//t/Geovw8T7TdVSoGHCFfFP7dL6
y4ZxNgMToCdYRMr/t2qXM/H+nxGnEWgHeMGgqvpjjY3YjzCPAW8caDPcRCSQSVu+2JFz7CPqX3SW
7qxU7XHSBYssq7ZMBJdg9O84IACgK8Qfan7vJb2fXQY353sg/2DREuzVWB+iQj84Gk69APk7x4kU
3lnQblrs3wuvQkAkxubKsSAKlJJdRzq138rIPIO1vvHaqFkanXGRig2xAS2bZc+0lmGq0g1Oq4e+
lUSyB+M5aQAUDlMUL7HxnwiTzfHRF6w/qU5+Z/hUc7YUQ0j/H7qbFuyDZI5RGKp+lyW1j6wRSMLk
5M0aOrOPT2B6xem791Og9ZN/V+IVE7BM4XQ9lGmLDj5GXFSDgcwwZ6Do0p9KzXjJaKW6orgavJiW
Vd7ss0S/H63cn19dqms9YrPvhuVPSsHix4LqPw95/v/fxR2w07C1hlBvZo9EW3SUMYgig6wdmifP
qbgMZE6o/6g44qNA24T2Cwl69JRnas/uEs7QTG+t622n+otZdMjCrXZfGA1S1YoQDgsC+QByPU78
jZP16b73i3gVsy9aFPWVG5kdGHt60rRjW/433ZSpHFHCSpttGODtDhRiWar97z/uh8r3Px/3YzrB
0OgdWeXIzb3+LkmCY2ThNymt+AYfEK0iiYA8ICXm0XuXaqj+SYYsoB1n24XVlLvejjbkudxHPS4x
13xpUbdu3xWJyk++iNxE1yJj6+AHf78MrV9Of3hU5twr+NmL8CFWK87dbow0HUOa5+/YDx5E1N8q
gWlWeqdQER7jDGfo4U8YJ882/Aw3DVZx1a8Khes8iRnFnHUQe89929Q1rlxRU4bJT0OGNqyb/pCQ
9aHn8c89nueT74ZUkBWBFaugOrQtB1zXhgqK8rcN5hyFbtkM/ktlMXic/AEH7D2HglkL4+s72VGd
z4urPGe7ruGQ/f0z/3Hh/OdymEK/v5ymMPqhsdPq0HHQaEOqQu1LgD739z/9l09lflrffdoscO3I
16vqIMfiihTNq7ph71raU7PixOzOvkIMyLqNUVoaW2I9KaQFdFUTM7330xpjph7cYgc/tnVNtSyJ
scLgK1ZJ+KQn8T3uyx04+tffX+08Z/5sCH1om4yov5spzKuDZbwO6P6l/+rCG42jDLQlEgUh/nBb
PhBy/rnrH/LrMNLWYRq2JWxegsHtfGGXKbfI33Zg1CvIjr1uInQGVElG1+8/3K8excd2FnbCGslQ
BoHBne7heR4jCknIN2ic1b39FoeZt0Kqp30G+E1cQbSLbBw9un1qZxwr/YCG8cHWbuisZpH4+hcS
BDBQVd1XNydFOHXGinK9k/7pen8xMuWHlc22Rlwyo1NgdOmeinDkhBS6BRNIO82P49KF1S5v8geq
rZ8D5ikqzOljZQZA2nwgbaw3a9PH5AyfneO0h0bYWtImOfZD+FIygfcjUexsO/RVYWhrdDN/CPoz
f7FoyA+LxuTUJTR/UR7Q2dIRzG9ima1qTrCmsB+qwL+d4mkz6YeS7AuP0KCE/WbYNQfCDxatpd1W
TrlrIb/MyBwNS2VBEbos+jXcl50ExNHmEllSeDVa0b3wOWn9foCIXwx/+WH2zzC/jgRWloe4EsTZ
Cx1jEhC9qSkgi8Rhd0OJ0kZWMngYYeZUwn6gA+Tnr40HFCxp+2ZrGb4959YCXQaP4iiK66hPF25q
QjDgkLrIPPA5oqZ0B+Zgk5jeZ62PzsIzPo+5eHaJ4lj0cbJt6/Ci10aw9t3qlAX6BcN8vjLUeKQa
3K7wtuKlyP/wwY15rvvJey8/LB0eTAEH+XJxMDk12Vl4tG3vkNrua2cZqEVaYsK+8DyP1iQ2NFSO
emZvsiTTVr+/8b/aw8kPS0LmNFVrMmYPMZWeZYJ3kG4Y+yPbqIO7gk0H+j/WKTERY5Hrp1jIl0Ir
qTy28AGVKwg/QNGhOyMVXM5bOEC/DSlnycFC1tzUUMklohgffSjPKYDNuCqm5pMaM58cvOaoUnsl
iuqYYukgy4ySaBb0K9I9LABK5B5krYktk1hTV/N3iWdeJlNz2MZ1xCilFLehH6AFTSVM8hq6EktW
svBK/ZRXZr/pguoZrAyGUsu7s8ZAYv7VbrqsQfWuMD3FTwkSHMcBkpzkVzB4d0Xg4zUE+1kSifH7
O2z+SCT7r/n2Pd7+u2VI6TV+mc5sD/rABhgs2UPdyXJVdJJFTyBoGQKz2YgKj7PW0jSBAmaubabM
FUs1mnQ2KssmlhcSG/1VWMgUnKkfUJVpDhXrJ4JgNs6/v9b31+1no9H8ccmkaeOXnWi7gy76qyY9
Dd0NcKY7KZJjDmo8HuO1izPaTEswvpzuTWLNWzXdOQ6Scot9jblHPnlDPZf2x/RWjdaLmpoTHMtj
ntW7km527ujLGvxRNQnYiD6f1DtEJNk4abyN8+fRtvelh5xuVNUpttXRrOo7L6V1YX5K7KuW3Ss/
0CqeB1MBIWX2Qvz2+0//yyf1YQ32pjEJA6qAB0tz5RYkuX2P+skHV1WFe8OpEBk5GAwguSOPtp0l
4xEH1uRuW8OaLiH00TmVmvpimiXrmkL8SlD4XhvApBZCBnJXj0jH/3Cx80X97FF9WMa1Ec2NzxqD
zjWmlpG7o78P7Wi8rimNnH2w2tTWeed00aqlzDll+W5+xXHSP9UZOKpFYAXhnRNG7X2fOtpymijB
uh3MS4dYL5pJAptikSZ4Tl9/f8mw/H56yeLDsZVyfB5qsCQOtaU3q0mC5aEXiBG0Do1NBxt6LYKi
WVfsnlcEaPWAYTKoJ62F9AGrfUSoABLVW2uaLnhAaCBbbKWLJMIf3M76athii1ACGRBp1KwTQqM3
tjKpSJkRZxrYC5ho1LCsjfCpdf27Jk999NGm3GVaHO/ErEwttY6KXMAXSoNWcqiPeHto6y+qMTph
O6TgykbSw3OOAZXGwpg8ESF4B5RtW8gkvfZkwPD1bxwN2PYwgaTzhQ7H15YET4wxeUvdvM/XMyAo
nf3Y0OUkXjf3153DEzKTpF+r3hGb39/xX43o9+X2u7nHKGO75URbHCDhc6sKjhd1jTIXpSuQGATD
0GB9+Pc+Tvp1oxXT0qBCvqYD3q9zQXekzI1Hasb0da1zT+6UmAIyrvzY3ss6CFYobYw/rEQfQvT+
a558Pwd/d63kumdSQTpAhO48Bl3z3AzcdwskhaysS24Gd7g8Hk1TPaZmcIugiPDUnDDN0H7v4tFa
Lc0ZHGxcxig8/f4G/urEJD7sSwRzazCojBIHNMlbY4xQi4Sd2dx7IgO3YfdntEPlyixG6nqGNFZh
lPU7FM+HiqhdtWVOsUgqoIJ07XtTuEWR4P/hdfrlDbN+nKyxbNBta/SCIy19aV2ULm312t+KBJUw
26dhP7NmlGbfNrMaaXIbHdEMKbQq5bQ3JHjegjbXNwSmEZ+IamtJxGTzh6XE+MX8JD5sLIwpIxWw
NbpDJuN9ie3EpEHW5z544/ZL1eGZ5y1vM7kRDRwVI/j0hyf2ix2w+HCoTM1UN0zg8AcvNLZN7OFr
mmtidBWAiK88qW9r14WnoFbx0M3JDZ9rMAZmOKI8yWgmDO5wnOiWOEHzp9DcX2xuxYdVlYdv9aVh
DAfVdZ9FBMVXNPhtaIffeRhEiWqmrmLF2WuqKfIq6r0I8ns5q1MiietSNCCj4FS85CHRbloVXWxH
u/n97TLnx/GTZUT832ueDlxvaA9tACmCmo7/7LFZfjNGwz3wmOqd6dMkK9l+hmFHxhTzJoW2mKNx
FVIf6JB97uAoI4LrWlLqnKb/BIkiXAkjOVmdWE9kEivF+S7Tx3VWNrd/uPBfbKvEh/XPSzRLuRjf
DkbZfbbQKq/rCMlxo2GIrtInI26ee9xuSznKg5TEoFGIZC2RAVWG4Ca1tes6REstW3hXPiogaKy8
BqCjW9LX7T+9o/PS9pPb+x6j/N2kZhfaFGi91R5Mo8eiRICzQdt8GerZN1FCZhWgCWu3/wyG5+xI
sMk5i53SHS4s5epKYT0QOvXUlt6jQh+JAHulFWazfb+J/60ewf8b4/ghT/nn/wfC8Tzh/Lr8/9CS
JBlevi/7m/Pf+HfZ/y+wVaj0JLJgx2LL8O+yv5plyY4JnVJaSJCt+X35V9lf8DVJ2V+RFKC7rj2n
v/5Lsiz0v0yJRcshRdSCisyx/N/s5bu/RwlYaFjSsJj/9ef/oNyEGRdtIP2EH99V0mUF4fbCNAxw
dzZ0og/vbGVpThDi4qEPW2fbXjrjkfbFlyD0w6U/asM6s27tqPMPDqGXOW06esoWrTbNPFthjFRi
blF+d/d+dk0/vobzNfGB0VArEwM7u8gPc5xZh5MetKjAHI5XhibUtQaUbm2h89/mpV5uWQwGtEXD
8AkTmbltbZSVv7+GH6dXLoGEd/C4Dlk+UuhApn9cD6cgzj0dJPkCrVu8ErLmWGrII3wWd0trn6Zk
XKt1LdW33/9erNw/vN3zb6ZWwzCxLCUslO4fqi4k62ZF7mACcWLxkBc5ez2ivzatMbNaVdgd7KZ8
S7wuvSahWxwyoSmMFXjpU/pOh5o6xmctZ9/q5ejZiMG7NqsAtm3P5NXC0SAJcCg8Ml9rAiPj5Kb2
QDZh0UYdRmd/QkZ+Dmo2rzKJnhG4l4dafotrzB+JA3C21AgTlgF6XOXQ+7GB/d7Gvtasal2/I/g8
XfeEFm+NXMMq3lNJtzuB/76q0o3qDOs8OsJblrma9sa56hO1AI1TYODkcWYKuUdQ6M9ge7ZsNIe7
0W1ZtaruWNhquAtlvkuNaZeh0d55/rNRoi5sCwxNXrS1Av+IMjo6RQ6uPlCgS3Nkn+mqQ+j+H87O
ZMltJsvSr9KWe6Q5AIcDWFQtgvNMRigmbWAa4Zjn8en7ozK7Uqlu/apqM1mYFJLIIAm4X7/3nO/I
R4yKnF0Ke955F6xA8NQ6Ma9b3VHT24IIs2b+0nRm85STuLAwlYdOS4anRvfhyYKVRfPWv7Y5MAPd
FuhDJ9AxA0qP0Oi9VXV3A8s51rigcDMac9CvRQjQZ6iTDvuQtB98Pwv/sFX594LsX5uASyyQqzwE
JJ6UTAVZRf79AuW0q8F1a/LrI3UpO1GcXRJDqSyLZZUj5BX5se3NV9OoX20vmG4QcG5mbcM8icLp
jEcJEHARENXb2/wFWEWkhcZHwwxIWGqIoVO2bg4EbpDBWuqGpg0VRNljVRcIAqAC0uTwMiBK6E7p
IYXdMYw6tRExBmhcVA9FliosiJ63lvGKItK+jXnyBdJFtBH9By/tg208YUu0Ah8MEAU5STn+xg5t
cD2Gc+gifc9GTj57YnKPbt63mzoxY5pAyjDY6KJtPjpr4h+4JcP4sZ9ugz3H2yKwkNK2xQHfmreF
PX7KzOscGNV7zUeItqFItwZRYzfbxLYlCQMBZDLcRJG8F2Z5i6p7ckZVEibVBxsp4r0IM86VGA5X
wWTiZYyd4FDm4pZ7AbCmvLUfMUbgp5Ol9x4l3S1qcGjJDqixZxtQfA8VGs6TG0Iks54yFKF/WCot
6z4b/vcLASmtJRxPsYxDwnd+OVUQqDONHYmF2rVu0QSSsAsFMasDmFVYpQGXc3LMTHt6lNJkAjGp
i9y0QTejbeeg2deUZqVhAZOy24/cS5CHRXASLfeGp3N/2bDMouB0LvFoH9LZy3Z9nJAa2DEo7Lt5
N3gQNYQLj9BnhGFr2Mq2MA7RnNzGGLSpZbZfoR8i7EqNd0aL66Qj+VuFWOskwfWLTsPaHPrC2NRT
9CxCaYLmwF7ZpFX/QJsnjNNtGbRcyUJBY4FrsE/T58m17CePPiaz13fSR4KLbTXtWiFgO0XBuJvL
zF6OhT8czC5/hbp+cGeBuauMhxvaj5Fh+Ab2RYJgqcZiaU1PrQfFZkTT+kmN7kLTxMAIT0wvNvk1
nOw1KEl7WRXdB1yEaiWLl96ObpkdWIRXgTsLVU7PMvV3ee9PCzPtx4sPg6AQtbdKKhd9FvpOEKQT
pE38mI9GPR4y37Lh2kH3ASLzYMFbe8itvN2bqcNodghDjIOSSM2Mn3I0N9obCFwVn4YaBJUvocVL
Ue9MQYc9E6K/WKP6zmIBWrieP+XAFtdmGW+7cRfU5mOslLHv2QfqZDQ2tLGXBIl5VzODgtP6azKA
IoAgzbsXF6fQbI3daPt0QZy23ZVEphEIpTLHufhOJa74f6rTPXqTY8ZO5om5teZC30FK0U3iljXd
YZONN+SmxZHY87sI8poyngPqHiXbBhxJiKqa4a+cP/TZnJzLYYZG08wfWhKvl4wLPltBT7ddVvtq
KJCv+06IDJAzJTZvVKbJDWJEhXYqHLYJVB+Zl9WuBBJbORptrkrz3ZS2S+2pg1OydTqtvg49wsom
iBeOE28jMFEn9oOzHdBQaYaQVgrGQzPykb5Pk0nfdtyUTQJNx4HgX03ee2+zKTa93x6r3iR0l+RU
+PZ6r6U4ZFFKwlEzfy51Xzw34x2KOdwz5MP04gnyjoWzDiXeeahCBLCZdbMkZhsMdZ9vc5Xkr2BM
0asGqPMQCBBvmSaH0pDDkjkR3SLOTjJNLi2g18vsLBin3uq5wNtO8Fa1q0aRnvsZreU85M4ym6W4
1m3wnk5E0AEqSJD7ei5qSlgiUf0y9cLbzvIbkl55gWUJWjYGZNFj8gmcJKYLQ3ydJ+Akmf1LL6E4
dlCQyYJ3blFsZGeDvJ6HyP6QCUYhweQP62IiwQDr7V06yLuWxtvcLss9cbJfC/me2mhCZSxGfBqs
6yYiPX7gNfkH7U63Fjb8EGCaG67Dkp6wVUVgC+cJoLNtMKwh42GwIrjr32jptXtv8q6UYFBEzCBG
l2ucrdhFFtLixEpMfBnavhu5VQojKP8O0SCA/BwBTtb5vG9qIZ7wOr3Yc4gm35JXqYZjxHl6wYju
Vd2Rh1V+810ohnBVnVviz586D4Zy7/eCaaarjvVgvmrQQiGayU3REzvf5T4bS+afDSsw1qMTx9fY
7l9UXT+BqUOw74fpCgAD8RvIdzdmq55Kd66OM4jf0q3Og83LKfymPRPDa5pAy23J64cIrG0+nbJK
s31vlcPZKZoliVc+vUjnBTixtZj4dB79yKouhhy5n42lIXJMUnEu1m00kh+ms+w6h26/9ssJp0On
oebaX1tltWft9Cust9EO6PAzeuxXBgnL3ommPf26fuX5qiUIoP2OU949m9kFioI62GSG9Ly0zRhT
SfTja9aFqxTc3MHu6GgL26B12cbjWt0ZYoaA4xbAriei3KwOKA+zt9b5NhdJ9Dw0X/KwEKfy7oBq
qzx/G2EdW3VMImsilzG9u12q0ucumL11mrgbRHr9quXap7YxEsC2LNwFO9SD3ZfdChl6/QDjaIOe
EDhDn0M+AJu1xfNB4LvAB51+JHgsIGVLh1jHzTeADFCDdUwKblkGR8fTuGTsfGXbsDhyt3S3ubzv
5UiLclbyjUK67EAmOPW72J6oqkuIRZ4c9v6dKqH8sr51IsY/N6G+n4Gvo+zlphP0ApQMdqNXWzuA
C9j3q7q45nc+2wxKaOkXDlPzdFZrH5/SErLfuvfYL2utAGJVdFYTi+A2W9zd0Ql88sDyGDUJmBkC
Ibldsv0Z/hv5KQBtC/OMMZ0+FKFmbWFCvCMoxBiNtQ8dcl3b+doCDgZiX02O2IHZHlZsen5cXiPt
dReQndINpzU/U700YkAgpWk/A5TtLswVXQTrJD+IeJNh/P4YsCCCUlRUeIBPGJpXp95sPG6BqIXF
im3Gl/7TRKfuZBW49/PYeI5qyQgOM1uozUdipYiHun/Rvfg6FlH04EyOhVJel5uy6mEuGe9T5/on
g+Pw0q30t7Bl2NWnTfY0mM1naPPz2pnJxbIdyC8wAlHQ9xYA1ybH6OhHuzZbByHuOrdK+5U1BsuW
ah2Hh/0a2t6GdHsyI2YG2wVxcsE8+8ScgReAv6w+TwPMCHCB38JBvcxJ871AcLudcY4ffnyZ5oZm
J7K5Uqtor7rqZE4goOXAILxpvF2azpA/BnVpeuBNKpLPaTXqJzMOln1PpmEGrYv1E/0wm39B2BfU
9BLUBk2x5lJXdXNxEHKeBIm48dmpk3qNuUGsAPjnZwp4rxu8NSQmf11Tr6wIqLaW0qoVVJ7xIbaF
gFdAaAWfzjy54aE2gmOFD2PjVTTmLGKzKjhYwBr6LUeN+EGWYX5ImnJ8oOj2OdSLfl9Kn8SOdB1g
ZdlO80f4Bu5hjgK5GKWYd23ofR2aKCVkxGj2Nsl9bL85EPjUbbZunb4w9nLaT15FEWcJozzOg8L+
2qQvcdWcEvrui7GhgKwNPzuDL9txkqUKMNSy9u6tNlWwoVvJRJqx3d3S3B5OuIFzdvMQ2xs/2iyJ
tckDp+elppT8Ubdx7RIOGCenJbM9vTZVpvaIIohIj4f+rdENsyhu5kOmMN6lvYuyQqlk4cZd/2wF
sUAPUJZHN7HuZqzqNe6i6a1zoZYn0RBuYo3k27WzYaPCPceB4BupzkgBGm0+m0EJwTcuVg5SsItX
O4IpnUi+smCDN0TsUORBssyjIOYORfo+yCHYVuV4kaaXP6OTyx7r2F8GPo7qHrToikg8AlR0WZy6
zjq5mmQTsIfdOivr70nfTgfm/FfAxsbGVBEIkxbMkqvqL1HeJ9tB3ymMmje8ZwIu2sAn7qAreI3d
J6dA7peGxtOU+PlNEvYx1SHkIWYwF4V8PHCm/DXWBaGzZnMiQXc3Fi3BRipSlN/S3nht9eanSNQz
eMbNISVUBc2/E716CBwhGZnP0lIYgVpxsOxuPhRc0UtpztmS/Nb4prtmiR//iC2bqBkPRFLsm9Et
wS0T1pFzUzOsi/FmkO+3JVWq4TwBABVo0WdS+txdkOpgHeBMec6z+gtDy/LrOI3r1N3iV8+fuMnx
JMyIuTNus6PltGtm8N4W5WsGOr04jG8q9A14GX78JFtI95LWsuECtKkgUdZB4+5zYbAG29GWiAd7
wyGTZZZcpzUJoviUK7umsAOdmwSdxLszL7k5XYpe1YDsKMoTp/UrKL3g4AE9hL/rb1ADU9RNTxaB
FUeH5I0Vs1+qwtR0ABRFNi2FMOElEI7VK0hdMhvNnZ5fVRZU5ApuM2qjTWwE1tpwQ4yFvc42AB4/
k5eT7EUkjvj/nEUYWDXRlIobCDLxwuw4gPKzNIuornAsTulTQyCBo3E00d6aHyyXLEPLCTgEzwNJ
OoRPLpnqdUfahNDluvw9vk/Iaw3hKx4auQBQbF1KustEa2UXPbCNI5hwW61P6IfDpemlyTLsxnCX
W+GXQSR6NzPp5pH1N7uf1GOJjahoqADjSWVrL4F1U0a9vS+Zhyal4RMUNk3raHbPwmvLDwDTDFGd
oXXoU5YCtuorkDHjLI+l7XJ52/iWDPCOg2Nsq6HPn7Rtn0ZPvnq9YTPdF+UhqJB1NhnQg6wTHnSb
6Oy4IILoUSDYKYwDNCl88qMVX0eobHURPHlG++LoQC4rVpqVHSVYif3yvehHpj0DYPuxb6OFN/cx
mpApuXrk5CyceFg1RatWXgVUiJShZmGiDlq2cXaCT+gBd8g6JMDASD2c4kdFowml/oI3oNDjvndQ
DCdZzQ1lQqklicIhdHJ+ynSz14Ev90Y7bYkJDi/VbIXHLJ/fkEOkZ8vMvpiiyreVi48jk3NNzrDt
QqkDLjwFgjaOpb9YkCk/Q13PH+KGSACVyV3Ux94trNvjAEr1WPv2M1Vftcwb6hmK8UPJYYdWpXls
MlIMKi+FN5zU+x+bU6YF5Qlw4D0Y9D3JXem17uV0Kyxj5STqa+rq+JZVGFrLBkRPbXTTqptxVlaa
mS9ra4jqztq0Ld+vsiBYgst3MBo5zgaqJm7vtP2Mjbw2MfFkXf/BQp++iqMI4w2CvWmS0Y08bIze
8bdqLptVB9rwnkcVH/z23PuWtSN2GG9OVAJt4ESxBDpsX8241LvQs9+jGWhETnIR9Ft7fqgrsyTQ
AzN43QTEqBaUhZiPeGNyfRaTbp8Iv/jaayM60sUSpGl18Qk57VtgZMGtActvSTvbtBK0VJebzpZo
lEVXRObR6Jjchnb3nuYhqN7QdeiKnEqo+7ugND+24fAonSY5K+29g7+ujwVhe9SPsBxNGXOxTqk4
Aan/NhMPvlFFtZ1A3izswaGESKb52EJG7NDh7ob7j4Kx8cb4am2ElHH10BlsnojzhBDmwg9I4SsY
FL0OnGtg6ZG4RPjrwU4K4Iqy9enlCAdrHKr5xtqZ7DsfCBlzN62RRBs3kOUb4skH9429S3yxDA3Q
AIrgWeaeA8SbBDqvq7ZpLINzC+du1w8u1KN4ei88t7xjZyEqpqTupjZOegivwdq+ltr3tubdoKNo
Qi3wSulz7mpk1jjnRNPFB903kv/nqKNsewUJ8bsqFVHtlj4T/a0ZaCpcVCqufjSw1oPpiEVE6bIS
d0DFHABPJdJyyYhrOXmG8ViC714oY4r2Hv7ddZuHwaloGJ5aerhkxC4dNK8S4TdhW1E2+wdDlf6h
4oS+Rup8siBsnZVsUSt5Npt91G84W/nQHOj4WMACzrpo7wlq3QWnNaOUrj41dOYfbLC6hCrBJGxw
Ej0EEgAgGaiY6HBZopAhVcFSk3Gqu7zHTpmARvVdbzdH9JUyh2AJFqmjGkDQ+g1YXoIPiktOssWl
19ZDb1hgHebO2PStOjleaZziMcYhJUkxoQVbaDVfI2DoC6sykStCRNuXzlpgm1sBRwjwq8sXNGVc
PGNQXOfxIwz5xz7msO666nnigH0i/NU9CZ0cfFEJRP6DPLR4Qvrsfutjgz2CpsASOg/VE3KOC9m5
kI5RhL6qnLbSVEzestGwzVOf7lCf1NcsJm0iKZ3pQz3nC1xXEf61b5wu5wcpsksdmIrAcum9Crx7
hh3QQY70EmAL0HmPfipl11qnSfVUC4KVbM+cF9rFGg1gwX1F/E3TLEACntamONKP93adhTEhIbYR
15353Jhth6kqSQ9p6RlQpRKijbTPOd0kiLlAOYPfccSA7ZSkPo3Zx8w0gGzqN0J3gmNppC9ZgNrM
VnR/7+z3OFgJFxvhVOvX0C2e7RlUfjyAN425mvfDaBfYWQOF8lrLnQge4zApV4QJVo9dQxPaCAqo
b1azrHGTvA5+ffN56h0Qjvwwjf6KVK/FkDfRi2iH7305nQl4SpfuqTTs6ArBIbqOJEX3qE+RNhr6
aGYYVxJoe1r5VHBJdxiJcZMV92g2GsOisso3u8NiX8cQVlwCdRznVMlYncr5WwXKrTCKGeGaNle0
RqcHx2+usaj8Q0++A1XDaYbqURByvSQyNN7WFqwVr/GtrYth+FLZEbr2zN7N6Gf2mdW8Vr30UUjw
M/dJUbzg1NyUOUB3m1bygZUMv6KjrsVUkXEdmh+ZdJWHTtaPeHjDR9Ckl4KDwqV2x2fZde3VmlMJ
XxBA4kjmpDM7X+R4z0hSkX9EIQjnyCwwu3ZHtuBp39UoTTvX29JV/U7B7j+67ngRyWx+wO1SgWko
kluPjwWUJOBbSJod2ckH7TNDSr0l8TK03gxsn+Ysm3NGHxnGHB1w6Sm9je8ho01EDHpkV9WTbVGX
l370OIRIj2A/no3e0Wc5XWP68Q+EorqbzGnFdZD5Ds3WTFPIAoVpDNPKiUREYUOaRXfv3OUunW45
NcWhLctuYQ5lSXGNrE74bbwiYiA6eJ1wb00Hoq8xVUvzxpbHorSekjxSz27VphtBFWoHpC8SXyY/
5BPoXdPtaSNP8dIbZogVIefB0HQPBHTItegqhwIupoJupThGjdesOA5kixgty0ysxLPZVv0uyjRQ
Vc14Vo4KpigyWTS9E4eXbsPR95Q78U4OXsDdJegK5kO+Juxs05sGiWddcgbhhbY3aZYWy/ypmGHi
9oaz8xNM4JOVIHGqQJBbOqzQ2ImFL7oAhRjGIVF3lHzuMwwS2uhRPWIiDd4RUSersO4wJJNckjX5
MQA62udEcdl1+egGVrc0zfCjB/r4YUhZkKNg2OkqO/eGOGKdJ9buUuS4j602HFeu2A+pH65ou+Au
K8PNPENzLuWoFyFthEMU6W893Fa4miGA/dHjvcCiPWG+gRr1ZQ6no99swjAldyQpj6nnX5xcLaUv
vqSJhqSXCSJMbBpEzkDwhZiLfR7oxxJpS1yU0boLH3tAzEufYmhZ5u22mnOOJD7lQfY1QNPX+Qy6
IKXswUPhO0nDjWfnNEKj9FA7B6snZncy3WyhSMFYOOR4ebnzAv+jx4yCDy0qiDF0Bs4foddg1MqL
vRKD/FgqMDqhbra2C4bIHTK4BXdIftxduqAks7S4Dpg8MBiNW9Q9QxVOz0BFpyUphvW6RbMtioCI
ec0bbFgXl+EDDB4m5YyTYM/irStamps9YWqZY5JvZdTLKiFND72j/cBg5EJLQ0DAaIjrZETHIoDb
AGR66L07HQQJWlT8u3iYjg30AhgjfrL2h30a8bGXfWSsTRm8GnC9Wc6/GhAWFllVP7SStMg4jc9V
bZJ7QOnOOnLOqiE4TAHaRQECYSRPa2dWE0btY11/6vwBNTWU+5V0DfAWivuP7YR3hy3fTEiO4hy7
9nooZNpqXnIzKnbAbYhfLk4iJniTq3I4QCYtDdIcWWjvwsMazA6C7ChN6aXfx7ANrXWn9PEJ0Wy3
iGJbpW3LLM41v1eMIXRpmac2fM365Elz3azLurXwz3XnUgjGOA0Ne1OBJrawpq9BQZIaElywLDx0
OioedTNdSB9aerVxGlVWfiAEQ7bOE0Fajyn2MMgR+RfaW0SKVuq9RQ3uFU688Sf6yzGQYofwDae6
J2lZL9KPaeZm7nOPLp6AaOZFjBV47Km1100KTxRyw8cJ1CKAHB9SROYtJ7eXR11/U/BJ0DtyCxp+
QT5O32Ou4QB7JBQta0r7kGTiMjLZi+You1R6eHcwmea2JdbmHL0TmiD3QROei86QRGAHK+VqsbU9
do/uHiDb43TIMGEuC4iZJJNAyEZYuR7JpkkJGNU1Wr3wDiRKq7Re8Z4HV7/w2IgIwCKlnWEA2eIP
qWkxBKAVDzLtKfbByKRlf1Jj1y5zhanTRFZ7PxUEq7G06IF1YmdyQRyqEKYuZcm2MKY33d0bbua4
Jp+MKXcdg4EitHnh07Qt65qUUmLzGPlACU/HlTMKCjvMGSxZxryD+v49npphaxdp+AxEkxYbuwPK
uU2UL0QYOQdHdDP9W7w0WWHvJzINHvSA9BDcQbqfy/CKqUhkgOGd7BHGV302K9u6JXm1cOxyGzCt
vvStfzRkLXaeYNElRpGGl0WgdnzX0ff61JF7B/UjOPZWJwgzSlccBxhdk1FYUNurnNldwx6+ygnv
XGPrQFVWf5ha17/dy36zcM2D4SXPHVIzJ0UdxHamHlrbSlaiqq8C5O/OG4glE+F8a2adH6M607jZ
MTA109kvreBEQEn0FAWbaKZb0cSPQ9RHawXWvRmhYBBfBe5LLM2Rm3L07XJXE4xehiFqdFylag7D
x6q6wSNdmG7uPcGUectk+8TmDqFEwjxJSUeKwLiTZja8T3FXP6Qp9VUoyYi6f+pwI3ITklw5IMqH
CcwwF9iYLSG2sTqiYOdMG0O7ir5z99mrxHDONfcFN+zkM5/NrvGU4ltmx1kzQgUs7pLwgA/oUcUG
XYFBncHUULfTdYffUMfLrND0dUlWenCwTKwih/iMkYxcChb9Rthgh+zRIQXMTDjnV9V1MhlFlLpd
iYFM1ZwAYWIoiWNNSQsootqlRCZNPtRsiCDJYRUq8cEnwqpNIR/NPuc4IY0bnmreZTLsRO3XC84g
Naf/fG9puMSdzMif8Hs40mANddV+SUj3WBISGL+4gzldSeD9OqSMEGISNDwfm+U89CxwBKL6wQ5D
TrmFq7EoA9412cxE4xaZtfSEsdOvQSBfhtCe93B932fXQxfhZsvAquJPjMPp7IG17wX5vPmdi52l
JzbwjOle+5HPfeRuCttTEzoLC2sQ5hFSRmtYs2eTMy48w9hajb1XIYYaz4YG1yT8ZN65iPKXA3ve
wmjmioiCFXPIz144EmGIaB4SlHPJk0xy0LR2bpK+5r2wr6przT1JHp9tKLBZT+CWYtlbuOH8OUzE
ChBoB0fHevHMtuXKLJjNiPTzgDz+kATJPkqD+3TWMo7F/YtALYHTA0FNiyZzazDPKTgTLyKQKmvS
axqM6VF6RI9GKgKqtmU0lk+hRYrllFnzTdmLwJrXnd3PjK8lAgFXip32/N0UmC43CBEzUxKSTNqJ
M6qzGxkf7sFxHWs/Ju1X9uh0Vd0BF75Qz5admssOZeADIbb3GTojzzt+ilFAfBsnQWGP22ozODlp
fjOJ7G78NUwJnfIsmjxJOl9zMiH7GnFMYMUfIgA7eFf2flc9ZQbMqTxInWM3lV8yMg8fMmTGR6+i
ABxfYuOedumcPDMS+BSmkT2QVMimYMBSpxLnhvvkFnI4os//QNIHWGtLP7imaNc+6wzZB+GwhGwG
uie09z20G7q9MvgQFnDtouxT5WbVzS3FeKkKtncFx+Ql19HKalyyAicnv3Z+E+9NmIYLqMdXVRfi
uXa7t1Yn6Vc3HS8E1g+7rMWc6xcBvUmUCPsfv/vxZYBps4eBwOCxHDJr5Y5IKZC8tQcFGGprTio5
pVWjN1XrG+dJFe7KphPAedKnJU6DhHlEtkwLRexWkQX7PkJ2EtS53nVZOz/zLzj7FdPlx5+GSD9P
rdyFtEMPg5eJZ57u1c1r6xwWMlyDnMd0nIGyphQnfiIHQbPqWzPbMjcAx3VPKMHRchJkiX4uAiUJ
/ACm7foGUp6RCKUK6jFTqf5zcf8SoYhZSugmh9KS/dWqButBWEruisxgDATVLGwG93ksQ71FBEGs
WZ/op2AaD2UT5fuhr13oZPffko7Lb9sqWyECx2SF0nJpkJ5GfJVhLVUSu0S7WYF1spzCPrl4xAiP
T/ajHR2lL4dr3qTurvQJckQDGLx2nKIW7ZjaeyAK1HgMfFEnqH0fMmZhjuZcKuF8KdI0fIvLGXlo
g96wtafwjeWFMXtn0jGCJHG3LgV7gNde5+q3lpiBQ+CxP/74Y+RiP3GmqNopUavHJFIkwXIEq2vc
qSqWV0ONr3f5/Jv0C1BkliR8T43xm3F/jshg8+f8tDVa5pwujSvRx9lbEJvBngBqgktcM31TXoy1
0U6TfTYv8fIUfMdaDG42PGMMac9tDbOyQkv0FrktIvSwCZZlgTvZjadx2Q7ezRdW/ZYkwTX2TP2Y
2xPivTZ+4ahu7eOcon7kmjg4w2ASEwbWHuhW777lUzIhJmLHAPeUKV2f+9ElkHdkOWMQ7lyl55Ur
0s/m5WxMzlUbxbpyJutQdZ7DAAWjrm598OVhOW2ScTz7TnqFXdtsUIudzKZh+hCBm5KFtJkXFtWi
B+kZiNI4u52or/79S5ZIYl48gv7ynPlaT7shGqqRiYI5XrgwGbvPpFk2TDxz0ei1BzJzYYT+ZTRH
cdAZwa++AGNmJw8sqOLSW/WoQJB0BuCM5NWwanGplXIf5rIltN7CWBwZVH+9xBlNEjyzEbLc/vGl
cb3LhEO9rl1EQSJfIuSiEWvvq9iztoxVGVpk/kUTig15yz3akh3FfewMBfg80P0COQBpBLBrLzZO
2odGzO+eYjjJwWKhqZPImEjpPNfsyWHd9Gs3tM3Ljy+Wq62LoaonlKHdDhPrw8BesMg5+23qcBrO
lc98sI4btDTMGxPfLo6pQN/lcWAy/Sw7D4VytjqvyIi+y7H6TR0gPMgLpF9itK0LxlsO4yZn3Km4
Ihl+bGNpX358mTv1PMQio5yPN3n4yvuQnkFsFRevnYtLWpr1snWhwIM/HtzkC6t0exk+hG7wfSY9
irqRaBk1z482Tb0HiYB5XeO6BV7CHVYyHDGKEPwBK+7uhy76f+QqwCzAr1/9Akjdv5CcTLipbv/z
v2c82Hwrzp/IJP31oe4/zX89Fir6f/50y0/tp3/7A5jdqJ1u3bd6evzWdGn7fwT393/53/3L//Xt
x6N8mMpv//G3L0WXt/dHA7aT/2wkIL/wJwH5/fH/+f/uL+A//nb4NH9KGFt/+r//0z/cB577d7hB
UM/vnwX2Ax/9//Ctaf/jb1L9nfO7g4DYQXPO3yOB/6f7wHH+jqiYOFOMAUop9P7/5T6Q4u/378Ne
Vx4aIP7f/8R9wJP/pF39hz3Ps4mw4vs/OVmgD/cDSNRu7ZpYchdgnXHZBz0hYz+9Gdd/yKF/djf8
7vHv3//p8SsaKi1TqnktiSdCtQ2+5V5iWl3yB5vA757gV2PYoIO2LiPEb4Q/HipangeK/Wz11z/+
v5sQ/vX2/OJ/mOaekKCUR6+9jIAFLyKyIUMnpUa10rP4NrhRtUF3/Cdiwr9ryv/1fL+YHbBu2m00
TWId0CS58eztEsm/3ilZjre/fkl3NfK/ZOv/eopfHFZ0gY0YtJEAp9jiCQ3klnXZR7RGoYbx+q+f
5Defyq+a+An0eRwHwbzOp/QrOZrYen238+s/2BD/X25Arto7v+vnqwoJvFvJEucAt0bzmewW8wwM
wDgw8YlBAdbh3r/LGf76tfzmM/kB5fjpEvZjb7Ltpp3X9UCsXYa44djI4m3wS/MPVoLfPcMvwvGm
UVOAEnBeuw0y00Vty9KE2CeLeoORKf8TleJ3H8r96X96IcNcSRWmCHesZuq+uLDEYYPnPkicv36j
fvf49+//9PhQieM2yQk4Lo2AmbZnTZfK8OSfyD+/e5d+udPJCAVB2HposJO82BaUFlsmWGrRUbmu
//oV/O4pfrndg8HVZmLNGdI5zvEln8A6NToNVDXJH//6KX6zoli/3OHOWPUoVRBmmh0VywMzHm/h
JvbF82wXQWkDwuv6//dMv9zodWSMKvD7cT27XXvQo4FNg3SfD4MRxgtOjuJRA9+hYwucc/XXT/mb
K8D8xQoTB0ZOwJxmokvKUXzX8Ix7sjLFx79++N98POYvtz2fe5Zm5BKv4TUWROvEpMO7JGbHESiG
v36K372CXzxfwKl9NBjhQDR6AbR/CEp5AcNu/OEC+82n/8OQ/tMt4ntoFRhIZJvc1BO2OjlwL360
yyyvHpvQmr6nlu6WWEcHug34dIoq/MMq9ptl37y/pz89s+NXgWvkbrf25qDpALoGw3CCnjyG1McQ
qogyndvqD97o331Qv6wEvjPw8Yddsm5cjHuun+D0UhC5SVMsPf0HztjvPqpf1oN24FDWTCXyJZnm
H/83dWeyHCmTdulb6RugjckZtjFHSArNmVJusJSUCc6MA+7A1f8PWfZ3V31dg7VZb3rzLaqUUgzg
uJ/3nOdYwmWuJ4XmhPfvL4V/8ZD5a/YxKpnFAztmtFFKod6nLptBzbh5ilpcJ/oXc9juMMMSEP/h
MfCvLo6/LA0LMpZnVEVb+cIxGwXZVyHz/ySjdSsfDbDDirHXZSnjSD97ubLMt3//Tv/V1/WXlcLR
zrCohaauIUKyO3FA9wIGGR08JAdS+3/i0PyLP7Mmaf/+EizGAJOGywgviGX1jAapvxRDld/jZOz/
xEH7FxcFJM5/+BvTGBokk5RNGbHZFKyHojvU5MTH//1HxQab3/RP9k/2X1YIehp4kFaeTzLSC8Hw
1mNG4aXEQw1Q2MoD6gcqbi1I5D5pWacaGbjMPhArraa6P1KplA+72MMMAXmRXcxjr/ux2SeYf1Ag
JkNM647ce1aew8QG597FImHgVZpsObti1As1OrHw3yk0oWLVSpKu+R62BcGDzdRXRfejnqyq+0l0
FcLHHiLIHH9JARFu2AzwY0YOxVGMLlCHLlNMqkFKRlipaR6n1NDbMsSNDJ+Dwgr6hzIpZXxcgkY4
j65PFvjC+C/Vu0C2Ls4YzRpCK3Pj6Y+C9h25p+tkIm9nzcW6u+xb8WvwZZI8LaGXRe7jmEwNkkGh
tcmAqLUO88UpE674yCF2R89eO6XxTUL/s/s1ldDI70LiRPMdxatAMSsnJhjLmBD/351NrmB4rqNu
InPCq3R/5rqPDI51yNoZgSbphIrJKGb4BcZ8IS0scOpOqQxKPLYaopaHJW+RJ6mNbuE7M8TwoV/W
RdcUH5WfpParZiAW/WQGJaLPhiL16WugbS36wI1Ly/RWGR8IKe00eYA5G1dTCrOfXvDGQVvW2nkL
h3bEv8JHW5l9hTD3yykZyy6lpcByd0niviFkyfaCXGDzuQRsa+nicLLId56DfoEmwYkjWRTObdKM
j53tiOEV8rpP6hHWR3vnGU+wWsRS6Zel6UvyPVTFjSVleDXYFfwQOqXZAaM6ziiE5BBHaxYSHb9o
arvSU5S5YXE3lQnBtrLPe37Z5JNdYD4TDJJCIg3AK/ygh3VsvmBkK4fssIryV4bgrfdFxelsXQI8
Rg0tq4ZL8a5itjjdWJpUK4qlE5fsmqcoo6FwCZVxH3BiZc3dpJ3afdUA3YJnq3ZbpLBIFiaddwTZ
yW0i7KsquSerG6q72mmHk09VeoRmmfFkbkkOLM8QIdbpC37InLbFhLba+ZDLNMF0DxMiT46QgSLl
b6umh4g5+z7pAR7nwrNB3TGJHn/FMm3DYlsPFi2am6Dqe3sACNhhuNiEKVXVWGmwVC88MZu2viW4
0ej0AG/M4BVL/dKA9498N/yGuxPWHoFwdiH0U0p7l8adMm92L1riD37fxd+5JXP5UPSeKugXNLTY
HSYZZtWZ1GcMx6gaMFk99y3OkKuX6jJ6hhuh+1+Bp+Lkt+9WZFI22KfZYnN1G8mwJQClR0wgKcAG
ULmZ2USQKC2DCig7Mjr7UYHcaagMMU60BwUEALxqLJrdaXIOOzxaZZYt8oz82AUfmGvL5JX+BSx2
g+0hBZREaY0PwITR+BtV0R2yp3JIV0Aus5Yjt0iYg24chkFfRUeF8w3oUwq3l8w2Ll0bdJqdfZ5V
wz6SfkQD6+TNVnbpHAFZv6jHIr8O9L/j/bEGdtx5kOgStpyq44xFkiAhluPBZPsmDMRyS9xS+Q/Z
nHkw6jHNjFmDhN5guB2a2Llk7pxtbBpLfEpfGy3ewkmbeh/Bvle7qkuj+h6QSY/W7XjkNWlKjAll
BVka7xRmRLT6quE5Lk0yB6cupv8Y535HAghL12ReI0CwYCgpIQSxQ4sUN8s+b8akv5MYREk8pgSn
YuqCiI6uOJK8jOkC41znPROhq/OnQWuJv8VmFo/NZ1ENbVzb1k6bx9j3BufcAq34Fugp+gjVGJUn
G/Q+2L2+KzOCDn29yF/GcyuLFg5ZQaSCqY5/BjNRT2gez+FiH0WKdHwivhD22ygoPeKemV840dU2
dhy+ioIZzk0TWF10qwsZOXzDkZrErhmWIVlHkgT27H6GCGgnM/0jVRW5aRNsYio64NZaTtZU8Q1K
M9cLXjjmti0b1XyhcTtmaG9eYjTyMLrmzP/d8rQYnmvZsV5A6E4bJmNj+KJSTy7b1nHs/suKx8r7
ZtxYzmSBmmzgCpDG+lFLQnv0DIkBIxl9uMtycud+in/VKRRLkAdOmaNUhCbt6pdyyhL3Esw28N9y
Blu9z2NJcXeSWpVaR6COyc4GJzL4JFm7y7nyemW9zTT0mZspZwe+H5k4hj9lO0XTDZZ+a7gbY2g3
B6qWCeotKcC7o29awRO6DZPkW5SXtYO662fubrSkr3CjTbjTLKMWUI/x3DP9BCvqJkfPIdsI8LBO
sBV3EU9CZut+75A0RuU5FaZrHQwnNL6C5MxYjPP7xii32s84TuQhlNR275h8DM1dU9n6DZ45fbgK
ImJQ4kpD3YfwldGWwql7AsEnrN6QTARu1T6Vc9ct38lOzDTQ4Bgo3sqG9ZLIV6yLh9nHW37IWfn0
NV/8XGEQWcA0kt8IyL/yh7GJ0CbVTBdviIeezKUjqMKy8rTOz95c5QH2pqCz93EYWtauTNTiHvRC
MPybYhA729tkrCYy6dhXktsSCG7wWg4twWGWa2f6lNrW0Y/Ucf3mIXTWBFJV0mN31GYMnZ3C76+2
Lkks86sYWR1wK9rMV6JyMXi4PNWRXqC6rVkDB139WwZFo556PNfxfb/AmLiTFJklp4qzXErWt3D7
7nXMVOP+GusoDL4NzjIqxgd1Bq1R+LNsX7Dwde2tieveLbduyypE/RcWthHcShAtn4LHs8OjoKKZ
DU1e+fogTV3qt2UYpaCxhMwv1lvpp+PZakxqXeZaYW3xJ5gBh9Ul/tR7I+3BqSKJdyK/B54T/EUR
4WIilxPvSkcBdVAYW80XKbaIv9OFSpmboHOThWfykFFxaI150xx7QAj117qO2PMX620WHPsi08t9
Gg6Jh32jhL21tYQK+u08yik/Lj60yYh6j8ryr1NAsn3nToMAiJjJKn8MC62ISdMuFO4bqwzCD8vG
fvtYVFy+v3A8o9nuhZ+TG0nsMYpPcxWnd6a3g+h11F4exFufui51MwkYuK7wW/WygM1pcDF6Nc1z
xu3ozbFHHeQXrVuLDh3p4TcV5CXNt0UvHZ6SSSeUK0TRQM98VnqzJkEp3fCtpYODnHzDHbMNl4rd
YB/DtaBqpbfI54TZUBLBc3giF07aqu8hNiibHDP+9hsv82a5zyPNSI1gW5TtyWkH6jlpua7v1gI9
/aLDihIbKkhcGmYGeNrdQze4JfVEZWNIi+uIIrPbrBCVf8MRrCJqizKwq5PY7Z78hUfkySvHyrzY
ad6vcJ6W0DvXUNn80Kw+7fcBQmL22hc4z15bYITmre1M5N6ASuhnftv6FWNDlZa5ryH3me/FkES/
A/K8zTUXdobTgE85QYIkVXW3qHqYf3S9u0wHobE438jWCeEkJN1C7K/RRUmYzw06h1p3DzRw0dsV
s8ieP31c4BEMe2uhhviQ29AZzrj1KOPEFOO3N7lteVSiZW2HsbNK4GHuaYiTw49WLCVF67Nj1uuh
GbPxJR1lr05j67g0BeMPwT+kbX90iX6w1Sf+7LfDSES1t8f4QOqpCrdRpwr7OUwdC6KdbapwujRt
FIkfYTcHy23HFet9taXfCfyY8WQi5zZz2LRNe1L/5VQCHJkKuctIVnjPJo0hplDN4+MLLyJXn+2O
EHm1jarGETeZomzv1EYkuom+LNK7VMJihh3yRMa4K9jgTB9GF5G8BDQxlSfj9cacUh6Ey75YWqFP
HBGq+ZP9wVRe8YlyIvEyEqD3Lf4q/1ASE672SuId2ubeZLuPhq1B8tuS4ejfjIhU4uhybFOfxhCR
PMloyPATytIn1tW0JJi+ADvnAIYkwz84DD2FptWxRZinZRRpSNw0NghnTCLQwohbWrBYl2XMs7fR
1qrkPuLePbjrnvO3IszhDCc7q6fe2jQpxQ2n2jDWpRCy41vbN42oaJYLI0HgafRKgDWxAy2Qqact
/fnO9VVR72arFNNpJVTBLaoJ9fwogqxoT4D0BMHusuKu0RvL03L+xYLSsnL7IDgjpKwOt/8W+/Dk
fDMityhHrZM6BPss8AbADCnTxyTXMwBQ2rvi+ZYGJi859l1t06OkrBpfNzAqxruhvUzXxg1y71YO
QFt3NJh3gp13XQaPOaazhLxqHFNfIGMcsk2XlBNz5bnIjqSz3IVjY7i422QSkbnI0F/pQosVOrTN
9fasHgWKvsTtsjBCJ7xORfmmmEcaH6p4SYOLxQxV/4BrnsVXaKYz0enMXoafsctqd45C6kFux5x2
nF2RQBzaWfTU6J02y6L97VzXeCGTQczO2abJIP+dDRylCV4Hjs+kiKfsIz3tyfgexbLF8ITj5Euy
rHaXSXpVcuh9H3zPjlXHIwq9VFBMFniGpVnDCU4Bbi5LR60OVP3540X4SksKr/CHm89FagH8EOR0
YEPJ0lEIDkkGDW1880K52M6OiRM8FqnJ27PXkqRlozTP1jmdXT1WlMg2lvS2mdPZFCw2OsrenFw6
2aEObUNje9BW6BL3jfYqteNoBupoE7hSJzd+TXvPAf+HyS6pUnr4Lo1URbZ14hA/Bmdldx7c0xQ3
WAww5ZZF+mlrqwZYE/pmolfTBmcV+1wThP7fYmqjwlthyKvSHqC1FfWryzmKdsKRtAtNlleRh+ya
LopfdR23friZDKTecj+XoY6vVWrbjTywqfW9bcT5NhnemyW2auj4JO9elHQzeT8HROZOipZhQ5iU
LcpPR2eJPre+B1UJU/iUZMdEMZhBYtbQDR5o7vDlaww6fryJnMgHCzGQvyV6zEpkc0IQOu9/VHTa
8eTsRJgR92+0teWaUTHgXpJvAyFkLds7Je0e1b9vWeLiXkWK9FaE994vOendNXMNx8ippoKavi5o
TbOVix+QW3ZLq6Rrvi8EgMMQUzmhmyXpvmZ6brgxeQEIur7EV1zPSzO/L/bIRVgLN0ye5egMNT3v
eSRoV0zkzIVMLlUfR1wZ0c+Ymvn+xsWT7AErCHRDb12b5vN8yjOgedNxaGbtP8dK2xw/s3IpiseR
vSJVky4VGfc6GPGukL5w1CsTcKBwpE8yzMMsyIOXkavgyXlyuhZ4b5NMQ0nqTSb6bilaJ3+gv8Ae
TmyjaW1o+9kR1KDYyXAnuSPcR4gJGE08JWVxIM4pvbsE+qm9qTssEzdTaPfdbuIBHd/0/uxG+cY0
MWVqYFr5P5K4KaebyXSCPrhyIAk3Ha0wxFq7w66TdbQ4OYWdOBsDnGpt2UwW1/2FzhCBTO/ziGdZ
CuSx+JbLqFkeRgukZIT4hIFwdJZXzhQTbmfPcjvKEhnVfkTxWCIRcXJ17K/UsDveCvhazovIsSJ+
TmMaiKd0NLE+pIk/suMOJ7xJ2zGokS8xMid9w55R1KEiB2kHUOJovrW36E8TPYBh38YHN6qVrTYJ
voVSXETp18G7zHjYvnd+ONNZOmauo97EUsT6hZhMRTEKtkQDKWxsiQjtiSC4fn+A0zF6FBUnZWI9
+cKpg5+IYdx5O6TnynqBiYhCtokGR6Kg1IttRzQUVVXQvqce2zWAzV5KD9tjPXZTWd7w4mc1nHoH
hET4UpLJHetXlmWDtVjypbuHVqQCPnK5VpeCHxLdUcq8ou0vnKdqzQdhqJ74/uvMalNzsTElWMkz
/b+p1/0cF9jv9NXM82JRpgaEvXgsC5kT3yvjUfy0hswrj0kWpwnnIvguYEDDjIWmmoKCtJ/dV8x1
4KmU89WFtk1x4Gy3bKoGIcVw5SAaz7/dgAt2Nydpkn7RN+R0rxYug3INbi3yMuNdW/3HAtgahS4l
HcWIThE39wUC1TL+CsKq6t8T36TypHTk+o9uCaXihids5nw0Hbv7E6WwbYNxKR6j4UJSdewv0qsF
63ugw8BzOVB0TnDfcLdZhLcJL313xzZu5j2uV885TTmCzo6HW6pOwnSBvQU1qBrYQVS2RUAlIq7S
ZxM3KVURfjpXhmBVOhR4UkXVtp579sqpUNOPEm8lcXPBp50cwrKpp/3I8lph0x1Hk6SHgFbN8cbq
kyKLt4s7liRIvJxTPbnPfkjkdOy6ILfPVutHob0rLNL/2RHOxkLobAjzrt4FVLmGtwtmkKg7C9+H
NJLUyhf0iZa4DxAawy6u7lg4p+mpjuKZRLA/2+khm+CJbGaLR969ZFE2T70dtklzWfp07L7/0fT/
Xzub/j/yLIUMsP81LXVf/o/nn6X++dWovzc6rf/ob5YlarkoNrNDB+ypj0XpT/nd3zxLVmxThyYw
DFGN52FCCpny/HdTmo9pSdCvhsBh+/yXGWSP8X0tUfP+Jx4oD01zhXQCVP2/8Sw57l/4xkII340d
AYEbYxVPFDxQ/zDuCfHIzh6m/EOuk5fBLz+oZ8bD/D2yMPfTML2dhSK8HrrXYUrOOvGvlWb6nciQ
bPmCMTNHS2OqvMdkiFF08vZxUcbQBUJw8cbejBbePiK4iK5ZeqiDoD6GKpuJe4BfLRGpN4rm8G0s
x4sJQotwPK5smJyS3OMmYFkoSvElHHASaHDXyUpQ/bz4xYqS9zr4Isa41t0QWUh0+LK+Ba+hjMxB
wSVqUsF91WAlIqfjB1r+4xThOc3Wh3Pt/W7Hq9IHDLUff/4/t0tfJxOe6QujpSEJgSUWVDMKE+Ny
Z947MkoqmU7hXtJbjlIx2hG/KV/LFhtaVMv4heEfTaFeBZBT8RoNeOOgYLCSvOAUIinniDNq30up
uxiaQbedsvns1dGLy8gkR6jbhHYLsTxtv8Yl+2EnC8vF2BPcTCvig4ivzNX3eSbAxMniI4PWmC5U
SvSx08O/noHzVz+CgAp7FWYfHDR4115+78IfAk12UDzi0biWz4STQoveNca7dbjhq5c1qxsYLPCq
JE9fV/kPhLnff/4XbKOfVvPeMcwBMmC/dVwrVaqf0sW9zF3SHEcYDArhbNuN5XXWiGAYKMWKj7Zy
xgcD6i62UkRsJ4AsB2sSof2tiqvy5MeEZevrFLLvykbnIBRzjJ763g6876ZVydecWLdUJBG5sZOH
sPnkAgZzUPkv0TK+OVV3dstq2OS5eVUFGReVv3dIstuqRxb0YvMRoiKbkYOaiTK1cSssyGWHKBFP
T8wD7e0BjUJdcaOuVe3DWc5sriIwNJ45sxkBFJ+UUBCL5WbtIuDAI9l3kThmG6Cq61ytmQHLf1D0
tUtUdRJ2aiut9IlaI5rxFpecYH+JZxgTdt9+lOt1XwSBtzHo+QeSLmAICrI0eUgaee0XBthEWwiq
FRlvCBvkwfw05B5L47MDNlDm7W87dzraiVK1F6H/rkVPq2nsvJeOU++reo2llTAHWq39h6b3nu25
Pqs1mdfmS74vF+eBDdDDMGdqy/fhbEcVExMESpMxwdx0aOEAoB9F34l9xS26Dcx3rJPfp0GWu8ku
ODx+5Zac7mFjxjUspOwLQ2a9YwB3ptTmfcoiyo/JuMqg5+MoqlUaeZrm+LOidEK3BZewjJmcJnzj
VXtOuIHcRe3Babg7u8ybc0sfh5MZkjLvdm0eQzfKngPHzHf9mngK6OIjEt6pbTwJ69inKTmAeCIF
G8sLClh1U2vvDJCEpF0iszsloHYScN8obNXbSk8vNSvR1NpvzlLS8RcV9Rb88BfHfGgTfRPdjAjA
DDXSVzMgJY4ZGg4csZNmluCwH9lSW7ocw0EDCF1J0+v4kAomMo558z7ouQJZ2r8gL5tLxS5+SwJI
rV8I9vXwuQYpj+wsbtrUmw6dfuaEwLBAA6wrkh+hd2zH/F5CIyEZxKI7NDXkkqV5r4u7OJ9+QEl5
p80k3VEoabMR3DEZORirMijWCyWA4Iwjk7y4U3MgXbiL48OCdLKZX72uF8y8SEWkjd6JdcSOeZ9O
35FEq27PfkT2kh0jNZTdVG18Si22MdFYD0w2fIhq6+nEQgXxBP8uPo04bXfGWqJ9lNiEx6fusQ51
SKlXuGHO9mVr+ilqp3thAMFvywB09JBx/KR+zXVrtk40PEbyAU4nQe8wpq/Wq/R5TCnilTW7r4M/
gzkU3rV3OZlXrv+bpBOI38rCpT5KKnWXc9tTC+TAx/MjXOm4LzZ+WH8LMjeBR5P0u6Kj+LIWP/pB
1GzNJsBAzJJ3Q+PMEKPkYyuyahdkdbxtYz2eEBQaIjUVjSWzlWyQylkkMqLrLk+og/Wrqaaj/ZMW
7y3gIGgka7luG1GBApmNZSGmdQkT8m4EZbxNAW7Qamj76cXMJfzo9efcUW+9wHnIVqJc744cB0g5
KrAeXu5dTEfEYAmi36Huh51fRjXng6DG7KuhrXIV2fb97M/PXVd/BuZkXDic1tCeEE6CC+BAEFsy
2ZVmWK7+wtRHxU1/XSI6pp24uBcKqAfbEyKIlblF0012eZveEPKrD4HZqqIKeUdAssxX6z4NxhrO
wJjt2yjLzynkh2cGwG/5ZEW7sNLZcRxpNR4pa1tmkxC16pptQDjoqUjtg91mEQwcxg3lcJ1t8xo4
lDBlJTTJ1vO2EgLuNhgsNgOiP2tRQVabkj1V6CEPtE2kumdfNnojbcA6Xuj2N/NY/IhjUZ84qf1W
aducAx7qouJk3C9LxYuJ966OCfFESPQFpBlkp0MSdVCS+xvSgNjonkVrHazBIdbjT6feYpEbR0iY
ggdlEMjbFxXIa98w1KnyO1wvVOtU2fsQRt1+cZujMI5DC4SEJGc9urI/0oH31doDMNJ1k9D7OwvE
5nYiXUfI0EEUXDjuyhcN1JMAtd9F6bVGIRtQa8nWrP3v87Z3iPUnzsVxunubvuoZckL2MNfRfeEo
zhdkuwFY6n0yec+lP5PHjsXtwI284+h7nsV4KxKnJ7aW/Sgys2x1R3xYxifYjYfFjfdzk2W3SVYf
SzKxLTlITF2N/zkxyj6WG1Trq67aJwRu6IoEfY8yH84N2USaLNOdOowVapSUFb6AfgFpnN6kgf5O
ByqEMAdCo6JTrH1SfcdDeEIRcOc7pEp/k5re7BIwokxL2cRpHsWc/XfMGvcMcMFmzlTFXyIbT0ke
CtzsHlWxbWIU4ZgsO4QIADvNFHJL6sjaNWml4Sa9uwOSQjlY9spUL7a2SurTPHbFcRL9fprloRya
8Hdtn4I+o2vL9B2T6cTmZB9CpwWqvVN67snuBfatyMPTmLxGNIvfwH3dhMwGkQrJzCOgE+89uGP0
xdkMDDJzs424Tu38ktZA6B3BlEDbv21J0oyVCYQmCSwmYOIextkVFPSZG+1pbJPfeaO/k2x+X6YC
9UM8TYazY67rcCtL92uhwY7jM2NFxZZDqF8MNm+mUfWHsZyaPTj/nREVlQVsY/UIqhseFC4Ef35y
NWlWywH6zsPJyOoD6YmV3ZPm2Pl6X2A/bEL53ZTgJuw+ZlFvoyeOtNtJ8f7BcvmAeFPL++GX5aey
X1SsT4lrvpyI7XqUNJSYMtLHdvIcrsmprHrJK/+o3SDbYtzPuJHJqqdk8oz/mtbTQKFURXS/Uivb
nvBXbo30USouCOXtZx0f2mG5K1L3V1x8081NM5HwDlySNRZXPsO0PaQ+pu+orDShZfTVUfhUuzkq
XF9SRdJ9qyBPLPz0Jk6j7yNsePmOB7PZeNg7lin/8KPi1iThKS6vbTrfh9D3ztkPEairFWmCh+FV
U0BwzslxqwgK69JsSqsBMpKOtFslvPg0+Y22+aRQzpqWrVXTJ/Gm77LqUoGsCsdAX8lsmU3KoxqK
O1CR3NG3TqZH9t7drVuOxaXoED4px7rjy9yNQfmo0QpeEi9uj7ZgcWXy+RY/IEUllzQK1wtnmvkV
YI5U/63ts+Bu8nyzSRCqjkX2/icq5/naYh13i4ul1U2QjY86hJnnjBTU8x0Dh2KH1coQiEX0kvic
ArKc0HbPuSPu2VVxj+UkTO9MQt9fOZ/gp99UM+c5brR86xvve1MdgSxCCjEy3zLm/lwtdiZhiUGA
QnFMJ/bsqf3hpBlfW8XNUAYZWw0T7YoQvqCr0n2S4DWqQktvK8t76RIrOjLs3SWkkbcoIPGem+a1
8dz66DfD1SfFyhpPBGB1KPjr5o8LHqDiEPIcNCHDObpMdUsaUQYXG3fNjpgLaU+SZ06g77N+jHnQ
Ssq6dXbyfRhzijAqHxOrK288d0gv+hlbJ3uIXoqYljenQyizwf2wS/0VXXu2Q1bq7+y5+zll3/78
LK2MhBLXT0J3A9DQ+iAt+bEk6h1GyE2LNShNOdYFLY/wMHkqe46Hf/6NLi2+B362CgAgIxDxbOso
VEuL6Wpb01bGDoWiRny29VPJQOVREaAUNNZeJC6USGfbhXbPGwjlWF3oY9sHTvEhJAnbGqvNHmSY
cxgMGMtxIIi3HgmSLh2eRn69tmfy5TaYvzKyHtYZFJSHTEFSvMP+6m77vij58pZXqGbRoyENDqC9
PhK45GuxfvpWpe8XiwG2GLzXFiJ0PBDOKcr5jmwX2WpyE9ZQk6tmZ2un1ifnhW4zzOXHn/PmGIVn
sIsbE7u//9fnHszRNwN0jBqC7DQP9srk5ZrRIxw8hZ6FiTl7btW8w5BoLtQy3LZECzmHYgMdp+ss
LpIp7Tkf13bnrZkjdYcymkHouBWlwqnH0T2vmYCnCfQpJOrmokBdqpH7ZAZqcSg7FeyEljxMjTdf
GwN5OIuDAvtlmp7SZBc6tEJmefqG3SW5QMDGWWEhEMxEIPPlMi0smFB+zrHkw0nnx0RwQk72Nacv
zw/OpcrJMroTc/X8QxJp5OH7VCJZNHH8kqZYTNz+y+RfzmCCfbtKJ9p174UJfzQVlwyHtx6UyG02
BMyUObrz3GZ6ZXPpkF5BzTV2te0CC3pIesipIcGBETM3D89Vyq2+fs4RoVxoj2BHaGwud1kyFTB/
fH6SaShzJbZoL17CXZFm1gtmiC2yy3WpUR58Q+OZSnlNDoP4rZNDccxpHx2+1ePPxFEo9tn4IKiM
33A88HhWJS9iXJ/c631B8PdFuNSy2CRo+czGzSpa5DKAoE5EYbr7czsw0gCw3pcfYR+c8eSg4YAH
lJTWwopveVEzb4MtkFfZYru+r/WzjvjZKgs+LRj5RnUxiVzUk6jyNeaq7DObmvOYrAlrx/1ug57Y
Gd+/zqi52DDFuarPaKnfKaberhfnel3aLu90SIeHvDjVaU2BAEJMvlzTIj90jVwYF3DIcDkFAubJ
mY2hLK2/ij5rcEbcY6CoP2w2OH97OckScAxZVyXknVZb+2rdJLHCIljgTJyjiXEIU8tReJsp5BRG
Mxnf6rogMLKwQJhXCiCBHlmyx6r8QN7mmdMvp6jjzF03PHCyaDlZKWthO79VjMX/fDaWx1Ln+m9d
zszfLllz/3wd/vqaa/nij97PLuJlrV9E1wcvjgEfWKR7egljZjGlhyBMaj0M3/5IZnnFr/vz+c6r
YrYYSoByvzhUw3idxPSUg/koK+quC39f599xSf2EuvJYyqncuQFQGBpz0l0TL+GeoZ69gfZUsoSx
W7ELAC+21es9aevbcOIiDiZFcUNsvVQz19q6QP5ZuAEosSXTn0GIGKQmW270Yf36/zwCpgCEW5yK
w58f9UK+FYJpD2xHTz68g/Ps4W21IGpc/J6DUWPnCQJ30e3ocU5PLOc9z2V0yfU2wdJ2EI0SWx9y
ECvrLvDOHUvtphYaLt0Uv9iJ/tm2/WvR8hz6OwH4n8Q0/5TW/W9X+yqoeg6VGyGjdnuVcNGC/96j
HyhmS4ykxMHyuWpAypmxugmhARYJjm90v3r4lFxw/hRes5y7649oWLbJy/rKmOiiO6Zv6yKwfrfY
zL4YbzTzZaqx1OTiTPppz3z7ymlkv8qZcWvrreHOx754zT33yU02//4tramC/+MdCcodvNiFlxv/
JRHgW0EcD4Leh1UTrkzF/h1lTMiPIXSOzTS+BTQGbo0b/i0nTTD5n/d5/ck4/vUPu8IOYxYX26ES
5h8/Sreu5cwhiI9SdYcmSVkSxHWVgeES7K0BLwbL8rqKtODOnfWRP8IXqBb5IaKQA3/87rF9mO2b
QPbfMthVo1v9ovGJW5G7OWO2FKkG1Et4Jt78se4ZwIKf8yb4DyWCf9ow//pGQsqwhEOcEq39L2/E
y33bzmYpDoZ5ISf34Lquf3iYH3trD0jho9Xqnmv+jPsmJszGEtax7whmibDH1sNndZC8rB5ZN5zU
IW+u6xIP1+E6emi/6yI3O5+L4JlJc8AmnPkH3n9vhChSYUni9/0Xc2eyHDezJtlX6WX3AtcQmLGp
RQLImTNFUtrAxEGYx0Bgevo+oNrqv9ZmtSjrTW9olEiJyUxkIOJz9+PS9J6WemUkq0XbawkI9v37
UvlvCUD/lbrz74H0//h/yb//fxhtt5BN/muZKGjof/gf/zN8DP7Xv8tE2z/6KxOZ4l+mbrMdxLhr
uaazXel/VSJh/MvQHccgps6yYlAc/p8ikf0vYOEU6nnCJsDuIAr9p0ikoRJZtu3wXvVN9CO++N+S
iYS+SVj/tgh4/GjDQm8iS7L1Nrn6/5VwSqd8HlKGsTt8I21AqA9iJWDSEOYVd64eUJ4x44XHid7T
M2/ixQF5TR0wDQwZw5EZ5xsJlg8oTjV7+V4/58Tldp211GGOA/WMVVZbAg80d0wC4eiopDnbw4KG
rbmkfXztjnaug1oXPVos1+Y+XTC0H3GbhomVFBHOiWpn6NOyt7P4h81KcVZVv4ZFWasNvdievz+A
NuyYyCd37aRGIIs420x9eShyU993ZfI7qXonaoz1C1YoI3Yk0vO0/RPHtRmPKxye+LtiZr9Q2gZF
G0Nj/1HYNbuNFEOfzWonZ5Mi+HMl6Jv7/pDVfcBI3D2OzKAxCKs6IgsduVk2He1V9pEqsL+wNzVp
WJkAJHI+BWA/nmmzmYkBwDDVWpBHu6TKLQoqWPa2JwfCucm07fT9hzxrm/P3ZynmOrkWYt9oojl3
FSg5JlmCOYcYT5p6GvqxOq7FsHdrneLVufqpV6DoCg4a4LRNoNbOvZE4L6JZc1htvyGAUWxl9F2w
DVmZ1koMyBkxvgKIp2lrzJnL5HWS8XoYccwFaf+4GC71ppWIisI4Zabo7vXh0M21dsKychnbJTlo
NjUcw9DuCBM0GAZXsCT04tXqjy9Se2czCAoP3FvvOwabAb+KtrGe2Nhx1DtnGxG5JjrR2AoNSg5v
S+U+wC8u7nPUId299auDHqcnsyK11E86RskeTTIvDbaNfRF2ldjGCPbBF0VUTXihBXJJpoyveIVD
yXab6+bp2JM1eGkdnEMOG9jQJR4UTWUbtbP8hP1NCqaZQIFWyVvdFvcj1UIMP2aGLloMDq2DsWUx
JAmgStJFEJSJPVxcrblF22XrI9IU1gn8Nq1LIuUWT3hEJMLUYGA70U+yG7qos8wsLJAgBukvz0Xf
QixMls/W52STT2uyMxw5v5buA+wpVI1U/G7ttg+UOiaK8IKqpblnVi7yZDn5SYuI1r71o/1B9smj
mKn7aYMJBwU3naZmOY4sAcG4KvoV8ZLsF0ByFR630O5encSiHtzROVpJdatp/QmjtQoKBJ1gKWdc
dnANQ7vnBJz3UEV36wqsDen3hXeBvysLh3IT5rMchs1AmksbzcGwIgZNq4nGlUNedSWHeXWbbw8i
6Y0rJhJ2/b23tVbaL5MjzeM0mPAT6xz1LW4ijVxszsCNoV+GBoxWgZVpHIPasZ9wlN2Sa915TaId
Sbp1+2KmOba0f7V99pAnP4RecmwCyiYNm3OCh7zQlwZ9eLb+TifS55C76xtBA5BUsB/jls5QSFM9
0kFqHgBx/Wqp6ICoWlCfRFkcQ756DTOcV3vdSjmyLDEY1/zFB3plFHF9qRdlBpNj3XkK2lvWMYkQ
jEwhQhJ54XX3PY5yXSniQ+E0e1Qn/z71WSjX6ShM1K5amEtY4svWl6EKpO65dHxzJeopozNM/Rw2
PIhF6sTa+ESoSe3Nkt+us4EUSJoUUtlTotkdwJpfjYmE6maK9RZaK8AB4/mLQY+ZaYfmJ9PIS/0b
yXgC5I918qHrUN7dfPVJt5frMoZz2xYnFmRkBiCc1NZHPDM+Sa+tscucw37LVC2jdxigqe64hc3c
Gs6MJMWRY+01Fy4TRp/mkgU2uQ0x1jXKq9kTiDR1+Uef8bpWI2KKKaxAB9AVCqI8IRr/D1mC3G79
4TjZvLknk/mTPV+KQnjBvl31NhIZDkIJEPJSSv0OLyrCa547+8kJRG07R7/CIqO8Dw8XKNWSJKDU
mDyvJjkCfHnxgUNgoMPZpEwJI/xgfiTrYaCGgh5u49VCdA0Xs37yze0oXFsKC5zDy8nNp5FWhH16
uIG1EZS8vE074v10shtftw4rCsthghiHq/QeYP1wIt3N+65YLiu1V1VSPddIs1GCnWnt6K9oEgl5
1RvkMSPSuGty65V7SneMdfZ+lDRFHVKcZmLajQW9g7piLc7GztriPl5Qh0aZwUQQ7JiTZn0vxZcC
5ktcxOQIFgB7nXbrMJxUOT1lRPMiq6VWFBtk4UexhZzjZ/ET8IOKmJv54c4K0dbQwY3rVnYua/kI
NTIWcwINvbCDWaGhWp74FZfdK6EqFovxK46LFi48VSENAIXdSLtcEFvwrJols/bbHbAyNXhQnc6o
G+U3Gaii8oCTrkBiwNJjp3Lu+MkeGkrtMQ5J9p03pcz2tX1V0ltBfg9rLLJrky24t9yP2Rw/JqG9
GIUA5Kr6cHso01y8eLXVnYS8cRKTSMT3JMbNTyNU8gMkslBzBE6xEgPXTGPA6o0/kTI/8YDqx5YC
9KDo7/Xsm5Hh4cJq1XI2pselQ5rqNcZ/i6wpT+cGCmjdu4nPFEbqh9wSH1VnLhH7qGwHTMw6mim+
ipyCq8KUTKx1XmOfQIqoSHMtZOEMc4E3xzAU87H68MvqPR9Qbbo1G6LLmCDisEPpwpX3qEgydj/+
8AjYHI42LusAW+rbGLctWyGdv2GKNpv9vp21EEn8fdRiHK1oLKKyIlOp60htdmCwt4mkY3NgsreG
W7+9FWsbMwluXtUkwfWn3dEtCwAeXXpnjvNwn4BpXakGwRgzYZ/U6AwHv5mHfr920YCBP8xp7TK2
TFZa17BUSZwmpoegO8VDUGvPeIWwEcagc4TTMl1z6jQ0NQpx2vJsdkhnqSe5b9ACSip8/JMXadQX
o7ZfDPthkckS0bmETTHmmu8yzOCULXCtexa6G1fZtsYLno4IKZTkzB3O8FBvGbFkOiBVa2lOpFA/
xn7w9nGxAvvTsPwxzGiaDaOa47sAg4wBxXP/VGTdds7GJW4rMUQCbE2XMIugg5DqWGjhLCqbUXHv
xh7+edt8Jp5UnzvjrquM6WIDco0yFvVd1mpIUImRhCSaAdNk/lfpYo0eMnUEV32Ta/Uz13u/bU4O
hJTeVElAN9965ug8M6nUcnRcpwP5YNDd2o6ge8dUgdnO6jZuWMnh3iG2E5o2HbJLbjY3he+9FhPz
qZmsbdt5p0WKNmjLRzJ8LQj4gVW1GsOJSdElb6xfTOiPLEUVWS8IgtxvVzwktJ2ePZ/BIW/myDTd
k6Ohf9IQySt2ZMiQX5zyvedlliUXaYybN57IuHY+11e5RtJO2mBdpI4QhCnXcpiVDZN8G/KUggcX
iXHc3E5Yvcm/mW7ocpa5FFPBZm2h8ocBMdYCWx3FzJtEm4xIm7ATFQ1Ws/TDrNOYhYKKP7HJNEa+
a71nrWx2McVhkZgxdAvtYcv8cN3hieopEKIxai+ZAmBHM9eg28jPy9tcTT5RremrX06ji7vL7LVA
0kEY5vayBLGj4rPj6AUYddvexZiMqx77M6NDuZLkqC3NOFQ5uPb+Yk7jO20+e9xd4MTZduJuzr2Q
dCX6PsWiJe/uSUN4GeeKrPvg4MUZ+w+uZHRUr3PDlNEF4fd7QF8tp6VZQbcxqOdxfsdeGSUm6c4B
xDXCxX5B+xvoq31z9IE9mG1Rd0DT0dLKQ+pYAJbJg7DJbJ9Tg2LRrECW7ZOSnEAxQ/rGbrp37V8O
htRBw2L/Q0yGOjerVge5ofYGXEYYWhi5R7vc47veZ2ahX7J8vlb0Zh77Toidt/aUnBTyUa6YbeNh
vpl1whM4Re4wNb2rAYeU9HXxI9ZvxkGj6GIsnFtfYAtJV6Pda35RRLHbY3iJY3HsXCwObq9lZ1m0
J8/Ivd0WFL0pp6nbO924clENpxnYEu+O/EpAF8f+jFFvSN/saRTY5ksB1JHQtElPA5IqQ3mVlvqu
q9ASLdIWh4XKy/3q0CSW0d08uiDc8/aHJvL5ffDzNzzAPbxW6SAC+phXcu2VkIH9kAzky71jLPAL
DzVpJOwKdL21cfaYVMNw4D3OCcwLZhLPt5btUpxrjPLRR8WjtAJWcs+uZrSirmIGWGu0pmCXD/IC
Prirpell1PxnCQCCK0t9JpjI7tRY3tSO96X5U3dr+gcG0OsdCbuvVBMffoFdy+9dezc7ilhzJ4YD
f2RfmnCWGsm6RbX+RWrMCDs70SAh9Lgg+xqtjI0bBUTLw1LeTpWdP031u1pHXqJmvWVNH88WKW5m
kXnDfbsC6pl9dW5DcGbwmfm2MJeF4VCrNM/4ms2WUpDvv/z+YG5fXvDiM44lqn4lSr39zb/9K7lM
lN6khXvFpEXb5zTVEDxGOP7ff/n95X/+zSCgWEB6Nqq8/z/f0Xp2RwSus9geUHvw7//47w/uHZFd
Zopv/37n9382Q+TDTEIWa9eRnPj7a3x/5fsRf3/291F0ggFB7Pp/v0X//rnfX/77S0uvXjf8mhn9
80j/eeB/H6ax9PNpxgTw9/F8f/nvv6bBqWUVE+3++7/857n4/qOj5W6IQYtq9aJMoTL8zJM0jtpV
vpqd+xarabm1+HrQDty+hUHYTreXm1RMR2zi084AFXbrU9AR5XqaHZocCyJ2pme34qiaWOOyFd1T
E5zUKqh8RKLaeVCqL3+7TVjq6491w2ymflnfDpyCYGC0D/SL/cJJ0VH0lHJsQT59+P5AUUyQJ7N/
R8m5/4ApzLth2Hn6/pqmaKRgI0G9J5nDqPCtIXKdoXrKnSl/nNpH21rpe+rJyBgC60/jPyVgrQha
vuPNJP055vYPzBTscTyqkL//SBTsmIOO4kyvDYc20frnscjVMV7OFSfHQOZj9ZKYBUZAZ3CRB8AR
q5hDVKLl4lL3M0pHZ66PE+4AVqcHtRUw+9SOHZJ0Nh9yWZywkdHchUAaFMBu8HU1d2wjLtYgvXsz
A9U+Yus+ZsQ/X2xYKHjyvPFqDnUexo7boGpbv9Hn0Ual0vaNqsRLQWSCalavOuvQv+s4fnX08UDw
7my0rg/5VJcRQ72cga55WGbUItPiGXEXoDalMVEw7DnN/WyolUhXBWwGzH8H++RFFcytkUj/TLX+
IInEBwx2tRsEpYcc6M0fn8zZSsEdQU9B4MFx3jhYgXJvxO9sFkmEMUo7q3zSiBR4f3S/x5vizt3H
0Pd3futYIaQzJHidiknRLsa2AUlRnVTxQZiyafzsJySQaMLPBK+bnY6+5P2pinPtsM5CPDibr8Bp
relUI45EdqzfjoRKvpyECgbd+IVoQKGYEEyVUIBJy7ATpIz6oZZWexwkacfBAqDQrdb4yrMSLo5m
/BJdr6Ov8p9SmjS+zHh+Ut3vHuIk+2Donx2ylHlLXptRPddXCnmau0qDCWIMFqtfazRPZlESymgc
2jKt7H0ijtMONHenec5pUbFbrfv0wYuzE7Ahg8oWzHHAdsxL6zF1rJStdjPc8yt0oLfC69WenI51
1qfsk0IyhRc8xeZUspGAyrPtALXSXUJgTIzKVOeErWbQt5FP3q23fVh9t6elmYruoVyxWWg8y6Xf
XIV05kiKmU0FwJNLHq94w2XLuGUp32jKSQ7fJmSjobH1+zM/dxklbBhhsmBoYPzeaW18ERQtjjqs
IKjpmLB1NRLX6xgj8OTo9lNn6fmNQChcU5+G7JTTcWzogTZyoJODjvGDdaMb0vlh8MX0MDsUk8lh
fplXrqpU2ygUip16KsAdEEd7xYhpXRYJFZt4G8Dn1OV2P9DgteDiXaXcg5wJs4ryT/APyZNwZH8y
EwtWS7Z8KCNvL7PTpY9mT8awcwv8e4B+6KXu7vtZMswbwbhrq3wrmFdFcs6ZTGGpo791NO8Npt7h
hiqKcsun1CAbPboFHPN+slw/8LyM7VyTMqSd6tvVpj9wlxdVTbm4F5kVQ1pVQ5boHQ8deIjbK8de
PIKG/Wqs1nzOWhfnapUgby1Ve541MR4HTbyOWlKDmR9SUOrKfyoBY/BWbzS2BXX8xFH05LupHRV6
b2AK5GynSQpGegh1N036qrI4u2hpnV/6DvoprIyM9sD8FziYbK91S3deF+1pygsoDjXfUPTF1q5T
tiHuTI0ykGG91K5XHWZjffTXVjtr24fvz8A28Tp3poqG1tXo2PkcrZRjYuk1WMPAUyviYSE3hzYY
K/weWao5B8G5VmcOyvVXcAw1xT0YlMAxGcRTngJsP/7pThQziNTPb2ga/rAtrIulVy73Ls2ORJJ2
5MC7x4K6gYB8MtKWNtlhAfRGZzk4SlKNu7yGsa0vRUc1R/WjlMsfr3n3OyluSnyP9ryCEwDqz+lu
uoUuVIexGvMQu6l/VZbgQ1mmx1qsDykp7XO+fahMx2HoFKOvMsk1esfdm9lYXlRulRdq3JMzrx+W
7xU8wAqKuk7Hn6Tt5pvtE70nRsxG+VCqTl5N832xxXTD1Uh7gVvdumysIqGlVtCutn2Tvylpe+fW
h3ttiPqnkvXR75wPb2hPUCArCt+mIMuwQ8J4Su9jHXrSaOBJSomWTHl215s8VcUPYWNmcivezKlB
02fMkixvGnccIlqofmjEeQNwAs9U7qSo9gxuCPX9WnP9XHK+WVwDbY8LayI3iulL7ZhP2cd86cKu
G29gEpzSkpof238goGA1WKOzamIGnShEizz7rPC/VQ0Tc2qtLvBR41H8Kska0AJhLC2ZkOHOZ2rP
sSLdm619mgBo4csfsWshkMilOrlVf1xV81QbESnjPzb6vJO/eClelGKc78tivYd+dlr1kGC7OroZ
lpIecsCOcD7O9CKMi+lt++nYQkOHejSSb1gZyzSoi54TcnY7LP69dBsz1ArGPq4iqc99XrK2hZQy
Mu1xvbOe6/c+JxomT9yenXgCmGblgS8vpsjeHFNy/xhxICjuTPrgGBcxxiDfKHsQJbudRUdKMQlK
iDY5Det8hx/gic7FXxwTnpJRXFa8zYz/fVqfZvtkGJMbmsRXDNqBCAxvfBiiNduekgN5jJTDnJ8S
nAfXqSOdyfJt7CoMmNx1E6tj1mVbL8wWe7q2nh1FSDlL1TUmrSAzGOyZa31NNfispISPqvscVxIE
i1034wwRNiaF1pRRUz1VcWXQGWL8yeR0nnuNxbk+kW0suGDzF9uiEOjZEY5/R6UshrvuEDvz8kg9
xA2EQ87RWy7dY/rUOd51xf1KEfBNWT5QnBDNxWQH0tBQjCF3YExuXn09cyILIBIEr+qhSBvs5l7O
wK7VWZUxKabrhW01tvGlNrGqX7CuzNex6Zar6jyDndMvAErBBG2Rad3cP5ZFf0y8FMGhoJSJkPrd
YA8nmBM8kwkGvYxqX/ZsKso8i/Yi5DyT1Uh2XL+myQ6umBll6B8dt2iD5YfqsPXKo90s3DyqiY25
6nF8txYTJqr3glkrDho3ZRs2ynNNMpuHc+4oQ+upDsvXBMICwZZd6RsPZIm0eX618io9CqbrDGqs
926wnhYOcloaJZXjnIiGcAWKUQRFSyUTtUAKazCfufnm/lbxx6ZFRdVja9IzFnMvaZ2CaY03TrsC
0XfHGR0P1hVnD16agUrnfNR/rlbypHsqjVwoFrvOLetTzP8XFAmCKPQL9t7muc89/zW3RSjn7axJ
JCtazap+TYl0BoYQ47mi62CXm5p1Wtv0OPN9dBPiaqURQ4SdBS+cBSk5iaL7oP1U3XPpGCcZW1/I
etSn1FpJhsfLH8HnAd3gLpXpDK40+E9ja1xa2FIIZkQLdPaUl8HErWKgPh2xjV8IM4sgLgx6q6jh
u0k6Dv0lDJignPvplnUXioRDm2rWYMdpizXDSI87EouCR/MbA2RR8ip73NPxlu7ZLcwc0oQecsvw
gKXtCl9SkUJrJM2L8GDKX8nCE/mzhO3zHVAZM/fcJ/1PZ2Ki2itD20H73DIx6XVItJa3vWoRNTCc
gUujYRcjPOoVwNFR0JLutNlRgR95BTCEBx88uB8/bDwtq8qTc+10p4nIHKvXuvcTSn/8mCxBYqIl
ywXx1MO/HRoLeBjPBSg6WBgre+VxBZk+oapyyO5gQeaBSVIhoPM5O9I1fTZZtZEid6XnUk2Q87bz
unvBMRzboTAO3mqqA30i+b7SNDti+xKjoGPzkwbGUt5UOTcxOFI4seI1/xzS5rGksOOu6BYrgEbz
R3fy34NDHq6R4uiMPJNd2z5b3nIj0uq3tP03Q6uu1EIwAmxyhmCE8cxO3eDtp6S4rB+B2uENLtRM
+VL2xEWBaGYX7Q2FfB9Narxo5d3ad7dFysYEsYoAENS8oFlnWk+JLeFMo2tNn/2bWNSf8Wr+9BlC
pLr5xkDbCAlkEalyp2Y/bGBUC2XqPLArye3ZOxnVVF5hxGHwJZIUsounbklp/qmkuBvbPI1EJpro
WdeSE/XKtI/V7VMzDo85s8V1JjFTDeXvqjf7nQUPSDfGy6yr+2nySDP4A5NenVOCX5ZRaW+wLEkv
VrquHWFxQtklbEturGy0C+E/NFQaYt6s90M8oKlYcKIaNLYBI0I/Ud7qeG0VAom5B/OhByvTRr+3
XkBbvIO/VjtHIE0KSUGU50TITgQqJ14zb7A+UpsG0lR2O51Yaq6NPBg21pJxWVMUbPlP88yabWR1
Fqrc93BXqCezFg3jxKy6mtTo7il8axfuGpXRRNWCtOCaBeeAxd5zqDRDz89+JyY+crUcTCM9KTfR
WHEAlVte85NkXR8WuCh2+hKHHfkkSlaqfM8kkb1U+ifOqp7GRYy0QkMUyzwf0CaU1B9MF+dj1enc
bJtqiRBvi1tgp/ktzanFLasa+RVJZ3GCl8HgTchfer7B1V6CXv3+xu8P318wSgqi3GGi5btc48u0
0KXpjTl9LznwGj33n7DCqGNd457USzQbxHfdX37bRV5EBrPhIZVwNullggs7vhPUBK4nxbir5D2v
qHXRml3tz2Y49Ex8hRm/+stlLGaXRX86OnWsQ8nE0FBN70ZlL8GMIZWCJAb5asNt6aVEwtfwMaaq
PIwz9k0iMkxtK+6wcRzR7kMAIUn4oVP3wQmEbrssZW+VJdRg2X16qXX7JcPIfJfXSXLgiIjpFRe6
rH5p7CaJJi99QJlbERG8xpnV9Mst48rxrBzzWrS6fgvk6UAV44881cxj2XN80BbtDpCidchp1zsq
KfvHVpArjSnKQ6SvAzgt6V3OWLrC5f819dVb1U/r4+BZFOFmfggr5eeUsGOf4CZiuBDk8cwnq+Kt
6+dGFcrluW4Sf+8pttD0M3SqkXesTXtE8K1e0r86uf9OwJRK2ha/a9k398L5LAC17K0WrRrN+mLH
UP5wM7GhMxe2diq9wH/6qJDCOJ7eS0O+TL1H8DiuoZe12ScKSzhm9Q+6pd9mnU1715fpeTBxYkuT
XAUnuXz27pO5+gUMMmodQQ3GwGwcK4VkyE9CxuuvfdO8pYhUKWbyuPXboNO8n0b+5sbmHS1qfyqT
CWtcrZHt8GZsCutJe8qkQ3iNjC0vDamBqZFPU4ZQQt3XfvDMX0VeYSrmDvkwmEO0dssvJAgmMvaX
1tSPUrhXEBCfFYoLygDVsd2YnyYrJbUC79qbMyTRjuB7l/1IG5wgDsV/nd88ONPyslgmRaErbSxL
tsUWYXh8pqbaW7l+dePOJspNUblFNZ/vMVYAABQwPxmE/uK4bRO1NlXYMoWcq5FGKM2vnPdcqGzr
wxGJHRK5RkSJEd6tnpu3cV9J55rbHFyh9N4Wuf/bWtd3ObDIdm0971CBiSIPEL6gWUQYw5p93UfN
AExsOszl8tV7BsrnLLCvFphjlhKGmE1AXZ/DpG8loZrpBJvkVE7UTLfbf8nLd8eg5y0bDbR/A53I
diz6ujlfBcLswOn+6TgtoLAwD3D4bZYa1kucJ2voGGyvdPAZgSML/1gsRJcN4gtZ3FePC7vY1i6J
ElQT9bz0TsUWFE4/dl7bBYsQ0caaZJUrkJnFXVkxqp9y94dTdd6eqqHeIGJA0KlSrfaSLfnPxl/c
L2qJcWZjFKKVabnLZEYTL+P8OzFhLAUowlRC6Rkmmkoj2M42w05SgwY86NMEw++1plk/28F9iMe1
hprgrpHBTTGClYiJsyzk1Rd0asvFVc+Wi2tO4r+cxPC8WEm8X0zHJXlWqnuRrhR7Sr39HEN3sapP
1ywbqlIwQySsMLXIzUgjA3cZiXSg89u/q9YDGmzJ+QYtdWvHiz/l3D9hq2pec1HKiHfvcCXqbV99
XDb9RIatn8f54sRsQhMUXgeC/qcLiGGn22X+lJRnglLbpAULzmB5D8BIdu00nUa8cJ9yjD+t1bGf
U6kxKukTh1SEp+67aQsIt6L95NRp6fMrgsSD9NjiNYUUL0u8Mg7VK84xYusZt2VCO3Zq7W1LEeRs
bBHIuRn3qWemlOEdTFW9l42OrsQKejsPGtHPBRXFHqv1TROc+YmLqDvUFyeaPQllopuJkxA34vzW
aX17O5mtOo5rKvfwB0b60WA2wsp9q2TiHuEX+mR414vq8y7SMrxw4OiPiYvW18/lDJKBU8hS8diy
Vp2TLpfnvsuOguw7aLRjHCvcjJ32e5VkG9ZbdnQX2sTyszEoUvDDdMATpEXWCHa5YwTAOGgHkkAe
Z4ABPb7IKc5oKpztjAfFWb9OuIcR7R8EDKiR9IxbdpSCT8mN5a7VNXH7CcxQxvWaGc9FUf9cBje7
iNa7AIu1zlqBX3KE9+RV8nkQ+YG8nryWFUlUQjA4Eil5cAAiZF171AkelU6CWQwcxWJrwQzo68aD
5sPp0/hohCCeWhvP9BNnbDAn9Egz0a5zLrf96YoNj13k1V9jK5KW/6vpZbk5ow41Vri7jpa4Gp/+
qNv3dIF/icQ4r3P7e11Po+h+KYoHK6h4mJIOWikB0jBugkLMpMcf070NQoqJnvU0mjggbOb6kdxm
OYpJasTdcmJiiDuSOCcB/Nl8Y4jq4ysbJje/4ERtd1OdiLAA7hRoq/uQDrV3//3BGypnLzvUc9W0
0IOs7mEVSAwW6ahsnPCUoqWtlnHAZric44mMW1cxB4VETvahu3XM56m09GNv57fNiJiskYyNWtBi
wbL+Lg2RXvqFBLNbbUDZ2X6ViWMAusbH42c3cZZhG4SrHiZGLx5E3P7MmWJPvPIg3HAsTNJar4si
COq0+w1EFFot3DEaGz+X4adPhVEkkCeDR2cg+dNwGahEiJumvDfnUjs5BTGTmpSTYWunMZt+6GvJ
JqeoBe+KzAas6C53qTf1N40zB6jtcCaY6UNr00PPAVOE0TyOfKNfgmnCq9Fgm9/jHehDk8rOBtNC
WvtkwBzmb9g16kRqx012Ub23K9mQHtJZyLN3aPWqvGfOnu34M1C50Q2sVpAbpjLPdIF4dMvT4iCC
6ai8IeWjES3zwFWxjT37i7qyn0aSF/bKYMeUE3a07ATYGrgG1HhWyzmiBPCpasYm8rjrUxSwhCI2
e5qqnaMnqh9YwF5d0WQRgQrMcoho6iWZSk59DswR2KQINFYXKKuDxGaIJqS7kaUNj0rDMUAtiN/z
ylIrWOnuMkoG9syW7tLSelZTtaddwAxAkyDtJUFrmepsOvLOqJPhXLWHbtjcI/61I8dxeB4xhQS9
tHkGsHwU8jmuTYocvfhKvjcLG3DeIO6SaJpgQG1aQVNxxGD4zjkDtxzq8XAwFNu4eJiiQswx8RsT
mKYI/bT51PrYvhI5I8mpeKILeoqrej5C9MOdZVKWTlcB4xImR2fLwKBhmHZIFqgMvOmQsKjsSqXf
1Mq5B7O5V30/H1dYY1jHaBiOJ+Msh+KLXkSQ7qTZo4nNXF25CvugU4c24t7NPx+MWcb7ytpwLBpr
w2xTVZUMMOwcoQLaWJyLI9aPfAAx1q8TTc4FkaR1ehqqlOjb3EJ9ILtduX+azQZY1lgxuhY0S683
za5R+hBM0j0vG6nMaCV/qnFYWtPPmJlQQPAQvEgBsquq4gueRQofE/sEHkBwfOW5h/DLQsGPrWF6
HEGZh/iZEeeb7DHPik/I9300jtWCeyF/0PMKyVB3yX4mxDDscZOUuMRU5hyN/B3SL7iJuniss5R+
Uy8N+2YILF/cQAax0Nh5H8SYVfsOOELXTlq4DJ0ROVmfH8dOYlFgstoPl5jOsGDOcnsna/8pZyS3
r/yFZF+7qxxG7nozmBc9fqE5Xtw4q8FLOrLZ6x63YYBkcL+sZHDskji3nTZvMKq5anX8JitO3tRR
PwHKO1vXI2XmYx1h1UywSVOfoNeKUdIboHH7TAYeEzfXqETkv5knSC3MM3YLG5FQDQsjK4yAGTjo
I5Cxgz6RiCbmvHmusFVpA3aQdSpPVBx4V80t3nGNfepp6u8ShqEY8/t7tjFdBP1H2ynvxZB4Cipc
71mKe06r6xt27uBr1EM+ejcpDKBDWcQvpB5IVi7di6vX9V2WfhVInalOGWMnXf+Gedp7a2fmUyX/
N0nntSQrki3RL8IMERDwmlqWrjzZ9YKVBAIVaPH1dzH3YWzGerr7VGVCCN/uy5OL0IoRhUXZ8xiZ
lyBCqHZiQ+/i9rfK42ndD3WPJzkjc0gFelDjm63L/F8e0IVNIAgoT4YpDDoyFt0XV4Of495Kuia1
aARmEzLGGuoDB0234JoLkgf/cRJwfaER1K1C4gjJokPlx0o571483FOAkbsKew7k3VUNleakE1Qa
9wB1lzro9p1R0k8Wi+TgIP1gGtFb5HeEz6ZcKsmfdZ8eORykzFWspyyiZyqes9UQUDA6J/4JgHwH
4CiywTYzYEnHCsutMa+c0bonaV8xheCiNWAp17Z+r+qFdSPtca3p8OPtGCmkz/CfRMxkxsB3ljPf
Yey54VrAz9lVCImrlhMS1nBq+lK8oKOFT4BSZ6V2UtXuMUgpRoG+vxLVkoN0wnijbAIYtaj3rsK4
HmEHH+MXdgUHvJL1EeAGlJV/cwuKHHoF1DeIa269YsN5+CWtRkpXbH3UDjzFbz3pc2MCdBi5uGJv
3/dhg37ueg8uQPU1Rk+GXl6AoyRpwWeGn+xUOBm96m+0YQfUo6SKK+ehjZIXjnN7jF2vXHNvMnG2
mQ9gEkWISXlxHSMPGcFR3cqOfTKWeb5vrMBZvQsskjgkfjkIb2eXKnfuD1DR8fkRs+MayjEqm0+J
4XD5yZtDnmB6EkyNcWrqcAcpk/qksL6FtXuTQ9K/OKABukWDGv94Ts2dspmJYsRZABwuN6vSXPVe
e/NnlyixuSwA0Bq4rDcPkZV/WSMa6DiyWuYONAcScIfc5ieyneS5qsWfxQAeoAf9xwW91wEJ43Lg
PJXEFab6qriLwWfVEKVeeSQ4MKnZ1sqF08qgwh3WnFTLVe3tck1lN044r26jdZxon1jvDL1ncp4M
gaRQVIJzfv/Ts6SsiBm1G2oNsIIYxUMEyJtVUL66RQNvE5oEcy1KSpKR/d0v65Vb4diQhdMhtzoH
Xw9PBvjVVZYUNyWKxbySbpWeo3Ui5yN5N74HFVw5uGDhLnCsRC8LKhKLbwF5nfE9gNgcYFvj/2uE
TULTLtaWoahKh7nmh4xqyvwJ7Uptw2UoY6ttbStrXeF2W2d8Q2tZBN4qnrDBswUQrkvCFcbsmMf5
EKaL9Jbwb4xi7zZVRNVjKovhNtusWS4O6MnBYCBb7zEc7QdTYXD0vT4EkiXZX6TY29FBDWTLfV1f
Yeif8qjlok38fl2gG68cP/qA8Iknu65OdehsvT6goAb8+6r0dbZPs4emYo0tbO7n3AiPrmH+V6bB
d8Y+t4G4vKsBhPfLixkGJlJ/lf+TPWta4prborM3RdvfK0v2u1ENh+7NDtHMlK1O1TTd//fbJS7h
P8DSOOhldtdFc53ZZ1dpi0TVWhtwFJti5nd0aCUnU+KBmCAB1VMIaBnTd+GZGFDrU4n2dAmGowj2
hfFKgwi/WsNqGCTUtrgdCQE/AKfFhBAGW3KtOKtd26G318V8rQeASbw9K8i5jIMFpkQUp5eoTl9Y
Lfmi2xopunUp0wmuRoXnzM4ZIwBch6qUSWY0Ocg6ITm/9eqDCwb0IDk+68ZJd1VoBaunyKIlpzGK
C72/t9HpjknPG4NR/sBtiGi76RIdre0XDACfJu6zmSlfM4nr0OJJ0m5/DrKnwg7mTRmSY1NewoXH
Ns7UJO1HBIEVyfbqUSxnfnumTeqRWbre5Ug7dqY2QKvvYwBdY+SPqhv7ETczGQADGJY/2IfREOfA
Qk2sxPw0MUrbChOVSRdbxz9RkBMIEIiz7dz5y0D+5tDbJWZ95Ir5HW8KlP2dj8VzG+QMehpcKGvH
A8XGyAREBk4wI7nRHRDsogjQrk1MaKWt5ynMYZI73wkBAgy6YsUU/0JlxhFW+7ShqgcDxKshy3Cd
JWHFl8PEYTYtoAX1KzBrZ+pgGkXjK8nrYReNrMacFYSaX5sSRhhOHHzojnGIcudHiBnkCWN/WLMX
VaKHAs/m2SjEJo7FYx60N7J/T22NO8wqye/3RsWkPR7Py/fvS1etR+xiotCP9tg9DN10r4rpQVVN
t6Pr6dQlSQaYIiQm5bxlXEuwn735afjrak3PQGDvahBZs1ONKygiCPm7SgTyalG2g4Rpnd0cuWhk
MLkOzBoDe1qeay7VhzozH4cJDg8K1gEX5zdX0fUw2+B+/C1ntNuspltvsYxOATZ3g3SdF5+FLlgc
StuhaFudSX9Zuw6ddEWaBs2RVT5kXUY6sS/K7I+Ny0oRm8YvrnVvD/aBde07jv1dM2Ker9u11Zr5
RnF6WvJJD8MTY5H2gAcMk5HlbgWTYmvwb1QkbLu+XbAWvX0U+fyQlumLGaT41S1GAzkxsp0+eEH8
E/Ggc71ZqOHmqyMmD/ssUmIElElQOhDSA7OyTId32guOEW8rfmKfIH/LWERLvGe+IHru9fvEdSru
KZgK/cA8NIhszMChtWBrYSFEr/MG+Gj62if2Q5AZ08H/zchR//8H4ObOYxxSRs4dZx84WBuifjzK
iPcnVs7BKjpeANzNmeczSoFb7QvM+0F8RMNdCAb8/Sl7hGuJfAVn/GnoCer4XcjQsiEtWpcXeYdA
eTerAYxtq/loKR7BcPIQMMRaBT3pNrbBvSM0RQzgOveY/JuYj2WmgHw7zTMD57w4AfjSe63zy5SP
J/q0NKm7IeFPCnC5eawMtJOwMucWn2LLiD4Vz41W49bK0tdcmZgLbbEvFmeEdAsWp2HAWIBhfWqL
7zTs7o3Hupq2JIcGma27AQO50+YPuB+aNa2I//Xp8DmIMjhqtFUzCz7LbHhmsyW6vshGFk8IasK/
1F9wP57zn+mIVyWoKEtQ7kPrPrSwISFnPwamMa9n2TorNw9OgqwG4TNuFHaLa39SfHpqUhZPC4zK
dG5eEGvCXarne95NxSFN2DZ99lkmn1D+WvMbCBR30qb740DyzaUOHYwW0nLIH6Nxj2q9TSWFWzEB
3m2bGemhUxHB0XZq6SyyGDXo0WFR8aNHgdOoUhgpK+583BgvkfFXGF2AlxO3pSEpA1E2RzctnSOg
frWdtZ+S/xmZd/jdeejsPfBzGiwq/yR4TdAr1mVbulevNt9nHCMkNqCCzXNwqNR4mAoXF6wMvl0w
aCvPmf4mJb+Dov6ggJqost1fAUewwqO8raFYbhUHajsg/IJ4u6qsAsDt+NkGQm0aoPsr8GIDahSO
aWd8TUTC393xDIfnvGSXb2ekGqmG13EmKotplBETrhitXqSO3t1Jn6aIg3ZU/VdarI9uRbLSH4vj
lJtPg1W+jZ3YR5xyGDB2r11vrm148JvGAmxqTFy+vXUW5I9h4L94IvpqmgI0DKYEYRwqK7lgEv2U
bP5Nzi9hGNm7ktO9BRK7VuO37Nb2NMPY5VUn6/ObcyZEIXz0uZcvhQl7HXf0zFQnxobPOBMPC8BW
hHwSfsOHi2wLMoDh7dWe9pHLtxn0BUenfZpnGJ069Z+uzX+EOV9artDcinciiH46HsIoWXZnxBlr
W2t+XwHWQrpsnnHo7ryad8/7TmV3T6vwatjlweMdBTbTnBsX1G9iGs/xGHz7OPwxM2OU8aKFo5IA
ZJueZoPtKmJyaY6vlu1oLmaM9NoUpua8rsPyJrrsd5bmts6MmEHS/CQVgyq4o2FOQhTo1mUyqz0n
uhdpQqHMiMkilVBm6JXAQ0gZtKSZp5n1jQtlRYRpE5Vkutz+SXFfE6EyV/iddiE+V9/JD2Srt7bR
IC0OxXGWcNPawDuCI7qG0rxgpDj4MucrQ2FcFmE//Wr0hA1GPjJr3KCaMm4kTh/zWJFnz+ja4q0D
2PYrQ/0yaQs7NawGH2NN6SI+BO0HU5qLaDPwMtZrxxU2tVGZVbr0xLT3Ohw4Ks/ywYjdaDtRvAjc
dFNT6cOdr4s3tGDN/BnNt941TfQy52dPmgDDvbWbHRAq713YnnNjZmzA29pyJiZdDO1NNzRY8Xog
SAHqNAw4lR0Dg8jcur5g9BnF72POaabGrBm6+iQ+Jt/8GG70gmxYHAS9It3JdSMo/uWRCrWNF/lX
t4OE0pQEZ0TzgV2GcAtHPkvShFC7moW6xkikqSoKzUslsifFaKmK3BsO3FdIAYdEmpImpmqP5WlX
ON477TCPWSW5ZhAhod8RCu2kHuWM28imwGpu7fvUcuiPzXmb1x858Ht0waxay779acdHHclfSt2a
nQkaPeeSDFls/jexRNMX099rO30fPXFOjeIeuzzvcbrVAKFWHmt5EbDZDV15jBIgmln4LWtUUaM9
G+59JCvduvmxISQSFlD0cJBQAYNTxvg2cyaEjckoM4uyTeXpxzZmU58Kdq0wIzgcXOfe2MPSCk48
XVbcnulkPzO8JbQdEqYZ7c1QqJtl5m+kZ9bLtiB79Thn+UebA8nykP/CzP9mP6ySiNeEfYZF67fI
/HtJQhDBw9mP8HtalNUBtSzuh4uljE8b4uY2rJKvwEWZ8d2es391EqjZaTL/y2cFj1IE1PmNDDbS
4ObMxb6yna3uQpIOYfAMv/I9sot/VeKB4i7hHtfFX+w2Z6ZluE2ZzRPXxinDgnRodPOfm9cc4DgN
VZoOpFFjVQTjyEWZke25MqcnA3srOYtbZbPoDsumn8/TLWZZsKYE1Su8DB10a9F1rxgXTjF9Q0iJ
2bVtbmOSH30fSkU1ykduxlenjiAIBeNr2Fk3DMIh3OPiVpVgrSd8y1O5nxpN0im4Rn14SCFrrVVS
HTLP6DfI3uzp87+WRizi7/dKA2OMwhYlbniiTvFxaAllZQ+F43LsjsJv0+qfqiL8qFPIAh7fkFEF
N98tD6Jr73Ycv9IjGnND10h0b8OE80JM+Xthe79q+KE/8GEEZQNl+EdkYUDHG48MtRzbaGyW6NeN
mzf7ycTunyGjwMbkFJgG5l8nzBR2BPCEICZ36Du3biAcM8LgPmB4vkoeJINyyLWRjk9TKJ8pSHEw
rOzm2mfPHvN33xugMfnmuqa3iKQAC51HQ6/hBM/Y617cBlE2aocz5gKsMaVzm0mZkVxOdzxE//ua
DEizIDn4wsoYgz7LGvUV3o3Q9K9rsjkYnKO7oH8uynI3tBlEsuwvrlHR3hp//kszwG7VML62f7jo
KKiMh1eneacx9c3KWrbSpH4Kg09vYkM38wSx2ye1rg+SemAOY6CBe6yzNgIybMJ5C0ozQQdYXiJR
xA/TKFseIbprWYftdZIyioeIcGRwyaK+bxc1hAaH7FgispjiSZsECItuV1N2uU4c/5/tGKcyGTe+
xZffz0Q6lcNSCxTkVdmRReSv+JfGzb4hyoefn2YxvbRDSu5R1bENGGvzmdMwyzQ62Vuq+xHEfvDU
Nt2Wp2CboLnZCNWiJPG9Yw6Xo1cbV0OMT6PCGmUnfP/ZiILjpC9NXJyyipDGMHHqzvG3BIHzTtnD
zukigHEp1g4unLnBVsNTGM/hV26NWPNsPt2AeecsX3m89qkJy5Ww+UMpoM5GvHWzRhObsjevjbF9
OBQgd5cJBG7kDyzXff6hc/UFa/UtkP6tAoCwFu/0vsYr6mJOc9GGO7yMzN3IeYMTX4AGAdwuabxF
2I/iMT/YFGRwRMl3vKxrNA+gCjMlppNk9WR0l5nvHcerfS2Tl5pr8IC9Z7EtMkPHC2hrcydtfkSl
ko988AFXZMM6s+SLa8+vtKW9J8F7Qc0dPBX73kHY2KveOiVd/mTL8qP1zXJnJfM1tD3GIrDK3LJh
G5xDCmLsB4T95yqBciXCB4Ofne5atngOQAWntnWc43dsNdtCXST8D38bTu3Zpi6Yk+rICei1YIR+
VS7ftNHnjxNaQIj2247wIE2Ip6PC64pa65DOXvkOOUBcS3a30mnwSmE0n4GHPdZry0dyd8wvWnzT
BsZ72zk2LGRRxAWD2MEqC6dL3Iy/rmFcusL41pV6TBvntyH27tF2iRkYxpjkAFuRIjewdUQwYWLV
JHthU/40Y28tnOWKETbtlV/yqjozwFAbXdeqbJ+dgcXYVD2m5Jr9NfdqTF3Tk9MyvVbk4NE3+Qpz
s30QvvEScFpylCwxEXQ70yQKbVOoVTczYjMHgQ13w/dytsQqHSy5KwQGnrwBhibLapPBC+Q8hI+D
+pKzklijENlRamB+m1b82XhNeaRQ4RXS8N9kD/RlmjEbfcKtkX8ED09qXAad/XjxB0rLIoqMv/ga
kna6RxYFM635yjT8dcBDPUEDXzVVfbX7N2YfzN39NN2o3MzgMuCDU7hfwgzdeLyaTkH4lK9xFibe
gQpYMgcVLibhvc/gvLsIONZMcDpvjxJuwKbruKb4k/PrzUjCntceJ63WtAi9Zol5cbhjr1BHUziu
VGgM6QOVMSGZtkbuCVweRBOaOAHrv4WIDf3/IzOiP7TCZZg5oHpqCoeWZtfM8u6zW464dXZg+7yH
wfrD60ET0uIPSlNayYXpDLh+NFc/311XLYGOAPdplr5LD4+HOVgbBBpwkKR6aJm0Llbi3LSUGgt5
u+aoElILXX7MLwVeZ8xdvHtTBoUgzLq7Uxr8fik44YGDeQjlgD8a3Q/Kfoaq1mRYl5JhGbn/krM4
OTWsAtKEF9qTQWwUB5K17+R7V7hg/Z0HNGqU+q1K+dJR751VStpxlS4LlrnoniO201XbINSJtyF0
0N89JtQjPIJ9rIPHxAu6vbUsHgzZsLHb39R0fXgZs9Sp3RHov7ltpvdFUfr8Bu2wAolDOzKTt6hc
9iFomBknH9i6yEDFlmmAtfIACJoVUpHqqqepGp46VKKcGq+HTDgvorLRy/oE90CYH530OXK/TL8N
SAcBoxVIurQLncSoxDW8yNozngcn+XULvQUHzpFhSfak2tjAq6br2Ca6Izl75rb9lLbNV5ISy6JQ
b088CF+q9Bm0OMytCpAo6PArfisH3RmRr1GUbmIwOgMzISRAGMKzHWDZzHPWo/eB2rSgPatin5CT
fJdd/K6lCUxSpr9Uir1im4T561AXnnMp5P4Ra9bUYDFMRLPC3KS+/MgFaBFR2cqp0c28exlxCSua
4NOc4VaB3NkElvNUGk571tOuNV2UN0WHTNsRNUtVxaZYM23V+R40D1QEvG9E6G2rKcDuEQ4JcUen
Qu8xMVxbi+kvkeObsBjHIhynWX5jJoOW0NqyYGbdIZ/TX1AZEOI7PJuHQpZnwNMkwnoKg8vgOSLv
BIDInNeixttVJvmzEftPlZDYU/2eIbgTYroYd3Enb0PmVod2fAFUzcCDDwtC0QU3J/cQAohriz4L
PtEL2pj1X0OAMUHtpzCP3ztkVZK0pz5qNKUIjEOrIbiYMdMZZTBzqauXIV3QsiGAg7mJ+Z4n+ACJ
c8k56Kz4OUgZDAwEhIX1geJH30a0Fm5wQ67mBbBkdFJRQk8gom+i3+bQt1hEhN5OafBuV4KiaCoj
JvboFS1i/YbuwNcSGYcEb8qUCW0oXTD60sWAZRIJxt2gXsWcfGadPsNzuHYdp4owbE9uP6I1j1ho
WjYgs1fbpDnoQXFvexnQDj3HWS7RY3Y0JL5KxCNw0cgLGXGUEG52hQRq+xjkB9ldDGGc9cyhktIB
ni6FWmFfErd77T3wBkjFZ4e2tdRoxm3OYUBOaUq404yOxBnjjSA7yI6gXoae0FA2DVwEavyzPnvP
nrqz9VB1r7UbUxbTv1dkPJ5Sa/hXIDQmTDXXdoHvbUZtjTgyvaQyRREum3YvmxcrDIrtxG69nrlX
r+A9YKImEb8yoZkN1E6vCq8gy0p76Satk78ujg+xN41bpwoBLowNQaga+pVHNMGDrmLV+WMDnW01
xKlzcmcCAEE/sEi37rafmMeqlAB3OJEJx9pN6IYNqKoukpqNA1i8epsZTIlSMjRz/59lBFszJvyU
trQTAEJmB+q8deTKpzF2Ng0zHNIxLaChAqRLITeUpR3ViI+40UG1I4b8MkeCJlMjNpj6MoEfShM9
2yv33JWuOafaEp4LQOAmRMlIfhOvETsrTP9L8/6KvDvQ1YmjAsHTxkC5GlNr7RCnw8HoVmciJTsn
ZCo8/lAO7B76brwXBs5X3poN7g//rFz0mIQO46329a6u2nQ7ag+PR7w1Usl/6yLdYL7q+gCjaZHb
Bzlrast9B+cVx5wYg9S2/jf72t0PeVfvaHlgYvzTG/1wdLsEpq3rLC2JxIcrqf7RMvSHK+XNHUFg
828YuYHQ8YFzYxDYqbqS7tXcarYdU0hRu8FLa7bONtWXSSbloSiP+SJ6lmn00wT7JYfgWiVobMgZ
14mDMf21D2XDb01jwGvXOp9T0d6LeRRrt41cUrD7/z/BA2zfkr3lrkJXdGdCf2+cz6bG75FOiANt
MrxaGPo5foUEuT9Jhg9HHH2UH1jTT9sSbEf6CJsFoMTSvoLuoDYVQ0qy+vfMyO+4RiY7tI60NgCq
XpJkLjSYQWz8ZDG/cgfIYWXPdfreM6s4jINprctJvCib07WwcJKWXHXp9D3Nuu0Pjsc5vCALaOTO
tZNU3aX8YgePJXJH2OzBbeJsQ6e7AdGo4jge7j0pBcwrhv+pZXDKEjTGILvsEhL7ERSaTYMaj/LM
xcjor7UgukY/BT6kyO02g8ULPTKC20K23MR0/XHkWM7QneDyP4x/dZfdpsUwTMkKiHktyAFY+X9y
ftYai8OgZm5tuoHU0567SX562XT32VtW1l8QcSoFT/A1TXx6fTPtPRtqQkWdOxz9SG4oafiNRvUW
40TcBNTR+zFqfAzrfkXmtzTlb1TP5Z7OX0oVU94sC2MuVj8wGulZTrFF7qDxVyXaHwBEQWTD6Pth
Z9EwSuqlu9h+gwRMOJUfphw58cR5CD4irk5j/GxKzoQ6x+M297Ld1tjc172Uf5UbgT+ub16OfylZ
RlPG8Ew137D2/OxQDzWTy744dqmDAmSG1OOOqA1UFm2DmTfmWVO8vNWD3jRdJq8cWXeqmt7VTCbV
IKE8lPW2mGo+75PfI3GmpAMIT9L6WsyA3IP+0+fso3W0s1370EZocF0dTmsZTLexH7Jd1s3bama0
HKAsM+CEUGid4wSxM/VwgTY1TB1GKDFYI/4xYsUPdlOTbar8czZ089nUH6lvAO2qHN6m3DcuWRow
Rx0IgvTNlxs6FWdE8u9Uv0jofuO8iqYKnpuB4ymo/5M4SA3qIHc42GfaYog9AU0XXpm/G7gZcbRE
hNDTadQnk3jqtul4DWxF1L+mTiPIKBcK/P/GAY6NR8WOw3xs3WNKW01JX55S1sUeQxj48+ZeOHSX
hkhMccH1QdUOP/XgIsOxJiyaTeoN70Bo6tPgN7+aho6dM3h3HTbGNW4lPkDg7HZ9j5tomzoQ0uze
pimbrhXsKZyqZ2fTI9Tt2RcmUBEGNryS4E1T7mOXfEnkculvivkwmd3eNkEjmrqiIZwIqQP/P2yZ
8LeQq0tzCcQOsPQj/K5DZ2Y7z/I/GFE7GwU+fwWb4z3xxjsd9HoPFP8yQMP2xi86YeTKK4p/alBf
NY4U05yHSwujDfDXp/JGWKBBc1It/9pwELtosNVhDt3fkKv3uoajERtiHwiTqSUxeMsV7proI5gd
2Y4PRIzTw2SZGBciq11J55GjfHuICM1nLRiKJsuyTZryrmt3fETtoj/DzL5MMyOi8h40D1Zofhq8
vhdSfvte+TmLCMUWY2qe2sb8gonJKEKlM/iPhMsVlkEICWpfCGTylJMNqrHpGRG6lqqY54PQhNXw
pGrrFZjZMm8sjn0DOJPbnJOi7s+5vYqy96gH5AWL1drNU/xhNmCYOnq+NzYIdrnMjLgX1as5JbGQ
Tt4Nq/CJkVOwF8wv1g43hML4IYr/3Yh/nWrIbqfziy4bsiyibPmu53VhVYCSRHdOTJtrfQY2B3IN
IJUe10rpd3uQ4Y9klBcgTAnkKxe3tGbKvmjh9dmYqxc6fjDeuc8dh2qPx8T0EI4Igui1n5XHeCzi
Eyjsq8m5Bk4Y31RjOM9TH//UBRHzqlumVElBYwomQNYOboraDr+A4KltE3RcqvDrMRrnwe/sGxNv
1L/kCQs6mf+S6AtEojXVHwyfpIlVyplonknFYZKcS3qCNPh3oi9H8nmCgLe2A05D6fqYk3H6cv3i
Z61MvW84XwCiiH9BS0Sb0gjPWWUgRbbcT3wmG2OyDNz62b0gDbensGvzy5C0d0gCsDzt+A9B5BRA
idz2JocqjztVLgiL151Ji5SGXpuGpH+S8qIi7qOkKximTHjbCTQd6DL+tFX1WiXqPY4wmY0eahX7
nthwvS7N51H6xSMNahTRnUViYizxh9uUIcYk7pPpWIrUBEsT4s+mD/DSwZI9lHbZbXSEaziQ4uj2
hJp5AjEyU5im0vrBCggpFJJfxx5xx3CIidG1yAF5CKeO6SPnQ/aiySfbSB4BiiaNXRCgUNbB0B+G
LJv3lHkF287r/uKSCH3GtrsWkoLGyO54+vAIb9KFZjc7xYeMsggHe2LuE9vcEy7ikq0IzKeiPyRV
lKx5xK2+Ykajkpe+0nQdcRGiHXDgFncKUSedL3+oBBT5+iioXN4h3kVkF3Dm+6na0ulccI/pv4Ux
fnE6tz6M0ltXo3Xy1OSy00wDTMzyhY0sWTkeWUOli2rrTMY9U9VjxYV+Q5PkS0KXRIvdcmMt35eJ
OStkCtJZY3nom/6td2hpJqNb7KPKOkdYLk8y8ggOFPERfVpyG6k7bD6Aj8W6RlNYzaRNuCdzpyyi
n4QSugOk/001MR6IZvakvKQ4JQyCvWfE9pZqplZlzrpwhNrTW4odAzQdg4FUb2XIQ4GFcGSbVH+O
3rTF1JzceNLYjIuRnggGynwmRVy/0a+SvvQzggzmxYcBZCqBnAyp3s9eu8AZ9y68mz49SIYnuJzT
eD8O1szAR3DRDeJNbzn+QYBdPNR1QqlUmtwReuM9IYsO0i2kP7sT40bz4q3KmbqdbOD7m32fQAaR
EkFaNm/AClTeSGqnmMClJA8LyYAmEe5RrjdsmgWfh23a3VJ0P0Nnm7+qCNCltee2nWwdAfvAb+Kf
0ibtYGafmbCeG2XC7zTrBAzET9JhWdSO762XWLrVvszouLu8ToqL4WIdopat6sb8GpIHB7LVv+LK
phVprOg5pQailIRYEvtUQ37c1LHGC2UWPFs+p1yzunIeljhnZHwUj14dm4s1jygPTrJ1QBIsYW9e
BbqkwsshRT2JS2Q9ZGpZApX94MCu2Kdu2m/69iKNdtdjfqH8Ub0XpJ1W9sAvyF8lRyzBOIG6bVKq
WtumfehweU1ZU3ALNNQWVCde4vc4MI/CLvgYNMdZqx0xcadWhhiLOb//xLjXHoh2U23CdH9bS4D7
Ji14HcZsxh+tv45b19qawu3X9GKS9LNL/ALDLegzccZBZ8u83Rf0K3Oure8YXUha1nhpzQHf1OLN
Sbi9AoB8GJn27hRT47U0UuukOyrwULBYLjiZIWOzLtxVpz+5QVPJ4mZyE8UIbKqc6VlxbwWCWFgM
ilRXZm/1Q4uAccSuVhd1erX86Hk5d/I1mP6jbVxVM1cHB0dBVvOZmQQAT7Da75JQEVoi9ssIiy0h
YY7TRSrydU9pTixKyDFE4OfwB6OTc1HWR+er/th7SByx/h0mLPuN2RSPIrV/xhk1qUD8npj4d0kE
ZrPCJ+JMb70eHnQvY2R+usoI8zwLEmR7WvUufmOO4LxOooV2XnfiJ2yqo+5GINK+0RAIJIgxY84O
TeZBJQdIqTBLx9PMsVU/Qchi6oczal373dHsJ2/bdaE4mkGh14Bio4bnt0zAAjtIxdnUPNtSjihc
wWe74O+YbVhtV67m2qg38cLbQvu6FENp8+grZtTDvLc7We2XbAy35KohcN4+arCrm9F47juy8hUI
RcZRYwYSJ2pJXv1GpLlU7TOrefdteiDJf98M11abrqzcNaoAe+lsTRQfvsdpy0pHjh+LvcH8Lpl8
upXuTVV0B6tMfTT28Rn6e7BPKDU0q/qWxIW/T7KWVM7g7BJlHnKLlNzMSY85oro0wNNXlcP3mNlj
tc06CZy5ix/r0KgOUaI9/s8Z+KqEaFHjOi5zezpbk95RZv4ne7ZaXUvY0dCJmOxsRQ1mAdoGNHyz
AVLAVI38xULonH9QK0IamCjU8SdKytEfCRYludjhBegytHTpzf3Fzed0N1kBUo7u2HF7m3GaSjdt
kL5NRfroSLM6AhNafDjstLluzUMHammVU2XSZmfYO+4VuPiqL5Q4MqING4gIxNiidZlHD1NqAAm1
9AaPE4i79hW6PjYac3hz5v4Btx5LYFmdfQnxAq+c2HT5OyRjc6sNjD6oF3olcwsvexw329AP/JW0
Q/s6hc+0vNDx03GCGdvvvo+No+qyv//9B6zWSTLqx9rcXVNB/GgoeXH83NmxNeMf9UKYMFVAvWxW
fMYDqgDMG88iVuJHXvXuLvJcqaCyyBYODh1wpApNMpM5Z+zGyYAENdccyjj6HVhmclp3ThjQvzjO
57H8lso+Cwf9HgvrEy5ndJusfg4al7uhnowdbgJKdeen6v+4OpOdyJkwiz5RSLbDDtvbnCeShASq
io0FVBGe5/np+5hf6pZ6k4JSTWTa4W+499wS9r/CI0a1gtjUqN9h0RP1GDnf3G9EC7Uxwc19/gCp
/rMifWZnE+yZZDAfIp7aIbIFnNxyoyaH1Idx8raUCh7zR8piTB9osD1EyGXSX4TCFYbjmnrAzC6W
5MhDvWOtURK0wvhXjJZGbFF8Bct8unBVxAjA8a8W0E1KFQYpBWq1tVIpe8kMpKWku+1yG63pjNA4
qeTEBFp6e1aRSMWBKDClo8Eo0GomHPHbOB1vVhaOFGF+iDl4IsM2TbA0DmBDy6TYYsZ/TRpYHssy
XLvBO+aWnS5wZY3oiCoXhIExZthJRg+nOIFiNQuvRddRb7yZFIXR7p+iLHxMKGlYFR8SN/oVIXZH
8IC81/eTaZcd+5biMSuvVvgT6cXPjDAbzHmATcFXTLq3rWJmYA3AweKUTYvZNQ+x6X+2TMi4fbEb
lwoNXBf3N7/nEZL3/OVG2BWHxmV93Zl7y4P0ytgE4D7qa79nPZX4Bfm0ffw0eNDD1cwNMThOdvp5
yWx9dlmk72VdYZjpu12o1a4rMujQHRsYZIoEF3BcOo7/1bQpieA5ayJLBI/xZOR7HyAjM3kWs4Px
Av1hFdX0wJymXqj6HfdojswLoPQwNt/k23+bMn1AqBWcSk9ercTYYwBvNoZTlOvYxGEP2C6ji51w
ZTDG2ODVwfsmVLuRtblv8vTYxm13zjqBpqhlSFnh062BVxJq4YHays9NYxbI0oyvHFf4IePxs/Qp
6GYc40rtm5H5sVgN3XgzhTrb4bIjq6RLn9wMxkSXFszky/Fv1eDbNHJ2GYq6aO3oIdz1ZnrLWNzg
eQTKUtCgZTJlAAlo3VUoLLwRKQg0JI5f8Qe960a5ItqgBX0spJvsIghPNzcL9wNF36J1YIFd4qYE
P3dB0SxX6eA8OdT1tA3FiuwPNjlMvXb6TzvO9FG1/lXLghWP0xJl6wyPWUW6XKVhny3MauUV29FV
aGn0i+lJhmVFme68ZjBuAVO3dSHGipUqKIYM5lLgRVyZ8G9rq8KPkfDMca3q4LsFVyjTJ0TB+6oX
v8Qp5Roi302c4Nus5dhedFill7wCg+U1OtqWsZqA98T9ha3BUwhbCBcQiR6W6/9p7ekw0VsbHMaW
MMpNLYJdgSByYwWTjT1hXKchy/HebaaVjkwDtVnnrWPLIokz6APk2vjqexK+Nx0+Ig72BZEV9E8Y
ZqM1eWO/WL2h0JCQTpMFPs0h2NDngBmFtcaBtlx3mLgEnCrMjaz3XIiRmUlEQcDGa4XGKsczkn21
TOZE2t/BomZQ2wuUw5U6Wl1prGO2Athj0K1bc3ytrI2jUGkxIca7bGx1CXHOULVxalS180VcHgfa
6zC23Jsz9fSdBWCg0nkKXYSSyJt0bL+ZUSU+jca+uAAq+SsWgkmLLaZsJhOgqnvs7Oy7Djx8nskj
Jobo0CoiRBZAoGQzf5ZzYMJWr+hQqu7sFuVfMDUCoy0OVPJUv5h+OZuods0Nq5/s3BoKpVNZIg1a
6jIDbDP/HM43qGsPs1l+OKVifeGP4qPuxHs5AFmYXBZMlWe86TndIo1bsz8bvgwHH4EYh2tEFYUW
nVxJN+qftfcV5SrdZEEdHrTV4g1HDAQtoiie5g+ENVvuKxwiy+JsMGwLNZmF+gS3Mf0ys181q4sP
/VQksXdX3Vy9eK0xsKxH7xZWDsnZs++wveM5Ys5UzIaH0lb7lDXENRSXsYH817fT2Z+HnWUHzTEx
zfBiVs/laFS4PIqDzBC7lTbUMab6zQPjrI6xr0GIsO+kR9d0MQqpNXlBBEgWmjPfg6TsdO5eRwuQ
0YMYZovSZoI7c9wb4UPWU4gJ8EaWUjPjsObgxXV3ygyzfDBi2z9lk7XVSZc+YuvKtxFrz9jJFj0P
+66giN5yV3bXeayYKnG30PP4uA6A8TCHfuoYk+0LHhn7QtJ0MOWE6531mNbb8mVMur9NGSWnvB+a
PSB86qIm/4YCwOaLxVKgB/PBZc4LS4JNau1TRTfSRBoAfZ+dCU0Hc7vu2w4etWHG/7ATQod/snGM
x7J8TlXhPho9griZU6VE56zLiVui8Q9yxu66LPWtZIIHARfLJ8l+FaWO+4KeJGP0MkIgCvsZsYZx
LVNsOLWj3ic7XExtef+6jCSocpa1fU57lCsY38LHcwz2I8qYr1JgPg5EpL6j7b0jTdHHuIWK4Xnm
gmNQNiO9jiVGzejfRpEQp2l5BnPI0Bps7fhY1dZHHXJPwMwc1oazyCtxfpMraLyNICGPXZNF+I+N
+BgMmLhGn4knQIOBJpmZVZLjUMLg8Fp0Kt8HJiKQrFDGybTmBKYeayRmRVTLutgEEhqPG9g3nBrp
3mbOuSgis31d/PMiBZJymMmNmnEFpsYxTcfunuXGygvacFMWZfuSqFGtAtuZNhCWuY5lMm9iQOUP
voW4uGTGvBOFC2aylOURFKa/yY16RLNPpm+YBt6rtiOIIF63yOzYpXqy1b+hGu2q2nwIbdxOSgAs
qcL0aIYRk8cBoUk7RM1rm7YsouCPMqfhW2kO2ZbFaLTXZd+8EiGBqRyTbA8KfRcDNH/FbjVuC4+P
9ufbnxD3OUzV/udbnHN4T4LXcE6iI6euA491Z838b8jR7kaBcrEk2Xq0KLYUQ9enyIyvzUzTXak2
Oc9zbe20a03H2aRZTr2yQ36uYdMYQ/aBjX8/113yjcAO45qz9fGVv4cjJj23akkCHZbKjapjIydZ
3bnVUsh8GUriEUMYsVOoRWO3+TAa7xBZ8uSA3nnzyIPlQYY9wONN2QiU+88AjK/ZMYTqcx+6APEL
obuGzqNfcTuV147agO7EiH7JZtdnSQ8RGRDFQnQKhqbeLa31qR3opJwMFRMyzfAiqsba1CniyDyV
/alcXrBpeatgRio9zXiuhEEeIYThfu91dcH8NGMjkKr5+vNSxBWCk8yCe+KzlUCD/y9hUEhEwL1p
7O7289LpuN8AvkpZAqcgKIUv1lOpyyPany3iqmBtR1ZIPQUfzZ/bp9mvvsvAIlmC5AYrNZwzYy7D
g3iidYuOqoRU5cDXgICnjm6W70Lm+yTPRMcYAiIzfplcjEJfsy6zT7WqDpVMp9PPCxOrezDww1g4
i1DMFym2v2jachpCNiyopBC/PHQST1Iq1BtHKjunNBUoejglWz/TBz+nDDH7xgLhWD5owHH7HLf6
HqzlS16a4yPGVmofBxsPanwWd7TVWPfsat/VehE0FO0pjnmvylkeZOFAO82SY+/pK3ud4Qkj62tj
spEYE1b+XfTINPGx4pg99bQWUasfiEi8zzDVH8sxfYizeNi5PvOd1hf+aVQWS2rdPFuENb4C68RM
Sm0DLq244glB3hTY89GfqRopEQvyibZGQvElUSNQtK8sZ8CkL+vmzOizfGykupuiPymSLDRBrciM
NVqNYTTmS8r1RAnm6yO+lV8Rbfg6HpxyyxPJe55r2LLNFwZuhTp4eamGfTqhU+yUurIgjF/sZjzQ
+ybsF5H52XYQnkaXRz9HMPQ6Ozq3kX5DhzfcuckKpEbPojPLA2ZD89FP/TuW4Y6H6UIGpYCF/ZpT
x+QvhoI5JML0u02xYWqMKSse88ZGtP4nlwGjrrwgnaQFEFUNd9sgzSO2UuskmYw5UnfXRlP4ysEi
stO3skvSVOg6nI7tztzvw7q0MRNH9pq4QwFKzz/guHgnNS44jFb73PWNc7AM81JkyfCcBJV80OF0
1WTnrU20ORs7GwZs5/NElkTM/E+Bz0jQg9ZiOtq5Y94ludUKPF0OM/iU5cGLkbfGGVTDsZpwknSI
y/fQUS4GLLYNxIq/wvcfJ4sPcnJgU+VVgNqKZG1QUdmZjHHKUxwieyQCmQHoz9btg5ubPDfwcAtz
gqAsjCfLZMs6NkTJ8Y98xmmQns2wDjkyg37rwz3b6kqCbxa18zCm6Cra0uCHB4cSm+HVY93voD45
Ry2LKKZM/6RHr4hZvVoXQ/u7y62P3prEwQI7xoAFgmaC35ggrbCULzO44qMblstcPRkOJijgVRPg
QoLuvmf6gEcAQ5qqBhcFDdLVYY5Yqaf8mEWpftkTdtcOlG/D0/BUKuu1RbPN+Id5gMrZfhQlLXkR
K9DSBaBBssDo2cb0HOZjvR5xRD6DpDpMdSYXcyLyVyGYI8ajAfWLDbjXImqo58c2oDfGsGBufRJP
AEJQajClCtaVJTdByPnqZ+ELBpKMUkToP8NmIFZo7Ut5rDGaElOfcFjbaUtMirj22pC7QfvvOeS8
bQ20LMYJ90Is0oObnopBi4dIDXBtxjo9+B3dOvwt9vbtgV33OWgZnmcEZUhOlE3RWkf351MnCmQR
yuGY70FrNc2LE1X1KSmw2zWLUD2MYDVHBUMxryWetfMzCZWNKUZA2YiLDKdbvhieQ/MP2u17IkL3
WPseQ8hxYKVYUH/nIVN97pak0uKmvGNmeWLdWQhq6T3SbRQ6I1GBzDyj/FHIka31lF402M4tXI5a
5Amb9EStwKxvInu2CWKzkuVNIvK9uHM3ZaxkvRm/jTpFLnKMtKaNt3vhYv2mM+q6uTx3QGpkYO5H
kXqkEWEl9nX3WJfIBSlJ3glGxqFUaLUFxfnbcnxvl2QIk8ns8o3q0oRAupxKAz0yj1MEazhHPlb3
Y3+ohvJpsi11kvDx7SpyWRn6v1vDhCMjK0qyZeKT5+ldRvlz786nuccGOnVL4rO5AddYHyHzhOfs
gIOm2UpAqgh6/duCNLo1lueyCXKBosoAS6kk8CgIuUym7je0Dy1cHIrqC9MS7qzp0+gT62AP7aof
pE9EAUAbo0R9aekeDTaPLazlb+QwwHEoNDlPTkUfBdSs1CxYVS0O9WiRzpg5+8mcUfiUEjez530k
Ezw7z0QkFTxJGl3UjeaWHLjzjBsq7jE6LCbHfdj77//5VCb/IGxvS7DHsKki1riiuuVFOB+MqDma
BhFIBHOfE9sHkWYKimbjT2b/7r1/LMcoPEx85BndLmbg3Axx3pvDc/85BW36wLmNFrvRv5smHa+u
9r9jB1U8tQZCTQF8WjZT8WlVAbwGtv+Iv65OznKymr1fgfZvPLfZngsxb2TH7V0b7ichV/jGknE7
lOWJtTlHhENKKftTr0AqpAdI57hlVigGJA/Oh64yTvRWmM7oeDdtEhywlS+OKNCauXZ6Wuq+2sYg
TqQ0jZ3GFA5AL7wxfN65rce0tyPUFIrIfanFgpEDOBmogi0rOg0lFe8YNCcSHbA3JkZw8zLrDjeX
klgkT0UGXc/LO/vCQlBQAtV/44hgbFXL98CxnkRMVA1HLDKN5NWfgt1snga/5byqi/EksuRjrFlf
WaH9ryKhajOMp2TRD1tkpe09SDm7Ghy00UWvCuoLR1r+4YCBWZeIwLZU4mv0Yn9kMuFGiwNvPwtM
FGGT/aaqMb+75BJRE/0nXLed5ttyoI7EnFb7ktXnVqfQjQA1mZsZK9Jas4JNffPGNKfZZIVNqJgd
vSuXxJ7Sq57jMF6MdURTlbChV0btjPsWLdbQReU5rgBc2AgdwriAEONX7AvqHrQxRH6kU2WxS5pj
UdHrhWZ1aGdMYGLkFpqH5DWpFkN8+061u2/mHEV/DVWXvg9/n7OTdnV3rKJHoKrxQ+juEDuMKzqr
+mwnVPnsmDZxZ+CVBBEOQmR4SA1zfLV9PGPlr9qLCepBqHOSJ8iRH5yuFHnT/LdKc1Aw9POM4vtb
ILmcUfD1M1eSF69bYsHgK9anSE08OdrkpTJh9qVENYQknPT1d5lWjBs1JjElUmg0zvAbdZF88BHB
i+oLxHTOQYEKNmICNOBbvBCm9TSX/ZFJLYydlmFsbYp/VrhtjO/Mng8VBfGI23RtS+9jifWEtMWq
Iqwrdk5i5G5ZsE3meFMGqzaskyHGwfIXd9RSvDOzAlKcHYPWgRzvNO7Wz/dzEaWErdo0jGbNSLst
1kFUvzqRVRKpi1+XMfURcwKjR5dM1bS1cGb2lESxiOZtuQRllhGRvfR3zHF4rxxhsVLw1VVnKHrH
eqB1nN4afHFMZ8Y91Ama5VkdM0gwQ9HGUFAtbimTmzYmRWxQb7UjtkkzckPx3QqawD/ZRvhP+uni
9+UpC1ApZM4VdkD77CssBYkEYpC33d5vmrsZ/XErgCR1q54ylf81K+dVO8lbVFz71mUinj0aaVtu
crfeR3NxdF0EzMzT+oBgLyA6x1HYzOzBgTgQbH3zwrT1D7Y0yEkgcJ+YWbLbRli2sWM00Eaq3pJT
UMDDoDh48ur4Y1bBF9usm9mph5GJMTcqT7pZjrcmDD+NAM8p9phGvekYu2wdvwoneobf9hY1KSTu
P3OffRtJ+1vnzRM5OIhTQcqEDJsJVU6e4NMBHnOGe9mGRwy3JwuhkoeNg0mqealN7CPCuFlSMUrx
N9lQgBuVNPds4kkYuFIeUCQQpUPA0KHWWHCGL3sO706DiET0ebuWEqOOHf0dE5A5psExnA7EQZjw
kXDlMp4hu3ilk7PRokmJTJx1ShDraLIEtQgEXLmF0dz0gGpIRywrPZlerBgBa1Sbes0c+cTaEEmE
mxwXeStPv3JVWfyTRcsEcaCNZlvwPsnivWyl2gb5E7DAu6fTvwLkbuzNv1GesFgt9mIiDjTFV70B
pifboNibg7/mpz7j5LWZlRDjPeezT3JK+hTK9tNEA6Q0sMCBGIRIvRdmhsFML6AsHb0bHIYAFRFt
O1d/0Cj5plWDN8KHX2/XBoISHhXZpiQpdEdGBQ8D9uNeUz2oRZIG241iVuZb6tR1bWbMb2NxntPg
4gTk0VaTv52LU90hPcYqhfYp57Ona/MW1WSTGm+NO136UT3kgvNeBn8HZD+keT+OEksYEmxMzS5P
LPYaN7Jwb2qYjxTQ4BUztM6oIKEj/ZbYJqpK3CEofogpeSP+EsBuyKExe3iQB4wKeACj734ydsZi
IkxgIQSqOqVO8upJ80qmXbudwgmwBTN/xDXHzOem58Z/yjMv2+Qq2QU+DQXNEp97TcmMwpInOe6b
tAk+2hwJb1BLsIJqZn6SaGAenOO1gbAiIzxAGpTlxFL17KDkZ5STWZv0DLZECaSLkf7VcRAWIN/3
QB3p56zzX3jWWqvXMGT170o0/voi3GZj9Wx169j4zTXL1q1EAgPfu1cuSPYIQzTFyqmEcrFzREps
JCa4njg+p0JEWUScSzyaSEvCfKwrJGaxxHYrmSX2A1qvITLekg4WkHI2xUREOaAFpr23XEbOxklZ
lmZO+DaM5meXzCyf6yZbYzW9KXN5p5Hau4gx2CVOFD2Acpfg4BEWtC74m2IExA8+Vox1uHVmCYfQ
q2v+N8xaDDLZKdyp18lU4TGOFI/N2kYhS4B035Omagu8pIDKbhpszJRALgTknUJDbawtqdacQWNA
yiiiW6p4LyJGHsk5ssLly5+XZqjB1Cwv//dr/30VOHKVdzpkrbhkuyt6gJNqX4REYC1CIHEOLu6T
KsHzecvLMIhhmxX5P1KOwrMXxMlShuFIniFJkSbFYsKMo3g3jjYtpmXQr6Tg2SpUGqvWQxChsmZa
F6WczgW7WGeYnC3ItveqITVXJnhNo44cjHBYRrqK5p+wiWaXScPaptT868l25QPHN+N+IV97VL1/
YE2pTW9H+T7v+mvuwaUdPBfqyfIVulR7P+l4W+AbuLYJYFtC8LKvsWTdr9JXj2TsP7KlMsIj/ohz
DIx0nhxDWfjv7GGdc43xoIznD7Me6RvCLNoF0uNtT/L8hhWKyHnVGrufbxPP/minooZdB0MMrcVL
1QSXatbjb4Q2Na4u27RWLOoEYW3eiSuY8Q6TBfqf3DiAUWEIJjFzUCT87i0z+DX30a9Apt5mzth4
uPxhGXpcsdbMXNVtTsIlKybX3TmFbfEwIt8E0mBug7qxl3wvVDaZU18XGtkqFTGYXM1bI9vmZpKm
swsl8us8Gs+9k6Ax51GY69h6KATBbnI+WYjPNjj5IJlPHV9FECUmyzjErsfevcoPkxcdiBX5thdc
MX42DAUhSasIetcOXmXSLPxpj7xwS7rPs8xbZy/acRfYDWuJeCbOxYmDF4L6Eji+BHNN6XaptaPZ
U0hJqSf1VPcbdkVrYgq/EKYNB2n9YrQ3P1XYKe9VnZwGHi7gVSp3p9pa7zSIP7jxO+Ul7sqgSN9k
pluj0by5lMGMxniHOsw8q4ix7YnHsD6qWOFN0GQhFRRNxFTh3F8y0nRXYwdv0MaV0FseHHM8iNoz
N8MMCCzXH+Ws0JLN1lcP+XKTh5QEjuOVgMZ4YaTJSw43YKhYTiWa1uTn19zUQoVPchrTj6Szd1VR
edsmtZmr+tcq6+NVlc+kZlvMn3wN7H+EobYBQfs2hJbeF11oEheC8IV596Zqyt1E0BDKmwCyBu4O
OpYvLywtjCie+44kfj/VVv6n57ixpO1co4L0tSC7ghJYOW642I6Dk1f5/qnwmZgif2GcEwCL+EpY
IW1Q4b1lbvtXTrTFMb3arrTwEmkWugb1y930uuI0Ek6ShsOnmKabpdtL2+t8G8IavuSjDZqpHkAw
aI+dpdDUZoOADZFaR0gfF8IwIF3VHmFyfVecf75tuyOmNor9Qj1P0ll0Zlzx5oIFnIa3jkZnX7Rj
cE1xL/z3olr9gQZGbLEFrqLJLZ8VJEvYwZa9cRiJAGyDY7KrszG7aSbIlNDztpBlv2uy9DmPSa5Y
0b+wqDX8aatb7neDJJAV25wJPmyVnTtSTTyZU+31+clsGpFQj/D9z0s6Gtk2WTj6JndI5DCNlzFu
OrxYxalfXn6++r+Xn18DK4iZuQ8QdhoFGWjjEEONEig7KjiIJ2h13gkvOYjsmAz7TIbwJpvQrU6h
FaN1chc9qY1uVaByPsYEPky+xNtaLh/oz4tK++AEr/04KVvsYyxRx45LXTeM+FY+S4NLYlUG8me2
FJQ/zJ67isVEcgJd6uASw/YRjyPHBmILPMhOfWrNAaOBLuoTjkJMN6iLfQLqzjM8YzKteydHvGFd
oXjDUZqsfp3hfFyHmAJQFLNna9rcgJMsUCdUKNUnVkpn6IzVfy+wqS3U63TDfWh/Y89vt4njLlLb
mcH4mMwnE57Pnijwi2OPCXJC8Wca8f3NDvKcQawr0kmxnb0PPAQYkqI6ZU3GPgGRvjJafqnOz9Ns
fqc+8awo01Iw72RRxlQ2cgESpxP/E3S88JwZmCCre5jCEGizejIqMeyq9rsEIvbYOObvHv2uiDuA
QOFutn6ZsQviauZ9rREKraVX3aM568mQri+JbI9pYu4kCiZGBeu2sE5xh3BeUiA48tRUCNDyETND
vSM4khm//28aKHlmXbwOEnJFzRyUpSTY2QB2e36uKj6arPAZARyGvkM0VQfsPanufZKFEhbCUQz+
mxr8Ppb2DeHMfkL15Y4543OLHHB7PBqD8+jr7NMKwnfZkLgzBagjioMb8761PllsQklAqOPekswW
qYBfQeign2MgkrK1CPCt6ClkFHzOfIilpQ7+EbF18bz2lGBu7twOOt6CXpz1K1s4zMbDvLUNA6Fp
f3LkdBt/YBjlY0Kc7Crs4tcoHr/NAvxaje9UlY7AYxYcasP7MhIHcWrwlZvYbYxmgE2j/YPukafa
N1TQe40syFXYCe3ykYzCuU53o1V+u269g0McHMKWtzAurxKBQ9hTCHaly+KCCI5xMp6qYDeosD/A
C3gfDIhJVvTKdUIIPRkkieu8wFnhqVRZt9wlFZXn2N4P8k8crewXYKg70nwtUZiCDigRpVHBwVTQ
KxulVujGp7QMn72s5oQbg53x1zZ465zlbV7eqyhuCbhm36L4P2u3+jUMV+E7zz496YqH/6HOohR2
wZ5kIS5ok48BsCFtg/XeAHuLVBvvhOv/K8fkOaqDJy3dA4cBz7GKS3IY6Mq1VbyDJPhdTfLdSt6p
c88ofRitO9jCY0ximyEskRYDX3VSyZAkNW4YUHBfkAsUZv2HGXFxVL3EJRF/s794U7Sp08DVDnb8
xWmExqpILyAj9M2AK6pOscjVtOTtE3XNFe3/qUrFPRam3qlYMDEtqzM6ib3MTa42h0+VDwiXJLw8
7iP8IWX7GKMcGlJxcbj0V6bpPCRlbLKXp8icTHumLcV3zeSJDoK8PXqGoiUoJXtURXAXvsEjzOgY
XAbGPpAlgueMEDpqF1cz04hCA4AQb1BGenDXcgE6EmBBgKWTeSafBkbgZfoUXAcDtKVv4twxmbfK
EGlyRXw0ljmAZsFKdPz77C4WWi2WWwOQ1316SfKoXb+ic4DJ6l96Aa1vBHjDAf8ure63aKo9+dwM
b1p/ZYK76SfvGdXAplAOhm4Rfrql2DeCnEXL3IG6OEwNtpjKKizMq/xnCRzdWXW5lRamxIx8ANcO
b35SHTwMAfhHYAJ7ZCziKyYD3X32bxUwyTUZOwxr5ieVzd+6EkfIcqgOkdc5lgcuDTR+0j+3yg5J
gDEuBlwq2VgENweXevY+IvAOk/UlMrxXRvXJqdYh5g9+VTHapnHAiV8unT46jZNTsIAOWNwROrgS
DtJjMnc5AHpW0PH85RaAmOTRQ/+60oH5hxQsz7rkYMd5hIEQXUh7CWv5zPX+qaz83Qe/J83vZV0e
bog4XTI3SJVsTH5W6xVIHlBBgf4y5gHsSxTiRm2RfjMd5h7XRFgzgRHxxuuwPuv+1lCYU0Nzkwqb
EbEqF1XhGG4laube4k+PLoOjwL2DkaUdeiTF+MvSiAdHWcWHLFH8EKN9LqCRycEYToE9vnsFV8tI
tU+gnbdTUwcGyEY23faP2QLk4cBC7fk9Mz9HQRGSBskT0OYkZt7Y7pysvIyF+s4w6PGGiNXkML62
8/zdw2u0Lzj8/Mn7SmrTByPD2rF99gjJw1wGUi7BGsfEEn+yG/KPklAysC7B8Rxk6zlqCJutQrVt
EvW1XHlEOuxDZm2ghvr3Dhszui6TRw8HtkrM25BUj5HHxjRHUG1NmJLZZ7T2El2JhXqV7xl+fIpO
3/J0kUF4E9pnPqSmEIgiSVMA0vmpMt5QG+3s5EAhruf+vXfuAC9/C0nJGXPwrWHoUXEvf6O0+xva
a6bxtT54HW6duDXbtWcqWqyALmfcxQcpPJhgi7yYluAxBd7gV8PCP1GbQBC/KUdA2Z3n79uubSm1
OR5DR35kkF14QBtemix++4ptwHwX2FoBeuacMvDEJMyX2E4APigUy+lj/uCMPjsWi6FY5V8imsOY
APpJUtFZc3WSXbVvgoKAG/vEcmzTtTjwVObg/QTcvG3MW8m6Zl3PFjZoszgz0VjQTkOzYdZS9k+V
9y641KsWLb73MuE1Eg7MWCIXF6hccQrYB6/6CW+E6nGDJc9upZ8lpoko7qB3M9tN/Td3rtB5eShp
nPbR8lue8YABqZSeeiAiud9DWlFvkU+OaTDca2VsWz39QtAvt0GI9wV5btkR0FdBkWOuSppYwegv
z4hE1fIz9sK/jmkzFyP5PgaxLRbNHRXkxScVFS87SySx14l9B6KrAk443wW/ErsQ/uZ7x4hWYLJI
w88yBhsgEzZ7jrWv2FxlqsCRUhxzYV/qPAMiBbh41WXjpVbZwddcUROZrwsLYoI9su+M68+xMkPW
daR7iqN/vsfAJh/MtzrsyY20Pry02aUVXJ9E+2/jbDxBxYqTd+TtzNyEf4jH+G+MHiAdkRo5gyAZ
MPiXEq47/C0DCr1KqYaJDvb32fqnJ+hPOXb4mlAGNz1CjMkhjNOUASYTwwmBQc0ib7QwjU7cOr4J
JCAp8lOVWLfmPiGXGhya/mr8C7if8rbKX+fGB1njAPCyfOgcx6UeLjU73HaQh8YvX6PB+bREVR0r
qbGBzLA2h8x7yhVjMAdethWbf/IanMBg9zij+gXG76hjqdW/MEwnzOconV3bMRi0GSM78Wo/GHi6
PJPHMySwGGYK8x0ElxsVe7DXCVo9Tab5b7ZNf++b/ZMaR7Ur7ZCtmRWQdTfxOSkJGqxsT3MH/QSl
wKdIkjPxG+4pizwiGIGPkA+N2FzCHrcbZA2+Zz70Uhy1HYsj2We3KKCLUoYut/z5lbUYeP3H1IEi
0oRNwxCUUsA34RZ3qj+6dKRJH+/bfIz2pTfHOwr8Bdn5iDDBPw1hkO/6fvzE9Asl3KlA1/nOa+fW
4bp1Qgsa57AxKYRbwfwxdlnKg34NtyUdCVT0DEnZGJb4SEDQ7Sw9ZlsdBhuWFP3rHBh/auhXm67G
S5/FYh1NrKPRROJXoq9BMApG0okG99KmOTMCx2DckETWGeFzvqGYj9ZNnV0I24sINqVfr8DziBL7
Sq/6Yk3BuPEc+1dlBCUzPYFAlseVl9wJCE1AD2jqxDB9cEuACaOmjikAAOm8/zv0qCJMBaY3BnVF
ScbWpgcePXKb8iALPcQmaYgQFq6mObfrDKUyiPZnu0/umYEOtZm9XVQCPq2y9k2WP07/+IM3H+lr
iUggz+pb6hMRPkOVIvl1nU8FEayHyDOT6KI8hg5jvm9T5xKHtbsvZ0QLS9/sVf03vtyE5ozcO9nc
od4u9gH/H2O+cGPlOYOP3i5PpsvG5udl/t+vfr79f7+lSjWM0P9h7MyWIkfabPsqZXV91C255Bra
uv6LGKQYgGCG5EZGAql5nlx6+rNEVf/d1dan7ZhVYUkmBBCEXO7f3nvtlttyUrnkM/iJq+OA7p92
3NGHGkE6EwsARzx0fX7fakDCHTYM2PJB7Vr7MeZJlAL9YdCVOsb4qVKXw2YL8SsLkrJlY8r0pc+E
ERCZ1m6BaafHFQM1Oz+QzjxGWP1ZZpbfxQzFk7q6DTV9HyM2UuXEQiU8+9rNVYmY3487NdAM4gzB
ZMbUXyclpsNhuqtcUxCDtYAg0ijocF/npUKUhd4QME5DQjqrJkZfse1I5DNhiadIieu0sa4tMT6w
r4dBbtBdhMuuLA32DBHEjB4AhYbxfCf16jJozUPHK6qFTm61HidqUoF2F14LRqPbUMM5TLhf38Yl
8hHpqMY0Dzo5ZNKl2Wfi3A7cWv2qd4A6m/IBRO8HQdvHvAYGsIjpq9bHCOSa9xFWoGP6o0gE5HF1
H42pcfSiDhF9fdMOITOgKvyxKJ/4HwdTYFxbrO0XV0RHooUnSMk3WgIYpO6pScAI0lQswiNBBeJ7
KbyT+NowShCdXnrCU30zxv2vfJqsQFslbO8SzdgvFQvZvlowqnjadI7c+TTA6sGgdI+BCmnR7Vno
gVWT9yEeKYANIUsmPS2NUfKoD/KefQZmFJW+5pR/wvy5nVcEboemRDFGRrP9cIUr4jLp3XAbLgSa
w0r98DKUAW9RAR71c5jpaE8V4AazOQhXHKsOZtrCUL2VzdFYS0NW7K+ll59Da1+pZEZJ6y5Znz6r
YTmIRt5W4Y1Lcg8YQfUA6ODZjoyR6+dXNqRIZCYG8q7Qka9bNI43aBp4Ipax3kUpW5hx1ezg4Rps
ZsO0/gmc2ifSwNijgNYsZAtNqmo2sZfsXA/FrVTiAf2eJFrEgI4K3vJaSAenG2ktud5PJxbfjR6m
2onhd7WrvZ9uTMyl9AYgNOHI3/Rg2MKKqE2b6Pdhar3Xc1hS8KrMI7ALEJkJsbYwDezMW5HJOJRC
3WtPmjQY63z/USY58Nh2gAoWek6QG/I4rKPUXmvK0/dQ9ftP33/nHabI9WC1kNOohKPOspbXwq2T
wAYfy/W6DptiS91Izf6cEEqpYWYGNfxzEKW0BrTl3DJg/o+/j2grCcJpCmglzKez7ObmZKTWaWiz
MnAMuEXQfrvGfiXNBW9G7IRrPLGxxrqLqQmrNgjBVgK3AduyS9PyXtbzq5kbj4LiCNZbJDlqVjNC
EJvvxxaZxvmvpL4Foh13zCRu90oC3a6qQtJenNQ/XMrWaUSoJb+hnnK6yMUF3oAe5VAJdHuy6aLx
UFbWfmb2oMqvYkUAnzTT2mHeQfsY1B6DPfdQixbWpWVCXPJ4W4PFscNOP1fakYrn+KDizN6hKV3R
gzTp6XJrev2T0drdce2i39hTSqeS1gCr5wo7KFB7KrNWWDXpTbKhnL4ieuNx/a2WNoL5HE2cUAvi
xEF5Gjmop7gXmIsAYoujqwVrXaK5cHFBgDbKrH3ZKFYnVakDc5PrMIxcRH5awVccOhYWY09Nd30q
+76nE8RLkqB30WvZvJ6+3/CA9Z9/staP8wi6baHdA9Fb3/1+858f9/2u3imbX34V1DijTuzso02j
hQR4F4pMGuchLizS1v8c0za0C5+69c33332/+/0n3J+gQmd1/H7P5Abw54eZ33PeAaxWUggsUuma
zVnfNATJTtX65vvdktA21X7AjCp7cuC5KWBjPdmmqovJg7XQvcaFgcVsTH8+iLXeHr31kXTXrPxo
8B6mqEbpmrrCOKFb63++cSLjKYEHvY4p1n3CxihtyBTUl8MvIWdP+EiH3jS/aFP3kS9a5Ycuh9tl
TvxZccYXdGy1MAuXiOKpaXlYDPhMCC/MeIi724DNLagzFCYCMWTw+RgrM6AWCM/hLrHFcGrYMxks
utSPLS91Wt2RX9bNxo+V6+zjpUB6+gXMmr+M3VePor7Idq6bLrnluXnWI47KrdoneXO9ZNQPaTOf
4MjiKsn0xbetL2smayfH5SOrDHdnLNFtzgzUGrwkGBQdk24tgn7KVzTd6fvncPr6OFb9Ad36o6/V
rRlC6bOEPKXh7Gsa4cpIfqYmL3HTXGgLI3m9M0nTM3+cuXkb47aPX1VPjQNTjncMj0z1HLZZDZkh
tknIvTmmMEfy0qb7068pRLkLXa635sabNQ/cAd0Lg3lngoLj7mD2PZiDzH1vi457EeCNqWrvZsGc
lODCwqu3pYiieS/b7o5BfrdL+WVu4mUMoAqcwhZbveHGr+Yzaccjw4MpA5OsJ067j5xfAyigG+DC
7l5bhNgssXxQcFx9tOVn+lOyk9aSrEm8/IO7N77vO1CR767SX5oBBOMg1FsVFy7xsOGmVXVH3FvE
d3GRBuR3PmDrA3BtG2LrLTV4rvkZ2xAyqCgagsa905ZX4bTQyJZl3JpVfm7lA1s6INOSA6+lF05g
uQ5D38w8ljpncYql4wNWNL+AJxYAl8n3NN5s0SNoNcksDpBL0l7V0S8CRDvDFrwwzOmtXOsYi/ap
8kg1EL6lFDM1D4W7/Ehb7dxH5OLLio3m1GF0SuyBoAAbxG8hOwohN8bImngn126WjLbMZMXbWzjL
hLfK5/0Zswl130t89OblCnV6QKIEyumlgngUjcoeNtqO1BSMG7ZJVjJyVqqpv3LYg+YY90ePGgiU
bKp/rNc+Zt7UC/xJrUNWztBC0++v694lZaggTMzdS6NpHNoK8g41o8WZzkpcUetuG67QRBRxA2uA
Qa+B/T6rrGLnWVVQdsOn2bTzkZszigM0M0+i8ZrQ2NSY4rKavNLP4AfXk08uDtnJy+8tx2Ofoomf
PcNxo45vbHlY1jL2Kip+xKOuB549P6pGyymVo8Q8Lw4jddcBMHVzU4NHYU82z3uPgV2kNz6aPRcZ
xLxd4ZTAVauQXmxY8QQ5STfFdbOfIuB6vXNgPWYUk6TJwRy5mAnw1ocmddH+S8q2LJcxsZtxQpF3
msUFKIzmuhxTuRtjcgcuh7MNjtIEcAkdEFbiCyWJukQ8kN09mcwzUB6YlRpsY/3eTPw8taPzklLX
OlTcBIEokYXJCY/mw1fjHfJsVfD4eQlA6Ce9WqKLWWQQnJ3buuHUphJM2VEvPhKz/Rjp4AMSgIqU
ZL4uKImELt0T44T6dKdbE69YCMlbrMtHl4YJKFzxXq+PtlgYJFIoR0Vtk3ucenpmDrEW0106hcMh
TCqTW3ByrFZQMNUiguwOWiGVCkhEhWngmpLromwLZmwX+O7kYeWviePAaYlAmkBSu8QWFU6zq64t
lyyVcpW3H2/oyGMKI7u90w0vqWu8ibrjRTEzjGiZ+paT/OXixEk872VEEN5OGXOoyTPvnfzTVZRS
cSIaOciSslPtnUw8jEkMh0wHvM5QrlzRifNGvER3YX6NB6PdMLKioy8kdxWf+w6Qsxpwd7MKU0LW
6TCidRMs3+TAy3zp8H/Q+GP77J3vGNv6kyEeSq8kp21Gz5URIWgbc4Ymt40tg+AkrVobw6xZkYSc
9wpbrexeUpsKD0d7TTwt32vT/Clzqr/nZT11B3Yyp75YtxclgAQDLq02eREpEPXDwBONowHAmbnV
HOc2rPN3MwXbSgP0A9zRYDCqn6PpvDStTW1QxbRLJzQ5PFqWg6Wqs569ov41mXCElNftlNUBlWPK
u6FOFM5NfsKGz15LtPejnl2A/d1LfA/YKz0dobdw0Kuq95JqE0tJprPgbFAoNHptpq0saLQBfIZp
snNSPx2bXSGzX/Esn4yxJOMy4i/R6oUODEOCJpiCFkctLguXMqbhytSdB0Cc+dlKxd3Y1xe7s+zD
ZPTV3hHVbdmMr9hc6CFCQSEPjjBcGzsEUm7g4HcCdvQXrzQ0v3RJ57cTzNCCFm0XE4MUyPSEZjKf
vW7goDi6pvkkB+pNudxmLUZDiZ2TPsC96tKes88bDQ0nxufhXhqIQ3glcJ9Kag3rhUWr7rnulFqz
bzAkR4PGPqkZ/S5/m5JZx08J5TKdpnozrFzGRQDo1MrpNp5XjPAwngBzUuMjUWYq5fAiOfGCq2MO
rp1nXs8RS/5iG2ibUYOEX+AvSk+K5uGQoTDZWWe8yvPxrTT9wi/qst/XkuOzDSWxs5bhWPQGQ+dy
J4DkrI9D33zdA7iCIbnFaJu5Ux2Ax022ywT7qkDWDJKK+QqnW53ZEejFyNI+uMq1Q2bcDFX4LHQj
2ZnkM7io8UXqNEDlasQxt7d6WsSK3Kv2DS4ggGtBZoP2nYu3cuaurrnJw2SKQ0vbK7cJ5zAVCuap
Ih4WOcAcLQevNWVPsHZr/VZLwoPbESros1ztxTDMnB5RwhAIXtMY8qSVpRjrMIGfK+ossLYxray7
z5Gt/Lml0UtPOK66OXiosNQfI2viPIXGgd5Q9btlzM+9WHERTnqjki7aFTVql9SqJ48Gz2M5dRBc
K/m8cGtkrq5RegN/EO72Jeyg4DLXx1myVCSRrYKksih3VqbfA4tVD1YGESle+ucSN5AvEbN7HjHU
2AandbMz8b1DmqKUk6hdEKbNZ2v2viuNeWO48Gzg3KICqrumIhjf0W7NrMY7mR06hpllKbIvu2Jn
FibKAYAFIgP0VQBzGcLmq53KH6HMPuZsjBjrVY9j6EVXU/5Dd8F+VDivGJh58ZYzxRgM4eoMhMo4
VFmgI/b5DBTJfys33/U6dbYaA62NNbt0I0n3WBvFdtAQ9ojFxEQk2upWxsybGu9Tee2CAYCbJLU+
O1q22ZXDfV4QJwFjObu5ih8XPfHOWddfTfD8fDCn4lDgs14miwsqwjoX5s6Vw9SzmOSrjSnLx4K+
5fQ6HgGMFzjk4HcRo0GkadRpcOL2QmP5xB6hmZV5BSOJoaAj0LBcOLaOG3EgI3dEWOCT8Oqyb9du
7jJkYmwwYOsNiVFcpxwvxRbuVr/Ya1/yqLxzJ25oJT4CwrA8uwvXzb41BSiGgTuwEByNnJ9OV9WB
M7QEebrwIeTtZnjJC27meIUjWnQMdYJwF1E4c6W84gcsjSiYO3XFBOHBteZLX1ATD35Wcbm4N7Ne
S4bL+n3fW57fsS86MfVhHcsBJrSA9t2KqX0qyvNk2fehFUlKCOjNrmaTZ9qJznPHN+3VkgQhsAwg
dZCIINMuNGmRxdBY8iwb3P26gBboLZMO8tITGN+zmfNrVNFL/wg3IzqYNJmjc5XYJPKapRMsUKNK
YspJxFPKHRsU1nzIbfcTPkR61kzmnLbAq5HjPkEykluBbRDLlb5uIdl9dzZs+nGByiY7068d66lm
9GXWs7YVDpqIGORPj/JDurDbo9bp21LlKG4M/jbTlusCyownrnM8DD4bgLYa0uu6rRPyODAyLMRb
35YK9Ztsekpl8COlZtvS+hSeWbxaFYU1dsa3UWfuUSOXORY/bM0CDoEbbNBbAO7abVe4P9Ki9x6E
IYiTp+3t6LTjqXDb6jK5yDoMzKngyn86VHdulrUGqkAfYOQF2VTzsiJIZtaIKi2aw4ABkWpsLX+w
NbWdZvCaQHL4Uwn20cmTH9McDbfgtOkIOGAUgXgTEw6LCckUo3BOvVoHBL0OSEODnqzPHWyXZIWN
3rsErlb0YM4znL3kGncFjy7sQMizg7EZBpypH+qrKfOINXQTCgDm1E1i0QxJ5Wvpz6NtYe2a7mBo
6tQjxMRZHXc+VHAMm1xAOVJk3yK5qjQQAnZrXMmuM4LoVlVAmhroh8ZDSIc1u30NariXIk9ZBEsd
e5o5j7BFl66HJ4t2FUsbr7qBU6bewUOnpTrbFIS4sZze8zHsCiz7hb4dqhlJ+lWtQgoKuXWuB+wQ
DNWmzlcWgQWnGS7ltiLIuuv6L47xNSjrdFssnaTXuiBYDTRe8jIJ8oIgowPquo89Dbw61oR+6v0q
7GhLqIatxxML0YhayjC+ru30RH0uYefEohtiIlM5Zqe28QB6wjjl28No0eU0Dtjj6LGq5OMBjRkv
RJYfVIuUKTkDlzOtZwYJgE2cadrBAZXpucVNNBoHNlx6oBWghhq9OI2kwNyFnnor2XL6WI7SjM+a
BkWNMwAc5jA8gCC8ohX7Du7xz9puUvqRoN31TX1GSZqFLY8d0mRRh3e41BPf0HGaDB6/tbDDGK3y
9lAyGvbDRGM59PKnrtOHrZHYDB6ziVtmtZJzTBJOxAFJeh700WVaKOHHGRGdAKAI2f+1uIC9O0WQ
ZpcM40/DK6Hj2pZJQCdbssBr6+eq6T2/dUa5EQhTHk5KR1wKK2FcmrQefPjow2un1w4Zd4Q7y+4l
fB5mwgORrT+OOmiHQakVhKnmwIDZoaUM8cS6dNPN+Tyn95RDIaQyfGAggPfO6y/M9MkZ9AYetaW8
UwxRzoPxGC1xRePIxEDeeAKd0u6SleatGQYjTIrU4cC5z5FFnrRf1IWNe7atR/h1EzTiUp+PnWYd
krp5jkP1aRNQyGMN4Dfh9tlivDkpwEVZ9j5OBp1yOt3Fpt7QyhZCW86JVST4GCgkI8yeNs7R6STW
3BxxRcP7F1l3S4GWXaFLebBHEHRYBgB1vCnzK3RBZyTRY5rUr17PM1Fm+kUsa3cnv0X2MPWDdAuU
TZz8G6VFXxR9Xaa9MYv5SAGQ5+NVfmpLIzswHo6hbrh+hfFhD/ljHxa44nQgv34Fs58wwRGmw+IT
jX1rjOwOCXnnJI7cuoorzCgkYYrKvW1H6q+o2LiqZzRR5cwwMlkI+Ge1qxONnCBurT1NLzhXOQ9B
DGRJcFYkD54iYaKn57/mlgZH01nP7SOGxjHyqwKz/+RRgtaU7Lz5IbhdlHtmGOaWyrFnbWKGp6UF
SCwEJDXaw8lC2qJ3Ckq4XO9MSZGQVEtvCa3SOqjC+6JJj6op2PdiI265XrJ+AuFvFN6KSg4xpFoB
e906RtZdoh1kwTbAzvuzBH+4r7Qrp7KIk0WzQaEHhsrCuzFTurStWSa7FrmDFcGkIlVqm1gU0R6X
P6VOEYvEnE3+zIBsknpKUgzNu2jb6bDE7Pk4fywDF6oNoRx78Rn33vUg42znlWjQJkbpVtDYSbnq
taqum0QbdlHJfcO2QQF03Sr2zzeDln/CqAMUgF3d0u5qMb7RhK75I/dT6pKabydOl9AJMFKd1kVF
s4vrq9VkGLGGTi4ENjuzXzI7+un1GKfCxnnHlwgn3EKCy2LD23ScXzm1o+5xHkuyhVJlFoeF/bQ2
9Vd41Va3NVHzdH2xOpyfao+CAwP9eASIUq266iy7yC9H75o22/6gqYzE7vID7x30H5B+zAUiApBD
5HehKs5RnF1ji6TkzGyG/Vh7r2xU7IMKEzosxWuI4pyyJfQbizImpbh3UvA041xWOhToQfIKnEtq
3DRGcwl7HVVyy7U4AZH+/iDGTaxVwzDmsQBxVg1xh3P/s9THUuaRT7gM9EEIP5ATCeTBArbQOs3P
SnFreS1eF8bpAQiZHfEWhCikl0039dGmzaN7Waj0knIqjOUMh18tr8U6H7NG+hNKPOor3YXrnCb4
Q1/bN808XcMZMLYaRobEddDOzRVfEOIzh2OG/q3tCbVyBJSITCY5S2qO4HvlkA10atNb0u5krDJi
jsUcxIRV52K/DJTGdGuRUyXmmLLymrIYRptAj1xIbdcKx/2mGAYoVQDOdx2U2dpeGSrNY7EAWxF9
/quV7QvJ9mNqMy1p01jbwpbe50rpGCHnl8lk/XIt8wg56GcMtNNLML8Rb83lBO2TQsaUsdwNr7qn
YbA/O6JROwaR+0kCSM+NgrGOK4xtPXHn46Af6XizUwk/0IwUJ+rcTbA2wHnivPuE/w9+pVwlHsfb
WVqRHwvzDfjwbcVmx4/q8P3VsyUwmTJurhSJtGoFgNdpcsqxIOGguBON+5Rk6jUeMTuSupObtp7w
MEjmiqmU94Y5MXrSVumcWUBTcazNGIhstcLB8DTJKJgkFkeRNjKgI+aRC4+tLUULdYjBJE2Ki2me
7bUuQWqDCFS0sIRmOzOnNlghw8HCdXE6DF1QLfkdQ1PiP1gbvh3q+PnYfEgQFbmhsRsXIjqrWclt
NFFFILrpSi/kcGQiFapm9OeYjaYjtiOE6z2jxes447gxIRg6CYOilkHuIS56rKKa+YOd73LO67cu
X7ebSznurewuqphEpeqOhjaXl5vEq6G/E0T+JIT8UiRMWziv41iak5cBuOAhcsYDdQvRNnQX+8TA
cdOb7UFXRn5Dr5tvuIrjl1XfRhHH8Ikw7A4arL0vRFHvknF2doZ0zvzfHUIxqMPSkLT0YjqyxvJ+
XoH5VqxpoDjxmGA4CiKCLpvYZInvovFnXrI/7KnwKiJijqZly9U1cHItnHvwWxGQ9V3SarU/SvUp
oG81MSM4WvFmYB7s7ZcONy0VculxpBaIxMWutUiA5+7kcb0yBfRwTJvEl0c0o+30q9A4dQ/ghU2u
D05c3q6bCl6WGtJZd+qgiPA6phDA1evnHNWSG9Jo71cGBkvOamzMExiFPyXm60c3A2Ehraeu7IqD
qctfmU46XpLxVwZBRHrwjtSRm1HEyCcOn2kdRUMicY7H7JgOrdimGngpwzXmI/NHupTU0bY454aQ
S/bODOG9A7ysuZ59yHUPsZpBZarjJ7I7vG9ajkevQicitBT6hAKeYkf/4RXOh9Ld67Yxb41lerfz
DKQ+sTgOhcaXIdjUwTBA4bWI/DQ3ygFaWvcQ1LSaxEfNFTqmYAobcoFAkE8dtyrfBjOx0bkTlFnO
fC1LwgBI0WusW/dRBxNOV5E/Ig3JATyHEQI/YmDs7o2OiGV4oU4WCcTCEN/p7XWUOG8miG4YLPJC
B9QnubYrSq3vdLRgv55R99xJnAdeJcgpS7WZc2akM2dTqyHib7WoVkStaRQ+QoZLNpXHLgezlWMh
AleCHVzZTcyP2Ex6Whse6F0CZhy+ty5NRM6svrARNXs8a1t97I5CZBVtZEO9iZXkGySsGwxRnV6i
2Pg5F1ykslreYwO1Msz7ozEj7xqM0sm3zyMBF/70/aZgX3PCCoSLvmQVw6Ou5woiDEZIRwWanhOc
RozajY7nz8xqrovkwkzBDdyaMZlRo45TGzZv86ZRQajNl7Fm1aShxDkkrf7T4LYU6BVEiK5rL5i8
U1q1hek7U4tUGDEMtIfCXQvDrENU2xh+R1aQuIK3z72AXNYcX/BG30rqlPE+wMZrXNcvF/JdUqkq
wJX6ntm6GVQ4XAWZyXjgWZ17J0Dwfjc8bEKpO9FEYANjks38aQwF0JrS/ExVfuEIetbwh26cNlVn
aiya42QWL1q7GCfd4vaC++gJ86S3ZSYMuzNuk5uM6EvTgwyRap7vtR+VZUY7TZ/FQSU8e2cL7uOu
L6gtTvr6OuH35TfNUuwbr4CYQ9gqLsqbNA9iE8ilV3M0NISl7aUnj3qf3HvaQO3GGooCAcFpY6l+
xSnfbVmpbWmP2b4tL2TJ71XqhrtavMhqhhAY1TeRh81CmjBMx0p8FnlrbGOXxnKTq04bPLlretaO
VuTGJjPmgHJD1yScCuCGXAsT26aJ3oRjfaIgwtYp2ErXWho0Mc+btxICDBPnnRDGrZB0cBbCpmWj
/4DWu+xn8lPThIlA6M09HSOKIzyWzVlpP0F4JIg7KazQRqRXtcQuBM9mj9BJCVqua1uebzYflOgh
XxlI2HYSX4Frw9YN6H1JCWOPA8CP0WYOTU4SZIEeHbI+uWkH56GrwxU7BJbERftJ2sove+OHqxro
uQCtCK24G0S2IvCqmMKCiBfdMDeMCIv00DWxuJAATkZpX9aiA8h09sE02QllxXF2wyu9LCWvOi4/
XU/Bn7jWRWJnZp+HneLI/An0pbPAqcdgusVLd98N6HfrrwwW/0LjNkclrALgH1N1Q5hyqRhOs4ns
GIFZHtVwyIp9uiOKgUz93dUavhStccjm5jVF9FgwzeByzfeyhQsyWej72B82TPYZKmucNlTpHh3Y
0XaFMUpO037s9eXCuH7NVwz1E8bktzYxjwl4/HvLMq+btnzFKxVvQ4bBmGcp4mw4E+8lRjehXoel
dw9k3YAOphiUK8V2M6LsWWj3VFnptzObFU/K2idA99MUGeRAgBsnCIvWFm8ROYfYuMBO+TXe6GaX
7FEuuXSIL4Ch1HG8AXgBdgRHjSeNqAZmfi60RlJA3dqBLARWNpR5blkPrmmRejd2tkfkNDRyDJtL
lgaybR0fQCAOprJCtp8a51qsvn9ztKC+jWHJayj5mkARcACwKIsrk5nqJ9pBSaLjXzc15nYIxn3r
HSqKGTi5acfejunovNirC52nRfTq2y4NJscD7SHL/NRFFjewQp3bylhde9nWiGE+6F1/gLerdnDo
aNlIQewKEwyq29j3IwC1DnvygaI3vEVUoBCi50RGswL9bqywVdKyIJiDr2wz5sBnbvFGfZo2UQZk
lDawTcrLJvtNJF3hL8BIdqIxbphYefvEn3qCThSYg/OyayDKOIgh11wNPVJqRKXfjjDDD4zpfLF5
oEp3ZWeyXrtNQX2LUibDowAsHrgs7m8HrQzZEPfzIeK3G7RITJVagj4uw4DC2kM8hDiR7KXZYX04
EON4YJ46cwADUU4CgSTAxOkBcWMz9cizXLN3tG4WFAwwsJjs9NK6mdh2VCEzdGAeRg+q9CPLJDHQ
cB+0GM6TVHojhgqTvqjeYgya7Jz8CXWdecQv204g+U32g64PX0pyRK4UbivtnlknbLc6fobDwp61
dF5neIW7ZZU5naxhq8xexDdrEvkLsmig00RB0fSZ01d59Cb7aq0gYGdjw0dz9/rsiVNIWHtj1tUN
eyAKVUiAbfWheBcN2fbWoYpzEtPJKKcXcQ0eYwzARyPyZVi3LQd4vKeuc9JpeyATGmkGOk3rnEI7
zDgmKODtgjuT7T+8pWUp73VphcG81Qs72Q2KzTOYE+c0LaTVaJb2U/mpwG8A1yAfo4cYXNCZt0U3
nZyOsbeUtsN8UsdaTNqCVIJmRuljmYvHmTg89fHZUctCLiGhf2SzidH5oPr5OqUqYVumq73QY1BV
ACgzbWYkNTGJoYaDluvqi7YW2k2QDiK2LowblgkWhD7t84HLMjLEJufEqpWc0hcj13aONmEmYDEx
MjKopj9a6fWSc7VjP+dGUy/PBj2h5ZQB7zanU5uxVDjCemZ9i7Zxp++dMgSWWT40aKuwrFtM0a0F
DJN1fPby1wn+5S6Lrj3D/vB08IBWNe+kHC8c+BtacXh5LqOzK7zqWUj681xNRxEQDNvjHoZeS62g
Jbpd5OGoY+G7b1sPszxcuIpBQZZQKUXcgsOZKy/DyE9X9wytmr5FgS1vppD8DUca4DwAo4aUlmW7
2usMdnDw6RRW7MF7UEULhabHtdFGKYZhFwNlm3BzH1evrc1O39Q+ZaMlINKHTzaMu7knGz4zrN/B
+z+I0/pz5rmAhJM/mzBDN96Kfy9i/MpZ+4KTkrN1lXwIHEtGV32Qa/BhC0S0ucRXQxfK3QKapTWW
q25s5RHBeZnoM6NQWMwUv5NQOFaEZ03cIn7c8Iww8nwAXmnskwn+iBt1F6WZHyZIYtgu+YeRA1xI
7PJ1tap6lsXV2EnG/tgqhTXhF2gHis5C0hQeuEk/kgwIErqO4Z2z6MSZbu/6EdePZuQ/yxT1ZQod
jQUVWW7yOCHBn+Ks5Xjk9Cv8b7//9q//+Pd//VD/Fn1VYLLnqCq7f/w7739U9dwmUdz/t3f/cZ18
YH2pfvXfn/bPD/v7J/3jsSr473/9kP/nA63fzj8fly//17e3e+/f//bOvuxZ0e6Gr3a+/4Ik339/
D/wg60f+//7jb1/fj/I4119//P5RDWW/PlqUVOXvf/3T8fOP3w1pCPv7ufrzqVq/wl//fPNe8JnH
Lv/6rfr12/X7//R5X+9d/8fvmvUvBO7x/+vSkULapuX+/tv09dc/uaZO7sWxhHQtIVz5+2+w9Pv4
j9+l9S8WJz7dcxlOeeiufFZXDX/9k26ZPCifpEvbtozf/+M5+Nsv8z9/ub+VdJ9XlAp1f/zOD1T/
+Stff0RpObque45pUtAlcKTofJ364/0eoAwfbPwfCDSaC4NY26Br7ib54mrZ7vukyqb8vzw3f33l
//qV1ufuv38pQ7ekFCZPBccI5+9fahBanzkdX2rS8rM5savM+3VJsm6juQpEUpyTKg3aifoDFT1j
9n8gdL4plLZfcnk2nAYLdPvpNfoXe26uivllsbQDtSfHlryNU6fkyWgI6qqLrWn3//s3T4n2//Dd
G54pHH4EXbq28ffvfqkLvA85Ey8SHf3e1YwLdh+qdZYi2aEJ5CWyRTFfWZc6ST8spCXiGXB9Esh4
yT1H2abOX/TavNKm9ibNYt99swalIYlER2rD6ZvomaPqbn2IHcQfB0PMhIjKPMIE7u2kKDX6uE8F
3lmqVMjPghDQ53ImNDQT2o+J8bO+a3ph7Zw6Pk8GPcazd07z9LaZ2diU9tsMINlt4vu58M7R6J7j
jKmXkmLvrHEXo4FZkQFKYmIGeSZvT7OJwS5nYkd/M+5ZbIJ9bn7RrLiWA8VnJ9YwjRhfneWc52q6
bsEh4Yul2b6BtZGxa0gNOpRajznzHJMUpgKRF9qdndNwiovjOqoQo/TulOlawO32h73MdEzxrfR2
c64zfEpLdOzL2Ce8yrEJLZwab0I+q2etO41jeDdptNwjdXN2N46Fi7YfYqAh7aKZ6S3CwB3Vfgev
5HYn4psc09r64ijnGuWb6FHE0JrfMxzMJEa4ys4jzc0cy98zfHrk+Pa0vT2GCipMFbK57d4opnd4
BvUvl2hxhSTbp/dtngeGp/wEBs8UW0ERxUe2yA+URXIwRdyW2iOjvl1Y9BxBmhtD5yD1f6k7r13Z
kTNLPxELtBHkzQCT3uf27obYlt77ePr+qFL3lNGchjAYYEaALqRTdTKZyQz+Zq1vgQRQKQVAI47A
bkAzCrSo4S2kyjsequiC9rmVbLGG3JQJV9QOyHL8IrjzSQUOxHCNSO/kztF2eWW++aN3StyJp7Jx
wiVD7AYpastBTedqeB0s55ylRPnkyAiMuHOBaiF/CHsqtQyZe9kB7CKs+nnq2aX0aIcXRac+eIre
B0LcJfaA0S3DP1P1KcxVN3p0p5o4S7j4GdM2DFt6gEcMmaunj1uX6FTSWBWrvAynl6LccfzO2HQT
lMiYQJstLuuMhW6fIgApCsy8iuHrnL3C2QlaptgQPU19WbWvUxN8Fs5XEKufuvSWdTDcNxqrWFs9
MzfHyRYMDKmq6VXQZhke0x5Ck7Yd498NcTNkoBKAQPo1gTSRRepfZYSbGnrVTEo8mWn+3ObO0WuN
t6yvdNAx5QV547QYl8zxL25OQmPMDTECudJbjQq8uMhJvAHZXBO/zDK0G2H2mshZTaQKaGOO7Bde
ipBPQh/KF5YQO930Hgq+6TZLz7YO0q0w+ZmjNLsHMfFU+5iszfIzZHqgmtfC9W9imV27KSa8cFgX
ErGUMdJtlRcn2QHt3Ac6mKDEeQfEhKPTu3XD6CkwGCYRQOeEI16G5sWzqhnnRoxfyuu1wDt1NNm2
/5Oa2k9fYUfDcoRH7GlS7h1x8Tcydt6FnbsLoz0hR2VctXCRaLd2xxxSHpVlv8PW+Zzmts1wkQ5V
u7F03iUKRtpOPwQnmCU3elt+TbM0Wpq3flbvjEDf64k8wrlHaZY+VyUraaaXffJEGw8WqU2utvbW
scl0wTjXU7vFy7mZ8u5sslKUczgyvz/VV0tXWtu0nAGS/kzKDfZekwLBqHbCb246RDIDMXqMeVCO
AUyv2mBPkv2mbaJHJAlI/YB5DPER3smNhLvMwf7eoZwjS88Ah6fxXl2jOeRJctMoRskqubGb8E4I
dCZCO2UR45eqbS5ZFh9zVW7zLL6UlnozGDIBhWBTBXZDBo99ERxmf/cAGbstw1uED8/NR2rlNmuI
Dg+1355ToztIAM6B5VCeaKT31uFCee3aYhJXTRmJTZ6YQYsEpCD4JI7gtu7YtjhReamr8uL74sh6
etMJkKZjKd/RWJ7+/VLv/6SI+2MN9z+238VcJjV/rQf/X6z0dEMX0vtlsXfzrqWR9hlG71rTdH+q
E//r3/695JPeb8KUVFMCjxQ6MsP7z4qPPzGoLCwHo4quS0qu/yr4LOs3+OiWIR2d3TlGKv7onwWf
Zf7mmEIKXsZAMmk53r9T8Bn843+swzTTwFiJLM38S/2VGE5KwJ0W74QhjAuQex7Ojt4dcXO79+Tv
uTou+jo4F+h4on0uJzXjaOKF78fNHdjxkUeLhzKKaJmXmGGY6ip+GcmkHZ08exB1T6aqlW9dm8ae
C0V54PM0Uq7GRlM38gNHeEEQazGhgcnC9o5ohGRfWg6M1d6tJATtAQtOpqXIuurpu/UVkRaieajy
9A2brEscEKFQuRz8TcgTeBlmKM+QgrizdrrGw0S0qmklZ5+fNO2rbVz1SbiHFHg04B+kkB7rIGzK
I7ZShwJqB4tl+PRt4d337pDf9nxCSDYQAs48DCB4amx2vGdjEfEUJZH8tYGPq/Az66LAX8a2JAWv
86TXtoCgliWXIQsoq1DffoyR4Imcd5InbztcpsgZjqM+wZvIqumkPNKiLLNwrrqVfvmx6u8Mm4qt
ySp5pMWsz1VXfXq9IrM9iZtr1dfNpRhUcpBEji2CHKIqpk8n28pSTAAZfY+dtp7Fa2vw1IO0Auh3
ne5U5Yo9DGQAQJqbzmQ34Kg6XbpJ2OxdbG2Mc01nNRoa5JVRl7uehfwN06MMp9PU4S2CJcfDGpcs
eMAV+/lqF83CUzv35DJFRr0ZRkWQzThoOzvzHhiEiMXg9c6lc3R/01foAMOseoex8lD4frRqDeIM
+jB9SKkDvmWrvluezpusJ3tI2brLCrAorggSivsx9xCGhkX5YZoOe7C0xdhpfOYDyUyxCzUej0j8
EYR1iWqCx65U0CAM3IRLUXjBbVQ3xXqo0NVJzw92YvIKNAL5dwIT4ELmMr7pFDuYDMX4e5/zf6Ff
/v+pGaY1ZWjwv2mE/6f6rj/eo/jPfTD/yu8HoqP/RhMrQU5iutRpaPmT31tg2/5NSoofGlDLQ0cw
/8k/O2Db+M2jvbU8Yf/zD/7zOHR/szy6MNcDHuBBizL/nePQ0v90GnJM87dYOveW4xjcxWL+8z80
wFNXj9JknLomjLtf+ewQLWu6IRbJXKBBdzd1kYx4bAQFM7OxQ9gMR8uJr2hvy/00QFVhgU41S8jg
OtQwmqLePqj2ZBV+v9Ts8q6CUrjGX7kD3BSu0omSqNPY32vxjZ4gLfBJ1VugMDlAWhh/H938/i38
i5bbsP92cTxJdNcwJHwKZoZ/6e7RuWhIsI2IflUCe54uIUoY5gGX1hXvpt3dw4188qFeY8GTn25l
nKwRQaPVvXrK+/7DLfEv3ozFd/mH/l9aDuMM7gDPsXXhep45v9k/fNLxDJP2CKZda1X8UsjmtXGL
20iWqEAdOBQEkwlva04RM8BxAM/DbrCI+7PIxU+QELMaSv9Dt+gkQ/SMnqtIYTAhog5xKPG7MQom
jAa+DD5i98sI3WfLdZnTCnwmcA0LlbCfQJ0varj2kdNi23NZt0ZYvUX6/OtLnT/W/zVU4UpNnduZ
a2XoTFyEOT+B/3ClWe+A73WJDwDy5x/NIaBt0Z8Epvp1FjHzYJRsHYle//Wr/u3znV/VI72B5ZMj
KBb+/KrxlMZ2k+f4AQz3NkbitohFhgW5qv+bSc5cKPzl8vjNCqHrpnTF32ZGEiNh5DjIrqe+32l9
huMNOtahNxjhQms5KpcQxl9f2794Scc0BaJrHc4JV/jnaxNZ5rRGV6DLU3Fz1Ca61qyVt14Glavx
nGE7xrL4bz5P4y9Hw/w1Op50oaxwOvGhzgOtP3yNRmnhrxuI4rZs26GOOBSmeOwnFPZlSms0Xguh
toFhzeY1Yax+fcX/4h4SlmBwSDY2xaL5l3NJpqg7Bx+XsJ6xSitHcssZCMc5Itw4th4Lod0GMt/8
+y9Kp86RaNsG08+/3LiaP/rmRBj82kmba2A+OA4X2w9IGO3Xsa9j0nIofX79mnNl+9fbSXC7UuDS
5NvGPCD948fs+VNrJU0yrema37QouNSBeSkiP1n5wktWTQZ4vQtPrpEmK0gPQttlObvUX7+Lf/Hj
kbrQaSeZuer8fv78JkrgvSyCMBFZ0bjLGZst3JT7q4i+f/06fy6+/3E0SF7ItYQhIYzaf/laXbON
dUX65doFp1im0xoSGeHJ2FzkbYk304jNGdX06xd17L99xjb/4QRmAs3NzI3158sLupgZnA0WL7Il
cKwivA00LTsmxrUVGCcNxyHIzJCEziXXZMy/uCPDZWOz5y+i9kPLbvnEGTEkpcX6Jt5FHvlyNZkH
Q2Ctsz7/arX0kZxewLGJ2rt6gwRfO4UTttgiQGegNP1RvGO8vGlmO9A0el9Gad4Aw0Znqm3H5GEI
88/aSF6tCAmDoV4opd9GAGYuZkiZPGBrG9CNDSjGoPW2PZORZJbfu1Ce64kGOzXeZSHPNmnkOZbK
uBl/iqhH01hkN47qV27yGfLcHQFmEj/2Ymrp1Uui2woybjnUO3j4mgFXa1b3DFi0DOfB16dDW5m7
AtWTBg8bbMbFjtRFV+6VkT3jLbO5r/EpRz6i0mrapOyOXJhAKJ9ReF/sGvo+2Sbn0s6YhMDpkaSV
mQ9DnaGvB/ixEVkdrFO7+rDdzjkAwHyY2tkX2MY3YxW6X+EAotnV3frIZ0irYxzNKjKOKMzRg3B0
YQfqHWImH6MBQAvCzdtRZMUxsjB86QyKzSSfsJ6TPU/SR3SqdD0imRI7rXURWZnsMq18G0DnwDrU
sKn6zE7CPr0v7Sff/gdqPBhOrbCOsWc1Z77MnwSDHguLjJq6KEAQsO30JWnNpmAiYQVM9jL4eMWk
rGOtrVoZ2swWB2elWzgqkTAqX15IvnNXjfAfk2FvKtXMLrJ6PejaPVqm4VTgDYv7EFVvXFobDYnp
wSm1Fxl0W6f1UpREUcrmy9qCXimPQ0IefTjjuiMHXRKOLLbuV9qY4qgScSch3J+0toAvI6AtUomx
6O27GxLq9lyytSp89rA4E49tqkgJ9CsUpsFtUplr2EhwFcgOV1hM9k2M/LBI7kpvuLfMx3HUWuB4
s335K3BRJ1lE1q41c3wlwWk6OLmlb4nKxBGANPQYRsXKaS64sl0ikVDIVr34Yb+OMQUPbT+O8Wfp
wYJnsozj1OuvkbHxdNPfIX68aDJ+6jSMesrDcINrFoOsL7dmAPcxj8rH3Ju+YEA8JfVkIEskjTjq
2eBAWsj4raYR/VCj+MkxpW933T9cwP1wMOdkVKa46TbWjXf04AGAakw+HO9XZKdlbN26QFmXQa2R
TCWcbVU2+Sal0oFmFEJWa3SFK4jFaqeD2yfEHK7wlG0pcWATWMFEusPFtfBAct5O58gkIK2Lxte8
NO98WYhVRRu58os6Wule726q3MXrpYO/7sCPFbIqdxE620PpxmIzTREWVAPooJ/cTGVvb3uUVrCP
dYs7t8SD7wD0mVR7riMQE66HBCIIjFfk0FSZe7OPXvQmg9Fc1CbYpPp1wiaTFvZt2kNR0B0FN+M8
tHXETqH/Dh0cDCgr34xhcNajUXa7xgz7tYoZvo/8PlgxG3deglZeUGh6I9bmxrpm09LiHaOhRq7d
pcErTaap1k2vnVWAviNwmOHPMTdDon9iiD9GGQaCwkPnNCek62Z76eLUWcEYIzaKMOXKH39IW87W
fePcpaIOtyYk8JZjWW/RrEdxPudGIkePg2Ir2CpkbeksG6bOQEK0N1mmN8Rs+pj9x2JmZZw5v1qS
X9fOZL+MzKSnnD2S/5KH5Qj3VYpFgc94qU0vRUljnKFeOpAeOz1M0bVtbH7JmjFrETt/iUS3Y645
ItS0cQIb1Uc+xj99wwauDqejqZq38I19520QXLjvGBAk5UMb4zcf6bC8o5nNojXXnLYkMG8l4W44
+nhXoQ3RbZgy/xxwat2JTM/JC0HGmZORKfVy3FdEmSzrsn3jDRGQHuUSQ6GoWIKBDQonbFYmem2U
e6EEWsd6PXVFccWw4eDpgsHVE8lYqTHdRI4wd0jGtwkIfmRsSrvzyLnbxTMtriv1bY+bkVEMDdpE
CG4FuHpAPeJbpKYS5FSu3Oe8CoFkl0aw7kwvRf81TItUn9gNWO4TYPfN4BrPvuFWS43jDi0/NjRZ
1/06MeU3SXNHw88fpwYBm2cF4Rq9IxHmYEwNK+cOAFVlEfaTDvFqSCS4BXKKWLJE1tE0zWGlFYyW
Fauhzy5qzqP5RbRae8lVsTFL51NapdqEbX/pghnh3iKEyNRdG5fPQ+9vGffcJ6n2VcYj0BUtveTD
fZVM+VrVqGqaqTzabSznQOCHKczCXZnKZ5D7GG9icTSE9V5NinzGpHiu8wThdJWBnMykvq9Q28J0
t28Q9C6UdR+14XgaYQkwQKNHbiRqbVlyfvf6TGYbeCjE4Bwa/unAbt7sxjsaLWgLw8COzV9MFOE9
GKbbPk/OxM23CyMNvkp3q03mdqo0/S7zzVc5zBMfGV9tT6a3DmzNZRXXa5GCxMt5SuJnRNwpEPpU
bfITIXK3LTinwvtIUrVWp0zL9GUXEZEMJ/VgBd6ejET8MpAImhQNba9P3+GA5brrXEqiWQyHvfNB
MwNn9+sqzfpbye+gEqDuts253SC9789FGgKOiJMDlY0+dsW2S7zbVLT9RvWevQqgnbJ16kEM1NQX
oxaQeFZSByE/gQqZTqdhQt6f0wWl3HMoze1lnPYt9pMOXXmMUtTX85Or+QhPmxfV5c19l4UfmZ6u
Pb+8A9e4InU4vcTT9C3YMR263D8FUr6rLrM2KSqSpSy0ceW31R7ojnapXn59+TbJDlzgnxpLNusm
OnbHNS3EiLMe4o+dQNe6nZ3UM3dT/zbwQS0qOtqF18j3Ios/WOqO+5nu40Px3Mm+2udQ/yybRlrp
trEd8DZxNpGIUvasouOmfw38BOk+eTYB8nlYcC4ZWu4PBrZu27kt4k7L3LAmQ2xujXChE+PAx8Wy
2VP5poFHdRptUC04A/SVMRb9ETwiJ6pjgjMYvbkkBAZ2NUyfAIIoT1hHVljnmGDzEUfV/SAnsoxa
YzeY7kHZSbYi1QbPaWYoMgfSvR8DfxzExuWkW9YMwjDDz3pf7JJhXmAO0AhpK68aU83bIrLWGKWz
O+ZVr6UqXKiyuLDqAGVoa4fDsktMdz1ambcgReLF0AuGIp2ZHKs6rliSU2gTNPSc58GZ+BDgFf2g
Dk7aF3u8Qj9Ctq9lQkkx9jyMHKWN9/p3oesQmSej29ZJj/9em7f6zJgz8DVLOvBTNmX2vhrtYzc0
T9XMFWT1T7Ivn+jSN7lzdYjzqwlPt8bk5+SO73Zo9psgj22UDF5FyoKJiYwF8Eq0vKeB8vGo0BPu
A386hMy0tiUT9SXFfbqtCVOKtEs3liNi0+Gt6IL0wspmW+heciaym/xGJFa7TOK7ZrmhtrAE3uq1
4zeokYeENFf01WuMXax7U35kNvKTDU58du1d+ljHn5V0N6Eykz22nBszbLpVpcdfuYZDV8EcRl8W
IUy2rn6P0C5SkcsIAhAhe/eFZqffVomqcZ4OmElooZxtUAY65Usx1DYkWpSzWcbXJEaSivqMnL2o
n+1jEcbVICWsmMi3o+YfGmW4V4MPAlil266dBnWnn3gfOQkn0EUEj/hcw2g08CRe6A7SDgETiLKJ
fUtoihgxwTAtK9jOl4hafFibZm9s26DbE4CIC8sPyFnR3o3cyU9AXpBJVrACW12DO2B3bym64lUZ
Fs1aWOahKnEimWi7F0gKxseZH+zmeX8AlXRE7EDqmaVHl5lzuipLb46R0p6GMFr1ZGOeRQr3T6Xg
m5NxNLZx7j353VvXBuCYp/aISQMTgBtui0LSM8C0PBoWdf/ksvwc6zy4JSC6PZbWcIZSORISa+h7
0UpjSeXU7i1NYVbMJMyHwcavXnd8v0DivSxH227Zn0ONOcaq/eGYs33FhDv5R40U0NgY9v2czFiL
JFx5sPC2OUtyq0yOACogDZLtC+QZlLeORX6nTX3FUPJqDdK9iVHuCTMrLribr/mAYleHG+zqstnG
vheuZWaIC/KaL7/A/VeYGJcq9Y4Txj1aoX2Ec9Ptk9i8cp7GXbavwU7OwOe7MlXhOeSBvWkqmsY+
MEDglwbeyOTsxPVwGIcfY0xyohUzql+fB5FNor3fqmRTjtlHRQwambjLtG1ABrjIYj1dzeHyPkC5
2HI3JafTigyfZIFtNV0Z5lPVw1Nvhm+zCFoe/BOQ8679Tr2yh/4blWzR/RVxOeCJkqfEGbIV9wRs
bNxx0jC9fUTrRvJEiW8hfIj4L72ZTW5z2FHxk3PWyu6cWaWPGcjIVpqoV70qX3F2yI2HNj6dILWl
NKt4SfB7gVWHeF3RvRDI/UYu9aMfY3eW+CTQS5Ih+BxBDtDHvj+zmkQeLTnNXUFksbCL15ykTXZp
Sys3PcyXw5fuqu8m4DoHpwLHkvEliPKUzsKBwAmheQzvmaE9DoTPTX2TnDqLDMgRocoujb2GnGl9
XU04Y+OpcTBfYVkiyuyMgap2NeDCdfLQuuoqhFNdkqcsGKj8zfwcchsgXh7draRgKjk7NnUVp1Bk
hngtxjnJUEM1HUJ1MO1xV/pItQKUPWtzQtopC/Bz8FTspW1gPWGCfMxcgYuoNGxwtbq5U+BVat3X
ye6FiNPOsI4c3coiDHQXaT7S/tliscwM+nBsAtU6uqSxX5wAlOUbKszvPPGPEYYYoeR4G0xvfh1Y
5xg3W696bdfFybdT21esqtumRgGPzfDbpYxYlRYJpS5gXsz60RZj5kueMtKwVI3VNPlq09JGBFGr
nUiri+hrb1+5zi0OS8goDRV/aEfFjRmgc5XAYva+uctLzbnrGklewPhp+BGUfT15Fe4Dvh6uwE7z
jYHLYTtFxM+ToGSv51VmmT6NmBEoSpidJBlL6NA4VQ2WXT5K3D0sc9k+6RjUaZJE5O0TpCzLMkQX
hleYKJ/UBD0yi9Q9tBwLv7dea48APo4BGgmISkZqr5kJoWC8j+oOOFWrbdzUXyh/8LdO3ly1hChQ
zCDUgTHWA92+t0V9USbTHXvAQoE06I3kYFIAeoCMDrCyDWN6gut1iSoJN2jN7KTHcL9UkI/gqrVH
MsiiDe46dGtBpxORR/coOQYHJ2oPbnwdc9JapT+O3D5U3Y2P4VlDLbAkMIoESLxwREWkSPcG1hoq
Tj1YMquYN7xJbCqZMMA2Q9gZnBEtmZeoOBviJlsPabd2MCJjMhmXZPeeZD8kO73AQJdgrQZC27cG
P8cq+R69Md5IMgZENn2CT0Eg1L4MnYA9mdvH0imMM5zAh8H0rbVUNKSwEOOlRvLUVmY0+dBp96pp
MHXycrpqcibpMNMk+menmYOlHGjl5XQT4EHE1D3+uAOjX1jc2Ko1qjMmUbVimWHwU8BnpddcS6rD
cUZ6PxItxQ8sJGVC8CU4DprxjseOnvrFOWO5iFu2VCuG3V9dxwhd8UC7wLupTeJ+FsRUeEK3j4ht
tWMaVz9+0hTbxEtmA5axdRTyLvZH+RHUh77i5+KBA9Qx1FuXf0ymS28zpAYfV83ZV8bpdzrHdOIM
5VMnnLqhwa8zULZuTWMq3KTYpG7onAsDobYf5sNeGlSnXVBvOpK98e1b+PKC+g6+cPhgu8VGS7Jb
rWLXboygOiYH006pIp02FPztwHEOPKJ1SOLhkVHfZInZXSaFQCBLhVjlKCZ9PKAbB7EQWoTow9Sz
6oiNpbxWZLxmtrwRkZ/dWuwIF4kTiI0eDv1JkOlGsiP8K9wzFFUTGiekByEitnQ/9jx7wtCJb1Nr
JohAlBvwOO38cqyvRea99FgThOs81o7GtAuspK8Z4qy8yFzZOfnAeRm91J4xJ9t1uyAorRVwLW3r
DaG7Lrn2vJHV1m7dhkKOGBll4xIetTI+6x0xyiHZVWO1TZsGk09B3k6PBSnFrgD4gthcg0SEKRTU
xhaPtzCxjkakwk1fjN61zTFh5Z0+bAwzFafCqaNjF9arSTLk1ryCmCVsAIs0iy1UcVdtcjIM02TB
egCxCLTF8FNKsrHavjbvU6d7qhSm/0BhznBKwtZMjFNOmT13gReeDC2LV2ZyUa2TXwzbyfZBld2X
+qzMiz9Jq2cUTMgffrjgyEjanJ8+4D/gexfDEOHGVK8Dpr6PJIH7jPYXM0ZzQ+OE7GR0Z6NhA47x
LLTiwPgtWUaEa51Tk/ENcVafSeUB1mb41fJXYRctHyKruAu1hqcjIl0ib3Aj1I3AEO7lxR0rLlR6
zKpY9OXXmDMOB2labWtpTBu7sD6ystI+mtI7Y5XMfrrMXMkYlENkz6yBynspfaN4QbOGX9T1bloj
yo+jlo0vc/KvbmnPEBL8I85ODe1OBvkoEac2Y+zRSEmihRweO59MttC9HyPqrQh2kA55dNuPbGy5
lI3w6q88DDniyjJdklFGt0KAjW8+dqqWd0HGzKVKKZlCuohNTWj2o6x7n6EiW8LSjo7VMM+gJt3c
BynUu2byT6B2lpXpnrUKMkKije8oUR9Gj5QSv5efYb7CPcLutNTbLey1VNJ8+0OobuDM1dtwZEIr
VADpF/j/sennR/1AZENd9kc8teGhIRJ+bPsGhg4DQziMH8HQzgEtKGA93By5TZxj8hUPUX/QzOIR
H2u701uqHQ4Zsax00hHrqC8h3hTpshQZcy5C4BYj3QZr7P7Wm3q5relMQgvY2eh6wyrUx0fZ83+L
fOzObGkoNWtg2mmDLsY3rhM57ivHxkrOoHmXDSYR0+CBoNSZ9lJNo3/U8+Y7FBkWRFu7UG+ugy6c
yZHshkKVnYiK0heOUfF6eGbZvZdLzYPJCaXzwcjtaoXLC/rFCIPKC50PMQ3ZRgQTUy3Mu3Tx+r1p
lyh8JLBNc6xZyfQ8wBoDknbY0cSC0mnqNx5rWJ1IvYqnTO2iabrnF31xKZP5W0mLK21A5IXGPJMm
PO6LNepgonGYpi4SYv/I0La1VdCySnOn7NbumHcol0ReT+1bJHt4C4D2IT3naY0SVUubct34QBxn
DRteOXOZpMxCpeX+6NzpXeZpT+Xwo1ncf728FZJqIsgzorJ4VORTnO1HcLToQPHXtlO/cCErrLz6
vsRducB5nkHuJFMhBHtvIlpSwho34PpAm5bkMBGgwRqWOtD5DNh6c9dp/mrwSTgdsubLK8hbYUM8
zms2miXF2BU3CZYsH8C1kYwZinzzM+6BlaXlyiaKcpFnGM77yj7pHZlesnyaBOxX4q+XZCFhGMdh
KCErdxi4SbDky4wWPh60LR7Ic0vGMu9Z5SvX4jJb3bbxbyprJejC1gYAk4UxektAh4AGrPyWUlic
qVMgeZS1DaW8eqBLc+nq4MbnDY97I4RYQn8KJiT7SQWHdVugf0Nb8EVLLmg8sgvc9Z05sDcAjCsn
Rle8C0adAEroqt+lcwa09x6h9yAoFecnMpmTy/h0zv1lYJKjWO4wqAm4KXUaj4tJy9ckGkKp8eQA
ztP8LMf+Qfb5KTPaZ1Zq78WU5UtCelF7o8DBMxBucMZ/9o5NBhbN+ij1r1FFoEmwcrnKWjZlSkdV
c3hHNvkksnwzgbqv+yIDgRbSUdTSZDA6nKlL4M56X0VYwpL1m/ckTl4TxEXEF4zku7DtIOBrgTNb
LTMdzbKyygdBpvEi1bhwM61v4oJNIL7zqHNOgSk/M0eAmh2jYkHwGubIGCIX41EjN34C078P9f4s
bSx79HM80klltC37mgjrXufqYfs9tw4ApbrrLfJhSId18zsXmkockFUGl+QJb/JKa3nI6uBW2VfN
azQv/Da7nZ22xHOQ3LDIQz27NQb/dtSGCvGdWZzIBsWCHLyVqroRw8jxGuU/AptICg5ylUInWZqe
ueki7ej5CfFMMY9OJOFflT8nl6DB3nCIovrWrIVeg0N0HfK1eR7QkwIrCyVGcOKtOBfJGQgePE6j
OcYkXqT4cQmwc0iJzjIGSPnBzMxXrYbHSI2CEr+E4gPmDfIbxWyN6s8ue6IDHHYw0gvmkMOVLeQx
LzrGDG7JMwb8QgdKjrOLvTqG8ZEtEaRfJEbVT2nJxxixYB+ZP9EINc6LX5LG5wwdPHNlBfbDlKp0
qQJOttBhWjENNxPlPpR6Z1gZBkgorbHWEbn3G7cciScLPlkujxvJPW4RuoSGSRE51UKWYA23UEMa
YShF/e1nB19x30FdKyBcZ1u/m13ZzsFJ2HqkE58FTRHj7aRJ1y7BD7Vs5IazSHhawCBOGxa9pbdM
YMgQTpR87prgJa/vhc+QP1XxKZSaefL7RYYeYjNYer/oNRBdAjzX5BM8pGRirq3EuCUmIgMX1eu7
jkFKnPrOfV4CHaq7gzG65n3s2iX2B71fxerKiB466ZCxkat+BFsOotPXeR0EmLkzCLZpdizloO7i
YrztDe277eCrTh2k7aF1midZ8uD2hXuyCGgiLq3+UPi3V+UErqg33tEAVYuS0uwib4C6CEJV6eP0
aWn3+JRwTckLsDZ2wGylk0rtDBdz+FAbF1iRzBMq+cTfmIBG7XT3BZPo46gk2RBZ96WXgiya4jk3
HJJrgD5XcX5KEqIcvYLeLSfbuG6fC4gzCykImyDuIRWvfgJhaeZ/ARPrvNWkVw8phORpIutqModP
cE7w6US5K8yStaNr4VTXyUcNH+WYP2Zpe+OOzSehOlhhi3vDM54cGlsedO6NGTHgUjXRY7FRvCW9
emIj/thyPESFPDb2sMW/dCin/OJnyZNn3+Umdew8xaec4eGZ7JTmCmYYb/moL8I0eKhL89SM3mfL
GJlVZHcRdXQXNvaRrLKKf5rkGDs6u31IFXxhksMTrcJrarfVXc8GioMFHIay70ydUgnNgz/CFEuk
yLbEJFH1L0UcXAeQmiq87WzKfCX9tYhAAaYnmQ5bILiHvE+3rCnBCdCtVZi5VZlri8o51CbyKoPG
kdg/kz1ZM2+wb/Hi3hVucBtwujFda2AkMT9UwwC5hgSnhKDOpROWMMVz/tXEJIc+t+J5jW4cjL7F
3maxK9fg+HR0s2YWEyo7GI+SUVDntR+TQy2Q6PjhJ3WxKlJfxw4pgy8G8mdhwdAsZ5LlbDDGfKeE
jWkGDWvev8at2Fc5J4YrMVEZk6K8AKduKtYsEWnteNJRsMq1mODhRzI7DIZ+IuODR4p6SmjkwcNx
ZgbtTgR3qU4ElkegfNZtIR7M6dDee9TBFXAi+0ZT2VPUdq9aoh+blkDWfLqUavzAyst53N/nioGt
Hj/WXn2hmIIBY42nDLHVUlryfv4ftYltrk/JD42adWVKsQqtdljqIloTVXUoneY5152zUz7WomMz
3ugv9X9wdB7LjSNbEP2hhwiYgtvSeydKIrlBSC0JBe/t17+DWU3MxHS3mgSqrsk86XtvjQx3RAJk
iwzl+bqATBT2YOZGx1iXfXty6F1Ab8CO60djCfETLphgASgFnqRCcgmFZJoO3qO2XNIU25NZsKkL
EL+wD7WfmQxIIxBRupBK9k382M5IAzg0KZNAN+M3q9mDW7WHOtTkkA2DL0vSuNegzLjZQ9KuUMXR
v1yzHlofztJkanbvPGcK3rc8OBmdMkNyAUGyKC7QEog/NHDXFw5rXNZXyqfds+drJk5sy/Zzgg2f
yKIe7hXYORTu8R7zu/9ZwjSpEoJoUv2Y5fGaqG1lZ1v9zXHDFm1Q+QnXndwsZgBr3ck+PXvJBZl8
SUJBYyqm9wGMzFohWjLTKyjN/uBfPGv8iw0+bqDeK/bbdlncHOJT1latXhID954JUFiNKYTR0zAr
sBtErMDeFCt8QwA6Ubv1K1lZ3KQ439jswTvNFJvkE+CmbXlIwKwrsbX3hHsfRvOJOmUTNv1JaSBr
OEq7KIpuMcg3A9xbZj9kxyeRbT2rauZQml8Iiil1yFtnkA+RlvwTiEhzN5ISdy61dqaQypccySMR
C3S+Ptk/BUp6094OdXkLXSdfZ34Fqt4g3dFmIwlEmxGh27pswcN9nYTAeN2swWp47QrwYH0S/YM+
k65DPA3zoMq+EHWlxxYRV9nq/q5r7/mnJ3vQkgi20F0opIKyMCGyWtJ16oBBgDMycC7TFanHSIWd
jtw9JmW20x0Nck1YRXe71sdM2QkAwvSheVQnl8Ii0hiBEtV4T3HXRdsyoFUxaLXgx+L1tDeVwWdW
uTBdCJ6zBAgxrdGJsvWTFQMGTjEsppAWTjJW31FS009Z3m8XlG+J175M3T7HgzggU7pHFWof+olj
4yjPsqFqbrzyI5++To+TbxvqnPz+utcGby5kKVaTuWirpGwYtKHa+s6HoeGSkJpHX8ZZp7pbzciJ
I/BvTKvLOaBgw6NEL4Ej9F6+gtiiYvp4+ApH2vRDqEapLIEm4kLyGUpUEYolAi3ZyS3SQbPAJLrp
glfq3VfiXen27i6ESjvD9rGHy/tOo9JwhFILBG1DUEi2IvG4XEdOJQhPMB7s8SEUdCRJhD3FbKH2
uJCdLY8xcnPJeFpKPv5xqGEptmDZVOEFJy0viS0mJZp6B7smku9enslcQITEkJ+AixNsmHvXcYOq
zZE0CRC0wgKqxpFbOxMxGhui7goQVcKFi8DDJMb23eg1sW395idkz68+tLZC92IrH5nuwrCTf4NL
Br3n9/vBLjAkexyrMj/BynVn5Ku+GF0XyyLpWLmOHYx0+18UBMXZtAhvI1n7Ii0d9itD4xVE5V2I
XgE5hHcIifOYA1g607RbDI+sdF2N4UZWvboLS4NOFQt7Lv5KC/GQUuEt9ckRWiSgliDPqP8CstWX
SfdH1qC+lhbtMesBKkCd5CAz+NUdsc0t9Po1en2DtnPp2tSGaggfuaOOWDWVcXG77mJDvuggwIEb
LC5l7RhEMce71siJ78ipC7MUT7Pr1njZ7ezk6ekmUlsBZYj5stVdmrbGZQ+fkaz5VQwtfik1RX8J
pI4xuCBGhYbBceP80ZRXPB6RWJM+9Rcl7U9jvmRFNM5o1B9C9r9cQ6sspAmp8l+zgBbasv2U/bCx
4asiH0eCZ6VDjQijXqipxmgrpyuA9fzT+d0NaOnTtSzqyZHliF75R4WyoHGjtSHyTzbfPBmV/oal
zAehOUy0z0pb9BaqUiu270rECNWuUDmZCQMoX7+hLLkHEk9QRvyhkaZ7vtYIuylm8CDqyCroUE/i
E8cWUAjOIWVtOjNZtJekxK3aOxanKkvP2ANsnIGMMwlmafoPYW5qfsy9oCZP4qYmvkObhK38WGQD
n9WSnj6dvm23zuegyikJPEbhdCJ5D8vRZ6R7MIt3UfaPvBNnpjdRoXzhKuM86JnPAzEmFGlDjv3D
IPVO2rTRWoka/YV43ISpCjrG7fUpSPOIY/sBu4uoO6VFs6KhAAtJGJoxMbSxCNO/wcH1gXtWl1Ek
pzJj0uTxai/ISDLKPL0lJBBt7Z5tuzqUwG79JoW5ZhG12SkPhtYHmei72sowpo5astLHkE+Krc1o
xdoBcZ1ntd/YEF66l1+EQfHkpm926yRbJg/WtDleJ6PLuOHPBTRaoVltoe9PdEOkxjEs+6L/HQsa
dL9gqppmX5Ls03lUJKe+QD2HhxoCZkxwHD7jhd0Ae5H61eglpCmjnBdmvbFV4kUsYIt+ocF3vHAI
sV4L3Brpik0FUrV73Q3NeWj2n22f3aIaykRL/GqDwMEyuw1QOnvdjORukDcy92nl6wBNIAjxidSu
AaQB5bVOgpvJwt9hgXaHVx7Ph6QCJpzY19pR9U89bFe2HAaIiNPQiwXXwQ4R0Ef40mbICykvo6Jf
9U2yzILI2ru5dQOxeWvl+K+PBbv8rt1LJf/qC7FxrfaYKhIOU9Oq50A5WgM9nTKon9SXV8pw3gpH
uSLxZBpXcnkFFdPYIgWRaZsR7mGKDKsoTn6cEn9qeuSlWfd8aNOl7tF+ZfagrqVNpQEM30KWitTK
E0YxiwZ7C4DAPgF/Kkb9OkTviCawLLlLaBToNEOOVc+fro5n4W7VBj52zOiE9RiinDKXR89Uf7Aq
8AGnQ3lphcNEYeze/5vwZIG2jE2+qCaT45a9/aZCmT+LvGTLUaAuePz+RoSnCPLYfuD/TmE5JCDN
ONsoJPX8VFs8G3gBsyWzIJDTXTWrvao4GnJS/STayre1dNlbIlgWjKiWNIHEXBZ1sLAj59t1GBzb
dAhnKBQ2SZoT21dG/U6HSw31EMCvxMpqSrWiUA4OEDKSxVR2pt1YrF3h3lzGZIuwBCxsDYj1fIZH
dIENOmBN80mVGw24fC2bZOFGF9ubgl06bgKWeSRgz/mn8TWyFAnDKl+0NMmzRPHfbLNkeRQDsMfZ
roaKt9FZnnC0YdLS5YdgXzBj1jvMsNuzkap4I8B3pe2GuQOE3zYmL7ozVszjv6nJgCYxxoTSli1j
if4ND5it23+Ka8KiNNRFJAmy0u0bUHh/biUuYDR6Z3LVtaWq8Kg6arosdRRgbLOOecu+Gwss5Asu
l5rMYEMRXy05z0sr0Wgb5ZE5z4NcdaQXDJqzYlpSBzpbmcrapdK+aypKhsiPlnqkKUdE13REGSm2
7jcESLI4onMVmDfFmgZuUOzpY5ejF7drIZj0utq1n248ek7CLXyAFVapfniMycssOJUtG8C8keoC
ADaXOwASoVbGvsiwnAWEec1UFPtIQljWMBjjJSwRCw/RIxNIHvuoIqlP8/75gA3Xde0SnyBffWyO
q6DXN5HhjmvLkl8diZZxVAF/aox6rqbdu6amb1yEGXRCx+cvqqxCDTbXKPt3a9LnBmoQbvQMpIFW
Nww/0kvbd2LDbSmo58+jF4RrM2auCtmk3g624811tAaj6D6gkaOdcoOLW1fABjDG0R5Bu/HquR+d
wyEVkC/FLhq7eVelEJ9hBF7iurv6dV1ug3LnFRhZfETrZtTuMh9yqGJb6RL7unJKbQgnrvWbaKay
rlA9X5kDgDSz4p0R7EcF4eyodv7FNW3C7LMM9atenjs7mzgwEEXiVIVWzyaBJ4lRIOhHFNFZ8KpB
lvOKXcbSeHND6oV0bSjwlK1qo6vV602X5qbQq5cXj++mUJ6d1dy6FCJymBzNJmWVa2r32iFeJInW
RACQo7oU/BpEYAunpqQijAvTyHbs6D6GYVME9kqIaNFkCvlgSfH+44vis9Bh7Q/ZDdToWx6Ft0wT
l8gZuWcXxZBuzDH9wJvBsj21fwe9eR+ChmzvFvL6QJC0MvK6yiVZE0SUdN57pdaLzOTFiCWxUHaW
fkcBf1qPlIM1KHBBpJkdZ3jmz5Vw+IfOBTWBvOTjUgnHXRo7+yYWH42wb3FG0kAYHCOb7AZvlrXe
Pi7abTf98K0RvVqeX994uWa+NrXwrvnZH6uZQ51Wn62TvdoK5IzszqVukbxRbEK32yd6fzYCWD4c
k7fRkt8u4e96Gj21sjwFCVMLseuy+sNPnXyWcFxifSYT1x0+PfYoc+FzLTH/2xJNfO3SfFiQu5st
+hVyNVzmnoPs3R7XTsCvRjYM/CeqP4qmfRSGvEJqIhmqYUNhdxvUB1tnrE9s0Tdjc8evdSyichLa
vQd8dG17YidwCMJw5bX+LsJt4Z+c2vvyyhlg1adbuidoISu9NpeeqV1Vz/hwJoELs6YueaceWigh
iYNakh/DsnsjxKHx30XTXGQ7vrneh2ome/KYr0nbPPvB26mnMggOcfCeBvEuge1smsnC1sJNCu66
9pQ3S/gfHZEAFQyqAoBfWm1Zpe0KIEmap/i0H4Cm6v4k3aZZOE0v5wErlLHTvj1z/KxD8ahbTCH6
lPy6sX3tnJgeNE1DP7G2nh7W8+i7R5HFVFBMX5gx9bFLve/+cVQfCaaougb2L4BRhGfEB5Bh0TAf
RfExRsGm0eq9H7KWIy+AicveyXFqZeOKte5GOigW6DQG/SPmGp7RnEIBrYgDi817EmnHRkUjXXdn
q6tWgRDbLiKqidVdoKHDYSxfzV2E9XkO/hU3s4c/v2JyUiq3uMk+NZ9tfxS9jYnLlG/cAGw9szF9
w66wLia5jjLcAs950Fvc7dL5QBRJqs0ShgS6ougk+OWlMe6Msd0Kwzzkefk2PJzS5yFgx0wT2eqb
AT6PXeBMaeKXboavvLOJDR02emRfaToOrVYmnPQYZnXKQxJINrC5Jm/JPdfjaz6ol1hk1zHq1oGK
tV8Pj9SHJxjqx8TWFrEBH98s30zL+NRC1BQGf0ISb9SGczQe9jaXY87mpg2KR8RNs2hJ9y6BvNeF
eikd8UvA1rlCtlG7+qei5I/c/FS1RFtXCaU903dKc7XeCYsixDP/ioyrtFH6S43wjsxynAG22v8z
murHEevM2smmeehq/V3SMZE09isZ4RF7PE4r+EnaMhwyLiE96X7Bh/IYsLBPSGBsbRR2NZlSfBE6
0/WhmohonHEqUAxcXeVBuiDUerk19BhyF512Ox4jq34zsOaC8b7XRzCkbzjZv0w5MlZRmaVHmzwx
X06GAcJ4b1Nx1ezmMfrarYhU5r8EHpTJzdbZMcqk+mAtcYThsXdkv577mn3sEGUwFTb+lGk8PP0v
FuNTlzsxzuTSU6KT4dj/UlM+OyfYOGC/2BrCM0wWZfluIvZVVHnq8482St98szmovn2F8Ia+nOzg
wREE2A8svVSn+JfbxLRpw90W2XeGakZ4JpFXETPZsDK/Io98CCwHsr6w2d1O+tscbSLQ2lXsE89e
9ptaa/e26W4ag7c+SY5CbkrFfoWB9yTce2HUCrErQU+gmbS/mE0uYwamRqR814Z7cSrnkKfj0WXP
XlrWwekUEr/y9KIxGMS7tSvQPkUpulL34ndE9hoZhTiAeqcmSEGa2qMojK8h5GGJ8v5Yxgt2JhuD
lpPme5VL46jLZh+p7gmJ3FKIbltkYllnBirWlppifHpB/DRq4x95sHMCd0fDXiXMf1QQtB2TE5SR
S1tNntj1ti6jFL64ngA3ukCmEayvroHBi5yRPxqna7O2d6m/02xl2zZiX/G25DgOZgy4EFSmW8s4
MORglt9AJs32BABshbfPx/hshixOa/em68FxrIx1zVwvib8clXBrO9xMB5jFBU0oH3Dc4hplzgkJ
nRMIxrHDLo6bLXz4LV7NU2dET8J4ztPzpBn+OpRbfuIoVd6Gpj/mcrilg7NXvWY9GIQ7BisJ8StW
WjydpUKOYclsqDxwu7juyc8wl5TDcfrLYDlcJ40/L1Uws0m7bTrl6pTVucnUWyYVddZE8o0l02JQ
vOcE30c6iQIjyfCZ2QaWivjPHvUb39s+IZiYNIxNANW6fK/C4OojC8y6ek6fumWH/KDOv2pl9s/h
zAmJ9EteISEz032vAaQaSv8c2zhCWUnmTfjRSupg1d7ShDHcouFdIAcmDFzOvCo5SfnnjekLW9G7
7KqLNbRXwlntGqnzWCCichtcfqOxI60UdKxXr0wMXsvAZvXaIF2v4gYlwZTsWB5V4t/K1nRuZYac
L6i8eZgZHa5HG5xYzjCNO+UDr5gXynpRksS5G1EQFroLPi8yc0beXA+ul8Qry5bIe1LLvI72N588
g/ZAe3haMaAFpU3IWLmcLXJDRbSp0GGvi8xpN+SJ7V2xHHLDv0BbgehQpJ9JTvhB4Cvr2q5dAr9Z
IAw5qWy5o4/btOx39iiQCyEZGRy/3DRkJrVBs5NhQ5PBrDIax2JZhuprJA/y4ukZq6NPyRKwGTz1
VobVl4HFcYsLb9c5OfIotBYDudoLjX0lasIw3jR9sCTbNd82EyTOrdB6YAvKF3GBq6DuzI+6r7Id
XTCzpbBMkw+2AVSyyfCUISRYSwbpylLZHwzTeiMQJGSg0ek2rTBIDxCxuR5wMMwyyxFHQDpWMOAy
AIK3VssJ9DpuCMm0NlpfOgs16BHXorgm1dl/ekkRszcax3cEw1fRZz+2K5ONVsOz6EVJ+k6C3qUk
5fDIzPJk1cq4sLx201ogH/kGbKKq8tw+VzSMi7onazICEMzKicunYb2fMQleqb2bHiq7P6v44fZh
HnyWJj+3tFTMTxpDmKo/K2HYbYZ2mBLlXJ7krAN7Yhhnv02iR0z76iQWpU/SEUptMIGF8SyWQU3w
TI8330iq4SBVNV5VrZYx4SPDttb0deXR9zVe2gIi5m+cJxp9Aht3zGCh8qkbbH7ooEqC7L9zw1qq
VKqNzRiy85NHXGnKJaFKDUF77lDtIU+u2evS+u/q8UIeRrxSfPVdi7TPsJiI742wtsiqt7UJ6nXs
wqPIgRDX1jiuusI48Gyvh5Kk6k6Zkn3MZh9nxroLooNsxW+t/KnN+KQQBvUCPWlS37KdwB5YYbUc
GrkLVbK56d0gLNf+DUksc/b426Q/YnoR/5bwFwmsYddFFFEX25i1XcjAFTvfEhQ+QhgNOLcmkAqg
eyGEA3krVtF433rxDrw3LhKmNr6gehQR/lrSTouAf8a2Sf82DtuKecF//0Li8tNW3FWQal8CKOZM
S9pyDmCRfbdJzjCbH8wTi7Cq70Cjp19sH7HkGXOm2Tcy3tDmu/GXpQWnoN4n0GVnfLDODB+gsaxt
p0FntuBrrJYAvCYzoP6KjZCYDpDMc9hhS5fyYR5FcMpDmZjsRxEtBwkGblJ/UiTqCwc5waQtUlDi
+Ms8G+B+jSf6jyVAC0GKHEvwwGEbyrgunT5VBHEDuvk0nhMfm1RIUfiWD7Grd3MdUgzaTOcL0wLh
4/KZBNpbRgWpsiCZgwiAUmiEwamOu1XQVOkadGuCrhDXnlAmHivOfWjuS9EXT/iV4RE13q3Qyyf3
xUVpwu+8LjYKg5YZT6AzA1ttzz1POXiFyj1cFWB81af8SFLNI7Cq/dCj+KCrIX8T9y9Nef7hX3uL
wlP+mbApsGrL7TjPNXai0g7RQZneT8ZSDITCFD/0sE0SFr0PWRUvT7W6RS2xq0dDBaXcfOt6sR0K
wgejOvpXZv52WjjnmbbXkmqZOxVDJLPBks6rKfLmbWRWnuoM8zvMUIuMgA6UGfDv4zZ8U4r3ht3U
oq5hlwHjZduvpIyt6Q7YJC/UMGFYhQka+WLxaSievYFyf7BSkNZyAmgRH47qZuU53ZtsU7KW2MZQ
hW0UPlNhDvoxUPIfWU5pJQ5F/2Q2z62fflD/Gt+7RCP5xqmO5qeSvOxEI5kKr0nSM5RuIHmHQXUq
De2W+dFRjOVPFyOiCC6QLrciyw61iizPQ220buNQ2zVNeNLbaaQXKXMVuduCmuXHYdkWCaT5ggeG
sRjSy97XMZDxmBiJfR+L4c7S3pwVyDkRiZ3YnpIFx+oXhg5GiS7c+JMQyXWabJGQT+oLfgiqLGNm
ROxs0dVEBvtPTecmbFKVG+olrXyc+9L+yY1km3TtKnMJNVFFMwV6I3f56xNm/EwdX774SAa2UQPT
IYs/nNnzNhPs+k4jOE9DTc5d4M1rpf2zQ4ZXpggxICaH0my+SWKaqAU/Se6cMcaYw3gvrP6T8/ec
oSn1S+uTRw5DipG8jA5dsrDWMrBJ4lDJY4b0jVZsFgKPmcUlk8W8DzFCjjVaLQJltOhnjAhoGTui
mbwRdCzWpholbnS22uytzNyvlAKCrb6aYhDUX9LNeHaEf+JZL7eW2h1Dvgd8RWzqWewGM9tl68+8
x1PqS4EDrxfq0hrdp9O0P0oQbpUsurthCrKi5mPmPJfjgLQBD61M08VgqgdlWq6n6SG3jItuRb/R
IBlCsOiHPyVLlCskt+PqUiF//Dcb4oPw1PgdhYWP6H1886V/Zij2geToJsJ66oHaeRujUfXTn1aX
ezDAH4qWb1RyMQcv5+IUiz5ep8aj8Pl22qVqjUv6gQXIL9ge4X76b37NsLqOL+zYl0OqziyilFC4
L5wkvel1ubFHcF32OTWSFbD7Jeuus5OQfG0md1PgobG7t0IwLvKq9Jw6pJmp7po14D3pkZHWlvZk
tPpZqRQRFisqjRFeVn7VWblyQmWhVPXNCD0Y3ZNGDMx14uZ7aq61EqgvCa85rTKD1wDTkk42aNTh
AzUTTtLB50QzFaLjkofrkuFTGQTKoxFxcYzxOpKk7KbGRmFoncn0LUXcwXIxhTw/8NAY1gUx0WD5
d1svSYvmAzYjHhRiu4GMXVjSJIX6z8OTQ8tekF8UXKVvsz7xjzUh51q+GiyHatx+0nV8Gkn/Lng/
ktHbZmqPFqI86ekWqNvFVhG4lbX/TXT2P/6Kemm/rCR9xQOgg9L7zYqd6hEm1xbvdkDSUjC0d6Pj
eDbIt9OT28g32xv05nHNaMCV2XVIySGzWZQL37rUVXQpVDRQkQdFW1OCNSiyMxKDeJqmf3ctXtlQ
fAwRRzY0sm2dTENyT/8MFZ18AsIwYsEigSX2iNz1yj38hQnnN/S3JZer14sn5SOnWxP+2Xl0bHt1
bTJoNKf6S7Bq0vga5kQWdDOm8W75zwiJ4cNQn8z+58i0KvRUB4HGRnzm29mdcbecqYE9H0k3m5td
ze1YqltG6u1Mt4YfIu32NeUxaSx/o27R/oEn0gEes4zS3YYcRp+BJWfDyl+jpWNA1IC/TjkHRQSz
uOl2fp8zxW9XwvTR+qYB6tj0wSLlriVAbGAPrBgukuoeckf4ofWgHBkWdmd9Iql+5X23gYJwbTxW
cz2/YUs5p0U33ATZEoY8POW6ZjYa8OnKUZg4b5564GwiT/6BAD+7NELS+Up7ZnwtW6+FZDDLI3Wk
3TrUvbZTCCegTie+pWGOHEcEXCJzTFEhcqlMRpT8WiKkwEzOSUOJ6JAdQaI1WyCaoSSOd5jXnaVv
6Y+oCVFGByPSlzHfpvX4DvTg1BLWwfITf5UZjt7cdSkcZItrzegfZh698TTnlXYfRwSytqx+i8j7
DjT12rTiYvahOxd1RmRR41+JDEeKzAxLlt13InHNsge0Zv5LaXnO3ZhUX9NCzxmhmFXcgXVDYDsg
kskEjnrvU8U6PUcUPkzPJWMx6KEZS4rZkEmXbNUMkSd2o7akbyMRBQcDie35+K/s5Ep1UJFV+Jrm
vT5+EU+0TEPDXJmSP8kOx4Wqah9aNm06xJtNilHRyEujj1zTlO2DThMBx4HzjNyYUcdEaG80ZmPQ
jcefuAhPRWmtLWP4R31xE4mgN1YpgUPNZ3WGUpWlnUMsyIgKZhAPM9twspSLpJWvMXJvHH3VXE2+
K5q8maeOP71fbYBQPdLw2ki3njPsQZ5nWpiZpLZ2rE3QqE+sfw3h4uGTb1JflKBymQzW78zW5pHf
rku/Y1oitM04IDTtdL77FLiGd2ny7rvUanuVN0wHh5bZUj8coLAS58nvFtbiPcVJ46eFWPCnhUlu
b/UBzjJC4AtnL6p5Al0XtYV/pTKiL5qvdjs9z/hjqdFU61w5yCpYuRBSJlCUypHbXF+YdpSvBfdX
1ETFsvGg8PB07lSqTc0iJtBAqa6HJZlNHFrJ1VYE8ba9uoJcesgTewXo6teTCJZClWrOy9VXbCMA
MrTiQ68nSU5zsi3lpxwKzAbVXUTxnt//UA8gg9ziLcirD83WCC5pXKAsNFOmwtBOD9npYTumRUWB
o+eTDuvdCkNCnizfXJiJseCq3ZRmxhoyH4xNbJo/FZkq2MYIbK4EMeWVOHl5bi1zhOOsmq5jggjM
SQogq9gugKDvei69WVmKJ6JNaGyjf+nKhqKW8J8MKqYa5hpHihGTCXnzFOPLiA32jSahNFTCJFc3
vLBW+lGE+QIZs7IUea2tNHL1RHZHysCgoYG3gV8qkQ3+etAwuqsxGWMnKlMfIUNf3s++4z50A0+w
ZTp4QEx9k/vtleN2bjm6tzSVAacnK/K50Yt7yKhilqfeQ5VEz7iN+RuVxoacJN71WJuXnrXOp+Wi
FpLIaijBg1zdKslpjXKwVW2CrrNLJYibNgAiht1t1uKWmYsC6JHVD9NilJg3faX52ooYRCKN7Rwo
SvEhGD2QK26csE3nPIX2VwcbAFmHkg4FjU58UzvvazCecVOdLWqxvd7wyzuHNUyiTWtrkljL8EpV
sCjU+uyrnPJalhOXg240xz5gKTtMcL99xJUblvmrzz0sjjyGGONpW7kPHNXPlyZzz5n26P8L2FBi
pkAm3UrtkmXsgDYi+Ps9M3huE0hWM/AiWxuzrjHiqMt1725zBgmiNGuP31haLkXY2OxxDf8kOnun
JAjumHuO5cNyfBK3IWnRZilnEBjgd5hu6g7rMq6+O99sjSMlrQji/Nf1rrtQ8+gLLd4rBOEBCDh6
ecN/jwXr2AmXZppNxmli/hTVTetQeGclDu64ZgNY++HZ1JMrM89+TybkBE9Xh3g5DERCq62PkdDr
tLVqolSBdoeRLLz0ijgwAVB2aYfZAlFrts+c4C1uVQZq6N39IloTfU1PgscG8HtzL+1vRVnJnNpf
xlPXQoftRmI3RFLfuopCQEQRsHTHMBomOAB6of8WTtFR6SLCCFV5h828DaziN7TTd/42fCJqvMhx
f0naYDfOT4QIbl1Or4qJ4MztjHXYE3U2WD9JNlW6xKJvqqhaob/40or8Pa8y5BLFzZZ0s1Hb/BoV
kh18BPjhsuHukLuGtQpoRZbhDGM7XkUo+HEqYgu0001vWAjd0dI6aOFXSoiNyk9Ed4z7t3ZYZ6Vy
oJWGoZllf3ql4mXEY5KaUyoTeC5zwWrkiyNzZ2TDsymVz1ZrNZagFpZdHQorLpmZoyFpjiPkjD5i
Ns9RTr3L1rfWhp1Sl8yk0c9o8taM2JUIW2D7FDN1QJwYIN1gxuGEaNzY/rukSAffaLl2g54/ew7l
scPwKJJUEIgZsljgrW6ZZM8tmzmNIytUFOazHHoqISU5ahl8zNpAPNGC1meDqHBTEeemBuo29dxL
4DOcKNlQpNYjGfpjVwXtpP3qFoGqHDjtjn7TEBtcEpzWi/yAGfZpCLwjUZt8eOhdZhrxA3KQoLR9
yIK20n+UiN4ucqAwbfIIouyIAkk920bX7PQ8945syfVhL3qUhODU8E3WT7pJCkWlyVZGMXDa15uu
Z7hsS+yg9dicVa1t8YHRBfkHfVQ/8cZdZEU5JPTmULsmiS+FebRa/CwN0nUqukOAOcxKuu+s2pUK
+limIPU6pk3FPBIZE3uACdGoHvT+O3b6JU5Md+7dZI0uYjDdJ5zKajnY+N0do1mPvXmGqxPuygLE
RBQjn6PZ9dG/2+uE/4ly7tES4LDoGKLOYaEc3fwfXsAO+yBD26IllF4hGa4FaTqrzOHbzNwVK+qn
2YzQ1ePoGUwWqAJTWI7Zuh6vxkBLnpb5wy+UrQlbRRGEehrm08c4CdRPQl5GeheY8UspMywpxcYJ
7Rua6t/GH88Kp36cVQtPKicR8gFK7VqnU5ZHxwtsNZPg0Jmh/4GX0jB+JJDrEiqE5up9si5URm65
AQxCx3bJ6HER8/RTgQ37UOHTHQlTmXHGLzH901+3BBW5cbTRcRVaHKtFLj6EgtcwYDnVG9i5g1YW
c7y1eLCyaB7qKUiynsRfs+cc09OPuG32WVkqMx2d/FxG6T+GKausdchMkdrLRfXP+jpdlDZia7rR
1EOy1TF2nVsSLlKBRyiJeFxV3gP2qHcXuYYX6AfURcc4S6DUCNx22fAdYxglLzCY95w3MXozfB3s
AHgK2bkFPKcMTgZ7eLVqocwS9TPzxSupl3Uiqu0gO9xaXbfVBB9Yq7cbNckRMw5JMGdK8dsCu4bI
zJCkTkEut+6f6X8W0y6NDRnNDoQy6tVw/X/yzmy7jTPJ1q/SD9DZK+fh8mAmQUoUZFs2b7BMlZ1I
5DwPT3++Dbm6ZZqHWn19qkolcQCQ/xR/xI4dOxybVeaPtU3NGQGL8280UUHpUCSqKoZnGaTzBxyt
f5XmXTaS2nMDDGPsFxAtUVxMrYrWArS9LvscOSDj89lcJ/XlV+PSPCTxQiVa8jyeB4CT/ARN4fOF
4nqcU7BiiHj95dfGO8Pwb0NC7mtBaeYMlXSIzX1u068ypRoPhglXlwsBKQq++lVDsBsqNvWe/CDa
1mc82bo4jV7qHgqEOVMj/BRE5N6myb2nWD3cm4gqmIZlf6DanbrQndVFM1yMpwDGxD0WjrqpJf6T
2O1DUdef8bN8muON8ccLydmSJjZeSohjRm760xz4d61zHfdnGPBGMKL/g/RoOaYf6VuPfKNXTaK7
DZBa7HFLCIyPsljBFjeBIO6SUMp6YVUqvNJ2Gf/o4LzRRgexA6ulUBhi+M5KC/PXea7/SHLjYWCd
Ds5EEJ2cYeNfEaChgUI8bPsYguOYRtsKq7KBJlSXQYPY5hnvIm39He3jfgZXFlk7o7rcAl47k+/e
DLH7OXXy33p4u2FXB5uxsj97RT/uegfxngsk+gQBJc4jINxYXx/jEZgaDnK/hS21Megm3lD+XPjG
L9cu+o1M6tpayg8oYP265OYL0fjPM5EztGnEKHDnyH0WD1cV8F/HS7/DA1v26fKlGO3T2cUtrZ2W
aqXUgVYxwAojTR+2H4i3QK8u3oMxAzPD0duNxh1qVARsY0Vap3ZQ4HDNnyavXVtzQS1RAGM6eZqz
5q4oUc+xwuRjUtuf+waVWwL2lWukLjJztE5IU+I8mucOEfJTZBsutDYK2istFyj/nLJyWSGrAwLa
B1/xpKb1fMUdbZbL0fwwD/CCpzy2QCe9p8U5Dbz1QznRRgI/HVj+ip0ugPQGjkxvOirUBegb0nU3
d19iukqVxvzpympy4oxjXXfX7WBVyRqySVr0EZUElMT3EOiCM4l3UnMOomAABMbXa5fNq5E2iGdn
+r1BHKZGZaiozAHJIdodoSmEeUAR5wUyehLgylcpfs58TrdWTtiIzsLnJCh/mblFqcpMMYrOY2PS
92o2f/Io98ZC+r9nweW3yTcfDb/9szs3h5xm8O0CNdBKDTVgfygWmksFwR9tCZHt3L1UPT0+E+sT
LTpPvRUe27b/nfKQh4CtPyd2sHHmcN/QuaLoPpph9BmRg89hZv9cEw901AOiZ2kSq3XVI+j35ywb
7tDm+d1wBqqgq+UTYgJ3Nm2L5nYhYZjsKr/aFGaMEtp53drNvPPG/ktYTb+GZplsB3iZCFKHF+s3
+lIgl2BtEJrb9uyebg5/g3Sz7pvgk3FuH+ye9mbnYTvBd0uiBe3UFpLiaFePhp3t6e1C5uLSIyBo
jMj0UU0Kh/cPBGNORO7HPj0TQXf+VmyOZHZXTtd9SRqMUg98CDPoYzuh/QGARE/rCxVmiCgcqWJM
Ly819NjcwhOff4mD7L5zzH/5RC2FGR0vdvu5Wcb9aMeP4Yj/XzX1w9z9ZM1TvS1MokMa6ZG7Ihlu
lYfKNv7wlumT014eo4vdrNqrhX3KvlSUWW2aGrnELvh0Dj2sflvfecPv0ZVAKSq6r11OUYHTJR/o
CtYko41+NhcpWaePYZGigQ8Z3ppagKToPuL+CWrYRoX5hYsmtSt60wEEdmn94Pm0YcoucOkoZ5yd
docyDy3IiuuH/8zd2OyHS19ta4vN41Xm4wCXYzKvB7co/0XRyS+o/O+clovpbHVELTAc0Q6DYB+u
L0t9aOp1DnsjpwRll5+Tn9rR2vyn1UZEQSG+EGIb1mpxYmDzAcTAIi3V2wBHFwesjObt5HMGdtWM
KgfAi0nepnI5gwiCrQcUYMlKE1lwQtMJPdomishpLzaiSNaX/wwnaqucCxxlo7U/Ekxn6wveIm3P
xvHx9n9hb3irgcqpsw8Dj/q9K9KnyaoyzqJao57sd59mxGs3pJmH+9YkkCbmRWpqTI6Rv4PBg8fo
FhV90QKUhSZUsKg/+aVd0CeLlsNNqvF/1eLk/88+UfQd+H+3QTmggvcfR/3f5/9z+nuHKF73rRcK
6p7/5bq2Q02S6aMioZYcI3lEmm1azn+hq8D6mSFZKKTa/7sXik0HKC9C1Mz3ICvZQUBzyr+6ofAj
y/MQrfeDwLLpNuH8b7qhvBLghFvl0irEpBupmqsEtyaY33U8KOaEirpzh2Y11S1pmK9jmK6xty79
F6s9GY71A+3/V20d/vF5r9o6XL3CBd4YzWN4tVc8FRn+fGvFtEFDEzaqXr5bjadvQqL/8V2v0zc/
zbdsWm9FjhW91lddTIjZKLmaR/NCUIAHVVbo1KLc7SJv7NKI/v2PC1/1j/g2Oqr5zZAUTmBar+RM
2zHg7qdPxtFBnKYBYvDzPxNzf/Utup3glNLoKjlzVcbkKUmhDzEm0Hj2EClMe3Qz3Rxnz9m4OIRg
sRtjKdbZ4CA/TQhQP9CPspopbeIrz3s49w+WeUobGDz+YzJQH8EfSm/WRgImT5TdQ2TPffso2R9S
KSGKEeBmqvMH/F+NKB/FI2bz+txWxtaDv19hffwWFVpnc51Offaw8JhKGrfGqVl4Cb1B4cUFAQyC
AlBN35J+0kwLByD4kS+L5zT19CYoZiyOsY2dk4UiQXp+tqlo50d0Wl7p4y887Ptz/6rNwj+m/lW/
g6vvzWgeaCPzmdjHxnmxaA0TRydUmVFXwGQjUfH+Z1rW2wuO7pHrh6HHWf67fi2dRqOx8mYTGWMP
2nJC6b6Dgl8BIpHQlvO5JUHSD78Rcv3RGt2+mR4QqN3YiNXal3utMU3LoE2xDhd/5bIIJlgqIAcQ
1IcrVNmsfgiHbj9nCFL43LZmvgnjApPfrczaItrLaJ0d73Rwi8TY0sxjUwTmuiQ11Rnuilap5MJz
GKCn62Bv9E+32ElQP6RmCtQVVpqxTXxjm5VsAj5Xr/SDZXelNPASUd3i0e6A1U5nmqJa5nFZWF/0
BvXazGj3RgB8RNSd+IQFbIPU5XpGAvHS7VO3pdHqc8meHTqEZEq22HxKs+eOoqVoOCEfD2KcrOgi
T5DAFu/hz3V0Iiuh2lgWZI7r6nYk+HpJjW3ZkOKirFgTcbaftU8dVG0SVLgv+/gp7i+g7s+medJ8
Iok6Gg8+UnxnNub7y+5gfL9XLf5rr/3PqsvsfGc056QoYJ0v5tGrwzuND5bb9uzYa60mCtybQkNh
F/CY4VnCrvsUobKE89bkHdIwJxS0N8iw4ttXW1bli4321GRllEmw/JlBY3p0bIdnzX48U50SItc4
ng8d20mmhXz59v0xvX18/mdIuie+G1JMvWiUxKZ5zGNaZxBXOvSNqkwkpbHLbdJvmpK29WfjBx8r
g/id/vNfM8klaPq+7QSvO8G083iJYrzdI60BKReGznuG7Di5+/dH5+paef05EV2xuGXf6vlV26hg
e2llHc+gWzqrWrVyPsXXzz0KUMb47M1KKkRbM3/oE30Hc103q5MRnqpqv/TYRmqQqrbZQkBB+chC
Cp94Uwk59KcjDmXC0WelfWQhR+JeyihB/V6uR2KW29EwG4wz2qgFFZwdH+EhFJbobFAeODy38Y+W
1FH7p+8HTU7Hc33TpCIf6Qm6gv19TdMuuswNQNzxjCFkK9YpApnmSsdvgsnVksvUNCQ54c1xgCuL
bNeK8V+pbtFlEMBfTZpnXQMy9FTx4wsjOTA/B016CIcc2RQKlYnmCOY1ZOiANPAqfmBlX2/N2zBC
l+bspm15SAn+fRiUw1voYi3TMZ0p/TeL9QUZBG4oJ0VPg+p798Wdf+A3WK8dh9tnRnygHSFL7tqv
OmshKdJx5ubpWFjMQVJQM0Pi1+bavj7R+rCuc9K+bAfOODKKq5q70OSi8/3nCr6HT3cAre77m5je
V28saAhhgv86rkNztb/PxFybddnN5kitFnkoUC7qCcHM6JVoNduZLarv6W7WTVSjUylnww4yKq0R
PwNhQm+bFGSykn1e6QlHWmXL1t7sKjsAIdLN0HI1YFhlzEqCZJhHm6rBPjf57Y1y5Fp04zsF11Z6
3yG7ZDTh3TWlh3a817sFxDAUem0nm2wbHzct+Ub+jyw7Vm0IgzudDh/9cF0WfV3gkzyn8YMYpjL7
PolM3TouZpBCbMv+XIAy6sLQg89WfdJbl2w7jRTusDblTDxF5pJPzDbx9KzfjjhuaNjt4tZey6ui
gBhQGxuwLyYeHott8ltazYntS3FdQy3EueAXyfQs1BxfE07Fkq8vmO55KQ6JSzLYr7cB9xWOBpXT
m2LkqVApvNA4gvtVDzXa7s2Jy/L84F+sHRriR0SvPzhWBZ3vszdx5zOptxXr8Np81Kq5e2NxHwt7
p5XSPWtP7n9Pm59zRQ/ry+xtZL7a5uEcP1JGTqUFaE3o3RkxasxyPJL7FrWKNs3XVQSwWFo7p2r2
Q8OOrdutMWabgv5tNdJilVdv52j8Elz5u30IWDFqSKEPmWvDOM08hfYOtkmT1ZZ/1vVMDWj+zZXF
RUU7QY4HbtbNo5X70hWQt/HxzvMdvQjAnIULPWuBZHHSIt5p8B52ZvFPjsP2SLkp3WZbtx2ucHfb
wVHJ5kKphC5PlYuEvsG+6595nyTODobT7OWcyBWOx9+WiOrcMNr6UB3ipt5KQH+YbATvCkTfrTUK
SzSf/piXxgp1F5RaUNC7NdrBR8GuVVireIKhH23VtPVPVdpPZnNClpguOs8YTXsmh8HRYoN5FLzA
euW011sN3AtOWjY4D6uCmff7K+/nbMLquUDlFHc9hAqLeB/kaKB+dxOW5o5hXyghCJlG3K6Dti8y
szvtr/Tqr3Q9aR51NrVUbsiwcADwaihIxvoZ23bkcEF3g3QJQQ6pIkqXGQknlm7sbPmQq4w+inWx
0diztF+FrrvBh5etn9Ek5ShPILwKRgIIoC0eiSYzMq2dy9FJpm9HX8PRLRja7Ba/PqHs+bg49EAf
zS9p5fMs58N8wY1BmqmNKQQhRw5rnsL6ZX0nk/lcO5/k7yukkRUIWSLf+aBswmztzjantHN2sXW7
m+TozRUcWIYCz3NDLdIOCcGN9q28Hog3dxpua/t3snJJTk5tfOi755JdXAbGtmFH8x25XrrSg+Ax
r3eyRjIk1FSb3dOc7AzX+kWOqZxNEjdyss418BvPKLtGI3ISN/wIG6jX3m5FJgYnfMVn2cQ0mkZt
j9sJJe2mr3VbEqHhK2ghe553xOMdRudem0yTMfJZxbmhrARPnc3i0LiqJ0dD/6KDyVmXg3Fn5NYm
TjhR1qFp/tQ5kuNsU8lUXcwHkG4Q+ed4KU7l6H3wxuijClwi1BlmrKHdeh+c1t4paqwCLAzuiNZJ
5kt3gk68ru+Fdmpabz3z1bZgrXAMcGVk9ohTtrKG9uI+In2+rTi/eqBs2lRIucQN/W2uz4MvE3c9
aMX1Sk9iyCYiKCalWWda1SjusqbPc9nuLwhNmGPw0cVT9sjStEOGiCfaHlfiDkrjLr51dMbqFDbB
R6QFt0ZoP2o+Qm/ZG6X987CczoVHjxK6gZjEC/haHgOS3yV/BFLZRgFph9Nt0oWDA4vKIt0LdwWl
8UZJWRHeF8liRLhPt7uiZk8ROdgs+LU/H5o+O9gDeg2hqdwZPeWfF2BwmwIdyvBlPAiczyhi2uzg
CM5BZthcPAy8ZGex2DjzMkdjj4/P7M787TfW2mw8BHxS1Am+pCzExPbWs+td3DznXb+Fegr3YuQi
wurbVVY5P3fdZY0DcFD8bpsN1fDRto+4D2mbrNhOPtcES9VoUAYkPyaLp11V4a1eyoNuroIrD2rz
3u8BF3HcLg1QNLPCKclM7s2Oe4+dq3umxGAN6T7wHYg0uMezu50qaK3Lrmf3KtJTDKlpRpZ+o1OT
O9wohGFNV291y6RUwy7EI0nGDudnVKNtp6u17hysMLYkmds9wADa4N0ZEbR8Q1fPX7iwsgxIHUPQ
uxbNmR4y+HOaiQtNU7TSfcVJ7E1+BOeZWdPk3txNhmsTBsvbvk08F/f7ftYt6HjtN0doH9uBDyzn
/aOZ6zgEY0+LgKMCSTmcuv9M+94NdBliiquZCgOstEypotHiTBY5/V1XXDVgoZsH/VT2I0Iaxwif
4xTHhwCjTB9kozP3WQ41PqwmWD5YwkGcupMdoIIwnCxSvTqOMlRkkz2kgVlVHY+Ga1K/pH2kGdH9
s7Dhl7b/wSxYr4NcucDfzcKtjfJ3EWHvZoFDE9bxKBN+gU92/dxd8IzMl5gehCmskGZ6GQnb0pYK
/hDlSONHj/AaXYlMF6ohrr/lWnbIBfR3fzeu/GL0zyGeP7et7Jn2IjVEwAWEIkyOV9u389CjEfP+
Jnjdo5RP47PVeBbI1g/s141R6UdTXubQmI6K5+UKTw6uAl0zuGMG6kfAMRzV0nOYDZrKjaz9+0/g
2v/w9l3icdhsxCCErt4rbKmfCop4034+tkilpnivNOB6cEgfhr/fIpLLEYTWvRyvhEPcPByKtQJ3
XUJ4cQGyqB55ViLNVTC/oLWJ/MhL0L50zYu10IXEeunqnGYh3prvRKCxg2gwgJLnE51d+HGJj5u2
dxAVVgkbcuTWmme8sa/vj/M1As1EU8LohZ7p+L7jvw61unC2ujT1FzJGiBa6p5RZLQdABwijGRGf
xbff/8R/hlF8ouu7QA4mgi2ve2Rbppt3pmkvR2vyDgjGaPYCJsBI/N37nxS8sYYe2XxowKELZB++
2sGOk5hV0I3zsWeui+jFCMD5KOd12rv8Eu/qxNeqVBPJM8dbmz2sVo9EV4Zgxtk9DDSXmkkhCis3
PAJfE0XKHNkbl7XtKUOsh01FHS6SIEgRGtvQqZ6qKX9quVwtfcReE0iLORhe36AVfd0jvUWjkSdG
TY6Knmf9ZuFDszx7eiDhTmklW4LHRWCEHo5QuEh36d8+O0qyxMJR2/bxes03+tHtIYUUABQ53bf1
wrIRlpcMK4XOjzr5pi28PV2y74rIv4uhR/xgSb3XQJJ2ERJBrnpFYyheT3RI95ApprPmcUqMEH0j
IDRN0uTtK/+lSMnyzyudI01hgQZ6bXjrHm6lWca72EEkt+KYkPguq68tP+KYKTHRknSDo/lUG/an
SwDFkRGxXuk4XdBvo7qitKAJn8ewxgHyKXhm6zovAwabJlkg8sOmK4DSrJ7eT/cj1ap6Q2zdvq29
veFTqzX3m4C1SBL3YOf+PkyCD+0FTdvY/ZSbxIPIplEWFf7gzP0TUnHJxZNawq4RBdy27Xe2fUBo
o2wTVBFocT1eGLn1Us+/5gmNR2FmQE8e7B8lft64T/SZLE8IUBZ47qujMGdxnQVhPh8Fdsm15eKU
b1oQoRAVCXtKSXYolIgLUgdUvFiUCr1/IJ23DqQtOwNa73L4Xz2F619GP6XsnHj8K4nmdd2Fuzaz
0TojIMNPvyA0fb5+OxFVg9otcQjnFq7SwYoDxOVgU3L9TTSv7zxvbeXjrr2tPdrcVNGfkEu4w3x2
hrWqHjs6Y+GmrR2DXFd2en8o3ptDCRxSgESBJLleDSW18hlSfEATMfrR6oYcbqqCmAxOsx5Sz89u
leXwI2StOAwL1mS85NsaeZPRPeVBtAlvp5+8FOS16eS5VFAuj/rX+LWxfucfQ7syaAMsMwLk5uYZ
rh44g0AcBwtCEZ51GlBjHcoXJRHd+muiG+nOrdpdxvEvk2xLdxEEDIFZztlWZoGs4w/QMfs1xCsL
YH83HZqu7/b0uYm8OoZVcFT4iDwTBOIHIBpNDJG8otqQUvwBRF2RoraZIoWEAFz/bojo5FFQ6Hxz
rvBYe4rkzBWZLCP5/P7S/RNddEngBj6XDDcQqgl/f9QL+pOkqmhUVgOqj+bWxQpowebUQwCvfHr/
09y37rvvP+7VzNgR+koXaK9HeaNxeAuTBfAJhqm9Z8EwpBKVM8yBpu3rtwBHaRmqCW8nI8PVHHDI
Bft5DRUWuJ90iVh17YMbnxSQkeJTpLSMny2DDmU/Z+ZHQut45Cyj1XCaB2LrvwBLoYCX5rllJRzr
2aPSRTAmv21drqv3h+68tSk4IUEICm5avvMqU2P64TWz6xrZT7SjFJMXVbim0yCBW9t9HaH6X+ng
C3qrBCidsxZqiNmmiu/LAMQGZ921nvULQw/uxJSQ1JO/Z3eAXPT6UvBJ45C1R3JA89nX+8sWQVIk
jZnnS/7p/QEFb24ddo8gYOhD7iswfG76eoYUNR3tAIEi3D1TwXb1OYvctYeQSoDprBvMDf/GY9eZ
kz3XiRySkeoQZPp5pa5Ak97Qnvuie06WQ3H/JYWb7GyW/rxd6Lpcmtz4lrt3zvZq8k8GoVCLO8mp
6m2P9J+/kz05n1EjxSeQfWy43/TeTU+2CLRPRkMORnn9OtOqrDynD2g+3syBXE7lh6tflugDZkam
Qliq/E1vQJRw6W7YqkzHUCGfxgjlr6R4rDooYcbAWzxjvo8jXLAJO0ZX88l6edH+yMf4R7JXFsY1
KRcmFcHleUsLfmdhENBF12tuoXd3jiYhIikJXUL2FLmJTXiV01Pgur6/5u4bYZDnUe1DMGDjKt+S
W999rhl18FeNhkCgeXDc81bInfK0gs60k+vl5/JCtQnXFwLzpG2cjcB/AXvawEIrZh6Vndt34HWs
s3A6/b1E1nGuwg/Xgp4p2S9hez5k52dkrtDd6laf0JW74cUGeJvQeIJNheDC68UlUHb1/aHab4Vd
Hr6BjXvu4iq8vtSqvC06I47nozXbu2sAmMuHtbO5k+lJF+9eyLsehIRBgxgSqWu6pUpV7WDWJD74
ejmDqViqKklRiSejBUi/hCvVjylCV97GQBqyyz4LEZZR0PneFcZvFu8gYPGW/ALEsQKibN0fBocc
4IS1XZtYMqNDRL4EhTW2N/B3IicOOKfHUsZWuzigQlv3TeVhcqvPDSCp4FgZFxnSIUwPyjYK9lN2
5PZgFhLzLMpAwOkrNQJmpPyDEvmhDawU0lGQXoLKGVOf+5BlzVaYqoBIXW/6KDlWemqo2vdNGd5B
J90EfN+1v8HjgqLJ8BkVXTZA37L8G5h+y/SB32gCvLZbW4fiyUP4rW5+Tu/PdPLk2NXPc/HQo9ws
yBJ1gNvndrgeSsUoQK4Hmk26n65edhDqGVlgiiQdGbkYH0K/HJPLlWyBOBDczcY+YIaWiJbsnfug
WKLrtKiCrkQgkAnlWhA8J7xPHAEBzgAkLugd3VtWwX0kx4a0dFHg6tDoHUhLNAQhM+HsboJDRqmF
XdtH27ABwWmBmZGm5x7sWAkhrA013+wMsROUSaPT1O3fS/8scAsDRVOMG99CyU1ZfuSDvqWIEhJd
5E5l/Z2MjcqyCVVk4944GDM5Om1J3Y4am+gvsCNGKBqcY23jnkZ955MexKGUC3U2ak+2onrkMB3k
Hmvv6W5s0FlSOgsJn1VCzwIrqbfvHzzrrXuFgxeB+pDZh6v2d5ckrdMqQmyFQHUk7KECQbQJrSxe
FHkOnT7sx9W4WRPhH1K+Dktul/xF8Y0xlD+wBW+bAt8KfRud68h8DcOVS+cOS93NxxQMmVJ85UZm
0oWiqQgihlvC8tzcEAzW+/PhRPLB/g4Cuh5hCklYwkrM7isfzchyvwod0Bfj8ldGjtIypQlkcYUk
Z02zNct6q/RRT9pL6XRSBD2cLjmYN+JUQwWOe0PhiXCECf476CGGbKx78XEU9+g0+WR8lLugun6n
1yrtcnPqvWaLTdaXOmR/2RO8Uj8imcaLrgb0WPwVHXE9l0wJycbVPP+mVVPiQWBjmnV7WSCxGHoy
mDEwmnBUGXLlLGW8bvnL0EbfnOMVuvco408BngHmUbsUUe4NDSz9K91oQja5pDe4DnQolM61Qcyb
9nS7IUb/buwYHKcpnn14wPQbk1GUSQC95HN1NLDhAi99UDy/RXcBg6c8uzDpEWRYeatMHmm2mbyQ
I54dcnwKxA6JK0h6Y1Fk+0rOUPnUoAwHa82lPw5su9xghFFHP0rdBVx4pCgE+yvdC4Bnouc9ZfZO
iT0tiw5UVwPyE3BqIeQLn1WTgjujOR39eX3KS5cfXGXUOmwBx+GW3OG+0HpTbHq7JGG4HwRPulwI
QvdRHduAtOQz4yQVLH/Tcr89SB6wFD8v4IoFercMnN9D1RmFUWOrS8LhekK2aR3M5wNpl5utr5Fm
9jOKD+bPFu++MMl6cAXSSjFSQMRSAYwyKA2EEmTISb/LJulq0ZWSWt7dzc4Hp7hqt5pJQdNAArRk
8uDNF/sukdpcerDs7EDsuvESYEGSqtXI22DPXdovKC3kEO/2ly0uXGHblF/bNMYMfkLKZhfm3p1S
KkxSbZELgHJCL5zbM5yZU7q3rnjxXNrUpCPqSqK2bLNNDqGsy5O76wITKmYF7W+pKTKqSsDZdXq4
JeehTsqpMdDGK/rbWEvZ++qZOlYKj+KXSxHcoTWBiSCTKJtMVym6T22L5K6/GgdjiQ6mVW3z5pEm
yqumaPba43pFyZOJY5CBIClQ0RKWZDVmj+xo7CBnzjw7992QHpJrpZY/B6V7bjcJXsql3+v2h3S+
phfh7sKSiLOni0fZ476k4xbeVB8jTAe9IB/OW/3cRjVfCY+6zTdnJLg1dWg5PornZ1ApYYyPgrgx
dxkOXk9yciFKs/ijHXxAm/Q+QwaA47ZH8/mwmxq63JMXVRZVV7R4H7oSbwkNjuqZZsGFRc6UC1A5
P1GUcnLWYgik2SeEb/EmaHlxoPfaKsFR99mdVUppGRWXC0ZPGRqdYiWG/h3+NLoQx2ZPHiNjt2v8
OS6KiE1ieWiG5Qho4yCqv/Ngw7uX7bWElIo7dssU4xvovIAQyYmTaybTZE+PCf0lQohVA3WeMoO6
nZTQtEEiKICasg/2cbki6RKcFusnEwGHcCB1hmtBq7/dFUSgSoK7qWfY8/yYVD+6Lpy3botIbO2I
FgzmLWz7zkW/jGghOdnEXcWVTQQDqeCZCEGsFvcZYy0nIAYhjKB3yLqK+imLoeQxl4bls7uxPTpc
MmtKZRZk6XRuajJKird1+cu2yojmKQ0+ML9yZPS9hB4571+AwVugAZcf2S/IrUF4g/O+G9EZOdHE
qYb5KKvcZDsLNrOYHlof8BRdWwIOlKMXvUx4wpXsgVgKYCe6qxm/GzzTneUWK/GkOk9yTgPrJLoN
1g4+aJP9LqdUV9WQ/u64a606yTR5yrqvZMEF0tSBQXWchbBQtiH3cvP9TfCkbwZbkflMQFhx0KnJ
lY+vs6/8aElyTonC+kk1pTpZNdlxl9PINtOjA0/wxJpiTbeyyrqQhFBwauPpX20EqI1yeNTs5BJa
wY+cr7fQWN9xod8HEPbwOf7ue9HbzrLbBpZ6l46b858Kxt3qBHPZQPu4NMnMACi/v7zWm5/pk1+C
rM5//FfcwEsyJ/h7tnnsTe8T8KTJxN3cTQSTtUa0YNzrzpL15l7VrS1nV3xdGdSkpnluu3HC7GFC
YOz9h3PfOk1+AIhPgzF6q5mvnNHkmifm0k1MCCGMjosCNF3jV3pSoSq8U6g7TT6gRLNBYEzgbZuz
N9lk/6Y8iLoCcVOYnraQFQArk15W1CPOgmCOLoOaNWB5xz/t881XkT81N7gM7MibE4SlJSbR6MXw
lPmKcvLP7JWKAPxc5T8Y+lvJMET4bRxOHF4zEBTw3akrlzwbUjoLi8VuRhowKhvk5cRfn1W3YL28
P9c/+sBXbq6UAZLS5QMpWGTRv/I/bXJlDQEzlNN5//PeijO+H6D99wE6tk9dU+Ast6QmqJDLMRcS
JLimBK9+/9NucMFrL/77j9NO+24+43H2zlbiLUpiI4hySxz3iUdhm72r4FrLrYDiKoeNsFhGTbYm
Sv+Mo0cll0n2y7bqIlFkL6f1/Se8pT3+8YQUjFAD5KrS59WKB8aY22ZiLUfPfVlQt1AuD8nV422L
z8q62auF9JrA/HgM6Wv5per9NcbTrSkuZI8UnSiEgDn8FneyjuvCt/2Gb/OGws/mxUJJ+VbY4zt/
9Ah8DlYARYYMGV34dIG7LT09TBIb/LaqfgSnaSMIrH9/xPabW8B3Ke4JAHr48/c1ITWTmW4SLsee
JIlyF8pXVA5iBl9b8HANuKHKWsNB12yrrV9RFE1Jf3XtNnbpoWJN/nrydzElhmnwa1INtzRLhEMo
wDOuDxQEr8jEvf/k1hsEXHA/DJJtCgP8BwF3aekwXyB0ftQNsXT3ap2tOOGGKXkfqcQxLwcF+zIe
SkLKq9FKivKlUNDsILjyiAJguPygNZLRXOFuyWGn9yP+DnwdHANFmTDKwOXltzVzvtHL5C7wXd1T
Cj/1pSIahSiKG/G2uVtl+cTITomDCvg2IjBonyseELGHuqWdaJcuXr+csqXKDqIx8DziFXlpdjgP
+S3MlrWUsaMpxxgTMp5Ut8PtDyYOhiFLKa5XZ5Ml5W4XZihfWR8qfFyv1Pf0M0c1TSWkJ5+7X2kY
90by5S1p6727YSMp8QS5Ml6kL2mydyP7avgKkYja8KlkmJHD4R56pp8IGTvnBwb4lhH4x3mkeove
71Ct3VuJ13cW4xoNRZyPnEc5OroVhULZDhAioaZWRux4cZ0U9zvkQG7rgi+GEphWlR446zxHlHqm
JIR7Qwuq6Mi/UDWb8zasF26hCGDiZCnsBuPSd+OQqSM4UJjY53dW8AuXgJN0+/d38ZsW/7sBvjp+
8dQPnp24y5EGhnC92Jvx14QOnWFOSpBM3g99jTczc6EZ2aR/TXgs9iv/xkIcu0CUARNHU+oUpcoC
+ZSIiuIp7Daeb8CMQ4uArIHyDEPYo0eMmDZsFhw6yC4duYYicdHuLVfiJpgX8tPkG/GaVrqglCh4
f4qst+YotGx2gBO4URi9ujZQBMFuGdFy7LyTfA9F4uK0Cecx8cMnwm5B7YIj5R9wXLSCIgHpxAs0
174VJ/v9J3trLvHKHRIQru+Z//AVOdPnuS4n2DKVuUH49SNiPjR/QushWg1HltLlME5edyNAX8EK
5Rs1YbpVRho9663YG/HF3h+UFqrpIVFcE2rMvr7/nMyVbvJXBwmRTNOPXMdxbS96verpgOBGkC/H
IWp3k9esfA8aSPc1Gf+F+tXWQ7mkMdqdTcuuOXlJSdwa3K511ezS/KvVt7tq/NKNpDSuHhrE27Ey
sWbzL2nSbY3LuKdv+C4YkL/1EeKEGMvqRBSP+/GnVtlUOi9egmbru+12oAlqNIIVITc12iaIJkUL
SbkjBeJd712hV8jh2GCfVlkg+PfVVutaNDL8qD/eNZkEN7tdVA8/aRSp/Y0yI43/mO5Wym7pj0lk
SiHgeqm4o5CnPTv9Zh75WWk9DcgF8r6d2wHUdDsaBe31kG0XraKaLn78bbSE2xaROBUtdfkTWp97
bTibPL1+5eo8paPFH14dt1u/abcasV51BsShWdK+GLrtma+j5UtmIYd+4TjzK8hU3EcephJWf9M3
BFnLWu84FUgEaE4BmFwvuT/LxRmyUw6rISJ/KW6Rbc37FIVJw+KBCUut5Us8/zwDtjE7NROTRE9R
0mza8ydipQMl6Ui6dbt4iagBpWRsatFVJYJ0ZiofmWJjBJ643g9MS+BMe5qHbczyej/Bt3D8ZT2y
UEGd00KspiPn8JOWenG8QzVPe/0bWYFH9EV+CogMPI9lYSmKZTx5xHM0D9la9vHGuEAjUm+NMtI+
c88wf9qdMX4qUOx2GKjfn4lC291SzvsLk0I+8UBZxcFFXglyVsjcuPSwKe352PDKc24+eQxm/D2l
6+21+PbYI0rEgZPcX2zngwibOa3Lw2aX0CS6SJFoGJcnh2jYWJrV0iGtTcvj3Eoe8zK918u0w2b4
uudqPJXZtHdhhtdP5JBBYth77YzQPpAI7YImNyKf1OC8IozQAWcwz2XufYAIunMrXAd2gsMf7NVB
c1BaARDyrg66XRj3O6uAmsied0oTuV5QPP4NHkON3E6vpHICxYp577PdLLba9Vo8ag9pxfQ37bxQ
0Vuelnzc4J/SWPTXwoYTjZqJFZ90yHC5IF4cfU6RZ6E8AFIY/OSh4GPEB4itjz0Nuus6+7Np2GZ9
8EFb8uK6hwuS7+lPrp6c+dFPUn/ca8Ndz4yKU3JmIdCeAc4ENA7GvdZuRkAoghZdDhvzjwbA6tob
u8hvP0egPV6R3YdaLT+lT0e/k73x518dA3Z6vUczajLLbT9GjHpBwC95pP/bDvH6XYL4uTc3O+1Z
+zofc3p1JF32qJFrRuyRU8WkpqeiWj7poLjNi1Nl9wb8QT0W2l/tdW9AFlX+qaRT9xVzNnt3XrVr
Uopu2AbBpGYGZMUueLXU53D+Zf6UYi8KRjq96CAPU4ruEeuECnXWPxVWej9bV3jezS0Z4AjTMJzD
7RVLeq+nvvZPlUdhbuB8MDENEzszyumvxBa7DA3w37jXr/dsDpctqUGi5LLVgRq41m6GDnWqdNl3
zlP8C3IcN7tIS7wnve48fQqKahsgBuV6e1lDwua1ARiivUQwh2weMry88y3PT6ZQQzM89ROCFH7h
yVhgOiVuU85ikpjkvNJHWpbtTZ7CHmuKEKBbYZtlNek4ABOyRXt9AeMz6TsmoH3YuNfs0bOGzVLN
T8AZFJ9/dbJqO4doa7JPJ9fBQtzGrKfQu5yREdSTOTNbG8Okacvt4APCf/tsZ6KD4hXdVnY2zrB0
/IYMg46Q7bfbPu93LtZc9lfmKMyHm4lCEOlQNuP+Y8TbxwWBQPxJ6z1h0mTWXO/X/0vZmS3HjSTp
+lWOzT3asEUAMJuZi1yQG5NJkRRF6QZGqUTs+46nP19AfWZaqprSmZu2ZimZxBLh7uH+L54y+OQr
Kx6NAmeWE6Gn2VnMdlQOSJDssZOL0LYtW2KIrxG8+kLSW+IgwJFbbUUxZlf1dNGQ3MtcHFWYnwmS
Kn7XWQy6rN/1fFwtStubL5aYDiocu7z3CfunchH36o3EyXwIgUEikEaR/lVHfjDJbT+rokOKPJMK
/2k6XRxEqBIQFgEPvg+nC86DfrvUfi/EcUxiVpkOgIzLqvMDQPCRFpHI39VzX/LvC4jSKKI8Aj5b
P8iMzRFAzGp36gaQdz2vmYC1qjfpFc+XQ9cPl5a/0E31Me/P6g9z24Up9wt5mn28BiO9YUu0e7W+
UH721X5SQUHl8riI34TXPS69dVdlTwv7o+KVqBsuGPuoZQK+d6tKCPU6VSxTySx15X28pFeVmNU1
Zc740NAHD71pr02YZw7p1WDTqGU4aPXGWpLzulEwsPVADYX6dU17PdjcTt435EP1ABu78WcmLoH1
VrL4k7q7wyCYm3JYTlk4HrxR9Q3Hx0Xvn8Nmeahncae7FLy8c0SK/G6gdeo5uAlaF0sebOPkpLmv
tjTCycj+SWTUrpPDFtUkKuz4OqPIFr47eO7grPA69AuRhvZk2RMzuTd1kZ3DViFzShZ9YE4PuO1h
LtbQTESGLkJ0QyNLs3qtaHko+D2VJtVjV0l+WoZtsB3PeQSExxU78aw2p3rCoSXu0dz58Wm+OUPZ
doIBSmZIe7SLsyvyQr5BYMTAZ1dM7nEGBUa1pZ4TZ+dTFr6qu+7H6WBwFeotlLwptXxULleRVWVi
b4mvKpSp5as+o6oemy2hlntQOceKV5DU+t5sEQ5q/YjwrRabiifK903tRXWDKjgkaXZWiS1bhoOp
yCvLV736Vo0VpYDpnBDiPOLmud7dVHqoCWZXxEv9Fe6pnUeDqK7fT4yNENd6N3LvXuRY74bpN7dL
rsRLZ0F8DnMWC11wE8g06ljqx3meLyqX2ayhGqugcQK1wE0u87Ostr1VvljtdBjU/uLR8D0aNYv6
o6qEjerpQSVElYJkFLAQ9Uso54sXx6cWkJQ6mMIh3CxTcsWjjRbnfFEBR+V7tdOpyPaITu3UAq6U
p2zj3A/652ZEZ4kSQIXwsE2uat8kJIg8nfdGgvMue8cqFt+Lbw2Zh4AtKdHVe1HvQu2gehoO6ovX
DUk9YiTBRqWRybOPo9EfNM86RmNyVuknGYsrZpgY4JCMx+WikmOJCEte9z7GlWshrr6TI/I+r94x
97pTS2IGFLn+emwdb0FoPHQzdQ27scMrUoV1i1jkIrZmadmVnDmb84Pa8OqrOpaVWhplxdcPOLjG
/VqxLxqLm21kNei55dHRJq/ECCFPycc2IMTwcQbfm2r8oywglX+JyuAiOueEIwshIYuzN3WT6soM
zipDi1inKlXISip5j8RllakGCp2J0YAev9Wje9Qw8e0DWHqeccvuF8KZM9n36tY6j7kcb19V+1WW
X2sjuaYkJRV51yfCElBFu40cID3ye3V8yjgoq8pJFV+qGimChWH+mzrdqGurbIT0VKWtUpiiKevM
GT2WZkPc0VzxeeTOR7O9t0KqHdJSOaGL2OF334/lLhILZdyQHfA+pb6inzjkF+kw7hEotWuNVeO9
tiD8EgUDmDO0fzsB3MbTjHNcu7TSjQVZ29Z4H9tbkPJd0tR3booG/oKFa5KgS1J5qOG1SX/Rhgyq
HGSzYJN3oXtu5cyhzAYCqjc7QfsEMBRNovCi9r1K2wvrR0VT1fajuL+q1OZyZyraR3nli/LbTIms
Hg6iiufQGh8br2eq1Pq5oDDXOvpN84vh0d/q0eCy3YvXMZKSHg1nFAlLhvPDa0SOGDTOaS1z/8p6
9WrxqofjY98BJybhBrwvqaEEb8a6P9eEgMLGAFqirZpiKt4BieKdTC/qitdvNrXuUmPeGMhvicQk
JA+jj+2SH2gQSGEfE0VtZnGpskjtJpuStSeQ6xhPpPODyvnqOBF5yVlVIEk3v3ij/ZoupAqZbK24
fVBfU4mHNLJetImhrJdePO2UI02y6fTk3cyBfJA0e7XCp2jezymnARrh4RQ9tvqpzG18wW/qRNtQ
a6mwG84ELH16nFzazLq3i+aXuU9mOs7xrS/Kb+o4IsFtq4QhiEvQQM+SRZ1N6TVmytrlrNXpoA5Q
Q96D2fyiopeKzurTpW4fM05PKkqpiKW+SW1oj6oX/eKdSkGRDYoxN/DzoceJIKut9c8G+hVWrr/o
U//mRe5GRUajHJ+RBtioM3su5FFFv2kQSP9DeB72WResJz1UFw/qCKeSQC/mw0SwmGPYldgGpw0i
s+MflpZe2n7+1oUqT5iHBf+sZH5cT5f9Q9w/VKHqptebVshXXTUlyIOqkFWHKizm3tVuVtVGWjvI
lesPY1ntE9uct3mb7ydj8VX1W7bRXd+8FgllaRI+EUOPhoViqjoQNxpa7kP1rV7Qik8+qcJZ1Vu9
0z+WNpRY/ZDx9VWZXA0nv6r6p2iTN0wKH9QbBSl8CIWvTs/uaUCDfirmF4uvTXt3N5kv6SDvc0zG
OwzZQix3bRyaXKf+FM36Q1LTPZ2HbdsPW6HOSrwllX8GA4Bd3PuqQzMGoaIrUtGRo9U/qqQURtm7
1QwHKxzwRtXSNajnuXNUByl16lJhjMHaxZznFwSMzZcF01h1jolc6iGaC2tdpR04CI4XVa/geY+5
OCfu4nvf4HPpVd0zzmjniv/syMGn78bL5ijPqQ2jDAJYcpXTgypc1dNR60gNM6Kqh4JUH+rQOqoq
QFXmZT8fxKK/RLn7uiTLg5cWV2x6DipzI8ntCqSpBPCa+QGh60vdJmf1SifsL7ZqwVftDAqIRmPM
Abdbtp0t71W/orbkUTg1FGNtXbaq9supfmQPvVotuq7WL8FS+V9V1hMecZmH4moUjhwIG4r3EJJX
z+lTVVGMOy8qFgx15/99I+4vyKxIwLg0CiWYUDDjv7QyJwWsc/CYv+g28qYTc3G6zmpqPwIoiXCo
ZNQH7oTJvGzI/0we1DSejaTL7qA0xRQuQQGcFHTNgQamRgBqRq84rQpHpPrig/GxMvbuq8TaRCGT
FUVVcTUNCV9TIQLIW2rqqoBGarKsa97ziuRpDJ/ZuwKXAQY+MZB3OfCpv6C4YgY4qL9/Gn8F4ZY6
ui5qwiocR/912gakvlzmZllxGmp8suIOlkc16PAYZSgVmwxEEvOFv//LSsvvT+1QmIWOLdXkiFH/
z1OvYF6GyMgJwDT1EzSwBLAI2DJZn+017AeWboDSjBqloX4GqA8KXk3AEu+DCFzfYSjWh8BcGdCo
Png5hJeVYwSIR43rFP7ut7Phv2JPyH+9ZtUm/5dZSCHLIhb4NqrZ5DyFPl6J2wkMtBrcVRabAqom
4GY1RGAeqWaQYpZbm+ICAxHFsFP0AMUtTPhgS8laJ3fNSPNF/6r+K/jKww9EBQdn56szfNVH5pTz
D0YR/q+/nwf/BZReElpNywL5AKn2l7ewSKcehoBMa1rwvZgbwhxAcAfiQ7nejbrgLFz5f+UAIR1S
jpqLKEVEFJi3Br+lZqk6/AM1Nf39fHy9gl/b5gZwVCQZ1fhJ/LJf7awK08nsIKcGsNNWJsfXyB6w
6APGBRKAHoLSP5oibVvgmMDUHHYlI19VetjDSqn4+5Wr+vR/uiC0KE0DcpXQ5S9bxsx1w5KT84OG
rNiyTrsOkhW78e//kvmXb8fTmQ3bngPP4pd7r+fKKcaK4kAtMIsqa7Dtg6tzrtL3Ve8i18t6s1l7
E3xZgrAaEKldkKiqhJ1Rl4o2wm5ASEwwQLKYhfz9JRr2XzwN5CQ92IOGC1jnl6lGn+P8pNMjWxUl
8QLYzQVHXVS+1eR9gVGj6eleaaWp/08ibeAW6tpbLc/rhfyvBFmvMbaA6O50/65+7VuJ7EAcRt1/
/vtPP92/DXHxXv7tZ/7Hb/rpi9v/XL8k/F7u3rq3n37YF9S484f+ezM/fm/77MdF/POT/7//+H++
r9/yPFff/+PfvpV90alvC0G0/6u0qoIq/c+KrKfme/ZW/PHrL/yQYtXkPxTWCcqdYzvm+gr/nxar
Zuj/gOrPrM925Tqz4s0WZdNF//FvQvzDApyhVAB0xzbJRP8lxiqMfzDeMlitJsr4tuWI/40Y6y+o
LMTaHCBZVO7qbxhwZH/Za2CLXNNru2pbuBpW2bOLhdGS4dCQ9sewssQFB0Jrs8RwYgyzBuQoq/ge
/bfvYZ4JfzHEeQQsfAg1zE9CObTb1iqJYl6OZ3rzmznyLwh5dbHg1ST6sYI798Do/5wd2Hx6kZop
p8MpveU5868hys46JdVl0HPvMPXYio0J3acoczZuMOPGUdM59rKHKairz0P3IXDItV1nf1nvi6EN
LEEdc3cE9uGQyAemHhFm6g8YGLg7kaT2RgsM65JM4Gq9PJfMYEw0TuqjTmVzQcRkX68aOmPpHXqJ
aURbnCrTuHkWfUkLOXYf6fr31hwQrDQ7YkwyMnA3R4MOb6AfAQBbTBLz79LU0lMjR7y7I6U8L6/m
VCYnw80A5kTI+NtG8ymsEec3Or28IsDnPaLi6h0XPR23bWd+8VJOU1ZkfRg0aZ1CviSvnfK+Jkil
oXfwiHXMAEZ5JyYdmc+ldokkKb1xZwaVjmOqJSpxaRbBbIWRmNmYeAsC2mOu4uanMQIYWJ2XYDoi
R++8tHPxRWd0MFBt73FSds51ivmmFkS/C9EqBP93NlhfOlAlycRQWIZliF8SaDPhyuClvHRjaAnE
A6yVvi6xRI3D9rL+j1nNLcA9/RzUsrr0Q38bCwsX9ZE060YyOQYBUNIibTBrCsWl41byBQmmkeNo
PM3mHS62zG6d4E4k02+wR78M9v95+dIAZ2UAPYLP9/Oard0oShczqZVYY3sqs2K5x3A3vpdE6y4h
u7IgD3NCaYsvd9smmDi6aeU71O1lXllqVgHYx5TIbWkIGZUZTnj2b7VHfoYf/LhKB86qJR1yCRX6
z1eJ0U4zm2VYb6ca19q6uIZpbdFLgFKAGUQMq+ttiS3znPa4Y0z9qTAagbKlzO67Or2PWtJhFnbP
tjPeZ5mdX6zA7o7/ElUffrzxf1VW/nOociXCKIQrvJ3AQ4lfrtHRE7fOtKzcujN4FRe9ftHnAbK7
enrXOWYCz4DnNbElsQSN/FSrs23q3GVJl+7XRzkjyhC6UbCNE6gpYf3BtGhuYD7+m5S9Vkw/LVlX
CmmjH8Mbt1x0fX5+mk4Wh9RbSKIASHuvx8r6GHDGNvp7uv27MmT+Ng+vA63fl86o2IZt+l7Ok7sL
6erBRMQGwUA+sBoQFStc+d1YmndhDZzsMX8ZcP/q+ptt1tv1JeAaRhwavH4btV6ySbpAuRPXNi4b
JQbMRWH7kRs+4+VygHDRHoQs3U2LBdduySoXAEzW3nKs+5Btm/3CHj8uk2t/8NJRPOTNJRaldTT6
4Gy4+K/QIWgjDsu4yQpU/yMq1+2kMQb7zZv+uQBkNarnx273kIpQOfOXLV9ig7FYNWW/PRf1IXMN
eXFjYLVrzNZHQtvS5x97xILjKmOm09CuSKV7Lu0wP+qipzllMHW1/bbR5vvfXNzPOOb14mxDZcwV
XfQnwKznaYqVG5cg7PTuaBVYEPVkajoF5Z1bDKScafom6TvsouYpqvLz3NbbRQ4MyoLIPg0MaOxW
2YlrdbwLLaUOhlXgbUiy0v/7S/2luv3npTqewabhIM4l/7wOp1abE2sKSN1t+MfY8syKwaYhbEJs
Yn9Mr12bFzvbzLxD0g36V2agyD/NdrcH42Mxi580vykjRBiwCEyQFcwL6wzLQvFis08YBWa/yfC/
MPB+vHmAjqiqOKaNzMQvUDFLa7RAYMeFG8MQHcjB2cmOoKS0xm0oVC9cFwP22Kbvzg7VLzSCsynT
7jqnNMl/8/R+Pj+ra3HBPIHHAkhm/Rl6ST/aDoOQItvr6UDXeRPfFjOdT9rsvaw/db1uXjSYSdgp
zPedyaBdE/oLGkh4sKjdhx3x+zhDEkmCjOGVncX7Ra89EJRN5XuB1l9CdzyFceMyXAUeO9YaNhPM
Sv/+Tgg5f95ReAGQQRklEployvy8EkTota5M8FfvK7hSXRMVd3hnnGdbP5mR1W1jqMF+vEiXAEJP
MtDFxRQoxEnc/iYVYaxuec3CsNtHJSNhC7+iba33lT8EJeaa01bWdnnO5uZS9H19xq/70sJ3ehir
/KQIhG7lmSguDxKpkrry17or68hzcZXO2HaG3alVlYcVxx+Fm6I/ntjfwjy5S3C6/zzipkcxVaAK
+dY2QUwkw8otmsKvMANw0goxOwUT4y2Le7O7BbJeScPSjr4NC3wy0y2ocKL+DviyhaGdZZ3iFBOR
FsMfgEQ9+IBxpCEJKNzXwAvGTudcAzf310pMOlr1ufSKz8mAr1vt5ikSVfFTPTntNssFWg5iHzh6
RAdxFJdZ6+N7F2eyNDavWkrzOAuuIXvTZz5Y7cY4n/bGaI27pkyf1gJ1nMP4PgnaGyhgeQCwSqe0
tY9ebHzCZVFDvRR/q9DT9B8PKKal37hDecVI5GhqtEd03b7T2wgTVQhZG5xCyvuxwAFxHipfq4Dr
4Q3kFMkI+zuiDMydD3i4gGf16m/cA27yy3Tw9CnEaC2NPuZd8ZobyjrGTpV1Ga/YlaVGpesip0GY
i8ri6/qqxlFeLU9ecl7xOFfBvs885n2i+Grb2vRQaoF+6MbeQQmq5e9Kp90li3huA7O/BBMe3mLc
y4B3nseBMggkdZuUEWlQP1tdruOo5OGh0pVoF2GdhdrnkmKOXdDGTMzmiPkgNAtRJpgO8vVRxCG8
Ywbnr4k0qecnHX9KbB3zl9iMl30d18bOngS9rN47zIFjPfXLdIe3yamdghkE4KHvm2yD7oEDJqCj
e9oN3n5qPHlMeZKhYJ7mxjH+TmPlp22OsVI0a9dQQL0qEwe3s7atttVUn7w5QJAEEKFvNO6xR5Fr
07sTL6PtD9NUciCp2vB1fK8d/KB0dsZhVIeXARf7yAb+i2W27jtjcLFrG6UAiW0WbjiM7925OkDU
tk82jizoEGNpF9bfnMG2eqTnz7qMOQkI49taRSYDQHYaHrsKlzSAI2O3Gf06Lwt/1iouZnG/Gi0S
+usiD4KmfKKpyyTYEJeloppXb35O5bkKxKF1xyvMU0hCpmkc4yxkQ3OovAiHDSWXLvLd0sqP6xFS
ixSHLxeH0Z0/mfWgn9LFuDXZ5JzywPtjGHI4EWVf8/gSuU9RvNvNFuqZvXzt7PxjWTXewWrdRyOZ
nVu66ePYuEuWpoC5z9OvUOddKsxiF9E0h9Zqgie3LgHKDfelDO1N5Tjwc2hhsB0bE+aOA+KGKXcI
WImpXmhteosNXzTazsSe2qpwNU7i+Ee+q5biGdimvQ9mfOaLMmeHF23L1CHwkxZfgxYS0uiWF2kY
1W0K93nSf6pTBw1f5y5BQtEPJ7BemrtvS0KiGwjJhDGkCm0jef7xdCZmC/DeZ4D1BL7UNl/MKYpu
2UlESe6nUYzNG9vUt0QWYuWs6Flw/2jceqOykwAk/q3GoambcL6PEU3dhwFuBF2pjOwsgEyc2Hu9
xsIrQiexmssny3X3dZFbj3Pr3ofaMD1kbT5tgt7FFT1gLUcNDqVeN26aLP+6Pv41ki2B9IeyNh6d
KkCTSGCMnMven4JhRJVfllxDAPDLlMnIjKjEKH4tzJKs36+LSHrBHZO2yv+xmQ2IRvct9rKxZAGL
UPeL6DCCKzyuKw21SY/e4o/oXLPvPVoA+6TFK6Ru2ltCau3U2agN83vgDvZm8mIPy7jUPgFqtHUP
07rW0XYq46JBxqnJnE+oEqdonZG8OUT2p9Lp3F1q1bAB0ZYK4uYUZ1Fxruu5R4hpCOCHMqDgdHPz
SILbzLUyf9EKbbdukTjx5mPD0GNbx+YR8QGiiNpIwoqUGl6+7+3o4DSTgxSudlZDLrzmL/FoxDtp
NPG+SZt5v/4ahw8bzc3SObTGsOzVeLJsUVROiCt9ZtNzzN7nxNjb6ZgeOEut+XfNmJI2JA6mIUIT
jFNspLPPsUvHw3GpJhWJMTKSXcvd4XQV+KMrsPjFi9ZrluWfr6GfHr2kGi6oYs27kGWOpg7qWm04
PLtdkz/l87ekAOFWzskLJKZn0GfuWaR2T8cNekTYGvYFkczDILU7ZNOdozahzlXHiPyHeJhegjFq
9wyHRihvD4hIDKfFLe+YG3q3JH4xw9HDzL6nzSwC84Pzaptdtl2remMY9Y0R5hIWMkhpTTd2AJDI
7dgCnjkOYPBSaBOopZr3l3XTQxvbb4wFdYomCS01WaDsToV9MkqaNJ7lfUMHcfSBGG3NGKBltMB7
tmY8A1WsDe04hE1TDBsuLziKOTw2WTBhtqZjUZoN1MjrqxrwFcwjo/TTukCUJKt3rkFMDIdCqQMR
2KfRwOWmQsHCbvMKhVm2kJObR8aLLpBYDxkbgzuVEHEmfLZgsiyUM2lFGQR6Bb/hT9h+H+yxxkhP
b8Ir7r4IuLlgFcpD5plvWFSKJ9kw/YQuM0Otx2Bx2BeqMbCe0NcVIdjATZNluCJMFDNee0qknp6V
bUtSQnwoJFPTTnH/yRTzqWduB72h+RYjeun3g7MoUZjhlFTzK6NBSDDucpvjFMd2td7WJkA5lzBS
7WKTlgGlYTWVByYnh9R1a85i4YRD5exgoxGD21z0z6XjDEc7SI/WQuM87yFoB2mrs27pKlQe9CXc
6Pc20fkg3NMYJ8nWiIjXa56sMiu+DEHwlE3iVBeteae01SI3GU9VmkRPC76KWcv4pMht65Q24Rd9
7BGtTdNPfUbWylqq6xQh121k0ouMsH+FkheBIhX4/+IbqNXlbkqqEv1tsUDuLtFrcUOM8foGDYnE
8vFeQ73HLNIbMPYxfHJmYWFYGjMSlvJlTdma8WZ6owcExAXXDSxEW9A/H2vYwRjGxj7Wjs5mrTXW
7Zu64bK34/loJtOkZBkefxzxrRaYs75kkN+96F5Upr4Hrb0zkjA+WHln7DRllOxKdvlQCN3XHA0w
smXUp1Ibm1uWg1tZ8Iank1UuJDZmzuWuLAWhSKXLKBgFqOxpACzoadcfcbteovfSsypA9oyTC5B7
W2+eU2w+eXhIiwYACHsF93Z3HCisk4qp6/FQRN67FQ3atVQ6HEky7H+0WL1k2geZ0rzwqmEjZPyh
67cORkUolVNiI3fyydNoDxewG4TIODRYxd1UFvt2iCN8FEEOZsH4sNaAVgtzIcutdLsmJzEPKA/1
xmFpnZNVYfPbmXtpN82ljB+CTMeSWV3ikKV3HK82HrnhphquaVlezMDBmb1tl13VYSQ4jf6691vg
3r6XINc0GfaJUrl7HucPJv3Qexc34gmPzTWQrK2ZdbmXTS92/RLuObPSSRqju9FBCSgi+udp0NwX
oAcDlTK6PrzlVetc9Y9rYSNKsERgsP/QvQWrwBTTVvqNJ9HjUD1MKHwY0ez5YW6WuAuH1r5vm+tQ
LS+am9UnBUuKrOEcBhoKZHbmF6wH0ABivlYusEx8QqjNVY+7BjJTDw40ah3BkdwYaPTKKARjVx3X
JTg2NdkKX+E2UJiFAoy9aj53g00v2lA2jvSh2QQCh3bQZvFpbKPlXFvW1aH9E7RZeTXq6Fu1uAYA
7DDGmZuWEQDzrHi1F3GjC/s8D83FDuvg4xTEV2O2n+0p+IJJc+TjBQpGMAeVwHRzsEFLDcPRbPEt
R1e12dGiC3Srujp5c+vEzE4KeWUjjXoUTbxkb7uds+8wfHLkF7OmYu2rIrwJ97muCwhGVXAwJYjg
rq7fRRqFuGzqzOTkctQtKIii5GgWYbuOULuD6GDzrWyBRC2yOnH6wfZ4iVy/YOwx5wtczh54YhMr
h3MXZ8ZdI0ZzD34bDQ3jc99JxPJLbNtDrzcuWtFsRVJZe8xasUO2imoXIuuUcnLcrr+SGfpuQmb4
KcM+dzGW+KQHGjWaPn2aurBVTguv5WKgPwA8G7tdtBVCSscBHKU+fBecjGaaC2y0p6JFI9OIy2mj
i6+ipqysAzRuhsXbxuaAq6SsgXFJieeFBdImKKLzUPU4ywfOPqwc60C1l2G93ZzdVmN6ktyZ8ffS
umRIU2xb3OMBJch6K45Olri+S/0ZxjUYdxNWZO3hHjwPcEPbMUJ+KPzCyPbdnob2EvcTTddS+OwJ
b4dpaoYCucrPliADBvHRRPGD6F8mPmPNC1Jz2XaG3w5PGPn7MN1FdogIl2bdIUFFb5RjemUgClqK
maFI3dj7ZTEXREcYQ6ePNC7ekxJCpzW3w6am9bsHnryrOExhhuRuEykDRjTGm+vO/cHrqazsQTsv
lfc5SlDRzuJ43jYNAFgLx/i0wZM1taxNOlKwWmN/kcjFbM0UwjYH9cJFn8RO2s+pPu6mqcDQbvLa
jeXFn+WgvzhqtMPRChjmhp7/Cc1d54AU7UYvI+tYBVDj1HMJO9ROm8UFP71En+p8PuhmNh+XOvPD
bPwaxw92M1gUmbWxgZEIQjLtp6OF6b3656JIgmNd6hcZOcYub6P6wWriaTuV75x200tAhd4kxU1m
ndh3evw9wmW7HDMPmBhiGAheJNspB0lWZ7Q34HNkplCkoPmLNgAlrKdpk4po3FoyCRHi4bMHLng3
dC4eRNE1G+jvYhY6hUlxoh3LYT78NHIvc8IAoLTBrfQxeo4dBw37cUEUze7naxNX53h8D5Dgl03z
YUjwZ6VwwK8bLSMrSC/RNQySO8PQ9Dt6y0/SKx5n7xQtRIk+X95xtSZo98G0yaV4crzgLIo0O/UY
G8g67U+g3fepE/0B2Ak4FE0i02iWDZsFKkNJ06DRva+jsD/WrV5vncH9VBnaQQ8TpPM+C1HRzCu8
tz4LXkKrp2vlBqcgh3iepUCzS+uj7AjD3TI966754JGUgjz5QIF5jcvw6+yB7nJH71z32CLreKjW
xlgj5ismVDkxQHAj8K1BYYOMh/AjCvEyGUnqU+APDsemKc1uQVS9k7pvaQ4lh/4REkwGuFDTib/b
Pe8qT2lnA31No/JDtKwoRk/zs2mgxh2QjEh18akxW0Bupd8I7rEEK7fLc3AKY6esHUKa8vFYI9tF
cV+Y9ZspSrlnZCB3pI2nvKi6bdqMaA1RoxLMqcqAqL4MeL2BdN+lWjydJCsnCVyAldFdE6Tvtpek
6P8YT00S+cTgU1fL4VrO7h8Aa71t0HEyc4fiPUxhMsxWCk5ZtA0EkB50XCuBWQYmPUZde2LadsYI
vLmEdjBvuwoNALNp7kfLPC1hJtHOo5qpnErArTLGg9ZesiV3dp3dZhstfbVqE9ZVWVGueyNJnDIh
L+dP8wSCw0bXq1pseawKGMaTUeGuRGfxvVGhzB0L0oAEo9z15T1vm5Ysh1dKFAOQUCAyP8k287Qe
Fat0Hwdudc7Hc0InAr9kV99Z+bKDf/KRifyEcFdMwygz9mWX4d07gCIMEouitOIFLtWr7O3+SPn+
bppPplknBEhp7vXkUDrNl3I0z14MKH9J65PeBsxxOCvDvClnv7OnQ5GOg2+FNqClPLylpnOOTeJs
77iv8RDpDFvjPWDMrdcYp9ayHqg3RlT0kSukkDx7DgRhZ7au9Jn3lgkZr+vnEXRhimh0xoy7rB/c
nojf5W6DzhcKS+ZEwm86B0UGugCOVbzbQ3crXL+r6NUEoKi2vbED/IyOYJz32hH47YYYPT5Bs0ak
xp3LXUXXsLWGE2fw8m4op3LTc4ri0VSEtw79lLSuQVkLcRgE8EjqoVPoIZWzDMPXRB/HTegMiqUJ
H6t7pI99X1ndUbQp+pMpR+5UmmhhDQicx82ryV5NQ7M8O10M8NyRR636UFjacjSK4t0ZjF05V29z
Uj03XfwO8FDsksjszqaGWTR4DEQmTR29JB0VT5mJat/Y3+lsxh9KRzjbZKDQoFcWH+0qOffpmV4f
szgLRgB2SW+5S0QbS/NRV1A0t3sHXfClGwF7w/zpgDAysrOhFeUeqOkpAJQ9op97noqPXhwklyC6
6V5QbekTL/upjfatln1BUi3cic5adjKY+q2cMAsz+mnHFnCoIPDiFjIgfJgAe6B5oJyIIVmnbyZj
5LAtxg/kyhDfLvECZtgCNjlQSOXiXONSRTFMdLGZl89hd1e5erBFVv5dEy5d9JEDcqiQifP3cXnV
dOWYo7tPc3BewAHsxQhnrKso3ZFIq/EQzS49zYERoICfZkh3VBdnlsNdXnlUkGF/1WzKGlmY2LUi
ZCSJf4w8ss2Azdg17pY72w2QMyu63ZwmM/A2O8UdFi+SQl/2jswqHhgaY7jvbUZAWUqqKt00sC8n
S34Y7Jscjk0xfE2j7nto2h/AQYEjLd1P/cIRYrSHt1JeCkl8K+NebvQxt47mvC/jUIk5hrrvVm7L
GUUyOQT2ngPJvpWlVd17GhxKhEsiqIoA3SQ189Z8LA1Q6jZTjJ2mGenG5UC1TwwBHfIWkf2ZH0eE
qkD3rlEzbmYRRX4Se0DLC5c6rJb6uYqaP/ohXnwaxQ95XU0XpLw+OFGcH8Ym+5iO2mNaoUJV1fZ7
DzYJb7vwkhZZhpvA8kbZdAsSE8UEt/5kjxDr86STwKfL743TTpTsuo4KMiAOeMROP1K8aJk4JAOA
OS9BDjH7v8ydyXLdypWu36XmcKAHcnAnu+/YixLFCYISpUSfaBLt09cH0FF1XXFrUDW6YYd9LJ0j
k9xA5lp/Gwf2bmjMD1qHqDYKarw7W8P2dk3OYZfSicz6Un9U4TmyumEfaRIcHWlivsG773zICkm9
Dgn+mM0+ARmOJiI/wvYEeYmYfPg91/aLG2vGmYh5SAICtNLjsOK8DmT7vW+B+eKXdKwvLgMYRt1q
x/5PZVAdKQx8lrtxqoRTS/Ut6TiOSaE6ewK5nMRXEs2YMbJGRdZfOr94GHO6H3JehGJKf8Zxcq5q
ua3jWD754hFO5tWKx+qiEobiioSBwJ5xdXYZ03Pdgo2a0YhPzm+OVkjeWd03wbe58ryLihN30y7/
E6LUuI/D+mn9Tahl8aLTm9PWbY9AqDwHOca19e9sFEJSnbvttrDncVsz2Dy2y380WT9thHKbU9oL
59ERs/s4pNBttYVrbRzGs53nwbdyiAc8+oeBKJFTlSKsUlPJPbTusWbOESeCOxE4h1rU5Cik3YXD
mXr6fg4PfrboRIi/PrXghdt5RJs758WxDzGCS/dsT9VbHJTiwFHVsQTKep/mQcb9a06btCKcf9nq
O0rds6IaHmgoDTZt6YDfYy4mTa0kBCR7a/S4L5hKHkU/IJPOp+HgLjKB0glxay6qAhj6I0leQcSR
NI1zcy7SUWzTTNXHzDCTXdbW3p4zJ8TIBleM/AgLS7FRpMCS/M0yms1C701+6UvtVHwkTpIeGXEz
Vhicc0PtDAdrZiJ2oGMyfoi5r1GnUIMB66uDA3wfUmo/c084QnWjm1cuplV7tqz/xegwykR5fRAV
Cqaw8MsjpqGffcp3DTTHlvbBGkWUCrAZ6MMAa68w3vQjzoZJLp6RYd9bPjd1+ymbhCDKMND3M6YC
kyrl86zdblvWDHll1Ce3k51QL+UvvRZpH/2ZbWoeqw6nudQM4qrjeHSpJbnFBuGRVFUWuJD48t3C
jBHiT/Wj3RiSQDRCU6cln84Lj1Kgwsu1fmV4S3pqQpzBtpHdpA8l0fjfw/EHCwEMmJvMEFnpHSH+
n03O0i/y5s0Iu+HJ0TzbK6xUsdtnUhJk4Td3iJ1JmUnsi5zt1yrT4r6q4xo/fvpHT9m4M/KIfSro
gss8/ggjYO4VNQlbz6VxUuI7cWFo4kjIfRl3dysOP/nSAniNicBc8IgV9SkT1ChBhPnYdet6h0iO
UDysjap1WC+95CxjFwJwQRgtnCvH3o6sB7TZLOpTu3VrqzhVlhz5Kobq67GVMbvD4BISOhjpoaww
Y9vdW9qJ5pvOgnv2yOBu5hJnGE2Ypw8iO6mJILZcyPZo1JBts1NxJUR/8W0N1xLqUMJzR5IIQTnd
9XXIU4Bd7ND7Wh9iVHy33Gb/J9LrxkgeX3DmYOvkYYaYGx8zW78lmfUt8sN2083TTFVn+Bfo+zA3
Y3ZdibrKgVbI0QzUdpkemJC4JxcINOx5PZ2J8UY2zieqJufcMJmj1IEST7WCOMi40SMRnPMElDrv
uph6x5GnOH4Js6DYaAdbJIZjriMTGGP9rpmbCUmGFRwmUrhU5ad7Lcgh9yqcWeBbRIOH+ICQw6//
P16azvwNGasgxSygDqAZ9PbVisj9/vYlVFRAr8cgFpvajcLT+iRUg/weoVS+NDClOumeGSLFCYM4
Kdf8PC5GKXE2WpBZVJbgiqIgECx2JMKRUYAse1wbHLgE2+CES5Sfb9MiY57vQC/pDeEjwKkW5aR+
mxVFDckEz+uYJHuGC7+OuADlRMXKnjbpIcqCP9oyH+PA7G+5VwCe+qUL5rc84h3X0CLHcQUtBDIT
hyaabl42j4fQ1D/aksROhmV2i9h8cuGaz3mHicqt6keNCvFqNu69q6Fa5kGctSDMASwMvgDp8xJp
4hNbkv+14yY9xxlgd2ebwTFpnb+NDsOjP3bTKdF8I3GU4uCq4hty1Z/BjGXTEhN42Fsy2/bDZEfp
pu083PCL/gYcqt4o3ZRs+2DYkUw8IskrjzotNzmWyjr5/ZRdlEGSEevSicaw6lAbXKIpe/+jl/j9
fZXuYJI5fUWWEkO6WbE/GN1qU81c6HOOEi1ySViwxw3mw3AXvMdQtVdlq/iiwuDW1CjNMiRVevBd
jvPy4i36yqB1UiaHHQJEudXTkOJBPBthWFxZ7Xk8RPgQJeqSpHHx0FHIl3pFt++dwqPo1X+xB8DS
sG4+Wx+XZu0bD6HTfK4PDa1jatvI+hXs/ofsi+9i6IPd15vQiJDuXGzCTSMdojary2LGi5MGCV19
X8YvbS6cRWPxw2286tItZ4ghyXtyENyeRkCAbe24P5xQIs83ppp0El0dNJ71KcSYBKz6T0xctAyk
STXGWDy5bH3XZTBxYS9VWIQ77f2y4bWvwpcnMyracw45mWeuYHVj52b59o4EORL4VwR46chsbKro
l8p45VZQu8wQP9hdKx8c4jxi3/6wmH3vAyvpLmVETNf6IQGaWkdnIOjZggopF7YSN/c3S/cYm8vm
02mTUxLmPwcF9U3t0YufdPXZmQhYK0ZryYQOg13r2vIx0eoztC6rVGGaSY1qEPrcQnKbmn4eTsGo
3c0kjT+pVUenObSf0JlMoQM+mQxoRgoDnyrggGyq8ZBrrskp6YK79VshgEgdJBOMNDN2slCEe9pO
6KibUv9UAwafvEa/5bxrTxYJ2lNNT2PZIT2OE+McOpD5/eTejVlrXAMjJMDAf1qfAvRb3jXNijdb
ed8G5vnazRBbZMUv2Q/ZPtMX5XUDuGf9u2gWn0ZazrtWQGKPqCdNx/ym+YT4aVKGEQcuUhtiorsI
AcYQoXJOKFXcGbgHVL/JjGnjBGH2qvvoVjowFHWoifIxs6stLusZpJMEF3w0TzsvUPMui1lM7WT8
Mw/Z38qPnS2GXPQwHbRzjDQDg6Q9Y16GiVgvtKLSeBc5N/KifliHEtUaDdksS9m0CrFhSsTVhY2W
MyxKfRIaVizk3DAX4VWTRHemmP5KrJA/TV6lVee5DkrrMb9eF1VX/7XCsH8cCP9grNr2KoyeCtfq
gCZ5awwMrm3XedcM9x+gF9hs0eq9H4IrWHOUEFRLLrjGebQPO7vY5JV6G9uJQGDU0V7gin3lxT87
H98PP99UD5y//bhbP6uCELNT3En6lsIBTrh4Wo+reZGyxA6ev8UhA/XRAX7A6pdecZZQJ4TK1gpj
XvpjvUe+BPQoo2jbThLjYmTzzxmBAgOdwQm6DAaBF1Zg7IP7QFbbTzGBqZmiOw2FQbdMkxgnKphu
YPvykhr0BRmlMo9RH38mnblpks6+ccjcR1WY3Xe++BP6xrlP3W+GPaBecG10kUS3ohSpO2Nvyk7A
ArqYBJb5lK4kaKiGE3dwqQRd4uzdqJ++Jxkn7qrcXVV7nmk8x8JqaefqkuOQT+NDly7KW+B68ufY
NEpGUHZn2mSrXRS950b0Z+Unu4W0r4bmc0y87YD9udBGc5NVlxySwH/sLX4GX6ohBgplNSX+dCyp
eKbGre6biSBAYzhTln4vZIyl0zD6Lds9gt5FScUdI49BJR7U8MOeWgftmI0foKl3nMgVwzPsf6lz
dUWmDQW4iLl1p2E8epPdJpuoNFk+hI4Wzv0g3NdBIoBMB7pLKtIzpd8e199frkBc2pUEAOtcItEW
bt1nNDk0QZTsUX9Qzevk8b09XLP0mkp7sU2oU18YPIUxp+1K5ecdY06a+A/uGFy0RPXszI06kCZB
we/C1iOGOpY2D1YXgc4kkDyqlt1+XmLq/XaKD4XBJo5+YlQEmdQiNnaxVVFlzlTtAIJBi/JEgjfl
98Y4HYe5Ni6oOO7Rmb86MhcnqQwCMAp7J72M8Q5VHOkf8XH9oP0x1bdghJpxloNujKuTXU9qa9lO
AJDVnDNl9/t06A2GTDSQPAjrlrWO3nw2GYep+vBCNeyEptUsi2sUlh4DZI3FhElYI/8Qb0oVLx2e
i/syQIZWt2N+zQL6/vQIqG/ymqYcB7vcq9stksDmUHnqXkekRNb8GFfrxlwzesYmEEdeB1eDs/g+
T3kSWcuqw1CISyIzuW0A/nbrp6cczW8W0bwB3afwYFEnu/PLBLrxWPKFdmGTnKPWSHbRWAOme1m6
W8dIidUcxKSfJuM+6+NL0ltnM9HQNMurUxpejVAG1WI1w+Wo+XMV3w8oPffKTW4tRyZTbohhyHS7
6LD+VK2cMGBj7B8C1KWZEW7NAIVdOLvE3WQEC9SWO5H6UmFMiqwTUoqnltvzYlfVj7R38YjX73Ey
3llun31dubze8Y69bknyw5dnuEWNz3Olq97rxo+P620m2BWNmiabVTmT5oC43gSRy+C1IR3sRWSu
8bXiFIswIl2Mr50cHtYtGAfssfayDvxG3MBxxEOYPnmZp7aBrgBsRStIplJf8qFJad6kYKscL7pb
b8ziPBupT4oSw79Mm479XLSXogmTYzQWV7eOQQJF+bJupyMXGAhjhE5oCMkayNXHQE4GzZqM3bm1
M51MX9eTa71Hpsr3jiZ9YqgYJv6P5+DsmzWrVTyLfV5+gBs7564eJu4IMHYnkSfblgkioW44rMfB
Ks7l+DqaxN64ljfu6977HUqKcYzuXKdJsB11pE+dO0EsqIGE+NxyUWm0w6aMh7d56Qem9TVkaT6O
06jOtMAQ/zhAhMcF2qdUMoSUKpz2iQyhGBOJ9lPKH7SQWUcjZDNufMS4POvOcejj+9Spn9Yn2awU
2Rx8VcBYz8lc1V+rljTUxgwaxK/N9YvYNsDgO7u7W/1Q67HoQraCW++FCuwrGqoIW23Nzs4rhoqQ
0PumIJ0uzP2j4YC0BVF17vv4GQfvfRGbNsFfcJFhMr5bVuwQWAVFixTbfpZRuA+0B6HgxKjjcnFF
Bntf6YDclOVszU3D2OvKflqPlzTINCWrgbGdNNRPnOa88yVS0ka9m21XEr5lOndFnu6qReDi5eoz
WFS9boI/2Otsekmwm15MB16odIY7MZ2dHqh6QWbyZWIOlq19fVN9ekO3nQvSFwStJOmDUDXPRZtY
L9umWsRsTZ2c0EcQTpOM34VEep93DJqpHjOUI4wjRBd85qpGMOmB8zUWYJz0p2OejcVfcHm+u+Wv
ykk8wkNySArG36gt/3g5CTAO3B5k2ET12y8CQLiIwuo1Jl3k3kdst1FsPIyOwa7T7cf6ihEwg6qC
e2VGrJ4MzkfFCXTXUOMGOFxXP0Pe1Kv5yEyMcLhW1alMcVr0qTJ2TUAK5BBmhCFFpPhzFlwAjt+a
IiZLQ/5Bnwv3O/KnuoW6FUiXd05Dh4hiOTMsZ2v0srlLRHigZ/23NEyU3R3sznrjz+AJmzEsrB01
kgwaA+GDhlHejVHQXJ2RiGXTIuvYqbwn5LbfssGBwh0VmRzIYJDrIvDRTf44Z+lvSJj8XtVNdFBF
TkIN0F8pqteGN/ZAOAy5nIm1y3zn4mpqdrLQSk8mKyrFddbv1E8BjNBBM/EF2S4vwpwdGGeib6Te
/UBtezC7WDkz/2+JGqmVQ75vKfDaz1QSAB0gw14UmV+Hhmf2p6Idm60fWW9uDmUDnOfvCFLAH9TF
1o6mbYw2CzYWj/BSuLLFVs56qbexYmQ+0SKLGzcDYOuubzKOCbFEgyy6rMWHtQg0w5Eksh4aIs6y
4dTHdHr5isoWJKBSF4jxozzc9e7vYozEg0HTz7qy6M7a9B1COJqFwyO4LeE3xMJgvOaw61Tzz0Gj
EsmnVxvuo0rfkYCMmz7OKjL2Puu4C5jbYvI0lARKwU4v5lY/TXr+aTgGl7UAkbIDe+s5Xfyi3Z2r
VLhb5zKDiC8nh8ZMFgWB8EvYJKt4zmNCPzpHu4fazd/FgGNjNqMXl6Bg3dTqrusIeswKvq0uJeYO
FShIenXUBREXnTXcnHEKL3M9vbVKxXeMJNkWpZ6q4xf3gp8mPJNbZyHfbdCxDemhRUJ+LUg2UPOg
d44N2upwN9Uj+1UzV8d6yp6mGPtTHjxNlhchz+/742wPzzYH8n1b8E1YyXn98IxUkp3ZIJwBfWyP
KtVszUhT7ahmk4ZXnbJZbx2mxQvpXV2bEhxmtxxCHKycrjfScjq/O3exJx/xevreHZmU9Zl2jBlL
vCE2FjXshRfED5bhicuX3HfV/COnQnjYj6Y4e3WUXBSkhOEiX0ycT5BHe99whbKxQrHAWSEHnMRy
yDCpjVmHhinQSIrs6WLyYzymygovEeqai0+FtYEH8lIHYXmzhcKRw4SjnfHFjLT5wI+zgpmz64ON
jGMDaY+vow/fE+Hk53jkiuXx23VZEt51iks7HOUlmuM73YqCVFwt94lfnqMqVXsI+AHPweKPWoYo
antaWigQ/vjawBG1bMux9zECatzVgNGH1vL3E7lJlDQW6W79ZwSoxbmRCITXp2bsTuaMhLIugvcv
gKyNPsOoOiYIla7rOKzD/oI809iFDbqKeSgIQfJrpEwxZG1UyU8RPSIULM6rhLAM5XDN+zm51WP0
lJkk11amP55oWXrLbRwCKQIhYUe/LLPCRTdZpynw/qZh4lzXbXOc7YemUsEjBVaHxuzwWKQIqKWQ
D/q7Wzr14/oUOa1AWWkSqmVp9JtBVKaXPKi2+QJWlt8x174jlQhe+gzkZOyLMxBKe0paUIWx+mOo
61D2CRr4rDgrYEY3RBYfuC7yTHRphybRHmCH8HZ8+k05dZcRObMyqMyIXUXO5/K8NgWMsJPeDW0E
girtz24xOje9eit6p94h+LB3XZce50SlV5XZT5h/2CIQPK1nUaKjnRlI9+CIqt72thsec6YvxtYI
PeFmFXOvk2qHE/iUp/K1dWssXHZ2v/6g466L8Ir0P0UWpDzwSX0bOknuPoddHSfiWjGibI0oeSHD
9sEHJQ1d6BTPQCK04JAJyVdHGKOX1dqb4BwSmmUW3f5xha5NMsLqrKRFSoPn+sa4Xee5MkH5iyIW
YHDFkwRSBcikY0IwAzhyTr6WB19LK/iX41PXc8o+MMHcx353cXJIArOFS8grTlUTSbjhppg4rOm8
MCVOhTrCw8V9jjyUZ+sRu367mTYvI/wgaZaGeaKoYY/cK9thMBhPUvTFHbDf99oggn5kBkH9OaBI
UOowF056X7bVK41aRhV1J5cv94JS6Ec8LiM9O9ReRzJ+sJ1Pv+jtS6Ly30M+0wOLDy2LrF+o2ei2
Wz7yIkjTQzPQAQ2UXN5Kc9ikkH07AzRu33UfdoFcfh3vss5CEWERBY2GcsK8JOSdJ9VlGkR58/Hq
kgYZ37AXhnAfFWKV2XyI2mdP8bOzF0wQId57YmGG44rplXZOfdhQRr9sfHgVtyr0DIqAEFxlDYTU
AkVH6CIJqkJ+QJGC4l4h3Sv9uR4uevnigX47fl0ihF5WcpW9xVOs7vlvbBzfimFWHOq8LG2BWXm1
49tJ4J2zTO1kEDmXKv1yY7ToBDdmUxKPlhCoZObeRC4W6g6iNqHwo9v6A0BQkNyvf9X0JprdjH2n
R3XvJ3n4iE7+RXQBiW9TfAuiwb36dOSRecI3y0agrhXaI7ry2NkG1RcXFLvXLMsQhq/PQ01J+jqB
InncWTZdHoPZzTuZ+Oo2u+rexutFuCCKGwHVfBbB/NJ0RA9Y5YUieKDjtM4OK2eyXrGRafb3I558
yJTUo0RTf/JK9sxDxXDO4v6mQqREMT9VdjhU9JqRRlRofqog2a3wgMg5RVqPLAQPG7SN1htbc5Nx
UvOelTGZgusYiPThJpI2Oo6zeXN0BqO4QHQtyh9vflej2AV4AH+qgQy41Jy20GfpaRBRu4XwTbW1
7GUJ1AkwwHbsrPwceuOfUErUkTxHJcWW22icg6dqkbZb3JHpUMfXUnGNRMM8XUcygqs8aQmsmkey
Rt3mhuR9t473SVTFJyeAq0uCmVg91N9941kP2N8eYf3FZv3J95ENddrHm84U3KRGmhz6GCFNTe7c
YXQ7dUWVkNzPrG1IRlCUjaXjnqPB+bPOWEZtlsdujJptZTYtZnidHZK4fFxhxFhQRu3N1fTAy72R
IHRfG02tu++QiO0JquEdQUkFc8Oik+Gnp6kDCoFkXPSuiuPE7vTSOOddpW7QXSkERTbSzJ7vx++O
q6/DV6Tb9779mvU5SHELJzijp3H6hE3LnCfwd1pI7bm91JFPtgDMS2KkxH8DP/WdoR9H2T9Uo7Yp
HjSSvTUahIEbbncNZgbx1fs3iY6cJ6TsbS28K4rGZEef3s/1Li3AxZZEYWI/J3iHpByIWY8TpE3g
Vlnu3odMUcT82q+iOFpLS33AhbUsGhxhzn79naD4Kxpuc5OEx1JhQEva1LiEHe7tuKEhxyR5yn1y
Ui3RbPNlq7HmF+BDbCFPbZRBDll02i2W/jKRAT07Jr3NcggP7cK/tEXzXRicy107/CLsEh+d5rSX
CMkRVBc98pmlLHPwTUgvOP6mtQAkGbUOxph/i9vyE0qSohBzOgWeedYDH4wah5JRC8V7qn5gEM+2
c2mIWxn/qshCawLeGu5d80U1hfki2f0KAC2zasWmE5KhqzXH+8gX3zzTGS6ZZjhTJkIFWBVCUQRw
8eBgk2NEb25jmX6szoGq5RNY8kVqO/Z26y9JrNnI1smla0xb3sdA6ZCpHMHLUtHX8llj90bMhoV4
6YSORcBit2jSe8xyl9Sr2cHa6b0d5m9JRDq6L959htUNYq2elrX8bQz7GC1V7zFAdu+DVPos+3gg
LLJ9AGC9zPwgaH3xJYHobH726AAIGgYJCaafH3VFodfqLxtmOlRIEyPhVzbhTS1ft1c4hI2Hu7Hk
SZyHlN2JdjJSb4Zroq0A0XD6FJepeKCONjQVXb6wlS7chuMSat350TX5VhAdeK6MhBcjQxbh5jZ0
8FC8xW6lDrhl/kaiGfcqNxFK8RG54dVOe3PnU/31F+eLdwIvDm+YhnaDrF6achiOdUApuR0EL7Q4
1meI97v1Xq3bKgBnCB9hpeQdMAIpDUGjefsFpJlvn9rZvLQUUz2vD105TOWeT+FHAWd7a4LYvpAb
W+38qrV2RLHQ50MyAIe4g0GIzN1F9B7n4At5Hh3zYLpH2Mt3XJgXZ/LTncUkt3elNe8b2Jkn786d
fWaFMfuBcPM3ApD2oUejX8lwugRFpbZzZyTsg2yfsbFHmYYpx6roSTM7QNyBa2k919qcPztPJzT2
y/ht1ah8CQz+mBev3Lqeej4U36hg/IjVqJlA8Au4aXUJUf16pem8urn1nk/VS4p74oi3J9kDWwlC
MQdFunRuIRa2MZK2+XdrtG+WV0M61fZvM3bTk7b1yJ9SHVrD7x7hpe2nprfhKK1y7w7BuzTCy5qf
QVzstWyAQmZOWBTW6BldlTakcTn9dZ79i6KLZiunsuRQxepOlyWGp8kMSJqnZ6kH51rfHCxksDYp
jBSxFXPsyId0tn5bekDJmCFuaCYeZEkSuvCBrWiCICacSaRskBwH3UlRCHm2TfE78yaEvO7wshRQ
uKi11wG0idsfYR00l87tEf4h8+Cfa54yRw03Fw6XrK9DMhU545MdEZLScb9ZOmivLEhP/dQOR78s
CmC3ejwVTgwAiFHiFMyIyi3M3ntM+tnVGzRl3qOvqXQumls6Rc/J2V3mriYo6gu3Fa5ysu/wLBAA
TQ/zU9B9oEBSR3wrtF0Y1tUP4SozTZLHwoatQUxlXr1WEfbTlMuVjHu7ZUnlaIrSALQno62B7xuS
EfFY8S0X4XieO3IWXKQEQTgk+yn1cF31LZ9br/lKw6E5GZJIvSpx5R6VL0aHCqQ+r9z+weiraDd4
wcdKBTpO+idA7HnJvP51JQSMgdews9rqxqlJnDgvnom3e+cYJSIB3z7nQRHdt4TAkFFsdHur5rOP
cPLi0VO8h/KXG7TqNBNoilcM0K5MLEBIr/875HxZsAkbA+aCTmaareDHKMJxL2JGpFMRK7plAhcH
qnUfStcOjk5VPq8uegub+Lpw+nX04IOePadw+ct11jjVcVjYQSeBOKVi0TngJbkBzuIpWlK/OCnR
O8CyWlwkpyojHFJlQ3nRKLchrFGv6vRNpHl+TH0c2aX+vf5jhT39iKzBvCjG2yJro/vSIaGpl7Z1
8Ak9vEN/aP4iNCKm0RD+uS55UvDZj7HPOu823fcB58M2ycuXaIKtRcPMwZGHBzc3c0yB3T+3brIJ
Kx5Xt95qEezMykEs22HLzqb2hbJm997vMns/6NnfogS9EuAv76IY+HkYrZHtdXeM4PTvsLfygdSV
d23b8JZBhtw17uBu4w5+rohaj6aBEb/mcjtjcuuerOIYlt2lTfiAPTU4V2hDmmVU/FIbxi1ywHCa
AkDO7Tr9OHl86w2tIWfpPUctuSWNTVmZTnvYGX+k0C9Hptk4E68kYoNfX/ccCmtM//XQww0gryDx
7es+Kue2P47LH8ndTSowfjqVQnsNSH/2YzSLh5m8VGdRPLm8tU4mG6jRIj0ZJL7sSESa92sQRGg+
rckbhKX4ZwSroFaTdkmgSNOdP6LYLHOZI0bcBDVGtNxEIA+jlZ3NDHtXLPBkiD6tT1guCl/9qJAG
lUFkPvOxfSk++pHGAtesLqRef2v6EDsHlxaeZOeSh9BV01sT6ukhNJvndVKOwO23fSQwAxqSqsxo
CA4dsXz7eEa1RLgxAW49MnFH7RWOiYM70fNhvLt2QggWtiYoTtirf/vPtL7/V67UkoLzr2lNqDlt
DB3k6vFErtkp/1fmKIEWw9hwwW/tFktHW7jM43XjEMs/KHwuTC8iCEG3bbDKQZNJ20xmcgyG2bqq
r4yr/1HG4jdV8O//XXjiv8QwHv+o+4/iT/tf/6j/DxMWlxzY/z5hcRN3+uNfEhmXv/8rYFHY/7Bs
l0gbgm5DjAE+n+7wp9X/59/C8B/oA0zbh4glT4hA4v+IV7TDfzhcLbSemoDWnrPEELW0VZC8aPv/
8Ilk5F9+aPnkztn/k3hFey3T/M+Hy+CNDdyQdNX/EvsmI8KIR40PLpP1BG9vEr6+JfKpOMVh0lz6
YjRbrGYNUccksuJJIA2SHpzEKSz9ys6efQ9jM1AwKcr7q5PR/h5N1NBjGnG6Fjh88H5hOuvxShW8
KDkN4mHi7WIzFz+xvsTvg934z1MszTvVZag+YbbSR2HlkjYC16L2wnI6pjynM+TfrLEXgsIyAnlj
aoChwzTINm/mE4mFQVy0FLjRhxeglEVEjMbQjiaSr1jyNvU8ISYJ82zwsb6MVnRriLdXe1j65NWS
CNGMJqBMzZgnfCQtGexYaQuBRZUxCQ9DHNVju3NEDlhY9v7Rmf3yLrbG/L0Ho4DydcUNEWZyKijd
4/IZ5y7GCumrX0OWi4eaF/fIZEq6iRUgBUWwjtGlDgqH6UvbnPgISdWfIjGy26xEs0MalGTHPDHU
ifFQvLel0f4pHV/e+SldPVI54pl8iPw1AiHcWPVABIvrQNkh0AnKh9mDwQRdSMgi9w2xK8K+/qHx
QlzqPKUSZZlYn3M11+9lN3bPReZiJSMNc6kV9ILD4Pn1Lz+u/E/XzTskNRYmnFAs+4+Zts/hZEJ9
IHhiAdYesj5hu/XDaOTEQ0OJ3gs3yZBrZMI5I6o1WmoLFCtM5zfeb4I4XIU3L563je8wlwSOecI2
IE8xyRX7draoefHBRxl0jJKRPbTqW2bq8hJEAeYorzD4Jg1vYEWK6hDcG21WxkGd9GNyS50+H3em
kXPJipFIsGJ0vb/Z1BTtLqkH0z7FmQ0s27q+/qFNw8vokKE4kMEHWphazdp5MK1gSRUueuQljVeZ
Hxp8GnWqx1SON2lCkhsX1p0ozZzc78AbL8HcUDjmkjOo6BqB7KCALDB+zvxYviXCN2aCixxic3I1
tlxBlvxrNHPAhj7ZwtYHo04tTSJO4dh7l6002Qd8hjeZBvZzn1WVsWmaOGfxc5YnuRtq884Y7fwp
95LgObHb0CBqQvbtJvEs9+IGJsS3HXUV3BVdG2VsJud6MmYoKTv+U9Dr2G/rQPa/mboGNIeCrN5O
JUQOlVOsIUZ1/0ZdzjgRUGM55hvxnJIkjVJ51cY3lf4YcjLEUK7ADe8jz4CRQ+rfPNREDLHfRJbE
r4QsOcPL0Y2/CSXLzz4SCVhEbeSPYT53Z4ilaiCjiSjWjVmhH7MdTxFbZhlPrtc7J7p/M7mxRunu
7bGVdxXLMSp4QkmLxfzRnUQ5YKfvPYrtrWaA73Sk9a7DlIyEoZgTe19xO2NZq01nH5f2dOszckoZ
nDt9F5pBRaBobGG5xqsu9oqxzmMLquRO9lF5dpRjP2oWuruIBQb0tKS8laiaKHsWgcbREYxgk2FR
6PFA8LV3I8WbktMSX/qhnsvpEeYYE0iIBOBdjBBSG7vuiicf9/JRzj5fDAVwB2Fq42wZfSM2aRkm
13Z0gnsznJKHybWJkLYERkBal6dn1dqvtrzD1BK9gQS3r/9O3ZntyI1s3flVDN/zgMEhgrzwTVbO
U1VmTSrdECqpxXme+fT+mGr7tErnl2DAvjAanajsAcpKkhE79l7rW4XD89mlEvUL82+x6byh/+u2
df3f3uL/P9q84bL+bvc+fUHb0vAt/XVjLe++/Y//fvs/fuzfFqRjXbcVyeNw36nD/vf+zb/RhWMC
R3ZhIStp/xuPDIz3X2zrYIalBc0HGDKf4O8NnFH9jFw2DddVwiTPXan/kx3cnDfqf2/gDlYNEMls
4BIYga0LMZP1/lEdCgyNZR4AxmOVXtvlK3ZkLNglVoc8hqAQz5yy8coW/BJZQ4mV9K6Jywlrbw9Q
4a1HG7wgZ27Ra3LfklNiYknyx81IBIvRETZFkypIfcFOMwULTIKC/UbG6fdgjC7CsI9WHR1Cp8DW
cAll+/UfF+I/lL7mz9jX+ZdzJFXOjIikIQmr5OdfDoKTcCIP9WErxm2nP+h4iS1iyYMwuniZSa4m
g5NllNTLDLtRX30e/ekx0MqnNKarVEXPWq+2JFcAyUnweYgj2o/Ge6CVsnSQhoo42lT2I+g/Rdu2
Sebm89oMDAAHCVLo+gEIxH5sXDZsplT5d+wAd7//DX+Gdf79C9L2dF0iOSEgzrX/P65eia+GbFA8
EIL0nsgIH4IRKZRqT6PpMmS16M/nD/j7g8Xv/1zjZ7D8jz/YNtEqGcqFiiE/gCy9zqKfNbB7CfMl
p+cqmuxQ1d6hH/ql2b1MSYYOpUYeN64dUpHCTD/oqX9KtQD+L/HPfbU3CKZw2jPGRmQTj7//fPI/
fj4HtytEYj6hRUH9zy9mwPrgT7h/cI60K7sePpXZiMRj3zcBCvbxOCjzMMjhrA/ULiEGMWWfVB1v
9Oqb0QlmEv4qH5p91H5KTH8bjsmmzeWuN9tP0C8/2X544beaPA27n+4hMJoJGTsdP4IqzCcOm2ey
DNxJoBErmjejBdQ1tsO+DLRX0UWHOoo2Ro2KM03w/lj7zlBgsPqVOpKws8ZEVJhXEzY2Xb9gLXX5
xQjT1ypN7yOsU8JTJAMlC0vrz65M7vXw7fdfHiU8387Pi8J8PJjrZHDJ87Lw87enOwhY8WmThziV
Z5K7MHXy3AcKEXN7MkR+aKz3VrcuWhc+G272NQq8z+5offL77l74d2ZePOH9egboY9vTbtKprANx
bGLjvaFAN+CFVJ6NqI8ADGl9jmuBtWTtJBYW/YkNlhmMXqx8x15jxAC7jvl9CAkh6laNDJ6QU6RM
I1Fy3KX4ggt3egpk9yWC7tgJhIX2sh4IsU77GoCku/QjpgcMYJ8kvPEsYenStTendci6f3d74sWF
OsFuOfVlvqKwW9dRcQb6hYUtfIy5Vb2GVutR99VW6sXRtbKLngS71H/TfOZLtXGOveLB48+4ilx+
s0nYsN1pOWBGrGdEIqeKxhNnEE67Mu92bkuBmdy1uk3XIN84xJLJqNvJxtlHUrw3PQlQEbiccdgq
zO2Grm2K+tT37X1IUCbJL+vyk6rIewzyNS2TUyfqTd/UJ9rfd2aEM9SR2DlQ8Xn5MQ/RLWvupqEa
sqZ8vY5cZjocfBDQ7gPAXoNeLgdyEtPQBcSRzvKJ+wjfDKXW3m9nmIDY4QkoTmZUnUMrQmJlLCz0
04umxA0dOl+M0vsy96yzU6PCixYYx8FIX1vTOUTGUq9xCsPp2w8CRUsvjnnpHJIBr58XUxf2q9Sv
9l7fr3BDbTUvvw97/7lkzukmx6FryUskCIn2TO/7K98y13+BWnkAGIbjXu3sfnqJpP89QwvlJVer
sNcL0TtPRpc/eHb1GA3WxpuKRyVjRhnWRnWcATtbh5AfAyxEjatF3xTA1oD1R7nxCsb5UyOt10o8
+4V1SW2dmgsj6RB8k60NXohmpQlYTKVHvGYZ1kT1VJb2OULTpLrhiBr4GybkT7NpdTKcp3FedYGo
KsSpXf3aWvJseS2Y7OxzbRQPNMaP7uCfSb3C/rmLPhUrIbhHKFQNc6Ex6YvcfuZdW8Oi5YlXJReU
bBrUWI+SEriaNmMqIatmC2tKj0KjuAvoZztPdMzeGy97LDHUqsrexARYJbVBmd/7a6sFeJSnK02b
HWs0wQhymhMB8zJ915S+MFzJg1g+xmay8tvgnQPaJZ2Rl7H3hMzkPQKWmJmIfZroXY/kGeMf4ADv
CxLRp0K2J9PWVvYoLlUJK8K167MfpGsOcOgNWIdjZs8FwnMoXo+VY557H2mHjJ+7Lz0NZ2KZEfeV
ivjDeNkmwQJH01ln9jG539FM/AVH6rHM+pdM4wjfI4hFflgvnCHiuX0qtPjaHyBNvw+k+WhMaYYh
ObZJf6oDdbar8pHO10v1lwR4SzqlgQcfOvHZcptXJ3QvcdQsw6BBs53CHcJNkmTlpzwMvgU51U3m
xc+RXbVrlXZbTxWHHj6Tb4bfh9KMl/NA3PfUVrdy4JP9CsDSoQuTz3mQHGVunwFd0YDfVRm0ylk+
5xv6Szx6T6lrbPSkgJpRMMxELK+sMVgUcylhUWdFk8Gk0NC/O3hc1gxC373KjpeULeGE+tGTQH+C
xGFE7uIaKB0NDmbm33nmUigXA4myNnoEiFSfJlBEAmxh8ljVuLfdkQGhYV2w9J1zI/pORM1aL+TT
gEq2Kex3re52fWzsNJgZxgQCNYqhrybaHk6HJIjIze/CpaijFxMVduv02zyjpZL3C828ckpZRAok
gI42nnRDsyoeE+u1VtERH/UJZTtt5gShktx7FpSwEBEWVljb73aGCF9zbbpH1kE0Mgai2KoXmJlf
x8z7btHEblR5qVxxqrG0RqdB5NcCA7ihI4hJvyAEoVzV7sVI1rvprjRZHTR0w6Ak7CUNjXNlxvCW
3BWanLVuR1sgMixj44ZGzkVn3jokb0UdbIeGZ8zQ927PbIlWeWjj2EF+Je3kYnTuQQAJ7HAhlbU4
2mlwKkJn23kxsNKNh44On/GuLcAReMOTkcgHr033xCD8gXx+I8T/skFLylpYhtKCcfrzBp0WUR9l
Secukki/8+oXAgaXXoeDfVyAtlgaQ0G8MeB2zIh6Z6IWZH5wsfT3XnvC/XFX+P9vTn3/ZSrO/6+N
XWNmzv/Xnd3nLGz++vbfDmHm4wL55xHx9j/+OCKKfymXVEEiTRwLNb1yOez9aPFqzr+kSZcOaZwy
TMlphkLs7wgdqf8LaAvYJco0Ccplbgz/fUS03H/NyQycKwXjOJJFzP+TE+KHe822bNuYj6G0i2lX
WST2/Hyvcf+EUhaAtJI2/24HJs7+gZuJx4lF1KM6PBqPhTfRbJlfBh0qX1HZ6TkzcJoGyBX2RZHb
L4h73rEctn+AvxvzOfkfxer8+SDZm3xtStEKx+/08+eLY+kkmZfjuym6ZodQGJKIqZ97BTwIowhZ
9yYaqdvb20vO/pqUmfap7KnPIe5oD5VwtLsSj8uyKAmuNarMfKYrryNhLApSH6cCeUw8fU7d+FIA
IUnpvhy5bulTNWYFq7Cb7ZpO3fv28BVwN2GgsrYp6HR9F6TQ0H+IhonGpHzDDN3S+ySMgIRVJ4OU
YSXWe277zT1g9b4ztLPhzzw6g6NUY2XBzrc02BFQdF4MV3uQFct00iDF3agRVfjQzuO3Cs78rkjj
A4pqjKhx29xBbIlBF5rImDvxGWIGu3fhsMuWnH1Uz+d2fftFWD7ULGcWKFjdAWWwu6S/G7+kLsNC
I+jVsmh0Sp8SVF+uevxNwIAgSmLrs1uTWvzH71ax0ii7dwHsJ+1ncwYISPlpRMWJpbkaNwUOxYvb
MSsdOvCUZai9a5axsMuq/cuS4rtuNe2zIwCjoAjfBUBC14UjHnx664RDl9hISjPlUOHHT8gDO4b7
wUh4kW1qAdqYHC041L213/vXnBKBi+BjXGzGrSDGYysb+ZSgibyUFhskQrLkaORFts57tC81pI4O
k+GmZT760KSw3QdNIkQs8/vUJL7ILULxhLSSPGmDnurtbSz99H6hNe69MYu/ZDQPpSvtx7sWWOwx
0NO9GnFujkVK3zoH1OsPrbYpl5kSNlc2LIJDbICemyFQzjQ9EwmM79nKymVOZHPsTOebsOT2kk1d
DwM9PNHU7OcxoYWAssEekrZqOMk2NBdj0sO3Req11AqE1IBIiR4W6skiv/6SWyOGvAhnsB2Vi3wa
nNMNeYLqgdZrqNk75pWwBpypwzQLWpbEdORntRd+E/DvkZ07n6ImRh3hMU8dXfXI1OoRf3l8Dw9v
NKvjqJc1p6R42ms9fVgNgU1Z0HDXFn1G2xSfCQ4UZETsnSmXDFTfAXvfE5juaVupRWbMoONLZkXj
15EftKjHzAC1werQGWDt1a+VxVIS0uZdMcek4gpxQ64jxL/rIQ7VpehWUsblJbQ4r8qU3PHCJuen
RGNneKTUW2MeML2XyVL4xtUepvpwu3aJH32T4fOkp95Rny8mraBvEaGmnNXqs1MwHTczearnEX87
v7gZfqpWefD+RKqhgx2nTZjVIyMJBfcR5MqXqCt4kqvySR+whTp+uQw0vJhDM8AJ0qLoSw6mzE/S
4P0fu8t/aHgZv66Fyp23DJMWJMPeW9vmH/0gxHijHFUPm0543XFEBXT0ObP9mKQP97EKgS4Zhv3s
d1f8ddpL6RSvRQjXRlxaqqP7m7DPtwihIqXE2ERRESAdn5Kvo/IfY8Twz07ilRtLxTtvcAiMyPvh
pJJ08ftfRHxIWZ1XdVIilcXu5zA3MeYR5j8bOFMo47YnSORuqpAupm2E2UljKhcK+BQAVbEm5tMR
H6Z4MCNbrnuFcxQcv3+aJLnzftCy+QCG5jDnhAsrjoxVUHsPMfibU5WaNVS/RqyES1J2T8sePazr
bCtc5nd1LAghDzPzevtJ0NRBBrds2vkonRrGM2gnWhCxL9YK1w406/FzRmAnVWP4WFP8AZNzPies
wKoS1eX2omvSPZglyqygTsOTRY176bXxa5olxqeKtVTXo7csCMUbbTUHo1Wh7excRp+G8EvVYkZs
sCffdzHsczfI3BdEBRrMViyGQULxzdiOOVs1tS+oI9k6wrQ86ip575CTP9BHSHe1BVnUEi9oIw+t
Ie3XpIdCy9TAOUEDk5muoZJkIb0zCPleRvh+gr7JOdt4+F8dDjedP8zbDLBawAEBZ3YLRQoSbK0+
efF6imB5Tk3SQ6ViZXQciN2FYe200DOONKvGtTsyyZhMxKsy7OBUo9i4s/SWESgxNQtdZYpkAXTl
MPVWiKTKrDXeR0AYd5HSrGWWt8ZqFMArMxRWD/38k8Yiz57vJ6fS6lBeOo6/zaOovmeoOR94kEZa
UosfgjZVe5U5au1XWXHWa5Jo/CwHneXi1HbNu04nnsRMivoegKWuxdULXNPdKEPtaqqJvrCF4GkR
puAWG1M8RWbg0F/x+23vlOKpSOAtw97DMINeWfOU9eDg5N32pHovp+hPco55YPBzucMgQVoWGaGu
qRPt+aEc4+DvegzvUHs20RuQywJhWuccfNh6Z91O1Z2LzfRrnm26rjeWZSwrzC4zz7dAFstRXe36
4WC0of2S+SYD4zFX90wg26WhFQPWv+Ro+m52cHQRHX7/UN/Sjf59apmfaYo00yaxRbA6OR8/eltK
rTBnSx5gTBBLUF7qUXOOU9VVuzac+sXUzxryAiFKlTs7XTc0KMJ1t1U1CYFRJtS8h2A0MO03aYOn
173qTYax9RqF9iKC0/4MdnO4l4RZcL8xRzf2yrCHz1ggXFSn6OO61Hq0u7ja9IWURJbkiMpk+94K
HnxnbFJyKoILXuHp6ONiQ4Un3/hy7u3OCbZZ4Yc/Qkc5zsDa+E8L9s99ar4SpVwX9AX1K937X8Q5
hUY1ZSK8vYszA6d1q+fnztuYZWad27kGautihXZ3NCJ1utlognC8eXhB+Gd1021r137zFAgE5EMR
o9faz3ac1de+jhCe5vafFuZfjwPE6LEec/KQOmdP/UNnvWrwy0Q1jeucDsOza3B/WUZqXG4/GX7T
svxMxOZV+mvoETML53s6aHFRn2vlBYsqihlZchucy/mFQRELT4NX8Upnr3vJyUi4Ujdvxyo+R7jI
7qCAuHdjVY4PpZ68aYVR7H0dBt78CN/cx4j0aRgbcfZgD2n2w949EY6DBMQBMTN2pEcEDaaOJn7i
I1THugwMuQkMfD8FO9jQe381ErNgUTgXuOF3AOWnKwaGvQb+73V0aTLnrpNhHuy6M2P67myYrOvM
3cm24t3tn3fKjFAOVxRnCSmLuogdeghZ9oR8ZWvqZSV2YYdutcrD8rWrKlIxgSm2wMk2Q+SIQ2Fb
5VqL6I2ggAWLkOTug2dAO4qiJgwWoX81mx7COFwTZGMagWVp0h/rQWJXntTe1TLIjnOWUzInmLhp
BGNjsB/rCdhQA6ZuM7pD8Wacy8zpT7Em7BVCRvQk2HjPZcOX3e8dHZSOmBzqMzibcBZmV7afupRN
su2r9WjU+lbv6AFFUz9+xvr7qdX1+VmNEHim8J/5mFl3jwhkGbdacNXDPLgyDv/DQ2PO44d/riPM
JgS9pdtAVVm2+2FmmckoG9KeiPM4aZGz9uUb7DSglFPonZXxcuOqVaJWW86GApOB/WAUUBQ8Kad1
YhrqWfneyxjV5KMbHYxOVpCzXhnyYHn7HnX7rS4MEp+OIu/A1bEpZcXbVFZry9b4+qBGLS27rZA+
xu4KEXH4h7me+BCLbFv8jib+KIPaR+LA+tjhYfcePZ4cAgjzQi4tU1+S7YnH3UY4HBNF8s7TmWFk
nssNDYVhP6Z7LOeYXybdcRZ5C70T3Ea6SWwa1JHyfUzcfRewL6Eoab3SRCxdTutOvxaearHXOOpq
5UA+ILnZMEYeU8gbjzYCIs63VrVxYYf/OPEFSQkDJO+8gzdZ3mGy7H5rNeIVQgmTDYFlqxKF/kRI
ybazxpYnzJgFKn1PrD3hq8rfjhQXu5uSf0CgDydDQFoIh/RBRG3ADHnOkC14ioxpak8p2CtOlXH5
ZlsUVU6R13N6yZcb88jv+c9KM4rPslHvydBDb5SyOtt19K2p2/sRdvs15gC/0lVo72WZT/cN+Jze
Si6ONj2mVhTvsDVlTzlf2yZLyLOZrHgz1GH4aLfUFUTONlvh8CAjpL0PXLzqWi3Ti2fRZE2gipEs
S0N27YcFYIBSzRYkm3b+RFM/r5wvYPKNtV9nzZ27pGfp/dXl+ImTKvsMKu/Zs55vlcfs8RFtwK88
H0HAUQU7vQDA1UuYRfb8XKdtSbQAF9pJ6MCMM13m99uz8/HwMN9y0kRW4LK6/1py+wCv21yRKtq7
yVNr52+l5w1YQluqIwR/dw6dIL5Bf40+yfqeYXvUyfA4uKXIl8aE2hzpdH2fd362p1pk+FDH9ZPN
1Lc33R36rOI1J24MQ3ksLlqt8WQFDnYaK5LLTqkvEjc8/hAsXcIKA3CjyHOC2lZPXpAT7VKV9rpk
dLjN54ZxKSpS1gDz3O4iDdIQvlp33Lcs9HEq0qfAbatHkQnwsu3MKR/lhqb/96REZQeMRXuZhoiu
gV02iF6F9mINw4m+P0vnFPQHSFbBta9cLKiJmL6kess918fPlU041eREY83VGqtd7pQmOXiFwgjL
YO0GqYq02Lu0FTp85BbkjIQxWGm9e8YXjOKtGsrTbSnmpd73txcGhyCIu+4pibTgYXi4OagrB1te
EhTVcpwN1ZFnjbvfX/BfSkkuOKUoLWTOWNJUH7UfbsVkzbbo1Eda1ZxKI6w38NKjVQxA7dK29Tec
UckKIbj75CLMq1Wq7Uxr4lad8tzbYJ7SOSC04K9MPqGMjc8pwnzSh6bqSLLUl7Qo1YOhjJiYIy/7
Q+Pvg7iD0om2J3crp1UmHA5V5c8nxEGXpTmUfnGXJs02N+rgLYNWPxa9fpwmz9yEDbM16onwEglg
En2CI3x03GVbTnI9iiw66m1Zrk2dXIjQcHb9vA3HdsIcn97qhcudLqTdZ1/ph+DpyJlNpWV5TBJ9
XEa5tR0wPJ/CeOhWXlczNZscm9gFUz8apIjCJPUOxBriTYGvushn/EFcaOa+QWtz/MN1lD/LQG5f
hSkszss8eBL36oevoutcu2dTZCCG8NxsDmU0dU9lytmAZl+HlSi2z22Vv2E7ce6atOaY45jtpnLH
h4Gp4PLW8Mw65W5vbx2jHA+hyYjQhYUxw+UJdCrz5gpm+mT4nD2G+ZGR3ozey7X8dHvrgUC0LONF
jrZ17PMQMf1UuFDBLNarQEUFCJbUwXNWBWsWmX+3jClVv6TYsZWhPOacVgsZKLWuPhafs2k3mJzo
/6UViiLHKt48Mf7VCokxzlJjuanggRZMnXCw+sGRnB/MxI2H8VHb3DpcWPC+mS163ts5vBxTHwOW
CzMZkC0zSq1aCVlAepSmd7i9ZNrArkgLcDGhcV07WS/Jrcvz1xgUoMe2mPrWdzKZF6OsxbeikJe8
bldRFiVvw6yQyttRHKcAdePgZPGu7UpCZ6BqHlI9EcxO3fSaYosund69TmJ/82MUjoNrfOZCDvR6
r1HUQmnF3brwRUBWVKmwfuh0Ouube3D0W//oGlBS+z6wXpKRgi0hrOaSJgHMQpgsdwyjUSMp8yGa
o89GVXdPFGTQRtP6Xu/arV9HyTZBFwbXR+82FYiAZTib/Qx2VVSnkVjc3ophWsWFLu71fNQ2uGDX
wuzLoyvHnVKafxka0h4ifWUbE9mDRIlxpLt9RtJuuMROx6DbYYw9trb+NgakP/oA8pACCYhwef/t
x+pNPNLxxyFb0h21/NPtJSqKr17AeUJDWrpzhrQ7C5pbNGadZi8ysl/mVshD13qfzHh8YaZXvegY
7xmO+W92rJ07snRJJb2vyiZ/Cm0uQc+oHX1w/VWz7f5T6JcX3U/kI9T3zyJQ2coOUm/Z3G6u2/uu
du45xjYo3ObfD3+0thLzTSgK65oWbCWyQrmmxhoaM96ccH65/UQHpCOFvRKL2tXU2nEUwZkxp5kR
FLkm6/zVHmLIrzOZ1+5m/vNQQrgDxbzyyWPYaolbcNgBhOt74MHKuHq1fc4RMB4jyn10Fxd3LPR7
DVXzfZUzicEHvRhunYp25kaMMTU51lpi7Yc6WWlzjYuhFSQxCoxFO9oZt1OOiEn3YaRYTRNvMSGS
JZIXu9I27pF2x+vczfWHH1cmDktycck8A3NnKQSxFR7hxoePIECza0ZZPNxOVFMYvoyqvGo5fWrf
0RnX1yX6fW4uuSclsT9UXobYL+ZxykaPA9H8VpYOCPwYi6M28yDQ8zJhzrEhN3GM6i5ioCuBQ691
Yl/RDseg0JqB5Vl7Fm9eNyGzzjJ849EfyvBfOxaIqxiu0YFkkIbM7kMXEm9Xx98BYRacpq4aq6el
tTC/EE5h+EveI9vUd1KAWfHCtlgazDVWwizSlaJjvcIzRtua5OCrBW6RU7L6ZtNsXIgqPedDWiJN
KHDU2fXVQzFIfja+bIbxu7DW20vc29sfxWDpZdtGAw+ehPIz4u1gV8c6aBGV9OtuIk0HzdDcaYyG
kFw/gjpXtpWrU+2O6gQqKv7Tl/KxTmTjlRxY6Ms6UiklP3QA6rhsPOwXcJQLAPGcfuoDihzykibX
2o/ewzivYeD2up1wUQXcaEC1Gxg7Ie3gktTo4JC1PFY6ypYkCS+W7EjBwcx6+/d8h9s+bfb02sBk
xl18HNmNlV0/9HHpn8K0SRcCbq/sNlatEhxlqtLO7TJuMN+DTqFy1HXvVEz5qmzgrUd+lH4NPflg
R3r6gqouWEameW5SuzjIAcGYUQTTptad+A/llfkfdmVFbWJziDOoUj4OJpGJ6zQK+J5uRsExMBjK
t2TfMLIJr4neccL26di6g3VOR1Gw97aMcfpkeCjIGeRET9Aj7o4DlEqOBLKSix4rDRp9uiglqaFd
J74PDlzahIVm1Ue1u2YjRuOTFdEh0VoER8RHwEfjUfU51W9zcj/MtH6eXN981gpgJWmwStJignjb
do+AzuaDIyB/vaj+0DcyGGL/dGbnplEOE+zZxySZS3+4aeCZRbFQjMLsTprrvBnyoweRc5SJ4ALz
YiLcw9WqvXZO8U13AERxA4yHBHX0BWYd/S6HRFSAuLbjy5XbDibZGYhdEPg3J7Q4p6AvvF0v0xpi
yNAsf19jCVv9+gu4rpiblzfVq/qwFIjEsLgGc58frsMq4vRwuL2Uff33T//+Z3YHXKUrMG9uA5ee
doM9N4JWe745kmvoyOuq42CXYgC4C0KWiluvxeCq7iH/PmDstB9NADKyrK63N8inSOuAybK9vZWj
rPZmxVmUIXa+K01/btqY5gF0xzAn2ol7J+nzZWUUzv1EyXgsguGsnJpAsibUPEwnEL9t561zJmB4
c5GQBQ2UEyDmy4Ch6nWAxiP3MUdxQofbl0TrC39BX6sOaEKkiXyuzVh9apWcwCaE48XUCC/sG1df
FRXxQWSm0Mkd/LveN8w9OA+IiTPpyRmMLebT6tgM92U7g1XZ7gjAtr7cKh+Omdol3N2KIrNUuMjN
2WHcO/XV6tP3kSjAg4RZT1h9vOgcWHi3F5/aE226MVzKQdePxLWROcv6vKrNNn0SsBlAlm00I7Tc
bRvnNtemgryrE+3FRitgFDbjOdK0BPEk8FdNa0BkzuNFB1pwgMRtqU96rG/SgC0/m6y/mRppX8H5
12HL3AaHHQ2oHc4fQLu3obCeExLmjguUvvVas3TtknM33HlhWX8q5fjZZJ6+NdqEryWirbtPRVSd
bi9933jrIQUoX5dg8TntywCHDIupaCnN8dp+xdVOrhdzl+4ui3COI0FBapjgye26QHIXpTsqz2GX
2gS/LC1VDMfUho+bWtAq5p0hNMsAAXzSLauojbc41Hj4leng+SrLBfTF+mqkzcrrCQxOMdz8YUH4
YDyYzyxyVqjYtkULnMbDhwUBbIBslc5mf8OvFIWxda1WW95aTzYiwUfbvVSDs7I0lcerjnn9wYhL
mpVaFe+noSY1eV7ZrXk5YTIMH9Eq/WVXFvqybJzszK5+mFrx7AyTc+1K+RJ37vi5oM1zFwx1fkx0
fVMUUXLNdW9NX2E1JhYlk7AgXAphrMN8Cg+Clu0fpiC/nLr5xXFusCmg6bFtzpI/n1s9LYvjuifZ
Hs0hnd06E7z+WOH8v24tY0gc/Zx3etBz0lQz3eMR8DibziZlbIbZwZ/yz50TDQ9lphvX1reXIh3V
wg2NYnPb++F1qVMrje+/XwWtXxdBl9YrgxzLcgidu2lx/jFf7rU+0AqYL3f9MH0ZrQaPXtyXq05f
N4w498Go20tYruRQx553yTLmlU3QZ1srTBgxwypidKvCbdzpzVo1BF6Mdfl0uwHIY7O5ibHbw+zW
97efDKJ/NoGbDN7uJjUYxm68R/J+teoxvJhV/II/I1tWxI+/Oj7ZlEX1ENRu8YKvbPGjb66FsDmn
Ev5B149Yt930u1FPwAWGTyOqphVbNwAns6kP+vyTMVOUfv+d3fzV/+xW2+j0MOpQAWBo0eXHGrKz
+hCpJjEUtA/8eB8G3rQ3Lf01Jgh0q0u6X2BqvMvtJ98FiBClYFSIpVl5RLu/mBTiZ+UD6HS6/rsj
+resGbxzOkMYxgLKIHERxTIh/fcx0fS1VdfySZoAfSiV8Qimc6vKrOawmehbWYOvLMzAWhtAChYs
k9WDkGl1KvJs3ZuzwXT0zPhP/Ylf935XYC+ip63QD9sf+0ywXZRvdxiEc4p42AuQhjutJrCuFCQ4
t84KkWm8HlrbPCExtU7CdZON63AucYfIPY5h9OnWJO0CZZ2anEIo6ON2Y4fx2faqiJye//VCvF90
0Ebv5ffXUP5sJJrHdLPlimIOC5eD2ebDMxs59DBSmNl/h2dXofOJeMHwMgj7jWHFZzphjINNM7vW
WZdfo0JfFPhHHirIrdfcMkDBpmG9Na1sJfE1Hx0APRtmgwQXd2F8RWEkl3LsrJXn6hrt8SS/u2lN
iNKON5Hw3jUnFcdWNQC4rfEQ2W70OKC9J5WBmDSkCsFg1kd8rhuIhOmy72uxZ8hVX0dXf6phEUqi
5Ay3Vm/QR+w7r62r+7RrUK1ZxXUwWArDdJrjmOY6q+Zw48cEczdm5t2N6HiWP5YqEBRfaXAB1Jlf
VOJq0PMrUCjCIJxopmjdOpvEC3/SohnZlabBgaaxuBsToCdTTEbx7y+M+KXG5sI4ps6NxcAXo92H
qiwcAviwktxLOwVSTA/Oeo5NfzeM/deumhgtCFk9O4H5VfXD55708XUSCkwjqjNfvayDZ0jwTIHT
MlZUwGNUmltbUQIYYfOHdd/+OLXiHsLsJxBkItHBrvXhHsISOhUZCo47osAfRM8lvrXd/EnAl5jf
kjaRb3ombQTUECSBre2bXVvNWu+K8XB7aQISdvRMPcNI4WxchOWBlEWx4QhZ308YTMfORhaf11X0
0HeEfA8Axm/w5cjy1QYh+PfbO0cTgHizsWHnNOp7o6/dszITcekJOoLcN498FrTl+vtbOoHM85Z1
SwJ376vqVA1kTsWC0NVq/hqLnDF9kmQCHRdve2k9h5wGTrrTgALSjD+MKX7VOOFJEgy8BF1r/vq4
nmZaHqR9yQD6R9XbN9qhypJVOwWoH1GqMUpP4LJSNeySeNJW8Tys5Iu5S9JLECbhqjLJHa2KSdub
g26/2WRpE5nTLO3/SdiZLTeOJFH2i2CGfXklCe6Ldin1ApMyU9h3BIDA188BVDPVnT1W9dA0UlJl
ixQQEe5+7z0OKS3fsz8LEFj2aMF4ZK7Asd0Mptd2Mn/889X7/3srpkv+AeP0eaj+51vRW2oEXSEb
6/vskU1mSFNmSaSLCG/Vc1J87J6gTELkxmGsHhIyjAmrrDjMFu1TKQKFkCMGuo5X7/E3KN9DtcQ6
mcuvPjEiZN5pPhCu7xz+2hFDFCpFWafropTG/l/ekfm/ggaN+RFvyWSzs/5HgYYoawgpyJN1mLsC
1Y+Znpci3n7hTWSvvSxOYqz3SpdjAxm9DyWLzWvRFzZI7JZMUBLD7gcneaTHuYrRL91nSpbd0bMD
ZNFaxSmGLbrtu7h7qAozRHNvcaKGFQ4tXRs3GovBGuVKey8deQSADFom2RvEgXOMD2xG7R5hvB0I
cBoL7XopDwzRDXejiSuA9oBscwgudbMjU/GmN7V90RFDXUYd3o6Xd8FZSab24mhUriUnLmskZzLQ
YoTAggw+WpSJEY7nIu1tv0imaQ2XdbwUdX4eYs245kQO3Isw2PatYj1188M8WKnjBHl08ynnX5xA
a2IFGhKj3JJeRZ7wmy0dFSvCUDm6eraBkEZpr0YPxjRkOyJcpc/HOiVq/zjOD1ZGmn5u0HmYBtIX
I+5vfF08FHqwpF1f3DywqC1oIki8dNsC9xWY7qi/oejcNb/60FbOTlnEa7TCNOv6GtOQkuK8IImo
GoryKR+IyiVaSPl0abQkwwBAt6vPStB7x4C27PdDleXKXsHphIKy3JAq0NxV1QBxy4xLJlqqymxL
VoT9GNlGDyo4yf20N4mgvoH7e+m8QpxpelpQ+toiTd4kKIpNbBFcEcHnJMsz2dRhVPxQR5ntdRSK
W4s56o+6MR9id7rF2RRvFBPMYNq4vxctXEliVt/0DCq0pt5PQlKRQoOyUY1ZZeI9TrNIwiUn/AWG
ckNkoCRwf7uIgruCESLJWvyfo1aE/02zLqpNa8+c7j5LRXRi4dyMfZ36FRv7XoO9+qr03YuKPHeF
o7r2ly2dfpHcuEHKod+D5eRDIjWuIUPQU9z0hBIZ5UGLC/w27JieTg5nbV+Xauyvkmw1JP1tCF3z
AWFEf+0qQoTieHzLyA44d20mThgJn8rMJQk3ceH0RKLeF6PdAlDq5Xs5z0pCd0K7ksbxmolOdzCt
7jPt2/JW5hFyYGxExFG06X65QEQxBER5r2pNFNvYVKNHjI/DPTQ1zo/DfVG2gC86s/wci4B61ZDJ
kwIKatXbyntfG9GjMMr6Eqak0fJp+IRTOeTduXEB2a1vaMCH9ZEtBBcSr1wHG5ihjhaDu0w7WbTC
T5PX0vuJQpPUu0F5zCKPY7wn30ro6P+8ellzzflfR3XG3hxRNQNLPHZx84+aFAoPTTcNSCUC/AH4
REH0/mTH53IAyRpBkWCQpqOo5VnIvH/T1KLdDDYCRaWbvB9k4G/p7Rl3Spw1RMdM+W4KYNksRZ2w
+ChKFT1KLA5zx/kc4jK+gCrfIVybRTgUrXrt1htNB6ZjalKnkTFVK8Be0dqzofX2RvPDECWsLRB8
GxSr9nXKZQdMTAkPVM+PfdhZb1GOPlG12gO+6PLF1NaiiuW72WjpzrLvvjfNSs3GbY7I6JT0qBaX
Z9n8TCGF658/VP1/zz3sbEj/tHmv1pw/26CMaTlUqiXnnkVatMxPlui7wJmbobb5WTuqd45mgX/R
KK+EOzv7VgH+tnKb0Tha2Xf0XqnCpKr4ysUUaFYlpNi7pTtY1KCY4yrUb//8m6Or/O90hFmFQ/bS
XLt4RC3R+PvjeKmS9EfEncms0QvfY0KC1/WcXNDOD67pycOgkqWR6FDUjdZL7htJ3CQz09vyE8uX
wErRg2X6scrsjAOzQU5QAU+J8DV2LS544+ANzs/llSRfSHJq3kGIhwUzNca1NuFfksgijTujeVty
7lCBKPfSK92jdbOaWzUVCLqoe5Yy6I+CiIMuZmuSKbam6jZPMa0Cp2gOoa7sYkX0J0dIqug5Di2P
kcwl6TjtybVkheoU54Uh469kcJqvJFh1caBgN/MEKSYONukstYmEIN2vp4DjZ3Bb24Wxs0ocyJm4
a/AKHypj+uCYadwh+TXu8pZs7JyG46Gopw6xfVez/lO8Lvt8iDbX1JPiydMEuXzcpmhGpmlV4R/Z
IHGruat69z6JjU1MTNwTaUrKiW8yiA1CDvLCDA5NFh/wzRivaVo/FVgbYxHfhbSJfxZtelfQ5vou
ZEJoWnmbBg+GWho7z1J9JWuj7TJ0C2zSTKNCnCKtIc97cFGUk7frK54NOskiBTbxevlZJWTWUZS8
oRqwNkUPPiFtwqeFdGpyx/l5agGsbaPUR8hDWKhwIO3a3g/LTQeoZt1NGUTqN10DnYP8UJwoOZci
tBHVPkHb1B4j1fmt9ibWVBMsiRs/QArPdrFH2DcpUdqeqIfqgF8zxTRs7dC/B1tPxK0/2ZP3OoBh
XZk9ex9hN4xLu4TwgAgRjzrOAssWizjZStWxz+zyoiSttSpI3XnWq5aQo8xN1jjt72lDjYehhVk6
oBJ5xtsYnnW46isxv3SRTeqaddB0LWEUNwbDsbO1vx4MVaiHiuQcddaktTR8qA5AUi4v5fy1QJ8B
BDkhn7WSbnBLNDe0C9rOmZOYAgUNQV8NLJKzO5N1wiPL8xp6XXN1ZYyteH5WEOZHNZX2/vJdZ/6R
xi6KbTcLt2rVvqSBab4BiRqBRhrpNZSGtlc8GZ/6ziq3rZqb97ECfyPQo/QVkkq2Yu21XibNu5tR
qasCze6OAMTgEvSHuEzbF1K4zp4hqk/b6UE0g9HAsJrYZ+rQfNPlY/mJU2SlETp1CIEHEDYbTSca
z2gaWKZfiipgTtf8CtTcF3YaPoVKlD60czLuMDSnPKSfLiF/XLFxPaAO3dlgD7dBYJC0ATXbZ4J9
ho/mPDV1kDzZeL4ftNRqHuDbJfuxYb6yvAw89lst8UyAnk69Fxklbzg9CDfVHpeHpMnI7zeqy/LK
wxy11RTb2sR1/QhOOzuqYT6uY1WrfbOrhmsSKZxt5weQh/16qnRx9CrT2YPYmHYcUuunHhJ2TOe8
qPKw2AxGJc7fT4XOxjLzeRwktgdQO4eEgADJevOsNpZ6qHt4kE03cAQoR4JdK/Vkzht/l0/qqRoL
8uVcxeIxIMoBRBecpWiCL0PQ1zWiKbDFvM7JeAZeLA8I4cekzvZ0Mz48mDa1SOovmlt3alGHPwIy
s3H2Eqoaj3sFRc0GVLR2nZhBXcU0TleC3gY12RKv1vv9rAw0gbqcG51gNpo1OPqRVvRdJR+XNFZ7
QABdCbM6lZkXn72IQ1CTURE3pt3t2JXkswFWgwUGFtjInOF5EhO0M1Ptt0blfNWT82HWQLy9Gedd
dAjZwDDjjeCW1CPu0FSJniXiZ0NT7rSJLFqEhcw1kx8WBr4EO1YepDcxODAlZqQ4CXk+LuqNiAnB
K3Sc8mYJgFyfUeRaOZqrcMaTqxUuGocTjDGjy2P+cp4bPJCMybnvhe0M0KYwjkloD34xWvABdBz8
mfpYxeInUe37hEypvWdg9ibrI962M0ZdKQlPbw3Si1O/Bla0yU17pWvl4HvTIZfFhzHNQJEkxJcG
120GjyfVpciMCarO+EFqALQiCoUDpjuMpVNg7gqrMdaxPsl1CbcjE6zTNSaFEUY8x11ksVVarHFh
vHoJIHnRRjezHD/IV8tWCqz5HkHiKhtQ/c0Y+ow7amyyZyN0sh3o4fuCf+sUw65HnsPlX5e/unFU
jyoyU0LojNaXgpKig4rrmbWHlYx+l2egffUuxqRmGzclbhlPXboqFaFtKi1gFvaAR5ItsiWXQWPy
4gcEX6yr0qiuGWv8qvdUdWWr5rPqobDGEzBtB6btG731U43aPgSuQSWVMYAaCdjvP/IaP47tWK+2
hNWASfM+ibrf3IOfGNOFeQPFdN8bcov0CB4VVtKVqqA6GQJ9zXaBOI5hJaEl2UaGZuqPKY6lSimA
7rjBMeqmswjr5FIWmAWldF5ihdFWQYHVsCFuWqu/iDyMV4wb+zNnRYIAIZZbwGiK1tei7FQ1zMba
SkFBMlgKrAwLHm5xIln30Ykn99BP7I/yt92OgDr7bWBBf+ui5ksD/rmmzD4HaRJsAofUCxvmbAVE
4Ag6/UbHzlj1nfEydHm4UU1xzwfP1qYRqZhSeajBcMLaSd6tw0xMHwly1VBPOfxFNzXmkngkUtbs
DOS7AyfatE/euzb0a6+c8HwF1VqJUGwECfSv5wHi+TGzoTMJS0/WpTnx3mwgTFrTrQX+DEL+vHev
+3IdO18TZv5QuEm8zhL7oxMAjVUSn9Ys98Z8Qo/3tt0h68GeiFvF7egRG+XvmNYfEZFYs+qYywGl
IMuPq8XroulQOrQEyuPA+j0m1VMZFh/FqG4qkX41njHtp+AOBeueO6zYZ6FeHpm7Qrsr34ywN9eJ
TWoXBwPWC3ykJVLlzjYQ+jwk0xwQXQl+vBtWsu9pIeNtICzqICwhd3RrQU+hmZFdE25DGlHbjp4R
/FaUaw2pYOesNfpDWby5LjHQqcOKWQCXe0zHFMIdNPow0Df8Se1NMBVEX1bI/3N3a/TdjTyEr4Ho
bkptIiS0MT7YEktqy9Fh7QhkbRL7Y5npe05AXGUCZJ2uk3bDr+zb0ri4TgQRQJ2OQ1OgnWydYd0Y
xp2Lh2LubLDf+vZYqH7nuG8RE4N1ojvHOg9vOtLTVTMA2xj7YUd8tdzmthcARwnqtUzrw2hpODMD
9WjW1fuU0KG2ddC4Ncu9/ph6VKHCBKs3VW+VOp/0aK3PEQunEFkUi2aDnFgk9Au80ffa4FnPJ6CX
rkqMINPTbDjWkmidnixUX3YJoqQSpX2+jbCrMg7c0U4nat7hbC0wVtCewYUdkZfGeddRvxJly2S5
AhpXwMUy7b0hoFaOtPuzUr66iZGua2/YmiWoEL3WGz9I31qTIUk6sV4H0BQKbZjDRCw/HSZSmDwS
g3oD2U3TXNuqJYPHILGSrkhzGqR+jFSK6cbpcFgyLhsTDFNlijmrDuseyKTtrdqq/gocmJeCEmkN
y+7XSJbzRavtQ51EW5loj2GQpyvmHl9pmJwLRMGxnYAXaUZSMNyNGII9ROWXoZ2JtBA51tBBFT+Y
CFHvaLA6wWRvNIyOfq7XH6Vl4IMil2NtjgxM3BpxR8uAuMqIbWsttYY5yaFNb19ijYmf1SubcZDJ
KpRpuMvGbB6jl/dgH9OV7u7C3K45h8W/p7GC8tuAH0pyECJwZW9eVH11ZXJLWnCOkUANnKTbzNNf
CuFOJLyRN1+UnCkINNqmQ8Cakhv1dlQEcjWRrkEfHzm7jUC7wk+ywYhSzu6jQN6lrnnHGeLJ6WZ/
4mA9W6yBojPytd2Gx6FALiWGkMGD96FNGQlhxhsZsr6mhOTjBK9Vy3scYudZgSpSGmw8CKBhVpT9
TF+2f4KPt/eJAwC47nyrTsnDRE3W1S3oFi84Frb1GIUMPN3RwYgR6iyzLINxfuRP+mCXxiO6OvUM
sv0cY/9OMYKWWCu1Boo6C5psu3smTLtk+CIT/GibQl5Y760Hu0MnkUPOHXQ8d3ZtiQOYz/XoxK+q
Ue9kmOCVrnZ5H5GK1CYXAM+nARer1u04qhHcOje14SfVRO87WoTsJdfeI7IMVsHox6rarzvYhLxX
qAGkdhFIW9cerBRkimr8m/Ol5aMuuZFPve0mfu3O/HIcTqco1Os7eiiky6LcbvKGi82SnzqKOJGK
cW+bEW0CpdZYj3tjG1EK8m1ZZ1uE/nLPgrUjlfCVnCRzrbSOh6rb2kJi9JC3R8YewTXD+dzZsV1z
4mLn0entbKpNbesvTZv9cEavJYQdg0yikvGQtD9ylwOHJbpqo2GWKVxjHRoDDblBsFxMxiotIjbq
vNkYgbGvRg8GeUKKDwf+H47Zz9CVyXdcSW8g1+iMawF9OBTTVUusD92uSuSBD++4X8Uldt6yDL/6
Ln1Qk7Wc9Gnd0/j0WaPhemiM6NWskNsxs6+cRo1zaIZnSs8N2I3Kj2N7hRQep8dA4WGzpIk5vH4I
2L4MQp1rDQnIGBODVKClWT6XSLDOGmPfntBIfU1l+M4tG/mt1ViruKlAMhPfaoLbhfLn7JCeOFvi
3GKboaLOik8IlVwXxkmLfxsk1MdOvbbd5ugJjqxhMBk7zFm44Wj6IwGKjoNBEiUCkVVi8x9HOow3
MXloxiVtFJc9Ry1/RjTBVg5l2MrpH2NMiSt0Cydd7X83vdi4OkRjSTezDxI/rG1zbdbWmzdxrHHU
8ZXoPlK2wF4eqhSbxcyJsXBS9a6GIzRwIerW9JSMotpEtU6ibAm8AczH2kyp0cOhEpuczMeNk6DD
4D8xCP70ha8SntxCjViZom9AhU3OFkLEXYgvZDs4bYvcrToUbW6tRqX8GSDrDluuUS2bx3oJ5Bc7
1/ZTa9lUtZx7orT7EoqGsW8iBq5mdm66T11VhDeWYGdl26BjAL7gyfalSpO8TrPusVMbFbU07PXl
ZTl/jRBq/vCHMlYjgs1s/Wm0O+R/g/0vHTPnz16f7TmqrjsI29wlPfCPGafS0M4M0CpwRy+cmwr8
qQFPhxFLcVymGFnfpA8i95lTRn7Vdsk5TQq5RwDPu0PK1sR2fFxmWopjbxRPu+o06basgeVj1pLX
LaCu+cHoGYizrPbYGLxxSEQGU15e1sH/NbsN3jnIUg3c0vhUlYp3jSZU7aVHKvi3Wl3YIidyzNG4
N1ZlVU+EueibzHDDR2sExN2pVXqM5oY3vqj7cmpwH2dqclCqzr5L2XxckVe7CH3vKhvz9v5KIonq
j3MMh2zMH81izUPEXu0aAXoayIS1M9NGhx6l/KCbPl6FmEcIloUHanhzqr68oNz768Ep5CXuDPtf
BnTanx1NB+UuLVZc2DYpnvDJ/lt9JMOuoRuhmqsK1WQFh61OPIf3avWrAb7tjtAMZvlw5RUdLNMQ
Wu2syUBxNdUWKmgl4whGEGHh/YtIRPtTJMIEn6k19ytsV4RFf07yUxrcXsZJl9IrFnvBUBaa4vBq
OcALe1WWxxAarcsdIo4mdtbv2WzSBghKVWrYFBXAv3Sutfmz+M9xAL+Si2KVKgydGtlCf1zNeCRt
J0KHTYOXAQhWRvPaF13jEweH4WIantSh/Uns9zHNmrsRd93FUGNjvQAl/7kVbcJr+POXMdGkmh7+
HlOzHVOfv/8f0qs+CKJQjjWbiIJ0TG3Ga8/fYRDltuvmaJJm6o9NGF7DXm1PuKfNU6hl9tbLIvPe
zUh9UVnMMvI+NnmsBtAOvfZSF3TaZ3+fntvtQTe1d4sEyg2jtMiHHdjelm8aZsrZHbhtEaqExaAy
bYPeeHYmzkrLy0zRXlxnyGeJYrhF8YZfZJqFyEHlbnvDfv1LuMccw7IRMi1QobqvUV8WpAy3iL1W
bhrSUHUxoxCvyaWp9YrfEuO5/Cx1xMBhrHD9dugrv1Fm0k3urUN8kp+eAE3cImzeTZmXb0tLKfzE
ErM2JZd+VZvRBp5si38aFx5qGbJvZAo6UJ0fcpEaCAOwY1j1PRnx93qSY1zoAj7X73lFqLuPNtvu
nAmFkSSh7+mXDSSNb7NFrKdoxxDLnyTs5r3axpcFnUHv78majI6BsaY9ubZ4MBnBXKGBak8cfVAv
SAI3A2hhCNYCyAYuYakB09c8wBEbDFAQFbUDkEApQE1KfM+kEbVYj431GKMr7rLGvOWEMYqwedZK
jDcUU945SRNtDw0voGLq8KxaysVto+gGiEFsvxflyTWi7ZApzl3keRvXjo1TE4Hy6zmlFE73jdYL
dM29I64sPqIg4ppjs12nniQeqO1oQpnG0F6mkLSnLizOQK+Ls9FMfz2Lzp0SnSeDjKXVFICn9hjy
nQO7mi5jiewrNmLmFsI6cPtgjQi14mG7PCJ/KB+8lDSiIUFZ2BXJsHeiMd9VXvcuEcXfTML1N4Su
m0fCZ4ASFFGNFwZcQMiVNY0Xxo8W3C2rYEXzSF/VYx3gNNYXJaiaresV7gFEDcaU1sx2igSrAFaC
NEHdxQQFQuW56aaQhn2d79A1pbPpeEgEOYPZ9IB3uGFygYEwRp3zfdPNzxRT3staLffLlzSlYxjo
DC+jl7xNVWluK68nsqhUSxA9oJS9DrAOKj2mWjHzEAuGIRorQIgrBf0vWcQT8nhpdXf1/DDk7vE7
7CsIYnr2QzpcAHV391lmvcT1o5XKkKNnTV/Uiysd+4ABWks64KByfJdp5Z0wD2mkYvEgFdPYlDa0
SoUlAzsLD8JkCJwP8m55pVqc/oLZyR8RJjVLDBkDBdflGTuHfSgD9dFt7ZtdBt5TiqN1M1oiAoZg
/9AXm0LzKFvO/72TO76q5soZBL0BHdfOTriRgotitOZad0rtEwW0TDe9HEiJNtK7nLyUh9YoFE7I
5nRzWyFWfYbAOrgwbWhPuKS8atV1ULb7nHhpkyCdA237XT2rmYlJJI4ml7TgSurdjVl3CB+TJOy3
k0b2qTdZ452l9ypBaux3aNHDW9C/O+Ekj7GFVoSGAie+5TV623I1SPFr8SXkXkW+hJFaUNoNtMFm
b13ZX3EGZlSAttPYfmuqdwjv5XFJceuVbbvs/UChHcJlsu5BWtR5TXYPvfL5+3sM39/DRZKRj9PG
bnQJ7pzAZa5YOOkmjcL5v2tGM78f5d3Ce3WoMrcxbgd+Bxh4qSyiC0PdbNOkUvPTXO0ugCI+MMVo
T31jZWSl/pZWzsI0jzm68VcTxDKitgHf17bKz6CgCJa9d6sQC12xFtTbYCTBKpmna008yrNRmb81
V9Dy5pZXgj2RCvRtBtkQ155VN8XlypUPf39VcXUCMVmK60/aB+bKLvALJq12KBY3QNpmG0I/q12F
7ntvACglBnr44fGXf0P3unJQY72L5jEi+ukxtfJ4Q5bg+ADyOfZjrRPbQJWJ36QTWv9FDtd2pa8X
ubIrzGEdZBDlVpMYXTxI/RCA1PLE930XjFhwjWqk9zjfgWWP25JGqweEcg636KgKjgxnzhArmMPX
LgLKoCw4MaOsMgfJEcNVaJUX+XghQWgsd5rFBzlK8V6guF97oFJJBePB+X/PPNMwWWV64t7CQr8k
mRfuGLUWK4u6HvFQ1yDbGONUPwPvCwI93I9Kcpdzf5/L+SHVEXfrbrVNmo7+Mzv5U+UphMwR9UM+
HyMYrLR2wlyR+cDXDGQfe9e9k4r95XVEfwXksYLCbYRP4IW6Wl4u32iD7slFsLnPHPrVMOW19Ozi
HG4iqVwQMUAszDniWEtaGuVhtFNQyGQS7dFUReK5DVwyfDWjvX3vf0i01f1/vqk6rcl1LQh6BESk
XUYWHblanurihYLKh4prnNXMCl/i0vvl9qFx+I6n6JAzr1w8faGotM/5iUoM8S0IgIcWLpK90BbP
XSNIcLCqnVAkbQHDuQw0JKaVQReUkGmwjFkRTiRV5ahe1ar8RMaPkEBV6b0lSVPdyq/G/BUNQ/2j
i3ttnzTcPP3kUY9zwvexAF76gkhxx4xMekhJNaN9s+mCj0v31U4P/VbU2NxU6HbLgh+JZNyMSUvj
zMFDKYLsVQ+YDqTSck+5KVxSNeRzoNcbodTF0eYuR/Xw91Pp0RGrVeftO6ApnLOahty0jiGeeVbq
thV7a1nNWtWLaGW6nh8qsLYlxv7VkpqxSJtaxZA3s/qok1x7YV4zHWTHjj6e2lBp7ywNDy25R4mf
WSaFrlbqA0u3ak6bYg6vV3slXGXXudFoR1vI4M0ZMpt3W1zAKdrgbY9cyM9sKToAZmMOExzlnVI1
0SN2P6gPkeGd7eUozkFeO5H0v7YrLzgRGrNyq3A4ZrM5NhpGANRqzWkS28O30fdvy2/n/AjI++1T
l9QWl36nylK+vMzsjk5FaqKImzINzh7q8B1gwGlbZJoDwsEqjqGW/l7sQChs5LcxqNSd8aTG2Uva
69pZc6g9SXzeLoe5Vhrpg82r1htv0GLDi2P3OIhaGM9VywhpeRk3znjvaRPQX/S0kJPyt1pTv+IR
GeL35UHfiurcykaLwR8DUs294tV7ZEziBKc6LcfVxEFdixvr2FQ0xHpXuQRAgAngKeV7lylsuJ7G
8RZi7uIYLbOWbEHSz79fDubQ7GPdpHExhdWjLPtPb2zcV41MrJxz3HF5SOdnMu5fRRMZFzKtwGEF
4e86MuRbyAbKVSz0nVVV8s2JMTupsY6ggJ/CyftZ6pcoKeNLraX+t2GoR2/3TtVAuyVg46JsNgFf
D9YWpon7HMruGaRdt0ZJi4bADutbUg+HEhE2E6c8fSEqYm3qhNx1mA/3k95Pu6qM4qeACC0WA/vc
IKe/hqBqUIZF9zX09kMjG584Fu1S2Z12yZCXXpaXScHfYsjqD+JyilsRi4JU04rTskHbenm5fENp
7+vFzy/dfi8HO1gDIsl/TmLdarn+OY3j7wbbzxKyRwgTkckCoX4+1lcOaMaKAWlCmuQck0PIW+3X
rW3gnCubfWWb5aqTtkoIRGvwm8vJr9PBQPhA4JhyhSNVbDnFMZdsCMIsHDw9U6kfuVG/6ydOBa2v
mhANAyWFkG5qRNM7hHsDP+sP4VAS6xSGAySzqtuVoTpcOFd1u0gZnW2qjT8n7rILx+JpnXZ681F6
0U3jjnomY1xjoqHTHs2oDMjOfIoqJd/kRNWimpyDE3I734hC5eV8OFu+a3XttLebXNkKRMk+DoJ+
PtkTrWkF2guooV8FQ/WrFjT6C6OyjZk342NTjmLfoGpdzb7gkzsAByTVhXjPNj0ur5avO2Nq1LjE
+RHr76cu+o1ws/xUp36EtqcebQkZGrWaXHmZE56WB2d+ViZoZNfL0xhs9x///vJv1F77W5kZpYti
btHOVakSbMbSLNgFMb7VKcY7ciq/84kk7c3Wdu1b7qTunUYAxDK47yamAkoX+m7sNPfB/GDlY7Gm
9FrleVk/JFFCE76NPoOZYJUJw5cY7LbqbHUOc+jVy8PykqPjsO5KfaQtEBjXRs/uKTaVg2krzTrp
CD3HxRr6llb3O3Zn4xkha0gFC0dO8fILx7LympgQYzG6534x1VAzE2H5dL4W9IF8Tx37wL0jn628
2iN3F5uSTZh2f14hhg3sX26HcMfpulcLC3qYy3o/mi7s4NlJCjrzOVVr70Rv+57BYnRefKjcBTum
dFz7miavTRJOV8Kn5dXMO6YWtXc3/68gxNxOjfFYhoHyIrT2xYw95eZir7w0Yf4RIJ5ivD0T35Kv
Jk2j5xTVwLarbe1o9FvPccZnp78zzbh6LchCuQK+f+Kj9VWykn5XLeXC7CidXP1mW6m6DSq0jI5V
izWGy5YolsF7sojx9/MsRTExZ9EYmpftpTaqxEaOtNGpiKO6omAK6bmmVU4U5jzYHPTqzSS2eNfN
JtCsbQm7SCPXX9SYE57EkxwYajCQy5+MfBxXYSEJB8kZ38ejlf/sBgoI7OLPnWL9rKLmNcpSiiIk
7RSSQ0gHKq8fQ0IKH9gQSIwCE7dzXTd+J4h08RouX0Zpi8/Qw5gfWP0zJNO3YRyUG61l8/nbY6rR
Zzow3jJBLsUPBbb9m6fscF+Q5ZWwU2dBe+egDTvScyT6NMSnQo80eLABmL4QeNWz15rUVHER/eC2
CFbK5JSs58Bv7JKpRjOMKW7HqqCbmrYfkRz2Liy4F7WjVaBz/FiHVfUVWop6KwWfwPKM8JVwO6HQ
vlFs87VKpQoHm7EmT4CVFSPbRwtchTrA+cVghsB+r9bpUafdPimViwZG9mYkY/5Ef55CQLbr3hMc
MNEnH1PBP+bmIXw6pw73lkWkWtKRxdGwImehEe1MHWessLRklzYoE6zZpNJpGwGf+NzB6N6ZZfXB
tUrErRb1tBqybQKtZzYDvaR5SprSOPUnlufoRXfodMcGoTvLd6uOEPzSgpLHPMedj+sM49RzOAIH
d1Rme6lHfeRFY7dL+afpKsQadG4uEUU+MOKLHyWS201il/mBbLXZUloQFbiLjKrfuUPKh1x0gS8r
meyka4l9gZf0eaRbp1HyfRJfSUBgIfObqsrLiBxzi9ZvOpTlYB/DikNb6erbQhLIpk9mdamc0fRH
tsLHwIvcFZ3jNzg31dWdr4dsvh6U+Xog/Q7pf4xJBMcuNCQqwTkFWU8d5a7DjiDjLqGGa0eSt/lv
bC/f/326W454hV6d+iWauU0R+NUJUQAkA8XFWhcp0KtQh9PV9+aDHihkdpXpk+NqeJJjr9kR5E2t
DexOxxtvlft67D6a1muePE9ke5M1bUeVv4+Yjt2El3Me0orqd8SfLBG/GwXEmJ4H4c6s2mILe5Ep
iJJkv3Jr40I5SmIz/2jRXW08zwO9grH8mhIsA2UnzV//2rBV94L0UbnZsqC4r2vq/Ti1H4vJCB5D
TwPnNRgXESr9pSxNZeW6Z7yn46tSNPnZhjm4roNGfUFxvuk08bIkabdBPmzsgtkiyNJHAIcPogX6
4ST9Oc6d7CUAWmRl7f/h6ryW21aibftFqALQiK/MUSIVLb+gbMsbqZHRSF9/B8B9zz73vrAISmWL
qbvXWnOOabxElbrbMy9PZkNL+sa4rXCnvHUuQX5+V5w76lvUszUq2aLVYMTkpjyHFjwszU7sq+FE
7TpOdfwsM2FJ1/xDUff7nplORauIPheMWcIyR/wkRLUvl2KhzXa9tfldOOVw9c00hM4vHNSSRQEI
uPD4rJJ1gSm1ug5Vq4ivSDkRz+Q43pN+r9UK2mpOJ8yGQ79bNNldmv5xgavaZDqvk5HYKxsGKimp
vGA4JR7A8EyK78zrOppnk34pjbY7TnH9NqinpERnB5/yiSZucwwHvTpxES2PTuopTEvnnYZAgkvX
LUHSWoQX1VX5Mc3fLcm64ZQqBjYUMq4dG/vT8PGEWpXXbUJvgEuWTBd03vpGmamxkVbq73JUDyS3
YjnZyMkUn8DoMBDlrrZLnJrReMezNXrksokZfyN/QtyYXkO0qy/LDd8CHXuIVewCNXYv/hP6NbLd
Eme7bAmdU+b3ptbB3FvaJrbYycfBI/uodPnX+6r5U48gD5raaQ+m4Q4fg9EdG3gKv/QYP0AncHhy
MmTKxllpuWGGmHKQVM52ucQ2dBoIRlkr0WPgWdw7gxneMmnuFF60V8P+F/3X6EzVF0ploc9JTHSs
c9Ffpxq15VhF/mZxGcVOZp/aBeFu9116xSdfwU6KgmPl28lL2Ofy9Piz0K9YfMULWAFeHa+jmddW
8rHceHWJ22whPVOxpbQ25292RjLvpYHvrPeosyb8hRxNe5iSKiU5a75raWl6lQbe6aBnua1ixudh
nJkPIiVLrdqUY+lZx7tBXy9ai6mmn2LW2rad/V6YFdQVC/BRzfT95cZPyDqy+ePX/z3WAlO4yjLa
1TotVJrrc9w9sKeNHQ/WxszGemezr25Y0FsONkl1zgaz3tAp/122IrosUQed1ZQnpg4kP8yjvdxQ
/QaWYrUvPKQ3c7UkEoFiIk6qjRBRfql9n5JgHrEMooajYUX/MAcJOFUEMLMnIyBRRTPVmmRvqHez
snkyPfSeUVhslsvWmNID0P+AdNOg3glFHHrpKuMtrcv6hFKEdX3s8nvZJ8GpSMwRbnjY/aaq3k6p
6fwAz9ns2nkMlkc2m+Fc3PZ8EP/XTWN2t8xgyj81+h9JetBfPfnTx8NLww51UkRqlSzK59jgBAO6
aUWILCZgA/jmbhpG9uehiA+4a6N7E6uHl9xDvv7aNhgIyV2dsMsh60k1HXGHg36HZupyAwvtrjez
vVmO72nDn/xobzqpFd+WQ6ayf9jSlbfWrtvnnlEwu1949uazvuv0CXb0+frfuyX0thR+3DX0CiLN
Rv1JFYZapWPjn2JF7GoM7BckaggeSlGSoVmepfNVszdwhZ+wvtOrm0vcatTRefVaemHY9RrVo88X
+4J1pnnGPMoYaOqsfxg/oIzLVXQZVBVf0jr47eU1Falqxm3tGtYqPZB+YP6tfO/V1fTpvbVIa9LV
3+XtazgevZC6vnLmjuv8ub77JatstBFDgq6r1Jyz6zftbwPw9KoJE/kJ7cjkg+Kmp55UiE3iMnqZ
pw4psQY3IMrnrjEpDtDBEUw/4ov32g5NoYeNKKOuarzivPR+SWJgEKPxbCW6+0uTM3G30zD6msCT
rrNKWOcAutlr61NfOmFzJys3umRd+GnwPD44rjPUhYC6XOnTehiK7EMGuoIfA6HJk38iz0++AwnM
cEy1z1gk09ZCNIDS1a6eaojxThO/LZjBvrJ+x+4wQldH55Ripj5PFUQlz2iDpzzwuq012t1LLksb
avrUfSQ6Hc02z5lmSFLGUOlVZ9fFfjufA5f9rLbfq9bo3w1d/6Nl/nxqiClmuyuAZpI6xm9m6QNL
e2W+ouimE1/1+b6x8n3dgguwZMsczPXnKAukX+tu6lEKzw8uPw4N27sUtD7ITWshbP9Pcs1yr0Ch
43oKzE5la/IbSWemldqpN9mwqSjmWzCj9FzmR50+8nZToz7Ihq6uuaWD9hzYVJy6QewyXy4/GHWz
GlaNU1XXprL9U+HJ7fLT/34l7Rnm1oP23sP4uY2gsY5ajkg0RwUFgI3HPDGoK2/jHtM3ITA6nsJE
D8u9W07q0s9i++Ve1n4x/WkJnfAZFBSepy6NBECrjSXyHEQiSLfQZIYM498lDMxjE9GGLwftm/kK
6r24JFKNKgWtpxOdNd/MLv/dgNmtkbS730vDMcz0GWUHW7PqzyPRx+fedcTaHh2VfpqRUM89x4ZN
60F1XFYTu2hABxRo3vVBkYkXN2sZ8iGJouR7QbLmTSKOcQqQElgOsCxb1ftlH1LKTi+9NNHZqivW
KLl1hIpe6ZEdczCdl3p2skZjO+yhOPQIIlkVfERCzWdLgNihM0+tlZlrm0X9a9CsWzHkE0/ikzXl
FLqo/0fqldfYZ6HuR3rrg65+hYXdHtIiMI+uIg/NNt11TeVwalKIRJHPiEIfW7kWTVt/eaHE6qk7
m8mZeQ3aVN49haN5dg/AJMZX1cNbdIfk2ht+/QvtC9+FygivCXvvzdZ4zWUvgqMgDmi7iF8mqp+V
cJhg/Nv7pYbfKsGcD+2WS+domFBDVQ0pgdCjVNBDG22AnZWifzZGpPO+C3dq2TuXBrjZe7htRPFH
6zT/XDreWSUM2Oig2memy79lU41MTLgqCQTCLGJVz0b8KwAndRtT31/DhT3p8wy8HoNyi8mLsaFi
KGDAm/mtFTzFqi/+0t3+R2E4fWdtTHaVDUqX9r+6ata2CvNVbKJGfyRHEPvnnVEDcPqZ99GxjZgH
R3/K8Xnw66O7UEAbvQAHA5pHyP6pnzsZC+akR5ClBCyL0M7VpsP9cak1ig9jtIa1XcTvw9Cr/WPY
rWQXnwtxUlntfLQj1kuEPD4JT+YZF6d9RFHKDJzu2JmVje56BpawMSGazv9bULBBjxkN7HTGqyyP
JfYf9skBg2UWPTXoUtb92EHDIjOebIVqW/PP7sLEtt/mbvMR6Q922/kyHoP0aiec+USzG1tED3CW
S4S3s26Rjqf10psYsOefesSyn0XDGYXZu/Fa4Cb2Wz/+4WOgOyYD6jZGEOYpBs+8sSGQpI6bvvt9
n+2tKiuPDCedO0k+E7mFgM6d0DrAGDDWsuu9bVx7WroVHh7iTiO7XYlPbaZ4+/PNcq/zCHGWAPUv
DPE+kG5M94YUzVtlixDwNqHrWh7l21zal4DG0TU3AsB7wN2+fJjY617XzHPb+fG7TpwC4F/jtMgc
HlRv3TXHA9ua4OiWjLcu0m5Me7QPsx6/hiwN3usgYRwRqpXp4LLzHb48ssz/LfRiHzfjfwfqpeeo
5fGwxw/z3ngjwzyc9f0xd4Y7Hnmv1uMV494etkzIgWIe/i33Oqf6qTwGV0u7bnKN8MnRyQPWnhZb
N5OVVTJF04pjgX0p0+GIt6PeqDm2KyJOIHKN/N4aunFs59kz/WFAi1P+rhxcL8gEfvYVcVh1YJDR
aSbuNXFbeFvGhI05z8HLDzrORysZDHz+cTFHydyUUU98CVgvQ60qEFGGU3WJSU32qgBNpQ2/61An
BCPmZZ1eSCI/F2VrHpwuC04NhXg1E1mWn2VIli5l1TyVQS0U9VAwsSLoKKQQtZy8Bhxt66loLzWU
jGycb54RAGNdMGGxJ6a1+5iVuQQzFG4WbjWv+5FEBiui91sb5QteI5iXwj4SEYWTtAHCm5nhX0Ew
xQ55xLCyy3F80qsWOUKSlgkq39A6iopIsBGRX6dl0cnP05MBlnhc1YShH1M9+rc6db2p3z8+Kg+Q
LAzemN4C5c4oB/LFJxFu2qR01xazIcakJt9QxeAcv8pukQGG2Fdf5isR60xUl+el6F/cnVC/NwMs
WzuCyLfUSTThh/2CCe6dkHArU482Cy1B0Ne7BKJ2NxZsgXUQcD5hIB9fwIoDEpnnJkH5phVj/pn6
TYPIIc7YHkqxjaZQOwYqeZM9H2u76Xdha4jzMlT3QtowIVT/Y1mmb7msyRv3rGdDJrRASr24aYwL
KR2b5oAxITs7pYOovRZ3LTejH42jUdpTLUySoeLsI1hkWEHtx+uybTG9RNXv0qR9alEJvjE/epVG
VBx9zlR7kQWoomiO7m0iwt512a0er3J7KOeBfjnBu+Dv2OC8Uz/6uH95/HgCmiE1DxtY6WorMbnN
EQLGI+qvdbUP5PrBPkLwbJE74jSm843BCqXOMfQDua+MGTYw2wRhXlbEFDXTVnNb/6Mf4FMTquW1
JoJ5o7kV+sWaBTyiWBZSsC0PXiCyBP9Rjzu9He0rXonNhNN2k6R6eDDy9ENGsfZEu8dea8UUbDUL
PXLfMWbqk3l+gJS/M5FheYidnuhjfOiyyW6lp928vB9PNHUQi/Rl9WUCy1wtN1Gh3G27UIAxYo60
xR6iBzRZ5Mpw9llFsz50rGzjuNBbe58JUcBskoiYgP5F7RXG1dL27ADFU+OYR5sG4HGhPzD7re2w
2GuBsnCa6adl+mDP7APGq2no81WeQQBd1g1Yn71xT2ZutY3bqtrUmEGwf6AIEnG0JTsX6DgD9Ucr
pkJCdIxq96lF/PMjcEe5LaNu8/gSAS9JEivCf1iKz6igI1tqHlhr2xxfoZTurXqCTC5xEC2jCB1D
QUz0OEYHmpdaZn/2WpZ8RxIlSkccnFsyJ1xorAFy013LZx7VNww1XNvNubFLexNWnCLsxmkvy02k
6z9NRiIcycHEs7im7TEWSO/iACl3AcAG+gALYEYY3yKfJFt4NDZJzdJnUKBUimAceyx3TN8k37bM
evZ9nXyb2rkvX62gsdgZ8/65CTauDRrFVcFcmc0fyL+eSvrvMIc+ZxtaD87Em7BRQG14fMZCXUtW
mcAiwO4p1mpuSYRmJg+NRPFdsVyvWoTI50mU4hDXxLb0w4Sql5rsCN+vuWsR6pXl0igx0C0Q+Cgk
8TxuyYmAqbVq6t75QBtwpBlPF7gaNwspq6EO2WqMB+/0r0w817w2Zc1zSjO156Vpav/ZNTKG6Isq
UTrdi6p8/39d8gZoj2iXPiskTSLOur0k1KzonOQ81dU/yye0QHrFVKOnNZYn0IzrsIdJ7ZFdUNyr
2mOm34s2OCajvpWzVmdB+NPzUocsfmEDIB+PdZiJtaDR5+FA9Uyoz/4Q+Td4gH9oyuz7EF2L60fu
OSnVb9MJyHeYT019yP4lJZw+0vKKS9LJ8IXh6k6rxHdr42FJLPF/hWtpal1UzEAzr01GzRK6Dn81
pNW4Enipkph8BivLyBisjWTVdfKtzGnIkitlHwcn73ZZYKjPbsi2jBzTNzKT5StgBYhQqB8i2nwP
6VSSqvD8+GZks+5b9XAXhAcgPZp36n8PqAX9hkpq4ih6MjSNmT1ZG/BRwnJI6NXL1z5oo99aOOu/
OzGblrzuFAsbY/Rkfrg1h7Pc90mTdMUAmIvj7n83i5xhucx7612bI+6MsML3PIeIkEUVvikQh/u4
6tjxLeXsIpNt1k1AECw8hcksVk1D0toCVsCC5m9rjxUDaD8BazI3n8YaU3WPBrGlw3BIVBHvOhMG
27wk+VFmr/M4ibYRmVb4IOoSeChYB+sYlEQdx91EaTAPlVkrzmUaFPsGlM9XWr3VQUHwfDFIhi3x
q+EW2l8B4qCh0l4ZuYWwAqEVvfy5SaUFItGYQCaICCycFloXethQBd+auUcTQfv0SoNto8SfH8Ig
O8R5m+9NaWnvXeffk9Yy0E7kBQV+5OODaUJ4Z25u7SkjngHrI/vuLFheQNWnrR11xd53IuutCr7K
ptP/AjH6HnjTnzSkw5xcm2qdEy31vtwjjramm4Hg+mibVb8K5xGKcliDamu8y8zpXt2WJcKW6Y2P
qoYgkiFtODg/6tI3D0tuUmRmd0QO4/GhI6tQWfCND8+AO2wwOub4c0qRmOqD5uPYUO6TcnKbLuDa
BILDfhDpRwgb2iYtkq+oU0SdBl71w3Nr7+JicqqdEX+uU8JX4jyyW5pOlju5h14HnOiEfCEtAFQ7
BOzlDYo0emvqBhc3/ToqDbnLZ5VWCPE+7JJ2u2i2NLA6u+VeKFy56xmersNq+tk5arhWnoz3QZTC
VEgiRqJd/RqU6M3GhlAcuiHuiZwAcz9KAYAxZ1ABNcq4F1li3FMTiAiLnQhac99gcl037BbH2Ceg
dlmA4sH9pWoHHBHz/ZfMt67uVPzRCdV7ToDHI/hN+brkiL5Tyw0OrbJe2ynRzjLqMhze/IO69Isf
+Cf+FBbjbqjB6yh1o5cYm9SeAT0Yb1c/wFmvqPDimyntjjhY+b3glTrH+kVomX0YKGMRAZJHqHEu
hmmSZn/Szjvgu0l/BIFCcjPUxakk9nfV2HbI9IfGQGtPv5QexGjuiFhLhwFYXxVZKzPFpLMs5KMH
2j1P6ptBa62zOvNdammyaYTmHhmeZyB7M2s9AJogX1KVjMIRgGwm4dsHR9XjKx3oXZqiqjIJVrn0
tmxvcYmxDKa2s0WZIt61mOzgLPqB2Yc02b58Wmp7FniKqP5Vy//2s5ooM+Y/zc3o0yqXlrLQ9rCB
XkPZpG9S6nwxZwvNY+lzlPm+tMQrmcC1D1BULC1xEnPXuPb3hl6po4pb78NJxy0K8fGnEyKxRNym
HTUl/mg43JgA69bNCb16YxLed+YQFb1ZvBAEP9700Ew/Mxl/lFkyfE1tnUBpSKZXy5PNthvjXdCp
k9vZFnhK8dNGmUITuo2eWDGjJxUYLQWsU+xzvQBEhpkPFXfWvUUpAgewNj8GhehLZ7Pb6P70xD7x
Ug0VrQS8zPcs9FAHu263V8KOXyXkACqHqwmqej36QI/DXPtaZPWPPsFYljqWww5psMqynTcOTzQU
sx0KcLJrlYedIGkAeE9DtR781r051hCt5Qi9psowWWao/69Cq627rKfv5b0o/ufxnlEdlriYCUBI
APPCLUaPeI6TvvrsjP4inOCX1ZL5JwNPPOkmviLdwH+c2YgYc6ejw8enY8OpE10rLOaO9i56FaCE
gllhjEb3R0LU8jrJcEkBNQq2A5y8rRWZn1pkMMKJaye6QNTwhvGHTehD1xX9oWvbZF+aJjBZdGdP
ik5QUmZP1RATF28B4xvnzUJktErRZUP3jk3zOHTmr0gCmTQrvp4oA/MfIPUmgKOfht1aUOMIOe3t
Nv8I/QkDL+0rnDt58WIgX16l0hxOXUEYlijz5pIE2T0Jmvo2NlV1cVXWbDSEuButkt429Qf7JCi8
10MckFZJ83xfu5a7Lf0GfYPjfBqVV19oljSXwSzljuk8ucX+38W5Imb7SkaM14qPT3DGuBpg8tuT
9SK3hS3GW5WIDzSw5V2XJFuYpv/HFgTgBCG6w6UP8l9bpDO1Xalrl8ku6U8OYi+NyqAfScNI6wi8
w648zzEkSnU3LD99XIwJja5G98Q7VSs5dJ5FtQavZ50V2XRYWvJhgug2IfEwpByI59OiLGrrOAZD
v/YKZ9gVU8cyOnc2gfWqtekVuHZiedMiN/oCSGT1KRB0rfn3TppvdSMNPxKtVc8RLkA8gYrqD9Eb
QcorgwbSPRnbL9+b21s+ks0wSLzL41SO2nXGNbvFKq4sATDK7ncOY4zdEBXyteGU6ovwqZxz3KHk
lpd6mjipzpcGJP/DxHR74x7BHFU5yDFJlOoQmAgiCRFWe7iv9RtzfIafmVX8FdrLyGa/fvhxHmuR
FbPOJSLQL53Msk0Jy/BNBMWbmzJqQFry0/UiDnUpXZqqQjTRpeXr8tIggdsiyDuydjb3jp4cOQLy
g+mdeJ/EbNXuFB84LZ51NK3as1iheYZQ/dbw7mxdzfF24Grx9wI9vcQEsFs+upvFMkFJEhzSCTtw
KmK0xUneITjK7VettY+y6YZnkm/sV2jfLvNnHZF0A1SlxbxwK3ILjQ3dYZ15/nHM4vHGsd7dtJ3t
Y1VqYc6w3+1d12PS7+Dnr3s13h+jswBf7iYs6uHaSppfqB7qPWcPZ8e5e9wuJgtwMf9eqnZS79Nt
ifowJMq5ZGL+EM307yTM09lZjlcoQweBh61vnsmbv3iOlZF0KDkblCF1JD9YZ4uuF2lTtfbimMPo
3OlFbCVWMUa7cyIwxJMm/SAlNrQDn/olakY3e553QKJTYLqocSQDsCZ0YbBayU/hRVe7G8U3m+4V
AjgU+kJcFq9kUJFKVU/ek6jxHOb5CDSBVLeRUKEdMbrei6ZTvpU2q6MKj9mjqg5RHnnCsfkPi5PV
R8ldx3+DwF7vtnlmIXxi+PTxuJcgX1qWd8Os01UZFognZe28pBz4H+DB5e+QAG839LimLua9q4ze
PjNbq49tWL0Vhb7t0aoSd+BMG1a7+LucOlzGVdefXKK1aXr6LBhd8cMkH3SbtQx2ly41J8jN4/VR
nkWcwLzzGEmIbIjd5DQYwa42quZjQgh69Oqh4Rhum+u4B4qWmNXWscPgb12ZL6XuvoXlWL1Zvvym
bZP+whL13Q8VUAKj/9Kc7MTuZn0mIzlmjBqZyQ9Rso7cZAN5Qd47EdHEHn1MOu2g7/PCsaE/6b+X
I0uQDvK5Qw2I2xY+hcGetYMy/U8/pyH7UW0d/MaH3ZNkN3OYEPJTYT+6ZnqYKz7ssQW1Iug+Q6px
5JEvD8Orp26l8OQqcib5QTnNK5fn9bOqjPpgJjNjBZybxsH7tfKD+hQSLr6qZgnf8ljY/XULaPeN
7X7olbR2TPo+QixnOPIq8embJMjrppZcjCU2oUozZKAx7JIY2d7GnodC5GKOh8faQqx1cl1YsR71
9x73/jksvGE1b9Z/+v4rUCEHu3EiJnlNhTKBPijRvmRmR6fWSM3XwaV7n8reJV2GJnwMIAzEKB4D
fSa1UtkgXJyJoaDGnj20KueubKKtXvTmzy5xV0rJYk81jNJ+xsC6DvyYIRDdQSzbBHYyUYTiZcwK
fS2CLj2G9Ss+evEehPCKUmbUGyxI7r4OE6r6eEwvlsdzNXJX3a26Z4ZklddJ5tomKHvcS4Ynx9Pj
bsCweEu7jrxM4IV1XH+jRgNfVOX7ljhPPOfMauc1UzdHhW3kyVWl/lQxyt/3oJwvjxewdxH1uwnC
ywKd8MMZZFfNpXaEtS3nm4Up2sOv0cXBpxNz/P8E+Kmp59uHznGKxqdMS5HN+wBr/5sltUw8iIlg
kjNbnjI1kDPHIRWxP4M71bxkIqFyKj21kjDhz4+/jHDRVTBLkBbfTRNNBLJGerfxlua11CH3kORy
6CPprsJ6EBfLkuEhZZb5uLcUQrhdGk7EZXOPvMg4mxwuQVgSJLusbX6ORCuKxrltWZ4Wum6gg6cK
QyhaiZGhtqg6WrkOtK4pCkLijqdsRcVk/w4Q8vnspu9d2f8ApwckNA/d7dLmW9adLjCbTTW4vycb
q0hnK/tFFFKuvbRgr7PEU5zo+lp3mCAVAtOCgUyowYVBiOhUvohMAMYzZjRFMGrhOvfFtw5b7JSF
abtJsibeS1E39A/T5iKJi6POJoIkNo1gzT+uPTVYgzlbU+XTXDhrhZP9ne/kAJb/jml7Zk/Kl0f+
3x9pEOqW31l+mfYXY19yzwvD4QWZcucWRpKOJlPxLTLOhuUBy7sotOGCtwVpFk2oLz5S2H6BsD37
XuI+0xMrmWm42hc5KRzG/jPAL/fc2RSfuFuvePY0Mj4S2ozP9hyHilK/uQhyWd9RA0YESXXRFa9U
cG7z4mdAvXxebpLYJDwCPRBBWNaxi0rMW1VgHXHC0ItsObnXSBbeUxeEVOuw1mvkTVyXS5BHP4IB
nua2dji+EbeWf1lJgD4L+eSoa8FRzrIRHJpqNSaA3ay+F5fSROyR1Fa/lwoUjj8r/pus+5Aq81/q
Pq43md54B7dTn8lUDqfU8BLaJbr+AqmP5BGa5uawdWryvOjAyhMfyBRmWw1210Z/QaN2q1pgwUs3
2XUTsBN4xvk8AkUkd1mQCyH4AJdr4h8YxpudldGPDn6OoiNLBc2yWFc0N/ZdXf7j45D7OWo9lm0y
6h42U+UYIcNeGmqo1dwN8KbqC93VP4Hkb+ll/6LXpPxGPSYPbJikgGMfq+LsfZgvtI6Hl18Iezt5
3PvvV/VSDc+iyYcNdqvqEzPxJpnZ7H5rOltZDxJmkKxp3/Wb0KCPi1Ogh8Bi1XeAvfTAHbgfWU68
DalA/9+1ssrta5OZ5rtKnzXlq40rWnGr3RFmQTT9KUad9aLU9JubFs1Jg8i0A+4E0Y/B8GHQe7ki
EiFmAVaEFRi0pVV5lXo0zclq4bZQHHKBkSafeuVWK7jt4zWusuQziknRE4yCPLOt0MYWp8oP08+S
GCOAZwBklt8Kqvy3Crx8X/aQmiyfcChj3kCWmzYI30o+Oecw7f59qBTtC7EpwVn6E1VmZIV3nBjp
Zfn91GU88PCGtREfR5Jh1CupcEBoWiDa5oS4P+2fHMfuEOqQWJ55TCU596Qba36MA+HPvpagTOoB
4CDWXubjtO1Smj6MONEd9lXdrzsH1xEkpO61aNDwmHbDV2Wod4v0Y7lpEy9DloJjMMnScZerX4+J
Yx910WosW+8bEpVFJ/lvlaDz4qXq3yo0uKteN+ODNqAv8ecbrRckf9kh7RicU2nOkaEcjec4E+7R
pCdJIAxajl517s90IkMDNMpHbQ4DDd3O2Ga4sU96RbI80rVZI+cmLro/xzkTMUjXqO399XKJdQ+O
dDaaYJT8elckcjoPkqYg6uOCIYbTfGmlmngbkg1n4HvhJf3NT3Km3DGdGBBUZEqyEtVmjimTrIXl
eNlYZrRNIpjvVmv2l+VetFw6bA1ml93pntsvBjBsK5T71n9pKl1QxHDTiXI6O9XJY9izrkRBbSPm
HC8c0/cUv+u+jsIe6VdhfI3dzZwc72diT0xenHsL0OjqMt3HQIPxZ9XXabRbHtSiOtqPGqLetKzI
w0R0XtXJtNJ9me9MIYdV3zbFKbNGLMnSp9q3rnHZGRv0+0x1LDGDhWanWD8wKmpWJiKwr1Tz3ENB
+uk6Lp0U6L6ypm2Hlb+yWDLbLHNeCmIld1FdiVMTBOPVMWvcgomYPqCL/TItTfvbWLxHLo1fsrn/
mHRBxyLHWozj/tMvAE70mf88KGfAuzkPs0Mf9sfgHlvsuitjDtQawO4fyxmFkLQ201YmKWNdUi0z
5n/SwN3T4yUB3nRJ4BJ90pxGF8gmraJx7XStPMWNS3Z3L7cpjYpXYTX5PiwJpKZa+23EKX4ERYOt
zUZxmkqruT06Q6XprLppAhUBSQf7G/Ec7XxJFJK/cWUh9m1ITqdpdtUZdzOvHmjZAxZS/QCgVN81
hUE8a0yvOnCs/AaKNYZ7A83JSrv6V5zbR7vH76eYYO2LvMz3Yx8OR7RZzk0fm3jdGU71nYBlrHOU
Zb70L7Cf4BoOcXHEu+ft9Xy0z0b7Mhvkf9WjHmwmNAPnQUdMNZrTsXGRZukp4zlSQWJV9myoQ/tq
huGzyMXwxS411h665rloRlhYn/AS4qX3Qv+5EiZPfL7XutafrCMgfXIusxHwg+Tzc6Qi7w7owX6n
RRUWOJZwktX05AJzLXtCjXLV5bvQcOJrapjj0YTLAY90HPeG6orVMopGHyUuPUKalTm/ySQf7Poh
LJ4HoPMxOXQWYZLMyTh9B91Gs+MK00EXvi03OoJZnJevy4WLEw4Pj2HtwmqeLmbw49yiM3Zhao4r
azE00/pmpICKdPu/3bYm9ZqiqF7Vifhy6lh81qVRHDTm2uzEXAqa8OvU9vVzUgUX0uRdlLVIZ9kb
YQNVx1AbactYv5dNGf6vfqn0MV+N2qgeAkPVzZZC7MorZ/bELlbYcayCc84SoPtefgLr+pFWvvU8
dFN16NyWzNbQDdbL9F5LXfvsJihSlpfMdNL4bDXRxreGl0W2iEu9utTj8xKch5NHXIuhOi9XFEYA
Whcc0+Nc64raIihlCq8jqZMY+tJitxjXnQ5RLvEtX5lm/lymktGsHZUa5guorRglS2HtVa7oxs67
ssRW6MjstYZc1kx6+RWDYd4Fmf+kRsu/jF2SHEbPa465oVWbyuwYVdNFqqoy/OwcSPixBabQzTXv
hTC27eJ4ikW4U11bXhsZ37RpcA+JpoOqCpp2Yy0hvJHhsAk4xT+PSxgv88C9D6AP+k+AHpG3KoEs
M1L2/nGkKYzudWl0w0n01onfdI9GNxF0PJEppstOV6cXpLIyCdoDNb+X+GSoi3mStAkJFcsvCQqv
iwYVjP7tfNej/3sJ5hsm695eyOaj8wMmF26Cc9i3QihrJEQ0Rk/dmafPrdlQa8g6PNNmw48lJm0D
nWEtPVJbhrnMyCRJHwV5HHST6Gl70JafazupDmOrqX3jFpBw0/wWt1a+Kt3ROmAcene8eTCttdFb
AL88MRAi15jR8pjx7Khkaa1EC1ECdcA8oVZTsIFkVNZMvbLG+3yIwcY4ktuoGpxV2IfHZQZgtKgK
cW4hIDKmwtjmmkRO2FvXuQTQCr38E3vaS+i0wS8j+KCQuSLrSb5ts/2FPzh5l24c7hksxZvHluZP
QMS7hmNWQ6H6hy/VLcKl+cG/e2qnvlh3lVu//x/Gzmy5bWzLtr9Ske84BWz0FZXngSQA9qSo3i8I
W7bR9z2+/g7QWSedroo8N8LBICmLktDsZq05x0ynAU6DXBvfNByTJn66mf7mJmcuxMPVTvXh/tBD
m//xjDScR0qMs1ewT9BPFjDqo13oFM7tyHYwp+AAKYf+peMC2d63u3pSasR5g3flsHzHc6BctaKL
8X5Z5mEy1NdYBPpREyAHtFmQDj8P/sMduB/DWchNlqA/DgsqB8r5Csm/9weEPr6HWXBYZaP/x3v3
L0xmimkWYca6C4dPjDzo180qPyT5GJzvm93CRMGq6Jhsh2hz7x2NItEfohTD8SIOr9LhpQkVDR21
TVnRNtTD/Znc6U8THJbaCQtQA0kRmWt8tcqrSMNvLQjJb+xe1zhKNrk+j7gXsSbFOopGlPsDQNfF
6uxHerK+/0y1AxnZpGCA+OlO19M+yfPIRFsAtfhHaaebyBsN0+xTsbhi2Qtgr8kbcaiyEbZFmAEa
mbMD/iJC5u5PGcnofMl7eLbqqYcVQy2mOd7lYZWVT+yLtNEhtwsQppkYIBTDaWHmmpi7mtEZ2cpo
MOEGqM7LQyPCQ4OX/0CDMRSG17a5iw2I+mCnSpyplOw+LI9TZroDUMmzGXbtHg41dfWqP0/LW+EC
MA8YNTftrJIbVAMSkepjFfXTsVke+i5dHnQit4mbcEZ9qpntaDDkmv5ZU6RiVcjMtkEEv1EOAzom
zcykI3FT3dMZIxnBL9u6q8i0/kALjl7vUtCJks5fyzXarIRyxiPMnFW0jCIYwoIjMonPQYge5/7q
z/clZSTzQDFXSHRww5XWst2aVEC6ZWKh96XpIFE3/xgJgkzK2vzoeRLGvIOjXGcqyyAdXluRZTfJ
DB7uwqDa7xsC5VjJoE3IHpW8fpORHlE2/hgBlawtquRnOZ+B2nC3q71WiBUSv9IZ7QAZznLW2niy
VzF8bRAumX6BMk3TdGmJClSS66Yn9fROzZPiRKeJtgbvS1ZPPrCjrIiDCU11QrGhvBZohFalUWLy
xf8FZ7wCAK0gLwg6NhzGTDWmol93GGy2gbaSb8ZMLU73LNhYobHJ9b+jbLsApxXa/4usrbAZ6/yo
RGXWMeBBfJHOudmfaCP4LyN7XzKe/BHJfuTeNeLWVN+ClCLLXWBoDPkuBxtf2uMbDEZ/A5n2a2BJ
1T5ZgDtA1ynpTTnwKotwHVuRspMhSceSBsVjZYafK0WxfrxSZAQZFtZ0imR8MQmj8YS06+X+6v7Q
I5HT50G73F+ZmQIwOAeCrUdwtdJ0fCjH6rtC6TqOCbigDPJ6L9rK4Ozz3rRPoYQgrGLF/4n18Lpc
4iEyaeAhjkPkCJKyqny06GvyOruNyKlbaolP45eADI0oyH1k6p0roJ2J2WNVlnJd69qhMt8HFTPM
Jl64+a0+GNQlaRT0Mf0HBiw6e1mOokvWH+bZkneaZr9iLU2xx5ECwNJzOLVW9oZu3drjv8rcJRp4
NY594BlLaiiB0/V1bsf62vXyv4trMf8X2lCzBBHNmqlpMiE+1i+EvGhUBIUMLhZRTXinw3LXwCk7
1eg2r6n5HC09lZkuwEH06TrOk7cI7vjBmizjlGe+usoUezsUlv9wH/RLcN9bzHoqOVO810kpmPr6
XPikagY6FdP7s0Ib6a+gg/3hyBrJOvrh0EJENIPqQ97bjWaGiQqDojZIsSek/vqjjp76w6bUCDCv
RPmlLzI609NIvzcvOmr4CJHi5WFaFMSmlZh7AFk/6Yl9gyqOHjd0K3XuHNOKY+Zu5E8dzAfKtSUr
xMWX1ga0sai6qdesBVzVmOj6Y+0Ksztx2EhoP/BFyegbK3jxuVOiAWugR7wLoyphD/vTE+qITTtk
qtOEpey1kGLudMP//Bj/K/hWQPKegiJv/vnfvP4oyqmmm9n+8vKfT0XGv/9evudf/+ev3/HPU/RR
F03xvf3b/+V9K86fs2/Nr//pL5/MT//jt9t8bj//5YWDeLqdHnAeT7dvTZe299+Cv2P5n/+/X/yP
b/dPeZrKb7//9lF0UCH5NNy3+W9/fGn39fffFAOi5H/+/Pl/fHH5A37/7fRtjD6K//UN3z437e+/
oc/8hymQkxigUVWhiSUac/h2/xLjzD9UU4fvQNiqpesaMb644dvw999U8Q+SJ03dMgFbAmpdIq6a
AqkRv432D11VNQJqZZmMX8QRv/3Pr/aXU/jnKf2PvMuuBaKs5vff9F+CAGV2laqKnMowFE0I2fol
S6tWe2LM4POdCrpAToBZ+c/6fkLKDOLqa2hqIz3zCHPx8gAb8o9nqkoaqd4G0nqYe29KznE/Rx+h
hJxYYIq5zKkq72lJV+A45PQFh9RzkBZOgngZaLOIxImErfDQCthPQ1a3j5aeD9eMiPmxNG2W2r3s
qMtP8+nLbue0ItKkS85p0mjf4nTc9flUfjKjZm/k1UE2wzrbkEoVep05hHiX5wYQl1y6BUv7NbYh
zEfdePvpXP9xQH8+gNgFIHr+hB+VOYOcINM0NN0iS+NX/Gg0RCkE4BLDuRHN3WZiHXPJpZoq3WJq
YkORnSq/BEFNNZRlc5td/SSZz1kGqKgP4m4z1lGY7Klq63hKvlK++RIuVAl/EtnV1rKeec3ysA3i
ajUiYspkxC13JUKkQcArzTg/TFpvHpKIRWu3NODkKpLWrUmpri7SNym6DMxN77nIox0Ybfg9hMWy
yMwUT7S6tTIToTz0vTRsUyzsqyIMq0NbxeWxKRYSXdNuO6Gjq1ga5FOojlfZJhfOH8XsCAkaCqwj
HMxJ8gApZvRojvR7QAv5SeX7nWiwD0EnZMxFS0p2Vw+3+zPagcMtnzysEVgdFlh3i12cAk1gfww0
vM2FNrNSo0XvPw97n9oWiPlYv0Clc9GczfQ4JlYh/fxDtX/XFw+dsqvV2L4US+JU25vI7Tn4h2aO
2w1xT9OnPgh2cfUMaNL6plmwTOuRyBUcv6tOEEECePpqTVL7OV24IlU/KS99FEFRNyh3//2V879v
PRDbgsAy3ZSN/+PCETLDN4mydPHmUshr0qVbrCysvXqjjS8tEBu/RRK98oUdsZvz5S/qKC1mPNi6
toFso8v6/klRA+Xax8K7v9JsZfGsLErNMDealdxbxnPai3dFNqltySlKvx+hoyQdV4feQYNhfOvR
iCAvVcRTO1/kaMkiwyTxrBp1v1N9qFf3vUeMyx9Hva6sB5RHSFv7MNorCrZb1oemeYj08oMZjECN
mQofKjyz2FBLYwG/dADZPyxor5e/P4i/oqxlUp6BXYI5VXVDEYrxy/gFeU4TpaqXf9x9im/oNwIW
gk3l+xprNLk8iRATb1toCz2rxUmCJZw4l8iUb52EqxJxQuaZfqbc7u+ZX1AjUdgn3lPQLbvIVcAZ
EkzuS7NHF0NxVRKVWxVA6We7T7LdvSCW6CGqlLiAJIjWmdGs1Z9qTX6L1CllEEDmFWqSjUkU5cai
CVse6jya10pL49LNLVbrKUDuRepIADAjqhLfeswxhwL8v4PGJL7K4NRWfWUgVh5n0AkTBot7j7oD
rLYJp0hsE8Qlg6rKL3WOL0rHCSVpuO+o22dHYWpb7Bj9CV3YhD+EsMRlnLGXceYHx8bqv0E8mnYI
F09/f560X0ZJhaWeJZOhq9qKYvD4C6RZKSZFk0ahEMNa05Csp3dtaLPvtMZWFnQq8uuorVhWhsKg
NcaVCFpzxXq+dDn75Wuq0M2KAWMeEEEWr20t7US1Fr2OP64JjEccAqx9msJ08TleoglL8rpqwwP0
9/zcWtqjDupmpxsrzVL99yooLPbU1XSmYjjuw0AjvULZGpbunw1lmKkV8BBaRXy0ZYUmoMlbSffv
IN/aL6xoRVYtOuYI+LE6mMsTZpafWNE5GfOA/5XhEKVf806NTnif8NE10P4qtGXU3PXAHRZ1CPCx
yBl7pXYHTZccpZgLj9FDfdaL8DWEGnzlDlwoXUs/bFnDGqYDsP1ra1ukZy208gi82Qjhj0at1Q3a
bhbG/JwahATZPUB2pcgq7DMK0Q5GYnxMNp3bKv2iw3jZSA1VIqlG0xHJ9rDQSynck0r8JesEialB
9qksyWep66Hfq3phP0gSdImh0ccvJK88I679NyOn9gvxezlwSBoMQzZlHXyiWBY1Px84VGBGjkru
oGhF+oeGrRnTfBOkrfKFcBcLKaREy7saw8c60fo1Qz/CC1VqbpNQl/Z6EXjoWdqbbWqvoB5zKBJ1
dSb/ptwM5mA/Z5FmraypGdazbgDxSNWCyNtEW1ljUsI1VOenrJpCN2SHjVs6DB3UAbGbjjKxWkFb
sF4H6bOwS8CaQs9fTkrf4Uliof9M/WdaBRqoq1kDDNxhw/jy9/eb+IXTziGydc22uNVYkmj6r+Ni
lmt53+RDdTAs8JS0+YYbOyWaErH0Koa02LVtKhADGwO6HrR8dsHUksyd/xHtVU1OvtZjh9Cdng2y
4ZDocwUHP0a3Z0M0nlWrxIPVlKQhbI4VMN8glt2//wu0/+MvYG4kMEWxBSkF1pIp/9NJVqcyZSFS
svWTWfdlkHZkYntv7dI+Xqg5khZXt1RviUCx2zOik6d7hDhdkIBkS5UMGIPLuY7H+aFaOsdK2s+f
yVcvEFnW+YONUvVoWmZJHyZZk5q7skmPOQv0uT8KuPcq7vLAksVaZ0ppOqGiZ4z+G7WWpfOPBaXZ
PCuN7e/sKSQmMwkBUi1sudBMJVfHA7PSqxKEYts9//3hUZc//6dlp6KzB2DCQ1jA8LFsB/56eCo/
MKxAQ6ebD4MClnZsHtQJKFcqaB72BlZwBo2NMhtkwyzIhqZTScmgubqzZISmbVubL3US1euuiNsn
dPb5Bm+1tWiEswvhXduCvuBXIYzHOK2mz9KQszjLQvkNzqO5iuy0JfdNHRzF5z6rY+1tNrvJ5Sdl
u7EsMlrhkdcJ83hXSuGThBjDq7sw0reMZPX3h0P8UlXAv65pJhgPLnXBodGWr/90tUiGlqo2+uS9
AZ979Jhag/OEgHOQ9FtJvfeH7dgIk8QtrIFW5SKaxgHyXZiKRa87hdYTjbXXse28pezhbySPMsNI
a9OyylfY18bXbCYFpu/CjxhKDlBXaXruUy3/Nxe+wrbvr2dW0wyTrZ1B0rxiCOOX0U2SJ84SjsG9
j+PpoYw+D7I6v4/I89SmQ1y9yPDQakkHLW+xs1ctIrQgC8BDDHlHapkodwbD1arJMD1Pvm7ClmSl
+/cHXKEqs8zZP1+C7GkVRSFGXnCLycr9D/npmBM/NJI3DlFNJ00xHdVNrNvPg7FiTX0VE9Gn7akr
Hq2odKtI2damsgE+vwZWsNKS9NwLYx9O475SIreVi01AOwlQ2HaRJRKy8lirJXZW5hFx4FuPrVDO
IQCrCLNh2XSfgAA9X0Kl+ZzAQBCBvwtFe4oH65QpjKjtEbTuyqhWxvtQdk6RLPk6pLlVAdY66w3L
EkutyJuzAAIB1lh/JUiNzyuF2KyLztq6ltQ9kWzYeSTcQgCsUZOG5rOaZOtJY8xQ+icaD1z5GQeb
WwPu/ZadGEaoeVOr5iXtcy9RVYe02c2QfLPj99h6z0iZjDamv+pUmos7vdxSe6zG9fhoJuv4g4jC
DBxGdvYbLFPVJb0W/LFhzLz7VOvfB4sULBbqoQ92MHHC5qGWwDu/SLan2F5tf5GlR7+OV511UPt9
3GabJtyyjEh0QFxbgsXIqzZ18He4YEfieALbVa1206yjYtoC5jt1ZKDmo3DHWXolIH0nL56NhIBY
jZ/QHLBco1GWHwy5Am+SEj2h3jB+PPW6elImwINaSgQjgeXmNpo6FMtRv2LK20Z97Mlm89Ck817M
DftUjYwb80mLIFDP/mqmAFpiGYT96Jb9oYG0ppufAkm6hog4zAy0kgq2avbsuHsIMm1TxhqhE4sY
KLUeZQy4/bjVVQH5FCmVjJLKksS5i5CbwsTz8VGUygTR+80uyjU9ew2GpPKJ6W014x2UxHWcIboH
MI+Ca1NDicnJdyfXQFuiUPmwaHgLpsQhqj6Nw63W+cfw6gfBSzCT1xSir4X2/z2FUWLbxpco6HeB
pQH8s53UateCKDoSmbUCy4q8IOR9FgXdYZq4XIKD/9IErws/T9X3o/asl/SV1ywjxDNRCar2GTwz
oXXBWpq+drTeM8N07YAmRkwLP6LNoLx1eURN5LHH2UguC71sR134vE/gTpLxOba3ZfCpMa49qDt1
Y70MQeo2LTPTQyQRDRft25ZCAKCUvYRCCFOPEIegegY1tlF9AOt26wnzgMSXhuyONNcu2iPvWKVs
c/x3470I9ppKvPc780VNsMinngySwhsgYZGCkSo2LaKadRNucU0nyyv45GftpjVRqEjRTk0hUnF/
EKawKSHFdVG26fV6VcslwtNmZbQNnRV4lcOLnPhoXylNf8Ml7o2JvE30yY0FGbHLVsy3nQWkGajR
NmlhcqsRfyJS1Tx3AH9TJ99OAoeSRlgEiy7Iugm4EqGi3bx7B7sdiyUi90Iv6TWvZSE5gPZRufwx
VbKQfiiqak9+uacpOlmOuTMSi0rd1S3sbkfaED1YeyOhTEnqGAEAyYnKidXGrolhQObKFUncrkKx
GoLCbFqx7/EJaohbAiD1UwYFhk37kDF3p/J6ubUDCUBlHKwNvDjzABHN7QilHCvHogciXbLwAWJ8
UBJYui/CbaV6YNznahc33izDXz+WMkbJveCumEEhoCNDpTHBCPmIFGVvtOhJ69Kxw9TTVYleprbU
8EDAV5vQr+p1zQpnynocPNx0iK8sDnYdv9CVx6gOKeQ91zPcTIXYQMRrTtpEGMk4Sk8sYxUQvkhK
dNURFYoDOrgPkL2ghCQtFP8g8eysT9y5vMQWDZ6aQC1vkFJtV2Eg2Ohz/SUppvQaKcbwaI8D8YVs
weKQ5mfZkxuu2NhmZSvb03zWbmVCyhhCgt0YzSYcJsg5ahzKW3MmeoIKFd1trbtUpr1TbdNTerl6
y6xqdCEpJl5d2MmurIm/U6X+nVKUQs3uYsty52pTgyzTkryw0j3R2/Vby1p5RyIVkNa0bt5ko9fB
CpjZSc5y8QIif3X/b+Auzf0k4dK7vwzGDMhX1FBlaSVKfSYIsHw6xCJsXwec08esYK2JQ+FFHY3s
ASVIv2HxZu9GofVvGqtqwGfG82jN86kYNGVF5vjwNtijtRkFliFqeudRVsYbDmN3Ctsa4kI/wtPg
qmiAlv94UOPecscsPt3fL2aUrityXojQnhthetZElp7VQGSaINL0WkmacEz6JAqetf6vT6phXNHk
44g1ySdfpvVgSb6y8fEo0XSOZccANAtX+Y+fef/G+8P9vT9f3n+tP9+bDNLUA27wVisKvAiRTDU5
M8o1CmRpBieE4CbQl01GRkwADZ4Ef4hZg2fMDDyN9y/RGS9gYvMQ5hm/yf1p3i77k6IB1Tx2HcGj
ABioIKaSJyL1bEi5V3Wym6IvKlJigjSiDeoHgw/PwmHfA/BAmLhS9BD+yOiyxmb3gfnEbzdJPTqw
DJEbce8H7ZmoRSbWZhPnpF6CBMwL1dWKYSfnYieJ905mTaScBtP0CIg7EwGNklVfWZ3XTQIP76eY
bAC/1dw+TV2hAEuvsAeH01MBa3jIOAWEyc11ycCJIrGY9+TyeKTpeCqJFYMtNvJUe+C69oW21Ghr
j4O5bSrWAo23DFcFNrxKFptM6VE0mes4Sk6iLpxGO6RWeJwEbnM1dorYwEDdLHEznknvi/7jJqD+
noMQkakK0+TYUIByitDwNO5fBCCrGuzRnOseuiRyxRVPAmZVlraDklfDIVEan0q9PWRDhFGo2pR9
i1s5Ps2ztCNZnHlVwv5kXEstvhijdplI515yFln7Xia72/dtBbstJ1JGfezn+nPFtquuX9OOecqf
XwJz/qKnzx0xmKzOj0T2eRga4Nsol1BqT0VUXiOj2wXFeaxQc5rp/eShltjgoXf6TGylWDribnMI
hFjVwsZDabpieurH1M30ZkOvwNGzwc1a4Uw92bOB79hCX5eltMYBsq2tec+9f6GDtrbD5M2Op0fs
kpBOGk+WPSQHng2x2abjMOBO/Ya0fW9yzyaj5oWLsMmX3aRTj2Yt3DANPHlch1a7p7i4i9Jyj3t8
hwTGmSxwIqikCNLa497gSl1Juu2lxHNkEsG6RFDlwHZllkNq5QjxXoAkR3zqsq/faDh4CktZySrk
sR6HbSGRwbqXcnWjE3w+kWlFb9guur0IQiwKvYch2bVbda8XjM1vg2JdK6Nc9ZxhgnU9dA5uSqCO
PMSPCr8g6o1FjO7GBXYZQMhjhLIpOZiTdVSk1MWTs7FLhgal8Cg2rZY/uxtnJ7eQu1ZkYcWO3eWO
qRnM9QiEyZExWmnVL6tVa3AhkB4MdTwUhrTJk2qdwRCvu+tM1koe2xvCYByV9Td6541AlhAt4c4z
KU7s+QaJfS/bWTuQsC5zWZPX5NceUSOOCbaI1foObxCn1JNZv9iV7EliOtr4tTgAtwotAwSqI9h+
wMIM7ZGNbinaskLdaZ+Syt8aM3aeYALNCgNUV57ZGe2MrD34suJ2Fnpa8gXnQd6TZeAa4oFOKxzJ
0WlFv6m6T7ZprtggYxkKXds3UbyEj+wo3uSivRC+8JwBbh3KiwF5uNdq7vbiuQixI1TTVtaKU9Dz
K/fCM4fHooq2HSBVxH1eJkleTbcsiKatgJWLFQx6GbX8lmEVSRhJY3FPzNGMrzJ4QHnoao2+y5Y5
NpQ9PC17HR5B1Q0YvokKUINb0ZZHvV2oY8d4ODcic5d+j0ZWZhZwrQGWklJrr3Txfu4nFj0GMena
lsnem2JkOjkqcm328pngieKF2KZdH8+3YB4/Uri8YKAPmV1dOUO9mbmoQDZFru5KHbgeLSTO5gEt
1kNNMLs3IP4KiQ4WWKuxGXuampwigceACLBegVBvU7nIvyzrfCHKLRXfjdA6z09ItKC8LmPIZ/wN
bAnfHCNM2TtSpDlY8L2MBVI2uj3t9Br9Y8oQGJsPtAIcpZI+Y3zbEjl0MLCQCK1xjZT7v+A8MjZP
CPNlt4WFk6bhChTGfiSPuPpM2+S9qrV90U0AEAU24Zy5hNjyec30glZq3RjTAY8MI2LjmbW8mkcf
KNabygWSEc/dmJthiF0cEftiUC/5dAln/dswPGp5fGW3ukIOfZuA8EUWKBWVmKxrpQESm+QdZhZ3
jnQ0cl/Q5m2nZiQKpCBsPHMoIDh6q3sAwR0ZmxNid8amm2EGlyTv9lk5LCb8jW50N2zDq0kcY41N
wTYSdB40OgeuT8vErwfWxG6tEbICCBwNvGvTIMHd9qn2XSw8Dmcd6hbcwURxx6HY1Mg1+iVhBpI8
ekoHt/fa9NsT+DFaUzDHuio9gac5trK8F5p6HInO0Wh+UP5+xUHynIyEJ2gsVny13JIeJeIzDqEN
ttiVEUtbvB1PrAcftEq7JaSRGSnh2PaNnvcFwxYaPxwY2GGYD13RfpJJezbKo4FbUiLSyh2Ti1U/
21/84SFmG6roXh0/+eJQpB5s7JMcgV4yoqMcFc+Smd0aMslzM6WHNh8YkHeRbO21Nnsj2OYrktx3
bWRiBb+Ist+Fk3lc5r+x6mBawvQrpjXpeFvT4JcJtRMZkre8Gw5j81gyckgO8VMO8afIOFNc/yl7
EX3bENnT7HCDbmZp8sCgIkFPb2YNeZ0Uly40Yb6FTxgilHgGR4Zuuy12MsD6TGndqEk2+Aod4gz2
etnusowoB/aWYbOe/OjShvnLJPoztXVX6uk3CAtS0rwfswfisLbZ+F7gKURUCj0k3eoEXyly6oYm
1O003aJo2pj48p/qmbldTzaWOOTYQLUwzghJKZ7JRb+MQ3wo9QgTe4dKXfeSIdn2fnQirOGc8KPr
Gdo+mxw8oU6vb1lMbvqQ6TOlQpKLLWWac5QHN1qwuzrsbyXM6bIN95Ycbs3b7K+1PDlJPjEulSq7
IFcdCr/7XGbBNkVceTYxByi/koTtufQkkWkXSmQuzu3WCvKtDjF58P0nSbFehK1e6fHc2tG4wB4/
a2pMARk7QQSLTWofssw+ZSrpeWqLjp20WyXYIuMBuKZc4TIcgpo8DH2+pqLdVuZEXk7+TMLdAwyN
o4qmSGqvZqwRqoPLT2cNl6o7oAAu+N0tQtOjRdCbbewGM4DZh2HJKo6W0HfAvq3e2I+SBTVZ2ZLD
8Wxn7Yvlf6QBHBxk8FnQXBRj04+Dl8njgUCtbWOOB9Ivd8Mor7VeXyt9wrw/vaozHvm0XflZ/l7G
+isxYg+Z7D83SnFrCBIYl5EyIsmHPeNUyO+MlC82qzq98jeYQTcGjQTbb96NmZjkoNspbbFlqy8w
aQFcepBb2Onh9zQfPmN/Pc9ld21ycAk964qwPCkidspqKw/5pg+6LRK7x472Z1UQloG6VS61vVKZ
N3QyfEr90hLvJjoNwhi81XjXasZ2qGS3i4MHK7NI7ErPtWTvSXB+qONmjfnPiYvpSLtulcr5LcjD
T3lo7oGVnJdLXI6DTyC5dkmHY3kwQXNph1HdST2dg3k84F47kFVxtUzj0LApHMdnmamxyys35xOo
En7MebAH1XiVhL+WYJd27Ubh9rIrxVWh5kaiPnbxgo/7knYvpTB3lhbcBr3Zdr55oILcDNGRKYBV
OgQjqqlgvyR1Y5vvtaW6xKkd6WHve00cuomIeJk40QlsVhq+At+FpaM+moHpSUO8olt0Kc2n1MJm
0EWnwhK7Rk2PtHhOvW4eZc3f+zZBVRMiv2ZtjtIaHzkuaI90VydXwENU4Aw+xkK4JFA6LcnWqP8d
svouXSBfY25jePJc6Ogj1FMQ0m6FpFwWpZcazY5+1WMnmyhadVe3/FMiCScivDwwXgvD3Jfh6Nkt
W/xXRZsP/lh5Mit4YaX7VAYFJspzbY8PHRtZ9njrOKZeB/vMBuECLLGwYy+CzKthnAqi+UA37kXi
fhtwZUukj+DnW+N3YJ3T7ow2paug7CFpDpNr6sYW/lMO45cpFGGpMhDs0VbcNSE2Z1cylavZEmtP
YExldSelyfEIcQk3wWFCDELQ31figg+0bqA1ttACTNJsxZoUboAN8sVUQTCnCuP08K3H6CTLNjqc
dNsljj6+pOTBpNl8oWN26qKeOhxG2SqstnaWYpUqHqTZejZN80ZL8KoMkjspyS2lu9+r2yw9j2Ow
Iht+LwFtUCOqzQSL91O7VDKPWj44yOBXZsZau9H2hj4e+my+KXZ8YS9+ToPwqHXjTq4/Q8o49r72
PmUTKTziw1yYo9q0HXr/mAC5UAH4FJRl+6g7DJO+j5VXqevXVsYgxh9QqvQ9OgRcccNI1R52pV0e
TPATpijpd8AMkSpP6/CepjgsUuYEmb70+Kbb+sNo5e9zLr1FXXBFJe1QW508tAXOYtAeWW8hrv3e
6SNmwYu5MIJl3alYTFQMe9HEGkiD9IRMPBPd2TbEBp3axq/Itu5Dt1C/Sdl3Uu42S8JNysqt4dJb
glEj9kGUOiTTG4PKG4HYKaLbmhB1fNnyGhbBCnjb5KHSis9VGOwsqeAqtNEmyRtCxbgHDwxQV9E1
26hQbpAoPTOxzriB2DyekXlRj5RcxdcdM1e2WMm3YqSGlDMVgdkB+XIkPG+rK5/Hyr9gDDj5bXMk
veQxnGb2ZGzqawooudq5RCUAJQlCfjMd+1hwIduBqui/Siv3aoitd9Qr7m/eX9/rJPeX94d76ebP
l11TpgsnBWYXGLd/fdL9myDR/Vz9SWyYA36/NWWqxoCLKQU0IVUIc0IrOgx0AgoIx5QVeCj9oiHp
OcPuu8Qe3t+7P8vvWYj312T0UoeMAouSeo94JYGnu8ctapGVqGDE761xzyK82rcRkb8Vft+93NRM
zSRv7GTEOHtlrP94KGOT0KAfr6kZLAur//m6T4seUeK4vb+l2VG578yS//3nf7m/ef/mPz7nz4+Y
m7Fb1U3abO6H5F78uR8m8nORD+fQ7n4Uosz2FWBS5MqSquzvD3EBgkVjhlybgJD2AeQj+qtK9uNZ
isKPQzdVKyr9r91y0NrlUN2fAajI97Dzyl3qs9RcKmz3U3b/UdDKK2ICxNdU8zEe1bjpVnUvig1F
hiVncvmoXCxH9MdnLa8tPf7wTerzYVBxyqpyjUDO3tXLT5x1HajI8r/uz+7vVYplUl+aaYXFKTsJ
vvjn/7g/u78XI56YfvyY+/fGTWyydUvAB3H424HT42vLsW5rspgJX74tLPLVHE9nsBkenBO3g/Bp
UjfyResNBJrFiAaH79gidgSaOeQoryVcXQHyQg0oaqZnTqzgPSHmUib6JRmnp2qyv0jlyVccBdto
cKnjyR0wW2b9d5ReV1U07MoGp6AmLi91hWQ6T99bnw4gKUxy1xyyuHODiDQCkwoQkOIg3Zh97IDP
P9AC22Ehe1Dq4kJ31oMFRSM0ahRODHrzWRxKOMZ6kZ/SWnZCUIaSilV98T3tusnYhR2AZKnYBl2w
DxrfiZcpKEnOxWEAAZRKXJX2MimScWOKgx+P58SsniinfNcll0TaQz8iJujq4hEdwR6K3BpflAtx
clt7aRxBF4rXCXwzUIIrieORRoVHI/5Q1/ORIMydnMVbQZKGJr37vfEAt3E19IAjIoK+DMfIkg1X
5BJxuQE+7UDy2ySy5SLO8war+390ncdy48Cybb8IEfBmCoLeiPLqniDULTW8K6Dgvv4uQOfeE2/w
JggRYktNESxkZe69NoXxd6uCIkoBp9uH1Jx3RhNvpbxYPVWjmgS5EvqhlQcGAAGV4mRqC7Zd0aG2
lE1N6ZEhwqybDOtNwYhj+4UpEBcGe4AKyqGRBfHsBkNEJTe5+wbXiyT+y+yyLfoo3/QM3+2rXU0r
s3OmfTTEhNW8kCjKyKrdVZQwMb8CovkROf9DajCbh5PhjC8qvC0zS146s6dVnwfTzN421h5T0A3L
zrHD8iRYvGVvbrK2THxd7Z6AQULhDLfOuBSQjE5mRlpmF9j9cDArIE9ezh1D22e00up20d5YQUoF
lDFoVRtlA6Ryo0YmmUxNQCLMLubl9dWCn2T2FNoHW3kHseCXBh0zGW2y+EVznzT2KETPBoPhbeOx
D4preqSL7KuF7ueujjkgZxU9JMqTOZg+e4YgKb4S68PO/8E6WPhg7EtFEEIay8qd3dU7PBYHWAIb
hbjABJ1bSJynVvcU681WHeBpGdW5wXeFhihwmsdK5mibIawyPrXniH0zvD78DECf/WaCSc4rIyIt
qCJoi7pxdEZ72xTsEDOJxczeDuGNKWHs0MnMunsZNr+S0tu3/LI07LcwqbZmZn3OFcOPRRHuNn4a
6r4TgtOZIQ9zS4lo6cn5s6Hd5DD7shEhkPVqwHqs6ItH6Qs9BCVOgsxjcmkzgI4Afw94TsOcPrMI
Iujj0mQuriz+8IIOI+BW2QEAGBGsTicndv6weUOKpuybqH5zEmcr3eiEdTr3ax19Z77xOmWjsFhr
6AAVOS5SWbrH3aYB2JhG5Kzv068pjRkXXPUI0Ek4b8lFZkiJ/TDbpipvliXoyaH+sZABVJckysiT
1rlFD/sSRvpsh3fmcVuj4+PjUtgMvIj0giLzAKtxH3v0KRFmZqhfO3ZIsv9r8EMnEW1jOqAGBj7D
805xCmQL55wD+NtjzAJGMZgkjatwDpDDZunWSZudJ/TDOIE0akRgDVxtyCSyGUkuE4qWNNcl3Jq+
HInqDR2Cb1X+KcjbcfnVPX82mR8LE3pfEmgEbyeWujhTd9jdD0magdqThznpjqKmDiHtLAr/TcLE
RaPSOQPCXfKe4gxB8DA/zFNxqDLi0cxs6zBRHrX44kGVbOkVmxZlFOtxSr8oz/8BhHkiBe7gNt0h
Zj+BMf7UtxTcxlknJdamjRkX+akuvVvkfBhjHFREutlhfQjDN9IxGeA7u5qhHqYrAvroTJBaGg7M
PBWCG9GsVE65N6GuKiyVrQdlzNF9T+kxDxTHkM1Lk3t7dtigqaq9W/8t8PF00IakbBdtj4/GVDbb
aaBxUpw7S32JVYu+t3pqGpfo+mYrx+iktR217kOYWo+awzSiAVcHRZO2VHseGsOfXIbF54LuVTZ7
+yhsthl5Hknyhg1rpwDBrlN63yyeoUcGkWw2fY0ivbmb8FrrAn4juHllmjYkYWIwHLY0aVhziX7j
/26D9SHeFYyYi6O13wh2lhoNQUe2+4KFN48NrgEyhVDDkhm5HwYVFAMuUedBsg9tIkxfSfrYsNIn
dkzbQA163b1hhN56s0cL1GQbUB9ylD9e62wcIjBsTJCypRujR3QwtUclsfaxBBbZhf/i9hhPz8Qj
zpvWWQZQ1knGxptldFsCiY4mf+kkH7cuRoZCv0ZGdCSVaKOI6aOWyevYlXfDrD6iKv5tdOKUOnj0
MveD8ewGxxSFG7uPZUdsZxHdOuyrheZnvDBTv+EA21Xc0u3OOveInWrtPo/KUSvlNSmeda+/pgno
Va//pSfW1yzYBVXWq4jYiNcJDdTZusS6+kTOEj6LYpOQLiLY3RnAOfKbKVMKG8qkfmSHpxB7QzQP
2PfIS55DzXoQ5GRUikK6AveWUr60JflTiXPQE3LsuRBCa1c4U+B0kgZVRHoTBg8ECCgvn+edBTx1
GJNzU81E3M3bqqwCI8l2YTNu2XIGUF62leB2mcZ7N7zULrduQupERXNX885kyZ2WPwPEhVilXzHw
bd78RMd9htw3FqSDGMfeOUaSCiGKkTzUl3jiZtGnV880ryyHy8d+V8Qmy8OdPtjGYKQSjdNBkc6D
xSAySjLUWcox07tTU9E0sa/0Ol+Frl/IYIRroJ0G3NwydW9pHJ6FyjisTgNPhnt4w3ikT1OFYU2X
R8yURzXibme4W0E7fKDxnaUeleQlVX4PhuqPeAvyLg5Cm+qCXY/MWsBVf3ED+T2Yqaj+K93nqbo7
2ltBhV7ixl0Cl1EiiQ9be9Hme4EuEfJE5E9zkNNgSc+h81j1/2bz3sB5uEv5vWBO2Wv6Joi/Tr4Y
w77VD57Odf9YOm+GgqTpOL0tKW5DIF70ZJMTWPNdbMKH6iMh07IOWiTP6sb7Y35676wpxQbIVn6r
b9amOZr++IImgCKj4W1j0P4sWSpNkDc7yezDj+Vm+NcTykD/POP+xCbaTgX3u6G7Z04/M2jLzPPs
utGtUoDOIorXXmQ2PCfwSCJFLVljiI+kVdycrLFAimprYF8j3WaSg9yOX6TjjQZfnhAuitkCN4hG
PNEBGpzcrOaQhVFCtPDiuSb3K5LS+Wor9dkqovGmOH3zt4kllVdoOMN2GiEGmVqlnEbb7fkwdNvB
Iua4GaJr4Q3w5OlfQmxQLIpUbOS7NKO0zURGFCa95XCX9Ua1GRffTzkyUF+gLpZjKtu+zJt9GmUl
q56SvnmzfgHD5JyGGaiYi3/c91jTXrOJEG4WaO3ixViVKrUowOpiZFqx++tBmeyDXmjsWcIJlbrt
VUFizQ7FVg1SbDmXlUV7gIkg9po9NxdIuc5mpXbrGdZRWG5lPmpgIEX2uOpq8JwS2sGpjLBY7Loh
HyMG1SqJLxuxBBQk6GK5EyoE1QOLXw9mnCX0pZAKaRdAn+SPVyQsr1nLa+ry7IR0URrz93qKqTD7
2CK59fi8Hwhs3a3vzPpusZ9k75rx4Y/madcsNhqV2jTABhYdxk4Zn1NIGG3BPA2OKdLM5S1eD3X6
mWi68Rhm+NolJKzdCs4NF1/7+pWFB94e81tjZ9pp/cmIUOgyaFJsbbX+XjmnsmuYBhLPGhTUjfA8
KbMX+55iZeM17vHl6Ly5PYbRk+nNznnAhLBT6ip9rGGlbeqBMbsDG95PwTQE/ZqKKty8EL7aJUxx
52L+zOJP054UeIrzvFNLcAdpPYSvqB3OYPO2cVHUT6ohwqswDeHDEjbei4IB+ZB8o2bxoyzLCfzh
q2oQVzryNgTA3ntUR806sH1on9lkxViqcbsPbvgE5oEiztWUoDV7MgVA+qU9PfsGY8w9M/hkKSQw
7MiDMjGzlMe6V817CIovtrr2ltP78akKs6AwoSnFxkDfemgGOMZx+q7kvz2R6dcSQiK6mNw+FgSv
biBsDNuoctIzlkJNk/aXbCydiW+I9HMGmeMLYZbHTEvia2c/TjPBZ5Gq3NWurX2sw/UZFGCK93ho
g7GFAN8NKuqZZLwjzDf+GdKBdBMmX2MM9ZlXm/tJqpw0taqLwGntFA+z8o9ByjWyyF+oBhI8wasM
QtLUKg4OsbjXNQNxblS/LnIG/jiPiiBdsGrCs/ZJlwxny25A3sJL+1PXDzN7PYb8QCPWy6Sxd96Y
5s+m7PmUk+VFemMZk6mAgz5TSXVInuj5V3Dg7fEi6MZfsljgRG7i37Yp5NFwRIbdfxgQo9FEy6qc
X08YIYN5Lb3bIyvZEqA+DPn0vEy8W4OoDHh3DHRpR9lmZf6LNX1PK8n5tLsm9IGbGgDnembky2dm
SUJxkVe3BC3SIx+K4Skyqm0x5/ozyIdgZU0LDGpwIohbChfUUQwdGvB1zyTabLT9rBnkGBiQmwoT
pHkhtf4lKkPrQa/obnpgzjomQKQSlAQLp3P/QoV5R2Nk3UgO7F9wDg8bo3IiGgJZT9rCCMvhKWMB
if06La9OFA+feNkx1RUkqRklUzRRQtcyCPPcSMzvG1gMxd9WPaizTL+q5YpspTrc7RaBmVVX2SbU
yxRxQRa9mCra4Wzs7S+T3QKd7/iPENymirYMKQ2JO8O1n9DI1UiHjcrkCofB25Ij2j7PBa9CR6DR
ORaeywWojY3DuuKW9emEtQ8VuMkHWYTkQ+fVTOxQOcKJxjBl22KIN0T9oZZZrKtymhBgoDCWZsns
JFeKO5hBl8ndpAImxgqxHtQIHhGZMRjhXYRhhiCMdnmfUi+tYNjz6Zkd10+n3GFgmEfUzKibYQqA
GY5YR6owrR8jlC5RLfNLuv5mRweiWql69bvwEFXog4ULp2FeMbhcj8YUXYdhRKQ7TzhN4Yrf2i7u
fVcvjZcOJm/4fwnhplqSIYEofVcknuaHi0UR6mP6OMz6ezUO0WFOW6j2yyxUlQzvyKTVr3pLRbH6
OTDSZgGss+jEav7RDJb5bjpExNaJoz2QADMcXIhS6wqgd0QNiNnC7NHH1ZlmD9oFad7SeR4DXdDC
XI1XuRbNbDqA1S/eq/XUeuhd7ZAX5Fc5VpidSlP+hZdCtc2AlkozOZUl6yCdExLmCvYzK4YKUlUW
hIYE0uMuIdHOPFYBExaqEn3MELMmzSm2w/ws5gq7TFp273kSoVIC+pNK81cv7c8fn3GhAyQVph0/
u4o9Xg3Lutsrlnc5sJBHG0yOyqFDbniA4V5uJgI2QLWiOU1dBgK21T7RrNoXU2bejDxGSZhq6a7S
p4p8XqQdVIGzubXXjJJwsr2DRyg8JngWONLiGJqtVkxt4m+14krWg0aEywH65Z//wmdGCe6uGajD
qfi2Tj6J35ZZz0Hf2sWVnFz7wu+1AzwyHkPYUDugI1XS/rcmarlnjtPshyVxAZVQs6TRkli55RLT
y5MVkpagiW6foqixwFpeVab714j85ev6cP2K6YmC0lI//PeUxGoSYPIxFweBdhlNqV5Woth6UIjG
8sfYKXeK6UzSd9pF/zpqzXRqQRYKsJCXejloSuvuLcV9XE/ZOCN+zq9f/eecvne9rDjlWsp9siQ1
JGY3URhWc0Wh1CJ8t/qG0TSPAQlpgCHIfCxEE3QLjn5Fp/xkbHos7X0l6CAxMl4P6zOc5XzF89dT
0CXb4wDN1O8XnmSN+T9LrOFxfaRjNwsqIg53g8yTJ9f+UxR68+Cyg1yzN9YDdz84FUTF/ZzLlmeA
Ltr32MoDfFnVIa8pOWq9oL4bcudXotPQQb1Q3u2+tB8aj9DjZPlGBIltU/TFty0UWGax2lz6SaDJ
G+P8IXKg/cy5cxA67S6NevKJXEP1aVgKarfu+tO8nDPiqlyc7lHGaDKifYYwjm3STP/Ttpr8YmTD
NSZ85W62mntELgkyoEdmHo36NiI1+LEzqB2lm/ZHJ2aatZ6L3by+1N50XYvXTGs0AokNPsTq9IXV
egmHGSNyCEqbwPdUT99wEpi7xgy31Pf0RJC9B8NounA9zbd+HNuXYe4i5lKdhjc1y7YevZGzkwjl
bqkkBWmhKf/A/XkUkdq9erNZHMy/cKcEmYK5/iAmApucXpjvaup+ONyDTm4rgGJ1dbmbJHtRFEnG
qwcb838fQjSsxuK28Ge7oupvq9nN07ytpUXGj2FWTcrvVKObPc8hVqq4eNFzZnU+adYKyw20knSW
LPFspFFTuxlyeF332U7TOqHYeYvMgf2Sqsf7Hh3eJXSK8DhxXSx6nZYMMb3a0TJr6WRSMORGOb+S
k6zj4vMHoJ9/Oy/dsDk0/yWW8ZCZw/gL/fQMYm+mSB0kU2aZ9qe8luWVJEt+pUyfVqxTZdCGdPMl
sqOwq3fSMvYlsI8TYgzxHyTffC/rYX5ZLdv6fI9N/Y2EnZAkIdKTGH5Vhwb9zlsypdd86QSFhMyd
VkAf0sfWHwk2PDK6RvvgPjOCdkpj+vlhHnnA8H327OyaXTzCO9LLsr4pjcgPA0xc7B1EDk2qmh3w
ytc3orZQbXpe8jSXS0iOnOlPV55ydev6Weld/W4o1vBawxZaX1tWuddOn/SjlNSzYizr964plf1M
wNtWsVtebvYbqa2+yybars4K2LbLTH/Q5isaLGCAHvMcB4rqbY2uW7+KopkRjofEMe16+AK6RP1J
OtQh5X63pJmOZ/R0OppB2ZybmlQ/8mGRlHoZhIjlnPDquvbTHsORSGHQEv3034OLpeDnodZInDZF
gYR1eUotBQS5OjJ3Q0G+5L6GFLVVCzwy5RCCKagSfefG7nBe7wpRpQynphWXauFa/SRWKqBnhzEq
DtYShttoJAKEFZ3P1sRj6yzntFrgU1HN7MUJn1dbfVcKbTO62nALi1E7Z8ppohI76JZd7kkudt+l
MzNzBprmmlulgdBJTxYQtSBkoYYRu60GnrleOmQUAP9RkFbbKm3LJZRVVP1/Drabh2dLFHCcZaR0
G6dF49fW0YSqIaobLC9ywQ91Xklfnsbam1d1SvpS62oBbMoscT8l6a03rF2Je+ZxXhjEjWomt+7/
OQUW/ejUXBG9Xd3MBYAH7QsqkjNHB3MkkWY9tx74w7/oM7UXOYv5Nlk2T9lycOKmP6oZapM1rswK
Z+C2nnpdOVvJhA5QuLdhgeKzORh/Tk8ZmnEp0Rqm9Hd+yHaRWo97bMi0NKsZ46tMLDyVwMQOs9r1
WwwlzTOTuyfXZbAE/p7hxLI+Co8O9lCbMakFznceN/k7U6gigJFX3BVjsV84YUJzMPmeF0qlSRDo
I2wMXFVaUn3W3ouaYUAaveyhHbziJQQntsGikCJQM8pHfVE6avDR2ro8/NAbaqdF8q0s4b3wwc9I
9yomXZlR+6PFIChetLLqQoJjcyjgxPLpk9QyTktAYcukEhJA+WfuvLOGiZRu9tycmN4kH05Pa7Qk
o471eEBEpv5ryyz94N9hLV7DPew8ToMxNp74CfZBtQuLO5KN1DBsy+8YvWDjD6yvZ9s2HvsOYcT6
iOKn2M+5/bnCYAq0K3c48/E+ac1kEy/0hvVc4+CbK0XypEW/VBEVT/ESk5aCMgzUcXZ368MZRCAy
ofiR3YAHmeS9bqIJTBQZH/lkRL+y3Hw0O0c+2bHbPKSWUfq543Zn/BYtUxI4OmThxsH6h1wP09SX
sE1h0mYtDeh1C0jUcIMJTXGZgnQ5uQtrqewZtJr0cXTerTE8RmNcQ8VcdtF0kKDDxBXegiycAdPz
VdrU6n2ME8410UdsV/bBYXd1qhrsRRWpCFdXJN/IyV/avJ9+N5kdB3On8ZELC7Yp8BECtyoBC7rA
xFdLODeBhPl5o4htVT/ZRALf24WiO6jtZX00WhpaNxk5G6MfNJBwWMgboy/vOqZx3DP4v5tZioM7
9WKDloobuQURUM86cbFcsSkG3blbZuzeR+Hszalur+up9QCHBK14DUUnDMFUi2Z+pbuMBSkmKSKe
q/gU9YN7GNNmACAmil2sqgNN8mxhDxfpmyy9pTUBaJ2S9kFUbftoFgwKykKDoxhPYSCiNr5VZhES
XVBbj7lH+G7bhMqrYdJR1TxyLkrVovFkO9+DTgb4CEtHm+r4yUrRhtdF9i/qF+1KNfweesJ/dbuU
r3ZOZRi2PTc2l5yhONcPEdvfUyqhH49db1IrD+W+whz489W8nIuX70ajZV7/v8+rqk2rzNoBu4nx
TqDyEx238nESDNuiGqt/lJlEoYAHxHkOmjSqtfm5AiD+81X8f+fW7/73eZXdWqfKxrm5PmVefsDP
VyBun8x+wg4Y/2udnpu3qqv9dhJ02WtRZU+EurNUJE23k6X5SbaSdV6BMEwNrAvjw+dBqxmHo1kK
yArRFvL2dFiXHJJTcN4QB4aiy66f8YTNlRBXz6IF+hNvtDx0lofdAi5A7kDJmiVj0If4JmJ2MB+K
5FWmApHcwB3zI7KehXStY7MY9RSKiCwY+2o4K2OkyiAkF2E7rSSm9TDSzRa09ioS9k5Qcv+tvUQs
wo2TtWgd6S5m9rTYgKx8C0hg99PSy3VmgEbZXUnwdH9DoPGQu6bGczGS/Ru7hXFVCkkK+zA4SNlc
ecsriNyWHNSXupGqrwLbg2KtHcMwfmZkU712Gr7aOrHCZ6EJ6s6KYal0M+tMPDzyLNbF53iMdXyg
Xf+mT/Zb/qAUFinlJEGcZlBWwfpwaHjVvei024gP81m3rCv9azJxqyQ7dFM673qtn/Z1Jppfmh4S
QapNr8Nklxfh0ZUn4rH+VYgY9KUtZwZCpJ41KjFcEHLsy+iM827WtMw3u96+zDRLe99U8SioUb0z
Oig/1nJoAIb5XZVhEahbkkZrRe5krtfxbg3NirKRqaBVHRtps7CxUiNHr9WKqh/Hxk9DUzhwenWa
ykafo+VYmtJmiOelFAr39aU9bU0Ru1WPRGRBCON+0Jgo/KezZ0J9Gg2mfInlseIu7b6BcKht304o
qzd61+pBNXTNGdYLWZsSzMtm/VJUZrzXAQo2ON/1BB8D0WvsiNoLmp3XcpAquRqcWg//7SzrRix3
6IMBfVJvNz6ZvzC0Bwc7eNip5/7L8FJ5pnnUN+SRcGZ9wnpAWUwkCEHB9OYK82IwYGPAaCQaN+IO
SFheKISUFotVuli+9IizvayPh4h9RYGae3aldfBU79ZR9fMpHXL9yirn+jTprW1ErNdi+jAB9Dji
OWvfQiJi401EMMSdRz9NLCtu1kcrPXhyi243VIkZKFNP4wVC208nHjxAsROpm+3aZVskSQb9+S7h
q/rr+t31yUJnxuDlUb/3Fk4TfityV7v6oViieNZTrVJvzDytH9ZHK31jeVaqjyhrxfxYmVl6izWm
YkMk419Z2OQBo1eTHYMnP4oxgGnS3sdM/5NHuoU6WO0ZWysqo/EuO1L7lsGkT+qb2fQ40gh45hO0
fJfGt+9gKMAQOpzSUkk+wtlmT6a4L8TyVA8qLR3/57zNP0LRR+M62v78kZS2yrfr4/U/7E6ag7Sf
PkIDr3ebRsr/PnF9DMR3C+pPoXRV7ct6IPHqP1/995wwiEKAuLSbEb0hKyBjm/0ohaOGvan93chi
p0XTZkxGnX5My8dlosVQMb9SHSIsU5vmp1cSpEg/uVQTHyfwm5fNezfRaviw3uyX83EUlN8RyQSy
G5BotGyWNXvh1gGJov+7a5W/1JdMPzvYL6E4V2a6K2CdIkpqt7PQ7lKRiW8KbFDe2Lob223IKjIe
89pNfQtuuCEjC79j8w7HDulZSAgWFZmZsMVD4+QpxgO3fhynVO8swlpef2Ktai+qrjNUasgzSYG3
EUzBELGiUYJ8F8o4w+v40TVZbuA6MaHCQqMiwq28AuVm9olT5olB8k4P54ohZI0bMF36Hyjf0dyO
3nApdHyRhVs+WR5SlyixrhaaQt4u5jNJ1bHfSvtDaNOHienSF+6rCr6LT5v7HBfjJU7pWoSEC5O5
EV8SlhpfNN6vsBLHpNNel7Vkr4ZeUHTVuz3Ccuqz8tHi8rMMc1Nkf9oyuo+R/LO8palhUEVWmMNV
VEVMACP/o7P5PA82vYxpdm7poOD9kPplcj2GrBhgiechbCp8m3vtJS+9B2Zs2EYyEubxvv3Rm/6D
9az0NWV8xBtd7QtDCyTz68bUSSu2v5Tqo4omiOuNxKPYPImQgAyMV7T3voZKfjVKfqkFG0tvxhHh
dt2O37SzI9opSnZs+5SLKY92GZ0nX1Bq+7qlG4HBiNtE3pgtNAwFJ1sr7NOQp5vF8hwyDycZdK9m
A4Jn0e4KO3+qZuM5LO0bPbN0Y9O7ahqMX92YvDRCf0+8MdpqJtF4DjLqbrm4ncK+66XiN1Fe7AyQ
hOkgd8mgPrjpSCC68ZBX5JmkAyl+9Gon3AWIdfBauG9M4Nyp+2x777s2LQshDk5zXF+aozqb2GB8
inlBRsYfV8ELGZW7xpgU3MmZjQ6vdokBERNFYHdoxuqBltGnFaOqRF3JbU4jYXjMvyId3FHTRXf6
YxLVTbON0/6jttx33SOl0rLyM6PkzI/d9KjV3UlhZd2mxYSOiS3buOjR6tDzaymjoKYXUNVoqN0a
jLwdBU7EjXJWtXOlPjR13mzNKd97YwFHZPSwt5BZGCO093ureqTeuBAWoYE56zArEBrjt8K64omM
GDlLZFwBpWi3aFd6nZZmfe+0/MWzEiDMLXQJWmwbqzLdczQPkIxs3J3E0viDxrtW6uiqbKh/Ftd6
1SDnG6PvGug0sumAu0dNh6xgZWMmAtPrxGe5ZvFg09I2T6qbNLs6q6jvPdy6Xr8ZCkzbKGOwvecp
6AMnoTOaX/ivsfwsE0By/vy6i5Doi/iEV/0xBfOdJ20SJLN31UZ+cklLrZy/PDRsKCxwJMfQEFoa
6juJVtgnctnI2FIStvJHx8I8aofJwmw2NipJR0jdm+IhJAR8UzntO+Ex30QpvC6YhwE9Y0lU62bW
lG/FVj7gEiP9QxNli9NEs0yKkxztc2WVR3ApeVB1EdPLQrF9ghN+WRmrYa5PfyI3NDAmqpaPx6DZ
aiR5c6MxUCOqCi9u5obrRfuE3hXVL43JOev35IYjxCBdYAN56bnJu3eKp2+Mh09OHH5RCO/dSuWO
jzHeHPWOTZDwAvsP/qinrEtfiUM4if4f7Uv2WIqlITXBWEK8kVEhtdEVFEtRhPU3S5kpG9Uy7mh/
S0H681DzpqiECItE4wXGMy7F7I9ZtJ+TByEEU7UlFYRKWv0bMy7XQp+jFjG1I1DPfSW+LKfQNmWR
PJIEsyNTdOPYKDqz2J12+pLOZXbdhdHVp3TA1LrxuWymfDdlSA378qWfs6+o7phe2+27kRmSFoHx
DRhiCWs/yHHCLemJQzSTxtgX43PctxiJocIMxsHL2sKfQtvYpk4KIwi0gOoI7thYT+HdKZs8HEs/
CclcypABwq8wbHiNpfWtjNM7Snb6pRrPcIHbNW3s+nMfPhDeepwlxWrEOL1Hz6EM8zak8ZSZQX7z
KvcX8ZOCS2x4oOQ8GY6FyhBig0/j70Uj/T2oPPLGwxz2PWgCN9W/NA1RVozZXV/a5U06vhIoP52G
iPl4meLiiFB4gvPqPN0g7FNDO9ELat3Z+WvZI6Ia0b0qXkwMU+f6udmdyV95kfamzZgkjkb92pRT
hDUq3WtON22Jx1B9A8yya3vWVol9yDA9WU7ewZH6l9ui13VZgLAok3YMr8nn/v2muN2D0Nx/UUEG
qSwLyE6W0UNsMTRMov29z4d/A41y12TZJA/hg1LjjasHoLohHif0ftqsqnjU5bdOF3NTawNuu6ze
uGqOFDNHyce0iRgGho/kFZVoL3OB0lSrTordw3kTU4Ap/FvPFYIDq4LbP9FK1Bt5ifkqNABBUQ88
DNE2GYEUNU3Jpqz9bTKV9zOpvUEeLEin4q81dvKP2s4MVcPpIob0IZIYhh23Fkj3oILupAdQEa2W
uGnljK+1pOmf20+OEstbKcNyO9GB9cG64UXGMgsBakQP7yICtkB3Ufeg1kH2AUIkgqlLFOVNtzGq
E24707aTLz2CiCNirWEGcx565bVuC5zggjYBeWDgYWbvncsTxqhx0HXd2XQ1raU0Ud8zmaQBckzG
sPXAvkEleH0iAEfFpJN3euyXJbF/nROOKOdb94VuTTBYenxz8uZvvCCZSahH+9bOt3QFNC8Hhjnz
HkFG56eZaKGh+y41700dy79DO4qXyLqBplKJRo4PXUfTIi2Uv4CuCrKNaL7NEIUqbuZJQx6uoXps
o4hgY+eQ7bS5/iq9tL7rnSbwNFRIayAKtFUZMJBPLmHJH69PkMSC37Jj+emNJpMaYTOk3CbdMNz0
hivUsCcW3No7IzoCg8GimhGsIFovJVYLgrvDeuzWOVkmAnxTsWtJP9rbFqGvCepjVIXdE2FfBQas
Ktth/Q39scr/5KzcugU+qbSHg2U66l4V8582br7dCQOIzq7Yrz1tYSTh/sxincZ73DWI93IuZ6Ba
bexM54ibc9wNn2znMH6HEOK61no13Y6Eej1HIEt/fYiUlyZ1c7rhDTWA/MqROPixCoQ/Brpmtb/G
VvkSiMaj2ig3pgtRzEmTh/6YeAp379FlX9PRTx768T1NXG4Anj4FRp/cu9b4B00td/pfmbd0Bdt5
52WJjk5QcJcfkCv3iU2/nQXChITjePqhZGcTToW9a10K9VzdFXXyHDXK3o0gUVTjKCCgOZtExTvY
9+V8mhCDoyoCxFip5kZrmILMEdokrnWAdbxilO1kSs/MEGf3L2gvd0v4TgWNDhFtrYbuth3j30oy
LOpr8tpn31EGIvjS+TbVdbtVFAQIFBu1qdu7uuZnA3H+dPl3/Tyqp9yp7mONa7lsHudK/1Kp0LrZ
+bRq7cs21YcaLxKW6F09UgVbE9tqoVyQzC0d4whRRmnGcLpPDHIOMe2LoEoLxD1R2W+LuHcPXui+
OcOsbCjX7kZHaTrb9RdZiJjTPQGbhD5HvHNdefIk2CStCD+tgnzeQfk3JXO4VdvuAXB3tRgXqEhD
Esyb3ulfTWyoQzq9l7RNACnDOJbNZx3HfRD2VzO2SmJ8fQPtx57MDIVZK83wLEKto3JxGzqTA51G
v2829Oj0etop/8PVeSw3rmRB9IsQAVMFs6W3EikvbRBqqRveFvzXzwE18/rFbBAkRUoUCZS5N/Ok
7d8LVdNQ4NJaaHOT0y5Yz0sAd2Fx9cpmINCM0JwwYAp2u1d4CZsxsGEuJYCtapm64BDQc+bDS+/l
48z5mCgjGIghbYOUDRG/hrI6gX601mQySSBWFbHAA0Zfg79dKFa80trbfQnnswR3rnvLfFD+smW7
uCSc/iVa5w31CJwRATqPowz5k2VLS6IVKUY2B4ByZ1AjdWp8HlLp3toUzHNwjfDo2hMezQh4RaJw
VHR7SWQc6ygGWYZI/ACQoBrLpA2ET7zr2JaB555dPMhpnRHIR5VHp0K36qWyuk1JGCgG1+yQFfzH
WqTiw6yGJPGaOhHD9doNnukmgpZNcJW6RbkbQrkIA6GOyNLY7pnsfp05Pb6KHfbQ0Iz1ttr4pbDA
/Oj38RSdJ8d0drmT9QvqdJu6xdBNLRM5YsdOuGPZ7+hVuTfxsy0aSbEObcKpR6pOlfts9wUyecUo
RijTamRcuzJXo9CFPUJEKwgYRfGQvm+/6CpMwQ416707cibLBu24F8JsQxnqLOtLp0MkZLdb0Jdk
s8ep114ZcZCnqAO5jAhuTVZXWbODYwGmufU/AAAOpvxlUCFa6nPuyDTB57VtuPJ2Yb6zQQHmnuLn
LSp/g0qICMC2Zrvf5J9Kn4b1mLDwbzMqh5bYm6n0MKLBklIeHag0ri6DLL9FD0Cq9EjpGXC/ZHR2
NDRfqW0ba1CwnBYaVXMCuMtFo5k4nAAxaPP6LO+bdKXDZTRc+1MwgG26QBxJ5V4ask62umbfWSXh
MxZC3t7kVRCVbN5Rx8AKXChx9F2Enpd1NvGvraMvoYVsjQzjQG8EbwGNnFWTudRm9ewVRPST04k7
2bIZgkNDnVdubaqNCy8BKZx6xNtFuvFK8gzeCIkAz4sH9gzzqgh6FSEJaImtgIokwngNKTpT+gu9
xccqcvM1fBYcBhPqZWWhrA7+xKNz9iG6ho1nsUEhHThnXQd5tsScZqDfhrQXTeqsWdkfd4gxCGcs
cqk5vKFEv0eVVa9ZpjoLohwVIwoXGr0pjElByDi883VOmKITv+Fu7MeaFkI5NvQquIS7DmZLBxOp
4LJfN7VlLqQeEAM60HSj8EzbxgRQJtOrxE2hBomA0HG/U5OJMnDuVSlAubn7IvDwWpUoDAcHu9R0
nwv3wcnTE161HAAzmiMnhCvlvjDaC5vOVKxa2pEWZ6UhvDNZjhs/uWs989XtdZuGaXSihbhPxgpD
oxJIwswv13e+IgeKZagdI0fAhXQrZPT5ndfhrqEww8WEYB0bB9x90S5z3//loEkDSAdnujd+l/Of
C3B1L5oofU90yI66Yghtad+zdjA+XWfEi+3/kUbncT71+9hmX9o14BzZxn+mUfPY1+NWoYijqcoi
nb3GVij7RWXEg7ut4JoAD+jhWHatVtuZgoxNdjgLDKEfpZMly9ob944zQLTPsCR7IkL4MrxlIVUm
JyvosjaSWak0z24a0RxRqc8y+k+gEaBsWNnD7RDTT9gGKA4J3uUxxU4Lr46LkHf0qj2Ly23mghIK
E0x1YEGCTZB1xmHiPR6qEfRMLOd0R0ZSzPMzZ4eopTAND2GW3Fd61uybLrwvwszbQbF7KmdxaaJ9
oXVnq8QcQY2cjoQf74jtImW+GTw2gVaPpsDLVjrWdBBx08qz9NfSKUmTGplwIz046SPmPU3HmO5B
/epGmayVgSeLdLE1HI/6hE9ZX0DybfeddN7t8gSS5k3kJPC5xIUOVJX2dFKe0ojkLQpSXTM8wt4u
d6Fu1qz0+5DMrOjRowq79mBSTX25hVLCXDawGKHA/J6J7DG1qqNUJp54cNttSFegcLJ7zSHpp5/e
Osfd2ml8JzwAMHGNd9JyMRMmOTIZ1r+MU9VblBYXQFwrkb4YaBzPE9Z3S7NI8EVhyczjIcmqD6kC
JhvRu0gH0GCOA8nF7Ry1MkLsCh1eo9axljV0xsklja9uswPygztXy9kM68Ha58uvFGYVP59BU9Tq
TAdWTvpq00SPfYwfoTncV0XxUZrJp1bLo4Y8aqMmEopBjzoIZoMy2NIr8yH4Cmul9w4ykbhbWk6X
L5vCfa1MzI2mBeaXPL0l7EVqcdljhlT/6AwOGA1Ob7gHTnV06qnZzP9U62RyY1Iw843smpmxT8M+
/lUTNoFIPa0hk/bR25CDujEM1rLgFwVefQurG0GXZ+IpaO70J1fHThs3gtGSgAikdKlCmSTziA54
+BFY5poh4BBn2QyqK8JVoMFEbE3GJBOTSFM2AithiO9QByrelRQcPdF9dNiQk5KEXcJTP1s/+GRz
/Bip9pwU7Z3q8yWZzTgNcxDTk9G9umH60RKAsChzagh9HexNGTx2gdrHYvyaiOBZVb15FzCZMpR2
JhGEG4fsjs4NnizwkHquPWWS2USb3Y+99RAn9wQIhGRGskUmZO9EPP0dFxIO1qOK5Dryc9r91i8U
95AtqJ2tO1pwSUJpyDA/OevBgHrdQVXpHrnTsAS6fjdG28Bpgw3V8nIVuTg6VWN+V1G4ga14oA1B
ZTQlAmpiI1BZxhoi2e8xpiCh1+wIAr7oNqvlQmS2wugmjsjFH71YrvClUDMR3bWv6l9oKA/ISfVF
Rx7ozqTul/vqbOg4yWcvq4tMH8U2w3DVey+0BjZBr74UIaqLqK5OnD/U5IOTVtNXVY3xHk5+ilvO
W7icqXV7Z5jd3p0iHHwxn3Zt9IiFMaDqPdnhLjNz18hfOhnHlTvseitFtl6/ZuMhBfRJNXlEkx2c
fUYWO7QfpTRfGh2Qa6teAtv/LL/H0XokiGvFcuokfPCPXCNcvRb8V6c7TWF0GWORbgD/PFVuBrFa
YR2oxjeoq1DE8HVCUaCmGzRXMRmnlg+rEuvqtx8GV9Bul7ZgPMjn7aGgaeEy5Qw1s5MPwYEO2Cos
USrOtplAiqdCTnwMjUuy3nyCxBglh8p4i9lwr5zWuAJ9cRZjVIM0rzQ+COsF4viHeK9rexMNIepY
lm8Ls+jeZQVSLcERahwbn/nHo3w78+LYpGJnz4P2KeqN1yF5bcNvqBdXaZJUd4lrsVXBAM3RG57B
I+/zibowNqKFQlwiypFdJ+MBAtiYTaHWvEidWSyMxl8hmrKNpH+6Nsb+NI1wSUeJJYC6G8JAVke1
+CytmvwVp1xOuFO5vodjm8iXEnckCs4ze85u0db5na+pP4iaNvGYfNomqACv/XAvKvR2jTXc6xT8
K1fjqg3Ye4+uBjenALcytp/dGH1TzZRwDcvvycs4Z/Ct4TTZBdb4MTDQbic+Y5M98TB90yN22EdQ
iMytatdZ8/5b0b5NMiiLuZ+ewug7IdtppWmQnoVf08wRoIlsipk5BV4zJx1mHH1tUeoZWM8NpXhO
myZfyNRiAUoa69ovPD46qy82Y96DZ6q+jJKVasg4E47eLu2nX4Rj4lySpAUH7AKz/K6iYo5y8mso
3YORI3qlMgDbGjRlwbdLCQmC5MhuGWNZ9Ext4U45Wzi5idcj3HehqqnRpNJEXcBzqZ3oSOTw7bVv
MoYpCDSxVgkzIVxHShBbAetj3aVwAdtx73etxYyBVdtT9A5b7VXPwu+MUWHpWd6bUwjW8wrAY4G5
N+gib4k3cAldqaTSuLOa9t7oMLpTL3PYggXp1lhXlYl5s8ZuXH0Fs9Q0p46H3wt1d8GIHOYmxo74
INzhLTUBA1AbEDNjpi8ZBQPCXhlLQ4qSePAy7ANjxEqP9XNVhtYaEiPDOUu5xvQOfLFYFM5qjgur
260kEnz0rUMu81WkuRpnwW1siY9MCcOyQLO8cGySoR3vAbTzW9vFPkAJGiG9vHq63q0Cv3vQ2yLf
tJn37Iv+GdkofpK8R0oUHknfvo8MOgI6SbAsXZpFIsWJWJuz4fgrXKI42yeW7j7Kmm0WPVSa/mRZ
ZYje3nsPOhYp0B3OU5ydIyqICyeSV5WYj267UErlywzP/obIFnx3xBYUoSfAQk4fJG0tYatysjZf
VLXfMTpc+5BKo5HhdRs1+8srvpGcveUU4NgK85ivbUiJnFeswE70gvCgGiOjF8pD3vBxedlzXaAd
iVPv3sImrWUkZCriST0ilwuWSMtO1mzL035nSQr/nh5vqR0gKJXNypUmsM+EZgpSTYMV4TJCorSK
TeMBIK63NCHM902+t2MwGh7BVHmuf0K0gvPszEpxhig7pWDqG9M1InJoyVIXgowLslDWv+lEwOVI
rD9tFOLCAvUSwnNqanrCpTZ6axsLAusroACjgzwSzViMCspfZ2PzyAUFgSS0folQvZvsBY8VyI+c
iPa1q23wnTFwoaPTKgZhgZmVxhN2A+3RIf4EncfGUsciat6KmA5zMPjLJpGvsmrP9RAwCeFUW4RD
dpa9uGsNRMp+WQFGcdil+ZV61odDbA8fdL62naIdR8k8xUHojdGfVEQUtsKyJ8iE3GtPnIKhf+qh
mLAwmOlKMfw73fysKWJoDb7fyIGSiNedyGy84yI+0smKFjVLYXdOLh1L/7kSJF1Cx3o2arqrtdAA
6Xflh24VB4prD2MdM4xU76DQ4Y53wWUm0U548Gj1jat4gLeBA88zD36mfmuZQ+yKPPt9zP/sLnUZ
wCrN6H/4IdXXvGTPWeGJCYEc2tawiItk3w7ykxaaW3vnyKjSpZ1UFeCLrlo6YfDLdPNnNjfMvRo2
4LDbIpjrl07m3cfgmbZu3/9yqKDbQXwJhqHcO+2FXsq0nOaWlsRsSMmgX5tD/+xLeLJ2MS+3UnWs
1xS1fjtQCtllE9VlpwyI9GcYeCaalYArzYrTx65egzAmZkuKa0/JBcP7p+kOK89rCQHvhrtJ5s1C
N4cvOzCmBTHPpOTY+QvLspeEZYztsSPwsP8i/rbnpGjkzr6TnzOCgysEZKgpEGWE5B33Q/6Lkvhd
aj1jmwmWLl36BXu8P52oT2aWbZu2AD9rNs4qrJB2JigUpri9l1qxLeLoZMf4WPORr7tJztSfvkvm
oAVlfbwRr/nUufs2g7io6xlSkoDIQMrPNaWoZaFruzKm8KlcBo6QFrgH1KOHmkXNyz52KZKEvv1g
So5QKdcLk+l06pH+KFE/UW+XOykVEr6kPfnf/tS714xypt08sbe2sRs+kEk0QxdhwGTMgfljH/cZ
xkDszZ1JRy03qGGD25u4DntikjsLXAtoAi9wgK0kcPw79So0dEUphn5Ks2l04rJqMcqtBCeNq4gK
zqoNU5C5YUO2mktIQtE2KoLuOIVoOV1roMqtew8q1PexbIkL9tpn06y4qkzWA+xBf6PHf3InBAh2
G8AeiZklmgAFTepyTjQUYLpXkNUsB2wu0xDyO74yojnQi4B62tdjs2W7ibhqWNcsMFnIhq/EY9kL
3WbxK9B8NnADF3mUdOyubECoYfzeeWGOhCAP5g78h9virqEKb3nNxeZLn9LylZ0vgT1Td+hj93cw
6v2iIQQjg7yzSIvicQTKqUabgBOEzK6X7jq8BBGB7MvBcaOPuNOGBaNUu0wqlpVNn28osxU+uRrD
TkQCpEtLrSK461rnxFjFwJl0hIaQ4z6mL3GZUBgpX1mZtftU79/0HvUYjnInOdYlRT/ptxT2cOv6
gAzrtIWvDWYtiqKNA0lyYfTJnELDmiNyKcGRXbssFk2l7aXnbc2pl+s0mLGsbXlt/exU5zqJXVSx
4MmwI0bq0DUJ/wh5pDRr1UQ1zvlduGQolbkdr8O2vTau4pexzULbkxpWuyqJnidUWsPFgNIRVDA0
mUhDJoHsKNOLhwnZ4rIT2ZPeRfs+sKiDglOppt+iAnEap89Nlny1kfneuFxsbqo9h4qy7NQMHyKQ
H54JuDXubWgHI8oxVfQLS6a7L1FrgLa1epWWJmRy0veykXon1Xe216zo2ZJ5xqQ2OttT9vHvVIl2
id6/UCZaOCXXTZA+RVP9MX7qdU+RTVvF9lYvHIOeu9qzzHcI5KJ6COIKmbeLQbFCzAZvghbz2gkw
7IEI2fQgQIrxiobo1QjMr2Jsn6aJamUu05fai58apXDNkgu/Qg4UH3qm6VF37qYqfddTREjSSIHs
DaDIy/IZowBNALF1m0xsJWkrE5221o6crRz7o4istYEFZgv08qRZ2ldg5wPZCeSY0YVknOjxTc6V
T+ykKKh79surtgb07gLU733QsX4DCclg8Q+ZF8FImq1ofV6aqFzXlf2ZW87e9Ko/VVrcucoZFiqj
3eTtDTbVy7IiXZsIHyhatFlLonuqYNjjy7ywuIb3TUKOrpf3LGfgQTXUZVAtU7xjVu4JNRMKTJ6X
WXR5p1OUATqNq7th5FrCYEaVNYK1ELx5yIoXsUHN3QPTz8qZMCvQ1NuOGY12NtiyBq+9b4mvUku+
E1t8jyDtogZ3j02puXntBzwPTmxeG40azRwUoNBxL0jcoC9vTKtsQNBtN+Mq7Wxr2ajslZUJHCtk
hhQ1W2DjKVGt+fyGSXFyBnznk/cMgYM1SzjBAcqkf0UuQvA8Li3HPdUihFmyJUy6WlYDYQUBVkXi
bg3G3o5g8ST+tFxFXk0kIF3V/crM23Xd5cS7TVgdNDDXgGMwK9KVYam/MprxYrY5xC6r/5iS4iki
V+QX5rxwRxAbVRvCWhlyySgFZDvljIMOuCGh85UQuHnGNhQs+9Q7FenwaunWXavb70Wqrxzf/JMQ
e4yFtXWWKli26GFWht15nz6Y6HndZEA4UvnRq8Jn4uEx1TM/pOGXbiY9u/o3pOHfpkVxATHOZ5aO
r0PPGlKFTBuuERBfUALLAw6Wpey6a4EoEHEDyN2XvjIebKHp7MtDaI3suvygANVlDDqDVWUs4dNw
GVDyWha+tJbkg77oI+w5QWvebPAQoCb26Qo1NcNIk1TPXY2RxWCeq+h8dPpnXo/7YPLU2ram+6Gh
baiH5Nki5SggruUbRZTYyo6R5kdIueF2vUxhWm70amhXuue0G7zdX2nHjKQJ+p4aO60IwOhkAC4N
uyfkUyu94Rf6sX4V/AMwf6xo73qUjk1WM2LnV6OOtWJ6Kwe4VoFJ3ZwlyDdYJ4YH9h2DYSEm6lYt
kpHl1KFQ0IPPKqXYr1fur8lgMwvk7tpVrHJbee4G+FtFM3WUnugD4QQRHxOlZD+P4LTYlNujxGQ9
0bzamVkzT9IIJyIKs5FINDDE2UYqNayUzcYoUYDzKOpJPRZk/LCNH0dCdc1+BqhQm17W4IaXpdl+
tZrj39Xio1BU0W3TSVmWTL8ZTZozvauNGoCpU96NtD8tP+R7bvGZBjShu8CwFiJ02FiWGyNHoOAC
Oxnn7oGnDP00RqxEU/ca5t64s0TObnjsy7VsUtDlRr/FllZvKs1OeNzNdg3z89r1k4/ODAgDyXxq
rIA5BQynhyLZgtgeInNa+D6gRTe6ZI36biq9wLANdnp0xhdvgJg+CGpssQAiF2Dxbc1w1uuUzY4W
LaAIcM46i7AE9fUS9dNUh6+Zhd7b6vSQsBD9xOZ9wIoYU41MGf3HJKb56J00LTYWXue9Nw4Qs7Qb
/jTuSDGWk0rDl6CX1Cqhjy7htgAFb6zdUImKPYGINgZCf85tY55o8TnE4PPyOikoEbQndltGWBSI
n2bZRICvpGzakw0lyqRRvy7J49nUfXWIlXhPAXtQiK/PQqR7IlKftZhWjWltCPycC5xg5aRp2MvQ
iO/LBoC2STEkQD23naBlLPBtMSAFm2FuwqAzpcNUN/hSnVdhs8LWe7aNrm3uqInr11GnhYrQci+T
xr+aeF8Qs0Mms3MA7V4lV7mBjnAYKa9h2SMTjTEz5oMppjI84bmm+w2sYhEmTJWcQpPh88/ouVxk
PZ0wh6qDWXqgmtLhKTf078LU/a3hEp8BDG1kvuSzawsWkRMZXqCPSNDVYtrZyukILmEHoDRWb0eT
UzKJ4nwt1FgdagH59Ha43bXLupxz8R5c6sjwpi2a3nKO2Pm5iXOrRqVeIOPpMBBgs0OVWncjxylw
8Wv6ks27agrkieqEQE7bxIGJm3V+6HZAOs6WTcij3SL7F3Nczt9DOGfixLd0HPKXd9hel+2MDsUB
DRj0dmtGhP69W8ygKwtOMzPgkB1KrtDk56Y+00bH+eBnPt1vjJfsUkGj3g5a9L9bt7vuDE4lRrQB
YrfXCuabMgMeyOKZm7cDYRDke4jiImZ2bTJn88RMbguKlmT6zr3U26Hx8/rnVuZ6nbG+PYjJTiHk
nZ+UGmbFGxo/svmiq0O7h0U+/PcgRMSmuj9ZWahh9DG/vBTAocM7ZJthLB2KYiwQPKCRvqbXvAm7
46tKB9Km6IyIrKDaqhA9+j1NrNoGSWX2E8EB8ydz+4dvt1jq8CE08b2uSbAGWEKnIAUKd0iwbR9Q
tG5soM3Z/O124rlWiMbCACXeaC8dqyhh+CcWWIBA0KYhHBE6/rHX+NT1iOSLv9/M7du6HdT8vfkN
kQ6Ij4jw+bidB9EovHVriI9YocPPj9pvEVCLGPiQbONxRMq6yoqK/hx7ccv4piD6m+w6Da85RteG
3zJprTqAn8LXVc3U5/j/PhdB+4xU3d3ts/r5Mf1tJi3psQismoFe/AzprXUJP+52s09MQLdV1iui
E+2vn8c6dDo/P25vN4PKLg63Q5/N7OfKRlhwowlHTuMmXGTzCTufptKcHCLekldTsfH8OZn+/7y6
nVx+kvkbCHYn5ki/erudkk1ngLwtIL4YQxwjuAr3AQKH7e0jdW8E3tuHPfxzafxcH//czVWGVBUR
hs3XmoEKONxuFcFE2a6mz4gwgpJoperDz0H3/nvr9onRTaDdW9PBD6tmOqQsnA7jkKBjmg+J1Bok
gixJcnQx7LiBEnZVFV2b+UBboV26EHI2wvHZN46CKMIqZ54E1xRevTHmyzWrmEY2Zd2oojQihsnB
SunZF3pI8tRH46HJLGvZemGDmgncS307UN8PaUff/X2+gU5tYTax2t9efvuBGbrEQ+SUCW6vuv2g
HKNmF08kThuRYR2l5V18PfAulWPSpqUwnOU8RBIaqhoH6KvlZN397RmhX3sXYbUfyMDnCKX/vTJr
YYUHJaP1aKarkrLzVWpucLWrXl9TEmp+HuuNIbhqbk7MS1WYaL25ezsQhzscLfgzt1fdXo/1SN2P
TBLtP8/6eSoeo7zM2rswiy6uXtjHuGrFhWRLjAnYotknx+ISzo+NOQG3GU3v1STSEDYOK3EGwvr9
9pS/z7OjIwRI7f72i/qJzTEnwLRG84F+d7hEpTR//sjtCbhwBCmJExs4fJKMgvw5XZbuVksDwlMR
TKILCNHE64VPrT2y16lOXtUilYm8CK09VJNvncb5tYzv8qKRAbDMMONub4/dDky/kiUOhYC/jxlj
nJ7m9eAYVf5+qIY/1CKja+kk46Us1wN1r6sLcdNGfncHzta82Pb4GCd6fmya0LrcHmpHuoIOKVEr
DanH7aHbD2OU63vbZDNwe+x28KxR8WX/+xGtYs8XsKUSJvE4f5+a9wq6UznQw5+fcvtBLMmiamzx
+vev3x6HabRIaocQk3/elcfii5I0ffnbM8b5zWdNU29aWwMPVDrVBepy7kr/vpwPtQuvVpA8100Y
gNyglxejcORFZ0ReFvZYIT3kMfBP8gLjfJhJpXTC5sduBw9SxHHOBgcd8ff0ijWZ3tnCo+F27ClM
LZKqddbaBKS06kiHRC7/PNhxfBxQz9MVRjzQOvSHB1aisL37S1M9inB6rBvW65MzrDD9faom0S7V
fMjrIdyEph/OpXP/cvuBXpC3bDrIdiQ6WhwNQ5qch6Hb357y81jtHyv2/Jefe7FmXMm5OPamMLfE
pYe7UiNoA7vxdIcsYDEVxM/Mna6o6E9BLT+ZsV6UImLLZ5sVDxHKe0U7PbmTaDEWg2ZEK0/1xLzX
6ykynuLO9BZFRS92MNzn0vR3CmCq8nnDjBoLWdsL20FJorxzjz9pxOnWDMF36cFqjEonWqnCXlRk
7KjM9zZR2nz7fbuPDQxjVeTXi9ZM6oVXpF9DQsgort7cHH7bVaoDAt8HuUXVy+5IV/fLT+EZ1s4K
IqI/EG9zRZ8ZquVhYrFe8mvO2TD9CjTySLn2jyMajgqTLjdvB7txddZ3vaMtbzfFfP/2E5kWoIUg
PzfJ/aQGho3bE7w09v/73Nv90kgNoKa8qv7nlp9P42HKvsknIW7s9sP/e+7PT26vcGNFeHym7ytN
g7r+99k/f7SFQo2aZv7d/Dcvadn4m9vr/vXLbz/9eWMT4AaniYkrnt8ShU1rUY+mWI2u/7+3fXv2
v37tzwtjqylXdRnhfZpf+ff9Gn//958/+fc/9sK4xrLrff196F//2P9/UlIf3Z0gLQytNt/B39cM
0MGWmO8AaY7DYyVlvAXlLksxXIuy7B60aPB2weg7C9IIZsauQLIKzy3eW7HRPQi9L68d1Zj5zu2R
2KmHbemG5MlHGCnpVe+dtEOXoBhBzmPXjsey6C/WuG0J63gZbK2+Q0xPIHA8OA8i7ShCzD7Zo5zq
kS5QMkqaoRFVU4tt+Fh7SI94/koTU/dwuxXk6HfpPsdH9O01VXav3eiWph5sdniUtwDPsNEw2Hbl
dvfooSKd473r1MCGVRJlbLi9t5yQkm5vr7odtCxfJUrs3QpCqk383ckUdGc8Rx5k0iUnybW8qAyX
JBgpqW/n6MFCQaBQ5w3TvgI6cbtHesJEAwGtSa4wqgXAB+4jGN2bfMzVfTDf0oog3vf0i3x6e65H
e6l9SAnregTvaRD5NOMK9RZTHhYMps7xo/T79zDjn3dzNvi6jly0lMo/IgkhCtCsnZcsd7a4V0mr
iwbCnXrrTMs1WELXcd5diz4xfeDsTiS2dtVy762ns/Bele5dZqYvvuuPHyJGBkR749FjW3BMpVlS
aSy9O/QPGJUK7YWSrnOtprG658X4VFKKOOwHKLPJ6c0MMmxAfmW9OoxAoyaiB0/LScTO2xlqa4B2
cGe/tUYz9lykRN0RIFNRPmkS4JXtUd7OgTSidc9pSDERy/u9ZFW6KynrAfUJN7d3CRFnOZkm0Tjt
tNMGjTo+JS/UsgpLR677TyWogrlJ158DgkkP9qgHS5EZ34nMxws13+HnUCVU5ohM3/aD+gMNq7bQ
qw/OztEpweSEZvvT2AIux33haOO20gf6+I4Tg+9VDf4EhEAaenuPaKm7vwdtvlv36pIV6bKdMWYN
wBLcKBGthflu3eiCM8obLkAwKSqUz2kWiD+4nZ5hUqg3mqDw2/Oy2fgRiQiFvYXS4KhlOLiYyAmj
PZnY9xfNSJuW4B5s9wY7saNvW/6x6Vr/51YifsV5r53CZCytVYWMjYgjo3yQM4UOmfdz7WvetaLH
wiWEpE9rbcie1WBgc4hZW/q+Ky+Ez4ttF7vZwcz8/kwBQuGl8zdoBpo9SqHylQ8M7jVBiqZg3iwT
AXMN+XevpdVVWeWXOybhK1TFYYUsOr5vfYR2sqQNZpXDV4TGgUgCACuhbW5EX1YUzwGu9iGVRFPR
HxAGZphIUQcZk9a77y32WcnEsk2f794eA3ty8MqKqIypHz8i5g2hmvfeA3CfssDbJKyoGFPCkKpZ
TVASJrSe4KHLvw5pfR+4pXsUHrXJbBAQbedhpIq4wvJJv6R2XJ67KnggQoBgSJ0213G0gIpbpMHe
E4zsHGgSR5sOqtOLFhXXJEKMDO3RBzXUvhnCsF9bUearsjKt+7qRhA8ECWwHExBt6benOh7YBdMC
2hDrTGy0FcpHNyyCM44dPDfjPvfCd8tPZ0tPOtLMqcRwe6zVrbPRwJjYsOZ0r4GG2FhiQB7wNpw8
i7qVkK55CFxiwdMZcRP6v+m7uHeNYIkCIilkJeQ4DfwxivVCa+SjL+t67SLF37C3c05lGH2h9S4O
mPBAs2ghFzRoxE938JFjUvq4WjWKWzb1wYfeA3QofItCpZ0dw5JZUbf1TxJ8cX5pYXPtxGM5uZy2
Ik0QmziqZ3fHt4ZlBNOvYe9jK2nmQZF1bdM9G4k/svB3v0bSNYg0NVrENVy9dkGiPFNWsr9d0WNn
1jvMZ91imLmaZgavIINHW9CrX43RvIDTu/rqzryBIusok3Y+eqT5Ls4Peceu4N5LfYJMtKB8Zphm
julYxDqBvgcEzfvM5aOaHPFo+dUfgopykRgnNXMNpISVbZRdfq7mu858N9SjYYnBgliiwo7uwCRh
6oqS7Evm26QZ61/jjEYN0dtVhu29o/6+u5FrIVUvNSCxjxofPiUqnSGtzYs/6Fdm8R9C/EUkY2oI
WNZOvtdGm7BTxqM3JRZxwUG79NVA+JhVhI/lYEUU6r2C05S7EZrDo04WGxhzLm/NWBp6vXSlnImR
uhNtfX34tlwb42Wt6PMKe06BZdZOS5USKd+L5Gy/M6VV9VrnLSwNpy7ugEwMGydCcAy/fui7x6gB
6VLqHjBw7oWK9qcW4H/uOY2iOnn8Gd9jYOx7GGsBIE+7ea9keXZEAoU+of+b5x3/NWf+kusRre1t
BM5uR68neqKnMvozGmLaQK2dWtdppP9hEaq2Vlgdr4HlnCosqi/klGGtynDk3u7i7NEWqCuhYsVc
ubdhsBJAOlPP3MdR4d6RqJvtwjHM8FZ0J7xo+ju4DI+/Iuz7KZX0AiwlE9SUk3zK8TzQs57LvbP7
wTb/e0sLxmGJ+Q8E64yQcmEm7Wqb9kQ8ljTpbw+SVvUa6eE2IV2vl6rdGHrIqncYjGUYYLEOcydf
K6vNnnJkwtCB7e/eJRfICEpjjaKiuZTolVCimM+3e3rl0UPeaP+h6zyWG0eibftFiEh4YCp6byRK
qpogSio1TMJ74OvfAtj3dtzBmzAISl0tUWDmyXP2XrtXxaNLyuRomXQkswnjUiv4eDoN93OHFPAy
WsMCzdfwWZcoNRFJ57vQEMFrJGwCWIdoHfViY7QVMvB5R1U4srYZ/Yn5NaPKAQt2Q3lrZeCuy4FM
EAVMYVck32prvWVGF+8NoinWqcBIU5QWBEvL0q/zA+QYokRoNqGa4rWgx8jgkNU8F2XC0O2tpgbl
YoganPIquXhBGxOZgTF71U8/cmdlSAxjCin8jepV9zHdc89Yf60BFGXrf9fyETeACTLVCb4anQhU
dQyzuzb25h7iC97Aecf0mDuQ6OaWN+il7nr+zeZLVcAQrW0XRCmiUsEZ8lUP9A/TwN2Twl7eKEBq
b7bq0HBCr7wI+ai8kQVc1531GpZm+8b/9K9Wl96xU4haDmXotPdOhmSi+E51yl1caGmu2G+uRtRD
HabFhTBbNL12c09Tt7tonMofqlHdW3PoL/MfuPa6e6aO5aGIiyvI2vDa+JJSp7Xjby+gM2qk6i/N
CvC3uWF68AXfUSoAaAkbB/nUMEhQWM3Ixmubg6/H6ldtc3YPFKdF0mGln14OR753MrlVyir9rNj1
bYPKQLqJuNmxejd0L/lkE3E3SRGvdQtVWIjEkUC7apUZLLNhmh9GM1t3ikfwYtZ+txa6oLqFc5Wm
HSlphW+cBfZHejL4EMOiug8i/e26NPgQM0CD9DJ5hmH8TutDfQNcGbyBXlKmCwvv1QWiEXzg+IDa
sH5ti7S5oPGJ0CFcu7KMf4r45mE6+tH4Zyi3NecBxXRpGd1kWQrzDz8UhIskLhOn6bKiCgAfUTPz
KrDBmnUBKqxw5dGyR2IPY3yez2UnNFyL2Q2s/FwlnzuPOIvMl/PDzM8n/xLzpVNaoD7BQtdlb5+U
3HX2I1Wij1gdlsX0Gtmg7C5stKe21PAqSalATSrJj8SDvnQGSLgvivIKl8W+4H/lSm+GR2zY8cGm
tXBtcH7sVXX8opWJlyYv4VNPW9283zEMTCAJ5jhQ2PjyMqoOeuE/hEibY9JNCt1pa9L+7+V/X1WC
EzXOP20f9fdqdMqdOjLhydHU0U03je18G9q9YNAfqYT7hqF9tJSRJLNQO2s5Y6ts3tKrIGertIZs
pRv0wJJyiN69iHRomB9RbSMJFVVAHw4JRGtG2Vkfc436tdGoSel7v8gMrNMTXScyJPelI1o6B6xT
KoO2T9kO7RKlrdjp02Xrm1uyu8d7Ki/EC9mX1OQUwvlw+Ew6eWXry5nN9uaroekfPWI0HHz+Dwr9
AkEoWLIqLDMkyVBPyplaVks4FBWzwnaw81+hkPBN9PbDNDVnnwQMzZM+LVa9XbcUv5lyon2+AfJQ
3qyIwPsqXfskuJ3DwoZAZY0VNQUHQ/So6NYNwJ9q5qsnWzBRV1I/egtYpgjkcdYgRsWirwjzYhzC
dRXlYmFB+bopCffd/MZmTYBIltSJhYVFdulnZX+yFaJL6DB9IRxAT2z/ViLv53+fKEr/VZiFcZz/
pUEVH6nos8O8flWor7D9xuIkpeHjuMczRbBGDZsg736jU2YVvkuwjkuU2AC8nJJ1PSrfyly+cVAn
wnd6qbNplRWmjtdk+mJf5Q08Gmyk81cjx/lDkkK8zn1kqnIiICYCsUWnuvZxhEnyIM1rNb9uTos8
JGv3een75oegbUDnuSFDEsHp/F3OaGSrDFAmbc26WJehSaxza3z6QFb/JiPHfnXagEnuKlMTuQbm
7m1oJeZ31sjvKFHlLybW9A67MljG0WDs+qhEP+K7uNCb9hxrvBVMhtYGufO42gCou33jfrXklUaG
/SqdwPluO3eVKHaKFA40sqdFzY+rAMGIavMzSTkME+C7cmhrUBB3/qa2lAgrY9MdJ/gTtCgG1zHa
BNBBBXEf8G5ApgFa5MFeApH1OUd6+Vv3oYU6jTfbqS6u0qCFLw2HjmNWnbIc3EagFg4JtLa2nohy
MSjKQKrqm2t1v8iQV08DiSBvA8SDBWd2byvsfD1yb0PzxW1l9dyesuqtdyEVjuFG9OpJDEbJKNHb
mwbHW1Mnfmn+FnLIz4w4fTSNlbaPiz54xW1MCWoNt/kK7Aj+FYduZktWzfySUbjBq9H/40/f5Egx
XqtRQxD9P8dTfgXQraoK/Hc6rY7In9e5iaI4ljm5VLpFkZV51h8aqEwlJo6ksB1rpZQWDsfpcijQ
AzmwUGWSyl+Bnb015ED4Lz5wGgq8f9zM/8Qfchw9tz8mMpOPfu6wxFpVUm81Fh5+oL7PD1bcOqe+
IFCOVdj7rJqvIGzUD0pBDt78iV1ZhF91o1zaJK0fnqaLbZE3b11r4agrUjSLYywuaRKIRd3rS1nH
5iuEAJO/CD+OL3qFU0yiLUby7654pyD+c9uBY1k7fo0jDMzCH6v4jgoOAQDB1HXOlodDXYbvRtAt
lFo9jVTuqASJtUH4r58cndkEQbrkFyFLgLUWTEgFMkxGIs/C1k8RLfswtIQfbtsEUTicUJsonbw/
eRmZV3WTu+u4V+xzrjj0cjTtkZcWNgCDtV6xJ81TUjZX3E8IDm2f8S/OfuYBKJ1koW2oe/urQq1+
7d1WbvuU1B6R68bK8x2KDbNp2d6VLc43zg2Xsa3Fth/b79yyOEj7owYyev4/kSe3MjyfVIuw9oKt
zu0GLgqvfO8FBEfrafYJ/yRrdYTSVb1OWAq4Rc3srNadzsS4fhVqXu+ggJlrJ4usPZ0hA3FcVd1a
MTEuzMkGOr7ia61WUMgUGDRmdX8+AHzHVKuBA+qMolxn0dIIiZ1o67C+zw99nBMgKetxE6Txly+T
8u7LGOqSnv+AiXo+mV7xJcTSUQs95PTZsOaQmG0FTtKPrNtmjsv5y4HP4ecMJ9SSZz33VFbUl6q0
s0srkxoKlye+On6PLVmphKpF/nEGzxKgAV3M0kYIB014Bh1yIq8vmJL2aEgpvFUgvUv1EiIvs1pP
OT+7p3Uu4iUcF7QQLTQyzq1Bt0YttyESagJb6xV9xT7Do9H5u+efAu/zsAp92CO1pHRxEvXIfRvv
OqoRqIdUv35zpVcw3Kokze7Tb4bzwu+E9T09yZzB/vZlRz8NUmHftG+WJab+Y21s9Nx23wN92Ikq
/duOkX5V1TrZVC4koLhKnMWTlqn47D92ml+KCiXDDO3UcxdqWGIegm/Elf0ZJSBK/8kv/rx9UhGf
ilBRSBXIz02gSnI+G3mAAuweQh+X4ZxGk3vgHJvYDQ6Q49FxpOhvZNcCBFEzsjT7UhKy6Q3DVfzE
BRUB4yryaQuhbufbYBiAKSAwClaIbOh70BmZH1S4N2i5cXbpKTxh5jtrX+/lXZ9qd88v8QnX7G2a
qREgNSz9CZqpJaWzCaEqrWNCT06g+pBmo+124yLg/8tb0yNKYQpyC6Tp/dTdPxizgr+pggwrr5Bh
PTNEInS7JY7gZNnIKNuSenTrVb763w+nJzTvCXh9LgOQA4VYdCE9J1m11QHEJOd6Mwy/HPWgKyjz
SgkHtBbhHQ+uemdGvnTNLjk7Tv/WJG37Fuhh+yaJHoK//Oq5ernPMk5DhFDEVKC6Vr2Vgp1PtTCo
hEGDRnL6GDEuV5mIAW8yqkkYbuzbrCcKsMBo0FQJS4VA3us7jTg/fzG90YMN7kYbtZfbbwpkLpvY
RfAXSUwbWWw5G2Mq3emGFCSAJ8apJsAHuV1myZPotqUNFRXkn7nVYlP5aHpMUxxddkMx0Y+bGBDM
//mizNw/+iic84yRLSk/TgWK4RlwGXd0UVEkHe22LhcZWC+QSDFazkHE5BH42nX+S0cgWGshA4Zu
pTYcgqzo9mrE4bQPu5/5k5PqzJiiKN1VvuOeCiNyINA4EkFW81knmbIlcguvuadcG9AAv2IWJVy1
gXvFg6VtDEW/5k0wLvXpmF8Ioj5djzGwNhG0C5quM1SeIhbyyrx0QTIl0cB295VCx9jtTbxQaTMW
O9rjadVMTAY6Fm034UR4xZe3ILG5YzGWLxXbGA697+M8lLjOaciPfxw6VS/NiGpdcWKMx7WmHIw6
H1eOqxVXoJb8CfFbhFhyABJnmcp66Mif/57IVeBpTBpl/hl50l/lxohx3BV/+zQcVhEygR39+4Il
Lmm2tIiq+3x6j6ZQpVGrIBA19NEgWiLXArL+EmPQ+NL8cO3qnfEP99jeteJsYwHJW5luMpzwXfkv
lRo7fyi2ibzBd3QInNzYUlFkTKNdRozseKqBLtOtm81z/QEFSLBBYjbvNsmekZDjb88iEsHoJV1V
r/cY2gv8+Iap0wR0iYtINQxOuvtal5gnuqmRQP+1QU057PKpOUJCxrIswEDIcgQ8qXEf22Fymxf7
IvRvWaWaZ0K7JktwmXxH/Y8QovqToyNfwoVetL03QCykkupU7t+ceBgQSdVy/mwBJKvvXUxKqmqH
DcIbdHgT6JjjhraMu2gk71AhOJIgdMMM6SYMImC4Dh/LNtX1vFLY01rWjSMGd+S3z7CYse//EayL
N0P030UM+xsoYLfwgmED5p96R8nij8Z9bxNn3MLLgPypef0+07C11emgnQAe4D5UukdijeoHYiN1
aTh+cYaw2UCzKk4NmiV8I+DzcKwXJfAr31v0nTVib8veLBDx/5TqF/06cw3PNFv1IHBPNNWX5pS6
1OdDctJbNKYdqUXzQzXY7oHOL5m+5gJEQXipzOT7+S4HhXaa64FKR7/a1QAi6AD9pS5XFlnTTyzy
Vj0OVkx6nk/gCFz0faixB001Zsvc/VQhixcCgEyeK+Lakqewl61xsIaW7nWWh90rHHwTpWpSnhLs
pS9E6AxXW4ACTAjczuzY/usEOuKsvIeMnngQLPz81SPlEHcUSMkBLRWKLpi8atkucF/7RO5AutGw
1Wz6FJPr2MUEG6Y4hB0M881Qi30d9DB6QTVhtetZMYt6M6+qkQ8pTDPHkxtWKngcG/G3r8PZcUb3
dSRwBU1696pYbriZ76LSaPq9tDvkkEyAz899NWOlPPWSIQRgKfc8Kvlfl7qcYrkDF5lWtO8Tc28T
oPUqM+11zv4xM7yOsStvpRvfIp1hTWBX7vX5D5Yh3RE/LNcq0aTL0KJ7RnNDX5lWSVO2jhjg5L+j
0D84vtrsUtvwT3SudFS6FCuYxF6kFVWXxrH6l7rxMAmRB2RfHHccaZa+501BIsGYWfYShAdztKmY
cjrWLyoYUgGtBCiJF+QqXVwbW3BRfARtRoBNGA5LUCfiF2fV78hglprFkKKw+t0dr3I5tEEijptw
36tmh9gLr11WhA3eNZ5Fevvvs+B/n42ITXqRGY////d2oOjxjuHSKlmQ+jGDFjCFGzBFUrAG02+e
Qw1oJcNEdF6rVN/0TaLt8PJna80Q8ldIiBg+3vYrbTTE9a2hnApHJ3+kAsFGX0b3VPm7juUu6jmZ
ohu/pXrsf1o2et4Af+CJPDxvTaPw5GFc3yGeY3aaNOPZrKGPyyqq34wgm4Qg4KwGhahTGgjrdNJK
zXX//AB4kXEJ3VFoLN9ekfGXjUn6MSPYD4YCchjdCofbCr/LYAhSvSYdTiDibkVPtVxJsoMIg+ah
GPNuZxW6U2yCyCyAO8NpT6YzZtLAh6rLEdd9ksODDWmwDBpNIubA2kvAWRJIKq4hFWTtPk5SHF1Y
Ud7bAfUz1hV/M1/CgELIxN895PRKiJYHMdpmbCz0IfySPuWvo/x9xhZggiq3dqZ1tP3xEA4YlQ5m
53iH3JuG/mjUZ76ZcPTsND+bHzyapISbkxkWFEa40nSgePpoiL2GJXb+FeeHIXlnbJZ9Rup4sKd9
S0fQnMIx/jLASA0+IId1qnXGUrQ6O6gX7wTBZXjrfe3QTg/z61Xyb4pcGujWmojikYYrg1vuoJ7D
B7fVnNI2l+9e3nz2FcHPJhwNUxrxFfeWCc64wb0mfRwIGtyIgCla5rnoczIr26Y0i499gY5cKlgN
wGyRuzBtNPNi0Qfu+/Mn1UtinsgJdCA2IM5tyugwmAn7ZU8XvIw1CF084K5TD1Wei1UMRh/orjRv
ChY85uvKe+ATDgq8GwL5dImX0lsyzjZXvaf1GLhCHVvciDJt+5z6AMnfhejKAaxUsIDseWZFcFVI
XHICMKmG9ZnRHfhPwWGwJfCD/p6FCBr4bAwlQLOCPk9uvSGRUQyUnWRnR9JO3hTHDJbBEKNQr0l4
C12jWqaVc1O6uP/+v098SqdRCbyjQaYFA1+Ml3NzStNwH0yK7rNtMQnwRXJoS2tS8KuwzEyBs0SZ
5+pNUIUb3S+HzxJvweG5SBZa/LytbKGj/4oE90fqBf3zrkvHrl/UJfasPokPfZEnj5Q3ihOvYRNd
4NyI8Jj6F0yr7aKItn6OZSIIDA4fRIW+hHgw16nT55e5R6lkoXpWM4Z2stoZaDpWs7CEIm+ll47y
7nGE3kWA3Reg8zJIVSptdvqB3g68EueoIrWWkW1/qCM1/TzF0SnGr2FlwXpzu35lTpcyEHtRZeY+
HvVq5XynNjRhfSqfbFfR7hFxeEWq70aFl4dALV8ZF277KNc/3Cod9gGdRdRT34SWeAetmgL6yDri
KX5DcMwhXQ2SJOkgxRmZEg1qv1npUUxmCT7exNI7IIlS4fhrKw3rk5fTp67oJ/lTnQT6sNkpBaNE
DiFASrQJraoFuP5Bau2Z/mVnEeLfYMLb0c4NNWJwlWFNj5EGfeqslI4RLaZTWmXP/DM9ZBlUmOfk
Y6pfNDxJ1FvTOjLNnZ/n8iBPbNwbUfrmN7Jf143gCFToCRE7qb9EXc/fqK4Y6w9CD7a95R7NoqIe
IRQyn5JSTO6tE4vGIa2iDEKzHnr4j+HX6OC7IFK0w5rQW+0xX5aBra1iMAZeWeTeArDHMWUuv0VZ
WGzSqhInuoP/PuMm//dZeup1aJSuIpnrClQnWCV+GaaCb3F6SN0CwlQ8SbTCIj0Sa5Jf4kK+CSEn
NFs94H4PvG7VTTsmtlywcYJ03Oc7VPBNC1tFHwF0RVkabhAc0843OI1kYcnPGcmTMRV583YfB/Te
8xx7bwMgRRpq84oDOJuUWxEfi7upOht6bHJ6d55vURoYR6PtDm0efw7RoFxiR6nepbmbxz2ox5qz
dhi96q/ahB62AYRETPAzdYFXdUmSJYQPJRMwJpLwj5PIV6td27kafJklh3/E48mh66V+w5G8QT/O
NIqiXejGOQfby/EjHHWaW1K+KRrTNTOp8b81dpttbFU3duRpe3gzQ2tRTyeFokmdbeUleC7nio9x
/wkKRbGpTY3ioo2UR5PXC+yWdHfHkoGTa/FOsy9afWDsUUYgF+vprMAm6wrcqFJ8TWSrwF/5tia+
oib9Nas4ar3TX4lWcEzl9DwMZm5HQ95LlaOLLdbFKVtBOnLbQL+7rlVvqcWjLee6lMYPA6BWIdjS
a/qlmi7mqTXJjsl1fpZCyHPUVT1a1NuSfSUvOWLT/jPPfpg/cNSb75owwBclBvosl644SIOGZXzd
kjX18B31B53qztfZC+LyClGUHp6ecnfNp9rGCeu9H0fVqqbq2GGMKbAbys0sFVHpui7oY2+oL+K7
SuTAIrTi4Vc0yntt+/SCo4GaQjYrRu/uDhWD3PQaRtzIZcbpdtN5gCbPev6czB+b+dJxaK4PRro2
+1S54NsMLk0XIEWBWgSllHbkdLQrp5G3k3nx5jkfLwfMgr5x8dJC286t987ujTUmJrmaL52gsPc1
EA7izdkbmuEv+U1EZE+6OTeKUHT7oXGJPK26CeH+ymOEukmp/GEHOHQlQ83pyTA6w5WQBbkYheFN
M3DCTaZD//wglyBxtxE67C+/dB5WOqjvfWlpK/L7rIPU8+5Up6OG9RQyup4zqlJU210qmhKePLNL
j8Cc7onAHS7pQr8pJAPS1EjJDvbyXV8FU3cdFUSJ5oewiRKNV0cjU0qbZLOorW6a1iLU0GhWgu+i
A8u/sgERnOzr2rjNm7DMUOpUeq1yQMWOmWZZC0SfD3SlVAe02fHFYMQGfdt0l9qUGx4S53JGiQm/
fiyCFZ/MdGcEJRIvwcdWwLe+qBV5ZKIX9ceQ0tHUxLFoFWdnGplNCuIkO0X/QVNINKRKGcHB0Yvg
PO+TY4I0CrPKR9VDZZ0/UGYB4bHC3vDu2zopQ1hdgxGYppw/ntMHtZzaKc8FkPZ/eDe1Rt1wnOwX
89/A6TV3mU6SvhEo4IpowBSRkaU9ELGbRwryi1qT1tw7vX7qTEpkbAvinZGmyx3mGoizp8uRs6+v
Irzi1woJcq6bJZlyI51Dmy71dGrXWPY3pd7g9J76bLWhfwzCCHbxpPFTyzLZO3pTLaXGklnYyngh
jTW+RIL7b/7wzF8Aqg0TdIAgqTE8OdUKtIjRcGn5cDO0XWQ/aoUNI0ngizglP6ztG3T7Jw0GAXEH
tYFoGDgNxn0bGZ0+WSxyxIoNBstTQ1nMcCzZueSSvjhqWRC3zcAA2d9wNRsYNKMdk2yhgbFDasBX
J5WMN/IwpIzIs+aX70oBGbxTrrVtThoOxKu98q4q2X1+D9LMMl8bAPORFxW7wfKgg+Nx3XnCcI++
jbK2jtTq3uS0R0J6qp9VZH4QnjDptBobTLhFM9kYCueErMcqC1Ak06Ja9pgLKFPjK+ZAfduGg74V
ahmc+yBbdVEjXsyAEkknfm8z9QOhKeX+h6671ZJtO9yJqDWWZMhEq5Ic67Pi4xtznW73rFjhWWIS
i+XfodFr7OA4bnW1Cy7/Pbg5E+1Baf7+9xImq3URtsXRiUGnzqVa1jHGFDEUVJ9yZpk6YbsJZy/v
9Myfnw0pk5QowsvG7dFlJUiJpoKc1zW3nI40hmmjfVNpp7uqZt8rp5K7sHXKpWLh4+0c5NMhWgbb
hC48XZFBRoBHi9muKU+A88Y/lYkp2wY1t09lSfZ8qnyYxOOePKxFC7Ozc37TXlsip8CygNPy0DUU
RHjX1Tejcx3IAiUxZorzknP6XfQEOb486xebxj80rX+eOquhU8OVVP8nBrbTemfX6tVWn6ZLKYX/
Frh1Bs+eS9VkcljQ9uEglQ+cmngY/vfZaIys/I3YRrWLwshWP6kAyeYhKgRsqx5FmwgJ9OcQW9gs
RPBV0V1Boecs9dptPlRLfa/h4/0gxlr08UCOqZqi13aYjen4o0/0aPIPh+bjSPPrYdk01k3TLbBH
KJuniKf2tZtf+tuEu/UU16w9k7qumB68QbfIRWk389IlTU0sNY+gnCgokW+UGEYcd2oP+HieGe6h
/ULnyOzFOLfTVUjA5TXWQD6Qv8UoZ7qcv+BH7gt5v90qkMSOzT+Gw6h6PV+qUxd5InrQJY0uSTlB
MqbTEOSq+JTU2u/5ymR95QCNfimlfb1W/LG9/PdMiaa+Otm4y7yKIATmtodnavzM6Afe/Tb4GOo6
WvC5K5Di8YzeM9v49CycXlO6/t+vhi2/Wtrlz++dX5+/Y/7eNIRSLXv7p6J1sTWdUa5UNzY+9Mig
hxhDme0y6zorG6LORPw5vHc6WHqV6O/1XDgV5NWuBdOIWDrjlBEFKHdqcHrucGkUAh9tO8x287fW
VVPQNG8knykCCz2tDQ7hkMuDrYG/iBVOQwMHgEdbZ8oywSt8BuLBvpfAlQlE9WWGVfXR6yzAk15/
aKeg8NyQOwJEQ1KBx1e3BniZtEF8DcqhPTpFSpyPsJP3MlP3CrpjU9TFPTei6p0RlR27yiMOdf/V
oR0yv+q3oHidoXlYqla+x50cj0he2pehHZvHaJx9WhDrbJzU2VZr31WHFZQ4OecL5sOjisL4AbxG
2UB1UjbzZV9Hj/kbaneSVJm2TSYP//n8D3VFNyKyn2BsrfPVO/jNfKf0164TIBdUVe+o9DmyFPJW
/oSue+3HsH5Lg6za9zUyyhx46R+0BQBc/ODTxYK4tRXclmT6Fe9mQDcqQrNUd7906PY7YksZC0+X
iqzfiFKp72ndN+eGTEmIl7weeNUAraFIjgP91Yea0CRDukvj1T8V0/S3GTVlt8d1S0WcM/XSUGvs
mjRstiVAsqNhJZs403hvUOIt5+Wxb6gHS4XERAN5EWe7+j7EJpAhVci/LREhmqh/eG8nEkBbv1lh
T9pQkNWLPhKgqmr6G3Hjemt3j/CTsUrjl/UrQEJxTBNKtee14uN58OCI503/UIqcVj7V/1UEg81J
QymPqfSUHb+suSUJwDoNI8VY0fuHubaIszK6+jRe5iscZLi/6tY+kF+KboQivdPwKljZUN4ru1S3
3PnOphtZwXLOjRvKMXtTOa2z0wwjPfcZzKu4U9T3VO+/G4gc/0REunB4/xnQtLzAIAniLnh0RovI
vmDz0fg7H0q7JyojjUlkztiLRqMRP+6vXhjjqpWFcqQKoJZtRHlrWI6PKelZy1LXyz+Jqu46IkDe
QwxoW/qoMKKhXCBJ9Tncc1uopAVPAqHQMZHlaDmbaB0HvxjOk4zF41GEEaMykxyxCgMIYsboDR/j
FEplBH/hssJbDyvSSPSHb9LwNAssJeBN+xejZsIXMteo0Ys1cGIOTPYr2CNc0grolx4itx1JXTXa
DYJtGw++G6aefmtNtZZq0uMqLGQ7c9kxv1YM744L0SHIzHitCie6d70YdwbeU6KHGSLPr5VF8TsP
Y3R+KX74lkFKsIK+oTL04hrO6CRpmzT7TZp/zq6iRquDndMpWyVQ8T6VySQH06bEHIqYBpBbtqjz
+FAU1nAmiEhhOuUWe7A9GO6a5D1vBST0qNDXNiT5XzrQoKzK+0sWuZNomeJMFo6xmRXBcOBWYGu8
h2VN2Qs2010fcH1WpbfElsrNKrTmiLTkXk5QnPmhMUq847F37sFOvXMDnVKGw1+pw5E19OMcm61h
HwJTAUWSuslRSQYiX7rMfdEQRk1ZpOKuB1GGyxJ2XiHVO0Nk9S4lqiNEvXjw3OK3fJ0rVOpnMqtP
8X3M/XGtJVL/SHVIjJ50BAlZdb2p+4DZB1bNYUM4ZKAiw8mdIxnFKICSlOjkKJwUg1vSEYsjtxLz
kLpUqj1i7Qc1CHLFIR/Osqbm83vH3hp4Ka6R1EAf+mytXabFe7Lqs7Of659BG3ovrS7t9/k/QH9o
v3MS814YwTkvet4bl2CiCPlR8q3Tw1rYrV5fHFnTY62CdTn61hFIs1gxN0sWlus+GjvqT0Q7t2+1
8lpCq3xEVH77LEzbY+wbNz13ygM/Dg4YGEntskRVsUzm6G4mowuq0e5WaH8S3YN31fvKfq5/DGAd
tYkyOdTYkCT5Z0s7Dgz4G85G63S0obaoNqrv3cOS6lxzSEqMMgRDYztlcesdCEoUjku1D4tfTQ5I
wWu15BJPO6kv1VOeILO4FWE86U/itsPNhbbS7PI/MrT0o1mR90EQY7BtOwvqZmY/JLX0NqtIJZuf
hfRAcDPYxabF1bYJcL38RtCSNd3CHY0A+qb490uNwmpRIvCjSpzXN4B5EtKX3lzbzA/2iqZq4MIG
+QYRLpB7M70n2jhcYiVOUVX0YJtH8dtGT3wykEhuR9e8E5yZbB30wy/IaNRHZhU/fiGbH1NjQmVW
+teYMr4kmD2/SfiMW5tqpCJSa8NnOr+JDMW1IH37rzYus0y3/vYKsjbNHxwEtujRJYStDB7zSoAv
/VP+AInK/xAp6K+1set2WjOhl1sv3Yc6XEw7T9I/jQFFeRoIZJGxRo35myHzcE+Mlqg1cDSEwbjD
Z4BKMqs65U0zEVNaw/iOvrY6RpWK8H5qIeQltTNbVXNyIaWR5mVyFrTRXNrYBtdhB854QeTMw1G7
LX02cRaa65zyAWQDBqTwq4hRr2biVmuN/poWTbjC7mdsm2k0pbX12WDxuhsOSvAksW5sm8EC62O2
n0/vsUKvEjOZNCh4Wx0/kTQ7iS2ERubkzkqQYOACgIWVEjYNHHd8V/zOJ2OwFO+pj7JQyf7wnqMV
tkbSSXRU4K2Kxzp3zeiumlNXS7tZY8yyqpfePu5pFBQhhWTq0GKNtQV98YlbaMWfnOP8g/Tyd1fE
5hFhAPXwNCdMK4KWI8QUpIj4j4Iu26n0SLIG+rA0hH2cOwIuxDOajeU578v6no8sa9aodUuqdWr6
3mX1pfsAPsIcaObko9imiYfUtVfdaSv1nu9XyUddQQx4d30rv6m5/poprrhFnbxbWsXqS2jEOmxC
nAyx/SP6xL+WTmrePc874YP85SdTVVxg4uL48UsWtAWkNPVrw5z/pdAQkyRIi3DycezMQ9JKIPK6
sHWnQykcCVzZqXKo4lvTlfqlbhy0R/xVH0jqwNw7hvHVxDbtyjL9PXcKwVbe1KAie4OUp4tXevqm
DZPgkMTIrrshrjaNNwRXQwO437ckExVA1NZa1Cdv1BU0Jn08kPMlLTV+VB1qjAXIbz7JaTrf+9+l
mC6Nskqg7BjuphlrBdC8R1QsJr/VfDOFdIlpr7rgsGp193zTVY16b8wGZTMbdaoR35pP5OPs3SnZ
S3I/g0I/pXrlU46L3QqioxWzwVkyvShwxTNKyMmQnC41xYoutIZPpZ57/3aKoHiSra7t56OYkXfy
WJHglhOWcFWK6MEbq7yTfqPtW49cvMLEV+Q3JE46cftFtwubyCjK1zqvxLke46NBFZovWo1MssoS
6Z42cPnqU0vttRI6pCBZXkM5fS7oE9gQp8IE1rocts9rMsIQxhBVtchNYn2iBjm6BszDWJfp/2Pu
zHojt9Ys+1eMfG66OB0OjboFdARjHjWn8oVQpmTO88xf34tU2lamDd8u1EvDRiDIiJRCjEPynO/b
e214O0BKtL3LTVbHfYWUI49XUibpd2puSWePEC0bqOi8AHx/iCSWgmbybEjm1NhiYTivH62sd9eJ
jdNx7OEoELoUrwNsYUFTwxprbNtEcUVxLzIJlNWCwHqmMbg1gwAK/6QiVE3Oars1MT62Kz+li88V
lMqBSRRoFVfGzo/l0pkvIV5GlSH2g/xQTVcUpZW5/obpLRJPar1ugaYpNJqtpVeuMxfre5OmWkcS
9a61zf5q1tpr5g/LxqjEEx1baxui4F6/V0K4c/iFbx3cakxRLKApJgNI386S9yC5HxjSDkQW8Vjo
pIWkhq3s5s2KTgwYv6myowbGY+mLVSk3h1z0wV5hmn5SuSj2iFBXecn9IKgJotIDLhUWAxwlraRn
2DPKNN7P9S97QL0CLfQwbylTNcyCb+y4uFSBKer7efozPwC13bd5Xp7nLYLj6v3IqggMfVxz92Sq
FCpaRqFWli9Z4vZkwpfFrqgUaVeW2p0uTw3PSb7XpRVnl+U+RW6VIBQoAFRNvZkilCA+0x++MaCs
7elM4DubNucH5Fk6cYAA4/SBwGBbpc83n0pxNZxC8r/P76dZZ/ObDSN9f3F+R0ND36Q3cp63vIjF
xdCQqBCM9GRlNcVa1/vEbnQsikp6k80Kid3B7WlTqMX3wTePwAybE/3YMUWB8Xv1gixcjCQEd0Qy
JjeRpPbSry3vNiZb5GjmwCcR6N7Ou7y2aja0p/jqp3fML+hSKqNwGrPNvG9+QB1x1THOQrnNY+Cf
am1vE2B4faHSwQRO5ox4MzWi1BL3TCZYemD47SWMUyzZLOJDWtJmOho8D4DGMcoBd3tIZawocwOt
HfTTXOueFGbqEJYHAU8Yx2DxImwVuO1kIUF9FTtBGbr7tvebp5T7R1OQlxCk1u0s/E/S7uCWNA84
ldp7uxRMIzWtXsFUvDNbgMPMeZEEQqfJoM2gvAbPvE9cY9wWRolknjI2tMrpIWyb788qoGk7gPwY
J91N6aodcnHuxLNZ2iayYz+K7jGokmJrkS6yKLKuP713Tyez/PxMLZJb2aNLJZgQvu8KYkJmRxZr
q1ov1PP0qaDiutd0JhGJ2r3KebuqVTs4z/vnB0lSAlagzGBzxQUIEtCCkJXAprivPvpRJu1oVMpf
paxvN4SnIzMM+/h5fkZcRfL+7H2fypWXQs1CTsvqRgRUuSsme2ucW8FnrMi7QlPKLS0eGa1ju5GG
tHkeA9udpNDDMVXL9qSZVuNEeiU7IipQLrjjFy3FYTFf0NsQDQzsbtZ08U2QI+HszH2iuNa+a4R2
aqaH+RkmnuRk5Jv3jT7UT+CBCCIKkLips3s20HObMA5clnM1rxyiL2bZZSdhZfUGNne7Ig2Q9syo
CIfCX06/XpMfB8M2F25Wi0PYW9IxyUuF0gIhEkPcPI5hp+20oOIKMRWV/FRQ39FQ2WcU+l1UidvW
oLvlV76Li+Br2VoU8rHQ4Kfx7J0eXLgw508CwbtN9+Tdpm/Exs04xt5tVzZr4vCUQ8dUrVirA3eF
Sn5hJUBUiM0CKYIesFBqE/Hw9KCzgD7Mm8BMGWW9CfNi6tf2afTFC/VobdsFqnUVeyjYWUKLpx8u
0y08NG3T7Vo6PH/u0mxCGeeFsFwYGOymaR8yc23XBVQE54nfvK+LLDJSAVcgxiFvDMNQ42XaLgny
8NzGRKZSOZIB+xn63hWY5XvStBfvDbp5mwsXlVqZryr1fbFVbG08CtMLKebS0zBj7jnJ0FV7PYu7
s4CUXa4qt46WnkB9WNTdFQZYfELofLWGWDvprb78MMGlyxiux2vZk7TmBzYMlakHNRd452eppQ3Y
JFDdqNPDQHK1I2R70n7lk/onKTwWMW5g3uGhVR8sc3InCvtOpLL2MObft7KppaTLbX80slc6V5AX
TNM7K96YAiZik1nKJRkU81aelnBJJg64Adw7LSu8fZQiLEzdCRhZhNYGXUq5jMpOXbnxiIWkVacA
NDkQayWWMFIYmcJEL8GTpjfG922Lecta5KJdKk1kXa2EBV8iuY3TU9O8zvvgfXY7mVIKsWDTvszr
mdMDj5TDDM06t0wO6a0+FliaddnbRpL9/VnXSW8WDYot3aDKoSRoP/s0o5WUAAMmDu3FC/ND3unZ
y5CYFvfLYLwLrBE+zNC0awmpLHWIVr4geEUqUKioV3V4z7FtXKMkQo2J1psQJSMUhAYVqLKbcI18
EL5Nm5OGhLzkYE8P8+b8MAYVdPzRvQK17Y527bZwpXlGaibkplzrD26KXZXdvtx3R8k1EZXM7AyJ
EIyoIkhbLtD0Z25FJsofD3WkSacAMNqxpttEmCS0yAl/l+Y94HnkzAC/Fef9ymv42XGk1vY+4cIa
xD1WxiY2T7lq8nO3wyQoZH6vLFGQGftZQlMoTAgUVnM6wX43Ffl08+6oTVmtscqwm+FlKFiXSGam
3OSMr2VmWZgIRS/fzC8YEylPL2pz9+e+3hivuuU1VCoJckNgpC6z3iwvGmS6RRAq7h4FRLWMMiIV
yZfTnnyXDnOUdPfcjOqrkZBmO+0uSUPG5YMjHGH1WuNu+gSBd6eCCPhaCwpGg2Z5V+ZQJnKf1HRQ
/0Rfqwr1ELdQP0QB1cOFsSa4iMXqdlNkjbUvjekyb00FStJf7ySt4GpqDNaLXntE6uIKM2hWWgnR
SH7X09wWOq3niODwvmAJ6Om4wLUiuirm1AjSUgkMDzP7Cgfsaxbd+3WtvtFgROOZ+CXq4NxYGTVF
aMg5+bFgibYi4at7oLs5eQht9W1sn4GneK+qYmFbyavPbsKqO6aTic0pGm80QotXvs5ytqe7suEs
so/uaKjbGhLjnu5svwfOIm0JE+0RKRvFJnQJemApZtH86OMbs2V151fDdDdTbuheA/j0K/m51FS6
2lH9ZodkZ4LI8Rc6oHj0dOpbEhePxAFYz3LgUhGjE3wfWLXqpK7tX6meoZJg8no0IejtMVyrW7M9
pZnkHqQQSeAw5PpxfsY0XDt6hAZt5md/7gt+3OdFwthTzCQHt093LRWsrQiN/jz0JnE2o5I8+HS4
EQO40Tfg6zRKeiiQI3AZL+qVryx6+4Uq9dml0IxLiB/PQVPWXrSQhrhm4mbhpLH31Mu9LXgRiwxp
IPGDb/uXAsPxIHDEW1Xd7yl1ARg2mad2iFsY/zJuIZxGdW57t3LB0IXOkLz3/Vj1dFIg3Xz65T/+
6z+/9f/be8uuWTywyvwlbZIrNbq6+tcnoX36JX/fvXtlU8CRxCZsmbrQVYJQdJ3Xv73cBtCf//VJ
+V8CQHJptPiwdLMGCyDF/Q0ET6ILiBn/ohn6yaY0/5uqkg/UqNU3wyJowxZefi86FidWTviUX3S1
k7Qpm4GZ3relD4lIJNU3mgJO0xex4zdefjJoQBNm1VDliGXzkknjBOOuq5eqwLpZZQU3WB0zFBWp
bqlNCzyIPfVLlqnQVD33DVnitQ/CkNawV40Iz8BsW/jn3y3kIfI9tNq/bwKo1w49Ep33V4VZYd6c
HctJ1sGhnxRas0yrDUD2o7RbzMf1P344sNV8oL8Rf4JanFLFj5v/dQpIQ6uy3+r/nP7ZH2/76V2b
t+z8krxV//im+yzh/5/f8sOP5bd//3TOS/3ywwZht0E93DRv5XD7VjVx/fsAmd75//riL2/zT7kf
8rd/fcKbnNbTT/OCLP30/aVpQKkfht/007+/NP2F//r0f/gJXvPyy0v6+svipfzavL789G/fwBr+
65NkKL8awqBxie6HVoYqM2q7t/eX1F813VRBOZAmIuOwVT79kkKR9xmt5q+mLqMPkg3FovGsW59+
qbJmfsn41dYsSyFrRKhC4x2ffj8G30+S9y/v708aezopPp40lmHKwjAw2MsaWjFtOqk+nDRN6FvU
34rBGTbDptuHRyLkjunRvORH+yJdorN/Tc7JOeO/4uzux6N3IDPggG5lm+2zvTg0J0LlneoUX4pT
cSIA8ySdk1N0qg/BqTyUB32Xb901/229Xb8Pdslx3GdHajNHKqzn5sjN7gzkeIng6ijtu123i7f9
Jt8b23SvH+J9fVIP0SU/5afgkp68i3tuDuHJP4ldcdB2kHc2H77Hv7mM/M0BUWRdV4Sq2ZqpWuaP
ByTupcafCioOoF+H68e6wyTyP/sVfLkfj7lCsksIJHZy45IyI6ylb2XvJ+0P5+zHi6Ei/vq9KvMf
YQoD0pP60+9wNYz6WpD0Dl27i5y+RjVwMUWngQ4f12ARKoKXJCI7yC7WrQq3026cOkh2oibTPmWw
/9Ol+S/HlJq/bglTqJwCjGj5xz8YI79apVZEFjtti8k8IUZx+Odf8Ze/l19hwDUQAlE75wVn78dj
Suat0bESH5yEpt4Ik10KJ0Krtf7nX6P89U/hKGmc0Jy4sm7o0+f4cL7QQAyaBGsciedcs6UChUz7
5DMDipWIi5YOZ65etnK/nE08nXcmCOyurOQHpnvP/+azqPbPXzKXAY2GLcFdJKTY01Xi44dxC8vQ
4oiTVxvNVwIz76As3wktveqjiYjx7HXWFMCin6lwvxp2vRls7IskL9FZTtB92Y8E9j24A92+VGNx
pO0jc60jxV1IHvSWEFAuqKjJnuJ9LboKuR68MaoUKKIJ+TCYDJK9iXkyj3wnkolUDwlWcAHvU6R8
BBHOVBU/PnlzzbJW+i98nEUmj5/7gJ+rFNXdYHQ7TkUKYpi7rZtSZ0Ec9tnJUEVCICioCTMi8hJz
faYSpImV4TfXIvmrkMYvjT98rZl+LkwmkBhler4BUijlbhfVe93wnrEM3/kmsveUsIbCjVjdABMo
oJfZ7V3TqK/U18BKZVSl/YOXpLA3JdrcfX3xpfJ5zEABAgPT0AaCS0EfJEbtVeUijg0/Y22EaLiD
dLAQJDCS7dacFdibCwyElLbwrLRKsA6pGC1oKdKValSiWczxNtRDHJa0vSSTfyv1GjEhyMErdZlb
NRlh3KwwPCO3ilr5Ww1jIIubKZ1LvylY6lh1TipSUq9azjPssiSSti2i/zLdVJ1+l/rElCbBQ9Yi
4TdLeqMJ0MmRgEN1bP7NZfKv5xuCBE5lJl2YblT5p6GnUoeku5z1DiawZwGY1c/idURB7p/HuDqd
tz/cn6wff890Cnw430oP7b5VTb8nDXZ2gtClpm6pG9esCbZNEe4q+rhV428x8aK0xu7OZYZWkhOB
VunFs8g2kA9vyUa5Dkm+MMnXpG2110Sw++dPavzdBzW5wJkgGLmX/nRAMirDaNKj3gnlYDN61cod
5YfezhZY4I7//Kv+7hqEGcHGVm7aqqVNH+XDMWF5asFL1InDKW2sOcUh7tR/9yuUv/t7hK2bTFmY
TQvzp4lBNnphQJOnm28gGo5rNH23AW5BubHvUM4eWqU+wchCJj8pVfiDu45+akdEQVTcemVMlmP6
NnLMmcw89C6InhwUddV+EWTG1NRMpk/vFubK6Kut50u3Y/LFcOMX0SvkrRAWBjIrc1B7WnYHH1WM
tAcbdDB1huHGVkH/xfcqbC8WnAd5HI/JFMCcVRejhapcZvuxUR5YaWD7eup1PpEd7hNTdnw3fsux
wtF126Zx9OLG+V6OIQmDYwQHhsgelFZCFiInKcSgnUwOk9TEa9mjxytnThOriAVaZ0ybQ5TdWZpP
NGrCYeC9WhK95Hjs0wG1rPk0DlxsUQb0UfZcE+7pDZLTm8E3Nxgd1UxosJgLNPn+0pDzJXkJt5Ao
4yHY4cXbTEdc1opVmCsPY43u1evyhV94W12VNp60ksHY2p380BpGtFCkWiUFcXC4AUHMN640jBea
rdCUrw+e8Le1YZ8Al22Em99GXbIPhvLi0pZcpAmxZjUVWg9bXxI4fZR8DrKLGazztndaq3gmWCFc
6KW+agrYbvTnFunQqPBpki+DnjuoP1atNA1D+RgM6kOCxiQeAJ+k+04WmOCt9HkcvN0QkkrMkamK
y+S6NRTQKUrwbRq9FS6XMQLK2B0Nje8ysilEqNcsy9dh0T2RhOB4lfpgeOk+VZVvXTWeAvKE/Bxb
SfiIZ32d99Id3Hbo9qJ5cvvi0FnWklbdqW9Qvvf5bUzzDXnQLSVCSZaPVopbQ/F2oJmQYfG95/G6
CcgXLL177tMv0zVNbqxrV/in6ibnCk11v2oIgMyrQ1qHz1ZZXSyc74swb50HhUzmdCwPHMg1NsFl
MQzHVshHXyRLWYOKmvjbRAl2GlzYMPAhvcboTrP7moRMQ+K7bb37KuWnZXS7IDaeI42vSumpGGp7
o20FkpliqeONLcp8173Ug7/DCEBSGDDdBdpDpwU8KdWkXrsm1E7tIdZHlHGfA8BJQz0euYs+ELyy
aELzNYrIGKrsXkZisXBlSky5IgCs8BmkVlvVvo7MEeFDFmd8oRGgQUlwcKjnxoYzyggDBszzcdc9
YRGBUWrT/bEYA8MWUcXddI2VK/OLarVvVluuSMaar84Rd/wyye4it72hBIE6sy4PhhXscgvndDds
WgKyp29fQoGBP5PGQAR83ozegpzrfi8fm1Z+AIK972jVde11pCQ4cDFiMC6MBh5iUq78jnIFybq1
lXzz+uzVrD4T8/MSufWt1FKLnc6lobiz8SpAxMHgk66gD1yNirsH4zDns3py+VTWzVNGKFHdshLh
rBZDCIF6cqn42TPiDMT/29pDj0vytebr17GvwJcDoIKsUNNgyJ+pzwHBjCuSqIf81qvI/HRfCv2h
zm+tQD9hL52kI3DoQ2bldlA/GUxcWyneNy0ZlS4G/t7vAgqrybMepevpHSZaRzeO9kyKHFNtrm4d
ItuJ90Y3HH0Faa6X7KFUoOuuDnZAShyXrMEqDoJjCjB6MeJflKJ0Y2rGV4VcxTBmSiohqinjb3Zb
44L5mmfJVhVivrP2GEusoLzQDD+1aQ1a2ERWhYoWxFBrbFyfQHFJORqTgxL4y3X6iKTZ3XvMAqgT
b9CqbEu9uECce2szqpUReckKZ1kVbsCDXXTUGB0HF/cZoAKiMacztOYWLjgfcrjXNoMn9r5Pmf9b
tYy/L0D8UNb4n5U7/j+sZVAB/TDF+Es14/zW/fLl7SWmmvGxijH/q+91DMU0fiUkiWqFpRi6zAz8
9zoGotBfbVxTpqwLy0aczMznexlD0vRfQUXbzFJ0i9WSZfKvvtcxJCH/ausGSijqH7IlWMj8dwoZ
yjzr+TBTZF1JvYSCiKaB2JDteULzYVZE+rKsdsyJv9pZ6e/MppLORW2cZMTi1RLgwUFStO5CySy8
tzJudcg+sKlMm6bIFCJWYx+cTR/eU30J0BLh0Z9enB+AfL22JZf09/dHClHusmWv5s1SzmKibL3g
wz+o7ZfWM9Tb+Q1QSg1WVFKwTw26P5UWoCyd7BR0Gb1daLSvVIfzo1tXJwLLdLJ+6+jWd9t0Sxa3
CmynaG7MqOH2lvTVK9kSrQSPtUT6zGTM//7WkdSKLb1ZWyTqRqAUvaeDUay9JpVX75tkxO7MwqyX
8yaroOTkqfortzHrXhAeuS49AUJ5JD+J5A70Vu30dN5uwPV+3ClAGFepK3bzC8iEU4e5YiJf1EIm
SVPxB9ADBlKc+en8oNgyiUZqwicEnPPzW0K/Z85u2Xh+G2tTqQnWgER5cksEUpBk8UVpZvZoqGRA
Qzj9OuHkYOKW6rkOC8wdJiC++QXdD7dh05dPlttD7sipn3tmNjw2kb2f3xCPNiHNnvQY5zqWLQuQ
dDvW/HG55N0lbREeMqsjNAwLWLb88+UA1j+tUqW5yciOC6vmrUJdsUBtV92rRDxDy/HCQxlQElZs
XTjkoUlPdSluPKsrzh/Ozb+rUE1LiT9HOuAfXJJwEBSKHWIa8z/N/8cEE7hUaC3T5YaCftitqgaG
tgxnfBsOpL0BKYI26nbfoiasNlZa+qc+QDERFkR9E9oGn3zygzGiulEzL16TaQ6hGNU2GWGM235r
7cOoy2H0qSe16bQbPcArMKoRLT3oXYisyIwyDU9ZJHGdLjt7qJddpgWrMoyrG6XvgxUZT+mpw1fn
od0DAmlZRbOKB5m44yR7wkhHpzCru+jC4pWZPrC+yiu+aKJJnWIc6nMeASzJKBX987HTflw7cexs
AVtREworGxND3k91ogIlDS7Iof9ixKl2zir5rpywra2uPKnggzdBlolFBontsya3FADl0V4n8OQX
8cQdDHxBsmDHJHTW5U5yXL+qGmKocdgvcr2+0ZpI386YmfnBjy312GrxcBC+cuvRNwBojKB9gcJZ
pXbgGZs+iKT7VlGflB6pXjsSMO8paR/9m4qgPhUuP44aTZmgcPz1usw1UlF/GjVIsTQ0Q2rygugF
r4gveY7XmP7XZNAdlc7+Z901zXUWJdqW3sNxJBnxzoIHFbbx54D8y0Pj9TdeJNdrlak3XFV9YEkd
fH8ArhMFOahcNXKdrkOPTJrJcyZ33pNCCg79ZUucdK4Be0NkcGKG8RY252QIcu/6vCUyVypK1i9p
wVTO/KoUbvkyPSG+/v1JFrrLatSsIx8Bj7pN+LenBpOzUerv5NFKfOefhwr3sb8cMo2CDjc2bnkm
lhxjGkwfbinl0Pi5bjbai0F4bNxVgth6W1m3SputiHsS90Ef2tuAAHgIc/Ki9sk8WVrRkC1h0OLy
rtT4JgufhsmwG0v9ubHN7jhLmv7YVStjux3BTy985lwEfeIudTJDkdfpvd6EKpwL5beIZiWxV0jB
a8Raa8AEv9l6yYCdxAOyZ+DdBROwmkG5nSnjnBvrwmGhmsSZ/pupiuc218YnIiVyR8vEcPFLd9x0
PjopSkSbuqy1xzYv9+8oztgF9pTVnIO5JgM1GxUDgp+rIwG98cMx+UZSh7o047o5DzmE/izC4N/r
RnmUixElgTJppSX50TRr6TB6Lm4PiDTPFAcBeo2mdiTacnxoVPqIXuNjxq7zbewqR8Vt3RXce0Q3
UevflGgYl5Ev5Xd2T4seUsLeNCTMRjoI07KVkKs2yhfTN0kA6d231qrWpWH2L3EDvDRqYuUSme0C
Bb66wVGT763EbuCQ+s2qb1z3HopjuRBpIN1GdglMxxIUGjPzNzMw35/8sWd6AqlC7sRraYRfrKR3
HxTcCevGl+G0YILeR/lj2HMHA2ip2w7EvWgdTMD3xkyUraitXWZK6ZHQyMewLhgjrhKb0MoGa5Wq
SGNUBWXElJPgRnmJ0KkvNvmcS5AaEYgYKS82bh6Hu7BzpfVAcJ2CQ+RaanV6H5MBsBzU0Np2hU/H
UrjQ76P8QYCTP/KdFttMFMWx/+OZLIcF/IH6ZkIQHsnqork4jruKpfKFsVFdYCjZS2TLSKnbfJ3A
trrLeqO9ZfDsqybPn5qyaw8a+jBGOYcaBYRxKEeuIm0VdbsZvNLqj8LNLiiExAYQPkPa6hWCPj13
31dSs7FUA+S2LMYDiNhw0+QayzDFCByrcj3CTqZJhFELMJce/h2r1mLfCWppA6/BPUAYol0+PdNb
O9porv80b0VmkG9Zw2o78FzrzIsbOGLWyKI9TNa2gj8aGXGESdNWJSftQvycY3gf4Kc4kEtWOYFZ
KXdVlnzByL4U/mD4ZF6CG/rjGWma3/fpAuJK3YlHfG3qyoBUsO9HI7gbXPKium54JK3Xp97VgFav
TOW+kHqSniz5TJI3uwyCnjCgaLv5HVEE8pjsD5PpRIuaOjF8IuCrgGALxcC926vqqtFoqFcFZQfh
q3xHVdGe3dBr8bboXXXU1RG3dW+G9TElJhvpLatMvEnRCvTAljJ7gYAGFlEwJfMwtRhIIxmT1Rzr
IQfkg8VpUq30vCHZLCvVI6nG2pMWvMCPyh67xDeWxSi1TpQOpCEaefXcZNTmdbhzkwqI8A7iTcIm
OORx2t5P+wcF2+H85XWl8E8zlAyfMH+DVJpra4L7W9yQjA21JLENBslcFW7XLa0uUJajQrLYjAfz
5Ko4JF7xJMh62IZMgnGLdvGtiNKbZLpJ02vvnCLyFGQ5iXuh/lMDMSEpePxNIiLui97Boe0wiW0T
HcuvaGWIMm5k452GCrBA06Q9ZZrvLRkG6XHepKW/GOB2rYiUr3eKGAqnNNDSCAzua09W26Ptx/Yu
LCpr69OIAmSQS9h/o/i2BSi2VHL8yHlK+x4CGK0YIwjXcaOoS2XixltMRx0cF4A1FLp+wG2tc14H
wT3sji1kxScpUdTkEAW6uDKQ8rMh5S/zFKUOhb0UqikdWLOH62gIC1b7Q7aLElXDKkGIxUKpWsQx
kd2fZshXWNSHBskbeZ3sAUtKJ0FGXpiq+iP83SWWTjRsHmQHN89JNc7IevD62N0G+EMGhqM8LHM1
c4a4DbeRkItbpQrV9+UHWupa4KiluHfXeyrBbSI3NzJi/ece5oiuDV8QX7hUFXtzQydeirDGaTbz
eVSv2kMzFncJELBvZSp5QOnL5g5kv+7g95qTkK5e059Szq4DeMrkOorW3Iy6Wq/JWEmWzcxEIf28
DMCXWAgrwHMyMe+r7AaJpVat9cEgSzQTHgZFl7k7tutgk/dm3gB/pGrdkX52VbPnKNfS1yyoxkXQ
Rs0dxCtlbQ3FSbab/gOYYp7MtYOSL2rsDziNkwvmRHGmW5Xc1z50Pm1aTqq2nNwrXvKFoa0vG13v
V3DvEWT1A8Ue2hREINT1U4CRQ7liGvO/EjhiOLJtd5jRivwmDnriACyrAfjQM6NUzUcrtYMHrw70
Da6xclsJI7hXk/JbPWXdyJ270TX1nYKRtAEryIB+0wzFmDe7aTPEKwB8s/ZurFB7a9C4YWJGfmnG
OesEvVd29Rw+UwdKeCC7WjnUpUYqqzIpSudto2oXUcowWLaC+Ic4NpsNOUnjypisG5lSolxO/WFX
TrYZqsVvpiYxvQ5i9ViR6jtMZKkR5t4qLAWKwYk5NT+E07Nu7KJ1UyqAUDVXwuzBr3VydPhOjBeD
DhbRnjZGsxW3WAWxo+HfVIbyHEJ6075QrSijPY1Oc5PqfrqEMZJuxww3rpHr1n3mx5/rjuSUUJZe
jCLJ7yOvxA5dlsfIcLn6m8k9kJXk3s4Jl++xYOWyV9+EE2TeQmxLT+fOiMHjGCA3Vn5Wtl+a9rkP
JHG2VOzpo6yw5I4NxFVSzBkTF3c9F46tNWF+RNAPdzFzVXRGvEXu9T1JJMln2VWUVWqYX2CTeU44
+8fUQbkF9GofftqkprjUEkMvvuLSu2Xt0F/j6SqOgf+cBql5mHfND5kWvhghwBI9VLfvjM0ujB1p
LCkiwAJbjRlU/3EgSHfo+uGoYLa+pUf5HJEadSPZrrLKcxcwHbZmR4ZZgwscPMWYxO2KtOP0iQN6
m2BoXWu1ZNJkGTAIgO8D/BdmRxeGeKxbVzsLtgk9V9oayQhRm/J506fTyAnT5jzG3GMnLkCoGyAt
Ndg5CNR7J8fCh1LYLfJnbkde3qore7adFjHMJdTC27F0YxizeHnek5qIR4lxwvCjZFIC0dA5VasX
q3GmljENaogb1lMaJRXSE7vtD8hZpWU6/YDU8s6DFXavXSBxnxw7EOH2+5Ph9z3zSxbRaLPlozYb
ea/1uNzUQcS7QYMzyDr1FgV2eosC9TTb3E1Rv8x/QiYg7+mtSFduXvp3ctP2lzC1HG558nFmbST4
aSiP9Op9n5JTBlolupSZijtjkp/XZt8t+KTeXsry3yQJbwIjBUGbMl1Sm8GGMCmqRz1pbyQm3XiX
e++OJVG7UJTGeLX6J3J56hWCjClR17zLbTM8GVMkXdXGO4Sr5gI8pHmlI16u5me93ElLlZCK+cYx
JoRN0dIgyRJ29zZvx5bUB+s7EnZ+VrNeXxZJdsYC2ayHWm+fSEE6EPCVH0IdnSOdIMfycutZ8BWs
ykQal+8zAtks2pe+IhMLKuFzGmGnapWG9ZtpJCa9W2oUDUWs9RTfEhK5BeNdapELei2qXNEV1/fh
ZPV19FVlHb0UIGoIrTTf3gdRnqGq1E2uAoneOPN5QLZqSvwFGheD1NeujcRShyeobOM+ge0+T1Sa
rC3Xc1nOCuJmResbWnQYuZxlvnlfafuiw0U86q5w3pGCYx2//okXgzVoOLZGO95w08QhK0Xf9zid
V0BvZfCmEyIbKIRTerXEMNb9S0+a/Ojn4iaT++ggacBK5QmLorcreap2oY2/FimJe+QHGa+VQVaX
m70a+ImXcZ5vUCqFx0wQzGK5+PmiKeAt1kirdMlC4qIywpmbzyDaAATDj9HXGaIcYNdDloGN1auo
oDmGKOWdgFe1Vb62eTCwokqyTRxHPfkXnXsaZdZJ8+JknpENbXiczvmDGZmvQgubZTzRm2Aa0xmI
tHbRzF8lGifI3pjtG2QnSJ/lVS6C7MZXzfY+74mDEeZg71U30fYj+dJ4djTy0+J6qgx4ZOPg9Hay
AgeyW8KMssGTospA/U1+YAy4fIy/Q+p1DYH3CPjsRNweZImuG58zI9g1yRAyX5DabWPU5lJR4CAw
QR0+x8G6Yx2IiEjHsYaDTilEdWBu59+nWYN1z1KXXjIku/k8EKlC5sUY38jlA/Tu6uQB8j6TPhVo
LLLd+jSHHZQiMo+wM28aOa5v511BV9/hkFeIkYvS+i5BiMuYhH0mJ7Z0rSqAysDDY+hunvZbI2uc
d5HdDUuSlt16lxVlCUovM9a+kMuzJ0h8CKdn2NXoOUYQRKUpR5Q2rUuxznlfIL0PYzE1NfHOaSso
iOIAaoSpnzwoFFdjTF0hlphgwi+CibmN9KjZ/V/mzmM7bmWJsr/Sq+fggjeTHrC8oS1SNBMsUgbe
e3x978zS1aP0/NNEk7pAoW6JBZMZGXFiH2kyJ99KSM2tWOhP6yTug7UbtvlqLi0xDfjuyoZyQBdH
vZlIKUg+szLk6wpA7P5M5za9bld52qcaP8FLk5sH6I5KdQ97conn90XvtNVF+lUStNldBbLkkjqa
sdO0pNzg/BatAwEv1tx6YaKbT1aKwVM7UBilBzz7nIfjrVUGEwbi4qAxKu0mqUa67JOSnnmQ0lyz
897kD+2V55VftN7ZASGL3yhs0BZBFfA+MqkYKxmV8bxHXh6oz4OrBrRxVFiE+ZXxhKVMBViRK4b/
VXiLPepdk7nNpkmD+VKfdOu6UqJBOTmt1hChULPSGQaphpIPlZuJYZfbSoXXMKALFgPymGwbYEaf
/SQnp4GTNjKn3lq2U0DBkBFvHSk+voPnK8j/7i9DEUCbTIUFVksmuDQNrcNjI9ghrKSBJMV0FOvV
VzXGJ4EEbPlg01W0zr3RPEQD1cio4G5D4TStygiLBb8WW/QFHzXaZg9G29Xr1NCpdzdZR5InUr6k
wQ41uf9V7aEJNxOeZqqVwkGd9Uv0T+aVH9MwStfIvNUQdd94EXRPx9DMR62iT67EmGo70dK7m7b5
3Pmf564hE42M7gbizrTvs6Bc12lBCoTQH0rysOza1t6lLO63ehsNZyMauGbpNk8unSr1F51hk4VP
mKPSOXo/L2jPF3+MXfPWqlRr5zZNsKhR1j+4M8VlaMYgGUYfP7WUImesHbJsTDdC7X9LlbVYWtpQ
YZjlF5dOkYWfVQxIckDjIax+uOlxOH3F2+g1CYvxWamE46ZjtvchDPq11nn5lQBi7MYkULbWNHFH
hVmzSfAUFKqu6bWKPPUSz68cxznAIJk4IHkbYWdxADHETa75w42TU93/cED8Hz3mUef/Y1tbDem8
ocuWpiH0FDb0pzRWumPKSHhtBgSNTuDr7yPQA5aWn7WCgr3mTC2ArqE4GEmqUhfgF4wMhTXP5GfX
wIg5cQGaG/rJzAJlTZ8mCb+iNq9Tlc4snADsl0KfqINZ+VfQJqeYuskTXIZoRatofFXYgU0fJO0c
mRlZjxNOJORQhO3dUB/yCCJhmTafct0B0RMrn2Dg1psCFBbpUT4GyvZkkDd6H2n0vOxo7r2roREP
PlaWvZpT1zai2y4F9+mn6BUtyDJX9I5llyHyB+jr5jQcks5ccp0x2ZM854myG/RWTFr4heEjabV4
FdMpe00aNNzVegGjW62razROZHRcaDV5oO4b+pzjgOi+FB10YEX1B4ANd7Kfr+TbF42Hlo87Q79O
wV4s1CECxQGyHT1Fv4c1nG3tDL+eHSzOZKXKh557ZR/YgA8rWt63BObNQkuj4jpW1GTpToO7iCjd
LzFDoNPct2zRbN0AdfPD49BW72o+jPdGwnPKEFbNx5GlxoPZs+gNWdLbhDOURGg3NOdnwx6yQ1yi
0kSh/BCUjf8eevN5A3PuBxkeN21pP2raonXT5qsSNuA+87R+sOiIWHfukQYZsEkOFHj5Mo+5vT0H
uUOep5R6IndFFzpkF1+tX8ZkZSat8kLMByuxgMtki11mb1g7ELUSWnH3dYvxsPxYrDlPCWH4pUJf
IhcB8/Gxp9IxCBA8XBRCRn+wjiSpo4cINqonwPE+dR5obPOeOhL2TOI0SGyoInYrzGlpXWdOkJ0O
XVLt9HAYjlQB6FHrMgw+4xophUT4yo9gPHY3eyMyjK5ybgfMlIUWw7gmfO9OfV4etdl1nxVcwjYp
Moi13OUa3muGld0raWffaEh6QCLyMeAh5crqq3QzsNqR6B61xcgE7s5BUnvkW3R8dFs/8EDx0Klx
xvnQMqwyPVQ0hNbYUA2Dc9d6iXNXhxF61NKrdwEdsHfygKn5pIgT60ruGXFJHxgn2ey0XacJzzMW
x3dKGVrX4TAtI7lgzGtdX58LH+fw+XxfDhpOnlPsjOtg0MzrCWgL9tgFi6vAiRFZSXPNOXhOEv9u
hsVLsMBCFvJG0jwMJn2JSVrjRae22MQbtbJzJp98uz9RPqQo1Wxm3SEm13V7kzbVa4sHlDzp8kVe
A9fAdCicWf9Mp4JewDVDIcu96rYHeWLmafsZ38GQM2U0uLyWUQYKzFWPZRmzIJqFV4Tcj6cpP9A+
9uEtvXPR7VHmWhcIsk4mGAaBdw7ES26FhAnGHBypugA6TG1/71b1l3Kw4jexAVrkvBFAhx/r9Ev7
ySsN9atj0bTp0uVFXFoDuY3DA+I1HsSmPMmwg+7+5Xli1oI+o0/IeZunKdgkQ42vb2/3r6BY8r2a
JPZBy8PnRPcB6VS4ca0xHke4airxPUlVrF7wewB46NflQ6wJCLxJ0baB4C23Bl2HPKyYj6z1q4U0
QyYn3O2awQ8WsuiV5xpu92FjLRNDy5vlkGaPyeTnS/gEwxm0Nqm0E3hYpp+xlNZArzb9uFHgfQt0
bS03or82lF5FJt8y/RNvH2UjsGIOL1bfqwfZEZxmtHbO1as81GsBQHfsuyVLtLeivY4z5PFcyrXj
AVgvDjsLaX/tNUG+q7BbvJRtlG7AgFZp3b6MLA/Vg7CkSIryCO2cTGGQbPUyQTFf0CrmQMi97IQz
zlgOILoC377VhhFokwWDxqHs8C1RDpqmpCdGHh02tfFIz7vxlHoTdLkuLhbBDPBBLKREqqmio/Ml
d2YSyopTQz4bjCu1bafLNkYKOjf3Ek0TwA7YJhOdpHK319aOHOSxtS/WXWCn16Xar6V9LX/GvC2V
Il60CZjiQzBh3RAZqneH/3a37pt6PPq9Xe4DqgJ02o7ZjW/QY6mUbvxotvmx85VnkrxBdjdrqPFH
jfwU0QtkORYGAh3h2Ajn2wwOlF+jsAhpU+w6yo5trxh0o8T0bzgsS+WL0/b+NRYtSARxQ1prTg9W
OKAveGsZCFIStCasuvHe66gJoIKLkntbq9ZqbrvX8i2z0cfd7Bu70bLv5V0m7zy76m9J2uXXgd6x
dlOAoxBBARUuK+WKCmf/VD2kokgwdzgTGuGI9UkTl2sfrtjJLUIcIbwgezdijdW1aXzDT2ITGvve
jd3HpAxibvk8xTOKkSE3kQ6qoLCGIW/3jajGa8nOz/V5lVrWuAfA1e3BGH5phA9oZPv28jxdYeUx
USr1HlzpIJiBtgDKXN5a/VAfB5wDlz3kkgXt+PHesFvQvUGGKKPrYiYyDb5Oa6xKkZ1VfCs9AKLv
UeXrCHftgWxVmU7aomP1eGUYDbSSCueMMVRChAANBVHHjYvV7OrxZ5Jn8b09JVs0/kSrmEZhBe0x
7s++ah1c+WVprUAKw/l2X9qgVEROKLV7c40quF2etSaZ3S5MmEi3GXo50L5lsMlrIAoxhT9wIt7t
hIDoVomxaBoSu3mSW/j+in7FYgY4eKnrjk17b1Usqb7eTmM1rc4VYmK/O99NgOPLXJaiWxs7ggQ9
GApXjPpduGjGYR9lHT3X5ndoVCS2giCRIKl1U3jltd7ceaEPeD+3yCeDFVSOcI6STTkDJMrQ1tIn
62NmyUtda+r239TjzZ97ATwW6RaIdN01yZ4hwrJ+0W6kUTzRUKnmb0kpKjbCoLWJyvDQau1qROSy
z1z9ExkAqBZNt5em1eIdfA+81Zhpznpo6ewM2tE42IE3XxmFjTWwTmoeukHASNvVzbKiK4pSCLxN
Og0glFAVXNC9qrtZc5IlVgphICnL2F7SWPgZS4vkSFbv+wsN3YAFnTjfeN4smN/q0tfm9qqfZ++m
FS+JUvY7vfM+2+RMbqBOUDbNrqOZdDGFyRI9s3IwBDTMNbqchCimznTqPmIMhR5dkKDlS+gATsBY
utjoAoUj39MGPdhgQgEUMM3tjYR/2L6XHZrQsxHtMKlNfZ5vz9mrEUYq6QV58YOSuWTEcrfQy9U4
+0jKYwVRt5nZ31hM5reKaqHwMRzj3WwAdKlWtlPtKdp3sXGJn0f9HnjjiDVk6t+4JNynwoO6V7ga
jYTABTb0UU/ruvTG5xrLtfNNSILqhbh6l+uV81VsRK3tfB3sZocBRPQFtrSwbp72XlcQ56Ennrfx
3J+8wUNsbM0TWbFkvJotetnSOkvx1ZxZdHvquKuJgJYlGttnpwmhvOJKDdLvfcoDlrBN+AlaCgUv
ah8blz/zWjbUmms8iyY44ll+142pbSzqaSLl/EmiA1PfNI9RQt9PJYanaIy+xWkfHcfZ7W7mySMN
jHtcybB4U9fWfU0H9b+5+d1f730CKo2sn+Z5JlM4TX0/S1Hs2stLDX3PG66hy17kmXwnz9ZWbqEc
FrtZN7b3CFNeGxhnCLoe2xqjIIen9Bad3KkWe20WDp/kVsPDs8AM1AP7Dx5Bm4evMveij0qxqquQ
8C6aKQ6FbrvyCDTfGVbg+OimdvI8pA+IwcEmT8rXVlWMrRXiGXaZUhNJs6rZ4p1bHy34zqp23QxP
0ehzBdGDcR+ZKAVVv9hqY10uWIgkKjG4gnOLSmuHfrQiF/9xwaavtTTcl0ZAWhg6Im7XjW5QQvCI
m1pRBlcg9x0czCtVvYXYkJfu3qL//lHuouN3WYaCEwu0eOWUEzXXXjerTeTXQMss7FnaoHYu7Syt
lyqmoFuvsYZ100I3Qq6A9quprwr3ISxYxVUjCH3HhBmmO5G9Shtion8zslnmz902EMARrXg2Ei26
eljTm790SKoaXMOgM5u32Izy5iUOGm3fBt18oxIBYnCKRZmp5Uud2tReOrbIl0hUz/62i23YeXIy
82GtmUF0suncW5qjXm0SzdU3Td7Oa7PQUnV5jm8CUrErtTY0kpO9e5Bb3o+twVWibYs6nMYBatX5
gF4Pctkg6hiJSC7pfQKipficucOtObjIDdSS7vS8RWQKITN4UmsYlm0GPQRxT/CkD2NHGTQxWbdz
tIiMhzI2nrvWBZ8pxUy+wnqpS80bqWVK5u4NnxwgO4PB2h+eyls882zHo/LkQ5agtgEnKIuSWKiL
LuUHUPjkK6f2+j3xiU2tvyXnLp7arGqXVha79z/2ksJwqNkTQfrwvLCm/keiD3V2PpF9cF+EFgQ1
UvWpD/1vvh10lyFlqZ187oAHOreljyGseBTHzlyBgZn3diOzHcBGjgx68YI6UAVMtDxVRe8fiqrU
oqXcLBW4ajGIaXctmi4JRQPq1LlyKu2oAs2gesfzqH2uwQYezFMS1W3lJCddQMajSMdXIk9P6Onv
jRalgFp29y0Up72DGhe9v1Jh10xeiDaYY+F52Qlhm3oDkJcoMUR1N05GsUlSgByD237lV38j+dk9
+krpr+xAdQ4ezdLHyQ3LVc4D9SlUtSfI5v3mXHQxxyrZ51hLrsC013elbp/0EtKEhmtS0T0r6gD6
joh5USI0JWutNFw3/DVdeEU3EdM4UTK3jtQNlDPYhZiC+k3WKOOyBpOLVXSA+JoCTMcweQsS5iD3
yD6VB1bPyK0mCkgOEm2y8dqt7eTdpUeq4w14PRc2rvL7djLrA94a5jK0O2/R1/weVoWXqsjQGj5g
N4Rwwylo20tLccDICishTxnDawOdUChWmaZ4K26bJWrhaMWjYTDz5DaYmwrzaPmSNlcu+Ym7CKXk
vTVH3yLDpXOLjMde6QOTikGqLDXMnj6ltvXio0zbnvNZrFvpfgWhtdDUMHpoxgALlVILz1uzeC8V
RyG9RA+/fK6ZW283mUR8GolgtGmPpnjR8njZjBFWA2LPGtuT2cTOtTyW1Rr23hXeoWUVRY82ZmGL
rpyVrdxlhGpXcVxSoh3HKxk7QHLyV15hof8UoQR9AN7Kx+RyLXlK8ujfdrW6ppplqYQQtfEBXtTU
c7zL3KK8PMOLBOTIB2R77VChiDLLuZUvEFvXqOCmQ9Flx7DvvHKR11ARE5NwDyZ4f+pVh95Pv4oX
cMCMjaLY1UJGVMXU1UK0fi1DLvmWfNGpvS5n7JD4bj9AcpKGzywZdBtmFdltlEcj3E2rNR7pg07X
cnf26xnH3RynIK+jjN0rMa4UyjMVNS6Vk+ywmKLGBav0qVJua/cGaC7pTRxZ6FcST73fGLgeUTJf
N5Glrx0UVvtuNuKbcEi9BUW3GG2kVm4mkfZgAUcGpK4Lc9nOB+igrug1UqJolYqasOWUO8WwtUdE
6gB2C9DyfN9OE6ZkzFHtvRqiHx6RgqHFosSBZD9cehGF0zQZ+N6y63esDvy7RKAKe0NbZY3rX8s9
O+qH63rONlrTEm426Vtgwc4JBStGbJE+0qhCtE71rulUheSzR5mHkH827UMjK6Ni1xG7XsKjErGK
cfAoVRIdiFaPyiUK8xCvL7/ZJ5mK83DGJwABBDQDEgnLl2wo0Tg1/IsGyi0EcRNFVV2tlOWzNMGR
swKrp/ruIGW0iTnUCziHClz5uV55YRJtzjdrb9V4rtKJJPle8ugAi2qBxfWzHKTlS+Is8S7x7uSO
E1u7EM7geRAqKEy15NQfvVpBPOqawcpCoWIHffQwOxHimTiMabtmSPIB7a/wDIs3cmoBalauJjhy
lb+RSnI1Vxk4sxh10WjcmHOMqbWwp4uI9laZikl9UJYHFWfzU9VM9TYtaxUgITLnTkmzXdg1b/Zo
v4ZCe1t17UsNGPYqiWJaxRQ6NsbKs5+jMj+VMXwb7Okuecr0LxnBILoTfesbtIMrfv15HFm5X9YT
DZWz2UP0TelBKV0qvZBLTSLqEPmuy889/bo1WtGmsbtymXgFRYnJqH79SIOji4J8Zxfj1E7WoBRu
nmgDUczwQBC+rxTSSsvRDrtdS1FhG1eQrm2q0Ugtveb1PIsQ8d+Fff4kp4HOi92FYqBjHXzfvq9C
8CSNvtLQ1D/VBnEvpkX9tYd30j4sMMuaKVctJ4xv1hMyqoWL+fJLVHcPnmVyG9sM9ECnvlV9+FxD
w8DIhuSEas/GZWUo005WoHV1vsqyMiTjnzR7BtnqKkr6gdR8bj9oFAEvlSj13+3Qx5kxb86SCuK6
ZIf/LGh6UspuhymydEAuTRpdUhiXy4JOz0tnrPJwqSH23GhxVi0NB2MLvM0S5i+ckKIEYwOPvMyq
clJ0J4Rd4RVNqKQiLCRUQLQyHW2ugTRUqPYi6uxwL8NuT0Yof8gDYZ0Q66vR7dzLaMroIfTj8FbV
y+qI6snZtZ3XnsMTGbEoRT0sCss+EhqVOwy+scTsa5pxve5tBtO7InLRNwaGR3cE/SiWdVoF3DFb
1WXlrRRO8Ep2mRhOzW/T+gA7hdq6jGxmYAfywz1A3Vf4geR3vF5fpOmgHjHKau5NYFFdRb6KRoVh
qegM/YNZX/FAMBgQwMdgJU7YhJ81bHFp0yw+0y9Zi5BJDWttj5sHErkUtwTxlo8i4zBlUDfCUXeX
MAjrBf6TCXQ4X703p6K7a+KnxFbwhzTLXF03VlgvMy011gm4Ntj/U74yR286BGmv3uC+ki0MUW5G
rrsA9ZA/YvD10Pa0eCewNl6KyDSXY5f7u6qYghfom2kEPd/NFHUrZXd2GBE7tEa7T327xznJxdhD
gXPql8VJlqkbs1+QLLKJ4VKijgmj2BUrA/eKte0iEtnROaHhWG5Z+AOv3R4/NMMoyQeg4fNyyzoM
Y2QfOvEidx0fQnno4bYgDwAheQ+roSON5TXNCUeZgkQlUx2pFes0WVV0BYWVRlpGr0BPvBXaBJG7
FKGwxm4D0GItB7PZ53LLo4Y7BMQ9CGONjt7apFZu6MXvT6Hm7brWKJ+pB7lbraYbYTRLdpuWVjY1
LK7isLc+ZcmrfJsFUHIwxkynZZz/aUgLJlY7t/b4RQcIy5jMteBKuh7PybAhE5LjOEFSuBjq+lVu
BQG8s9DXerjiNXD0abo7r/3Yq+k0XZqYH+7pLmqXjRZZ93IrGG3rXvVTDCq1oiHmQgg8VULBSD/V
rilydUncNRwaO/Mu67ybbgwzDK4wwQ2WhdGE7zmBY5FbO6WO6/dp9CgqReGXis7XS8AcaNXjcliN
YUs7hwsBsQ3K27MMrk9JuqQWVlxGbsF+jqDdzfAMj0PqF/fJq2XgMSv1HFZgv9MQENznCibuUswz
FskGp/r50xiqAQJFvMPOy3MENGSsXKfeq0LPTkKPAo9eHOyRrr2lkbP6batmbUw1DRsVixV3UF4p
iG8LFVrHnJTAU6mbnpwo7o7qlO/kAr2P3ezWSJUB+irGB4jR5s3cj9huCnu2IanwURRbLXn1BSuG
cTf0LfJRkAbrQKnzp9SsjlJv2QVxc4nOBWQ/3tQo6X/6mJB/hV31Ja4q7AdE/w9+E8O2d5h+m4Ys
NSoRhYn+ZLnorbLCDzdd6OC0O1PhkTem3A2A3i4RsgmdzeRTTJjN3FvHOb45btglS0Ov7aN8mbOc
WddXIQWmfrQePZbyqjVZD10z17s8Ib/V08L4ENLqeaW45Xvj5BgkVzj8km5Ij/LFs7T06IgXuSXf
M6Zh02fetPMEszJ0VBCWElgptkLr4CFKoezqWtuy6evTZI7hpfSx6EtMWn0sHLwk0Jd6aH3CHMFd
0iMlqllueeXF7QvSZfKPOSpmoJGPauGU10bgRncG/pE8mcZTPMX+tm4A3pneTdD29VuIf26TK9aX
sq4bkh3006gaK2HA9xPd8xU+3mJYhoJyiAEePpj1NswM5XqovUc5gP3YM9oYeHFW2ydu7Vdc5/sn
2xrrZdNG3Y0eIp/DZgwx5Hw9TelMASopmmUX6E/pOa5uBsfajyhSrkmcblMyjIh+XeOaKoh53boH
SyN5p6n9tBvq/M7SmnSr4oC6MBPxFLnd6G+8fENYmz4UurofxLxnoNdaj7lab9xMR6BXhBvonXBo
/VS7CumX3ZoFXWFGRW2iCILN4Lfhe2QZdH8qN2ovyK89fbB2iFJf/lq52zaRsYDM+qm14uCxQNmf
YPn5kllJT4WBAe5cANQVdcSbs1h6Fti+RqbJXKqiqKDHL7QKWt9T+7r/xbL5Nb3RaquxxfOkD0b0
ccDOO1iPXF4WNEGEA4rMJ2Ygii5Viyy8WnlHw5ui+2mq32V1xJozvI8CfFpDCp9Li0n6DtFic6cH
zXaOev1KvjXNRY8Yxc5Xuki+RY1KD6o9BQuWLORvYtN9IXnYQpZQiqXhKh7pcXP+VCXp0ogG7UXD
933jO7Gyxs5QfaFTbOV0KdqnkMxDp/UPwRR9y3yat1BKdA+GTTfIbJrdRh4sI5AwgKAWMZ5G5wsT
e97WVg0VNXzhH320boumULKNqlkeNX0vh0nUTMcw0KzHSNNI0QzBS9bo7dbUwFDI3WaOX3N7iu8Y
isItw9qrh4nL2qmi5mB3RXBNK0i3nK1af0G2t0VSxTq+bV8Svw4lhBOMQnvHXUjDCM/CwrL88QVc
731oFESEQ7fRvLL/5uX1azxgFkQrIOa4fXKL+uNLOznjM08KjgpmqW3sspyeLW++rkhikctGdMvw
F576EaF/1fEJuWvOdQ2BRj/vhaIHjM6V759A0e/tfddOL606y25NsLuUZXCH6dKULoaKIBnqjHnP
tGzel5mw5e3a2/OekRbb2XepAZgZquJgzLYVwMtVTeSyr7CVvqtr0U9i5f275yZPJuYlD86k2lu7
IT2C/rxdkzgwV7Qxci8FxvxlJsApas8OLjGjX/uFGX/OZ3IVVm2Gnyp3LpcWhT+Cw+kpKc3o2vcJ
LVkNtQywJe1GXjJHx0BBwO2BGk8r7ZnnUluYRd7eMTooa8VhPtXRlx5ip3TXYQk3pu1UY8fSqbuk
1Sv6ArmOAklNOy4VYGyNCLix+aYBya7dJRzOve5p2U016vQWdWpIumhS7+WLk6FPJ8FVbQeEovd9
zn1i4WnPOuyY1hrm8mJVWcFNuynKpmMxGELOEO/JA1znVa604ZFWxc3fvrWnFWCVRPT3y/fQNqv3
CqUIC+XPTd30hzbSu+sBkeV26ikYJrLrz6/G/ZwPdKPXeb92Z9veNMaxiPUB2ld4dd6I/9rg0DDO
+mfPr3fYBG30VK9uZedIaTCr1uXsb+UsACsm2vq6hv0dYaIc7sei6pbCzWEn+0qI3W4qL4ORZGXJ
shWTt5zBlbF7g7Pu75qKC5WWWLT6uUdSYihQr9W41Ig9l7toTUa+uaQXeqDEyTxYk+NDaHmVSisk
+X7IyQx1neK5Smmq1sqdDAHMsaa900J+ldrDI/5762ZWyxdXyUZG3YBAW+z29CsVQ/REgz/k7coO
MIKkmEJlZrqtkYjNefm17HvtTpu04iof0hZeK+vGnB4VX/82OjyTWOGmD05jrEOnj56zjAVfFjX5
Uu62CAsWuIOHh6rylL0D0W5bRzT8O+nNuZJrhrR2Bua4k3qnhL6Bq6FQkp38a/I8xmxDlKbI+fer
2XH7re0Vr3k6s/JSs5JIgnKD2Xjxlx8bc9FBk2vbdzN809j++ehPH5OHxGfmmMKgmRntNZmOaNvo
eITK+SjHuWNLPDgt7ZnfaKZWvZ3i/haRQv06+HTTWmGjnVoAh5gmlsoVObNoZyNepQ1By9e0CyJQ
QQxf3ema85YnkU4xf/KW0mSKoOxrjfjwtkc5d2sZ2jd5WZKSOKBRFWyf0zR7oYNdXKw8IlZRQ3XT
lPwRTVEUR7lVlFTy/umW/Bwq53xFTHbrKGa1r0fLOboh3vB6VyUnr8YvvnRK/RUB7FXAUvcG3gg5
N0opod5Oj3aZJtu4KeaNrQXDJ1acdAOb3btG1RqPeJOFbGiGR9HHSidaYONS3SSj99yLxKCbz2/J
QHReR7RyQofM7we7ZHxPI3WVZlaFzS3iWkry3T2NN+neY6hckWLwXwJ6AOPE7t69BAUDmbnmip47
exmKzt42aJpljsXiS+qHV7VIi5e9f5TvjDMEdTsNxmuc95r9RG/VpvdJkPT4CK4MA/oOThPaMbeM
Ye+wZNwYTZ5RIphoaqIk+uTZ3Vcauoevqv/mywSF23fXVlO3r4w1yWIIIve+wrZp4WIIjpaqM691
8aJECaouNOC7dA5OczMwBzjjZ1+FBtiQsMS9DZo0y8F51fTDsMNUsdmldkDg3sebczW1ZJw0HPqW
zS6sFrJUajemR+eCR9iQDUxfQpIVeVh09323NYaJ1TuqlqUxzu2ym2gMYbGZHPICk2AjLY2NgXhH
6DL6xbkEdRbrKrE9PCMzWtDZitYl4lHFOYwEPBmzG5/KcORQzm9blMK9HkR3gTfFW9gl20F2u5gx
w8vZOKPAQmMokxc3Ldq1GzvpTKw2YHxiKVh4lFXfrXSs0OgpwcKjcXrl5rwscCm50O3UE/zLTEWg
GnQrZACdJi1ZzaIoSXEr48nwYM4q6TPJkvgyg3O1Nv1qK51Lat3HkjNrR/9aL1g+z7a1kwdMoyIH
15TZbs7NaIk3RI/JOBxuy4uKbVrSYVPAv9JFZwcXGSlXyAwS5DdD18OL0IdBpbeyc+7oqULqpOsn
6Rj7Y6838FE5/w4y+NkqyqpywsZsTrYhHoI6KvZlQvpkQXhJyXTs8a2SJdPZLtplRC/eO02G9aUx
teqiLQoq+koLPAGI9x2aDdzEQhDt1d7pchsjQv17edsvnkHpjDub1clt4Xb30tuCETDf1+loL6QR
b15iVkUBiFZat1PIEUjBlOxOln3K8mUaLR4YVGsu+TpkQoXy/TeoNYgXklPvtSRnhAF6C8crt7FZ
Zo9kthq/Nx6TFv+1quxu1Fnky2z387+uuxqiqvo3JAZVV+jHmAHaGuBYF8bhL4KSLOy8hPKZ/sXV
CCYcbbxSA1394rGBkbazciqE+1p/S0nMfe4V7st41pyVotEB2URLxRiUXcRq8zmqaGulcfYEMDG9
NfrkbSSZ8EzAtRgq+wWqFgU5h4CqbdKrZIo+vgwpNsTyh/1XmKt/BuP+DTrV93//H6K2f0CnxVGJ
aH+AgfELrPs/+tBfNOt//EX/GbtbYK5/AIp/fJHEhv+rL0jf+IO7L/C9Le0CSoruqnQY0xrC1v/9
P2mRB98PaypcKxU9DkAZ07JVC64V/96HE/TPTsG//nV/zzT/++/5Vz/gqzzjgl7O/Pm7p0C/0G3w
4p7taGdC10+nwLrgsTFVXYVhblFGEATqP+sU/PUnnaHZ/8tdoF0YFrAzFUSZbZq660Bo/+kuMC5c
4DAgWC0bpo4FnPZPOwW/exOoF7apqZ4KV03lJECb/3gGzAsbWRLsN/JXmgEv7nzT/UHPgXG+Jv/7
PWDrF0wMBjx45FXcBcJ24sM9oHj2Bfx8bg1krH+doT/sJhBCSv6k//0cWAaeA2jOTFh+LhUCwdb7
eA44RSRHwPypjm3AI/cYLf+wc6D/CkCUA+t/MSOYNs+6plsgtBx+pS2ChQ/nwL3gHlFR2Kp0vHlU
7Bgq/qxTYJ//ot+4CyBAGqAXaD+CYXce7j6cAe/CgOHnMPF4Dho22HR/3Bk435a/cQaMC81xXFvV
bVWMevYvz4F7ARHDtSyd2AERLHLlP+0UoKGWf9L/fg5M48IiXrWwHNBhtmlCifrhLtD0C8ZJFREW
WiRge3/eGfjd0NB0LhDgquBOqWW7rBt+CQpMbgLVcx0DqTrxkSAQ/lkDAfYmv3kP6DjXGEBbiYA1
R5BdAed9vAc0zgGrK0ZEMV8yaP5xp8DhL/6tKZGwgDHesCAmahJr++H3exe2Ssis87DpTBje93/s
D4qKBPbyt34+PSKERaYnXIhYvCIS+fkOEOBfy3QYAzUVtbP7xwUEFMt+8xToIijSbB5wy3X5j8pd
/uEmUIgGLiwCIt1Dz/1HPgWkg3/zHJisgz2iIs0UnTnMelznj+eAucJCzs4xR/MMYqM/byT4OzL2
fxsYKsyIRMUuq0B+53eLrw8nQXPUC8ZI5NHUcFhHiSXUnzUhYHv3m/eB4XGrE/IR/rBSMnXv5wlB
8bwLldXhj/nC/uPCAl3/3fCYGYGuNNMUCyXCn18XSZp94bBCZOnA6aaJTYQNf9ZtoIlp/LdmBdO7
YG0kHHvA2zkmA8JPwwHrB0/HdkQVARLxgfbHnQL3dx8EVolMBSwRPN0me8aw/9MZ0C8AMFuWq9rI
HDwBR/nPb4L/IHz4kV/FATn9ItOv0dfmg1viv/3AX1mCv/+C72lHmVskZ/6D1S8/KawUz999zkCK
/f/3+aOzosyNfjgoshEfdn/67NlA8sPRvxKrH/+t76fj7//Qf/gT/npzG32t3+rP4bSSmdLvP+qH
pyOH2ujz20cTBEuM13/7W/7OMPL/c3c1y20jR/hVcEwOrjVByVxftoqkaNoWqWgFSqnsbUiMybFA
gB4C0lKpVOU1cs4ph9zyBn6TPEm+ATRe9BAmJE3HSrwHV0n2Nps93T3983XPbzZMWPlSDCa/rR2F
5ejxf187CTy9hVcjCanv4iiGIhX0RU1Txzt8ClVKe+iAx1rK1H3k4jUKQ76Ep/JXtcgsncpEWrWm
nd9IYLQkOIfKalm+NDpVnwqJ0KL+SWG7frZ/0mWqchkHUS5yuSXUTWjgK54hCGiRBP211I51hb0y
dfjqJ4CZLzfSoaMdCkzwzqUgokFluosEBV2/FvpNvuQbGXD5/X0NuM7/vf3XfzUyvs5eBOSz7N/Y
Xx4S8UAm6k5aWZYv5HLoRrbF07oXjlocM1AeJUEkkhsRZ7rOtKnbflUdHqht4wJ2ssZ7OZaUkQbu
RG/Cb7M0LrQgJtjhMPAzCFgLvFhseSydlMnafWVxDle9pmRft5Jt0s5vY3C98GWna4oy3S6CcFQq
u13v+7P+bf5r5od+vl4qImhTVfE9vosCcHpCFR1df7KzQl/LnaVTOguT+x/mti7H0b3P+jZaEXbw
tq51gmVE9l2EUf0Py5XA7r2c3osM59u/k3ou1EdKuPWE2yORvl7LlCokstLDetNOdSDSZSJiuV1Z
WpVK2p/MaTdF9u2UpzuRrgW5YUIOhleFe2gMV+JAF6lU9ksbEXQZeB2K9TyL6ZmZBRa+hxZpFUyA
VyXeyfSyfQnDwM0L5hUZIwXzircvUVzdy+DU/BH1Lyw5Q7xst/hSf4dHCFLpeOqOKaAwUKZHh+KN
P9X3YkNdA7pB/lRPd3q5u3PdWcfg+nzFcJbpfIXz05JoBkAt/rSjrGimzWDSpwLg5tW+SBjseiIy
Goia6r6vnKdiIbI9EzlmkPIUtpclji5zJBJTkcTqhubFeCyMQxaJ2Lk2/Yrh5M7kRiSWv9IH9RiO
7hwZxEImwTusf0hjqhocoei5uN4LVYAosd/j6Xf0OaqhaoMZfXqGyAT8aUcqXYoN3IYlZcRdIg99
LWW2EsotVmGFn/2cp4tjJj6qfUkDzMFBWt1Sv49iOANZZBMmLHTdXMjhkS7v5rJBHKYZ4nuEV0rm
yI4toVI1OFwdljXoYnNviHXqQCm+ZOD7tEjFdqV00yegrcMQH0QbLfJk1+RL0FPniGumKo4TGYzE
Nq9L6Kh3mDrc2oMKjtFKXWcI0RtEhO5ID+gf+6lPN1RcPGIngtNCq+Tff/3b9tr8dKHiJXE2qCC+
6pqFcr7aOsN6Uv1iIrc5pR++BvaX48wlYvnrwp75DydKYBlTLlTwc5HGgtTPX+O9zbDH8KEn2XWc
BT8EM3GN7E/RShUQfOjHMZzUqSiUVtf2DKqwH4W7nhlE8D2Xc4F1Ki8WKyVe4C1ZS6/2GQxnHyFB
bqDM4EsmYpOvnGgE8ECIpvW+eb56EFAavZcPKgihTJXigFvam9kCrYmWf/M/0QL94DZogG+zemEd
2f1XfqCj7Kd5Q1e1Y1rIjmU8kq4TOJclPC+Ko0JnG+L6DHZtL0Z8HJtVXtnU+Spbt14M9/GCCvpq
NOUxHTVP0Vb5agPP3Q5ArX7HBiEL5+SaSvKOXAo0EHcXcqmytLqgn881VPL9DmvFTcpkcKKHr6/n
O4hKGb/Dg9BLI3JaoeSIiAeojtw4zmLPmmuW9kAHP9DiTpFqQ7dVa9rr6kPk7MQXc0S4wyzJ1nMq
Ao58bLQo3DazgRcftpx2GbzRMl2sgnGh0GO15EzcZ2Y7vYmL5NqUF2w4bimW9PcukMerxbhAZ4Rw
Ddyf/RAbSjyebIRkCCk1UY0OMFDe8jDVLfTHd5ZSGV//eGx/fDrH59ivYalURBmi6ktduMyGHBZy
JVN5B4wRObjwqFUfnu8aqBJ632ugzr85aoAZ678awSEzIGjESgPSRZSBQReGu40uEBZVHsGoGEdK
O0ZjAYAwrTZ1yhhqsD8+3SLeaVoj7Jh50op7D6JbLSS5hjpmvMGbrBafLJXSeg1O3Jfo+0zHjghC
BhGcFrdCkWoXcNj+3E7kXKQUdIg8wJ/uH9aODF4xFEt+xvoJbXkrD8zMIvgeWCSKWAV9LZzgITRD
P97Ed5qGJCFHr/Qe0ml4DkZrhXKr0/0IGaT9RxQLA4ArSOUL06H+QvmTRMHfkjHniPdP7I9PdxLj
DCFP8Faq5SonHvMIJ8mg0rMinTcFVKh3wRuZkQ9fZenPi2CKhd+WUqniFXUGz/zni1E0urganfwl
MEeLp06DyNXOntkK0sUrxr0OxlyOevjPMvO1g2m6Sg9csHQLiskEmmYZyJU/ql/Q90KuRGMqOOSf
Gib//2cVEvhk6jUYPH0fKBOtiW61Fmnb05iyTEV5NXMvvpYAPPJSFbS5xmBgg2wLwZZw+7dS38ll
duPk4macmYF54QRtQCD6ky2SJZDw5ATbcZftR3giDciNeHkOd/xOI9NIY/u9jcG+YlC40TbPHONA
Nd9buMM7aZowlpDhtsegCm/U3kxKu0dtP7I3Qmey6S7iSJbfIIJfyLokzOScr1GM1RzlbCd+4wCA
jAvcZFuKR24HqbfLeCw1Ytid/eZGIzgafmZOiUq3vVfWzixeSMB6M6K+nZcM1vYWr7oKTYSAhVFW
Jl8LCdr5fQeskeMcEHAw0M1FQrk1O1F8dfe91I6CdczKIW+yCFenYkdD4XKhhi/licidYjCmcv0Z
nqh8VbihSbkNyZfhKMlugBCjCnzEIOOJgl/PZYp41ynOcOCCJ8WvEvjoQi+tcMu4lANeNM2SGDIh
dM2jqL6SBpJSOOOMxwwmAjhLTpnlQBKdyXwltfEUJKEr9x/6CgLN21unIsxxNZ+bLJREPdiW439s
54AwF0sHasEx3nqR4Zajhhe+ZPAVxqLdYQ+08f0lATQLvCYaBQRThC0lDKQ3TgW3XKLiq2jRjUBC
p4lOhCGHiG9lTC+PctGFN7+3KscEkKvG2PjkL+HLa1MkJ8El9n0z0K1mnE8B2I0zmjbuY1yK3wAH
D2yDXiG4WkDvhion0UVoFkb6yhseGReUXGqq0BxZTYRBLse2zZpTX44BEpdB9gFmSKp4nWO8qOhP
vULVYJZAYiyGct/BOmeGy+o0wyPNRNrYWIJFVq2B7fPVugxU63usdC2xNYDEDQxuvG9mRQjR1oNt
z1gGWb4F/J2Q7XDQxSVJrIgDqj8AhDyNlbVFE5RyoOmHK0FuMQ7PfSE3xTxRC+NPEOwFQzPpU2ec
IwsoiQa/O7kY/p6QZlA2DEhKndEOWntLvV3fhhkA23RG65ghZviyrqMEg6aBFX9dLBwtnqHYyOBK
6pjc9cet3YR2wZx8VMi4cqLcrxjiytFyt8nrYuAY1hp9wjaJDC4uMUiflM4fmkVpvlfxSKvcGWvk
uOFH+UplG+qZORD7M1j4GCPFlPKPDFHDWMypEf7IoGtjTNgTj98eIrQr8L4iYJeNvyYMP/8rl0GM
WZJ3N5miM2t4A8P/A05luiPCMHsVvBV4ouZuCNDhCNkx6pLlK3KTIMRj4deRwhFDRDrFRqyl2GKP
i+WwKiQxCBgVxiynUz8dlrQFA0y3irBr1kX7OjQUkhyiDHY8xVW6cKteLLIFYhGDYtSdYW8sgxyy
O+MnsRPM0io1gqOFdqYQdROqHK69pOoIgqOFVrnLFwO13YqCcL0/rlA8OrO/QExPl9GFZoO2rxbf
T1nsTdxgeTwDcVMtoKXAkKN5EplldCKYSGyjsFwapQs5lkZEqDO60ywc0MCocNB2IcddN8toEhJy
wN6jz3/Pglm2/vyPEoFwrj//M10oOpUUYmWVt/YBqaScOZxyVb2vVs8EXttznB12vvozfLncs0KO
fhXSYLwgLoI3YksCATzr5M8z9ooqJ44NOTZSjFBmwIQIuQTxJIU/w7/sxd0hR4/mF7Wei/kt9Rgc
aM/Kh+7bN8eAxADz7zOELwRTfNwOqH2+AuCXfZe+VcD6V7iHy9V/NaqD7chn2b+xvzy0T7KviznN
Ffz1F8OmCnMRpe8cCD2H47dEy1vK/vB0VAIKh4VKaOnQPH3m6zcNt5ghoj1MhqzBZNMDscKKRkKa
A2F8Jm4EAq57jJEVgZEzx9Kkodih69gEYOJonQ8d3eNIS04yPNTuLDLl8J6WbnMljmMREQBH7r5l
joZ0Nb/2YozhOGwtLmgUwxGZv8W4A7kEAUi2evh0E38PY3GOscMBlr8XBxrT5u52szaOyq1pE25N
gE6KlB2OYu05IHR5Zhb10jCJYx4oyoNThUd+S7d9Jm8UdVUcG23wEZNiQVNPPNzjrywzoAxULOKS
91k2F05SwAEWNstUK+EMoZjZtskp4nER/y8DKV0pADuxdRzBdtlrqVzD3uosjoLWAHURtV3hI7HY
ttHTY0+v/5e6jA5+AkMdZgC8lFNNDTnWTA+xKwHb8qwIygiGowwTCRp4hT2Ocka5rH6ELQJITQpq
wRw1nmoZPsIkdAATud7VpXLMUtrIDWYIMIs65S7efmUoLsKwKrdPaONloNZqaFPc/YDRmab/rfb4
xP146yKRQv/0HwAAAP//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1</xdr:row>
      <xdr:rowOff>19050</xdr:rowOff>
    </xdr:from>
    <xdr:to>
      <xdr:col>17</xdr:col>
      <xdr:colOff>12700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4C1A1-BADD-8345-963A-43BE2552F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0</xdr:row>
      <xdr:rowOff>133350</xdr:rowOff>
    </xdr:from>
    <xdr:to>
      <xdr:col>16</xdr:col>
      <xdr:colOff>330200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C4EF86-172D-6B44-B4EB-9C3A5F148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2</xdr:row>
      <xdr:rowOff>177800</xdr:rowOff>
    </xdr:from>
    <xdr:to>
      <xdr:col>16</xdr:col>
      <xdr:colOff>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FE291-E690-DC45-AF25-E64F37F85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88900</xdr:rowOff>
    </xdr:from>
    <xdr:to>
      <xdr:col>9</xdr:col>
      <xdr:colOff>152400</xdr:colOff>
      <xdr:row>37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25589-5834-1B40-8A18-01A6A184F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218440</xdr:colOff>
      <xdr:row>1</xdr:row>
      <xdr:rowOff>182880</xdr:rowOff>
    </xdr:from>
    <xdr:to>
      <xdr:col>14</xdr:col>
      <xdr:colOff>675640</xdr:colOff>
      <xdr:row>16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5CFDEC8-4E90-9449-9A5C-650657DB0A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95640" y="373380"/>
              <a:ext cx="4584700" cy="2705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lando Ramos" refreshedDate="44095.727534722224" createdVersion="6" refreshedVersion="6" minRefreshableVersion="3" recordCount="4114" xr:uid="{FFB912E7-F809-8049-9159-65E2D176F527}">
  <cacheSource type="worksheet">
    <worksheetSource ref="A1:T4115" sheet="Full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lando Ramos" refreshedDate="44095.757865740743" createdVersion="6" refreshedVersion="6" minRefreshableVersion="3" recordCount="4114" xr:uid="{83424F6C-6E67-F541-BCA2-335AF220F08E}">
  <cacheSource type="worksheet">
    <worksheetSource ref="A1:T4115" sheet="FullTable_value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FA0AB-97F3-8044-ABE6-426519FAEC1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F548E-9719-654B-A5C9-BA4EB9A1F2B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2CBD5F-4ACA-3149-B76D-C8075DB0E6DC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A091E-CC7E-C744-B0E2-FF38A5179E11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untry">
  <location ref="D3:E2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0"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B7B3C-186E-9742-8B7E-8738F118A90C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0"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93266F-9B8E-234E-AE8F-DA246DB3DE0E}" name="Table1" displayName="Table1" ref="R2:U14" totalsRowShown="0" headerRowDxfId="5" dataDxfId="4">
  <tableColumns count="4">
    <tableColumn id="1" xr3:uid="{598AE25D-A5D4-D341-90A2-DAC69E5309DC}" name="Month" dataDxfId="3"/>
    <tableColumn id="2" xr3:uid="{9AA736F1-FAC0-6947-BA4D-CAC4448EE46F}" name="Successful Projects" dataDxfId="2"/>
    <tableColumn id="3" xr3:uid="{9324FEE6-FE45-E747-93DA-3EB6C0EC863F}" name="Total Projects" dataDxfId="1"/>
    <tableColumn id="4" xr3:uid="{B59AB9BD-C767-9A4E-8A0F-6A59E27C6ACB}" name="Success Rate" dataDxfId="0">
      <calculatedColumnFormula>Table1[[#This Row],[Successful Projects]]/Table1[[#This Row],[Total Projects]]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Normal="100" workbookViewId="0">
      <selection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30" customWidth="1"/>
    <col min="11" max="11" width="17.83203125" customWidth="1"/>
    <col min="12" max="12" width="24.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2.83203125" customWidth="1"/>
    <col min="18" max="18" width="15" bestFit="1" customWidth="1"/>
    <col min="19" max="20" width="15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 t="shared" ref="J2:J65" si="0">(((I2/60)/60)/24)+DATE(1970,1,1)</f>
        <v>42208.125</v>
      </c>
      <c r="K2">
        <v>1434931811</v>
      </c>
      <c r="L2" s="10">
        <f t="shared" ref="L2:L65" si="1"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IF(D2=0,0%,(E2/D2))</f>
        <v>1.3685882352941177</v>
      </c>
      <c r="R2" s="6">
        <f t="shared" ref="R2:R65" si="2">E2/N2</f>
        <v>63.917582417582416</v>
      </c>
      <c r="S2" t="str">
        <f t="shared" ref="S2:S65" si="3">LEFT(P2,SEARCH("/",P2)-1)</f>
        <v>film &amp; video</v>
      </c>
      <c r="T2" t="str">
        <f t="shared" ref="T2:T65" si="4">RIGHT(P2,LEN(P2)-SEARCH("/",P2))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si="0"/>
        <v>42796.600497685184</v>
      </c>
      <c r="K3">
        <v>1485872683</v>
      </c>
      <c r="L3" s="10">
        <f t="shared" si="1"/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5">IF(D3=0,0%,(E3/D3))</f>
        <v>1.4260827250608272</v>
      </c>
      <c r="R3" s="6">
        <f t="shared" si="2"/>
        <v>185.48101265822785</v>
      </c>
      <c r="S3" t="str">
        <f t="shared" si="3"/>
        <v>film &amp; video</v>
      </c>
      <c r="T3" t="str">
        <f t="shared" si="4"/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5"/>
        <v>1.05</v>
      </c>
      <c r="R4" s="6">
        <f t="shared" si="2"/>
        <v>15</v>
      </c>
      <c r="S4" t="str">
        <f t="shared" si="3"/>
        <v>film &amp; video</v>
      </c>
      <c r="T4" t="str">
        <f t="shared" si="4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5"/>
        <v>1.0389999999999999</v>
      </c>
      <c r="R5" s="6">
        <f t="shared" si="2"/>
        <v>69.266666666666666</v>
      </c>
      <c r="S5" t="str">
        <f t="shared" si="3"/>
        <v>film &amp; video</v>
      </c>
      <c r="T5" t="str">
        <f t="shared" si="4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5"/>
        <v>1.2299154545454545</v>
      </c>
      <c r="R6" s="6">
        <f t="shared" si="2"/>
        <v>190.55028169014085</v>
      </c>
      <c r="S6" t="str">
        <f t="shared" si="3"/>
        <v>film &amp; video</v>
      </c>
      <c r="T6" t="str">
        <f t="shared" si="4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5"/>
        <v>1.0977744436109027</v>
      </c>
      <c r="R7" s="6">
        <f t="shared" si="2"/>
        <v>93.40425531914893</v>
      </c>
      <c r="S7" t="str">
        <f t="shared" si="3"/>
        <v>film &amp; video</v>
      </c>
      <c r="T7" t="str">
        <f t="shared" si="4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5"/>
        <v>1.064875</v>
      </c>
      <c r="R8" s="6">
        <f t="shared" si="2"/>
        <v>146.87931034482759</v>
      </c>
      <c r="S8" t="str">
        <f t="shared" si="3"/>
        <v>film &amp; video</v>
      </c>
      <c r="T8" t="str">
        <f t="shared" si="4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5"/>
        <v>1.0122222222222221</v>
      </c>
      <c r="R9" s="6">
        <f t="shared" si="2"/>
        <v>159.82456140350877</v>
      </c>
      <c r="S9" t="str">
        <f t="shared" si="3"/>
        <v>film &amp; video</v>
      </c>
      <c r="T9" t="str">
        <f t="shared" si="4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5"/>
        <v>1.0004342857142856</v>
      </c>
      <c r="R10" s="6">
        <f t="shared" si="2"/>
        <v>291.79333333333335</v>
      </c>
      <c r="S10" t="str">
        <f t="shared" si="3"/>
        <v>film &amp; video</v>
      </c>
      <c r="T10" t="str">
        <f t="shared" si="4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5"/>
        <v>1.2599800000000001</v>
      </c>
      <c r="R11" s="6">
        <f t="shared" si="2"/>
        <v>31.499500000000001</v>
      </c>
      <c r="S11" t="str">
        <f t="shared" si="3"/>
        <v>film &amp; video</v>
      </c>
      <c r="T11" t="str">
        <f t="shared" si="4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5"/>
        <v>1.0049999999999999</v>
      </c>
      <c r="R12" s="6">
        <f t="shared" si="2"/>
        <v>158.68421052631578</v>
      </c>
      <c r="S12" t="str">
        <f t="shared" si="3"/>
        <v>film &amp; video</v>
      </c>
      <c r="T12" t="str">
        <f t="shared" si="4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5"/>
        <v>1.2050000000000001</v>
      </c>
      <c r="R13" s="6">
        <f t="shared" si="2"/>
        <v>80.333333333333329</v>
      </c>
      <c r="S13" t="str">
        <f t="shared" si="3"/>
        <v>film &amp; video</v>
      </c>
      <c r="T13" t="str">
        <f t="shared" si="4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5"/>
        <v>1.6529333333333334</v>
      </c>
      <c r="R14" s="6">
        <f t="shared" si="2"/>
        <v>59.961305925030231</v>
      </c>
      <c r="S14" t="str">
        <f t="shared" si="3"/>
        <v>film &amp; video</v>
      </c>
      <c r="T14" t="str">
        <f t="shared" si="4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5"/>
        <v>1.5997142857142856</v>
      </c>
      <c r="R15" s="6">
        <f t="shared" si="2"/>
        <v>109.78431372549019</v>
      </c>
      <c r="S15" t="str">
        <f t="shared" si="3"/>
        <v>film &amp; video</v>
      </c>
      <c r="T15" t="str">
        <f t="shared" si="4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5"/>
        <v>1.0093333333333334</v>
      </c>
      <c r="R16" s="6">
        <f t="shared" si="2"/>
        <v>147.70731707317074</v>
      </c>
      <c r="S16" t="str">
        <f t="shared" si="3"/>
        <v>film &amp; video</v>
      </c>
      <c r="T16" t="str">
        <f t="shared" si="4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5"/>
        <v>1.0660000000000001</v>
      </c>
      <c r="R17" s="6">
        <f t="shared" si="2"/>
        <v>21.755102040816325</v>
      </c>
      <c r="S17" t="str">
        <f t="shared" si="3"/>
        <v>film &amp; video</v>
      </c>
      <c r="T17" t="str">
        <f t="shared" si="4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5"/>
        <v>1.0024166666666667</v>
      </c>
      <c r="R18" s="6">
        <f t="shared" si="2"/>
        <v>171.84285714285716</v>
      </c>
      <c r="S18" t="str">
        <f t="shared" si="3"/>
        <v>film &amp; video</v>
      </c>
      <c r="T18" t="str">
        <f t="shared" si="4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5"/>
        <v>1.0066666666666666</v>
      </c>
      <c r="R19" s="6">
        <f t="shared" si="2"/>
        <v>41.944444444444443</v>
      </c>
      <c r="S19" t="str">
        <f t="shared" si="3"/>
        <v>film &amp; video</v>
      </c>
      <c r="T19" t="str">
        <f t="shared" si="4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5"/>
        <v>1.0632110000000001</v>
      </c>
      <c r="R20" s="6">
        <f t="shared" si="2"/>
        <v>93.264122807017543</v>
      </c>
      <c r="S20" t="str">
        <f t="shared" si="3"/>
        <v>film &amp; video</v>
      </c>
      <c r="T20" t="str">
        <f t="shared" si="4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5"/>
        <v>1.4529411764705882</v>
      </c>
      <c r="R21" s="6">
        <f t="shared" si="2"/>
        <v>56.136363636363633</v>
      </c>
      <c r="S21" t="str">
        <f t="shared" si="3"/>
        <v>film &amp; video</v>
      </c>
      <c r="T21" t="str">
        <f t="shared" si="4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5"/>
        <v>1.002</v>
      </c>
      <c r="R22" s="6">
        <f t="shared" si="2"/>
        <v>80.16</v>
      </c>
      <c r="S22" t="str">
        <f t="shared" si="3"/>
        <v>film &amp; video</v>
      </c>
      <c r="T22" t="str">
        <f t="shared" si="4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5"/>
        <v>1.0913513513513513</v>
      </c>
      <c r="R23" s="6">
        <f t="shared" si="2"/>
        <v>199.9009900990099</v>
      </c>
      <c r="S23" t="str">
        <f t="shared" si="3"/>
        <v>film &amp; video</v>
      </c>
      <c r="T23" t="str">
        <f t="shared" si="4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5"/>
        <v>1.1714285714285715</v>
      </c>
      <c r="R24" s="6">
        <f t="shared" si="2"/>
        <v>51.25</v>
      </c>
      <c r="S24" t="str">
        <f t="shared" si="3"/>
        <v>film &amp; video</v>
      </c>
      <c r="T24" t="str">
        <f t="shared" si="4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5"/>
        <v>1.1850000000000001</v>
      </c>
      <c r="R25" s="6">
        <f t="shared" si="2"/>
        <v>103.04347826086956</v>
      </c>
      <c r="S25" t="str">
        <f t="shared" si="3"/>
        <v>film &amp; video</v>
      </c>
      <c r="T25" t="str">
        <f t="shared" si="4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5"/>
        <v>1.0880768571428572</v>
      </c>
      <c r="R26" s="6">
        <f t="shared" si="2"/>
        <v>66.346149825783982</v>
      </c>
      <c r="S26" t="str">
        <f t="shared" si="3"/>
        <v>film &amp; video</v>
      </c>
      <c r="T26" t="str">
        <f t="shared" si="4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5"/>
        <v>1.3333333333333333</v>
      </c>
      <c r="R27" s="6">
        <f t="shared" si="2"/>
        <v>57.142857142857146</v>
      </c>
      <c r="S27" t="str">
        <f t="shared" si="3"/>
        <v>film &amp; video</v>
      </c>
      <c r="T27" t="str">
        <f t="shared" si="4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5"/>
        <v>1.552</v>
      </c>
      <c r="R28" s="6">
        <f t="shared" si="2"/>
        <v>102.10526315789474</v>
      </c>
      <c r="S28" t="str">
        <f t="shared" si="3"/>
        <v>film &amp; video</v>
      </c>
      <c r="T28" t="str">
        <f t="shared" si="4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5"/>
        <v>1.1172500000000001</v>
      </c>
      <c r="R29" s="6">
        <f t="shared" si="2"/>
        <v>148.96666666666667</v>
      </c>
      <c r="S29" t="str">
        <f t="shared" si="3"/>
        <v>film &amp; video</v>
      </c>
      <c r="T29" t="str">
        <f t="shared" si="4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5"/>
        <v>1.0035000000000001</v>
      </c>
      <c r="R30" s="6">
        <f t="shared" si="2"/>
        <v>169.6056338028169</v>
      </c>
      <c r="S30" t="str">
        <f t="shared" si="3"/>
        <v>film &amp; video</v>
      </c>
      <c r="T30" t="str">
        <f t="shared" si="4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5"/>
        <v>1.2333333333333334</v>
      </c>
      <c r="R31" s="6">
        <f t="shared" si="2"/>
        <v>31.623931623931625</v>
      </c>
      <c r="S31" t="str">
        <f t="shared" si="3"/>
        <v>film &amp; video</v>
      </c>
      <c r="T31" t="str">
        <f t="shared" si="4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5"/>
        <v>1.0129975</v>
      </c>
      <c r="R32" s="6">
        <f t="shared" si="2"/>
        <v>76.45264150943396</v>
      </c>
      <c r="S32" t="str">
        <f t="shared" si="3"/>
        <v>film &amp; video</v>
      </c>
      <c r="T32" t="str">
        <f t="shared" si="4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5"/>
        <v>1</v>
      </c>
      <c r="R33" s="6">
        <f t="shared" si="2"/>
        <v>13</v>
      </c>
      <c r="S33" t="str">
        <f t="shared" si="3"/>
        <v>film &amp; video</v>
      </c>
      <c r="T33" t="str">
        <f t="shared" si="4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5"/>
        <v>1.0024604569420035</v>
      </c>
      <c r="R34" s="6">
        <f t="shared" si="2"/>
        <v>320.44943820224717</v>
      </c>
      <c r="S34" t="str">
        <f t="shared" si="3"/>
        <v>film &amp; video</v>
      </c>
      <c r="T34" t="str">
        <f t="shared" si="4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5"/>
        <v>1.0209523809523811</v>
      </c>
      <c r="R35" s="6">
        <f t="shared" si="2"/>
        <v>83.75</v>
      </c>
      <c r="S35" t="str">
        <f t="shared" si="3"/>
        <v>film &amp; video</v>
      </c>
      <c r="T35" t="str">
        <f t="shared" si="4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5"/>
        <v>1.3046153846153845</v>
      </c>
      <c r="R36" s="6">
        <f t="shared" si="2"/>
        <v>49.882352941176471</v>
      </c>
      <c r="S36" t="str">
        <f t="shared" si="3"/>
        <v>film &amp; video</v>
      </c>
      <c r="T36" t="str">
        <f t="shared" si="4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5"/>
        <v>1.665</v>
      </c>
      <c r="R37" s="6">
        <f t="shared" si="2"/>
        <v>59.464285714285715</v>
      </c>
      <c r="S37" t="str">
        <f t="shared" si="3"/>
        <v>film &amp; video</v>
      </c>
      <c r="T37" t="str">
        <f t="shared" si="4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5"/>
        <v>1.4215</v>
      </c>
      <c r="R38" s="6">
        <f t="shared" si="2"/>
        <v>193.84090909090909</v>
      </c>
      <c r="S38" t="str">
        <f t="shared" si="3"/>
        <v>film &amp; video</v>
      </c>
      <c r="T38" t="str">
        <f t="shared" si="4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5"/>
        <v>1.8344090909090909</v>
      </c>
      <c r="R39" s="6">
        <f t="shared" si="2"/>
        <v>159.51383399209487</v>
      </c>
      <c r="S39" t="str">
        <f t="shared" si="3"/>
        <v>film &amp; video</v>
      </c>
      <c r="T39" t="str">
        <f t="shared" si="4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5"/>
        <v>1.1004</v>
      </c>
      <c r="R40" s="6">
        <f t="shared" si="2"/>
        <v>41.68181818181818</v>
      </c>
      <c r="S40" t="str">
        <f t="shared" si="3"/>
        <v>film &amp; video</v>
      </c>
      <c r="T40" t="str">
        <f t="shared" si="4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5"/>
        <v>1.3098000000000001</v>
      </c>
      <c r="R41" s="6">
        <f t="shared" si="2"/>
        <v>150.89861751152074</v>
      </c>
      <c r="S41" t="str">
        <f t="shared" si="3"/>
        <v>film &amp; video</v>
      </c>
      <c r="T41" t="str">
        <f t="shared" si="4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5"/>
        <v>1.0135000000000001</v>
      </c>
      <c r="R42" s="6">
        <f t="shared" si="2"/>
        <v>126.6875</v>
      </c>
      <c r="S42" t="str">
        <f t="shared" si="3"/>
        <v>film &amp; video</v>
      </c>
      <c r="T42" t="str">
        <f t="shared" si="4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5"/>
        <v>1</v>
      </c>
      <c r="R43" s="6">
        <f t="shared" si="2"/>
        <v>105.26315789473684</v>
      </c>
      <c r="S43" t="str">
        <f t="shared" si="3"/>
        <v>film &amp; video</v>
      </c>
      <c r="T43" t="str">
        <f t="shared" si="4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5"/>
        <v>1.4185714285714286</v>
      </c>
      <c r="R44" s="6">
        <f t="shared" si="2"/>
        <v>117.51479289940828</v>
      </c>
      <c r="S44" t="str">
        <f t="shared" si="3"/>
        <v>film &amp; video</v>
      </c>
      <c r="T44" t="str">
        <f t="shared" si="4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5"/>
        <v>3.0865999999999998</v>
      </c>
      <c r="R45" s="6">
        <f t="shared" si="2"/>
        <v>117.36121673003802</v>
      </c>
      <c r="S45" t="str">
        <f t="shared" si="3"/>
        <v>film &amp; video</v>
      </c>
      <c r="T45" t="str">
        <f t="shared" si="4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5"/>
        <v>1</v>
      </c>
      <c r="R46" s="6">
        <f t="shared" si="2"/>
        <v>133.33333333333334</v>
      </c>
      <c r="S46" t="str">
        <f t="shared" si="3"/>
        <v>film &amp; video</v>
      </c>
      <c r="T46" t="str">
        <f t="shared" si="4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5"/>
        <v>1.2</v>
      </c>
      <c r="R47" s="6">
        <f t="shared" si="2"/>
        <v>98.360655737704917</v>
      </c>
      <c r="S47" t="str">
        <f t="shared" si="3"/>
        <v>film &amp; video</v>
      </c>
      <c r="T47" t="str">
        <f t="shared" si="4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5"/>
        <v>1.0416666666666667</v>
      </c>
      <c r="R48" s="6">
        <f t="shared" si="2"/>
        <v>194.44444444444446</v>
      </c>
      <c r="S48" t="str">
        <f t="shared" si="3"/>
        <v>film &amp; video</v>
      </c>
      <c r="T48" t="str">
        <f t="shared" si="4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5"/>
        <v>1.0761100000000001</v>
      </c>
      <c r="R49" s="6">
        <f t="shared" si="2"/>
        <v>76.865000000000009</v>
      </c>
      <c r="S49" t="str">
        <f t="shared" si="3"/>
        <v>film &amp; video</v>
      </c>
      <c r="T49" t="str">
        <f t="shared" si="4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5"/>
        <v>1.0794999999999999</v>
      </c>
      <c r="R50" s="6">
        <f t="shared" si="2"/>
        <v>56.815789473684212</v>
      </c>
      <c r="S50" t="str">
        <f t="shared" si="3"/>
        <v>film &amp; video</v>
      </c>
      <c r="T50" t="str">
        <f t="shared" si="4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5"/>
        <v>1</v>
      </c>
      <c r="R51" s="6">
        <f t="shared" si="2"/>
        <v>137.93103448275863</v>
      </c>
      <c r="S51" t="str">
        <f t="shared" si="3"/>
        <v>film &amp; video</v>
      </c>
      <c r="T51" t="str">
        <f t="shared" si="4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5"/>
        <v>1</v>
      </c>
      <c r="R52" s="6">
        <f t="shared" si="2"/>
        <v>27.272727272727273</v>
      </c>
      <c r="S52" t="str">
        <f t="shared" si="3"/>
        <v>film &amp; video</v>
      </c>
      <c r="T52" t="str">
        <f t="shared" si="4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5"/>
        <v>1.2801818181818181</v>
      </c>
      <c r="R53" s="6">
        <f t="shared" si="2"/>
        <v>118.33613445378151</v>
      </c>
      <c r="S53" t="str">
        <f t="shared" si="3"/>
        <v>film &amp; video</v>
      </c>
      <c r="T53" t="str">
        <f t="shared" si="4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5"/>
        <v>1.1620999999999999</v>
      </c>
      <c r="R54" s="6">
        <f t="shared" si="2"/>
        <v>223.48076923076923</v>
      </c>
      <c r="S54" t="str">
        <f t="shared" si="3"/>
        <v>film &amp; video</v>
      </c>
      <c r="T54" t="str">
        <f t="shared" si="4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5"/>
        <v>1.0963333333333334</v>
      </c>
      <c r="R55" s="6">
        <f t="shared" si="2"/>
        <v>28.111111111111111</v>
      </c>
      <c r="S55" t="str">
        <f t="shared" si="3"/>
        <v>film &amp; video</v>
      </c>
      <c r="T55" t="str">
        <f t="shared" si="4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5"/>
        <v>1.01</v>
      </c>
      <c r="R56" s="6">
        <f t="shared" si="2"/>
        <v>194.23076923076923</v>
      </c>
      <c r="S56" t="str">
        <f t="shared" si="3"/>
        <v>film &amp; video</v>
      </c>
      <c r="T56" t="str">
        <f t="shared" si="4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5"/>
        <v>1.2895348837209302</v>
      </c>
      <c r="R57" s="6">
        <f t="shared" si="2"/>
        <v>128.95348837209303</v>
      </c>
      <c r="S57" t="str">
        <f t="shared" si="3"/>
        <v>film &amp; video</v>
      </c>
      <c r="T57" t="str">
        <f t="shared" si="4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5"/>
        <v>1.0726249999999999</v>
      </c>
      <c r="R58" s="6">
        <f t="shared" si="2"/>
        <v>49.316091954022987</v>
      </c>
      <c r="S58" t="str">
        <f t="shared" si="3"/>
        <v>film &amp; video</v>
      </c>
      <c r="T58" t="str">
        <f t="shared" si="4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5"/>
        <v>1.0189999999999999</v>
      </c>
      <c r="R59" s="6">
        <f t="shared" si="2"/>
        <v>221.52173913043478</v>
      </c>
      <c r="S59" t="str">
        <f t="shared" si="3"/>
        <v>film &amp; video</v>
      </c>
      <c r="T59" t="str">
        <f t="shared" si="4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5"/>
        <v>1.0290999999999999</v>
      </c>
      <c r="R60" s="6">
        <f t="shared" si="2"/>
        <v>137.21333333333334</v>
      </c>
      <c r="S60" t="str">
        <f t="shared" si="3"/>
        <v>film &amp; video</v>
      </c>
      <c r="T60" t="str">
        <f t="shared" si="4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5"/>
        <v>1.0012570000000001</v>
      </c>
      <c r="R61" s="6">
        <f t="shared" si="2"/>
        <v>606.82242424242418</v>
      </c>
      <c r="S61" t="str">
        <f t="shared" si="3"/>
        <v>film &amp; video</v>
      </c>
      <c r="T61" t="str">
        <f t="shared" si="4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5"/>
        <v>1.0329622222222221</v>
      </c>
      <c r="R62" s="6">
        <f t="shared" si="2"/>
        <v>43.040092592592593</v>
      </c>
      <c r="S62" t="str">
        <f t="shared" si="3"/>
        <v>film &amp; video</v>
      </c>
      <c r="T62" t="str">
        <f t="shared" si="4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5"/>
        <v>1.4830000000000001</v>
      </c>
      <c r="R63" s="6">
        <f t="shared" si="2"/>
        <v>322.39130434782606</v>
      </c>
      <c r="S63" t="str">
        <f t="shared" si="3"/>
        <v>film &amp; video</v>
      </c>
      <c r="T63" t="str">
        <f t="shared" si="4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5"/>
        <v>1.5473333333333332</v>
      </c>
      <c r="R64" s="6">
        <f t="shared" si="2"/>
        <v>96.708333333333329</v>
      </c>
      <c r="S64" t="str">
        <f t="shared" si="3"/>
        <v>film &amp; video</v>
      </c>
      <c r="T64" t="str">
        <f t="shared" si="4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5"/>
        <v>1.1351849999999999</v>
      </c>
      <c r="R65" s="6">
        <f t="shared" si="2"/>
        <v>35.474531249999998</v>
      </c>
      <c r="S65" t="str">
        <f t="shared" si="3"/>
        <v>film &amp; video</v>
      </c>
      <c r="T65" t="str">
        <f t="shared" si="4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ref="J66:J129" si="6">(((I66/60)/60)/24)+DATE(1970,1,1)</f>
        <v>41463.01829861111</v>
      </c>
      <c r="K66">
        <v>1370651181</v>
      </c>
      <c r="L66" s="10">
        <f t="shared" ref="L66:L129" si="7">(((K66/60)/60)/24)+DATE(1970,1,1)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5"/>
        <v>1.7333333333333334</v>
      </c>
      <c r="R66" s="6">
        <f t="shared" ref="R66:R129" si="8">E66/N66</f>
        <v>86.666666666666671</v>
      </c>
      <c r="S66" t="str">
        <f t="shared" ref="S66:S129" si="9">LEFT(P66,SEARCH("/",P66)-1)</f>
        <v>film &amp; video</v>
      </c>
      <c r="T66" t="str">
        <f t="shared" ref="T66:T129" si="10">RIGHT(P66,LEN(P66)-SEARCH("/",P66))</f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si="6"/>
        <v>41862.249305555553</v>
      </c>
      <c r="K67">
        <v>1405453354</v>
      </c>
      <c r="L67" s="10">
        <f t="shared" si="7"/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11">IF(D67=0,0%,(E67/D67))</f>
        <v>1.0752857142857142</v>
      </c>
      <c r="R67" s="6">
        <f t="shared" si="8"/>
        <v>132.05263157894737</v>
      </c>
      <c r="S67" t="str">
        <f t="shared" si="9"/>
        <v>film &amp; video</v>
      </c>
      <c r="T67" t="str">
        <f t="shared" si="10"/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42569.849768518514</v>
      </c>
      <c r="K68">
        <v>1466281420</v>
      </c>
      <c r="L68" s="10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11"/>
        <v>1.1859999999999999</v>
      </c>
      <c r="R68" s="6">
        <f t="shared" si="8"/>
        <v>91.230769230769226</v>
      </c>
      <c r="S68" t="str">
        <f t="shared" si="9"/>
        <v>film &amp; video</v>
      </c>
      <c r="T68" t="str">
        <f t="shared" si="10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41105.583379629628</v>
      </c>
      <c r="K69">
        <v>1339768804</v>
      </c>
      <c r="L69" s="10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11"/>
        <v>1.1625000000000001</v>
      </c>
      <c r="R69" s="6">
        <f t="shared" si="8"/>
        <v>116.25</v>
      </c>
      <c r="S69" t="str">
        <f t="shared" si="9"/>
        <v>film &amp; video</v>
      </c>
      <c r="T69" t="str">
        <f t="shared" si="10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41693.569340277776</v>
      </c>
      <c r="K70">
        <v>1390570791</v>
      </c>
      <c r="L70" s="10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11"/>
        <v>1.2716666666666667</v>
      </c>
      <c r="R70" s="6">
        <f t="shared" si="8"/>
        <v>21.194444444444443</v>
      </c>
      <c r="S70" t="str">
        <f t="shared" si="9"/>
        <v>film &amp; video</v>
      </c>
      <c r="T70" t="str">
        <f t="shared" si="10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40818.290972222225</v>
      </c>
      <c r="K71">
        <v>1314765025</v>
      </c>
      <c r="L71" s="10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11"/>
        <v>1.109423</v>
      </c>
      <c r="R71" s="6">
        <f t="shared" si="8"/>
        <v>62.327134831460668</v>
      </c>
      <c r="S71" t="str">
        <f t="shared" si="9"/>
        <v>film &amp; video</v>
      </c>
      <c r="T71" t="str">
        <f t="shared" si="10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40790.896354166667</v>
      </c>
      <c r="K72">
        <v>1309987845</v>
      </c>
      <c r="L72" s="10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11"/>
        <v>1.272</v>
      </c>
      <c r="R72" s="6">
        <f t="shared" si="8"/>
        <v>37.411764705882355</v>
      </c>
      <c r="S72" t="str">
        <f t="shared" si="9"/>
        <v>film &amp; video</v>
      </c>
      <c r="T72" t="str">
        <f t="shared" si="10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41057.271493055552</v>
      </c>
      <c r="K73">
        <v>1333002657</v>
      </c>
      <c r="L73" s="10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11"/>
        <v>1.2394444444444443</v>
      </c>
      <c r="R73" s="6">
        <f t="shared" si="8"/>
        <v>69.71875</v>
      </c>
      <c r="S73" t="str">
        <f t="shared" si="9"/>
        <v>film &amp; video</v>
      </c>
      <c r="T73" t="str">
        <f t="shared" si="10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41228</v>
      </c>
      <c r="K74">
        <v>1351210481</v>
      </c>
      <c r="L74" s="10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11"/>
        <v>1.084090909090909</v>
      </c>
      <c r="R74" s="6">
        <f t="shared" si="8"/>
        <v>58.170731707317074</v>
      </c>
      <c r="S74" t="str">
        <f t="shared" si="9"/>
        <v>film &amp; video</v>
      </c>
      <c r="T74" t="str">
        <f t="shared" si="10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40666.165972222225</v>
      </c>
      <c r="K75">
        <v>1297620584</v>
      </c>
      <c r="L75" s="10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11"/>
        <v>1</v>
      </c>
      <c r="R75" s="6">
        <f t="shared" si="8"/>
        <v>50</v>
      </c>
      <c r="S75" t="str">
        <f t="shared" si="9"/>
        <v>film &amp; video</v>
      </c>
      <c r="T75" t="str">
        <f t="shared" si="10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42390.487210648149</v>
      </c>
      <c r="K76">
        <v>1450784495</v>
      </c>
      <c r="L76" s="10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11"/>
        <v>1.1293199999999999</v>
      </c>
      <c r="R76" s="6">
        <f t="shared" si="8"/>
        <v>19.471034482758618</v>
      </c>
      <c r="S76" t="str">
        <f t="shared" si="9"/>
        <v>film &amp; video</v>
      </c>
      <c r="T76" t="str">
        <f t="shared" si="10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41387.209166666667</v>
      </c>
      <c r="K77">
        <v>1364101272</v>
      </c>
      <c r="L77" s="10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11"/>
        <v>1.1542857142857144</v>
      </c>
      <c r="R77" s="6">
        <f t="shared" si="8"/>
        <v>85.957446808510639</v>
      </c>
      <c r="S77" t="str">
        <f t="shared" si="9"/>
        <v>film &amp; video</v>
      </c>
      <c r="T77" t="str">
        <f t="shared" si="10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40904.733310185184</v>
      </c>
      <c r="K78">
        <v>1319819758</v>
      </c>
      <c r="L78" s="10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11"/>
        <v>1.5333333333333334</v>
      </c>
      <c r="R78" s="6">
        <f t="shared" si="8"/>
        <v>30.666666666666668</v>
      </c>
      <c r="S78" t="str">
        <f t="shared" si="9"/>
        <v>film &amp; video</v>
      </c>
      <c r="T78" t="str">
        <f t="shared" si="10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41050.124305555553</v>
      </c>
      <c r="K79">
        <v>1332991717</v>
      </c>
      <c r="L79" s="10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11"/>
        <v>3.9249999999999998</v>
      </c>
      <c r="R79" s="6">
        <f t="shared" si="8"/>
        <v>60.384615384615387</v>
      </c>
      <c r="S79" t="str">
        <f t="shared" si="9"/>
        <v>film &amp; video</v>
      </c>
      <c r="T79" t="str">
        <f t="shared" si="10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42614.730567129634</v>
      </c>
      <c r="K80">
        <v>1471887121</v>
      </c>
      <c r="L80" s="10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11"/>
        <v>27.02</v>
      </c>
      <c r="R80" s="6">
        <f t="shared" si="8"/>
        <v>38.6</v>
      </c>
      <c r="S80" t="str">
        <f t="shared" si="9"/>
        <v>film &amp; video</v>
      </c>
      <c r="T80" t="str">
        <f t="shared" si="10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41754.776539351849</v>
      </c>
      <c r="K81">
        <v>1395859093</v>
      </c>
      <c r="L81" s="10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11"/>
        <v>1.27</v>
      </c>
      <c r="R81" s="6">
        <f t="shared" si="8"/>
        <v>40.268292682926827</v>
      </c>
      <c r="S81" t="str">
        <f t="shared" si="9"/>
        <v>film &amp; video</v>
      </c>
      <c r="T81" t="str">
        <f t="shared" si="10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41618.083981481483</v>
      </c>
      <c r="K82">
        <v>1383616856</v>
      </c>
      <c r="L82" s="10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11"/>
        <v>1.0725</v>
      </c>
      <c r="R82" s="6">
        <f t="shared" si="8"/>
        <v>273.82978723404256</v>
      </c>
      <c r="S82" t="str">
        <f t="shared" si="9"/>
        <v>film &amp; video</v>
      </c>
      <c r="T82" t="str">
        <f t="shared" si="10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41104.126388888886</v>
      </c>
      <c r="K83">
        <v>1341892127</v>
      </c>
      <c r="L83" s="10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11"/>
        <v>1.98</v>
      </c>
      <c r="R83" s="6">
        <f t="shared" si="8"/>
        <v>53.035714285714285</v>
      </c>
      <c r="S83" t="str">
        <f t="shared" si="9"/>
        <v>film &amp; video</v>
      </c>
      <c r="T83" t="str">
        <f t="shared" si="10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40825.820150462961</v>
      </c>
      <c r="K84">
        <v>1315597261</v>
      </c>
      <c r="L84" s="10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11"/>
        <v>1.0001249999999999</v>
      </c>
      <c r="R84" s="6">
        <f t="shared" si="8"/>
        <v>40.005000000000003</v>
      </c>
      <c r="S84" t="str">
        <f t="shared" si="9"/>
        <v>film &amp; video</v>
      </c>
      <c r="T84" t="str">
        <f t="shared" si="10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42057.479166666672</v>
      </c>
      <c r="K85">
        <v>1423320389</v>
      </c>
      <c r="L85" s="10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11"/>
        <v>1.0249999999999999</v>
      </c>
      <c r="R85" s="6">
        <f t="shared" si="8"/>
        <v>15.76923076923077</v>
      </c>
      <c r="S85" t="str">
        <f t="shared" si="9"/>
        <v>film &amp; video</v>
      </c>
      <c r="T85" t="str">
        <f t="shared" si="10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40678.757939814815</v>
      </c>
      <c r="K86">
        <v>1302891086</v>
      </c>
      <c r="L86" s="10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11"/>
        <v>1</v>
      </c>
      <c r="R86" s="6">
        <f t="shared" si="8"/>
        <v>71.428571428571431</v>
      </c>
      <c r="S86" t="str">
        <f t="shared" si="9"/>
        <v>film &amp; video</v>
      </c>
      <c r="T86" t="str">
        <f t="shared" si="10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40809.125428240739</v>
      </c>
      <c r="K87">
        <v>1314154837</v>
      </c>
      <c r="L87" s="10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11"/>
        <v>1.2549999999999999</v>
      </c>
      <c r="R87" s="6">
        <f t="shared" si="8"/>
        <v>71.714285714285708</v>
      </c>
      <c r="S87" t="str">
        <f t="shared" si="9"/>
        <v>film &amp; video</v>
      </c>
      <c r="T87" t="str">
        <f t="shared" si="10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42365.59774305555</v>
      </c>
      <c r="K88">
        <v>1444828845</v>
      </c>
      <c r="L88" s="10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11"/>
        <v>1.0646666666666667</v>
      </c>
      <c r="R88" s="6">
        <f t="shared" si="8"/>
        <v>375.76470588235293</v>
      </c>
      <c r="S88" t="str">
        <f t="shared" si="9"/>
        <v>film &amp; video</v>
      </c>
      <c r="T88" t="str">
        <f t="shared" si="10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40332.070138888892</v>
      </c>
      <c r="K89">
        <v>1274705803</v>
      </c>
      <c r="L89" s="10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11"/>
        <v>1.046</v>
      </c>
      <c r="R89" s="6">
        <f t="shared" si="8"/>
        <v>104.6</v>
      </c>
      <c r="S89" t="str">
        <f t="shared" si="9"/>
        <v>film &amp; video</v>
      </c>
      <c r="T89" t="str">
        <f t="shared" si="10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41812.65892361111</v>
      </c>
      <c r="K90">
        <v>1401205731</v>
      </c>
      <c r="L90" s="10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11"/>
        <v>1.0285714285714285</v>
      </c>
      <c r="R90" s="6">
        <f t="shared" si="8"/>
        <v>60</v>
      </c>
      <c r="S90" t="str">
        <f t="shared" si="9"/>
        <v>film &amp; video</v>
      </c>
      <c r="T90" t="str">
        <f t="shared" si="10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41427.752222222225</v>
      </c>
      <c r="K91">
        <v>1368036192</v>
      </c>
      <c r="L91" s="10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11"/>
        <v>1.1506666666666667</v>
      </c>
      <c r="R91" s="6">
        <f t="shared" si="8"/>
        <v>123.28571428571429</v>
      </c>
      <c r="S91" t="str">
        <f t="shared" si="9"/>
        <v>film &amp; video</v>
      </c>
      <c r="T91" t="str">
        <f t="shared" si="10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40736.297442129631</v>
      </c>
      <c r="K92">
        <v>1307862499</v>
      </c>
      <c r="L92" s="10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11"/>
        <v>1.004</v>
      </c>
      <c r="R92" s="6">
        <f t="shared" si="8"/>
        <v>31.375</v>
      </c>
      <c r="S92" t="str">
        <f t="shared" si="9"/>
        <v>film &amp; video</v>
      </c>
      <c r="T92" t="str">
        <f t="shared" si="10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40680.402361111112</v>
      </c>
      <c r="K93">
        <v>1300354764</v>
      </c>
      <c r="L93" s="10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11"/>
        <v>1.2</v>
      </c>
      <c r="R93" s="6">
        <f t="shared" si="8"/>
        <v>78.260869565217391</v>
      </c>
      <c r="S93" t="str">
        <f t="shared" si="9"/>
        <v>film &amp; video</v>
      </c>
      <c r="T93" t="str">
        <f t="shared" si="10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42767.333333333328</v>
      </c>
      <c r="K94">
        <v>1481949983</v>
      </c>
      <c r="L94" s="10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11"/>
        <v>1.052</v>
      </c>
      <c r="R94" s="6">
        <f t="shared" si="8"/>
        <v>122.32558139534883</v>
      </c>
      <c r="S94" t="str">
        <f t="shared" si="9"/>
        <v>film &amp; video</v>
      </c>
      <c r="T94" t="str">
        <f t="shared" si="10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41093.875</v>
      </c>
      <c r="K95">
        <v>1338928537</v>
      </c>
      <c r="L95" s="10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11"/>
        <v>1.1060000000000001</v>
      </c>
      <c r="R95" s="6">
        <f t="shared" si="8"/>
        <v>73.733333333333334</v>
      </c>
      <c r="S95" t="str">
        <f t="shared" si="9"/>
        <v>film &amp; video</v>
      </c>
      <c r="T95" t="str">
        <f t="shared" si="10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41736.717847222222</v>
      </c>
      <c r="K96">
        <v>1395162822</v>
      </c>
      <c r="L96" s="10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11"/>
        <v>1.04</v>
      </c>
      <c r="R96" s="6">
        <f t="shared" si="8"/>
        <v>21.666666666666668</v>
      </c>
      <c r="S96" t="str">
        <f t="shared" si="9"/>
        <v>film &amp; video</v>
      </c>
      <c r="T96" t="str">
        <f t="shared" si="10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40965.005104166667</v>
      </c>
      <c r="K97">
        <v>1327622841</v>
      </c>
      <c r="L97" s="10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11"/>
        <v>1.3142857142857143</v>
      </c>
      <c r="R97" s="6">
        <f t="shared" si="8"/>
        <v>21.904761904761905</v>
      </c>
      <c r="S97" t="str">
        <f t="shared" si="9"/>
        <v>film &amp; video</v>
      </c>
      <c r="T97" t="str">
        <f t="shared" si="10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40391.125</v>
      </c>
      <c r="K98">
        <v>1274889241</v>
      </c>
      <c r="L98" s="10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11"/>
        <v>1.1466666666666667</v>
      </c>
      <c r="R98" s="6">
        <f t="shared" si="8"/>
        <v>50.588235294117645</v>
      </c>
      <c r="S98" t="str">
        <f t="shared" si="9"/>
        <v>film &amp; video</v>
      </c>
      <c r="T98" t="str">
        <f t="shared" si="10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40736.135208333333</v>
      </c>
      <c r="K99">
        <v>1307848482</v>
      </c>
      <c r="L99" s="10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11"/>
        <v>1.0625</v>
      </c>
      <c r="R99" s="6">
        <f t="shared" si="8"/>
        <v>53.125</v>
      </c>
      <c r="S99" t="str">
        <f t="shared" si="9"/>
        <v>film &amp; video</v>
      </c>
      <c r="T99" t="str">
        <f t="shared" si="10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41250.979166666664</v>
      </c>
      <c r="K100">
        <v>1351796674</v>
      </c>
      <c r="L100" s="10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11"/>
        <v>1.0625</v>
      </c>
      <c r="R100" s="6">
        <f t="shared" si="8"/>
        <v>56.666666666666664</v>
      </c>
      <c r="S100" t="str">
        <f t="shared" si="9"/>
        <v>film &amp; video</v>
      </c>
      <c r="T100" t="str">
        <f t="shared" si="10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41661.902766203704</v>
      </c>
      <c r="K101">
        <v>1387834799</v>
      </c>
      <c r="L101" s="10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11"/>
        <v>1.0601933333333333</v>
      </c>
      <c r="R101" s="6">
        <f t="shared" si="8"/>
        <v>40.776666666666664</v>
      </c>
      <c r="S101" t="str">
        <f t="shared" si="9"/>
        <v>film &amp; video</v>
      </c>
      <c r="T101" t="str">
        <f t="shared" si="10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41217.794976851852</v>
      </c>
      <c r="K102">
        <v>1350324286</v>
      </c>
      <c r="L102" s="10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11"/>
        <v>1</v>
      </c>
      <c r="R102" s="6">
        <f t="shared" si="8"/>
        <v>192.30769230769232</v>
      </c>
      <c r="S102" t="str">
        <f t="shared" si="9"/>
        <v>film &amp; video</v>
      </c>
      <c r="T102" t="str">
        <f t="shared" si="10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41298.776736111111</v>
      </c>
      <c r="K103">
        <v>1356979110</v>
      </c>
      <c r="L103" s="10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11"/>
        <v>1</v>
      </c>
      <c r="R103" s="6">
        <f t="shared" si="8"/>
        <v>100</v>
      </c>
      <c r="S103" t="str">
        <f t="shared" si="9"/>
        <v>film &amp; video</v>
      </c>
      <c r="T103" t="str">
        <f t="shared" si="10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40535.131168981483</v>
      </c>
      <c r="K104">
        <v>1290481733</v>
      </c>
      <c r="L104" s="10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11"/>
        <v>1.2775000000000001</v>
      </c>
      <c r="R104" s="6">
        <f t="shared" si="8"/>
        <v>117.92307692307692</v>
      </c>
      <c r="S104" t="str">
        <f t="shared" si="9"/>
        <v>film &amp; video</v>
      </c>
      <c r="T104" t="str">
        <f t="shared" si="10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41705.805902777778</v>
      </c>
      <c r="K105">
        <v>1392232830</v>
      </c>
      <c r="L105" s="10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11"/>
        <v>1.0515384615384615</v>
      </c>
      <c r="R105" s="6">
        <f t="shared" si="8"/>
        <v>27.897959183673468</v>
      </c>
      <c r="S105" t="str">
        <f t="shared" si="9"/>
        <v>film &amp; video</v>
      </c>
      <c r="T105" t="str">
        <f t="shared" si="10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40636.041666666664</v>
      </c>
      <c r="K106">
        <v>1299775266</v>
      </c>
      <c r="L106" s="10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11"/>
        <v>1.2</v>
      </c>
      <c r="R106" s="6">
        <f t="shared" si="8"/>
        <v>60</v>
      </c>
      <c r="S106" t="str">
        <f t="shared" si="9"/>
        <v>film &amp; video</v>
      </c>
      <c r="T106" t="str">
        <f t="shared" si="10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42504</v>
      </c>
      <c r="K107">
        <v>1461605020</v>
      </c>
      <c r="L107" s="10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11"/>
        <v>1.074090909090909</v>
      </c>
      <c r="R107" s="6">
        <f t="shared" si="8"/>
        <v>39.383333333333333</v>
      </c>
      <c r="S107" t="str">
        <f t="shared" si="9"/>
        <v>film &amp; video</v>
      </c>
      <c r="T107" t="str">
        <f t="shared" si="10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41001.776631944449</v>
      </c>
      <c r="K108">
        <v>1332182301</v>
      </c>
      <c r="L108" s="10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11"/>
        <v>1.0049999999999999</v>
      </c>
      <c r="R108" s="6">
        <f t="shared" si="8"/>
        <v>186.11111111111111</v>
      </c>
      <c r="S108" t="str">
        <f t="shared" si="9"/>
        <v>film &amp; video</v>
      </c>
      <c r="T108" t="str">
        <f t="shared" si="10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40657.982488425929</v>
      </c>
      <c r="K109">
        <v>1301787287</v>
      </c>
      <c r="L109" s="10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11"/>
        <v>1.0246666666666666</v>
      </c>
      <c r="R109" s="6">
        <f t="shared" si="8"/>
        <v>111.37681159420291</v>
      </c>
      <c r="S109" t="str">
        <f t="shared" si="9"/>
        <v>film &amp; video</v>
      </c>
      <c r="T109" t="str">
        <f t="shared" si="10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41425.613078703704</v>
      </c>
      <c r="K110">
        <v>1364827370</v>
      </c>
      <c r="L110" s="10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11"/>
        <v>2.4666666666666668</v>
      </c>
      <c r="R110" s="6">
        <f t="shared" si="8"/>
        <v>78.723404255319153</v>
      </c>
      <c r="S110" t="str">
        <f t="shared" si="9"/>
        <v>film &amp; video</v>
      </c>
      <c r="T110" t="str">
        <f t="shared" si="10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40600.025810185187</v>
      </c>
      <c r="K111">
        <v>1296088630</v>
      </c>
      <c r="L111" s="10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11"/>
        <v>2.1949999999999998</v>
      </c>
      <c r="R111" s="6">
        <f t="shared" si="8"/>
        <v>46.702127659574465</v>
      </c>
      <c r="S111" t="str">
        <f t="shared" si="9"/>
        <v>film &amp; video</v>
      </c>
      <c r="T111" t="str">
        <f t="shared" si="10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41592.249305555553</v>
      </c>
      <c r="K112">
        <v>1381445253</v>
      </c>
      <c r="L112" s="10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11"/>
        <v>1.3076923076923077</v>
      </c>
      <c r="R112" s="6">
        <f t="shared" si="8"/>
        <v>65.384615384615387</v>
      </c>
      <c r="S112" t="str">
        <f t="shared" si="9"/>
        <v>film &amp; video</v>
      </c>
      <c r="T112" t="str">
        <f t="shared" si="10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42155.333182870367</v>
      </c>
      <c r="K113">
        <v>1430467187</v>
      </c>
      <c r="L113" s="10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11"/>
        <v>1.5457142857142858</v>
      </c>
      <c r="R113" s="6">
        <f t="shared" si="8"/>
        <v>102.0754716981132</v>
      </c>
      <c r="S113" t="str">
        <f t="shared" si="9"/>
        <v>film &amp; video</v>
      </c>
      <c r="T113" t="str">
        <f t="shared" si="10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41742.083333333336</v>
      </c>
      <c r="K114">
        <v>1395277318</v>
      </c>
      <c r="L114" s="10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11"/>
        <v>1.04</v>
      </c>
      <c r="R114" s="6">
        <f t="shared" si="8"/>
        <v>64.197530864197532</v>
      </c>
      <c r="S114" t="str">
        <f t="shared" si="9"/>
        <v>film &amp; video</v>
      </c>
      <c r="T114" t="str">
        <f t="shared" si="10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40761.625</v>
      </c>
      <c r="K115">
        <v>1311963128</v>
      </c>
      <c r="L115" s="10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11"/>
        <v>1.41</v>
      </c>
      <c r="R115" s="6">
        <f t="shared" si="8"/>
        <v>90.384615384615387</v>
      </c>
      <c r="S115" t="str">
        <f t="shared" si="9"/>
        <v>film &amp; video</v>
      </c>
      <c r="T115" t="str">
        <f t="shared" si="10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40921.27416666667</v>
      </c>
      <c r="K116">
        <v>1321252488</v>
      </c>
      <c r="L116" s="10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11"/>
        <v>1.0333333333333334</v>
      </c>
      <c r="R116" s="6">
        <f t="shared" si="8"/>
        <v>88.571428571428569</v>
      </c>
      <c r="S116" t="str">
        <f t="shared" si="9"/>
        <v>film &amp; video</v>
      </c>
      <c r="T116" t="str">
        <f t="shared" si="10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40943.738935185182</v>
      </c>
      <c r="K117">
        <v>1326217444</v>
      </c>
      <c r="L117" s="10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11"/>
        <v>1.4044444444444444</v>
      </c>
      <c r="R117" s="6">
        <f t="shared" si="8"/>
        <v>28.727272727272727</v>
      </c>
      <c r="S117" t="str">
        <f t="shared" si="9"/>
        <v>film &amp; video</v>
      </c>
      <c r="T117" t="str">
        <f t="shared" si="10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40641.455497685187</v>
      </c>
      <c r="K118">
        <v>1298289355</v>
      </c>
      <c r="L118" s="10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11"/>
        <v>1.1365714285714286</v>
      </c>
      <c r="R118" s="6">
        <f t="shared" si="8"/>
        <v>69.78947368421052</v>
      </c>
      <c r="S118" t="str">
        <f t="shared" si="9"/>
        <v>film &amp; video</v>
      </c>
      <c r="T118" t="str">
        <f t="shared" si="10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40338.791666666664</v>
      </c>
      <c r="K119">
        <v>1268337744</v>
      </c>
      <c r="L119" s="10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11"/>
        <v>1.0049377777777779</v>
      </c>
      <c r="R119" s="6">
        <f t="shared" si="8"/>
        <v>167.48962962962963</v>
      </c>
      <c r="S119" t="str">
        <f t="shared" si="9"/>
        <v>film &amp; video</v>
      </c>
      <c r="T119" t="str">
        <f t="shared" si="10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40753.053657407407</v>
      </c>
      <c r="K120">
        <v>1309310236</v>
      </c>
      <c r="L120" s="10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11"/>
        <v>1.1303159999999999</v>
      </c>
      <c r="R120" s="6">
        <f t="shared" si="8"/>
        <v>144.91230769230768</v>
      </c>
      <c r="S120" t="str">
        <f t="shared" si="9"/>
        <v>film &amp; video</v>
      </c>
      <c r="T120" t="str">
        <f t="shared" si="10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40768.958333333336</v>
      </c>
      <c r="K121">
        <v>1310693986</v>
      </c>
      <c r="L121" s="10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11"/>
        <v>1.0455692307692308</v>
      </c>
      <c r="R121" s="6">
        <f t="shared" si="8"/>
        <v>91.840540540540545</v>
      </c>
      <c r="S121" t="str">
        <f t="shared" si="9"/>
        <v>film &amp; video</v>
      </c>
      <c r="T121" t="str">
        <f t="shared" si="10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42646.049849537041</v>
      </c>
      <c r="K122">
        <v>1472865107</v>
      </c>
      <c r="L122" s="10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11"/>
        <v>1.4285714285714287E-4</v>
      </c>
      <c r="R122" s="6">
        <f t="shared" si="8"/>
        <v>10</v>
      </c>
      <c r="S122" t="str">
        <f t="shared" si="9"/>
        <v>film &amp; video</v>
      </c>
      <c r="T122" t="str">
        <f t="shared" si="10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42112.427777777775</v>
      </c>
      <c r="K123">
        <v>1427993710</v>
      </c>
      <c r="L123" s="10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11"/>
        <v>3.3333333333333332E-4</v>
      </c>
      <c r="R123" s="6">
        <f t="shared" si="8"/>
        <v>1</v>
      </c>
      <c r="S123" t="str">
        <f t="shared" si="9"/>
        <v>film &amp; video</v>
      </c>
      <c r="T123" t="str">
        <f t="shared" si="10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42653.431793981479</v>
      </c>
      <c r="K124">
        <v>1470910907</v>
      </c>
      <c r="L124" s="10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11"/>
        <v>0</v>
      </c>
      <c r="R124" s="6" t="e">
        <f t="shared" si="8"/>
        <v>#DIV/0!</v>
      </c>
      <c r="S124" t="str">
        <f t="shared" si="9"/>
        <v>film &amp; video</v>
      </c>
      <c r="T124" t="str">
        <f t="shared" si="10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41940.916666666664</v>
      </c>
      <c r="K125">
        <v>1411411564</v>
      </c>
      <c r="L125" s="10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11"/>
        <v>2.7454545454545453E-3</v>
      </c>
      <c r="R125" s="6">
        <f t="shared" si="8"/>
        <v>25.166666666666668</v>
      </c>
      <c r="S125" t="str">
        <f t="shared" si="9"/>
        <v>film &amp; video</v>
      </c>
      <c r="T125" t="str">
        <f t="shared" si="10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42139.928726851853</v>
      </c>
      <c r="K126">
        <v>1429568242</v>
      </c>
      <c r="L126" s="10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11"/>
        <v>0</v>
      </c>
      <c r="R126" s="6" t="e">
        <f t="shared" si="8"/>
        <v>#DIV/0!</v>
      </c>
      <c r="S126" t="str">
        <f t="shared" si="9"/>
        <v>film &amp; video</v>
      </c>
      <c r="T126" t="str">
        <f t="shared" si="10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42769.993981481486</v>
      </c>
      <c r="K127">
        <v>1480981880</v>
      </c>
      <c r="L127" s="10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11"/>
        <v>0.14000000000000001</v>
      </c>
      <c r="R127" s="6">
        <f t="shared" si="8"/>
        <v>11.666666666666666</v>
      </c>
      <c r="S127" t="str">
        <f t="shared" si="9"/>
        <v>film &amp; video</v>
      </c>
      <c r="T127" t="str">
        <f t="shared" si="10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42166.083333333328</v>
      </c>
      <c r="K128">
        <v>1431353337</v>
      </c>
      <c r="L128" s="10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11"/>
        <v>5.5480000000000002E-2</v>
      </c>
      <c r="R128" s="6">
        <f t="shared" si="8"/>
        <v>106.69230769230769</v>
      </c>
      <c r="S128" t="str">
        <f t="shared" si="9"/>
        <v>film &amp; video</v>
      </c>
      <c r="T128" t="str">
        <f t="shared" si="10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42097.582650462966</v>
      </c>
      <c r="K129">
        <v>1425481141</v>
      </c>
      <c r="L129" s="10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11"/>
        <v>2.375E-2</v>
      </c>
      <c r="R129" s="6">
        <f t="shared" si="8"/>
        <v>47.5</v>
      </c>
      <c r="S129" t="str">
        <f t="shared" si="9"/>
        <v>film &amp; video</v>
      </c>
      <c r="T129" t="str">
        <f t="shared" si="10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ref="J130:J193" si="12">(((I130/60)/60)/24)+DATE(1970,1,1)</f>
        <v>42663.22792824074</v>
      </c>
      <c r="K130">
        <v>1473917293</v>
      </c>
      <c r="L130" s="10">
        <f t="shared" ref="L130:L193" si="13">(((K130/60)/60)/24)+DATE(1970,1,1)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11"/>
        <v>1.8669999999999999E-2</v>
      </c>
      <c r="R130" s="6">
        <f t="shared" ref="R130:R193" si="14">E130/N130</f>
        <v>311.16666666666669</v>
      </c>
      <c r="S130" t="str">
        <f t="shared" ref="S130:S193" si="15">LEFT(P130,SEARCH("/",P130)-1)</f>
        <v>film &amp; video</v>
      </c>
      <c r="T130" t="str">
        <f t="shared" ref="T130:T193" si="16">RIGHT(P130,LEN(P130)-SEARCH("/",P130))</f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si="12"/>
        <v>41942.937303240738</v>
      </c>
      <c r="K131">
        <v>1409524183</v>
      </c>
      <c r="L131" s="10">
        <f t="shared" si="13"/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7">IF(D131=0,0%,(E131/D131))</f>
        <v>0</v>
      </c>
      <c r="R131" s="6" t="e">
        <f t="shared" si="14"/>
        <v>#DIV/0!</v>
      </c>
      <c r="S131" t="str">
        <f t="shared" si="15"/>
        <v>film &amp; video</v>
      </c>
      <c r="T131" t="str">
        <f t="shared" si="16"/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2"/>
        <v>41806.844444444447</v>
      </c>
      <c r="K132">
        <v>1400536692</v>
      </c>
      <c r="L132" s="10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7"/>
        <v>0</v>
      </c>
      <c r="R132" s="6" t="e">
        <f t="shared" si="14"/>
        <v>#DIV/0!</v>
      </c>
      <c r="S132" t="str">
        <f t="shared" si="15"/>
        <v>film &amp; video</v>
      </c>
      <c r="T132" t="str">
        <f t="shared" si="16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2"/>
        <v>42557</v>
      </c>
      <c r="K133">
        <v>1466453161</v>
      </c>
      <c r="L133" s="10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7"/>
        <v>0</v>
      </c>
      <c r="R133" s="6" t="e">
        <f t="shared" si="14"/>
        <v>#DIV/0!</v>
      </c>
      <c r="S133" t="str">
        <f t="shared" si="15"/>
        <v>film &amp; video</v>
      </c>
      <c r="T133" t="str">
        <f t="shared" si="16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2"/>
        <v>41950.854247685187</v>
      </c>
      <c r="K134">
        <v>1411500607</v>
      </c>
      <c r="L134" s="10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7"/>
        <v>9.5687499999999995E-2</v>
      </c>
      <c r="R134" s="6">
        <f t="shared" si="14"/>
        <v>94.506172839506178</v>
      </c>
      <c r="S134" t="str">
        <f t="shared" si="15"/>
        <v>film &amp; video</v>
      </c>
      <c r="T134" t="str">
        <f t="shared" si="16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2"/>
        <v>42521.729861111111</v>
      </c>
      <c r="K135">
        <v>1462130584</v>
      </c>
      <c r="L135" s="10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7"/>
        <v>0</v>
      </c>
      <c r="R135" s="6" t="e">
        <f t="shared" si="14"/>
        <v>#DIV/0!</v>
      </c>
      <c r="S135" t="str">
        <f t="shared" si="15"/>
        <v>film &amp; video</v>
      </c>
      <c r="T135" t="str">
        <f t="shared" si="16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2"/>
        <v>42251.708333333328</v>
      </c>
      <c r="K136">
        <v>1438811418</v>
      </c>
      <c r="L136" s="10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7"/>
        <v>0</v>
      </c>
      <c r="R136" s="6" t="e">
        <f t="shared" si="14"/>
        <v>#DIV/0!</v>
      </c>
      <c r="S136" t="str">
        <f t="shared" si="15"/>
        <v>film &amp; video</v>
      </c>
      <c r="T136" t="str">
        <f t="shared" si="16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2"/>
        <v>41821.791666666664</v>
      </c>
      <c r="K137">
        <v>1401354597</v>
      </c>
      <c r="L137" s="10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7"/>
        <v>0.13433333333333333</v>
      </c>
      <c r="R137" s="6">
        <f t="shared" si="14"/>
        <v>80.599999999999994</v>
      </c>
      <c r="S137" t="str">
        <f t="shared" si="15"/>
        <v>film &amp; video</v>
      </c>
      <c r="T137" t="str">
        <f t="shared" si="16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2"/>
        <v>42140.427777777775</v>
      </c>
      <c r="K138">
        <v>1427968234</v>
      </c>
      <c r="L138" s="10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7"/>
        <v>0</v>
      </c>
      <c r="R138" s="6" t="e">
        <f t="shared" si="14"/>
        <v>#DIV/0!</v>
      </c>
      <c r="S138" t="str">
        <f t="shared" si="15"/>
        <v>film &amp; video</v>
      </c>
      <c r="T138" t="str">
        <f t="shared" si="16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2"/>
        <v>42289.573993055557</v>
      </c>
      <c r="K139">
        <v>1440337593</v>
      </c>
      <c r="L139" s="10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7"/>
        <v>0</v>
      </c>
      <c r="R139" s="6" t="e">
        <f t="shared" si="14"/>
        <v>#DIV/0!</v>
      </c>
      <c r="S139" t="str">
        <f t="shared" si="15"/>
        <v>film &amp; video</v>
      </c>
      <c r="T139" t="str">
        <f t="shared" si="16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2"/>
        <v>42217.207638888889</v>
      </c>
      <c r="K140">
        <v>1435731041</v>
      </c>
      <c r="L140" s="10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7"/>
        <v>3.1413333333333335E-2</v>
      </c>
      <c r="R140" s="6">
        <f t="shared" si="14"/>
        <v>81.241379310344826</v>
      </c>
      <c r="S140" t="str">
        <f t="shared" si="15"/>
        <v>film &amp; video</v>
      </c>
      <c r="T140" t="str">
        <f t="shared" si="16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2"/>
        <v>42197.920972222222</v>
      </c>
      <c r="K141">
        <v>1435874772</v>
      </c>
      <c r="L141" s="10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7"/>
        <v>1</v>
      </c>
      <c r="R141" s="6">
        <f t="shared" si="14"/>
        <v>500</v>
      </c>
      <c r="S141" t="str">
        <f t="shared" si="15"/>
        <v>film &amp; video</v>
      </c>
      <c r="T141" t="str">
        <f t="shared" si="16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2"/>
        <v>42083.15662037037</v>
      </c>
      <c r="K142">
        <v>1424234732</v>
      </c>
      <c r="L142" s="10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7"/>
        <v>0</v>
      </c>
      <c r="R142" s="6" t="e">
        <f t="shared" si="14"/>
        <v>#DIV/0!</v>
      </c>
      <c r="S142" t="str">
        <f t="shared" si="15"/>
        <v>film &amp; video</v>
      </c>
      <c r="T142" t="str">
        <f t="shared" si="16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2"/>
        <v>42155.153043981481</v>
      </c>
      <c r="K143">
        <v>1429155623</v>
      </c>
      <c r="L143" s="10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7"/>
        <v>0.10775</v>
      </c>
      <c r="R143" s="6">
        <f t="shared" si="14"/>
        <v>46.178571428571431</v>
      </c>
      <c r="S143" t="str">
        <f t="shared" si="15"/>
        <v>film &amp; video</v>
      </c>
      <c r="T143" t="str">
        <f t="shared" si="16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2"/>
        <v>41959.934930555552</v>
      </c>
      <c r="K144">
        <v>1414358778</v>
      </c>
      <c r="L144" s="10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7"/>
        <v>3.3333333333333335E-3</v>
      </c>
      <c r="R144" s="6">
        <f t="shared" si="14"/>
        <v>10</v>
      </c>
      <c r="S144" t="str">
        <f t="shared" si="15"/>
        <v>film &amp; video</v>
      </c>
      <c r="T144" t="str">
        <f t="shared" si="16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2"/>
        <v>42616.246527777781</v>
      </c>
      <c r="K145">
        <v>1467941542</v>
      </c>
      <c r="L145" s="10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7"/>
        <v>0</v>
      </c>
      <c r="R145" s="6" t="e">
        <f t="shared" si="14"/>
        <v>#DIV/0!</v>
      </c>
      <c r="S145" t="str">
        <f t="shared" si="15"/>
        <v>film &amp; video</v>
      </c>
      <c r="T145" t="str">
        <f t="shared" si="16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2"/>
        <v>42107.72074074074</v>
      </c>
      <c r="K146">
        <v>1423765072</v>
      </c>
      <c r="L146" s="10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7"/>
        <v>0.27600000000000002</v>
      </c>
      <c r="R146" s="6">
        <f t="shared" si="14"/>
        <v>55.945945945945944</v>
      </c>
      <c r="S146" t="str">
        <f t="shared" si="15"/>
        <v>film &amp; video</v>
      </c>
      <c r="T146" t="str">
        <f t="shared" si="16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2"/>
        <v>42227.542268518519</v>
      </c>
      <c r="K147">
        <v>1436965252</v>
      </c>
      <c r="L147" s="10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7"/>
        <v>7.5111111111111115E-2</v>
      </c>
      <c r="R147" s="6">
        <f t="shared" si="14"/>
        <v>37.555555555555557</v>
      </c>
      <c r="S147" t="str">
        <f t="shared" si="15"/>
        <v>film &amp; video</v>
      </c>
      <c r="T147" t="str">
        <f t="shared" si="16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2"/>
        <v>42753.016180555554</v>
      </c>
      <c r="K148">
        <v>1479514998</v>
      </c>
      <c r="L148" s="10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7"/>
        <v>5.7499999999999999E-3</v>
      </c>
      <c r="R148" s="6">
        <f t="shared" si="14"/>
        <v>38.333333333333336</v>
      </c>
      <c r="S148" t="str">
        <f t="shared" si="15"/>
        <v>film &amp; video</v>
      </c>
      <c r="T148" t="str">
        <f t="shared" si="16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2"/>
        <v>42012.762499999997</v>
      </c>
      <c r="K149">
        <v>1417026340</v>
      </c>
      <c r="L149" s="10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7"/>
        <v>0</v>
      </c>
      <c r="R149" s="6" t="e">
        <f t="shared" si="14"/>
        <v>#DIV/0!</v>
      </c>
      <c r="S149" t="str">
        <f t="shared" si="15"/>
        <v>film &amp; video</v>
      </c>
      <c r="T149" t="str">
        <f t="shared" si="16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2"/>
        <v>42427.281666666662</v>
      </c>
      <c r="K150">
        <v>1453963536</v>
      </c>
      <c r="L150" s="10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7"/>
        <v>8.0000000000000004E-4</v>
      </c>
      <c r="R150" s="6">
        <f t="shared" si="14"/>
        <v>20</v>
      </c>
      <c r="S150" t="str">
        <f t="shared" si="15"/>
        <v>film &amp; video</v>
      </c>
      <c r="T150" t="str">
        <f t="shared" si="16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2"/>
        <v>41998.333333333328</v>
      </c>
      <c r="K151">
        <v>1416888470</v>
      </c>
      <c r="L151" s="10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7"/>
        <v>9.1999999999999998E-3</v>
      </c>
      <c r="R151" s="6">
        <f t="shared" si="14"/>
        <v>15.333333333333334</v>
      </c>
      <c r="S151" t="str">
        <f t="shared" si="15"/>
        <v>film &amp; video</v>
      </c>
      <c r="T151" t="str">
        <f t="shared" si="16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2"/>
        <v>42150.161828703705</v>
      </c>
      <c r="K152">
        <v>1427428382</v>
      </c>
      <c r="L152" s="10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7"/>
        <v>0.23163076923076922</v>
      </c>
      <c r="R152" s="6">
        <f t="shared" si="14"/>
        <v>449.43283582089555</v>
      </c>
      <c r="S152" t="str">
        <f t="shared" si="15"/>
        <v>film &amp; video</v>
      </c>
      <c r="T152" t="str">
        <f t="shared" si="16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2"/>
        <v>42173.550821759258</v>
      </c>
      <c r="K153">
        <v>1429449191</v>
      </c>
      <c r="L153" s="10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7"/>
        <v>5.5999999999999995E-4</v>
      </c>
      <c r="R153" s="6">
        <f t="shared" si="14"/>
        <v>28</v>
      </c>
      <c r="S153" t="str">
        <f t="shared" si="15"/>
        <v>film &amp; video</v>
      </c>
      <c r="T153" t="str">
        <f t="shared" si="16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2"/>
        <v>41905.077546296299</v>
      </c>
      <c r="K154">
        <v>1408845100</v>
      </c>
      <c r="L154" s="10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7"/>
        <v>7.8947368421052633E-5</v>
      </c>
      <c r="R154" s="6">
        <f t="shared" si="14"/>
        <v>15</v>
      </c>
      <c r="S154" t="str">
        <f t="shared" si="15"/>
        <v>film &amp; video</v>
      </c>
      <c r="T154" t="str">
        <f t="shared" si="16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2"/>
        <v>41975.627824074079</v>
      </c>
      <c r="K155">
        <v>1413900244</v>
      </c>
      <c r="L155" s="10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7"/>
        <v>7.1799999999999998E-3</v>
      </c>
      <c r="R155" s="6">
        <f t="shared" si="14"/>
        <v>35.9</v>
      </c>
      <c r="S155" t="str">
        <f t="shared" si="15"/>
        <v>film &amp; video</v>
      </c>
      <c r="T155" t="str">
        <f t="shared" si="16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2"/>
        <v>42158.547395833331</v>
      </c>
      <c r="K156">
        <v>1429621695</v>
      </c>
      <c r="L156" s="10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7"/>
        <v>2.6666666666666668E-2</v>
      </c>
      <c r="R156" s="6">
        <f t="shared" si="14"/>
        <v>13.333333333333334</v>
      </c>
      <c r="S156" t="str">
        <f t="shared" si="15"/>
        <v>film &amp; video</v>
      </c>
      <c r="T156" t="str">
        <f t="shared" si="16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2"/>
        <v>42208.559432870374</v>
      </c>
      <c r="K157">
        <v>1434201935</v>
      </c>
      <c r="L157" s="10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7"/>
        <v>6.0000000000000002E-5</v>
      </c>
      <c r="R157" s="6">
        <f t="shared" si="14"/>
        <v>20.25</v>
      </c>
      <c r="S157" t="str">
        <f t="shared" si="15"/>
        <v>film &amp; video</v>
      </c>
      <c r="T157" t="str">
        <f t="shared" si="16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2"/>
        <v>41854.124953703707</v>
      </c>
      <c r="K158">
        <v>1401850796</v>
      </c>
      <c r="L158" s="10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7"/>
        <v>5.0999999999999997E-2</v>
      </c>
      <c r="R158" s="6">
        <f t="shared" si="14"/>
        <v>119</v>
      </c>
      <c r="S158" t="str">
        <f t="shared" si="15"/>
        <v>film &amp; video</v>
      </c>
      <c r="T158" t="str">
        <f t="shared" si="16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2"/>
        <v>42426.911712962959</v>
      </c>
      <c r="K159">
        <v>1453931572</v>
      </c>
      <c r="L159" s="10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7"/>
        <v>2.671118530884808E-3</v>
      </c>
      <c r="R159" s="6">
        <f t="shared" si="14"/>
        <v>4</v>
      </c>
      <c r="S159" t="str">
        <f t="shared" si="15"/>
        <v>film &amp; video</v>
      </c>
      <c r="T159" t="str">
        <f t="shared" si="16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2"/>
        <v>41934.07671296296</v>
      </c>
      <c r="K160">
        <v>1411350628</v>
      </c>
      <c r="L160" s="10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7"/>
        <v>0</v>
      </c>
      <c r="R160" s="6" t="e">
        <f t="shared" si="14"/>
        <v>#DIV/0!</v>
      </c>
      <c r="S160" t="str">
        <f t="shared" si="15"/>
        <v>film &amp; video</v>
      </c>
      <c r="T160" t="str">
        <f t="shared" si="16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2"/>
        <v>42554.434548611112</v>
      </c>
      <c r="K161">
        <v>1464085545</v>
      </c>
      <c r="L161" s="10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7"/>
        <v>2.0000000000000002E-5</v>
      </c>
      <c r="R161" s="6">
        <f t="shared" si="14"/>
        <v>10</v>
      </c>
      <c r="S161" t="str">
        <f t="shared" si="15"/>
        <v>film &amp; video</v>
      </c>
      <c r="T161" t="str">
        <f t="shared" si="16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2"/>
        <v>42231.913090277783</v>
      </c>
      <c r="K162">
        <v>1434491691</v>
      </c>
      <c r="L162" s="10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7"/>
        <v>0</v>
      </c>
      <c r="R162" s="6" t="e">
        <f t="shared" si="14"/>
        <v>#DIV/0!</v>
      </c>
      <c r="S162" t="str">
        <f t="shared" si="15"/>
        <v>film &amp; video</v>
      </c>
      <c r="T162" t="str">
        <f t="shared" si="16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2"/>
        <v>41822.687442129631</v>
      </c>
      <c r="K163">
        <v>1401726595</v>
      </c>
      <c r="L163" s="10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7"/>
        <v>1E-4</v>
      </c>
      <c r="R163" s="6">
        <f t="shared" si="14"/>
        <v>5</v>
      </c>
      <c r="S163" t="str">
        <f t="shared" si="15"/>
        <v>film &amp; video</v>
      </c>
      <c r="T163" t="str">
        <f t="shared" si="16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2"/>
        <v>41867.987500000003</v>
      </c>
      <c r="K164">
        <v>1405393356</v>
      </c>
      <c r="L164" s="10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7"/>
        <v>0.15535714285714286</v>
      </c>
      <c r="R164" s="6">
        <f t="shared" si="14"/>
        <v>43.5</v>
      </c>
      <c r="S164" t="str">
        <f t="shared" si="15"/>
        <v>film &amp; video</v>
      </c>
      <c r="T164" t="str">
        <f t="shared" si="16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2"/>
        <v>42278</v>
      </c>
      <c r="K165">
        <v>1440716654</v>
      </c>
      <c r="L165" s="10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7"/>
        <v>0</v>
      </c>
      <c r="R165" s="6" t="e">
        <f t="shared" si="14"/>
        <v>#DIV/0!</v>
      </c>
      <c r="S165" t="str">
        <f t="shared" si="15"/>
        <v>film &amp; video</v>
      </c>
      <c r="T165" t="str">
        <f t="shared" si="16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2"/>
        <v>41901.762743055559</v>
      </c>
      <c r="K166">
        <v>1405966701</v>
      </c>
      <c r="L166" s="10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7"/>
        <v>5.3333333333333332E-3</v>
      </c>
      <c r="R166" s="6">
        <f t="shared" si="14"/>
        <v>91.428571428571431</v>
      </c>
      <c r="S166" t="str">
        <f t="shared" si="15"/>
        <v>film &amp; video</v>
      </c>
      <c r="T166" t="str">
        <f t="shared" si="16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2"/>
        <v>42381.658842592587</v>
      </c>
      <c r="K167">
        <v>1450021724</v>
      </c>
      <c r="L167" s="10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7"/>
        <v>0</v>
      </c>
      <c r="R167" s="6" t="e">
        <f t="shared" si="14"/>
        <v>#DIV/0!</v>
      </c>
      <c r="S167" t="str">
        <f t="shared" si="15"/>
        <v>film &amp; video</v>
      </c>
      <c r="T167" t="str">
        <f t="shared" si="16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2"/>
        <v>42751.075949074075</v>
      </c>
      <c r="K168">
        <v>1481939362</v>
      </c>
      <c r="L168" s="10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7"/>
        <v>0.6</v>
      </c>
      <c r="R168" s="6">
        <f t="shared" si="14"/>
        <v>3000</v>
      </c>
      <c r="S168" t="str">
        <f t="shared" si="15"/>
        <v>film &amp; video</v>
      </c>
      <c r="T168" t="str">
        <f t="shared" si="16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2"/>
        <v>42220.927488425921</v>
      </c>
      <c r="K169">
        <v>1433542535</v>
      </c>
      <c r="L169" s="10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7"/>
        <v>1E-4</v>
      </c>
      <c r="R169" s="6">
        <f t="shared" si="14"/>
        <v>5.5</v>
      </c>
      <c r="S169" t="str">
        <f t="shared" si="15"/>
        <v>film &amp; video</v>
      </c>
      <c r="T169" t="str">
        <f t="shared" si="16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2"/>
        <v>42082.793634259258</v>
      </c>
      <c r="K170">
        <v>1424203370</v>
      </c>
      <c r="L170" s="10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7"/>
        <v>4.0625000000000001E-2</v>
      </c>
      <c r="R170" s="6">
        <f t="shared" si="14"/>
        <v>108.33333333333333</v>
      </c>
      <c r="S170" t="str">
        <f t="shared" si="15"/>
        <v>film &amp; video</v>
      </c>
      <c r="T170" t="str">
        <f t="shared" si="16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2"/>
        <v>41930.505312499998</v>
      </c>
      <c r="K171">
        <v>1411042059</v>
      </c>
      <c r="L171" s="10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7"/>
        <v>0.224</v>
      </c>
      <c r="R171" s="6">
        <f t="shared" si="14"/>
        <v>56</v>
      </c>
      <c r="S171" t="str">
        <f t="shared" si="15"/>
        <v>film &amp; video</v>
      </c>
      <c r="T171" t="str">
        <f t="shared" si="16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2"/>
        <v>42246.227777777778</v>
      </c>
      <c r="K172">
        <v>1438385283</v>
      </c>
      <c r="L172" s="10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7"/>
        <v>3.2500000000000001E-2</v>
      </c>
      <c r="R172" s="6">
        <f t="shared" si="14"/>
        <v>32.5</v>
      </c>
      <c r="S172" t="str">
        <f t="shared" si="15"/>
        <v>film &amp; video</v>
      </c>
      <c r="T172" t="str">
        <f t="shared" si="16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2"/>
        <v>42594.180717592593</v>
      </c>
      <c r="K173">
        <v>1465791614</v>
      </c>
      <c r="L173" s="10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7"/>
        <v>2.0000000000000002E-5</v>
      </c>
      <c r="R173" s="6">
        <f t="shared" si="14"/>
        <v>1</v>
      </c>
      <c r="S173" t="str">
        <f t="shared" si="15"/>
        <v>film &amp; video</v>
      </c>
      <c r="T173" t="str">
        <f t="shared" si="16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2"/>
        <v>42082.353275462956</v>
      </c>
      <c r="K174">
        <v>1423733323</v>
      </c>
      <c r="L174" s="10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7"/>
        <v>0</v>
      </c>
      <c r="R174" s="6" t="e">
        <f t="shared" si="14"/>
        <v>#DIV/0!</v>
      </c>
      <c r="S174" t="str">
        <f t="shared" si="15"/>
        <v>film &amp; video</v>
      </c>
      <c r="T174" t="str">
        <f t="shared" si="16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2"/>
        <v>42063.573009259257</v>
      </c>
      <c r="K175">
        <v>1422539108</v>
      </c>
      <c r="L175" s="10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7"/>
        <v>0</v>
      </c>
      <c r="R175" s="6" t="e">
        <f t="shared" si="14"/>
        <v>#DIV/0!</v>
      </c>
      <c r="S175" t="str">
        <f t="shared" si="15"/>
        <v>film &amp; video</v>
      </c>
      <c r="T175" t="str">
        <f t="shared" si="16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2"/>
        <v>42132.758981481486</v>
      </c>
      <c r="K176">
        <v>1425924776</v>
      </c>
      <c r="L176" s="10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7"/>
        <v>0</v>
      </c>
      <c r="R176" s="6" t="e">
        <f t="shared" si="14"/>
        <v>#DIV/0!</v>
      </c>
      <c r="S176" t="str">
        <f t="shared" si="15"/>
        <v>film &amp; video</v>
      </c>
      <c r="T176" t="str">
        <f t="shared" si="16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2"/>
        <v>41880.777905092589</v>
      </c>
      <c r="K177">
        <v>1407177611</v>
      </c>
      <c r="L177" s="10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7"/>
        <v>6.4850000000000005E-2</v>
      </c>
      <c r="R177" s="6">
        <f t="shared" si="14"/>
        <v>49.884615384615387</v>
      </c>
      <c r="S177" t="str">
        <f t="shared" si="15"/>
        <v>film &amp; video</v>
      </c>
      <c r="T177" t="str">
        <f t="shared" si="16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2"/>
        <v>42221.824062500003</v>
      </c>
      <c r="K178">
        <v>1436211999</v>
      </c>
      <c r="L178" s="10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7"/>
        <v>0</v>
      </c>
      <c r="R178" s="6" t="e">
        <f t="shared" si="14"/>
        <v>#DIV/0!</v>
      </c>
      <c r="S178" t="str">
        <f t="shared" si="15"/>
        <v>film &amp; video</v>
      </c>
      <c r="T178" t="str">
        <f t="shared" si="16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2"/>
        <v>42087.00608796296</v>
      </c>
      <c r="K179">
        <v>1425690526</v>
      </c>
      <c r="L179" s="10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7"/>
        <v>0.4</v>
      </c>
      <c r="R179" s="6">
        <f t="shared" si="14"/>
        <v>25.714285714285715</v>
      </c>
      <c r="S179" t="str">
        <f t="shared" si="15"/>
        <v>film &amp; video</v>
      </c>
      <c r="T179" t="str">
        <f t="shared" si="16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2"/>
        <v>42334.997048611112</v>
      </c>
      <c r="K180">
        <v>1445986545</v>
      </c>
      <c r="L180" s="10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7"/>
        <v>0</v>
      </c>
      <c r="R180" s="6" t="e">
        <f t="shared" si="14"/>
        <v>#DIV/0!</v>
      </c>
      <c r="S180" t="str">
        <f t="shared" si="15"/>
        <v>film &amp; video</v>
      </c>
      <c r="T180" t="str">
        <f t="shared" si="16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2"/>
        <v>42433.080497685187</v>
      </c>
      <c r="K181">
        <v>1454464555</v>
      </c>
      <c r="L181" s="10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7"/>
        <v>0.2</v>
      </c>
      <c r="R181" s="6">
        <f t="shared" si="14"/>
        <v>100</v>
      </c>
      <c r="S181" t="str">
        <f t="shared" si="15"/>
        <v>film &amp; video</v>
      </c>
      <c r="T181" t="str">
        <f t="shared" si="16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2"/>
        <v>42107.791666666672</v>
      </c>
      <c r="K182">
        <v>1425512843</v>
      </c>
      <c r="L182" s="10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7"/>
        <v>0.33416666666666667</v>
      </c>
      <c r="R182" s="6">
        <f t="shared" si="14"/>
        <v>30.846153846153847</v>
      </c>
      <c r="S182" t="str">
        <f t="shared" si="15"/>
        <v>film &amp; video</v>
      </c>
      <c r="T182" t="str">
        <f t="shared" si="16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2"/>
        <v>42177.741840277777</v>
      </c>
      <c r="K183">
        <v>1432403295</v>
      </c>
      <c r="L183" s="10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7"/>
        <v>0.21092608822670172</v>
      </c>
      <c r="R183" s="6">
        <f t="shared" si="14"/>
        <v>180.5</v>
      </c>
      <c r="S183" t="str">
        <f t="shared" si="15"/>
        <v>film &amp; video</v>
      </c>
      <c r="T183" t="str">
        <f t="shared" si="16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2"/>
        <v>42742.011944444443</v>
      </c>
      <c r="K184">
        <v>1481156232</v>
      </c>
      <c r="L184" s="10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7"/>
        <v>0</v>
      </c>
      <c r="R184" s="6" t="e">
        <f t="shared" si="14"/>
        <v>#DIV/0!</v>
      </c>
      <c r="S184" t="str">
        <f t="shared" si="15"/>
        <v>film &amp; video</v>
      </c>
      <c r="T184" t="str">
        <f t="shared" si="16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2"/>
        <v>41969.851967592593</v>
      </c>
      <c r="K185">
        <v>1414438010</v>
      </c>
      <c r="L185" s="10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7"/>
        <v>0.35855999999999999</v>
      </c>
      <c r="R185" s="6">
        <f t="shared" si="14"/>
        <v>373.5</v>
      </c>
      <c r="S185" t="str">
        <f t="shared" si="15"/>
        <v>film &amp; video</v>
      </c>
      <c r="T185" t="str">
        <f t="shared" si="16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2"/>
        <v>41883.165972222225</v>
      </c>
      <c r="K186">
        <v>1404586762</v>
      </c>
      <c r="L186" s="10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7"/>
        <v>3.4000000000000002E-2</v>
      </c>
      <c r="R186" s="6">
        <f t="shared" si="14"/>
        <v>25.5</v>
      </c>
      <c r="S186" t="str">
        <f t="shared" si="15"/>
        <v>film &amp; video</v>
      </c>
      <c r="T186" t="str">
        <f t="shared" si="16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2"/>
        <v>42600.91133101852</v>
      </c>
      <c r="K187">
        <v>1468965139</v>
      </c>
      <c r="L187" s="10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7"/>
        <v>5.5E-2</v>
      </c>
      <c r="R187" s="6">
        <f t="shared" si="14"/>
        <v>220</v>
      </c>
      <c r="S187" t="str">
        <f t="shared" si="15"/>
        <v>film &amp; video</v>
      </c>
      <c r="T187" t="str">
        <f t="shared" si="16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2"/>
        <v>42797.833333333328</v>
      </c>
      <c r="K188">
        <v>1485977434</v>
      </c>
      <c r="L188" s="10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7"/>
        <v>0</v>
      </c>
      <c r="R188" s="6" t="e">
        <f t="shared" si="14"/>
        <v>#DIV/0!</v>
      </c>
      <c r="S188" t="str">
        <f t="shared" si="15"/>
        <v>film &amp; video</v>
      </c>
      <c r="T188" t="str">
        <f t="shared" si="16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2"/>
        <v>42206.290972222225</v>
      </c>
      <c r="K189">
        <v>1435383457</v>
      </c>
      <c r="L189" s="10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7"/>
        <v>0.16</v>
      </c>
      <c r="R189" s="6">
        <f t="shared" si="14"/>
        <v>160</v>
      </c>
      <c r="S189" t="str">
        <f t="shared" si="15"/>
        <v>film &amp; video</v>
      </c>
      <c r="T189" t="str">
        <f t="shared" si="16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2"/>
        <v>41887.18304398148</v>
      </c>
      <c r="K190">
        <v>1407299015</v>
      </c>
      <c r="L190" s="10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7"/>
        <v>0</v>
      </c>
      <c r="R190" s="6" t="e">
        <f t="shared" si="14"/>
        <v>#DIV/0!</v>
      </c>
      <c r="S190" t="str">
        <f t="shared" si="15"/>
        <v>film &amp; video</v>
      </c>
      <c r="T190" t="str">
        <f t="shared" si="16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2"/>
        <v>42616.690706018519</v>
      </c>
      <c r="K191">
        <v>1467736477</v>
      </c>
      <c r="L191" s="10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7"/>
        <v>6.8999999999999997E-4</v>
      </c>
      <c r="R191" s="6">
        <f t="shared" si="14"/>
        <v>69</v>
      </c>
      <c r="S191" t="str">
        <f t="shared" si="15"/>
        <v>film &amp; video</v>
      </c>
      <c r="T191" t="str">
        <f t="shared" si="16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2"/>
        <v>42537.650995370372</v>
      </c>
      <c r="K192">
        <v>1465227446</v>
      </c>
      <c r="L192" s="10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7"/>
        <v>4.1666666666666666E-3</v>
      </c>
      <c r="R192" s="6">
        <f t="shared" si="14"/>
        <v>50</v>
      </c>
      <c r="S192" t="str">
        <f t="shared" si="15"/>
        <v>film &amp; video</v>
      </c>
      <c r="T192" t="str">
        <f t="shared" si="16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2"/>
        <v>42279.441412037035</v>
      </c>
      <c r="K193">
        <v>1440326138</v>
      </c>
      <c r="L193" s="10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7"/>
        <v>0.05</v>
      </c>
      <c r="R193" s="6">
        <f t="shared" si="14"/>
        <v>83.333333333333329</v>
      </c>
      <c r="S193" t="str">
        <f t="shared" si="15"/>
        <v>film &amp; video</v>
      </c>
      <c r="T193" t="str">
        <f t="shared" si="16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ref="J194:J257" si="18">(((I194/60)/60)/24)+DATE(1970,1,1)</f>
        <v>41929.792037037041</v>
      </c>
      <c r="K194">
        <v>1410980432</v>
      </c>
      <c r="L194" s="10">
        <f t="shared" ref="L194:L257" si="19">(((K194/60)/60)/24)+DATE(1970,1,1)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7"/>
        <v>1.7E-5</v>
      </c>
      <c r="R194" s="6">
        <f t="shared" ref="R194:R257" si="20">E194/N194</f>
        <v>5.666666666666667</v>
      </c>
      <c r="S194" t="str">
        <f t="shared" ref="S194:S257" si="21">LEFT(P194,SEARCH("/",P194)-1)</f>
        <v>film &amp; video</v>
      </c>
      <c r="T194" t="str">
        <f t="shared" ref="T194:T257" si="22">RIGHT(P194,LEN(P194)-SEARCH("/",P194))</f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si="18"/>
        <v>41971.976458333331</v>
      </c>
      <c r="K195">
        <v>1412029566</v>
      </c>
      <c r="L195" s="10">
        <f t="shared" si="19"/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3">IF(D195=0,0%,(E195/D195))</f>
        <v>0</v>
      </c>
      <c r="R195" s="6" t="e">
        <f t="shared" si="20"/>
        <v>#DIV/0!</v>
      </c>
      <c r="S195" t="str">
        <f t="shared" si="21"/>
        <v>film &amp; video</v>
      </c>
      <c r="T195" t="str">
        <f t="shared" si="22"/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8"/>
        <v>42435.996886574074</v>
      </c>
      <c r="K196">
        <v>1452124531</v>
      </c>
      <c r="L196" s="10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3"/>
        <v>1.1999999999999999E-3</v>
      </c>
      <c r="R196" s="6">
        <f t="shared" si="20"/>
        <v>1</v>
      </c>
      <c r="S196" t="str">
        <f t="shared" si="21"/>
        <v>film &amp; video</v>
      </c>
      <c r="T196" t="str">
        <f t="shared" si="22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8"/>
        <v>42195.67050925926</v>
      </c>
      <c r="K197">
        <v>1431360332</v>
      </c>
      <c r="L197" s="10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3"/>
        <v>0</v>
      </c>
      <c r="R197" s="6" t="e">
        <f t="shared" si="20"/>
        <v>#DIV/0!</v>
      </c>
      <c r="S197" t="str">
        <f t="shared" si="21"/>
        <v>film &amp; video</v>
      </c>
      <c r="T197" t="str">
        <f t="shared" si="22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8"/>
        <v>42287.875</v>
      </c>
      <c r="K198">
        <v>1442062898</v>
      </c>
      <c r="L198" s="10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3"/>
        <v>0.41857142857142859</v>
      </c>
      <c r="R198" s="6">
        <f t="shared" si="20"/>
        <v>77.10526315789474</v>
      </c>
      <c r="S198" t="str">
        <f t="shared" si="21"/>
        <v>film &amp; video</v>
      </c>
      <c r="T198" t="str">
        <f t="shared" si="22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8"/>
        <v>42783.875</v>
      </c>
      <c r="K199">
        <v>1483734100</v>
      </c>
      <c r="L199" s="10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3"/>
        <v>0.1048</v>
      </c>
      <c r="R199" s="6">
        <f t="shared" si="20"/>
        <v>32.75</v>
      </c>
      <c r="S199" t="str">
        <f t="shared" si="21"/>
        <v>film &amp; video</v>
      </c>
      <c r="T199" t="str">
        <f t="shared" si="22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8"/>
        <v>41917.383356481485</v>
      </c>
      <c r="K200">
        <v>1409908322</v>
      </c>
      <c r="L200" s="10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3"/>
        <v>1.116E-2</v>
      </c>
      <c r="R200" s="6">
        <f t="shared" si="20"/>
        <v>46.5</v>
      </c>
      <c r="S200" t="str">
        <f t="shared" si="21"/>
        <v>film &amp; video</v>
      </c>
      <c r="T200" t="str">
        <f t="shared" si="22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8"/>
        <v>42614.123865740738</v>
      </c>
      <c r="K201">
        <v>1470106702</v>
      </c>
      <c r="L201" s="10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3"/>
        <v>0</v>
      </c>
      <c r="R201" s="6" t="e">
        <f t="shared" si="20"/>
        <v>#DIV/0!</v>
      </c>
      <c r="S201" t="str">
        <f t="shared" si="21"/>
        <v>film &amp; video</v>
      </c>
      <c r="T201" t="str">
        <f t="shared" si="22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8"/>
        <v>41897.083368055559</v>
      </c>
      <c r="K202">
        <v>1408154403</v>
      </c>
      <c r="L202" s="10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3"/>
        <v>0.26192500000000002</v>
      </c>
      <c r="R202" s="6">
        <f t="shared" si="20"/>
        <v>87.308333333333337</v>
      </c>
      <c r="S202" t="str">
        <f t="shared" si="21"/>
        <v>film &amp; video</v>
      </c>
      <c r="T202" t="str">
        <f t="shared" si="22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8"/>
        <v>42043.818622685183</v>
      </c>
      <c r="K203">
        <v>1421696329</v>
      </c>
      <c r="L203" s="10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3"/>
        <v>0.58461538461538465</v>
      </c>
      <c r="R203" s="6">
        <f t="shared" si="20"/>
        <v>54.285714285714285</v>
      </c>
      <c r="S203" t="str">
        <f t="shared" si="21"/>
        <v>film &amp; video</v>
      </c>
      <c r="T203" t="str">
        <f t="shared" si="22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8"/>
        <v>42285.874305555553</v>
      </c>
      <c r="K204">
        <v>1441750564</v>
      </c>
      <c r="L204" s="10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3"/>
        <v>0</v>
      </c>
      <c r="R204" s="6" t="e">
        <f t="shared" si="20"/>
        <v>#DIV/0!</v>
      </c>
      <c r="S204" t="str">
        <f t="shared" si="21"/>
        <v>film &amp; video</v>
      </c>
      <c r="T204" t="str">
        <f t="shared" si="22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8"/>
        <v>42033.847962962958</v>
      </c>
      <c r="K205">
        <v>1417378864</v>
      </c>
      <c r="L205" s="10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3"/>
        <v>0.2984</v>
      </c>
      <c r="R205" s="6">
        <f t="shared" si="20"/>
        <v>93.25</v>
      </c>
      <c r="S205" t="str">
        <f t="shared" si="21"/>
        <v>film &amp; video</v>
      </c>
      <c r="T205" t="str">
        <f t="shared" si="22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8"/>
        <v>42586.583368055552</v>
      </c>
      <c r="K206">
        <v>1467727203</v>
      </c>
      <c r="L206" s="10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3"/>
        <v>0.50721666666666665</v>
      </c>
      <c r="R206" s="6">
        <f t="shared" si="20"/>
        <v>117.68368136117556</v>
      </c>
      <c r="S206" t="str">
        <f t="shared" si="21"/>
        <v>film &amp; video</v>
      </c>
      <c r="T206" t="str">
        <f t="shared" si="22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8"/>
        <v>42283.632199074069</v>
      </c>
      <c r="K207">
        <v>1441120222</v>
      </c>
      <c r="L207" s="10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3"/>
        <v>0.16250000000000001</v>
      </c>
      <c r="R207" s="6">
        <f t="shared" si="20"/>
        <v>76.470588235294116</v>
      </c>
      <c r="S207" t="str">
        <f t="shared" si="21"/>
        <v>film &amp; video</v>
      </c>
      <c r="T207" t="str">
        <f t="shared" si="22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8"/>
        <v>42588.004432870366</v>
      </c>
      <c r="K208">
        <v>1468627583</v>
      </c>
      <c r="L208" s="10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3"/>
        <v>0</v>
      </c>
      <c r="R208" s="6" t="e">
        <f t="shared" si="20"/>
        <v>#DIV/0!</v>
      </c>
      <c r="S208" t="str">
        <f t="shared" si="21"/>
        <v>film &amp; video</v>
      </c>
      <c r="T208" t="str">
        <f t="shared" si="22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8"/>
        <v>42008.197199074071</v>
      </c>
      <c r="K209">
        <v>1417754638</v>
      </c>
      <c r="L209" s="10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3"/>
        <v>0.15214285714285714</v>
      </c>
      <c r="R209" s="6">
        <f t="shared" si="20"/>
        <v>163.84615384615384</v>
      </c>
      <c r="S209" t="str">
        <f t="shared" si="21"/>
        <v>film &amp; video</v>
      </c>
      <c r="T209" t="str">
        <f t="shared" si="22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8"/>
        <v>41989.369988425926</v>
      </c>
      <c r="K210">
        <v>1416127967</v>
      </c>
      <c r="L210" s="10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3"/>
        <v>0</v>
      </c>
      <c r="R210" s="6" t="e">
        <f t="shared" si="20"/>
        <v>#DIV/0!</v>
      </c>
      <c r="S210" t="str">
        <f t="shared" si="21"/>
        <v>film &amp; video</v>
      </c>
      <c r="T210" t="str">
        <f t="shared" si="22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8"/>
        <v>42195.922858796301</v>
      </c>
      <c r="K211">
        <v>1433974135</v>
      </c>
      <c r="L211" s="10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3"/>
        <v>0</v>
      </c>
      <c r="R211" s="6" t="e">
        <f t="shared" si="20"/>
        <v>#DIV/0!</v>
      </c>
      <c r="S211" t="str">
        <f t="shared" si="21"/>
        <v>film &amp; video</v>
      </c>
      <c r="T211" t="str">
        <f t="shared" si="22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8"/>
        <v>42278.208333333328</v>
      </c>
      <c r="K212">
        <v>1441157592</v>
      </c>
      <c r="L212" s="10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3"/>
        <v>0.2525</v>
      </c>
      <c r="R212" s="6">
        <f t="shared" si="20"/>
        <v>91.818181818181813</v>
      </c>
      <c r="S212" t="str">
        <f t="shared" si="21"/>
        <v>film &amp; video</v>
      </c>
      <c r="T212" t="str">
        <f t="shared" si="22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8"/>
        <v>42266.159918981488</v>
      </c>
      <c r="K213">
        <v>1440042617</v>
      </c>
      <c r="L213" s="10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3"/>
        <v>0.44600000000000001</v>
      </c>
      <c r="R213" s="6">
        <f t="shared" si="20"/>
        <v>185.83333333333334</v>
      </c>
      <c r="S213" t="str">
        <f t="shared" si="21"/>
        <v>film &amp; video</v>
      </c>
      <c r="T213" t="str">
        <f t="shared" si="22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8"/>
        <v>42476.839351851857</v>
      </c>
      <c r="K214">
        <v>1455656920</v>
      </c>
      <c r="L214" s="10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3"/>
        <v>1.5873015873015873E-4</v>
      </c>
      <c r="R214" s="6">
        <f t="shared" si="20"/>
        <v>1</v>
      </c>
      <c r="S214" t="str">
        <f t="shared" si="21"/>
        <v>film &amp; video</v>
      </c>
      <c r="T214" t="str">
        <f t="shared" si="22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8"/>
        <v>42232.587974537033</v>
      </c>
      <c r="K215">
        <v>1437142547</v>
      </c>
      <c r="L215" s="10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3"/>
        <v>4.0000000000000002E-4</v>
      </c>
      <c r="R215" s="6">
        <f t="shared" si="20"/>
        <v>20</v>
      </c>
      <c r="S215" t="str">
        <f t="shared" si="21"/>
        <v>film &amp; video</v>
      </c>
      <c r="T215" t="str">
        <f t="shared" si="22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8"/>
        <v>42069.64061342593</v>
      </c>
      <c r="K216">
        <v>1420471349</v>
      </c>
      <c r="L216" s="10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3"/>
        <v>8.0000000000000007E-5</v>
      </c>
      <c r="R216" s="6">
        <f t="shared" si="20"/>
        <v>1</v>
      </c>
      <c r="S216" t="str">
        <f t="shared" si="21"/>
        <v>film &amp; video</v>
      </c>
      <c r="T216" t="str">
        <f t="shared" si="22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8"/>
        <v>42417.999305555553</v>
      </c>
      <c r="K217">
        <v>1452058282</v>
      </c>
      <c r="L217" s="10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3"/>
        <v>2.2727272727272726E-3</v>
      </c>
      <c r="R217" s="6">
        <f t="shared" si="20"/>
        <v>10</v>
      </c>
      <c r="S217" t="str">
        <f t="shared" si="21"/>
        <v>film &amp; video</v>
      </c>
      <c r="T217" t="str">
        <f t="shared" si="22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8"/>
        <v>42116.917094907403</v>
      </c>
      <c r="K218">
        <v>1425423637</v>
      </c>
      <c r="L218" s="10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3"/>
        <v>0.55698440000000005</v>
      </c>
      <c r="R218" s="6">
        <f t="shared" si="20"/>
        <v>331.53833333333336</v>
      </c>
      <c r="S218" t="str">
        <f t="shared" si="21"/>
        <v>film &amp; video</v>
      </c>
      <c r="T218" t="str">
        <f t="shared" si="22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8"/>
        <v>42001.64061342593</v>
      </c>
      <c r="K219">
        <v>1417101749</v>
      </c>
      <c r="L219" s="10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3"/>
        <v>0.11942999999999999</v>
      </c>
      <c r="R219" s="6">
        <f t="shared" si="20"/>
        <v>314.28947368421052</v>
      </c>
      <c r="S219" t="str">
        <f t="shared" si="21"/>
        <v>film &amp; video</v>
      </c>
      <c r="T219" t="str">
        <f t="shared" si="22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8"/>
        <v>42139.628344907411</v>
      </c>
      <c r="K220">
        <v>1426518289</v>
      </c>
      <c r="L220" s="10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3"/>
        <v>0.02</v>
      </c>
      <c r="R220" s="6">
        <f t="shared" si="20"/>
        <v>100</v>
      </c>
      <c r="S220" t="str">
        <f t="shared" si="21"/>
        <v>film &amp; video</v>
      </c>
      <c r="T220" t="str">
        <f t="shared" si="22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8"/>
        <v>42461.290972222225</v>
      </c>
      <c r="K221">
        <v>1456732225</v>
      </c>
      <c r="L221" s="10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3"/>
        <v>0.17630000000000001</v>
      </c>
      <c r="R221" s="6">
        <f t="shared" si="20"/>
        <v>115.98684210526316</v>
      </c>
      <c r="S221" t="str">
        <f t="shared" si="21"/>
        <v>film &amp; video</v>
      </c>
      <c r="T221" t="str">
        <f t="shared" si="22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8"/>
        <v>42236.837499999994</v>
      </c>
      <c r="K222">
        <v>1436542030</v>
      </c>
      <c r="L222" s="10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3"/>
        <v>7.1999999999999998E-3</v>
      </c>
      <c r="R222" s="6">
        <f t="shared" si="20"/>
        <v>120</v>
      </c>
      <c r="S222" t="str">
        <f t="shared" si="21"/>
        <v>film &amp; video</v>
      </c>
      <c r="T222" t="str">
        <f t="shared" si="22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8"/>
        <v>42091.79587962963</v>
      </c>
      <c r="K223">
        <v>1422389164</v>
      </c>
      <c r="L223" s="10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3"/>
        <v>0</v>
      </c>
      <c r="R223" s="6" t="e">
        <f t="shared" si="20"/>
        <v>#DIV/0!</v>
      </c>
      <c r="S223" t="str">
        <f t="shared" si="21"/>
        <v>film &amp; video</v>
      </c>
      <c r="T223" t="str">
        <f t="shared" si="22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8"/>
        <v>42090.110416666663</v>
      </c>
      <c r="K224">
        <v>1422383318</v>
      </c>
      <c r="L224" s="10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3"/>
        <v>0.13</v>
      </c>
      <c r="R224" s="6">
        <f t="shared" si="20"/>
        <v>65</v>
      </c>
      <c r="S224" t="str">
        <f t="shared" si="21"/>
        <v>film &amp; video</v>
      </c>
      <c r="T224" t="str">
        <f t="shared" si="22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8"/>
        <v>42512.045138888891</v>
      </c>
      <c r="K225">
        <v>1461287350</v>
      </c>
      <c r="L225" s="10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3"/>
        <v>0</v>
      </c>
      <c r="R225" s="6" t="e">
        <f t="shared" si="20"/>
        <v>#DIV/0!</v>
      </c>
      <c r="S225" t="str">
        <f t="shared" si="21"/>
        <v>film &amp; video</v>
      </c>
      <c r="T225" t="str">
        <f t="shared" si="22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8"/>
        <v>42195.235254629632</v>
      </c>
      <c r="K226">
        <v>1431322726</v>
      </c>
      <c r="L226" s="10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3"/>
        <v>0</v>
      </c>
      <c r="R226" s="6" t="e">
        <f t="shared" si="20"/>
        <v>#DIV/0!</v>
      </c>
      <c r="S226" t="str">
        <f t="shared" si="21"/>
        <v>film &amp; video</v>
      </c>
      <c r="T226" t="str">
        <f t="shared" si="22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8"/>
        <v>42468.919606481482</v>
      </c>
      <c r="K227">
        <v>1457564654</v>
      </c>
      <c r="L227" s="10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3"/>
        <v>0</v>
      </c>
      <c r="R227" s="6" t="e">
        <f t="shared" si="20"/>
        <v>#DIV/0!</v>
      </c>
      <c r="S227" t="str">
        <f t="shared" si="21"/>
        <v>film &amp; video</v>
      </c>
      <c r="T227" t="str">
        <f t="shared" si="22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8"/>
        <v>42155.395138888889</v>
      </c>
      <c r="K228">
        <v>1428854344</v>
      </c>
      <c r="L228" s="10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3"/>
        <v>8.6206896551724137E-3</v>
      </c>
      <c r="R228" s="6">
        <f t="shared" si="20"/>
        <v>125</v>
      </c>
      <c r="S228" t="str">
        <f t="shared" si="21"/>
        <v>film &amp; video</v>
      </c>
      <c r="T228" t="str">
        <f t="shared" si="22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8"/>
        <v>42194.893993055557</v>
      </c>
      <c r="K229">
        <v>1433885241</v>
      </c>
      <c r="L229" s="10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3"/>
        <v>0</v>
      </c>
      <c r="R229" s="6" t="e">
        <f t="shared" si="20"/>
        <v>#DIV/0!</v>
      </c>
      <c r="S229" t="str">
        <f t="shared" si="21"/>
        <v>film &amp; video</v>
      </c>
      <c r="T229" t="str">
        <f t="shared" si="22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8"/>
        <v>42156.686400462961</v>
      </c>
      <c r="K230">
        <v>1427992105</v>
      </c>
      <c r="L230" s="10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3"/>
        <v>0</v>
      </c>
      <c r="R230" s="6" t="e">
        <f t="shared" si="20"/>
        <v>#DIV/0!</v>
      </c>
      <c r="S230" t="str">
        <f t="shared" si="21"/>
        <v>film &amp; video</v>
      </c>
      <c r="T230" t="str">
        <f t="shared" si="22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8"/>
        <v>42413.933993055558</v>
      </c>
      <c r="K231">
        <v>1452810297</v>
      </c>
      <c r="L231" s="10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3"/>
        <v>0</v>
      </c>
      <c r="R231" s="6" t="e">
        <f t="shared" si="20"/>
        <v>#DIV/0!</v>
      </c>
      <c r="S231" t="str">
        <f t="shared" si="21"/>
        <v>film &amp; video</v>
      </c>
      <c r="T231" t="str">
        <f t="shared" si="22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8"/>
        <v>42159.777210648142</v>
      </c>
      <c r="K232">
        <v>1430851151</v>
      </c>
      <c r="L232" s="10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3"/>
        <v>4.0000000000000001E-3</v>
      </c>
      <c r="R232" s="6">
        <f t="shared" si="20"/>
        <v>30</v>
      </c>
      <c r="S232" t="str">
        <f t="shared" si="21"/>
        <v>film &amp; video</v>
      </c>
      <c r="T232" t="str">
        <f t="shared" si="22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8"/>
        <v>42371.958923611113</v>
      </c>
      <c r="K233">
        <v>1449183651</v>
      </c>
      <c r="L233" s="10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3"/>
        <v>0</v>
      </c>
      <c r="R233" s="6" t="e">
        <f t="shared" si="20"/>
        <v>#DIV/0!</v>
      </c>
      <c r="S233" t="str">
        <f t="shared" si="21"/>
        <v>film &amp; video</v>
      </c>
      <c r="T233" t="str">
        <f t="shared" si="22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8"/>
        <v>42062.82576388889</v>
      </c>
      <c r="K234">
        <v>1422474546</v>
      </c>
      <c r="L234" s="10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3"/>
        <v>2.75E-2</v>
      </c>
      <c r="R234" s="6">
        <f t="shared" si="20"/>
        <v>15.714285714285714</v>
      </c>
      <c r="S234" t="str">
        <f t="shared" si="21"/>
        <v>film &amp; video</v>
      </c>
      <c r="T234" t="str">
        <f t="shared" si="22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8"/>
        <v>42642.911712962959</v>
      </c>
      <c r="K235">
        <v>1472593972</v>
      </c>
      <c r="L235" s="10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3"/>
        <v>0</v>
      </c>
      <c r="R235" s="6" t="e">
        <f t="shared" si="20"/>
        <v>#DIV/0!</v>
      </c>
      <c r="S235" t="str">
        <f t="shared" si="21"/>
        <v>film &amp; video</v>
      </c>
      <c r="T235" t="str">
        <f t="shared" si="22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8"/>
        <v>42176.035405092596</v>
      </c>
      <c r="K236">
        <v>1431391859</v>
      </c>
      <c r="L236" s="10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3"/>
        <v>0.40100000000000002</v>
      </c>
      <c r="R236" s="6">
        <f t="shared" si="20"/>
        <v>80.2</v>
      </c>
      <c r="S236" t="str">
        <f t="shared" si="21"/>
        <v>film &amp; video</v>
      </c>
      <c r="T236" t="str">
        <f t="shared" si="22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8"/>
        <v>42194.908530092594</v>
      </c>
      <c r="K237">
        <v>1433886497</v>
      </c>
      <c r="L237" s="10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3"/>
        <v>0</v>
      </c>
      <c r="R237" s="6" t="e">
        <f t="shared" si="20"/>
        <v>#DIV/0!</v>
      </c>
      <c r="S237" t="str">
        <f t="shared" si="21"/>
        <v>film &amp; video</v>
      </c>
      <c r="T237" t="str">
        <f t="shared" si="22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8"/>
        <v>42374</v>
      </c>
      <c r="K238">
        <v>1447380099</v>
      </c>
      <c r="L238" s="10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3"/>
        <v>0</v>
      </c>
      <c r="R238" s="6" t="e">
        <f t="shared" si="20"/>
        <v>#DIV/0!</v>
      </c>
      <c r="S238" t="str">
        <f t="shared" si="21"/>
        <v>film &amp; video</v>
      </c>
      <c r="T238" t="str">
        <f t="shared" si="22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8"/>
        <v>42437.577187499999</v>
      </c>
      <c r="K239">
        <v>1452261069</v>
      </c>
      <c r="L239" s="10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3"/>
        <v>3.3333333333333335E-3</v>
      </c>
      <c r="R239" s="6">
        <f t="shared" si="20"/>
        <v>50</v>
      </c>
      <c r="S239" t="str">
        <f t="shared" si="21"/>
        <v>film &amp; video</v>
      </c>
      <c r="T239" t="str">
        <f t="shared" si="22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8"/>
        <v>42734.375</v>
      </c>
      <c r="K240">
        <v>1481324760</v>
      </c>
      <c r="L240" s="10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3"/>
        <v>0</v>
      </c>
      <c r="R240" s="6" t="e">
        <f t="shared" si="20"/>
        <v>#DIV/0!</v>
      </c>
      <c r="S240" t="str">
        <f t="shared" si="21"/>
        <v>film &amp; video</v>
      </c>
      <c r="T240" t="str">
        <f t="shared" si="22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8"/>
        <v>42316.5</v>
      </c>
      <c r="K241">
        <v>1445308730</v>
      </c>
      <c r="L241" s="10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3"/>
        <v>0.25</v>
      </c>
      <c r="R241" s="6">
        <f t="shared" si="20"/>
        <v>50</v>
      </c>
      <c r="S241" t="str">
        <f t="shared" si="21"/>
        <v>film &amp; video</v>
      </c>
      <c r="T241" t="str">
        <f t="shared" si="22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8"/>
        <v>41399.708460648151</v>
      </c>
      <c r="K242">
        <v>1363885211</v>
      </c>
      <c r="L242" s="10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3"/>
        <v>1.0763413333333334</v>
      </c>
      <c r="R242" s="6">
        <f t="shared" si="20"/>
        <v>117.84759124087591</v>
      </c>
      <c r="S242" t="str">
        <f t="shared" si="21"/>
        <v>film &amp; video</v>
      </c>
      <c r="T242" t="str">
        <f t="shared" si="22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8"/>
        <v>41994.697962962964</v>
      </c>
      <c r="K243">
        <v>1415292304</v>
      </c>
      <c r="L243" s="10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3"/>
        <v>1.1263736263736264</v>
      </c>
      <c r="R243" s="6">
        <f t="shared" si="20"/>
        <v>109.04255319148936</v>
      </c>
      <c r="S243" t="str">
        <f t="shared" si="21"/>
        <v>film &amp; video</v>
      </c>
      <c r="T243" t="str">
        <f t="shared" si="22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8"/>
        <v>40897.492939814816</v>
      </c>
      <c r="K244">
        <v>1321357790</v>
      </c>
      <c r="L244" s="10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3"/>
        <v>1.1346153846153846</v>
      </c>
      <c r="R244" s="6">
        <f t="shared" si="20"/>
        <v>73.019801980198025</v>
      </c>
      <c r="S244" t="str">
        <f t="shared" si="21"/>
        <v>film &amp; video</v>
      </c>
      <c r="T244" t="str">
        <f t="shared" si="22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8"/>
        <v>41692.047500000001</v>
      </c>
      <c r="K245">
        <v>1390439304</v>
      </c>
      <c r="L245" s="10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3"/>
        <v>1.0259199999999999</v>
      </c>
      <c r="R245" s="6">
        <f t="shared" si="20"/>
        <v>78.195121951219505</v>
      </c>
      <c r="S245" t="str">
        <f t="shared" si="21"/>
        <v>film &amp; video</v>
      </c>
      <c r="T245" t="str">
        <f t="shared" si="22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8"/>
        <v>40253.29583333333</v>
      </c>
      <c r="K246">
        <v>1265269559</v>
      </c>
      <c r="L246" s="10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3"/>
        <v>1.1375714285714287</v>
      </c>
      <c r="R246" s="6">
        <f t="shared" si="20"/>
        <v>47.398809523809526</v>
      </c>
      <c r="S246" t="str">
        <f t="shared" si="21"/>
        <v>film &amp; video</v>
      </c>
      <c r="T246" t="str">
        <f t="shared" si="22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8"/>
        <v>41137.053067129629</v>
      </c>
      <c r="K247">
        <v>1342487785</v>
      </c>
      <c r="L247" s="10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3"/>
        <v>1.0371999999999999</v>
      </c>
      <c r="R247" s="6">
        <f t="shared" si="20"/>
        <v>54.020833333333336</v>
      </c>
      <c r="S247" t="str">
        <f t="shared" si="21"/>
        <v>film &amp; video</v>
      </c>
      <c r="T247" t="str">
        <f t="shared" si="22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8"/>
        <v>40530.405150462961</v>
      </c>
      <c r="K248">
        <v>1288341805</v>
      </c>
      <c r="L248" s="10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3"/>
        <v>3.0546000000000002</v>
      </c>
      <c r="R248" s="6">
        <f t="shared" si="20"/>
        <v>68.488789237668158</v>
      </c>
      <c r="S248" t="str">
        <f t="shared" si="21"/>
        <v>film &amp; video</v>
      </c>
      <c r="T248" t="str">
        <f t="shared" si="22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8"/>
        <v>40467.152083333334</v>
      </c>
      <c r="K249">
        <v>1284042614</v>
      </c>
      <c r="L249" s="10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3"/>
        <v>1.341</v>
      </c>
      <c r="R249" s="6">
        <f t="shared" si="20"/>
        <v>108.14516129032258</v>
      </c>
      <c r="S249" t="str">
        <f t="shared" si="21"/>
        <v>film &amp; video</v>
      </c>
      <c r="T249" t="str">
        <f t="shared" si="22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8"/>
        <v>40915.774409722224</v>
      </c>
      <c r="K250">
        <v>1322073309</v>
      </c>
      <c r="L250" s="10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3"/>
        <v>1.0133294117647058</v>
      </c>
      <c r="R250" s="6">
        <f t="shared" si="20"/>
        <v>589.95205479452056</v>
      </c>
      <c r="S250" t="str">
        <f t="shared" si="21"/>
        <v>film &amp; video</v>
      </c>
      <c r="T250" t="str">
        <f t="shared" si="22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8"/>
        <v>40412.736111111109</v>
      </c>
      <c r="K251">
        <v>1275603020</v>
      </c>
      <c r="L251" s="10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3"/>
        <v>1.1292</v>
      </c>
      <c r="R251" s="6">
        <f t="shared" si="20"/>
        <v>48.051063829787232</v>
      </c>
      <c r="S251" t="str">
        <f t="shared" si="21"/>
        <v>film &amp; video</v>
      </c>
      <c r="T251" t="str">
        <f t="shared" si="22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8"/>
        <v>41431.565868055557</v>
      </c>
      <c r="K252">
        <v>1367933691</v>
      </c>
      <c r="L252" s="10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3"/>
        <v>1.0558333333333334</v>
      </c>
      <c r="R252" s="6">
        <f t="shared" si="20"/>
        <v>72.482837528604122</v>
      </c>
      <c r="S252" t="str">
        <f t="shared" si="21"/>
        <v>film &amp; video</v>
      </c>
      <c r="T252" t="str">
        <f t="shared" si="22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8"/>
        <v>41045.791666666664</v>
      </c>
      <c r="K253">
        <v>1334429646</v>
      </c>
      <c r="L253" s="10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3"/>
        <v>1.2557142857142858</v>
      </c>
      <c r="R253" s="6">
        <f t="shared" si="20"/>
        <v>57.077922077922075</v>
      </c>
      <c r="S253" t="str">
        <f t="shared" si="21"/>
        <v>film &amp; video</v>
      </c>
      <c r="T253" t="str">
        <f t="shared" si="22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8"/>
        <v>40330.165972222225</v>
      </c>
      <c r="K254">
        <v>1269878058</v>
      </c>
      <c r="L254" s="10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3"/>
        <v>1.8455999999999999</v>
      </c>
      <c r="R254" s="6">
        <f t="shared" si="20"/>
        <v>85.444444444444443</v>
      </c>
      <c r="S254" t="str">
        <f t="shared" si="21"/>
        <v>film &amp; video</v>
      </c>
      <c r="T254" t="str">
        <f t="shared" si="22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8"/>
        <v>40954.650868055556</v>
      </c>
      <c r="K255">
        <v>1326728235</v>
      </c>
      <c r="L255" s="10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3"/>
        <v>1.0073333333333334</v>
      </c>
      <c r="R255" s="6">
        <f t="shared" si="20"/>
        <v>215.85714285714286</v>
      </c>
      <c r="S255" t="str">
        <f t="shared" si="21"/>
        <v>film &amp; video</v>
      </c>
      <c r="T255" t="str">
        <f t="shared" si="22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8"/>
        <v>42294.083333333328</v>
      </c>
      <c r="K256">
        <v>1442443910</v>
      </c>
      <c r="L256" s="10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3"/>
        <v>1.1694724999999999</v>
      </c>
      <c r="R256" s="6">
        <f t="shared" si="20"/>
        <v>89.38643312101911</v>
      </c>
      <c r="S256" t="str">
        <f t="shared" si="21"/>
        <v>film &amp; video</v>
      </c>
      <c r="T256" t="str">
        <f t="shared" si="22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8"/>
        <v>40618.48474537037</v>
      </c>
      <c r="K257">
        <v>1297687082</v>
      </c>
      <c r="L257" s="10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3"/>
        <v>1.0673325</v>
      </c>
      <c r="R257" s="6">
        <f t="shared" si="20"/>
        <v>45.418404255319146</v>
      </c>
      <c r="S257" t="str">
        <f t="shared" si="21"/>
        <v>film &amp; video</v>
      </c>
      <c r="T257" t="str">
        <f t="shared" si="22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ref="J258:J321" si="24">(((I258/60)/60)/24)+DATE(1970,1,1)</f>
        <v>41349.769293981481</v>
      </c>
      <c r="K258">
        <v>1360866467</v>
      </c>
      <c r="L258" s="10">
        <f t="shared" ref="L258:L321" si="25">(((K258/60)/60)/24)+DATE(1970,1,1)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3"/>
        <v>1.391</v>
      </c>
      <c r="R258" s="6">
        <f t="shared" ref="R258:R321" si="26">E258/N258</f>
        <v>65.756363636363631</v>
      </c>
      <c r="S258" t="str">
        <f t="shared" ref="S258:S321" si="27">LEFT(P258,SEARCH("/",P258)-1)</f>
        <v>film &amp; video</v>
      </c>
      <c r="T258" t="str">
        <f t="shared" ref="T258:T321" si="28">RIGHT(P258,LEN(P258)-SEARCH("/",P258))</f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si="24"/>
        <v>42509.626875000002</v>
      </c>
      <c r="K259">
        <v>1461078162</v>
      </c>
      <c r="L259" s="10">
        <f t="shared" si="25"/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9">IF(D259=0,0%,(E259/D259))</f>
        <v>1.0672648571428571</v>
      </c>
      <c r="R259" s="6">
        <f t="shared" si="26"/>
        <v>66.70405357142856</v>
      </c>
      <c r="S259" t="str">
        <f t="shared" si="27"/>
        <v>film &amp; video</v>
      </c>
      <c r="T259" t="str">
        <f t="shared" si="28"/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4"/>
        <v>40712.051689814813</v>
      </c>
      <c r="K260">
        <v>1305767666</v>
      </c>
      <c r="L260" s="10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9"/>
        <v>1.9114</v>
      </c>
      <c r="R260" s="6">
        <f t="shared" si="26"/>
        <v>83.345930232558146</v>
      </c>
      <c r="S260" t="str">
        <f t="shared" si="27"/>
        <v>film &amp; video</v>
      </c>
      <c r="T260" t="str">
        <f t="shared" si="28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4"/>
        <v>42102.738067129627</v>
      </c>
      <c r="K261">
        <v>1425922969</v>
      </c>
      <c r="L261" s="10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9"/>
        <v>1.3193789333333332</v>
      </c>
      <c r="R261" s="6">
        <f t="shared" si="26"/>
        <v>105.04609341825902</v>
      </c>
      <c r="S261" t="str">
        <f t="shared" si="27"/>
        <v>film &amp; video</v>
      </c>
      <c r="T261" t="str">
        <f t="shared" si="28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4"/>
        <v>40376.415972222225</v>
      </c>
      <c r="K262">
        <v>1275415679</v>
      </c>
      <c r="L262" s="10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9"/>
        <v>1.0640000000000001</v>
      </c>
      <c r="R262" s="6">
        <f t="shared" si="26"/>
        <v>120.90909090909091</v>
      </c>
      <c r="S262" t="str">
        <f t="shared" si="27"/>
        <v>film &amp; video</v>
      </c>
      <c r="T262" t="str">
        <f t="shared" si="28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4"/>
        <v>41067.621527777781</v>
      </c>
      <c r="K263">
        <v>1334783704</v>
      </c>
      <c r="L263" s="10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9"/>
        <v>1.0740000000000001</v>
      </c>
      <c r="R263" s="6">
        <f t="shared" si="26"/>
        <v>97.63636363636364</v>
      </c>
      <c r="S263" t="str">
        <f t="shared" si="27"/>
        <v>film &amp; video</v>
      </c>
      <c r="T263" t="str">
        <f t="shared" si="28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4"/>
        <v>40600.24800925926</v>
      </c>
      <c r="K264">
        <v>1294811828</v>
      </c>
      <c r="L264" s="10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9"/>
        <v>2.4</v>
      </c>
      <c r="R264" s="6">
        <f t="shared" si="26"/>
        <v>41.379310344827587</v>
      </c>
      <c r="S264" t="str">
        <f t="shared" si="27"/>
        <v>film &amp; video</v>
      </c>
      <c r="T264" t="str">
        <f t="shared" si="28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4"/>
        <v>41179.954791666663</v>
      </c>
      <c r="K265">
        <v>1346194494</v>
      </c>
      <c r="L265" s="10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9"/>
        <v>1.1808107999999999</v>
      </c>
      <c r="R265" s="6">
        <f t="shared" si="26"/>
        <v>30.654485981308412</v>
      </c>
      <c r="S265" t="str">
        <f t="shared" si="27"/>
        <v>film &amp; video</v>
      </c>
      <c r="T265" t="str">
        <f t="shared" si="28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4"/>
        <v>41040.620312500003</v>
      </c>
      <c r="K266">
        <v>1334155995</v>
      </c>
      <c r="L266" s="10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9"/>
        <v>1.1819999999999999</v>
      </c>
      <c r="R266" s="6">
        <f t="shared" si="26"/>
        <v>64.945054945054949</v>
      </c>
      <c r="S266" t="str">
        <f t="shared" si="27"/>
        <v>film &amp; video</v>
      </c>
      <c r="T266" t="str">
        <f t="shared" si="28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4"/>
        <v>40308.844444444447</v>
      </c>
      <c r="K267">
        <v>1269928430</v>
      </c>
      <c r="L267" s="10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9"/>
        <v>1.111</v>
      </c>
      <c r="R267" s="6">
        <f t="shared" si="26"/>
        <v>95.775862068965523</v>
      </c>
      <c r="S267" t="str">
        <f t="shared" si="27"/>
        <v>film &amp; video</v>
      </c>
      <c r="T267" t="str">
        <f t="shared" si="28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4"/>
        <v>40291.160416666666</v>
      </c>
      <c r="K268">
        <v>1264565507</v>
      </c>
      <c r="L268" s="10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9"/>
        <v>1.4550000000000001</v>
      </c>
      <c r="R268" s="6">
        <f t="shared" si="26"/>
        <v>40.416666666666664</v>
      </c>
      <c r="S268" t="str">
        <f t="shared" si="27"/>
        <v>film &amp; video</v>
      </c>
      <c r="T268" t="str">
        <f t="shared" si="28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4"/>
        <v>41815.452534722222</v>
      </c>
      <c r="K269">
        <v>1401101499</v>
      </c>
      <c r="L269" s="10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9"/>
        <v>1.3162883248730965</v>
      </c>
      <c r="R269" s="6">
        <f t="shared" si="26"/>
        <v>78.578424242424248</v>
      </c>
      <c r="S269" t="str">
        <f t="shared" si="27"/>
        <v>film &amp; video</v>
      </c>
      <c r="T269" t="str">
        <f t="shared" si="28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4"/>
        <v>40854.194189814814</v>
      </c>
      <c r="K270">
        <v>1316749178</v>
      </c>
      <c r="L270" s="10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9"/>
        <v>1.1140000000000001</v>
      </c>
      <c r="R270" s="6">
        <f t="shared" si="26"/>
        <v>50.18018018018018</v>
      </c>
      <c r="S270" t="str">
        <f t="shared" si="27"/>
        <v>film &amp; video</v>
      </c>
      <c r="T270" t="str">
        <f t="shared" si="28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4"/>
        <v>42788.197013888886</v>
      </c>
      <c r="K271">
        <v>1485146622</v>
      </c>
      <c r="L271" s="10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9"/>
        <v>1.4723377</v>
      </c>
      <c r="R271" s="6">
        <f t="shared" si="26"/>
        <v>92.251735588972423</v>
      </c>
      <c r="S271" t="str">
        <f t="shared" si="27"/>
        <v>film &amp; video</v>
      </c>
      <c r="T271" t="str">
        <f t="shared" si="28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4"/>
        <v>40688.166666666664</v>
      </c>
      <c r="K272">
        <v>1301950070</v>
      </c>
      <c r="L272" s="10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9"/>
        <v>1.5260869565217392</v>
      </c>
      <c r="R272" s="6">
        <f t="shared" si="26"/>
        <v>57.540983606557376</v>
      </c>
      <c r="S272" t="str">
        <f t="shared" si="27"/>
        <v>film &amp; video</v>
      </c>
      <c r="T272" t="str">
        <f t="shared" si="28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4"/>
        <v>41641.333333333336</v>
      </c>
      <c r="K273">
        <v>1386123861</v>
      </c>
      <c r="L273" s="10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9"/>
        <v>1.0468</v>
      </c>
      <c r="R273" s="6">
        <f t="shared" si="26"/>
        <v>109.42160278745645</v>
      </c>
      <c r="S273" t="str">
        <f t="shared" si="27"/>
        <v>film &amp; video</v>
      </c>
      <c r="T273" t="str">
        <f t="shared" si="28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4"/>
        <v>40296.78402777778</v>
      </c>
      <c r="K274">
        <v>1267220191</v>
      </c>
      <c r="L274" s="10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9"/>
        <v>1.7743366666666667</v>
      </c>
      <c r="R274" s="6">
        <f t="shared" si="26"/>
        <v>81.892461538461546</v>
      </c>
      <c r="S274" t="str">
        <f t="shared" si="27"/>
        <v>film &amp; video</v>
      </c>
      <c r="T274" t="str">
        <f t="shared" si="28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4"/>
        <v>40727.498449074075</v>
      </c>
      <c r="K275">
        <v>1307102266</v>
      </c>
      <c r="L275" s="10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9"/>
        <v>1.077758</v>
      </c>
      <c r="R275" s="6">
        <f t="shared" si="26"/>
        <v>45.667711864406776</v>
      </c>
      <c r="S275" t="str">
        <f t="shared" si="27"/>
        <v>film &amp; video</v>
      </c>
      <c r="T275" t="str">
        <f t="shared" si="28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4"/>
        <v>41004.290972222225</v>
      </c>
      <c r="K276">
        <v>1330638829</v>
      </c>
      <c r="L276" s="10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9"/>
        <v>1.56</v>
      </c>
      <c r="R276" s="6">
        <f t="shared" si="26"/>
        <v>55.221238938053098</v>
      </c>
      <c r="S276" t="str">
        <f t="shared" si="27"/>
        <v>film &amp; video</v>
      </c>
      <c r="T276" t="str">
        <f t="shared" si="28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4"/>
        <v>41223.073680555557</v>
      </c>
      <c r="K277">
        <v>1349916366</v>
      </c>
      <c r="L277" s="10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9"/>
        <v>1.08395</v>
      </c>
      <c r="R277" s="6">
        <f t="shared" si="26"/>
        <v>65.298192771084331</v>
      </c>
      <c r="S277" t="str">
        <f t="shared" si="27"/>
        <v>film &amp; video</v>
      </c>
      <c r="T277" t="str">
        <f t="shared" si="28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4"/>
        <v>41027.040208333332</v>
      </c>
      <c r="K278">
        <v>1330394274</v>
      </c>
      <c r="L278" s="10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9"/>
        <v>1.476</v>
      </c>
      <c r="R278" s="6">
        <f t="shared" si="26"/>
        <v>95.225806451612897</v>
      </c>
      <c r="S278" t="str">
        <f t="shared" si="27"/>
        <v>film &amp; video</v>
      </c>
      <c r="T278" t="str">
        <f t="shared" si="28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4"/>
        <v>42147.891423611116</v>
      </c>
      <c r="K279">
        <v>1429824219</v>
      </c>
      <c r="L279" s="10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9"/>
        <v>1.1038153846153846</v>
      </c>
      <c r="R279" s="6">
        <f t="shared" si="26"/>
        <v>75.444794952681391</v>
      </c>
      <c r="S279" t="str">
        <f t="shared" si="27"/>
        <v>film &amp; video</v>
      </c>
      <c r="T279" t="str">
        <f t="shared" si="28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4"/>
        <v>41194.040960648148</v>
      </c>
      <c r="K280">
        <v>1347411539</v>
      </c>
      <c r="L280" s="10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9"/>
        <v>1.5034814814814814</v>
      </c>
      <c r="R280" s="6">
        <f t="shared" si="26"/>
        <v>97.816867469879512</v>
      </c>
      <c r="S280" t="str">
        <f t="shared" si="27"/>
        <v>film &amp; video</v>
      </c>
      <c r="T280" t="str">
        <f t="shared" si="28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4"/>
        <v>42793.084027777775</v>
      </c>
      <c r="K281">
        <v>1485237096</v>
      </c>
      <c r="L281" s="10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9"/>
        <v>1.5731829411764706</v>
      </c>
      <c r="R281" s="6">
        <f t="shared" si="26"/>
        <v>87.685606557377056</v>
      </c>
      <c r="S281" t="str">
        <f t="shared" si="27"/>
        <v>film &amp; video</v>
      </c>
      <c r="T281" t="str">
        <f t="shared" si="28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4"/>
        <v>41789.590682870366</v>
      </c>
      <c r="K282">
        <v>1397571035</v>
      </c>
      <c r="L282" s="10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9"/>
        <v>1.5614399999999999</v>
      </c>
      <c r="R282" s="6">
        <f t="shared" si="26"/>
        <v>54.748948106591868</v>
      </c>
      <c r="S282" t="str">
        <f t="shared" si="27"/>
        <v>film &amp; video</v>
      </c>
      <c r="T282" t="str">
        <f t="shared" si="28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4"/>
        <v>40035.80972222222</v>
      </c>
      <c r="K283">
        <v>1242532513</v>
      </c>
      <c r="L283" s="10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9"/>
        <v>1.2058763636363636</v>
      </c>
      <c r="R283" s="6">
        <f t="shared" si="26"/>
        <v>83.953417721518989</v>
      </c>
      <c r="S283" t="str">
        <f t="shared" si="27"/>
        <v>film &amp; video</v>
      </c>
      <c r="T283" t="str">
        <f t="shared" si="28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4"/>
        <v>40231.916666666664</v>
      </c>
      <c r="K284">
        <v>1263679492</v>
      </c>
      <c r="L284" s="10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9"/>
        <v>1.0118888888888888</v>
      </c>
      <c r="R284" s="6">
        <f t="shared" si="26"/>
        <v>254.38547486033519</v>
      </c>
      <c r="S284" t="str">
        <f t="shared" si="27"/>
        <v>film &amp; video</v>
      </c>
      <c r="T284" t="str">
        <f t="shared" si="28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4"/>
        <v>40695.207638888889</v>
      </c>
      <c r="K285">
        <v>1305219744</v>
      </c>
      <c r="L285" s="10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9"/>
        <v>1.142725</v>
      </c>
      <c r="R285" s="6">
        <f t="shared" si="26"/>
        <v>101.8269801980198</v>
      </c>
      <c r="S285" t="str">
        <f t="shared" si="27"/>
        <v>film &amp; video</v>
      </c>
      <c r="T285" t="str">
        <f t="shared" si="28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4"/>
        <v>40929.738194444442</v>
      </c>
      <c r="K286">
        <v>1325007780</v>
      </c>
      <c r="L286" s="10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9"/>
        <v>1.0462615</v>
      </c>
      <c r="R286" s="6">
        <f t="shared" si="26"/>
        <v>55.066394736842106</v>
      </c>
      <c r="S286" t="str">
        <f t="shared" si="27"/>
        <v>film &amp; video</v>
      </c>
      <c r="T286" t="str">
        <f t="shared" si="28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4"/>
        <v>41536.756111111114</v>
      </c>
      <c r="K287">
        <v>1377022128</v>
      </c>
      <c r="L287" s="10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9"/>
        <v>2.2882507142857142</v>
      </c>
      <c r="R287" s="6">
        <f t="shared" si="26"/>
        <v>56.901438721136763</v>
      </c>
      <c r="S287" t="str">
        <f t="shared" si="27"/>
        <v>film &amp; video</v>
      </c>
      <c r="T287" t="str">
        <f t="shared" si="28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4"/>
        <v>41358.774583333332</v>
      </c>
      <c r="K288">
        <v>1360352124</v>
      </c>
      <c r="L288" s="10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9"/>
        <v>1.0915333333333332</v>
      </c>
      <c r="R288" s="6">
        <f t="shared" si="26"/>
        <v>121.28148148148148</v>
      </c>
      <c r="S288" t="str">
        <f t="shared" si="27"/>
        <v>film &amp; video</v>
      </c>
      <c r="T288" t="str">
        <f t="shared" si="28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4"/>
        <v>41215.166666666664</v>
      </c>
      <c r="K289">
        <v>1349160018</v>
      </c>
      <c r="L289" s="10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9"/>
        <v>1.7629999999999999</v>
      </c>
      <c r="R289" s="6">
        <f t="shared" si="26"/>
        <v>91.189655172413794</v>
      </c>
      <c r="S289" t="str">
        <f t="shared" si="27"/>
        <v>film &amp; video</v>
      </c>
      <c r="T289" t="str">
        <f t="shared" si="28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4"/>
        <v>41086.168900462959</v>
      </c>
      <c r="K290">
        <v>1337659393</v>
      </c>
      <c r="L290" s="10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9"/>
        <v>1.0321061999999999</v>
      </c>
      <c r="R290" s="6">
        <f t="shared" si="26"/>
        <v>115.44812080536913</v>
      </c>
      <c r="S290" t="str">
        <f t="shared" si="27"/>
        <v>film &amp; video</v>
      </c>
      <c r="T290" t="str">
        <f t="shared" si="28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4"/>
        <v>41580.456412037034</v>
      </c>
      <c r="K291">
        <v>1380797834</v>
      </c>
      <c r="L291" s="10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9"/>
        <v>1.0482</v>
      </c>
      <c r="R291" s="6">
        <f t="shared" si="26"/>
        <v>67.771551724137936</v>
      </c>
      <c r="S291" t="str">
        <f t="shared" si="27"/>
        <v>film &amp; video</v>
      </c>
      <c r="T291" t="str">
        <f t="shared" si="28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4"/>
        <v>40576.332638888889</v>
      </c>
      <c r="K292">
        <v>1292316697</v>
      </c>
      <c r="L292" s="10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9"/>
        <v>1.0668444444444445</v>
      </c>
      <c r="R292" s="6">
        <f t="shared" si="26"/>
        <v>28.576190476190476</v>
      </c>
      <c r="S292" t="str">
        <f t="shared" si="27"/>
        <v>film &amp; video</v>
      </c>
      <c r="T292" t="str">
        <f t="shared" si="28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4"/>
        <v>41395.000694444447</v>
      </c>
      <c r="K293">
        <v>1365791246</v>
      </c>
      <c r="L293" s="10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9"/>
        <v>1.2001999999999999</v>
      </c>
      <c r="R293" s="6">
        <f t="shared" si="26"/>
        <v>46.8828125</v>
      </c>
      <c r="S293" t="str">
        <f t="shared" si="27"/>
        <v>film &amp; video</v>
      </c>
      <c r="T293" t="str">
        <f t="shared" si="28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4"/>
        <v>40845.165972222225</v>
      </c>
      <c r="K294">
        <v>1317064599</v>
      </c>
      <c r="L294" s="10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9"/>
        <v>1.0150693333333334</v>
      </c>
      <c r="R294" s="6">
        <f t="shared" si="26"/>
        <v>154.42231237322514</v>
      </c>
      <c r="S294" t="str">
        <f t="shared" si="27"/>
        <v>film &amp; video</v>
      </c>
      <c r="T294" t="str">
        <f t="shared" si="28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4"/>
        <v>41749.667986111112</v>
      </c>
      <c r="K295">
        <v>1395417714</v>
      </c>
      <c r="L295" s="10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9"/>
        <v>1.0138461538461538</v>
      </c>
      <c r="R295" s="6">
        <f t="shared" si="26"/>
        <v>201.22137404580153</v>
      </c>
      <c r="S295" t="str">
        <f t="shared" si="27"/>
        <v>film &amp; video</v>
      </c>
      <c r="T295" t="str">
        <f t="shared" si="28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4"/>
        <v>40378.666666666664</v>
      </c>
      <c r="K296">
        <v>1276480894</v>
      </c>
      <c r="L296" s="10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9"/>
        <v>1</v>
      </c>
      <c r="R296" s="6">
        <f t="shared" si="26"/>
        <v>100</v>
      </c>
      <c r="S296" t="str">
        <f t="shared" si="27"/>
        <v>film &amp; video</v>
      </c>
      <c r="T296" t="str">
        <f t="shared" si="28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4"/>
        <v>41579</v>
      </c>
      <c r="K297">
        <v>1378080409</v>
      </c>
      <c r="L297" s="10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9"/>
        <v>1.3310911999999999</v>
      </c>
      <c r="R297" s="6">
        <f t="shared" si="26"/>
        <v>100.08204511278196</v>
      </c>
      <c r="S297" t="str">
        <f t="shared" si="27"/>
        <v>film &amp; video</v>
      </c>
      <c r="T297" t="str">
        <f t="shared" si="28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4"/>
        <v>41159.475497685184</v>
      </c>
      <c r="K298">
        <v>1344857083</v>
      </c>
      <c r="L298" s="10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9"/>
        <v>1.187262</v>
      </c>
      <c r="R298" s="6">
        <f t="shared" si="26"/>
        <v>230.08953488372092</v>
      </c>
      <c r="S298" t="str">
        <f t="shared" si="27"/>
        <v>film &amp; video</v>
      </c>
      <c r="T298" t="str">
        <f t="shared" si="28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4"/>
        <v>42125.165972222225</v>
      </c>
      <c r="K299">
        <v>1427390901</v>
      </c>
      <c r="L299" s="10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9"/>
        <v>1.0064</v>
      </c>
      <c r="R299" s="6">
        <f t="shared" si="26"/>
        <v>141.74647887323943</v>
      </c>
      <c r="S299" t="str">
        <f t="shared" si="27"/>
        <v>film &amp; video</v>
      </c>
      <c r="T299" t="str">
        <f t="shared" si="28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4"/>
        <v>41768.875</v>
      </c>
      <c r="K300">
        <v>1394536048</v>
      </c>
      <c r="L300" s="10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9"/>
        <v>1.089324126984127</v>
      </c>
      <c r="R300" s="6">
        <f t="shared" si="26"/>
        <v>56.344351395730705</v>
      </c>
      <c r="S300" t="str">
        <f t="shared" si="27"/>
        <v>film &amp; video</v>
      </c>
      <c r="T300" t="str">
        <f t="shared" si="28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4"/>
        <v>40499.266898148147</v>
      </c>
      <c r="K301">
        <v>1287379460</v>
      </c>
      <c r="L301" s="10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9"/>
        <v>1.789525</v>
      </c>
      <c r="R301" s="6">
        <f t="shared" si="26"/>
        <v>73.341188524590166</v>
      </c>
      <c r="S301" t="str">
        <f t="shared" si="27"/>
        <v>film &amp; video</v>
      </c>
      <c r="T301" t="str">
        <f t="shared" si="28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4"/>
        <v>40657.959930555553</v>
      </c>
      <c r="K302">
        <v>1301007738</v>
      </c>
      <c r="L302" s="10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9"/>
        <v>1.0172264</v>
      </c>
      <c r="R302" s="6">
        <f t="shared" si="26"/>
        <v>85.337785234899329</v>
      </c>
      <c r="S302" t="str">
        <f t="shared" si="27"/>
        <v>film &amp; video</v>
      </c>
      <c r="T302" t="str">
        <f t="shared" si="28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4"/>
        <v>41352.696006944447</v>
      </c>
      <c r="K303">
        <v>1360258935</v>
      </c>
      <c r="L303" s="10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9"/>
        <v>1.1873499999999999</v>
      </c>
      <c r="R303" s="6">
        <f t="shared" si="26"/>
        <v>61.496215139442228</v>
      </c>
      <c r="S303" t="str">
        <f t="shared" si="27"/>
        <v>film &amp; video</v>
      </c>
      <c r="T303" t="str">
        <f t="shared" si="28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4"/>
        <v>40963.856921296298</v>
      </c>
      <c r="K304">
        <v>1327523638</v>
      </c>
      <c r="L304" s="10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9"/>
        <v>1.0045999999999999</v>
      </c>
      <c r="R304" s="6">
        <f t="shared" si="26"/>
        <v>93.018518518518519</v>
      </c>
      <c r="S304" t="str">
        <f t="shared" si="27"/>
        <v>film &amp; video</v>
      </c>
      <c r="T304" t="str">
        <f t="shared" si="28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4"/>
        <v>41062.071134259262</v>
      </c>
      <c r="K305">
        <v>1336009346</v>
      </c>
      <c r="L305" s="10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9"/>
        <v>1.3746666666666667</v>
      </c>
      <c r="R305" s="6">
        <f t="shared" si="26"/>
        <v>50.292682926829265</v>
      </c>
      <c r="S305" t="str">
        <f t="shared" si="27"/>
        <v>film &amp; video</v>
      </c>
      <c r="T305" t="str">
        <f t="shared" si="28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4"/>
        <v>41153.083333333336</v>
      </c>
      <c r="K306">
        <v>1343096197</v>
      </c>
      <c r="L306" s="10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9"/>
        <v>2.3164705882352941</v>
      </c>
      <c r="R306" s="6">
        <f t="shared" si="26"/>
        <v>106.43243243243244</v>
      </c>
      <c r="S306" t="str">
        <f t="shared" si="27"/>
        <v>film &amp; video</v>
      </c>
      <c r="T306" t="str">
        <f t="shared" si="28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4"/>
        <v>40978.630196759259</v>
      </c>
      <c r="K307">
        <v>1328800049</v>
      </c>
      <c r="L307" s="10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9"/>
        <v>1.3033333333333332</v>
      </c>
      <c r="R307" s="6">
        <f t="shared" si="26"/>
        <v>51.719576719576722</v>
      </c>
      <c r="S307" t="str">
        <f t="shared" si="27"/>
        <v>film &amp; video</v>
      </c>
      <c r="T307" t="str">
        <f t="shared" si="28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4"/>
        <v>41353.795520833337</v>
      </c>
      <c r="K308">
        <v>1362081933</v>
      </c>
      <c r="L308" s="10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9"/>
        <v>2.9289999999999998</v>
      </c>
      <c r="R308" s="6">
        <f t="shared" si="26"/>
        <v>36.612499999999997</v>
      </c>
      <c r="S308" t="str">
        <f t="shared" si="27"/>
        <v>film &amp; video</v>
      </c>
      <c r="T308" t="str">
        <f t="shared" si="28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4"/>
        <v>41312.944456018515</v>
      </c>
      <c r="K309">
        <v>1357684801</v>
      </c>
      <c r="L309" s="10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9"/>
        <v>1.1131818181818183</v>
      </c>
      <c r="R309" s="6">
        <f t="shared" si="26"/>
        <v>42.517361111111114</v>
      </c>
      <c r="S309" t="str">
        <f t="shared" si="27"/>
        <v>film &amp; video</v>
      </c>
      <c r="T309" t="str">
        <f t="shared" si="28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4"/>
        <v>40612.694560185184</v>
      </c>
      <c r="K310">
        <v>1295887210</v>
      </c>
      <c r="L310" s="10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9"/>
        <v>1.0556666666666668</v>
      </c>
      <c r="R310" s="6">
        <f t="shared" si="26"/>
        <v>62.712871287128714</v>
      </c>
      <c r="S310" t="str">
        <f t="shared" si="27"/>
        <v>film &amp; video</v>
      </c>
      <c r="T310" t="str">
        <f t="shared" si="28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4"/>
        <v>41155.751550925925</v>
      </c>
      <c r="K311">
        <v>1344880934</v>
      </c>
      <c r="L311" s="10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9"/>
        <v>1.1894444444444445</v>
      </c>
      <c r="R311" s="6">
        <f t="shared" si="26"/>
        <v>89.957983193277315</v>
      </c>
      <c r="S311" t="str">
        <f t="shared" si="27"/>
        <v>film &amp; video</v>
      </c>
      <c r="T311" t="str">
        <f t="shared" si="28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4"/>
        <v>40836.083333333336</v>
      </c>
      <c r="K312">
        <v>1317788623</v>
      </c>
      <c r="L312" s="10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9"/>
        <v>1.04129</v>
      </c>
      <c r="R312" s="6">
        <f t="shared" si="26"/>
        <v>28.924722222222222</v>
      </c>
      <c r="S312" t="str">
        <f t="shared" si="27"/>
        <v>film &amp; video</v>
      </c>
      <c r="T312" t="str">
        <f t="shared" si="28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4"/>
        <v>40909.332638888889</v>
      </c>
      <c r="K313">
        <v>1321852592</v>
      </c>
      <c r="L313" s="10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9"/>
        <v>1.0410165</v>
      </c>
      <c r="R313" s="6">
        <f t="shared" si="26"/>
        <v>138.8022</v>
      </c>
      <c r="S313" t="str">
        <f t="shared" si="27"/>
        <v>film &amp; video</v>
      </c>
      <c r="T313" t="str">
        <f t="shared" si="28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4"/>
        <v>41378.877685185187</v>
      </c>
      <c r="K314">
        <v>1363381432</v>
      </c>
      <c r="L314" s="10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9"/>
        <v>1.1187499999999999</v>
      </c>
      <c r="R314" s="6">
        <f t="shared" si="26"/>
        <v>61.301369863013697</v>
      </c>
      <c r="S314" t="str">
        <f t="shared" si="27"/>
        <v>film &amp; video</v>
      </c>
      <c r="T314" t="str">
        <f t="shared" si="28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4"/>
        <v>40401.665972222225</v>
      </c>
      <c r="K315">
        <v>1277702894</v>
      </c>
      <c r="L315" s="10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9"/>
        <v>1.0473529411764706</v>
      </c>
      <c r="R315" s="6">
        <f t="shared" si="26"/>
        <v>80.202702702702709</v>
      </c>
      <c r="S315" t="str">
        <f t="shared" si="27"/>
        <v>film &amp; video</v>
      </c>
      <c r="T315" t="str">
        <f t="shared" si="28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4"/>
        <v>41334.833194444444</v>
      </c>
      <c r="K316">
        <v>1359575988</v>
      </c>
      <c r="L316" s="10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9"/>
        <v>3.8515000000000001</v>
      </c>
      <c r="R316" s="6">
        <f t="shared" si="26"/>
        <v>32.095833333333331</v>
      </c>
      <c r="S316" t="str">
        <f t="shared" si="27"/>
        <v>film &amp; video</v>
      </c>
      <c r="T316" t="str">
        <f t="shared" si="28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4"/>
        <v>41143.77238425926</v>
      </c>
      <c r="K317">
        <v>1343068334</v>
      </c>
      <c r="L317" s="10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9"/>
        <v>1.01248</v>
      </c>
      <c r="R317" s="6">
        <f t="shared" si="26"/>
        <v>200.88888888888889</v>
      </c>
      <c r="S317" t="str">
        <f t="shared" si="27"/>
        <v>film &amp; video</v>
      </c>
      <c r="T317" t="str">
        <f t="shared" si="28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4"/>
        <v>41984.207638888889</v>
      </c>
      <c r="K318">
        <v>1415398197</v>
      </c>
      <c r="L318" s="10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9"/>
        <v>1.1377333333333333</v>
      </c>
      <c r="R318" s="6">
        <f t="shared" si="26"/>
        <v>108.01265822784811</v>
      </c>
      <c r="S318" t="str">
        <f t="shared" si="27"/>
        <v>film &amp; video</v>
      </c>
      <c r="T318" t="str">
        <f t="shared" si="28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4"/>
        <v>41619.676886574074</v>
      </c>
      <c r="K319">
        <v>1384186483</v>
      </c>
      <c r="L319" s="10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9"/>
        <v>1.0080333333333333</v>
      </c>
      <c r="R319" s="6">
        <f t="shared" si="26"/>
        <v>95.699367088607602</v>
      </c>
      <c r="S319" t="str">
        <f t="shared" si="27"/>
        <v>film &amp; video</v>
      </c>
      <c r="T319" t="str">
        <f t="shared" si="28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4"/>
        <v>41359.997118055559</v>
      </c>
      <c r="K320">
        <v>1361753751</v>
      </c>
      <c r="L320" s="10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9"/>
        <v>2.8332000000000002</v>
      </c>
      <c r="R320" s="6">
        <f t="shared" si="26"/>
        <v>49.880281690140848</v>
      </c>
      <c r="S320" t="str">
        <f t="shared" si="27"/>
        <v>film &amp; video</v>
      </c>
      <c r="T320" t="str">
        <f t="shared" si="28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4"/>
        <v>40211.332638888889</v>
      </c>
      <c r="K321">
        <v>1257538029</v>
      </c>
      <c r="L321" s="10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9"/>
        <v>1.1268</v>
      </c>
      <c r="R321" s="6">
        <f t="shared" si="26"/>
        <v>110.47058823529412</v>
      </c>
      <c r="S321" t="str">
        <f t="shared" si="27"/>
        <v>film &amp; video</v>
      </c>
      <c r="T321" t="str">
        <f t="shared" si="28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ref="J322:J385" si="30">(((I322/60)/60)/24)+DATE(1970,1,1)</f>
        <v>42360.958333333328</v>
      </c>
      <c r="K322">
        <v>1448284433</v>
      </c>
      <c r="L322" s="10">
        <f t="shared" ref="L322:L385" si="31">(((K322/60)/60)/24)+DATE(1970,1,1)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9"/>
        <v>1.0658000000000001</v>
      </c>
      <c r="R322" s="6">
        <f t="shared" ref="R322:R385" si="32">E322/N322</f>
        <v>134.91139240506328</v>
      </c>
      <c r="S322" t="str">
        <f t="shared" ref="S322:S385" si="33">LEFT(P322,SEARCH("/",P322)-1)</f>
        <v>film &amp; video</v>
      </c>
      <c r="T322" t="str">
        <f t="shared" ref="T322:T385" si="34">RIGHT(P322,LEN(P322)-SEARCH("/",P322))</f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si="30"/>
        <v>42682.488263888896</v>
      </c>
      <c r="K323">
        <v>1475577786</v>
      </c>
      <c r="L323" s="10">
        <f t="shared" si="31"/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5">IF(D323=0,0%,(E323/D323))</f>
        <v>1.0266285714285714</v>
      </c>
      <c r="R323" s="6">
        <f t="shared" si="32"/>
        <v>106.62314540059347</v>
      </c>
      <c r="S323" t="str">
        <f t="shared" si="33"/>
        <v>film &amp; video</v>
      </c>
      <c r="T323" t="str">
        <f t="shared" si="34"/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0"/>
        <v>42503.57</v>
      </c>
      <c r="K324">
        <v>1460554848</v>
      </c>
      <c r="L324" s="10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5"/>
        <v>1.0791200000000001</v>
      </c>
      <c r="R324" s="6">
        <f t="shared" si="32"/>
        <v>145.04301075268816</v>
      </c>
      <c r="S324" t="str">
        <f t="shared" si="33"/>
        <v>film &amp; video</v>
      </c>
      <c r="T324" t="str">
        <f t="shared" si="34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0"/>
        <v>42725.332638888889</v>
      </c>
      <c r="K325">
        <v>1479886966</v>
      </c>
      <c r="L325" s="10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5"/>
        <v>1.2307407407407407</v>
      </c>
      <c r="R325" s="6">
        <f t="shared" si="32"/>
        <v>114.58620689655173</v>
      </c>
      <c r="S325" t="str">
        <f t="shared" si="33"/>
        <v>film &amp; video</v>
      </c>
      <c r="T325" t="str">
        <f t="shared" si="34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0"/>
        <v>42217.626250000001</v>
      </c>
      <c r="K326">
        <v>1435590108</v>
      </c>
      <c r="L326" s="10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5"/>
        <v>1.016</v>
      </c>
      <c r="R326" s="6">
        <f t="shared" si="32"/>
        <v>105.3170731707317</v>
      </c>
      <c r="S326" t="str">
        <f t="shared" si="33"/>
        <v>film &amp; video</v>
      </c>
      <c r="T326" t="str">
        <f t="shared" si="34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0"/>
        <v>42724.187881944439</v>
      </c>
      <c r="K327">
        <v>1479184233</v>
      </c>
      <c r="L327" s="10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5"/>
        <v>1.04396</v>
      </c>
      <c r="R327" s="6">
        <f t="shared" si="32"/>
        <v>70.921195652173907</v>
      </c>
      <c r="S327" t="str">
        <f t="shared" si="33"/>
        <v>film &amp; video</v>
      </c>
      <c r="T327" t="str">
        <f t="shared" si="34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0"/>
        <v>42808.956250000003</v>
      </c>
      <c r="K328">
        <v>1486625606</v>
      </c>
      <c r="L328" s="10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5"/>
        <v>1.1292973333333334</v>
      </c>
      <c r="R328" s="6">
        <f t="shared" si="32"/>
        <v>147.17167680278018</v>
      </c>
      <c r="S328" t="str">
        <f t="shared" si="33"/>
        <v>film &amp; video</v>
      </c>
      <c r="T328" t="str">
        <f t="shared" si="34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0"/>
        <v>42085.333333333328</v>
      </c>
      <c r="K329">
        <v>1424669929</v>
      </c>
      <c r="L329" s="10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5"/>
        <v>1.3640000000000001</v>
      </c>
      <c r="R329" s="6">
        <f t="shared" si="32"/>
        <v>160.47058823529412</v>
      </c>
      <c r="S329" t="str">
        <f t="shared" si="33"/>
        <v>film &amp; video</v>
      </c>
      <c r="T329" t="str">
        <f t="shared" si="34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0"/>
        <v>42309.166666666672</v>
      </c>
      <c r="K330">
        <v>1443739388</v>
      </c>
      <c r="L330" s="10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5"/>
        <v>1.036144</v>
      </c>
      <c r="R330" s="6">
        <f t="shared" si="32"/>
        <v>156.04578313253012</v>
      </c>
      <c r="S330" t="str">
        <f t="shared" si="33"/>
        <v>film &amp; video</v>
      </c>
      <c r="T330" t="str">
        <f t="shared" si="34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0"/>
        <v>42315.166666666672</v>
      </c>
      <c r="K331">
        <v>1444821127</v>
      </c>
      <c r="L331" s="10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5"/>
        <v>1.0549999999999999</v>
      </c>
      <c r="R331" s="6">
        <f t="shared" si="32"/>
        <v>63.17365269461078</v>
      </c>
      <c r="S331" t="str">
        <f t="shared" si="33"/>
        <v>film &amp; video</v>
      </c>
      <c r="T331" t="str">
        <f t="shared" si="34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0"/>
        <v>41411.165972222225</v>
      </c>
      <c r="K332">
        <v>1366028563</v>
      </c>
      <c r="L332" s="10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5"/>
        <v>1.0182857142857142</v>
      </c>
      <c r="R332" s="6">
        <f t="shared" si="32"/>
        <v>104.82352941176471</v>
      </c>
      <c r="S332" t="str">
        <f t="shared" si="33"/>
        <v>film &amp; video</v>
      </c>
      <c r="T332" t="str">
        <f t="shared" si="34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0"/>
        <v>42538.581412037034</v>
      </c>
      <c r="K333">
        <v>1463493434</v>
      </c>
      <c r="L333" s="10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5"/>
        <v>1.0660499999999999</v>
      </c>
      <c r="R333" s="6">
        <f t="shared" si="32"/>
        <v>97.356164383561648</v>
      </c>
      <c r="S333" t="str">
        <f t="shared" si="33"/>
        <v>film &amp; video</v>
      </c>
      <c r="T333" t="str">
        <f t="shared" si="34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0"/>
        <v>42305.333333333328</v>
      </c>
      <c r="K334">
        <v>1442420377</v>
      </c>
      <c r="L334" s="10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5"/>
        <v>1.13015</v>
      </c>
      <c r="R334" s="6">
        <f t="shared" si="32"/>
        <v>203.63063063063063</v>
      </c>
      <c r="S334" t="str">
        <f t="shared" si="33"/>
        <v>film &amp; video</v>
      </c>
      <c r="T334" t="str">
        <f t="shared" si="34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0"/>
        <v>42467.59480324074</v>
      </c>
      <c r="K335">
        <v>1457450191</v>
      </c>
      <c r="L335" s="10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5"/>
        <v>1.252275</v>
      </c>
      <c r="R335" s="6">
        <f t="shared" si="32"/>
        <v>188.31203007518798</v>
      </c>
      <c r="S335" t="str">
        <f t="shared" si="33"/>
        <v>film &amp; video</v>
      </c>
      <c r="T335" t="str">
        <f t="shared" si="34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0"/>
        <v>42139.791666666672</v>
      </c>
      <c r="K336">
        <v>1428423757</v>
      </c>
      <c r="L336" s="10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5"/>
        <v>1.0119</v>
      </c>
      <c r="R336" s="6">
        <f t="shared" si="32"/>
        <v>146.65217391304347</v>
      </c>
      <c r="S336" t="str">
        <f t="shared" si="33"/>
        <v>film &amp; video</v>
      </c>
      <c r="T336" t="str">
        <f t="shared" si="34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0"/>
        <v>42132.916666666672</v>
      </c>
      <c r="K337">
        <v>1428428515</v>
      </c>
      <c r="L337" s="10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5"/>
        <v>1.0276470588235294</v>
      </c>
      <c r="R337" s="6">
        <f t="shared" si="32"/>
        <v>109.1875</v>
      </c>
      <c r="S337" t="str">
        <f t="shared" si="33"/>
        <v>film &amp; video</v>
      </c>
      <c r="T337" t="str">
        <f t="shared" si="34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0"/>
        <v>42321.637939814813</v>
      </c>
      <c r="K338">
        <v>1444832318</v>
      </c>
      <c r="L338" s="10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5"/>
        <v>1.1683911999999999</v>
      </c>
      <c r="R338" s="6">
        <f t="shared" si="32"/>
        <v>59.249046653144013</v>
      </c>
      <c r="S338" t="str">
        <f t="shared" si="33"/>
        <v>film &amp; video</v>
      </c>
      <c r="T338" t="str">
        <f t="shared" si="34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0"/>
        <v>42077.086898148147</v>
      </c>
      <c r="K339">
        <v>1423710308</v>
      </c>
      <c r="L339" s="10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5"/>
        <v>1.0116833333333335</v>
      </c>
      <c r="R339" s="6">
        <f t="shared" si="32"/>
        <v>97.904838709677421</v>
      </c>
      <c r="S339" t="str">
        <f t="shared" si="33"/>
        <v>film &amp; video</v>
      </c>
      <c r="T339" t="str">
        <f t="shared" si="34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0"/>
        <v>42616.041666666672</v>
      </c>
      <c r="K340">
        <v>1468001290</v>
      </c>
      <c r="L340" s="10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5"/>
        <v>1.1013360000000001</v>
      </c>
      <c r="R340" s="6">
        <f t="shared" si="32"/>
        <v>70.000169491525426</v>
      </c>
      <c r="S340" t="str">
        <f t="shared" si="33"/>
        <v>film &amp; video</v>
      </c>
      <c r="T340" t="str">
        <f t="shared" si="34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0"/>
        <v>42123.760046296295</v>
      </c>
      <c r="K341">
        <v>1427739268</v>
      </c>
      <c r="L341" s="10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5"/>
        <v>1.0808333333333333</v>
      </c>
      <c r="R341" s="6">
        <f t="shared" si="32"/>
        <v>72.865168539325836</v>
      </c>
      <c r="S341" t="str">
        <f t="shared" si="33"/>
        <v>film &amp; video</v>
      </c>
      <c r="T341" t="str">
        <f t="shared" si="34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0"/>
        <v>42802.875</v>
      </c>
      <c r="K342">
        <v>1486397007</v>
      </c>
      <c r="L342" s="10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5"/>
        <v>1.2502285714285715</v>
      </c>
      <c r="R342" s="6">
        <f t="shared" si="32"/>
        <v>146.34782608695653</v>
      </c>
      <c r="S342" t="str">
        <f t="shared" si="33"/>
        <v>film &amp; video</v>
      </c>
      <c r="T342" t="str">
        <f t="shared" si="34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0"/>
        <v>41913.165972222225</v>
      </c>
      <c r="K343">
        <v>1410555998</v>
      </c>
      <c r="L343" s="10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5"/>
        <v>1.0671428571428572</v>
      </c>
      <c r="R343" s="6">
        <f t="shared" si="32"/>
        <v>67.909090909090907</v>
      </c>
      <c r="S343" t="str">
        <f t="shared" si="33"/>
        <v>film &amp; video</v>
      </c>
      <c r="T343" t="str">
        <f t="shared" si="34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0"/>
        <v>42489.780844907407</v>
      </c>
      <c r="K344">
        <v>1459363465</v>
      </c>
      <c r="L344" s="10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5"/>
        <v>1.0036639999999999</v>
      </c>
      <c r="R344" s="6">
        <f t="shared" si="32"/>
        <v>169.85083076923075</v>
      </c>
      <c r="S344" t="str">
        <f t="shared" si="33"/>
        <v>film &amp; video</v>
      </c>
      <c r="T344" t="str">
        <f t="shared" si="34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0"/>
        <v>41957.125</v>
      </c>
      <c r="K345">
        <v>1413308545</v>
      </c>
      <c r="L345" s="10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5"/>
        <v>1.0202863333333334</v>
      </c>
      <c r="R345" s="6">
        <f t="shared" si="32"/>
        <v>58.413339694656486</v>
      </c>
      <c r="S345" t="str">
        <f t="shared" si="33"/>
        <v>film &amp; video</v>
      </c>
      <c r="T345" t="str">
        <f t="shared" si="34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0"/>
        <v>42156.097222222219</v>
      </c>
      <c r="K346">
        <v>1429312694</v>
      </c>
      <c r="L346" s="10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5"/>
        <v>1.0208358208955224</v>
      </c>
      <c r="R346" s="6">
        <f t="shared" si="32"/>
        <v>119.99298245614035</v>
      </c>
      <c r="S346" t="str">
        <f t="shared" si="33"/>
        <v>film &amp; video</v>
      </c>
      <c r="T346" t="str">
        <f t="shared" si="34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0"/>
        <v>42144.944328703699</v>
      </c>
      <c r="K347">
        <v>1429569590</v>
      </c>
      <c r="L347" s="10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5"/>
        <v>1.2327586206896552</v>
      </c>
      <c r="R347" s="6">
        <f t="shared" si="32"/>
        <v>99.860335195530723</v>
      </c>
      <c r="S347" t="str">
        <f t="shared" si="33"/>
        <v>film &amp; video</v>
      </c>
      <c r="T347" t="str">
        <f t="shared" si="34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0"/>
        <v>42291.500243055561</v>
      </c>
      <c r="K348">
        <v>1442232021</v>
      </c>
      <c r="L348" s="10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5"/>
        <v>1.7028880000000002</v>
      </c>
      <c r="R348" s="6">
        <f t="shared" si="32"/>
        <v>90.579148936170213</v>
      </c>
      <c r="S348" t="str">
        <f t="shared" si="33"/>
        <v>film &amp; video</v>
      </c>
      <c r="T348" t="str">
        <f t="shared" si="34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0"/>
        <v>42322.537141203706</v>
      </c>
      <c r="K349">
        <v>1444910009</v>
      </c>
      <c r="L349" s="10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5"/>
        <v>1.1159049999999999</v>
      </c>
      <c r="R349" s="6">
        <f t="shared" si="32"/>
        <v>117.77361477572559</v>
      </c>
      <c r="S349" t="str">
        <f t="shared" si="33"/>
        <v>film &amp; video</v>
      </c>
      <c r="T349" t="str">
        <f t="shared" si="34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0"/>
        <v>42237.58699074074</v>
      </c>
      <c r="K350">
        <v>1437573916</v>
      </c>
      <c r="L350" s="10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5"/>
        <v>1.03</v>
      </c>
      <c r="R350" s="6">
        <f t="shared" si="32"/>
        <v>86.554621848739501</v>
      </c>
      <c r="S350" t="str">
        <f t="shared" si="33"/>
        <v>film &amp; video</v>
      </c>
      <c r="T350" t="str">
        <f t="shared" si="34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0"/>
        <v>42790.498935185184</v>
      </c>
      <c r="K351">
        <v>1485345508</v>
      </c>
      <c r="L351" s="10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5"/>
        <v>1.0663570159857905</v>
      </c>
      <c r="R351" s="6">
        <f t="shared" si="32"/>
        <v>71.899281437125751</v>
      </c>
      <c r="S351" t="str">
        <f t="shared" si="33"/>
        <v>film &amp; video</v>
      </c>
      <c r="T351" t="str">
        <f t="shared" si="34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0"/>
        <v>42624.165972222225</v>
      </c>
      <c r="K352">
        <v>1470274509</v>
      </c>
      <c r="L352" s="10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5"/>
        <v>1.1476</v>
      </c>
      <c r="R352" s="6">
        <f t="shared" si="32"/>
        <v>129.81900452488688</v>
      </c>
      <c r="S352" t="str">
        <f t="shared" si="33"/>
        <v>film &amp; video</v>
      </c>
      <c r="T352" t="str">
        <f t="shared" si="34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0"/>
        <v>42467.923078703709</v>
      </c>
      <c r="K353">
        <v>1456614554</v>
      </c>
      <c r="L353" s="10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5"/>
        <v>1.2734117647058822</v>
      </c>
      <c r="R353" s="6">
        <f t="shared" si="32"/>
        <v>44.912863070539416</v>
      </c>
      <c r="S353" t="str">
        <f t="shared" si="33"/>
        <v>film &amp; video</v>
      </c>
      <c r="T353" t="str">
        <f t="shared" si="34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0"/>
        <v>41920.167453703703</v>
      </c>
      <c r="K354">
        <v>1410148868</v>
      </c>
      <c r="L354" s="10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5"/>
        <v>1.1656</v>
      </c>
      <c r="R354" s="6">
        <f t="shared" si="32"/>
        <v>40.755244755244753</v>
      </c>
      <c r="S354" t="str">
        <f t="shared" si="33"/>
        <v>film &amp; video</v>
      </c>
      <c r="T354" t="str">
        <f t="shared" si="34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0"/>
        <v>42327.833553240736</v>
      </c>
      <c r="K355">
        <v>1445367619</v>
      </c>
      <c r="L355" s="10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5"/>
        <v>1.0861819426615318</v>
      </c>
      <c r="R355" s="6">
        <f t="shared" si="32"/>
        <v>103.52394779771615</v>
      </c>
      <c r="S355" t="str">
        <f t="shared" si="33"/>
        <v>film &amp; video</v>
      </c>
      <c r="T355" t="str">
        <f t="shared" si="34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0"/>
        <v>42468.786122685182</v>
      </c>
      <c r="K356">
        <v>1457553121</v>
      </c>
      <c r="L356" s="10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5"/>
        <v>1.0394285714285714</v>
      </c>
      <c r="R356" s="6">
        <f t="shared" si="32"/>
        <v>125.44827586206897</v>
      </c>
      <c r="S356" t="str">
        <f t="shared" si="33"/>
        <v>film &amp; video</v>
      </c>
      <c r="T356" t="str">
        <f t="shared" si="34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0"/>
        <v>41974.3355787037</v>
      </c>
      <c r="K357">
        <v>1414738994</v>
      </c>
      <c r="L357" s="10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5"/>
        <v>1.1625714285714286</v>
      </c>
      <c r="R357" s="6">
        <f t="shared" si="32"/>
        <v>246.60606060606059</v>
      </c>
      <c r="S357" t="str">
        <f t="shared" si="33"/>
        <v>film &amp; video</v>
      </c>
      <c r="T357" t="str">
        <f t="shared" si="34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0"/>
        <v>42445.761493055557</v>
      </c>
      <c r="K358">
        <v>1455563793</v>
      </c>
      <c r="L358" s="10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5"/>
        <v>1.0269239999999999</v>
      </c>
      <c r="R358" s="6">
        <f t="shared" si="32"/>
        <v>79.401340206185566</v>
      </c>
      <c r="S358" t="str">
        <f t="shared" si="33"/>
        <v>film &amp; video</v>
      </c>
      <c r="T358" t="str">
        <f t="shared" si="34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0"/>
        <v>42118.222187499996</v>
      </c>
      <c r="K359">
        <v>1426396797</v>
      </c>
      <c r="L359" s="10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5"/>
        <v>1.74</v>
      </c>
      <c r="R359" s="6">
        <f t="shared" si="32"/>
        <v>86.138613861386133</v>
      </c>
      <c r="S359" t="str">
        <f t="shared" si="33"/>
        <v>film &amp; video</v>
      </c>
      <c r="T359" t="str">
        <f t="shared" si="34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0"/>
        <v>42536.625</v>
      </c>
      <c r="K360">
        <v>1463517521</v>
      </c>
      <c r="L360" s="10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5"/>
        <v>1.03088</v>
      </c>
      <c r="R360" s="6">
        <f t="shared" si="32"/>
        <v>193.04868913857678</v>
      </c>
      <c r="S360" t="str">
        <f t="shared" si="33"/>
        <v>film &amp; video</v>
      </c>
      <c r="T360" t="str">
        <f t="shared" si="34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0"/>
        <v>41957.216666666667</v>
      </c>
      <c r="K361">
        <v>1414028490</v>
      </c>
      <c r="L361" s="10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5"/>
        <v>1.0485537190082646</v>
      </c>
      <c r="R361" s="6">
        <f t="shared" si="32"/>
        <v>84.023178807947019</v>
      </c>
      <c r="S361" t="str">
        <f t="shared" si="33"/>
        <v>film &amp; video</v>
      </c>
      <c r="T361" t="str">
        <f t="shared" si="34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0"/>
        <v>42208.132638888885</v>
      </c>
      <c r="K362">
        <v>1433799180</v>
      </c>
      <c r="L362" s="10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5"/>
        <v>1.0137499999999999</v>
      </c>
      <c r="R362" s="6">
        <f t="shared" si="32"/>
        <v>139.82758620689654</v>
      </c>
      <c r="S362" t="str">
        <f t="shared" si="33"/>
        <v>film &amp; video</v>
      </c>
      <c r="T362" t="str">
        <f t="shared" si="34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0"/>
        <v>41966.042893518519</v>
      </c>
      <c r="K363">
        <v>1414108906</v>
      </c>
      <c r="L363" s="10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5"/>
        <v>1.1107699999999998</v>
      </c>
      <c r="R363" s="6">
        <f t="shared" si="32"/>
        <v>109.82189265536722</v>
      </c>
      <c r="S363" t="str">
        <f t="shared" si="33"/>
        <v>film &amp; video</v>
      </c>
      <c r="T363" t="str">
        <f t="shared" si="34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0"/>
        <v>41859</v>
      </c>
      <c r="K364">
        <v>1405573391</v>
      </c>
      <c r="L364" s="10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5"/>
        <v>1.2415933781686497</v>
      </c>
      <c r="R364" s="6">
        <f t="shared" si="32"/>
        <v>139.53488372093022</v>
      </c>
      <c r="S364" t="str">
        <f t="shared" si="33"/>
        <v>film &amp; video</v>
      </c>
      <c r="T364" t="str">
        <f t="shared" si="34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0"/>
        <v>40300.806944444441</v>
      </c>
      <c r="K365">
        <v>1268934736</v>
      </c>
      <c r="L365" s="10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5"/>
        <v>1.0133333333333334</v>
      </c>
      <c r="R365" s="6">
        <f t="shared" si="32"/>
        <v>347.84615384615387</v>
      </c>
      <c r="S365" t="str">
        <f t="shared" si="33"/>
        <v>film &amp; video</v>
      </c>
      <c r="T365" t="str">
        <f t="shared" si="34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0"/>
        <v>41811.165972222225</v>
      </c>
      <c r="K366">
        <v>1400704672</v>
      </c>
      <c r="L366" s="10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5"/>
        <v>1.1016142857142857</v>
      </c>
      <c r="R366" s="6">
        <f t="shared" si="32"/>
        <v>68.24159292035398</v>
      </c>
      <c r="S366" t="str">
        <f t="shared" si="33"/>
        <v>film &amp; video</v>
      </c>
      <c r="T366" t="str">
        <f t="shared" si="34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0"/>
        <v>41698.606469907405</v>
      </c>
      <c r="K367">
        <v>1391005999</v>
      </c>
      <c r="L367" s="10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5"/>
        <v>1.0397333333333334</v>
      </c>
      <c r="R367" s="6">
        <f t="shared" si="32"/>
        <v>239.93846153846152</v>
      </c>
      <c r="S367" t="str">
        <f t="shared" si="33"/>
        <v>film &amp; video</v>
      </c>
      <c r="T367" t="str">
        <f t="shared" si="34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0"/>
        <v>41049.793032407404</v>
      </c>
      <c r="K368">
        <v>1334948518</v>
      </c>
      <c r="L368" s="10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5"/>
        <v>1.013157894736842</v>
      </c>
      <c r="R368" s="6">
        <f t="shared" si="32"/>
        <v>287.31343283582089</v>
      </c>
      <c r="S368" t="str">
        <f t="shared" si="33"/>
        <v>film &amp; video</v>
      </c>
      <c r="T368" t="str">
        <f t="shared" si="34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0"/>
        <v>41395.207638888889</v>
      </c>
      <c r="K369">
        <v>1363960278</v>
      </c>
      <c r="L369" s="10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5"/>
        <v>1.033501</v>
      </c>
      <c r="R369" s="6">
        <f t="shared" si="32"/>
        <v>86.84882352941176</v>
      </c>
      <c r="S369" t="str">
        <f t="shared" si="33"/>
        <v>film &amp; video</v>
      </c>
      <c r="T369" t="str">
        <f t="shared" si="34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0"/>
        <v>42078.563912037032</v>
      </c>
      <c r="K370">
        <v>1423405922</v>
      </c>
      <c r="L370" s="10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5"/>
        <v>1.04112</v>
      </c>
      <c r="R370" s="6">
        <f t="shared" si="32"/>
        <v>81.84905660377359</v>
      </c>
      <c r="S370" t="str">
        <f t="shared" si="33"/>
        <v>film &amp; video</v>
      </c>
      <c r="T370" t="str">
        <f t="shared" si="34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0"/>
        <v>40923.551724537036</v>
      </c>
      <c r="K371">
        <v>1324041269</v>
      </c>
      <c r="L371" s="10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5"/>
        <v>1.1015569230769231</v>
      </c>
      <c r="R371" s="6">
        <f t="shared" si="32"/>
        <v>42.874970059880241</v>
      </c>
      <c r="S371" t="str">
        <f t="shared" si="33"/>
        <v>film &amp; video</v>
      </c>
      <c r="T371" t="str">
        <f t="shared" si="34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0"/>
        <v>42741.795138888891</v>
      </c>
      <c r="K372">
        <v>1481137500</v>
      </c>
      <c r="L372" s="10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5"/>
        <v>1.2202</v>
      </c>
      <c r="R372" s="6">
        <f t="shared" si="32"/>
        <v>709.41860465116281</v>
      </c>
      <c r="S372" t="str">
        <f t="shared" si="33"/>
        <v>film &amp; video</v>
      </c>
      <c r="T372" t="str">
        <f t="shared" si="34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0"/>
        <v>41306.767812500002</v>
      </c>
      <c r="K373">
        <v>1355855139</v>
      </c>
      <c r="L373" s="10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5"/>
        <v>1.1416866666666667</v>
      </c>
      <c r="R373" s="6">
        <f t="shared" si="32"/>
        <v>161.25517890772127</v>
      </c>
      <c r="S373" t="str">
        <f t="shared" si="33"/>
        <v>film &amp; video</v>
      </c>
      <c r="T373" t="str">
        <f t="shared" si="34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0"/>
        <v>42465.666666666672</v>
      </c>
      <c r="K374">
        <v>1456408244</v>
      </c>
      <c r="L374" s="10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5"/>
        <v>1.2533333333333334</v>
      </c>
      <c r="R374" s="6">
        <f t="shared" si="32"/>
        <v>41.777777777777779</v>
      </c>
      <c r="S374" t="str">
        <f t="shared" si="33"/>
        <v>film &amp; video</v>
      </c>
      <c r="T374" t="str">
        <f t="shared" si="34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0"/>
        <v>41108.91201388889</v>
      </c>
      <c r="K375">
        <v>1340056398</v>
      </c>
      <c r="L375" s="10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5"/>
        <v>1.0666666666666667</v>
      </c>
      <c r="R375" s="6">
        <f t="shared" si="32"/>
        <v>89.887640449438209</v>
      </c>
      <c r="S375" t="str">
        <f t="shared" si="33"/>
        <v>film &amp; video</v>
      </c>
      <c r="T375" t="str">
        <f t="shared" si="34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0"/>
        <v>40802.889247685183</v>
      </c>
      <c r="K376">
        <v>1312320031</v>
      </c>
      <c r="L376" s="10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5"/>
        <v>1.3065</v>
      </c>
      <c r="R376" s="6">
        <f t="shared" si="32"/>
        <v>45.051724137931032</v>
      </c>
      <c r="S376" t="str">
        <f t="shared" si="33"/>
        <v>film &amp; video</v>
      </c>
      <c r="T376" t="str">
        <f t="shared" si="34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0"/>
        <v>41699.720833333333</v>
      </c>
      <c r="K377">
        <v>1390088311</v>
      </c>
      <c r="L377" s="10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5"/>
        <v>1.2</v>
      </c>
      <c r="R377" s="6">
        <f t="shared" si="32"/>
        <v>42.857142857142854</v>
      </c>
      <c r="S377" t="str">
        <f t="shared" si="33"/>
        <v>film &amp; video</v>
      </c>
      <c r="T377" t="str">
        <f t="shared" si="34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0"/>
        <v>42607.452731481477</v>
      </c>
      <c r="K378">
        <v>1469443916</v>
      </c>
      <c r="L378" s="10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5"/>
        <v>1.0595918367346939</v>
      </c>
      <c r="R378" s="6">
        <f t="shared" si="32"/>
        <v>54.083333333333336</v>
      </c>
      <c r="S378" t="str">
        <f t="shared" si="33"/>
        <v>film &amp; video</v>
      </c>
      <c r="T378" t="str">
        <f t="shared" si="34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0"/>
        <v>42322.292361111111</v>
      </c>
      <c r="K379">
        <v>1444888868</v>
      </c>
      <c r="L379" s="10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5"/>
        <v>1.1439999999999999</v>
      </c>
      <c r="R379" s="6">
        <f t="shared" si="32"/>
        <v>103.21804511278195</v>
      </c>
      <c r="S379" t="str">
        <f t="shared" si="33"/>
        <v>film &amp; video</v>
      </c>
      <c r="T379" t="str">
        <f t="shared" si="34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0"/>
        <v>42394.994444444441</v>
      </c>
      <c r="K380">
        <v>1451655808</v>
      </c>
      <c r="L380" s="10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5"/>
        <v>1.1176666666666666</v>
      </c>
      <c r="R380" s="6">
        <f t="shared" si="32"/>
        <v>40.397590361445786</v>
      </c>
      <c r="S380" t="str">
        <f t="shared" si="33"/>
        <v>film &amp; video</v>
      </c>
      <c r="T380" t="str">
        <f t="shared" si="34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0"/>
        <v>41032.688333333332</v>
      </c>
      <c r="K381">
        <v>1332174672</v>
      </c>
      <c r="L381" s="10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5"/>
        <v>1.1608000000000001</v>
      </c>
      <c r="R381" s="6">
        <f t="shared" si="32"/>
        <v>116.85906040268456</v>
      </c>
      <c r="S381" t="str">
        <f t="shared" si="33"/>
        <v>film &amp; video</v>
      </c>
      <c r="T381" t="str">
        <f t="shared" si="34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0"/>
        <v>42392.719814814816</v>
      </c>
      <c r="K382">
        <v>1451409392</v>
      </c>
      <c r="L382" s="10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5"/>
        <v>1.415</v>
      </c>
      <c r="R382" s="6">
        <f t="shared" si="32"/>
        <v>115.51020408163265</v>
      </c>
      <c r="S382" t="str">
        <f t="shared" si="33"/>
        <v>film &amp; video</v>
      </c>
      <c r="T382" t="str">
        <f t="shared" si="34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0"/>
        <v>41120.208333333336</v>
      </c>
      <c r="K383">
        <v>1340642717</v>
      </c>
      <c r="L383" s="10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5"/>
        <v>1.0472999999999999</v>
      </c>
      <c r="R383" s="6">
        <f t="shared" si="32"/>
        <v>104.31274900398407</v>
      </c>
      <c r="S383" t="str">
        <f t="shared" si="33"/>
        <v>film &amp; video</v>
      </c>
      <c r="T383" t="str">
        <f t="shared" si="34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0"/>
        <v>41158.709490740745</v>
      </c>
      <c r="K384">
        <v>1345741300</v>
      </c>
      <c r="L384" s="10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5"/>
        <v>2.5583333333333331</v>
      </c>
      <c r="R384" s="6">
        <f t="shared" si="32"/>
        <v>69.772727272727266</v>
      </c>
      <c r="S384" t="str">
        <f t="shared" si="33"/>
        <v>film &amp; video</v>
      </c>
      <c r="T384" t="str">
        <f t="shared" si="34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0"/>
        <v>41778.117581018516</v>
      </c>
      <c r="K385">
        <v>1398480559</v>
      </c>
      <c r="L385" s="10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5"/>
        <v>2.0670670670670672</v>
      </c>
      <c r="R385" s="6">
        <f t="shared" si="32"/>
        <v>43.020833333333336</v>
      </c>
      <c r="S385" t="str">
        <f t="shared" si="33"/>
        <v>film &amp; video</v>
      </c>
      <c r="T385" t="str">
        <f t="shared" si="34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ref="J386:J449" si="36">(((I386/60)/60)/24)+DATE(1970,1,1)</f>
        <v>42010.781793981485</v>
      </c>
      <c r="K386">
        <v>1417977947</v>
      </c>
      <c r="L386" s="10">
        <f t="shared" ref="L386:L449" si="37">(((K386/60)/60)/24)+DATE(1970,1,1)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5"/>
        <v>1.1210500000000001</v>
      </c>
      <c r="R386" s="6">
        <f t="shared" ref="R386:R449" si="38">E386/N386</f>
        <v>58.540469973890339</v>
      </c>
      <c r="S386" t="str">
        <f t="shared" ref="S386:S449" si="39">LEFT(P386,SEARCH("/",P386)-1)</f>
        <v>film &amp; video</v>
      </c>
      <c r="T386" t="str">
        <f t="shared" ref="T386:T449" si="40">RIGHT(P386,LEN(P386)-SEARCH("/",P386))</f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si="36"/>
        <v>41964.626168981486</v>
      </c>
      <c r="K387">
        <v>1413986501</v>
      </c>
      <c r="L387" s="10">
        <f t="shared" si="37"/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41">IF(D387=0,0%,(E387/D387))</f>
        <v>1.05982</v>
      </c>
      <c r="R387" s="6">
        <f t="shared" si="38"/>
        <v>111.79535864978902</v>
      </c>
      <c r="S387" t="str">
        <f t="shared" si="39"/>
        <v>film &amp; video</v>
      </c>
      <c r="T387" t="str">
        <f t="shared" si="40"/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6"/>
        <v>42226.951284722221</v>
      </c>
      <c r="K388">
        <v>1437950991</v>
      </c>
      <c r="L388" s="10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41"/>
        <v>1.0016666666666667</v>
      </c>
      <c r="R388" s="6">
        <f t="shared" si="38"/>
        <v>46.230769230769234</v>
      </c>
      <c r="S388" t="str">
        <f t="shared" si="39"/>
        <v>film &amp; video</v>
      </c>
      <c r="T388" t="str">
        <f t="shared" si="40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6"/>
        <v>42231.25</v>
      </c>
      <c r="K389">
        <v>1436976858</v>
      </c>
      <c r="L389" s="10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41"/>
        <v>2.1398947368421051</v>
      </c>
      <c r="R389" s="6">
        <f t="shared" si="38"/>
        <v>144.69039145907473</v>
      </c>
      <c r="S389" t="str">
        <f t="shared" si="39"/>
        <v>film &amp; video</v>
      </c>
      <c r="T389" t="str">
        <f t="shared" si="40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6"/>
        <v>42579.076157407413</v>
      </c>
      <c r="K390">
        <v>1467078580</v>
      </c>
      <c r="L390" s="10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41"/>
        <v>1.2616000000000001</v>
      </c>
      <c r="R390" s="6">
        <f t="shared" si="38"/>
        <v>88.845070422535215</v>
      </c>
      <c r="S390" t="str">
        <f t="shared" si="39"/>
        <v>film &amp; video</v>
      </c>
      <c r="T390" t="str">
        <f t="shared" si="40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6"/>
        <v>41705.957638888889</v>
      </c>
      <c r="K391">
        <v>1391477450</v>
      </c>
      <c r="L391" s="10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41"/>
        <v>1.8153547058823529</v>
      </c>
      <c r="R391" s="6">
        <f t="shared" si="38"/>
        <v>81.75107284768211</v>
      </c>
      <c r="S391" t="str">
        <f t="shared" si="39"/>
        <v>film &amp; video</v>
      </c>
      <c r="T391" t="str">
        <f t="shared" si="40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6"/>
        <v>42132.036712962959</v>
      </c>
      <c r="K392">
        <v>1429318372</v>
      </c>
      <c r="L392" s="10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41"/>
        <v>1</v>
      </c>
      <c r="R392" s="6">
        <f t="shared" si="38"/>
        <v>71.428571428571431</v>
      </c>
      <c r="S392" t="str">
        <f t="shared" si="39"/>
        <v>film &amp; video</v>
      </c>
      <c r="T392" t="str">
        <f t="shared" si="40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6"/>
        <v>40895.040972222225</v>
      </c>
      <c r="K393">
        <v>1321578051</v>
      </c>
      <c r="L393" s="10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41"/>
        <v>1.0061</v>
      </c>
      <c r="R393" s="6">
        <f t="shared" si="38"/>
        <v>104.25906735751295</v>
      </c>
      <c r="S393" t="str">
        <f t="shared" si="39"/>
        <v>film &amp; video</v>
      </c>
      <c r="T393" t="str">
        <f t="shared" si="40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6"/>
        <v>40794.125</v>
      </c>
      <c r="K394">
        <v>1312823571</v>
      </c>
      <c r="L394" s="10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41"/>
        <v>1.009027027027027</v>
      </c>
      <c r="R394" s="6">
        <f t="shared" si="38"/>
        <v>90.616504854368927</v>
      </c>
      <c r="S394" t="str">
        <f t="shared" si="39"/>
        <v>film &amp; video</v>
      </c>
      <c r="T394" t="str">
        <f t="shared" si="40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6"/>
        <v>41557.708935185183</v>
      </c>
      <c r="K395">
        <v>1378746052</v>
      </c>
      <c r="L395" s="10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41"/>
        <v>1.10446</v>
      </c>
      <c r="R395" s="6">
        <f t="shared" si="38"/>
        <v>157.33048433048432</v>
      </c>
      <c r="S395" t="str">
        <f t="shared" si="39"/>
        <v>film &amp; video</v>
      </c>
      <c r="T395" t="str">
        <f t="shared" si="40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6"/>
        <v>42477.776412037041</v>
      </c>
      <c r="K396">
        <v>1455737882</v>
      </c>
      <c r="L396" s="10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41"/>
        <v>1.118936170212766</v>
      </c>
      <c r="R396" s="6">
        <f t="shared" si="38"/>
        <v>105.18</v>
      </c>
      <c r="S396" t="str">
        <f t="shared" si="39"/>
        <v>film &amp; video</v>
      </c>
      <c r="T396" t="str">
        <f t="shared" si="40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6"/>
        <v>41026.897222222222</v>
      </c>
      <c r="K397">
        <v>1332452960</v>
      </c>
      <c r="L397" s="10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41"/>
        <v>1.0804450000000001</v>
      </c>
      <c r="R397" s="6">
        <f t="shared" si="38"/>
        <v>58.719836956521746</v>
      </c>
      <c r="S397" t="str">
        <f t="shared" si="39"/>
        <v>film &amp; video</v>
      </c>
      <c r="T397" t="str">
        <f t="shared" si="40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6"/>
        <v>41097.564884259256</v>
      </c>
      <c r="K398">
        <v>1340372006</v>
      </c>
      <c r="L398" s="10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41"/>
        <v>1.0666666666666667</v>
      </c>
      <c r="R398" s="6">
        <f t="shared" si="38"/>
        <v>81.632653061224488</v>
      </c>
      <c r="S398" t="str">
        <f t="shared" si="39"/>
        <v>film &amp; video</v>
      </c>
      <c r="T398" t="str">
        <f t="shared" si="40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6"/>
        <v>40422.155555555553</v>
      </c>
      <c r="K399">
        <v>1279651084</v>
      </c>
      <c r="L399" s="10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41"/>
        <v>1.0390027322404372</v>
      </c>
      <c r="R399" s="6">
        <f t="shared" si="38"/>
        <v>56.460043668122275</v>
      </c>
      <c r="S399" t="str">
        <f t="shared" si="39"/>
        <v>film &amp; video</v>
      </c>
      <c r="T399" t="str">
        <f t="shared" si="40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6"/>
        <v>42123.793124999997</v>
      </c>
      <c r="K400">
        <v>1426446126</v>
      </c>
      <c r="L400" s="10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41"/>
        <v>1.2516</v>
      </c>
      <c r="R400" s="6">
        <f t="shared" si="38"/>
        <v>140.1044776119403</v>
      </c>
      <c r="S400" t="str">
        <f t="shared" si="39"/>
        <v>film &amp; video</v>
      </c>
      <c r="T400" t="str">
        <f t="shared" si="40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6"/>
        <v>42718.5</v>
      </c>
      <c r="K401">
        <v>1479070867</v>
      </c>
      <c r="L401" s="10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41"/>
        <v>1.0680499999999999</v>
      </c>
      <c r="R401" s="6">
        <f t="shared" si="38"/>
        <v>224.85263157894738</v>
      </c>
      <c r="S401" t="str">
        <f t="shared" si="39"/>
        <v>film &amp; video</v>
      </c>
      <c r="T401" t="str">
        <f t="shared" si="40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6"/>
        <v>41776.145833333336</v>
      </c>
      <c r="K402">
        <v>1397661347</v>
      </c>
      <c r="L402" s="10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41"/>
        <v>1.1230249999999999</v>
      </c>
      <c r="R402" s="6">
        <f t="shared" si="38"/>
        <v>181.13306451612902</v>
      </c>
      <c r="S402" t="str">
        <f t="shared" si="39"/>
        <v>film &amp; video</v>
      </c>
      <c r="T402" t="str">
        <f t="shared" si="40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6"/>
        <v>40762.842245370368</v>
      </c>
      <c r="K403">
        <v>1310155970</v>
      </c>
      <c r="L403" s="10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41"/>
        <v>1.0381199999999999</v>
      </c>
      <c r="R403" s="6">
        <f t="shared" si="38"/>
        <v>711.04109589041093</v>
      </c>
      <c r="S403" t="str">
        <f t="shared" si="39"/>
        <v>film &amp; video</v>
      </c>
      <c r="T403" t="str">
        <f t="shared" si="40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6"/>
        <v>42313.58121527778</v>
      </c>
      <c r="K404">
        <v>1444913817</v>
      </c>
      <c r="L404" s="10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41"/>
        <v>1.4165000000000001</v>
      </c>
      <c r="R404" s="6">
        <f t="shared" si="38"/>
        <v>65.883720930232556</v>
      </c>
      <c r="S404" t="str">
        <f t="shared" si="39"/>
        <v>film &amp; video</v>
      </c>
      <c r="T404" t="str">
        <f t="shared" si="40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6"/>
        <v>40765.297222222223</v>
      </c>
      <c r="K405">
        <v>1308900441</v>
      </c>
      <c r="L405" s="10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41"/>
        <v>1.0526</v>
      </c>
      <c r="R405" s="6">
        <f t="shared" si="38"/>
        <v>75.185714285714283</v>
      </c>
      <c r="S405" t="str">
        <f t="shared" si="39"/>
        <v>film &amp; video</v>
      </c>
      <c r="T405" t="str">
        <f t="shared" si="40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6"/>
        <v>41675.961111111108</v>
      </c>
      <c r="K406">
        <v>1389107062</v>
      </c>
      <c r="L406" s="10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41"/>
        <v>1.0309142857142857</v>
      </c>
      <c r="R406" s="6">
        <f t="shared" si="38"/>
        <v>133.14391143911439</v>
      </c>
      <c r="S406" t="str">
        <f t="shared" si="39"/>
        <v>film &amp; video</v>
      </c>
      <c r="T406" t="str">
        <f t="shared" si="40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6"/>
        <v>41704.08494212963</v>
      </c>
      <c r="K407">
        <v>1391479339</v>
      </c>
      <c r="L407" s="10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41"/>
        <v>1.0765957446808512</v>
      </c>
      <c r="R407" s="6">
        <f t="shared" si="38"/>
        <v>55.2</v>
      </c>
      <c r="S407" t="str">
        <f t="shared" si="39"/>
        <v>film &amp; video</v>
      </c>
      <c r="T407" t="str">
        <f t="shared" si="40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6"/>
        <v>40672.249305555553</v>
      </c>
      <c r="K408">
        <v>1301975637</v>
      </c>
      <c r="L408" s="10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41"/>
        <v>1.0770464285714285</v>
      </c>
      <c r="R408" s="6">
        <f t="shared" si="38"/>
        <v>86.163714285714292</v>
      </c>
      <c r="S408" t="str">
        <f t="shared" si="39"/>
        <v>film &amp; video</v>
      </c>
      <c r="T408" t="str">
        <f t="shared" si="40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6"/>
        <v>40866.912615740745</v>
      </c>
      <c r="K409">
        <v>1316552050</v>
      </c>
      <c r="L409" s="10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41"/>
        <v>1.0155000000000001</v>
      </c>
      <c r="R409" s="6">
        <f t="shared" si="38"/>
        <v>92.318181818181813</v>
      </c>
      <c r="S409" t="str">
        <f t="shared" si="39"/>
        <v>film &amp; video</v>
      </c>
      <c r="T409" t="str">
        <f t="shared" si="40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6"/>
        <v>41583.777662037035</v>
      </c>
      <c r="K410">
        <v>1380217190</v>
      </c>
      <c r="L410" s="10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41"/>
        <v>1.0143766666666667</v>
      </c>
      <c r="R410" s="6">
        <f t="shared" si="38"/>
        <v>160.16473684210527</v>
      </c>
      <c r="S410" t="str">
        <f t="shared" si="39"/>
        <v>film &amp; video</v>
      </c>
      <c r="T410" t="str">
        <f t="shared" si="40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6"/>
        <v>42573.862777777773</v>
      </c>
      <c r="K411">
        <v>1466628144</v>
      </c>
      <c r="L411" s="10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41"/>
        <v>1.3680000000000001</v>
      </c>
      <c r="R411" s="6">
        <f t="shared" si="38"/>
        <v>45.6</v>
      </c>
      <c r="S411" t="str">
        <f t="shared" si="39"/>
        <v>film &amp; video</v>
      </c>
      <c r="T411" t="str">
        <f t="shared" si="40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6"/>
        <v>42173.981446759266</v>
      </c>
      <c r="K412">
        <v>1429486397</v>
      </c>
      <c r="L412" s="10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41"/>
        <v>1.2829999999999999</v>
      </c>
      <c r="R412" s="6">
        <f t="shared" si="38"/>
        <v>183.28571428571428</v>
      </c>
      <c r="S412" t="str">
        <f t="shared" si="39"/>
        <v>film &amp; video</v>
      </c>
      <c r="T412" t="str">
        <f t="shared" si="40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6"/>
        <v>41630.208333333336</v>
      </c>
      <c r="K413">
        <v>1384920804</v>
      </c>
      <c r="L413" s="10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41"/>
        <v>1.0105</v>
      </c>
      <c r="R413" s="6">
        <f t="shared" si="38"/>
        <v>125.78838174273859</v>
      </c>
      <c r="S413" t="str">
        <f t="shared" si="39"/>
        <v>film &amp; video</v>
      </c>
      <c r="T413" t="str">
        <f t="shared" si="40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6"/>
        <v>41115.742800925924</v>
      </c>
      <c r="K414">
        <v>1341856178</v>
      </c>
      <c r="L414" s="10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41"/>
        <v>1.2684</v>
      </c>
      <c r="R414" s="6">
        <f t="shared" si="38"/>
        <v>57.654545454545456</v>
      </c>
      <c r="S414" t="str">
        <f t="shared" si="39"/>
        <v>film &amp; video</v>
      </c>
      <c r="T414" t="str">
        <f t="shared" si="40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6"/>
        <v>41109.877442129626</v>
      </c>
      <c r="K415">
        <v>1340139811</v>
      </c>
      <c r="L415" s="10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41"/>
        <v>1.0508593749999999</v>
      </c>
      <c r="R415" s="6">
        <f t="shared" si="38"/>
        <v>78.660818713450297</v>
      </c>
      <c r="S415" t="str">
        <f t="shared" si="39"/>
        <v>film &amp; video</v>
      </c>
      <c r="T415" t="str">
        <f t="shared" si="40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6"/>
        <v>41559.063252314816</v>
      </c>
      <c r="K416">
        <v>1378949465</v>
      </c>
      <c r="L416" s="10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41"/>
        <v>1.0285405405405406</v>
      </c>
      <c r="R416" s="6">
        <f t="shared" si="38"/>
        <v>91.480769230769226</v>
      </c>
      <c r="S416" t="str">
        <f t="shared" si="39"/>
        <v>film &amp; video</v>
      </c>
      <c r="T416" t="str">
        <f t="shared" si="40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6"/>
        <v>41929.5</v>
      </c>
      <c r="K417">
        <v>1411417602</v>
      </c>
      <c r="L417" s="10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41"/>
        <v>1.0214714285714286</v>
      </c>
      <c r="R417" s="6">
        <f t="shared" si="38"/>
        <v>68.09809523809524</v>
      </c>
      <c r="S417" t="str">
        <f t="shared" si="39"/>
        <v>film &amp; video</v>
      </c>
      <c r="T417" t="str">
        <f t="shared" si="40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6"/>
        <v>41678.396192129629</v>
      </c>
      <c r="K418">
        <v>1389259831</v>
      </c>
      <c r="L418" s="10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41"/>
        <v>1.2021700000000002</v>
      </c>
      <c r="R418" s="6">
        <f t="shared" si="38"/>
        <v>48.086800000000004</v>
      </c>
      <c r="S418" t="str">
        <f t="shared" si="39"/>
        <v>film &amp; video</v>
      </c>
      <c r="T418" t="str">
        <f t="shared" si="40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6"/>
        <v>41372.189583333333</v>
      </c>
      <c r="K419">
        <v>1364426260</v>
      </c>
      <c r="L419" s="10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41"/>
        <v>1.0024761904761905</v>
      </c>
      <c r="R419" s="6">
        <f t="shared" si="38"/>
        <v>202.42307692307693</v>
      </c>
      <c r="S419" t="str">
        <f t="shared" si="39"/>
        <v>film &amp; video</v>
      </c>
      <c r="T419" t="str">
        <f t="shared" si="40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6"/>
        <v>42208.282372685186</v>
      </c>
      <c r="K420">
        <v>1435041997</v>
      </c>
      <c r="L420" s="10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41"/>
        <v>1.0063392857142857</v>
      </c>
      <c r="R420" s="6">
        <f t="shared" si="38"/>
        <v>216.75</v>
      </c>
      <c r="S420" t="str">
        <f t="shared" si="39"/>
        <v>film &amp; video</v>
      </c>
      <c r="T420" t="str">
        <f t="shared" si="40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6"/>
        <v>41454.842442129629</v>
      </c>
      <c r="K421">
        <v>1367352787</v>
      </c>
      <c r="L421" s="10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41"/>
        <v>1.004375</v>
      </c>
      <c r="R421" s="6">
        <f t="shared" si="38"/>
        <v>110.06849315068493</v>
      </c>
      <c r="S421" t="str">
        <f t="shared" si="39"/>
        <v>film &amp; video</v>
      </c>
      <c r="T421" t="str">
        <f t="shared" si="40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6"/>
        <v>41712.194803240738</v>
      </c>
      <c r="K422">
        <v>1392183631</v>
      </c>
      <c r="L422" s="10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41"/>
        <v>4.3939393939393936E-3</v>
      </c>
      <c r="R422" s="6">
        <f t="shared" si="38"/>
        <v>4.833333333333333</v>
      </c>
      <c r="S422" t="str">
        <f t="shared" si="39"/>
        <v>film &amp; video</v>
      </c>
      <c r="T422" t="str">
        <f t="shared" si="40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6"/>
        <v>42237.491388888884</v>
      </c>
      <c r="K423">
        <v>1434973656</v>
      </c>
      <c r="L423" s="10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41"/>
        <v>2.0066666666666667E-2</v>
      </c>
      <c r="R423" s="6">
        <f t="shared" si="38"/>
        <v>50.166666666666664</v>
      </c>
      <c r="S423" t="str">
        <f t="shared" si="39"/>
        <v>film &amp; video</v>
      </c>
      <c r="T423" t="str">
        <f t="shared" si="40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6"/>
        <v>41893.260381944441</v>
      </c>
      <c r="K424">
        <v>1407824097</v>
      </c>
      <c r="L424" s="10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41"/>
        <v>1.0749999999999999E-2</v>
      </c>
      <c r="R424" s="6">
        <f t="shared" si="38"/>
        <v>35.833333333333336</v>
      </c>
      <c r="S424" t="str">
        <f t="shared" si="39"/>
        <v>film &amp; video</v>
      </c>
      <c r="T424" t="str">
        <f t="shared" si="40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6"/>
        <v>41430.92627314815</v>
      </c>
      <c r="K425">
        <v>1367878430</v>
      </c>
      <c r="L425" s="10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41"/>
        <v>7.6499999999999997E-3</v>
      </c>
      <c r="R425" s="6">
        <f t="shared" si="38"/>
        <v>11.76923076923077</v>
      </c>
      <c r="S425" t="str">
        <f t="shared" si="39"/>
        <v>film &amp; video</v>
      </c>
      <c r="T425" t="str">
        <f t="shared" si="40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6"/>
        <v>40994.334479166668</v>
      </c>
      <c r="K426">
        <v>1327568499</v>
      </c>
      <c r="L426" s="10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41"/>
        <v>6.7966666666666675E-2</v>
      </c>
      <c r="R426" s="6">
        <f t="shared" si="38"/>
        <v>40.78</v>
      </c>
      <c r="S426" t="str">
        <f t="shared" si="39"/>
        <v>film &amp; video</v>
      </c>
      <c r="T426" t="str">
        <f t="shared" si="40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6"/>
        <v>42335.902824074074</v>
      </c>
      <c r="K427">
        <v>1443472804</v>
      </c>
      <c r="L427" s="10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41"/>
        <v>1.2E-4</v>
      </c>
      <c r="R427" s="6">
        <f t="shared" si="38"/>
        <v>3</v>
      </c>
      <c r="S427" t="str">
        <f t="shared" si="39"/>
        <v>film &amp; video</v>
      </c>
      <c r="T427" t="str">
        <f t="shared" si="40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6"/>
        <v>42430.711967592593</v>
      </c>
      <c r="K428">
        <v>1454259914</v>
      </c>
      <c r="L428" s="10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41"/>
        <v>1.3299999999999999E-2</v>
      </c>
      <c r="R428" s="6">
        <f t="shared" si="38"/>
        <v>16.625</v>
      </c>
      <c r="S428" t="str">
        <f t="shared" si="39"/>
        <v>film &amp; video</v>
      </c>
      <c r="T428" t="str">
        <f t="shared" si="40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6"/>
        <v>42299.790972222225</v>
      </c>
      <c r="K429">
        <v>1444340940</v>
      </c>
      <c r="L429" s="10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41"/>
        <v>0</v>
      </c>
      <c r="R429" s="6" t="e">
        <f t="shared" si="38"/>
        <v>#DIV/0!</v>
      </c>
      <c r="S429" t="str">
        <f t="shared" si="39"/>
        <v>film &amp; video</v>
      </c>
      <c r="T429" t="str">
        <f t="shared" si="40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6"/>
        <v>41806.916666666664</v>
      </c>
      <c r="K430">
        <v>1400523845</v>
      </c>
      <c r="L430" s="10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41"/>
        <v>5.6333333333333332E-2</v>
      </c>
      <c r="R430" s="6">
        <f t="shared" si="38"/>
        <v>52</v>
      </c>
      <c r="S430" t="str">
        <f t="shared" si="39"/>
        <v>film &amp; video</v>
      </c>
      <c r="T430" t="str">
        <f t="shared" si="40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6"/>
        <v>40144.207638888889</v>
      </c>
      <c r="K431">
        <v>1252964282</v>
      </c>
      <c r="L431" s="10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41"/>
        <v>0</v>
      </c>
      <c r="R431" s="6" t="e">
        <f t="shared" si="38"/>
        <v>#DIV/0!</v>
      </c>
      <c r="S431" t="str">
        <f t="shared" si="39"/>
        <v>film &amp; video</v>
      </c>
      <c r="T431" t="str">
        <f t="shared" si="40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6"/>
        <v>41528.107256944444</v>
      </c>
      <c r="K432">
        <v>1377570867</v>
      </c>
      <c r="L432" s="10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41"/>
        <v>2.4E-2</v>
      </c>
      <c r="R432" s="6">
        <f t="shared" si="38"/>
        <v>4.8</v>
      </c>
      <c r="S432" t="str">
        <f t="shared" si="39"/>
        <v>film &amp; video</v>
      </c>
      <c r="T432" t="str">
        <f t="shared" si="40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6"/>
        <v>42556.871331018512</v>
      </c>
      <c r="K433">
        <v>1465160083</v>
      </c>
      <c r="L433" s="10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41"/>
        <v>0.13833333333333334</v>
      </c>
      <c r="R433" s="6">
        <f t="shared" si="38"/>
        <v>51.875</v>
      </c>
      <c r="S433" t="str">
        <f t="shared" si="39"/>
        <v>film &amp; video</v>
      </c>
      <c r="T433" t="str">
        <f t="shared" si="40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6"/>
        <v>42298.726631944446</v>
      </c>
      <c r="K434">
        <v>1440264381</v>
      </c>
      <c r="L434" s="10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41"/>
        <v>9.5000000000000001E-2</v>
      </c>
      <c r="R434" s="6">
        <f t="shared" si="38"/>
        <v>71.25</v>
      </c>
      <c r="S434" t="str">
        <f t="shared" si="39"/>
        <v>film &amp; video</v>
      </c>
      <c r="T434" t="str">
        <f t="shared" si="40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6"/>
        <v>42288.629884259266</v>
      </c>
      <c r="K435">
        <v>1439392022</v>
      </c>
      <c r="L435" s="10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41"/>
        <v>0</v>
      </c>
      <c r="R435" s="6" t="e">
        <f t="shared" si="38"/>
        <v>#DIV/0!</v>
      </c>
      <c r="S435" t="str">
        <f t="shared" si="39"/>
        <v>film &amp; video</v>
      </c>
      <c r="T435" t="str">
        <f t="shared" si="40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6"/>
        <v>41609.876180555555</v>
      </c>
      <c r="K436">
        <v>1383076902</v>
      </c>
      <c r="L436" s="10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41"/>
        <v>0.05</v>
      </c>
      <c r="R436" s="6">
        <f t="shared" si="38"/>
        <v>62.5</v>
      </c>
      <c r="S436" t="str">
        <f t="shared" si="39"/>
        <v>film &amp; video</v>
      </c>
      <c r="T436" t="str">
        <f t="shared" si="40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6"/>
        <v>41530.747453703705</v>
      </c>
      <c r="K437">
        <v>1376502980</v>
      </c>
      <c r="L437" s="10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41"/>
        <v>2.7272727272727273E-5</v>
      </c>
      <c r="R437" s="6">
        <f t="shared" si="38"/>
        <v>1</v>
      </c>
      <c r="S437" t="str">
        <f t="shared" si="39"/>
        <v>film &amp; video</v>
      </c>
      <c r="T437" t="str">
        <f t="shared" si="40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6"/>
        <v>41486.36241898148</v>
      </c>
      <c r="K438">
        <v>1372668113</v>
      </c>
      <c r="L438" s="10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41"/>
        <v>0</v>
      </c>
      <c r="R438" s="6" t="e">
        <f t="shared" si="38"/>
        <v>#DIV/0!</v>
      </c>
      <c r="S438" t="str">
        <f t="shared" si="39"/>
        <v>film &amp; video</v>
      </c>
      <c r="T438" t="str">
        <f t="shared" si="40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6"/>
        <v>42651.31858796296</v>
      </c>
      <c r="K439">
        <v>1470728326</v>
      </c>
      <c r="L439" s="10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41"/>
        <v>0</v>
      </c>
      <c r="R439" s="6" t="e">
        <f t="shared" si="38"/>
        <v>#DIV/0!</v>
      </c>
      <c r="S439" t="str">
        <f t="shared" si="39"/>
        <v>film &amp; video</v>
      </c>
      <c r="T439" t="str">
        <f t="shared" si="40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6"/>
        <v>42326.302754629629</v>
      </c>
      <c r="K440">
        <v>1445235358</v>
      </c>
      <c r="L440" s="10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41"/>
        <v>9.3799999999999994E-2</v>
      </c>
      <c r="R440" s="6">
        <f t="shared" si="38"/>
        <v>170.54545454545453</v>
      </c>
      <c r="S440" t="str">
        <f t="shared" si="39"/>
        <v>film &amp; video</v>
      </c>
      <c r="T440" t="str">
        <f t="shared" si="40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6"/>
        <v>41929.761782407404</v>
      </c>
      <c r="K441">
        <v>1412705818</v>
      </c>
      <c r="L441" s="10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41"/>
        <v>0</v>
      </c>
      <c r="R441" s="6" t="e">
        <f t="shared" si="38"/>
        <v>#DIV/0!</v>
      </c>
      <c r="S441" t="str">
        <f t="shared" si="39"/>
        <v>film &amp; video</v>
      </c>
      <c r="T441" t="str">
        <f t="shared" si="40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6"/>
        <v>42453.943900462968</v>
      </c>
      <c r="K442">
        <v>1456270753</v>
      </c>
      <c r="L442" s="10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41"/>
        <v>1E-3</v>
      </c>
      <c r="R442" s="6">
        <f t="shared" si="38"/>
        <v>5</v>
      </c>
      <c r="S442" t="str">
        <f t="shared" si="39"/>
        <v>film &amp; video</v>
      </c>
      <c r="T442" t="str">
        <f t="shared" si="40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6"/>
        <v>41580.793935185182</v>
      </c>
      <c r="K443">
        <v>1380826996</v>
      </c>
      <c r="L443" s="10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41"/>
        <v>0</v>
      </c>
      <c r="R443" s="6" t="e">
        <f t="shared" si="38"/>
        <v>#DIV/0!</v>
      </c>
      <c r="S443" t="str">
        <f t="shared" si="39"/>
        <v>film &amp; video</v>
      </c>
      <c r="T443" t="str">
        <f t="shared" si="40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6"/>
        <v>42054.888692129629</v>
      </c>
      <c r="K444">
        <v>1421788783</v>
      </c>
      <c r="L444" s="10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41"/>
        <v>0.39358823529411763</v>
      </c>
      <c r="R444" s="6">
        <f t="shared" si="38"/>
        <v>393.58823529411762</v>
      </c>
      <c r="S444" t="str">
        <f t="shared" si="39"/>
        <v>film &amp; video</v>
      </c>
      <c r="T444" t="str">
        <f t="shared" si="40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6"/>
        <v>41680.015057870369</v>
      </c>
      <c r="K445">
        <v>1389399701</v>
      </c>
      <c r="L445" s="10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41"/>
        <v>1E-3</v>
      </c>
      <c r="R445" s="6">
        <f t="shared" si="38"/>
        <v>5</v>
      </c>
      <c r="S445" t="str">
        <f t="shared" si="39"/>
        <v>film &amp; video</v>
      </c>
      <c r="T445" t="str">
        <f t="shared" si="40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6"/>
        <v>40954.906956018516</v>
      </c>
      <c r="K446">
        <v>1324158361</v>
      </c>
      <c r="L446" s="10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41"/>
        <v>0.05</v>
      </c>
      <c r="R446" s="6">
        <f t="shared" si="38"/>
        <v>50</v>
      </c>
      <c r="S446" t="str">
        <f t="shared" si="39"/>
        <v>film &amp; video</v>
      </c>
      <c r="T446" t="str">
        <f t="shared" si="40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6"/>
        <v>42145.335358796292</v>
      </c>
      <c r="K447">
        <v>1430899375</v>
      </c>
      <c r="L447" s="10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41"/>
        <v>3.3333333333333335E-5</v>
      </c>
      <c r="R447" s="6">
        <f t="shared" si="38"/>
        <v>1</v>
      </c>
      <c r="S447" t="str">
        <f t="shared" si="39"/>
        <v>film &amp; video</v>
      </c>
      <c r="T447" t="str">
        <f t="shared" si="40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6"/>
        <v>42067.083564814813</v>
      </c>
      <c r="K448">
        <v>1422842420</v>
      </c>
      <c r="L448" s="10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41"/>
        <v>7.2952380952380949E-2</v>
      </c>
      <c r="R448" s="6">
        <f t="shared" si="38"/>
        <v>47.875</v>
      </c>
      <c r="S448" t="str">
        <f t="shared" si="39"/>
        <v>film &amp; video</v>
      </c>
      <c r="T448" t="str">
        <f t="shared" si="40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6"/>
        <v>41356.513460648144</v>
      </c>
      <c r="K449">
        <v>1361884763</v>
      </c>
      <c r="L449" s="10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41"/>
        <v>1.6666666666666666E-4</v>
      </c>
      <c r="R449" s="6">
        <f t="shared" si="38"/>
        <v>5</v>
      </c>
      <c r="S449" t="str">
        <f t="shared" si="39"/>
        <v>film &amp; video</v>
      </c>
      <c r="T449" t="str">
        <f t="shared" si="40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ref="J450:J513" si="42">(((I450/60)/60)/24)+DATE(1970,1,1)</f>
        <v>41773.758043981477</v>
      </c>
      <c r="K450">
        <v>1398363095</v>
      </c>
      <c r="L450" s="10">
        <f t="shared" ref="L450:L513" si="43">(((K450/60)/60)/24)+DATE(1970,1,1)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41"/>
        <v>3.2804E-2</v>
      </c>
      <c r="R450" s="6">
        <f t="shared" ref="R450:R513" si="44">E450/N450</f>
        <v>20.502500000000001</v>
      </c>
      <c r="S450" t="str">
        <f t="shared" ref="S450:S513" si="45">LEFT(P450,SEARCH("/",P450)-1)</f>
        <v>film &amp; video</v>
      </c>
      <c r="T450" t="str">
        <f t="shared" ref="T450:T513" si="46">RIGHT(P450,LEN(P450)-SEARCH("/",P450))</f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si="42"/>
        <v>41564.568113425928</v>
      </c>
      <c r="K451">
        <v>1379425085</v>
      </c>
      <c r="L451" s="10">
        <f t="shared" si="43"/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7">IF(D451=0,0%,(E451/D451))</f>
        <v>2.2499999999999999E-2</v>
      </c>
      <c r="R451" s="6">
        <f t="shared" si="44"/>
        <v>9</v>
      </c>
      <c r="S451" t="str">
        <f t="shared" si="45"/>
        <v>film &amp; video</v>
      </c>
      <c r="T451" t="str">
        <f t="shared" si="46"/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2"/>
        <v>41684.946759259255</v>
      </c>
      <c r="K452">
        <v>1389825800</v>
      </c>
      <c r="L452" s="10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7"/>
        <v>7.92E-3</v>
      </c>
      <c r="R452" s="6">
        <f t="shared" si="44"/>
        <v>56.571428571428569</v>
      </c>
      <c r="S452" t="str">
        <f t="shared" si="45"/>
        <v>film &amp; video</v>
      </c>
      <c r="T452" t="str">
        <f t="shared" si="46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2"/>
        <v>41664.715173611112</v>
      </c>
      <c r="K453">
        <v>1388077791</v>
      </c>
      <c r="L453" s="10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7"/>
        <v>0</v>
      </c>
      <c r="R453" s="6" t="e">
        <f t="shared" si="44"/>
        <v>#DIV/0!</v>
      </c>
      <c r="S453" t="str">
        <f t="shared" si="45"/>
        <v>film &amp; video</v>
      </c>
      <c r="T453" t="str">
        <f t="shared" si="46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2"/>
        <v>42137.703877314809</v>
      </c>
      <c r="K454">
        <v>1428944015</v>
      </c>
      <c r="L454" s="10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7"/>
        <v>0.64</v>
      </c>
      <c r="R454" s="6">
        <f t="shared" si="44"/>
        <v>40</v>
      </c>
      <c r="S454" t="str">
        <f t="shared" si="45"/>
        <v>film &amp; video</v>
      </c>
      <c r="T454" t="str">
        <f t="shared" si="46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2"/>
        <v>42054.824988425928</v>
      </c>
      <c r="K455">
        <v>1422992879</v>
      </c>
      <c r="L455" s="10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7"/>
        <v>2.740447957839262E-4</v>
      </c>
      <c r="R455" s="6">
        <f t="shared" si="44"/>
        <v>13</v>
      </c>
      <c r="S455" t="str">
        <f t="shared" si="45"/>
        <v>film &amp; video</v>
      </c>
      <c r="T455" t="str">
        <f t="shared" si="46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2"/>
        <v>41969.551388888889</v>
      </c>
      <c r="K456">
        <v>1414343571</v>
      </c>
      <c r="L456" s="10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7"/>
        <v>8.2000000000000007E-3</v>
      </c>
      <c r="R456" s="6">
        <f t="shared" si="44"/>
        <v>16.399999999999999</v>
      </c>
      <c r="S456" t="str">
        <f t="shared" si="45"/>
        <v>film &amp; video</v>
      </c>
      <c r="T456" t="str">
        <f t="shared" si="46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2"/>
        <v>41016.021527777775</v>
      </c>
      <c r="K457">
        <v>1330733022</v>
      </c>
      <c r="L457" s="10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7"/>
        <v>6.9230769230769226E-4</v>
      </c>
      <c r="R457" s="6">
        <f t="shared" si="44"/>
        <v>22.5</v>
      </c>
      <c r="S457" t="str">
        <f t="shared" si="45"/>
        <v>film &amp; video</v>
      </c>
      <c r="T457" t="str">
        <f t="shared" si="46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2"/>
        <v>41569.165972222225</v>
      </c>
      <c r="K458">
        <v>1380559201</v>
      </c>
      <c r="L458" s="10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7"/>
        <v>6.8631863186318634E-3</v>
      </c>
      <c r="R458" s="6">
        <f t="shared" si="44"/>
        <v>20.333333333333332</v>
      </c>
      <c r="S458" t="str">
        <f t="shared" si="45"/>
        <v>film &amp; video</v>
      </c>
      <c r="T458" t="str">
        <f t="shared" si="46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2"/>
        <v>41867.767500000002</v>
      </c>
      <c r="K459">
        <v>1405621512</v>
      </c>
      <c r="L459" s="10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7"/>
        <v>0</v>
      </c>
      <c r="R459" s="6" t="e">
        <f t="shared" si="44"/>
        <v>#DIV/0!</v>
      </c>
      <c r="S459" t="str">
        <f t="shared" si="45"/>
        <v>film &amp; video</v>
      </c>
      <c r="T459" t="str">
        <f t="shared" si="46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2"/>
        <v>41408.69976851852</v>
      </c>
      <c r="K460">
        <v>1365958060</v>
      </c>
      <c r="L460" s="10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7"/>
        <v>8.2100000000000006E-2</v>
      </c>
      <c r="R460" s="6">
        <f t="shared" si="44"/>
        <v>16.755102040816325</v>
      </c>
      <c r="S460" t="str">
        <f t="shared" si="45"/>
        <v>film &amp; video</v>
      </c>
      <c r="T460" t="str">
        <f t="shared" si="46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2"/>
        <v>40860.682025462964</v>
      </c>
      <c r="K461">
        <v>1316013727</v>
      </c>
      <c r="L461" s="10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7"/>
        <v>6.4102564102564103E-4</v>
      </c>
      <c r="R461" s="6">
        <f t="shared" si="44"/>
        <v>25</v>
      </c>
      <c r="S461" t="str">
        <f t="shared" si="45"/>
        <v>film &amp; video</v>
      </c>
      <c r="T461" t="str">
        <f t="shared" si="46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2"/>
        <v>41791.166666666664</v>
      </c>
      <c r="K462">
        <v>1398862875</v>
      </c>
      <c r="L462" s="10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7"/>
        <v>2.9411764705882353E-3</v>
      </c>
      <c r="R462" s="6">
        <f t="shared" si="44"/>
        <v>12.5</v>
      </c>
      <c r="S462" t="str">
        <f t="shared" si="45"/>
        <v>film &amp; video</v>
      </c>
      <c r="T462" t="str">
        <f t="shared" si="46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2"/>
        <v>41427.84684027778</v>
      </c>
      <c r="K463">
        <v>1368476367</v>
      </c>
      <c r="L463" s="10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7"/>
        <v>0</v>
      </c>
      <c r="R463" s="6" t="e">
        <f t="shared" si="44"/>
        <v>#DIV/0!</v>
      </c>
      <c r="S463" t="str">
        <f t="shared" si="45"/>
        <v>film &amp; video</v>
      </c>
      <c r="T463" t="str">
        <f t="shared" si="46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2"/>
        <v>40765.126631944448</v>
      </c>
      <c r="K464">
        <v>1307761341</v>
      </c>
      <c r="L464" s="10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7"/>
        <v>0</v>
      </c>
      <c r="R464" s="6" t="e">
        <f t="shared" si="44"/>
        <v>#DIV/0!</v>
      </c>
      <c r="S464" t="str">
        <f t="shared" si="45"/>
        <v>film &amp; video</v>
      </c>
      <c r="T464" t="str">
        <f t="shared" si="46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2"/>
        <v>40810.710104166668</v>
      </c>
      <c r="K465">
        <v>1311699753</v>
      </c>
      <c r="L465" s="10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7"/>
        <v>2.2727272727272728E-2</v>
      </c>
      <c r="R465" s="6">
        <f t="shared" si="44"/>
        <v>113.63636363636364</v>
      </c>
      <c r="S465" t="str">
        <f t="shared" si="45"/>
        <v>film &amp; video</v>
      </c>
      <c r="T465" t="str">
        <f t="shared" si="46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2"/>
        <v>42508.848784722228</v>
      </c>
      <c r="K466">
        <v>1461874935</v>
      </c>
      <c r="L466" s="10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7"/>
        <v>9.9009900990099011E-4</v>
      </c>
      <c r="R466" s="6">
        <f t="shared" si="44"/>
        <v>1</v>
      </c>
      <c r="S466" t="str">
        <f t="shared" si="45"/>
        <v>film &amp; video</v>
      </c>
      <c r="T466" t="str">
        <f t="shared" si="46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2"/>
        <v>41817.120069444441</v>
      </c>
      <c r="K467">
        <v>1402455174</v>
      </c>
      <c r="L467" s="10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7"/>
        <v>0.26953125</v>
      </c>
      <c r="R467" s="6">
        <f t="shared" si="44"/>
        <v>17.25</v>
      </c>
      <c r="S467" t="str">
        <f t="shared" si="45"/>
        <v>film &amp; video</v>
      </c>
      <c r="T467" t="str">
        <f t="shared" si="46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2"/>
        <v>41159.942870370374</v>
      </c>
      <c r="K468">
        <v>1344465464</v>
      </c>
      <c r="L468" s="10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7"/>
        <v>7.6E-3</v>
      </c>
      <c r="R468" s="6">
        <f t="shared" si="44"/>
        <v>15.2</v>
      </c>
      <c r="S468" t="str">
        <f t="shared" si="45"/>
        <v>film &amp; video</v>
      </c>
      <c r="T468" t="str">
        <f t="shared" si="46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2"/>
        <v>41180.679791666669</v>
      </c>
      <c r="K469">
        <v>1344961134</v>
      </c>
      <c r="L469" s="10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7"/>
        <v>0.21575</v>
      </c>
      <c r="R469" s="6">
        <f t="shared" si="44"/>
        <v>110.64102564102564</v>
      </c>
      <c r="S469" t="str">
        <f t="shared" si="45"/>
        <v>film &amp; video</v>
      </c>
      <c r="T469" t="str">
        <f t="shared" si="46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2"/>
        <v>41101.160474537035</v>
      </c>
      <c r="K470">
        <v>1336795283</v>
      </c>
      <c r="L470" s="10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7"/>
        <v>0</v>
      </c>
      <c r="R470" s="6" t="e">
        <f t="shared" si="44"/>
        <v>#DIV/0!</v>
      </c>
      <c r="S470" t="str">
        <f t="shared" si="45"/>
        <v>film &amp; video</v>
      </c>
      <c r="T470" t="str">
        <f t="shared" si="46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2"/>
        <v>41887.989861111113</v>
      </c>
      <c r="K471">
        <v>1404776724</v>
      </c>
      <c r="L471" s="10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7"/>
        <v>0</v>
      </c>
      <c r="R471" s="6" t="e">
        <f t="shared" si="44"/>
        <v>#DIV/0!</v>
      </c>
      <c r="S471" t="str">
        <f t="shared" si="45"/>
        <v>film &amp; video</v>
      </c>
      <c r="T471" t="str">
        <f t="shared" si="46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2"/>
        <v>41655.166666666664</v>
      </c>
      <c r="K472">
        <v>1385524889</v>
      </c>
      <c r="L472" s="10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7"/>
        <v>1.0200000000000001E-2</v>
      </c>
      <c r="R472" s="6">
        <f t="shared" si="44"/>
        <v>25.5</v>
      </c>
      <c r="S472" t="str">
        <f t="shared" si="45"/>
        <v>film &amp; video</v>
      </c>
      <c r="T472" t="str">
        <f t="shared" si="46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2"/>
        <v>41748.680312500001</v>
      </c>
      <c r="K473">
        <v>1394039979</v>
      </c>
      <c r="L473" s="10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7"/>
        <v>0.11892727272727273</v>
      </c>
      <c r="R473" s="6">
        <f t="shared" si="44"/>
        <v>38.476470588235294</v>
      </c>
      <c r="S473" t="str">
        <f t="shared" si="45"/>
        <v>film &amp; video</v>
      </c>
      <c r="T473" t="str">
        <f t="shared" si="46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2"/>
        <v>41874.922662037039</v>
      </c>
      <c r="K474">
        <v>1406239718</v>
      </c>
      <c r="L474" s="10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7"/>
        <v>0.17624999999999999</v>
      </c>
      <c r="R474" s="6">
        <f t="shared" si="44"/>
        <v>28.2</v>
      </c>
      <c r="S474" t="str">
        <f t="shared" si="45"/>
        <v>film &amp; video</v>
      </c>
      <c r="T474" t="str">
        <f t="shared" si="46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2"/>
        <v>41899.698136574072</v>
      </c>
      <c r="K475">
        <v>1408380319</v>
      </c>
      <c r="L475" s="10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7"/>
        <v>2.87E-2</v>
      </c>
      <c r="R475" s="6">
        <f t="shared" si="44"/>
        <v>61.5</v>
      </c>
      <c r="S475" t="str">
        <f t="shared" si="45"/>
        <v>film &amp; video</v>
      </c>
      <c r="T475" t="str">
        <f t="shared" si="46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2"/>
        <v>42783.329039351855</v>
      </c>
      <c r="K476">
        <v>1484726029</v>
      </c>
      <c r="L476" s="10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7"/>
        <v>3.0303030303030303E-4</v>
      </c>
      <c r="R476" s="6">
        <f t="shared" si="44"/>
        <v>1</v>
      </c>
      <c r="S476" t="str">
        <f t="shared" si="45"/>
        <v>film &amp; video</v>
      </c>
      <c r="T476" t="str">
        <f t="shared" si="46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2"/>
        <v>42130.086145833338</v>
      </c>
      <c r="K477">
        <v>1428285843</v>
      </c>
      <c r="L477" s="10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7"/>
        <v>0</v>
      </c>
      <c r="R477" s="6" t="e">
        <f t="shared" si="44"/>
        <v>#DIV/0!</v>
      </c>
      <c r="S477" t="str">
        <f t="shared" si="45"/>
        <v>film &amp; video</v>
      </c>
      <c r="T477" t="str">
        <f t="shared" si="46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2"/>
        <v>41793.165972222225</v>
      </c>
      <c r="K478">
        <v>1398727441</v>
      </c>
      <c r="L478" s="10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7"/>
        <v>2.2302681818181819E-2</v>
      </c>
      <c r="R478" s="6">
        <f t="shared" si="44"/>
        <v>39.569274193548388</v>
      </c>
      <c r="S478" t="str">
        <f t="shared" si="45"/>
        <v>film &amp; video</v>
      </c>
      <c r="T478" t="str">
        <f t="shared" si="46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2"/>
        <v>41047.83488425926</v>
      </c>
      <c r="K479">
        <v>1332187334</v>
      </c>
      <c r="L479" s="10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7"/>
        <v>0</v>
      </c>
      <c r="R479" s="6" t="e">
        <f t="shared" si="44"/>
        <v>#DIV/0!</v>
      </c>
      <c r="S479" t="str">
        <f t="shared" si="45"/>
        <v>film &amp; video</v>
      </c>
      <c r="T479" t="str">
        <f t="shared" si="46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2"/>
        <v>42095.869317129633</v>
      </c>
      <c r="K480">
        <v>1425333109</v>
      </c>
      <c r="L480" s="10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7"/>
        <v>0</v>
      </c>
      <c r="R480" s="6" t="e">
        <f t="shared" si="44"/>
        <v>#DIV/0!</v>
      </c>
      <c r="S480" t="str">
        <f t="shared" si="45"/>
        <v>film &amp; video</v>
      </c>
      <c r="T480" t="str">
        <f t="shared" si="46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2"/>
        <v>41964.449479166666</v>
      </c>
      <c r="K481">
        <v>1411379235</v>
      </c>
      <c r="L481" s="10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7"/>
        <v>0.3256</v>
      </c>
      <c r="R481" s="6">
        <f t="shared" si="44"/>
        <v>88.8</v>
      </c>
      <c r="S481" t="str">
        <f t="shared" si="45"/>
        <v>film &amp; video</v>
      </c>
      <c r="T481" t="str">
        <f t="shared" si="46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2"/>
        <v>41495.500173611108</v>
      </c>
      <c r="K482">
        <v>1373457615</v>
      </c>
      <c r="L482" s="10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7"/>
        <v>0.19409999999999999</v>
      </c>
      <c r="R482" s="6">
        <f t="shared" si="44"/>
        <v>55.457142857142856</v>
      </c>
      <c r="S482" t="str">
        <f t="shared" si="45"/>
        <v>film &amp; video</v>
      </c>
      <c r="T482" t="str">
        <f t="shared" si="46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2"/>
        <v>41192.672326388885</v>
      </c>
      <c r="K483">
        <v>1347293289</v>
      </c>
      <c r="L483" s="10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7"/>
        <v>6.0999999999999999E-2</v>
      </c>
      <c r="R483" s="6">
        <f t="shared" si="44"/>
        <v>87.142857142857139</v>
      </c>
      <c r="S483" t="str">
        <f t="shared" si="45"/>
        <v>film &amp; video</v>
      </c>
      <c r="T483" t="str">
        <f t="shared" si="46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2"/>
        <v>42474.606944444444</v>
      </c>
      <c r="K484">
        <v>1458336690</v>
      </c>
      <c r="L484" s="10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7"/>
        <v>1E-3</v>
      </c>
      <c r="R484" s="6">
        <f t="shared" si="44"/>
        <v>10</v>
      </c>
      <c r="S484" t="str">
        <f t="shared" si="45"/>
        <v>film &amp; video</v>
      </c>
      <c r="T484" t="str">
        <f t="shared" si="46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2"/>
        <v>41303.197592592594</v>
      </c>
      <c r="K485">
        <v>1354250672</v>
      </c>
      <c r="L485" s="10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7"/>
        <v>0.502</v>
      </c>
      <c r="R485" s="6">
        <f t="shared" si="44"/>
        <v>51.224489795918366</v>
      </c>
      <c r="S485" t="str">
        <f t="shared" si="45"/>
        <v>film &amp; video</v>
      </c>
      <c r="T485" t="str">
        <f t="shared" si="46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2"/>
        <v>42313.981157407412</v>
      </c>
      <c r="K486">
        <v>1443220372</v>
      </c>
      <c r="L486" s="10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7"/>
        <v>1.8625E-3</v>
      </c>
      <c r="R486" s="6">
        <f t="shared" si="44"/>
        <v>13.545454545454545</v>
      </c>
      <c r="S486" t="str">
        <f t="shared" si="45"/>
        <v>film &amp; video</v>
      </c>
      <c r="T486" t="str">
        <f t="shared" si="46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2"/>
        <v>41411.50577546296</v>
      </c>
      <c r="K487">
        <v>1366200499</v>
      </c>
      <c r="L487" s="10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7"/>
        <v>0.21906971229845085</v>
      </c>
      <c r="R487" s="6">
        <f t="shared" si="44"/>
        <v>66.520080000000007</v>
      </c>
      <c r="S487" t="str">
        <f t="shared" si="45"/>
        <v>film &amp; video</v>
      </c>
      <c r="T487" t="str">
        <f t="shared" si="46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2"/>
        <v>41791.94258101852</v>
      </c>
      <c r="K488">
        <v>1399070239</v>
      </c>
      <c r="L488" s="10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7"/>
        <v>9.0909090909090904E-5</v>
      </c>
      <c r="R488" s="6">
        <f t="shared" si="44"/>
        <v>50</v>
      </c>
      <c r="S488" t="str">
        <f t="shared" si="45"/>
        <v>film &amp; video</v>
      </c>
      <c r="T488" t="str">
        <f t="shared" si="46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2"/>
        <v>42729.636504629627</v>
      </c>
      <c r="K489">
        <v>1477491394</v>
      </c>
      <c r="L489" s="10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7"/>
        <v>0</v>
      </c>
      <c r="R489" s="6" t="e">
        <f t="shared" si="44"/>
        <v>#DIV/0!</v>
      </c>
      <c r="S489" t="str">
        <f t="shared" si="45"/>
        <v>film &amp; video</v>
      </c>
      <c r="T489" t="str">
        <f t="shared" si="46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2"/>
        <v>42744.054398148146</v>
      </c>
      <c r="K490">
        <v>1481332700</v>
      </c>
      <c r="L490" s="10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7"/>
        <v>0</v>
      </c>
      <c r="R490" s="6" t="e">
        <f t="shared" si="44"/>
        <v>#DIV/0!</v>
      </c>
      <c r="S490" t="str">
        <f t="shared" si="45"/>
        <v>film &amp; video</v>
      </c>
      <c r="T490" t="str">
        <f t="shared" si="46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2"/>
        <v>40913.481249999997</v>
      </c>
      <c r="K491">
        <v>1323084816</v>
      </c>
      <c r="L491" s="10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7"/>
        <v>2.8667813379201833E-3</v>
      </c>
      <c r="R491" s="6">
        <f t="shared" si="44"/>
        <v>71.666666666666671</v>
      </c>
      <c r="S491" t="str">
        <f t="shared" si="45"/>
        <v>film &amp; video</v>
      </c>
      <c r="T491" t="str">
        <f t="shared" si="46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2"/>
        <v>41143.968576388892</v>
      </c>
      <c r="K492">
        <v>1343085285</v>
      </c>
      <c r="L492" s="10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7"/>
        <v>0</v>
      </c>
      <c r="R492" s="6" t="e">
        <f t="shared" si="44"/>
        <v>#DIV/0!</v>
      </c>
      <c r="S492" t="str">
        <f t="shared" si="45"/>
        <v>film &amp; video</v>
      </c>
      <c r="T492" t="str">
        <f t="shared" si="46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2"/>
        <v>42396.982627314821</v>
      </c>
      <c r="K493">
        <v>1451345699</v>
      </c>
      <c r="L493" s="10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7"/>
        <v>0</v>
      </c>
      <c r="R493" s="6" t="e">
        <f t="shared" si="44"/>
        <v>#DIV/0!</v>
      </c>
      <c r="S493" t="str">
        <f t="shared" si="45"/>
        <v>film &amp; video</v>
      </c>
      <c r="T493" t="str">
        <f t="shared" si="46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2"/>
        <v>42656.03506944445</v>
      </c>
      <c r="K494">
        <v>1471135830</v>
      </c>
      <c r="L494" s="10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7"/>
        <v>0</v>
      </c>
      <c r="R494" s="6" t="e">
        <f t="shared" si="44"/>
        <v>#DIV/0!</v>
      </c>
      <c r="S494" t="str">
        <f t="shared" si="45"/>
        <v>film &amp; video</v>
      </c>
      <c r="T494" t="str">
        <f t="shared" si="46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2"/>
        <v>42144.726134259254</v>
      </c>
      <c r="K495">
        <v>1429550738</v>
      </c>
      <c r="L495" s="10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7"/>
        <v>0</v>
      </c>
      <c r="R495" s="6" t="e">
        <f t="shared" si="44"/>
        <v>#DIV/0!</v>
      </c>
      <c r="S495" t="str">
        <f t="shared" si="45"/>
        <v>film &amp; video</v>
      </c>
      <c r="T495" t="str">
        <f t="shared" si="46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2"/>
        <v>41823.125</v>
      </c>
      <c r="K496">
        <v>1402343765</v>
      </c>
      <c r="L496" s="10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7"/>
        <v>1.5499999999999999E-3</v>
      </c>
      <c r="R496" s="6">
        <f t="shared" si="44"/>
        <v>10.333333333333334</v>
      </c>
      <c r="S496" t="str">
        <f t="shared" si="45"/>
        <v>film &amp; video</v>
      </c>
      <c r="T496" t="str">
        <f t="shared" si="46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2"/>
        <v>42201.827604166669</v>
      </c>
      <c r="K497">
        <v>1434484305</v>
      </c>
      <c r="L497" s="10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7"/>
        <v>0</v>
      </c>
      <c r="R497" s="6" t="e">
        <f t="shared" si="44"/>
        <v>#DIV/0!</v>
      </c>
      <c r="S497" t="str">
        <f t="shared" si="45"/>
        <v>film &amp; video</v>
      </c>
      <c r="T497" t="str">
        <f t="shared" si="46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2"/>
        <v>41680.93141203704</v>
      </c>
      <c r="K498">
        <v>1386886874</v>
      </c>
      <c r="L498" s="10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7"/>
        <v>1.6666666666666667E-5</v>
      </c>
      <c r="R498" s="6">
        <f t="shared" si="44"/>
        <v>1</v>
      </c>
      <c r="S498" t="str">
        <f t="shared" si="45"/>
        <v>film &amp; video</v>
      </c>
      <c r="T498" t="str">
        <f t="shared" si="46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2"/>
        <v>41998.208333333328</v>
      </c>
      <c r="K499">
        <v>1414889665</v>
      </c>
      <c r="L499" s="10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7"/>
        <v>6.6964285714285711E-3</v>
      </c>
      <c r="R499" s="6">
        <f t="shared" si="44"/>
        <v>10</v>
      </c>
      <c r="S499" t="str">
        <f t="shared" si="45"/>
        <v>film &amp; video</v>
      </c>
      <c r="T499" t="str">
        <f t="shared" si="46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2"/>
        <v>40900.762141203704</v>
      </c>
      <c r="K500">
        <v>1321035449</v>
      </c>
      <c r="L500" s="10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7"/>
        <v>4.5985132395404561E-2</v>
      </c>
      <c r="R500" s="6">
        <f t="shared" si="44"/>
        <v>136.09090909090909</v>
      </c>
      <c r="S500" t="str">
        <f t="shared" si="45"/>
        <v>film &amp; video</v>
      </c>
      <c r="T500" t="str">
        <f t="shared" si="46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2"/>
        <v>40098.874305555553</v>
      </c>
      <c r="K501">
        <v>1250630968</v>
      </c>
      <c r="L501" s="10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7"/>
        <v>9.5500000000000002E-2</v>
      </c>
      <c r="R501" s="6">
        <f t="shared" si="44"/>
        <v>73.461538461538467</v>
      </c>
      <c r="S501" t="str">
        <f t="shared" si="45"/>
        <v>film &amp; video</v>
      </c>
      <c r="T501" t="str">
        <f t="shared" si="46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2"/>
        <v>40306.927777777775</v>
      </c>
      <c r="K502">
        <v>1268255751</v>
      </c>
      <c r="L502" s="10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7"/>
        <v>3.307692307692308E-2</v>
      </c>
      <c r="R502" s="6">
        <f t="shared" si="44"/>
        <v>53.75</v>
      </c>
      <c r="S502" t="str">
        <f t="shared" si="45"/>
        <v>film &amp; video</v>
      </c>
      <c r="T502" t="str">
        <f t="shared" si="46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2"/>
        <v>40733.234386574077</v>
      </c>
      <c r="K503">
        <v>1307597851</v>
      </c>
      <c r="L503" s="10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7"/>
        <v>0</v>
      </c>
      <c r="R503" s="6" t="e">
        <f t="shared" si="44"/>
        <v>#DIV/0!</v>
      </c>
      <c r="S503" t="str">
        <f t="shared" si="45"/>
        <v>film &amp; video</v>
      </c>
      <c r="T503" t="str">
        <f t="shared" si="46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2"/>
        <v>40986.511863425927</v>
      </c>
      <c r="K504">
        <v>1329484625</v>
      </c>
      <c r="L504" s="10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7"/>
        <v>1.15E-2</v>
      </c>
      <c r="R504" s="6">
        <f t="shared" si="44"/>
        <v>57.5</v>
      </c>
      <c r="S504" t="str">
        <f t="shared" si="45"/>
        <v>film &amp; video</v>
      </c>
      <c r="T504" t="str">
        <f t="shared" si="46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2"/>
        <v>42021.526655092588</v>
      </c>
      <c r="K505">
        <v>1418906303</v>
      </c>
      <c r="L505" s="10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7"/>
        <v>1.7538461538461537E-2</v>
      </c>
      <c r="R505" s="6">
        <f t="shared" si="44"/>
        <v>12.666666666666666</v>
      </c>
      <c r="S505" t="str">
        <f t="shared" si="45"/>
        <v>film &amp; video</v>
      </c>
      <c r="T505" t="str">
        <f t="shared" si="46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2"/>
        <v>41009.941979166666</v>
      </c>
      <c r="K506">
        <v>1328916987</v>
      </c>
      <c r="L506" s="10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7"/>
        <v>1.3673469387755101E-2</v>
      </c>
      <c r="R506" s="6">
        <f t="shared" si="44"/>
        <v>67</v>
      </c>
      <c r="S506" t="str">
        <f t="shared" si="45"/>
        <v>film &amp; video</v>
      </c>
      <c r="T506" t="str">
        <f t="shared" si="46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2"/>
        <v>42363.098217592589</v>
      </c>
      <c r="K507">
        <v>1447122086</v>
      </c>
      <c r="L507" s="10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7"/>
        <v>4.3333333333333331E-3</v>
      </c>
      <c r="R507" s="6">
        <f t="shared" si="44"/>
        <v>3.7142857142857144</v>
      </c>
      <c r="S507" t="str">
        <f t="shared" si="45"/>
        <v>film &amp; video</v>
      </c>
      <c r="T507" t="str">
        <f t="shared" si="46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2"/>
        <v>41496.552314814813</v>
      </c>
      <c r="K508">
        <v>1373548520</v>
      </c>
      <c r="L508" s="10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7"/>
        <v>1.25E-3</v>
      </c>
      <c r="R508" s="6">
        <f t="shared" si="44"/>
        <v>250</v>
      </c>
      <c r="S508" t="str">
        <f t="shared" si="45"/>
        <v>film &amp; video</v>
      </c>
      <c r="T508" t="str">
        <f t="shared" si="46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2"/>
        <v>41201.958993055552</v>
      </c>
      <c r="K509">
        <v>1346799657</v>
      </c>
      <c r="L509" s="10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7"/>
        <v>3.2000000000000001E-2</v>
      </c>
      <c r="R509" s="6">
        <f t="shared" si="44"/>
        <v>64</v>
      </c>
      <c r="S509" t="str">
        <f t="shared" si="45"/>
        <v>film &amp; video</v>
      </c>
      <c r="T509" t="str">
        <f t="shared" si="46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2"/>
        <v>41054.593055555553</v>
      </c>
      <c r="K510">
        <v>1332808501</v>
      </c>
      <c r="L510" s="10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7"/>
        <v>8.0000000000000002E-3</v>
      </c>
      <c r="R510" s="6">
        <f t="shared" si="44"/>
        <v>133.33333333333334</v>
      </c>
      <c r="S510" t="str">
        <f t="shared" si="45"/>
        <v>film &amp; video</v>
      </c>
      <c r="T510" t="str">
        <f t="shared" si="46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2"/>
        <v>42183.631597222222</v>
      </c>
      <c r="K511">
        <v>1432912170</v>
      </c>
      <c r="L511" s="10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7"/>
        <v>2E-3</v>
      </c>
      <c r="R511" s="6">
        <f t="shared" si="44"/>
        <v>10</v>
      </c>
      <c r="S511" t="str">
        <f t="shared" si="45"/>
        <v>film &amp; video</v>
      </c>
      <c r="T511" t="str">
        <f t="shared" si="46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2"/>
        <v>42430.176377314812</v>
      </c>
      <c r="K512">
        <v>1454213639</v>
      </c>
      <c r="L512" s="10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7"/>
        <v>0</v>
      </c>
      <c r="R512" s="6" t="e">
        <f t="shared" si="44"/>
        <v>#DIV/0!</v>
      </c>
      <c r="S512" t="str">
        <f t="shared" si="45"/>
        <v>film &amp; video</v>
      </c>
      <c r="T512" t="str">
        <f t="shared" si="46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2"/>
        <v>41370.261365740742</v>
      </c>
      <c r="K513">
        <v>1362640582</v>
      </c>
      <c r="L513" s="10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7"/>
        <v>0.03</v>
      </c>
      <c r="R513" s="6">
        <f t="shared" si="44"/>
        <v>30</v>
      </c>
      <c r="S513" t="str">
        <f t="shared" si="45"/>
        <v>film &amp; video</v>
      </c>
      <c r="T513" t="str">
        <f t="shared" si="46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ref="J514:J577" si="48">(((I514/60)/60)/24)+DATE(1970,1,1)</f>
        <v>42694.783877314811</v>
      </c>
      <c r="K514">
        <v>1475776127</v>
      </c>
      <c r="L514" s="10">
        <f t="shared" ref="L514:L577" si="49">(((K514/60)/60)/24)+DATE(1970,1,1)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7"/>
        <v>1.3749999999999999E-3</v>
      </c>
      <c r="R514" s="6">
        <f t="shared" ref="R514:R577" si="50">E514/N514</f>
        <v>5.5</v>
      </c>
      <c r="S514" t="str">
        <f t="shared" ref="S514:S577" si="51">LEFT(P514,SEARCH("/",P514)-1)</f>
        <v>film &amp; video</v>
      </c>
      <c r="T514" t="str">
        <f t="shared" ref="T514:T577" si="52">RIGHT(P514,LEN(P514)-SEARCH("/",P514))</f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si="48"/>
        <v>42597.291666666672</v>
      </c>
      <c r="K515">
        <v>1467387705</v>
      </c>
      <c r="L515" s="10">
        <f t="shared" si="49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3">IF(D515=0,0%,(E515/D515))</f>
        <v>0.13924</v>
      </c>
      <c r="R515" s="6">
        <f t="shared" si="50"/>
        <v>102.38235294117646</v>
      </c>
      <c r="S515" t="str">
        <f t="shared" si="51"/>
        <v>film &amp; video</v>
      </c>
      <c r="T515" t="str">
        <f t="shared" si="52"/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8"/>
        <v>41860.613969907405</v>
      </c>
      <c r="K516">
        <v>1405003447</v>
      </c>
      <c r="L516" s="10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3"/>
        <v>3.3333333333333333E-2</v>
      </c>
      <c r="R516" s="6">
        <f t="shared" si="50"/>
        <v>16.666666666666668</v>
      </c>
      <c r="S516" t="str">
        <f t="shared" si="51"/>
        <v>film &amp; video</v>
      </c>
      <c r="T516" t="str">
        <f t="shared" si="52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8"/>
        <v>42367.490752314814</v>
      </c>
      <c r="K517">
        <v>1447933601</v>
      </c>
      <c r="L517" s="10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3"/>
        <v>0.25413402061855672</v>
      </c>
      <c r="R517" s="6">
        <f t="shared" si="50"/>
        <v>725.02941176470586</v>
      </c>
      <c r="S517" t="str">
        <f t="shared" si="51"/>
        <v>film &amp; video</v>
      </c>
      <c r="T517" t="str">
        <f t="shared" si="52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8"/>
        <v>42151.778703703705</v>
      </c>
      <c r="K518">
        <v>1427568080</v>
      </c>
      <c r="L518" s="10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3"/>
        <v>0</v>
      </c>
      <c r="R518" s="6" t="e">
        <f t="shared" si="50"/>
        <v>#DIV/0!</v>
      </c>
      <c r="S518" t="str">
        <f t="shared" si="51"/>
        <v>film &amp; video</v>
      </c>
      <c r="T518" t="str">
        <f t="shared" si="52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8"/>
        <v>42768.615289351852</v>
      </c>
      <c r="K519">
        <v>1483454761</v>
      </c>
      <c r="L519" s="10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3"/>
        <v>1.3666666666666667E-2</v>
      </c>
      <c r="R519" s="6">
        <f t="shared" si="50"/>
        <v>68.333333333333329</v>
      </c>
      <c r="S519" t="str">
        <f t="shared" si="51"/>
        <v>film &amp; video</v>
      </c>
      <c r="T519" t="str">
        <f t="shared" si="52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8"/>
        <v>42253.615277777775</v>
      </c>
      <c r="K520">
        <v>1438958824</v>
      </c>
      <c r="L520" s="10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3"/>
        <v>0</v>
      </c>
      <c r="R520" s="6" t="e">
        <f t="shared" si="50"/>
        <v>#DIV/0!</v>
      </c>
      <c r="S520" t="str">
        <f t="shared" si="51"/>
        <v>film &amp; video</v>
      </c>
      <c r="T520" t="str">
        <f t="shared" si="52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8"/>
        <v>41248.391446759262</v>
      </c>
      <c r="K521">
        <v>1352107421</v>
      </c>
      <c r="L521" s="10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3"/>
        <v>0.22881426547787684</v>
      </c>
      <c r="R521" s="6">
        <f t="shared" si="50"/>
        <v>39.228571428571428</v>
      </c>
      <c r="S521" t="str">
        <f t="shared" si="51"/>
        <v>film &amp; video</v>
      </c>
      <c r="T521" t="str">
        <f t="shared" si="52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8"/>
        <v>42348.702094907407</v>
      </c>
      <c r="K522">
        <v>1447174261</v>
      </c>
      <c r="L522" s="10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3"/>
        <v>1.0209999999999999</v>
      </c>
      <c r="R522" s="6">
        <f t="shared" si="50"/>
        <v>150.14705882352942</v>
      </c>
      <c r="S522" t="str">
        <f t="shared" si="51"/>
        <v>theater</v>
      </c>
      <c r="T522" t="str">
        <f t="shared" si="52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8"/>
        <v>42675.207638888889</v>
      </c>
      <c r="K523">
        <v>1475460819</v>
      </c>
      <c r="L523" s="10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3"/>
        <v>1.0464</v>
      </c>
      <c r="R523" s="6">
        <f t="shared" si="50"/>
        <v>93.428571428571431</v>
      </c>
      <c r="S523" t="str">
        <f t="shared" si="51"/>
        <v>theater</v>
      </c>
      <c r="T523" t="str">
        <f t="shared" si="52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8"/>
        <v>42449.999131944445</v>
      </c>
      <c r="K524">
        <v>1456793925</v>
      </c>
      <c r="L524" s="10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3"/>
        <v>1.1466666666666667</v>
      </c>
      <c r="R524" s="6">
        <f t="shared" si="50"/>
        <v>110.96774193548387</v>
      </c>
      <c r="S524" t="str">
        <f t="shared" si="51"/>
        <v>theater</v>
      </c>
      <c r="T524" t="str">
        <f t="shared" si="52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8"/>
        <v>42268.13282407407</v>
      </c>
      <c r="K525">
        <v>1440213076</v>
      </c>
      <c r="L525" s="10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3"/>
        <v>1.206</v>
      </c>
      <c r="R525" s="6">
        <f t="shared" si="50"/>
        <v>71.785714285714292</v>
      </c>
      <c r="S525" t="str">
        <f t="shared" si="51"/>
        <v>theater</v>
      </c>
      <c r="T525" t="str">
        <f t="shared" si="52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8"/>
        <v>42522.717233796298</v>
      </c>
      <c r="K526">
        <v>1462209169</v>
      </c>
      <c r="L526" s="10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3"/>
        <v>1.0867285714285715</v>
      </c>
      <c r="R526" s="6">
        <f t="shared" si="50"/>
        <v>29.258076923076924</v>
      </c>
      <c r="S526" t="str">
        <f t="shared" si="51"/>
        <v>theater</v>
      </c>
      <c r="T526" t="str">
        <f t="shared" si="52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8"/>
        <v>41895.400937500002</v>
      </c>
      <c r="K527">
        <v>1406713041</v>
      </c>
      <c r="L527" s="10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3"/>
        <v>1</v>
      </c>
      <c r="R527" s="6">
        <f t="shared" si="50"/>
        <v>1000</v>
      </c>
      <c r="S527" t="str">
        <f t="shared" si="51"/>
        <v>theater</v>
      </c>
      <c r="T527" t="str">
        <f t="shared" si="52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8"/>
        <v>42223.708333333328</v>
      </c>
      <c r="K528">
        <v>1436278344</v>
      </c>
      <c r="L528" s="10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3"/>
        <v>1.1399999999999999</v>
      </c>
      <c r="R528" s="6">
        <f t="shared" si="50"/>
        <v>74.347826086956516</v>
      </c>
      <c r="S528" t="str">
        <f t="shared" si="51"/>
        <v>theater</v>
      </c>
      <c r="T528" t="str">
        <f t="shared" si="52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8"/>
        <v>42783.670138888891</v>
      </c>
      <c r="K529">
        <v>1484715366</v>
      </c>
      <c r="L529" s="10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3"/>
        <v>1.0085</v>
      </c>
      <c r="R529" s="6">
        <f t="shared" si="50"/>
        <v>63.829113924050631</v>
      </c>
      <c r="S529" t="str">
        <f t="shared" si="51"/>
        <v>theater</v>
      </c>
      <c r="T529" t="str">
        <f t="shared" si="52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8"/>
        <v>42176.888888888891</v>
      </c>
      <c r="K530">
        <v>1433109907</v>
      </c>
      <c r="L530" s="10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3"/>
        <v>1.1565217391304348</v>
      </c>
      <c r="R530" s="6">
        <f t="shared" si="50"/>
        <v>44.333333333333336</v>
      </c>
      <c r="S530" t="str">
        <f t="shared" si="51"/>
        <v>theater</v>
      </c>
      <c r="T530" t="str">
        <f t="shared" si="52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8"/>
        <v>42746.208333333328</v>
      </c>
      <c r="K531">
        <v>1482281094</v>
      </c>
      <c r="L531" s="10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3"/>
        <v>1.3041666666666667</v>
      </c>
      <c r="R531" s="6">
        <f t="shared" si="50"/>
        <v>86.944444444444443</v>
      </c>
      <c r="S531" t="str">
        <f t="shared" si="51"/>
        <v>theater</v>
      </c>
      <c r="T531" t="str">
        <f t="shared" si="52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8"/>
        <v>42179.083333333328</v>
      </c>
      <c r="K532">
        <v>1433254268</v>
      </c>
      <c r="L532" s="10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3"/>
        <v>1.0778267254038179</v>
      </c>
      <c r="R532" s="6">
        <f t="shared" si="50"/>
        <v>126.55172413793103</v>
      </c>
      <c r="S532" t="str">
        <f t="shared" si="51"/>
        <v>theater</v>
      </c>
      <c r="T532" t="str">
        <f t="shared" si="52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8"/>
        <v>42721.290972222225</v>
      </c>
      <c r="K533">
        <v>1478050429</v>
      </c>
      <c r="L533" s="10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3"/>
        <v>1</v>
      </c>
      <c r="R533" s="6">
        <f t="shared" si="50"/>
        <v>129.03225806451613</v>
      </c>
      <c r="S533" t="str">
        <f t="shared" si="51"/>
        <v>theater</v>
      </c>
      <c r="T533" t="str">
        <f t="shared" si="52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8"/>
        <v>42503.007037037038</v>
      </c>
      <c r="K534">
        <v>1460506208</v>
      </c>
      <c r="L534" s="10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3"/>
        <v>1.2324999999999999</v>
      </c>
      <c r="R534" s="6">
        <f t="shared" si="50"/>
        <v>71.242774566473983</v>
      </c>
      <c r="S534" t="str">
        <f t="shared" si="51"/>
        <v>theater</v>
      </c>
      <c r="T534" t="str">
        <f t="shared" si="52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8"/>
        <v>42506.43478009259</v>
      </c>
      <c r="K535">
        <v>1461320765</v>
      </c>
      <c r="L535" s="10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3"/>
        <v>1.002</v>
      </c>
      <c r="R535" s="6">
        <f t="shared" si="50"/>
        <v>117.88235294117646</v>
      </c>
      <c r="S535" t="str">
        <f t="shared" si="51"/>
        <v>theater</v>
      </c>
      <c r="T535" t="str">
        <f t="shared" si="52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8"/>
        <v>42309.958333333328</v>
      </c>
      <c r="K536">
        <v>1443036470</v>
      </c>
      <c r="L536" s="10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3"/>
        <v>1.0466666666666666</v>
      </c>
      <c r="R536" s="6">
        <f t="shared" si="50"/>
        <v>327.08333333333331</v>
      </c>
      <c r="S536" t="str">
        <f t="shared" si="51"/>
        <v>theater</v>
      </c>
      <c r="T536" t="str">
        <f t="shared" si="52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8"/>
        <v>42741.545196759253</v>
      </c>
      <c r="K537">
        <v>1481115905</v>
      </c>
      <c r="L537" s="10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3"/>
        <v>1.0249999999999999</v>
      </c>
      <c r="R537" s="6">
        <f t="shared" si="50"/>
        <v>34.745762711864408</v>
      </c>
      <c r="S537" t="str">
        <f t="shared" si="51"/>
        <v>theater</v>
      </c>
      <c r="T537" t="str">
        <f t="shared" si="52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8"/>
        <v>42219.75</v>
      </c>
      <c r="K538">
        <v>1435133807</v>
      </c>
      <c r="L538" s="10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3"/>
        <v>1.1825757575757576</v>
      </c>
      <c r="R538" s="6">
        <f t="shared" si="50"/>
        <v>100.06410256410257</v>
      </c>
      <c r="S538" t="str">
        <f t="shared" si="51"/>
        <v>theater</v>
      </c>
      <c r="T538" t="str">
        <f t="shared" si="52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8"/>
        <v>42312.810081018513</v>
      </c>
      <c r="K539">
        <v>1444069591</v>
      </c>
      <c r="L539" s="10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3"/>
        <v>1.2050000000000001</v>
      </c>
      <c r="R539" s="6">
        <f t="shared" si="50"/>
        <v>40.847457627118644</v>
      </c>
      <c r="S539" t="str">
        <f t="shared" si="51"/>
        <v>theater</v>
      </c>
      <c r="T539" t="str">
        <f t="shared" si="52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8"/>
        <v>42503.794710648144</v>
      </c>
      <c r="K540">
        <v>1460574263</v>
      </c>
      <c r="L540" s="10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3"/>
        <v>3.0242</v>
      </c>
      <c r="R540" s="6">
        <f t="shared" si="50"/>
        <v>252.01666666666668</v>
      </c>
      <c r="S540" t="str">
        <f t="shared" si="51"/>
        <v>theater</v>
      </c>
      <c r="T540" t="str">
        <f t="shared" si="52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8"/>
        <v>42556.049849537041</v>
      </c>
      <c r="K541">
        <v>1465866707</v>
      </c>
      <c r="L541" s="10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3"/>
        <v>1.00644</v>
      </c>
      <c r="R541" s="6">
        <f t="shared" si="50"/>
        <v>25.161000000000001</v>
      </c>
      <c r="S541" t="str">
        <f t="shared" si="51"/>
        <v>theater</v>
      </c>
      <c r="T541" t="str">
        <f t="shared" si="52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8"/>
        <v>42039.817199074074</v>
      </c>
      <c r="K542">
        <v>1420486606</v>
      </c>
      <c r="L542" s="10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3"/>
        <v>6.666666666666667E-5</v>
      </c>
      <c r="R542" s="6">
        <f t="shared" si="50"/>
        <v>1</v>
      </c>
      <c r="S542" t="str">
        <f t="shared" si="51"/>
        <v>technology</v>
      </c>
      <c r="T542" t="str">
        <f t="shared" si="52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8"/>
        <v>42306.046689814815</v>
      </c>
      <c r="K543">
        <v>1443488834</v>
      </c>
      <c r="L543" s="10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3"/>
        <v>5.5555555555555558E-3</v>
      </c>
      <c r="R543" s="6">
        <f t="shared" si="50"/>
        <v>25</v>
      </c>
      <c r="S543" t="str">
        <f t="shared" si="51"/>
        <v>technology</v>
      </c>
      <c r="T543" t="str">
        <f t="shared" si="52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8"/>
        <v>42493.695787037039</v>
      </c>
      <c r="K544">
        <v>1457113316</v>
      </c>
      <c r="L544" s="10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3"/>
        <v>3.9999999999999998E-6</v>
      </c>
      <c r="R544" s="6">
        <f t="shared" si="50"/>
        <v>1</v>
      </c>
      <c r="S544" t="str">
        <f t="shared" si="51"/>
        <v>technology</v>
      </c>
      <c r="T544" t="str">
        <f t="shared" si="52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8"/>
        <v>41944.092152777775</v>
      </c>
      <c r="K545">
        <v>1412215962</v>
      </c>
      <c r="L545" s="10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3"/>
        <v>3.1818181818181819E-3</v>
      </c>
      <c r="R545" s="6">
        <f t="shared" si="50"/>
        <v>35</v>
      </c>
      <c r="S545" t="str">
        <f t="shared" si="51"/>
        <v>technology</v>
      </c>
      <c r="T545" t="str">
        <f t="shared" si="52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8"/>
        <v>42555.656944444447</v>
      </c>
      <c r="K546">
        <v>1465055160</v>
      </c>
      <c r="L546" s="10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3"/>
        <v>1.2E-2</v>
      </c>
      <c r="R546" s="6">
        <f t="shared" si="50"/>
        <v>3</v>
      </c>
      <c r="S546" t="str">
        <f t="shared" si="51"/>
        <v>technology</v>
      </c>
      <c r="T546" t="str">
        <f t="shared" si="52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8"/>
        <v>42323.634131944447</v>
      </c>
      <c r="K547">
        <v>1444140789</v>
      </c>
      <c r="L547" s="10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3"/>
        <v>0.27383999999999997</v>
      </c>
      <c r="R547" s="6">
        <f t="shared" si="50"/>
        <v>402.70588235294116</v>
      </c>
      <c r="S547" t="str">
        <f t="shared" si="51"/>
        <v>technology</v>
      </c>
      <c r="T547" t="str">
        <f t="shared" si="52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8"/>
        <v>42294.667997685188</v>
      </c>
      <c r="K548">
        <v>1441209715</v>
      </c>
      <c r="L548" s="10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3"/>
        <v>8.6666666666666663E-4</v>
      </c>
      <c r="R548" s="6">
        <f t="shared" si="50"/>
        <v>26</v>
      </c>
      <c r="S548" t="str">
        <f t="shared" si="51"/>
        <v>technology</v>
      </c>
      <c r="T548" t="str">
        <f t="shared" si="52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8"/>
        <v>42410.696342592593</v>
      </c>
      <c r="K549">
        <v>1452530564</v>
      </c>
      <c r="L549" s="10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3"/>
        <v>0</v>
      </c>
      <c r="R549" s="6" t="e">
        <f t="shared" si="50"/>
        <v>#DIV/0!</v>
      </c>
      <c r="S549" t="str">
        <f t="shared" si="51"/>
        <v>technology</v>
      </c>
      <c r="T549" t="str">
        <f t="shared" si="52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8"/>
        <v>42306.903333333335</v>
      </c>
      <c r="K550">
        <v>1443562848</v>
      </c>
      <c r="L550" s="10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3"/>
        <v>8.9999999999999998E-4</v>
      </c>
      <c r="R550" s="6">
        <f t="shared" si="50"/>
        <v>9</v>
      </c>
      <c r="S550" t="str">
        <f t="shared" si="51"/>
        <v>technology</v>
      </c>
      <c r="T550" t="str">
        <f t="shared" si="52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8"/>
        <v>42193.636828703704</v>
      </c>
      <c r="K551">
        <v>1433776622</v>
      </c>
      <c r="L551" s="10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3"/>
        <v>2.7199999999999998E-2</v>
      </c>
      <c r="R551" s="6">
        <f t="shared" si="50"/>
        <v>8.5</v>
      </c>
      <c r="S551" t="str">
        <f t="shared" si="51"/>
        <v>technology</v>
      </c>
      <c r="T551" t="str">
        <f t="shared" si="52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8"/>
        <v>42766.208333333328</v>
      </c>
      <c r="K552">
        <v>1484756245</v>
      </c>
      <c r="L552" s="10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3"/>
        <v>7.0000000000000001E-3</v>
      </c>
      <c r="R552" s="6">
        <f t="shared" si="50"/>
        <v>8.75</v>
      </c>
      <c r="S552" t="str">
        <f t="shared" si="51"/>
        <v>technology</v>
      </c>
      <c r="T552" t="str">
        <f t="shared" si="52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8"/>
        <v>42217.745138888888</v>
      </c>
      <c r="K553">
        <v>1434609424</v>
      </c>
      <c r="L553" s="10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3"/>
        <v>5.0413333333333331E-2</v>
      </c>
      <c r="R553" s="6">
        <f t="shared" si="50"/>
        <v>135.03571428571428</v>
      </c>
      <c r="S553" t="str">
        <f t="shared" si="51"/>
        <v>technology</v>
      </c>
      <c r="T553" t="str">
        <f t="shared" si="52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8"/>
        <v>42378.616851851853</v>
      </c>
      <c r="K554">
        <v>1447166896</v>
      </c>
      <c r="L554" s="10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3"/>
        <v>0</v>
      </c>
      <c r="R554" s="6" t="e">
        <f t="shared" si="50"/>
        <v>#DIV/0!</v>
      </c>
      <c r="S554" t="str">
        <f t="shared" si="51"/>
        <v>technology</v>
      </c>
      <c r="T554" t="str">
        <f t="shared" si="52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8"/>
        <v>41957.761469907404</v>
      </c>
      <c r="K555">
        <v>1413393391</v>
      </c>
      <c r="L555" s="10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3"/>
        <v>4.9199999999999999E-3</v>
      </c>
      <c r="R555" s="6">
        <f t="shared" si="50"/>
        <v>20.5</v>
      </c>
      <c r="S555" t="str">
        <f t="shared" si="51"/>
        <v>technology</v>
      </c>
      <c r="T555" t="str">
        <f t="shared" si="52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8"/>
        <v>41931.684861111113</v>
      </c>
      <c r="K556">
        <v>1411143972</v>
      </c>
      <c r="L556" s="10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3"/>
        <v>0.36589147286821705</v>
      </c>
      <c r="R556" s="6">
        <f t="shared" si="50"/>
        <v>64.36363636363636</v>
      </c>
      <c r="S556" t="str">
        <f t="shared" si="51"/>
        <v>technology</v>
      </c>
      <c r="T556" t="str">
        <f t="shared" si="52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8"/>
        <v>42533.353506944448</v>
      </c>
      <c r="K557">
        <v>1463128143</v>
      </c>
      <c r="L557" s="10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3"/>
        <v>0</v>
      </c>
      <c r="R557" s="6" t="e">
        <f t="shared" si="50"/>
        <v>#DIV/0!</v>
      </c>
      <c r="S557" t="str">
        <f t="shared" si="51"/>
        <v>technology</v>
      </c>
      <c r="T557" t="str">
        <f t="shared" si="52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8"/>
        <v>42375.860150462962</v>
      </c>
      <c r="K558">
        <v>1449520717</v>
      </c>
      <c r="L558" s="10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3"/>
        <v>2.5000000000000001E-2</v>
      </c>
      <c r="R558" s="6">
        <f t="shared" si="50"/>
        <v>200</v>
      </c>
      <c r="S558" t="str">
        <f t="shared" si="51"/>
        <v>technology</v>
      </c>
      <c r="T558" t="str">
        <f t="shared" si="52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8"/>
        <v>42706.983831018515</v>
      </c>
      <c r="K559">
        <v>1478126203</v>
      </c>
      <c r="L559" s="10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3"/>
        <v>9.1066666666666674E-3</v>
      </c>
      <c r="R559" s="6">
        <f t="shared" si="50"/>
        <v>68.3</v>
      </c>
      <c r="S559" t="str">
        <f t="shared" si="51"/>
        <v>technology</v>
      </c>
      <c r="T559" t="str">
        <f t="shared" si="52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8"/>
        <v>42087.841493055559</v>
      </c>
      <c r="K560">
        <v>1424639505</v>
      </c>
      <c r="L560" s="10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3"/>
        <v>0</v>
      </c>
      <c r="R560" s="6" t="e">
        <f t="shared" si="50"/>
        <v>#DIV/0!</v>
      </c>
      <c r="S560" t="str">
        <f t="shared" si="51"/>
        <v>technology</v>
      </c>
      <c r="T560" t="str">
        <f t="shared" si="52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8"/>
        <v>42351.283101851848</v>
      </c>
      <c r="K561">
        <v>1447397260</v>
      </c>
      <c r="L561" s="10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3"/>
        <v>2.0833333333333335E-4</v>
      </c>
      <c r="R561" s="6">
        <f t="shared" si="50"/>
        <v>50</v>
      </c>
      <c r="S561" t="str">
        <f t="shared" si="51"/>
        <v>technology</v>
      </c>
      <c r="T561" t="str">
        <f t="shared" si="52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8"/>
        <v>41990.771354166667</v>
      </c>
      <c r="K562">
        <v>1416249045</v>
      </c>
      <c r="L562" s="10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3"/>
        <v>1.2E-4</v>
      </c>
      <c r="R562" s="6">
        <f t="shared" si="50"/>
        <v>4</v>
      </c>
      <c r="S562" t="str">
        <f t="shared" si="51"/>
        <v>technology</v>
      </c>
      <c r="T562" t="str">
        <f t="shared" si="52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8"/>
        <v>42303.658715277779</v>
      </c>
      <c r="K563">
        <v>1442850513</v>
      </c>
      <c r="L563" s="10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3"/>
        <v>3.6666666666666666E-3</v>
      </c>
      <c r="R563" s="6">
        <f t="shared" si="50"/>
        <v>27.5</v>
      </c>
      <c r="S563" t="str">
        <f t="shared" si="51"/>
        <v>technology</v>
      </c>
      <c r="T563" t="str">
        <f t="shared" si="52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8"/>
        <v>42722.389062500006</v>
      </c>
      <c r="K564">
        <v>1479460815</v>
      </c>
      <c r="L564" s="10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3"/>
        <v>0</v>
      </c>
      <c r="R564" s="6" t="e">
        <f t="shared" si="50"/>
        <v>#DIV/0!</v>
      </c>
      <c r="S564" t="str">
        <f t="shared" si="51"/>
        <v>technology</v>
      </c>
      <c r="T564" t="str">
        <f t="shared" si="52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8"/>
        <v>42052.069988425923</v>
      </c>
      <c r="K565">
        <v>1421545247</v>
      </c>
      <c r="L565" s="10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3"/>
        <v>9.0666666666666662E-4</v>
      </c>
      <c r="R565" s="6">
        <f t="shared" si="50"/>
        <v>34</v>
      </c>
      <c r="S565" t="str">
        <f t="shared" si="51"/>
        <v>technology</v>
      </c>
      <c r="T565" t="str">
        <f t="shared" si="52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8"/>
        <v>42441.942997685182</v>
      </c>
      <c r="K566">
        <v>1455230275</v>
      </c>
      <c r="L566" s="10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3"/>
        <v>5.5555555555555558E-5</v>
      </c>
      <c r="R566" s="6">
        <f t="shared" si="50"/>
        <v>1</v>
      </c>
      <c r="S566" t="str">
        <f t="shared" si="51"/>
        <v>technology</v>
      </c>
      <c r="T566" t="str">
        <f t="shared" si="52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8"/>
        <v>42195.785289351858</v>
      </c>
      <c r="K567">
        <v>1433962249</v>
      </c>
      <c r="L567" s="10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3"/>
        <v>0</v>
      </c>
      <c r="R567" s="6" t="e">
        <f t="shared" si="50"/>
        <v>#DIV/0!</v>
      </c>
      <c r="S567" t="str">
        <f t="shared" si="51"/>
        <v>technology</v>
      </c>
      <c r="T567" t="str">
        <f t="shared" si="52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8"/>
        <v>42565.68440972222</v>
      </c>
      <c r="K568">
        <v>1465921533</v>
      </c>
      <c r="L568" s="10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3"/>
        <v>2.0000000000000001E-4</v>
      </c>
      <c r="R568" s="6">
        <f t="shared" si="50"/>
        <v>1</v>
      </c>
      <c r="S568" t="str">
        <f t="shared" si="51"/>
        <v>technology</v>
      </c>
      <c r="T568" t="str">
        <f t="shared" si="52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8"/>
        <v>42005.842523148152</v>
      </c>
      <c r="K569">
        <v>1417551194</v>
      </c>
      <c r="L569" s="10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3"/>
        <v>0</v>
      </c>
      <c r="R569" s="6" t="e">
        <f t="shared" si="50"/>
        <v>#DIV/0!</v>
      </c>
      <c r="S569" t="str">
        <f t="shared" si="51"/>
        <v>technology</v>
      </c>
      <c r="T569" t="str">
        <f t="shared" si="52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8"/>
        <v>42385.458333333328</v>
      </c>
      <c r="K570">
        <v>1449785223</v>
      </c>
      <c r="L570" s="10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3"/>
        <v>0.01</v>
      </c>
      <c r="R570" s="6">
        <f t="shared" si="50"/>
        <v>49</v>
      </c>
      <c r="S570" t="str">
        <f t="shared" si="51"/>
        <v>technology</v>
      </c>
      <c r="T570" t="str">
        <f t="shared" si="52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8"/>
        <v>42370.847361111111</v>
      </c>
      <c r="K571">
        <v>1449087612</v>
      </c>
      <c r="L571" s="10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3"/>
        <v>8.0000000000000002E-3</v>
      </c>
      <c r="R571" s="6">
        <f t="shared" si="50"/>
        <v>20</v>
      </c>
      <c r="S571" t="str">
        <f t="shared" si="51"/>
        <v>technology</v>
      </c>
      <c r="T571" t="str">
        <f t="shared" si="52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8"/>
        <v>42418.798252314817</v>
      </c>
      <c r="K572">
        <v>1453230569</v>
      </c>
      <c r="L572" s="10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3"/>
        <v>1.6705882352941177E-3</v>
      </c>
      <c r="R572" s="6">
        <f t="shared" si="50"/>
        <v>142</v>
      </c>
      <c r="S572" t="str">
        <f t="shared" si="51"/>
        <v>technology</v>
      </c>
      <c r="T572" t="str">
        <f t="shared" si="52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8"/>
        <v>42212.165972222225</v>
      </c>
      <c r="K573">
        <v>1436297723</v>
      </c>
      <c r="L573" s="10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3"/>
        <v>4.2399999999999998E-3</v>
      </c>
      <c r="R573" s="6">
        <f t="shared" si="50"/>
        <v>53</v>
      </c>
      <c r="S573" t="str">
        <f t="shared" si="51"/>
        <v>technology</v>
      </c>
      <c r="T573" t="str">
        <f t="shared" si="52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8"/>
        <v>42312.757962962962</v>
      </c>
      <c r="K574">
        <v>1444065088</v>
      </c>
      <c r="L574" s="10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3"/>
        <v>0</v>
      </c>
      <c r="R574" s="6" t="e">
        <f t="shared" si="50"/>
        <v>#DIV/0!</v>
      </c>
      <c r="S574" t="str">
        <f t="shared" si="51"/>
        <v>technology</v>
      </c>
      <c r="T574" t="str">
        <f t="shared" si="52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8"/>
        <v>42022.05</v>
      </c>
      <c r="K575">
        <v>1416445931</v>
      </c>
      <c r="L575" s="10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3"/>
        <v>3.892538925389254E-3</v>
      </c>
      <c r="R575" s="6">
        <f t="shared" si="50"/>
        <v>38.444444444444443</v>
      </c>
      <c r="S575" t="str">
        <f t="shared" si="51"/>
        <v>technology</v>
      </c>
      <c r="T575" t="str">
        <f t="shared" si="52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8"/>
        <v>42662.443368055552</v>
      </c>
      <c r="K576">
        <v>1474281507</v>
      </c>
      <c r="L576" s="10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3"/>
        <v>7.1556350626118068E-3</v>
      </c>
      <c r="R576" s="6">
        <f t="shared" si="50"/>
        <v>20</v>
      </c>
      <c r="S576" t="str">
        <f t="shared" si="51"/>
        <v>technology</v>
      </c>
      <c r="T576" t="str">
        <f t="shared" si="52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8"/>
        <v>42168.692627314813</v>
      </c>
      <c r="K577">
        <v>1431621443</v>
      </c>
      <c r="L577" s="10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3"/>
        <v>4.3166666666666666E-3</v>
      </c>
      <c r="R577" s="6">
        <f t="shared" si="50"/>
        <v>64.75</v>
      </c>
      <c r="S577" t="str">
        <f t="shared" si="51"/>
        <v>technology</v>
      </c>
      <c r="T577" t="str">
        <f t="shared" si="52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ref="J578:J641" si="54">(((I578/60)/60)/24)+DATE(1970,1,1)</f>
        <v>42091.43</v>
      </c>
      <c r="K578">
        <v>1422357552</v>
      </c>
      <c r="L578" s="10">
        <f t="shared" ref="L578:L641" si="55">(((K578/60)/60)/24)+DATE(1970,1,1)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3"/>
        <v>1.2500000000000001E-5</v>
      </c>
      <c r="R578" s="6">
        <f t="shared" ref="R578:R641" si="56">E578/N578</f>
        <v>1</v>
      </c>
      <c r="S578" t="str">
        <f t="shared" ref="S578:S641" si="57">LEFT(P578,SEARCH("/",P578)-1)</f>
        <v>technology</v>
      </c>
      <c r="T578" t="str">
        <f t="shared" ref="T578:T641" si="58">RIGHT(P578,LEN(P578)-SEARCH("/",P578))</f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si="54"/>
        <v>42510.589143518519</v>
      </c>
      <c r="K579">
        <v>1458569302</v>
      </c>
      <c r="L579" s="10">
        <f t="shared" si="55"/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9">IF(D579=0,0%,(E579/D579))</f>
        <v>2E-3</v>
      </c>
      <c r="R579" s="6">
        <f t="shared" si="56"/>
        <v>10</v>
      </c>
      <c r="S579" t="str">
        <f t="shared" si="57"/>
        <v>technology</v>
      </c>
      <c r="T579" t="str">
        <f t="shared" si="58"/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4"/>
        <v>42254.578622685185</v>
      </c>
      <c r="K580">
        <v>1439560393</v>
      </c>
      <c r="L580" s="10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9"/>
        <v>1.12E-4</v>
      </c>
      <c r="R580" s="6">
        <f t="shared" si="56"/>
        <v>2</v>
      </c>
      <c r="S580" t="str">
        <f t="shared" si="57"/>
        <v>technology</v>
      </c>
      <c r="T580" t="str">
        <f t="shared" si="58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4"/>
        <v>41998.852118055554</v>
      </c>
      <c r="K581">
        <v>1416947223</v>
      </c>
      <c r="L581" s="10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9"/>
        <v>1.4583333333333334E-2</v>
      </c>
      <c r="R581" s="6">
        <f t="shared" si="56"/>
        <v>35</v>
      </c>
      <c r="S581" t="str">
        <f t="shared" si="57"/>
        <v>technology</v>
      </c>
      <c r="T581" t="str">
        <f t="shared" si="58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4"/>
        <v>42635.908182870371</v>
      </c>
      <c r="K582">
        <v>1471988867</v>
      </c>
      <c r="L582" s="10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9"/>
        <v>3.3333333333333332E-4</v>
      </c>
      <c r="R582" s="6">
        <f t="shared" si="56"/>
        <v>1</v>
      </c>
      <c r="S582" t="str">
        <f t="shared" si="57"/>
        <v>technology</v>
      </c>
      <c r="T582" t="str">
        <f t="shared" si="58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4"/>
        <v>42218.012777777782</v>
      </c>
      <c r="K583">
        <v>1435882704</v>
      </c>
      <c r="L583" s="10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9"/>
        <v>0</v>
      </c>
      <c r="R583" s="6" t="e">
        <f t="shared" si="56"/>
        <v>#DIV/0!</v>
      </c>
      <c r="S583" t="str">
        <f t="shared" si="57"/>
        <v>technology</v>
      </c>
      <c r="T583" t="str">
        <f t="shared" si="58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4"/>
        <v>42078.75</v>
      </c>
      <c r="K584">
        <v>1424454319</v>
      </c>
      <c r="L584" s="10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9"/>
        <v>0</v>
      </c>
      <c r="R584" s="6" t="e">
        <f t="shared" si="56"/>
        <v>#DIV/0!</v>
      </c>
      <c r="S584" t="str">
        <f t="shared" si="57"/>
        <v>technology</v>
      </c>
      <c r="T584" t="str">
        <f t="shared" si="58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4"/>
        <v>42082.896840277783</v>
      </c>
      <c r="K585">
        <v>1424212287</v>
      </c>
      <c r="L585" s="10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9"/>
        <v>1.1111111111111112E-4</v>
      </c>
      <c r="R585" s="6">
        <f t="shared" si="56"/>
        <v>1</v>
      </c>
      <c r="S585" t="str">
        <f t="shared" si="57"/>
        <v>technology</v>
      </c>
      <c r="T585" t="str">
        <f t="shared" si="58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4"/>
        <v>42079.674953703703</v>
      </c>
      <c r="K586">
        <v>1423933916</v>
      </c>
      <c r="L586" s="10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9"/>
        <v>0.01</v>
      </c>
      <c r="R586" s="6">
        <f t="shared" si="56"/>
        <v>5</v>
      </c>
      <c r="S586" t="str">
        <f t="shared" si="57"/>
        <v>technology</v>
      </c>
      <c r="T586" t="str">
        <f t="shared" si="58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4"/>
        <v>42339</v>
      </c>
      <c r="K587">
        <v>1444123377</v>
      </c>
      <c r="L587" s="10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9"/>
        <v>0</v>
      </c>
      <c r="R587" s="6" t="e">
        <f t="shared" si="56"/>
        <v>#DIV/0!</v>
      </c>
      <c r="S587" t="str">
        <f t="shared" si="57"/>
        <v>technology</v>
      </c>
      <c r="T587" t="str">
        <f t="shared" si="58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4"/>
        <v>42050.854247685187</v>
      </c>
      <c r="K588">
        <v>1421440207</v>
      </c>
      <c r="L588" s="10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9"/>
        <v>5.5999999999999999E-3</v>
      </c>
      <c r="R588" s="6">
        <f t="shared" si="56"/>
        <v>14</v>
      </c>
      <c r="S588" t="str">
        <f t="shared" si="57"/>
        <v>technology</v>
      </c>
      <c r="T588" t="str">
        <f t="shared" si="58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4"/>
        <v>42110.757326388892</v>
      </c>
      <c r="K589">
        <v>1426615833</v>
      </c>
      <c r="L589" s="10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9"/>
        <v>9.0833333333333335E-2</v>
      </c>
      <c r="R589" s="6">
        <f t="shared" si="56"/>
        <v>389.28571428571428</v>
      </c>
      <c r="S589" t="str">
        <f t="shared" si="57"/>
        <v>technology</v>
      </c>
      <c r="T589" t="str">
        <f t="shared" si="58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4"/>
        <v>42691.811180555553</v>
      </c>
      <c r="K590">
        <v>1474223286</v>
      </c>
      <c r="L590" s="10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9"/>
        <v>3.3444444444444443E-2</v>
      </c>
      <c r="R590" s="6">
        <f t="shared" si="56"/>
        <v>150.5</v>
      </c>
      <c r="S590" t="str">
        <f t="shared" si="57"/>
        <v>technology</v>
      </c>
      <c r="T590" t="str">
        <f t="shared" si="58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4"/>
        <v>42193.614571759259</v>
      </c>
      <c r="K591">
        <v>1435070699</v>
      </c>
      <c r="L591" s="10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9"/>
        <v>1.3333333333333334E-4</v>
      </c>
      <c r="R591" s="6">
        <f t="shared" si="56"/>
        <v>1</v>
      </c>
      <c r="S591" t="str">
        <f t="shared" si="57"/>
        <v>technology</v>
      </c>
      <c r="T591" t="str">
        <f t="shared" si="58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4"/>
        <v>42408.542361111111</v>
      </c>
      <c r="K592">
        <v>1452259131</v>
      </c>
      <c r="L592" s="10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9"/>
        <v>4.4600000000000001E-2</v>
      </c>
      <c r="R592" s="6">
        <f t="shared" si="56"/>
        <v>24.777777777777779</v>
      </c>
      <c r="S592" t="str">
        <f t="shared" si="57"/>
        <v>technology</v>
      </c>
      <c r="T592" t="str">
        <f t="shared" si="58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4"/>
        <v>42207.543171296296</v>
      </c>
      <c r="K593">
        <v>1434978130</v>
      </c>
      <c r="L593" s="10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9"/>
        <v>6.0999999999999997E-4</v>
      </c>
      <c r="R593" s="6">
        <f t="shared" si="56"/>
        <v>30.5</v>
      </c>
      <c r="S593" t="str">
        <f t="shared" si="57"/>
        <v>technology</v>
      </c>
      <c r="T593" t="str">
        <f t="shared" si="58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4"/>
        <v>41976.232175925921</v>
      </c>
      <c r="K594">
        <v>1414992860</v>
      </c>
      <c r="L594" s="10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9"/>
        <v>3.3333333333333333E-2</v>
      </c>
      <c r="R594" s="6">
        <f t="shared" si="56"/>
        <v>250</v>
      </c>
      <c r="S594" t="str">
        <f t="shared" si="57"/>
        <v>technology</v>
      </c>
      <c r="T594" t="str">
        <f t="shared" si="58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4"/>
        <v>42100.635937500003</v>
      </c>
      <c r="K595">
        <v>1425744945</v>
      </c>
      <c r="L595" s="10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9"/>
        <v>0.23</v>
      </c>
      <c r="R595" s="6">
        <f t="shared" si="56"/>
        <v>16.428571428571427</v>
      </c>
      <c r="S595" t="str">
        <f t="shared" si="57"/>
        <v>technology</v>
      </c>
      <c r="T595" t="str">
        <f t="shared" si="58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4"/>
        <v>42476.780162037037</v>
      </c>
      <c r="K596">
        <v>1458240206</v>
      </c>
      <c r="L596" s="10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9"/>
        <v>1.0399999999999999E-3</v>
      </c>
      <c r="R596" s="6">
        <f t="shared" si="56"/>
        <v>13</v>
      </c>
      <c r="S596" t="str">
        <f t="shared" si="57"/>
        <v>technology</v>
      </c>
      <c r="T596" t="str">
        <f t="shared" si="58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4"/>
        <v>42128.069884259254</v>
      </c>
      <c r="K597">
        <v>1426815638</v>
      </c>
      <c r="L597" s="10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9"/>
        <v>4.2599999999999999E-3</v>
      </c>
      <c r="R597" s="6">
        <f t="shared" si="56"/>
        <v>53.25</v>
      </c>
      <c r="S597" t="str">
        <f t="shared" si="57"/>
        <v>technology</v>
      </c>
      <c r="T597" t="str">
        <f t="shared" si="58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4"/>
        <v>42676.896898148145</v>
      </c>
      <c r="K598">
        <v>1475530292</v>
      </c>
      <c r="L598" s="10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9"/>
        <v>2.9999999999999997E-4</v>
      </c>
      <c r="R598" s="6">
        <f t="shared" si="56"/>
        <v>3</v>
      </c>
      <c r="S598" t="str">
        <f t="shared" si="57"/>
        <v>technology</v>
      </c>
      <c r="T598" t="str">
        <f t="shared" si="58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4"/>
        <v>42582.666666666672</v>
      </c>
      <c r="K599">
        <v>1466787335</v>
      </c>
      <c r="L599" s="10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9"/>
        <v>2.6666666666666666E-3</v>
      </c>
      <c r="R599" s="6">
        <f t="shared" si="56"/>
        <v>10</v>
      </c>
      <c r="S599" t="str">
        <f t="shared" si="57"/>
        <v>technology</v>
      </c>
      <c r="T599" t="str">
        <f t="shared" si="58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4"/>
        <v>41978.00209490741</v>
      </c>
      <c r="K600">
        <v>1415145781</v>
      </c>
      <c r="L600" s="10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9"/>
        <v>0.34</v>
      </c>
      <c r="R600" s="6">
        <f t="shared" si="56"/>
        <v>121.42857142857143</v>
      </c>
      <c r="S600" t="str">
        <f t="shared" si="57"/>
        <v>technology</v>
      </c>
      <c r="T600" t="str">
        <f t="shared" si="58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4"/>
        <v>42071.636111111111</v>
      </c>
      <c r="K601">
        <v>1423769402</v>
      </c>
      <c r="L601" s="10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9"/>
        <v>6.2E-4</v>
      </c>
      <c r="R601" s="6">
        <f t="shared" si="56"/>
        <v>15.5</v>
      </c>
      <c r="S601" t="str">
        <f t="shared" si="57"/>
        <v>technology</v>
      </c>
      <c r="T601" t="str">
        <f t="shared" si="58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4"/>
        <v>42133.798171296294</v>
      </c>
      <c r="K602">
        <v>1426014562</v>
      </c>
      <c r="L602" s="10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9"/>
        <v>0.02</v>
      </c>
      <c r="R602" s="6">
        <f t="shared" si="56"/>
        <v>100</v>
      </c>
      <c r="S602" t="str">
        <f t="shared" si="57"/>
        <v>technology</v>
      </c>
      <c r="T602" t="str">
        <f t="shared" si="58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4"/>
        <v>41999.858090277776</v>
      </c>
      <c r="K603">
        <v>1417034139</v>
      </c>
      <c r="L603" s="10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9"/>
        <v>1.4E-2</v>
      </c>
      <c r="R603" s="6">
        <f t="shared" si="56"/>
        <v>23.333333333333332</v>
      </c>
      <c r="S603" t="str">
        <f t="shared" si="57"/>
        <v>technology</v>
      </c>
      <c r="T603" t="str">
        <f t="shared" si="58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4"/>
        <v>42173.79415509259</v>
      </c>
      <c r="K604">
        <v>1432062215</v>
      </c>
      <c r="L604" s="10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9"/>
        <v>0</v>
      </c>
      <c r="R604" s="6" t="e">
        <f t="shared" si="56"/>
        <v>#DIV/0!</v>
      </c>
      <c r="S604" t="str">
        <f t="shared" si="57"/>
        <v>technology</v>
      </c>
      <c r="T604" t="str">
        <f t="shared" si="58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4"/>
        <v>41865.639155092591</v>
      </c>
      <c r="K605">
        <v>1405437623</v>
      </c>
      <c r="L605" s="10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9"/>
        <v>3.9334666666666664E-2</v>
      </c>
      <c r="R605" s="6">
        <f t="shared" si="56"/>
        <v>45.386153846153846</v>
      </c>
      <c r="S605" t="str">
        <f t="shared" si="57"/>
        <v>technology</v>
      </c>
      <c r="T605" t="str">
        <f t="shared" si="58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4"/>
        <v>41879.035370370373</v>
      </c>
      <c r="K606">
        <v>1406595056</v>
      </c>
      <c r="L606" s="10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9"/>
        <v>0</v>
      </c>
      <c r="R606" s="6" t="e">
        <f t="shared" si="56"/>
        <v>#DIV/0!</v>
      </c>
      <c r="S606" t="str">
        <f t="shared" si="57"/>
        <v>technology</v>
      </c>
      <c r="T606" t="str">
        <f t="shared" si="58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4"/>
        <v>42239.357731481476</v>
      </c>
      <c r="K607">
        <v>1436430908</v>
      </c>
      <c r="L607" s="10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9"/>
        <v>2.6200000000000001E-2</v>
      </c>
      <c r="R607" s="6">
        <f t="shared" si="56"/>
        <v>16.375</v>
      </c>
      <c r="S607" t="str">
        <f t="shared" si="57"/>
        <v>technology</v>
      </c>
      <c r="T607" t="str">
        <f t="shared" si="58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4"/>
        <v>42148.625</v>
      </c>
      <c r="K608">
        <v>1428507409</v>
      </c>
      <c r="L608" s="10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9"/>
        <v>2E-3</v>
      </c>
      <c r="R608" s="6">
        <f t="shared" si="56"/>
        <v>10</v>
      </c>
      <c r="S608" t="str">
        <f t="shared" si="57"/>
        <v>technology</v>
      </c>
      <c r="T608" t="str">
        <f t="shared" si="58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4"/>
        <v>42330.867314814815</v>
      </c>
      <c r="K609">
        <v>1445629736</v>
      </c>
      <c r="L609" s="10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9"/>
        <v>0</v>
      </c>
      <c r="R609" s="6" t="e">
        <f t="shared" si="56"/>
        <v>#DIV/0!</v>
      </c>
      <c r="S609" t="str">
        <f t="shared" si="57"/>
        <v>technology</v>
      </c>
      <c r="T609" t="str">
        <f t="shared" si="58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4"/>
        <v>42170.921064814815</v>
      </c>
      <c r="K610">
        <v>1431813980</v>
      </c>
      <c r="L610" s="10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9"/>
        <v>9.7400000000000004E-3</v>
      </c>
      <c r="R610" s="6">
        <f t="shared" si="56"/>
        <v>292.2</v>
      </c>
      <c r="S610" t="str">
        <f t="shared" si="57"/>
        <v>technology</v>
      </c>
      <c r="T610" t="str">
        <f t="shared" si="58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4"/>
        <v>42337.075740740736</v>
      </c>
      <c r="K611">
        <v>1446166144</v>
      </c>
      <c r="L611" s="10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9"/>
        <v>6.41025641025641E-3</v>
      </c>
      <c r="R611" s="6">
        <f t="shared" si="56"/>
        <v>5</v>
      </c>
      <c r="S611" t="str">
        <f t="shared" si="57"/>
        <v>technology</v>
      </c>
      <c r="T611" t="str">
        <f t="shared" si="58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4"/>
        <v>42116.83085648148</v>
      </c>
      <c r="K612">
        <v>1427140586</v>
      </c>
      <c r="L612" s="10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9"/>
        <v>0</v>
      </c>
      <c r="R612" s="6" t="e">
        <f t="shared" si="56"/>
        <v>#DIV/0!</v>
      </c>
      <c r="S612" t="str">
        <f t="shared" si="57"/>
        <v>technology</v>
      </c>
      <c r="T612" t="str">
        <f t="shared" si="58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4"/>
        <v>42388.560613425929</v>
      </c>
      <c r="K613">
        <v>1448026037</v>
      </c>
      <c r="L613" s="10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9"/>
        <v>0</v>
      </c>
      <c r="R613" s="6" t="e">
        <f t="shared" si="56"/>
        <v>#DIV/0!</v>
      </c>
      <c r="S613" t="str">
        <f t="shared" si="57"/>
        <v>technology</v>
      </c>
      <c r="T613" t="str">
        <f t="shared" si="58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4"/>
        <v>42615.031782407401</v>
      </c>
      <c r="K614">
        <v>1470185146</v>
      </c>
      <c r="L614" s="10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9"/>
        <v>0</v>
      </c>
      <c r="R614" s="6" t="e">
        <f t="shared" si="56"/>
        <v>#DIV/0!</v>
      </c>
      <c r="S614" t="str">
        <f t="shared" si="57"/>
        <v>technology</v>
      </c>
      <c r="T614" t="str">
        <f t="shared" si="58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4"/>
        <v>42278.207638888889</v>
      </c>
      <c r="K615">
        <v>1441022120</v>
      </c>
      <c r="L615" s="10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9"/>
        <v>0.21363333333333334</v>
      </c>
      <c r="R615" s="6">
        <f t="shared" si="56"/>
        <v>105.93388429752066</v>
      </c>
      <c r="S615" t="str">
        <f t="shared" si="57"/>
        <v>technology</v>
      </c>
      <c r="T615" t="str">
        <f t="shared" si="58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4"/>
        <v>42545.061805555553</v>
      </c>
      <c r="K616">
        <v>1464139740</v>
      </c>
      <c r="L616" s="10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9"/>
        <v>0</v>
      </c>
      <c r="R616" s="6" t="e">
        <f t="shared" si="56"/>
        <v>#DIV/0!</v>
      </c>
      <c r="S616" t="str">
        <f t="shared" si="57"/>
        <v>technology</v>
      </c>
      <c r="T616" t="str">
        <f t="shared" si="58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4"/>
        <v>42272.122210648144</v>
      </c>
      <c r="K617">
        <v>1440557759</v>
      </c>
      <c r="L617" s="10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9"/>
        <v>0</v>
      </c>
      <c r="R617" s="6" t="e">
        <f t="shared" si="56"/>
        <v>#DIV/0!</v>
      </c>
      <c r="S617" t="str">
        <f t="shared" si="57"/>
        <v>technology</v>
      </c>
      <c r="T617" t="str">
        <f t="shared" si="58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4"/>
        <v>42791.376238425932</v>
      </c>
      <c r="K618">
        <v>1485421307</v>
      </c>
      <c r="L618" s="10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9"/>
        <v>0</v>
      </c>
      <c r="R618" s="6" t="e">
        <f t="shared" si="56"/>
        <v>#DIV/0!</v>
      </c>
      <c r="S618" t="str">
        <f t="shared" si="57"/>
        <v>technology</v>
      </c>
      <c r="T618" t="str">
        <f t="shared" si="58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4"/>
        <v>42132.343090277776</v>
      </c>
      <c r="K619">
        <v>1427184843</v>
      </c>
      <c r="L619" s="10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9"/>
        <v>0.03</v>
      </c>
      <c r="R619" s="6">
        <f t="shared" si="56"/>
        <v>20</v>
      </c>
      <c r="S619" t="str">
        <f t="shared" si="57"/>
        <v>technology</v>
      </c>
      <c r="T619" t="str">
        <f t="shared" si="58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4"/>
        <v>42347.810219907406</v>
      </c>
      <c r="K620">
        <v>1447097203</v>
      </c>
      <c r="L620" s="10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9"/>
        <v>0</v>
      </c>
      <c r="R620" s="6" t="e">
        <f t="shared" si="56"/>
        <v>#DIV/0!</v>
      </c>
      <c r="S620" t="str">
        <f t="shared" si="57"/>
        <v>technology</v>
      </c>
      <c r="T620" t="str">
        <f t="shared" si="58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4"/>
        <v>41968.692013888889</v>
      </c>
      <c r="K621">
        <v>1411745790</v>
      </c>
      <c r="L621" s="10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9"/>
        <v>3.9999999999999998E-7</v>
      </c>
      <c r="R621" s="6">
        <f t="shared" si="56"/>
        <v>1</v>
      </c>
      <c r="S621" t="str">
        <f t="shared" si="57"/>
        <v>technology</v>
      </c>
      <c r="T621" t="str">
        <f t="shared" si="58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4"/>
        <v>41876.716874999998</v>
      </c>
      <c r="K622">
        <v>1405098738</v>
      </c>
      <c r="L622" s="10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9"/>
        <v>0.01</v>
      </c>
      <c r="R622" s="6">
        <f t="shared" si="56"/>
        <v>300</v>
      </c>
      <c r="S622" t="str">
        <f t="shared" si="57"/>
        <v>technology</v>
      </c>
      <c r="T622" t="str">
        <f t="shared" si="58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4"/>
        <v>42558.987696759257</v>
      </c>
      <c r="K623">
        <v>1465342937</v>
      </c>
      <c r="L623" s="10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9"/>
        <v>1.044E-2</v>
      </c>
      <c r="R623" s="6">
        <f t="shared" si="56"/>
        <v>87</v>
      </c>
      <c r="S623" t="str">
        <f t="shared" si="57"/>
        <v>technology</v>
      </c>
      <c r="T623" t="str">
        <f t="shared" si="58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4"/>
        <v>42552.774745370371</v>
      </c>
      <c r="K624">
        <v>1465670138</v>
      </c>
      <c r="L624" s="10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9"/>
        <v>5.6833333333333333E-2</v>
      </c>
      <c r="R624" s="6">
        <f t="shared" si="56"/>
        <v>37.888888888888886</v>
      </c>
      <c r="S624" t="str">
        <f t="shared" si="57"/>
        <v>technology</v>
      </c>
      <c r="T624" t="str">
        <f t="shared" si="58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4"/>
        <v>42152.009224537032</v>
      </c>
      <c r="K625">
        <v>1430179997</v>
      </c>
      <c r="L625" s="10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9"/>
        <v>0</v>
      </c>
      <c r="R625" s="6" t="e">
        <f t="shared" si="56"/>
        <v>#DIV/0!</v>
      </c>
      <c r="S625" t="str">
        <f t="shared" si="57"/>
        <v>technology</v>
      </c>
      <c r="T625" t="str">
        <f t="shared" si="58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4"/>
        <v>42138.988900462966</v>
      </c>
      <c r="K626">
        <v>1429055041</v>
      </c>
      <c r="L626" s="10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9"/>
        <v>0</v>
      </c>
      <c r="R626" s="6" t="e">
        <f t="shared" si="56"/>
        <v>#DIV/0!</v>
      </c>
      <c r="S626" t="str">
        <f t="shared" si="57"/>
        <v>technology</v>
      </c>
      <c r="T626" t="str">
        <f t="shared" si="58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4"/>
        <v>42820.853900462964</v>
      </c>
      <c r="K627">
        <v>1487971777</v>
      </c>
      <c r="L627" s="10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9"/>
        <v>0</v>
      </c>
      <c r="R627" s="6" t="e">
        <f t="shared" si="56"/>
        <v>#DIV/0!</v>
      </c>
      <c r="S627" t="str">
        <f t="shared" si="57"/>
        <v>technology</v>
      </c>
      <c r="T627" t="str">
        <f t="shared" si="58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4"/>
        <v>42231.556944444441</v>
      </c>
      <c r="K628">
        <v>1436793939</v>
      </c>
      <c r="L628" s="10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9"/>
        <v>0.17380000000000001</v>
      </c>
      <c r="R628" s="6">
        <f t="shared" si="56"/>
        <v>111.41025641025641</v>
      </c>
      <c r="S628" t="str">
        <f t="shared" si="57"/>
        <v>technology</v>
      </c>
      <c r="T628" t="str">
        <f t="shared" si="58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4"/>
        <v>42443.958333333328</v>
      </c>
      <c r="K629">
        <v>1452842511</v>
      </c>
      <c r="L629" s="10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9"/>
        <v>2.0000000000000001E-4</v>
      </c>
      <c r="R629" s="6">
        <f t="shared" si="56"/>
        <v>90</v>
      </c>
      <c r="S629" t="str">
        <f t="shared" si="57"/>
        <v>technology</v>
      </c>
      <c r="T629" t="str">
        <f t="shared" si="58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4"/>
        <v>41833.692789351851</v>
      </c>
      <c r="K630">
        <v>1402677457</v>
      </c>
      <c r="L630" s="10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9"/>
        <v>0</v>
      </c>
      <c r="R630" s="6" t="e">
        <f t="shared" si="56"/>
        <v>#DIV/0!</v>
      </c>
      <c r="S630" t="str">
        <f t="shared" si="57"/>
        <v>technology</v>
      </c>
      <c r="T630" t="str">
        <f t="shared" si="58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4"/>
        <v>42504.637824074074</v>
      </c>
      <c r="K631">
        <v>1460647108</v>
      </c>
      <c r="L631" s="10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9"/>
        <v>1.75E-3</v>
      </c>
      <c r="R631" s="6">
        <f t="shared" si="56"/>
        <v>116.66666666666667</v>
      </c>
      <c r="S631" t="str">
        <f t="shared" si="57"/>
        <v>technology</v>
      </c>
      <c r="T631" t="str">
        <f t="shared" si="58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4"/>
        <v>42253.215277777781</v>
      </c>
      <c r="K632">
        <v>1438959121</v>
      </c>
      <c r="L632" s="10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9"/>
        <v>8.3340278356529708E-4</v>
      </c>
      <c r="R632" s="6">
        <f t="shared" si="56"/>
        <v>10</v>
      </c>
      <c r="S632" t="str">
        <f t="shared" si="57"/>
        <v>technology</v>
      </c>
      <c r="T632" t="str">
        <f t="shared" si="58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4"/>
        <v>42518.772326388891</v>
      </c>
      <c r="K633">
        <v>1461954729</v>
      </c>
      <c r="L633" s="10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9"/>
        <v>1.38E-2</v>
      </c>
      <c r="R633" s="6">
        <f t="shared" si="56"/>
        <v>76.666666666666671</v>
      </c>
      <c r="S633" t="str">
        <f t="shared" si="57"/>
        <v>technology</v>
      </c>
      <c r="T633" t="str">
        <f t="shared" si="58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4"/>
        <v>42333.700983796298</v>
      </c>
      <c r="K634">
        <v>1445874565</v>
      </c>
      <c r="L634" s="10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9"/>
        <v>0</v>
      </c>
      <c r="R634" s="6" t="e">
        <f t="shared" si="56"/>
        <v>#DIV/0!</v>
      </c>
      <c r="S634" t="str">
        <f t="shared" si="57"/>
        <v>technology</v>
      </c>
      <c r="T634" t="str">
        <f t="shared" si="58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4"/>
        <v>42538.958333333328</v>
      </c>
      <c r="K635">
        <v>1463469062</v>
      </c>
      <c r="L635" s="10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9"/>
        <v>0.1245</v>
      </c>
      <c r="R635" s="6">
        <f t="shared" si="56"/>
        <v>49.8</v>
      </c>
      <c r="S635" t="str">
        <f t="shared" si="57"/>
        <v>technology</v>
      </c>
      <c r="T635" t="str">
        <f t="shared" si="58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4"/>
        <v>42061.928576388891</v>
      </c>
      <c r="K636">
        <v>1422397029</v>
      </c>
      <c r="L636" s="10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9"/>
        <v>2.0000000000000001E-4</v>
      </c>
      <c r="R636" s="6">
        <f t="shared" si="56"/>
        <v>1</v>
      </c>
      <c r="S636" t="str">
        <f t="shared" si="57"/>
        <v>technology</v>
      </c>
      <c r="T636" t="str">
        <f t="shared" si="58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4"/>
        <v>42106.092152777783</v>
      </c>
      <c r="K637">
        <v>1426212762</v>
      </c>
      <c r="L637" s="10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9"/>
        <v>8.0000000000000007E-5</v>
      </c>
      <c r="R637" s="6">
        <f t="shared" si="56"/>
        <v>2</v>
      </c>
      <c r="S637" t="str">
        <f t="shared" si="57"/>
        <v>technology</v>
      </c>
      <c r="T637" t="str">
        <f t="shared" si="58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4"/>
        <v>42161.44930555555</v>
      </c>
      <c r="K638">
        <v>1430996150</v>
      </c>
      <c r="L638" s="10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9"/>
        <v>2E-3</v>
      </c>
      <c r="R638" s="6">
        <f t="shared" si="56"/>
        <v>4</v>
      </c>
      <c r="S638" t="str">
        <f t="shared" si="57"/>
        <v>technology</v>
      </c>
      <c r="T638" t="str">
        <f t="shared" si="58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4"/>
        <v>42791.961111111115</v>
      </c>
      <c r="K639">
        <v>1485558318</v>
      </c>
      <c r="L639" s="10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9"/>
        <v>0</v>
      </c>
      <c r="R639" s="6" t="e">
        <f t="shared" si="56"/>
        <v>#DIV/0!</v>
      </c>
      <c r="S639" t="str">
        <f t="shared" si="57"/>
        <v>technology</v>
      </c>
      <c r="T639" t="str">
        <f t="shared" si="58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4"/>
        <v>42819.55164351852</v>
      </c>
      <c r="K640">
        <v>1485267262</v>
      </c>
      <c r="L640" s="10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9"/>
        <v>9.0000000000000006E-5</v>
      </c>
      <c r="R640" s="6">
        <f t="shared" si="56"/>
        <v>3</v>
      </c>
      <c r="S640" t="str">
        <f t="shared" si="57"/>
        <v>technology</v>
      </c>
      <c r="T640" t="str">
        <f t="shared" si="58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4"/>
        <v>41925.583275462966</v>
      </c>
      <c r="K641">
        <v>1408024795</v>
      </c>
      <c r="L641" s="10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9"/>
        <v>9.9999999999999995E-7</v>
      </c>
      <c r="R641" s="6">
        <f t="shared" si="56"/>
        <v>1</v>
      </c>
      <c r="S641" t="str">
        <f t="shared" si="57"/>
        <v>technology</v>
      </c>
      <c r="T641" t="str">
        <f t="shared" si="58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ref="J642:J705" si="60">(((I642/60)/60)/24)+DATE(1970,1,1)</f>
        <v>42698.958333333328</v>
      </c>
      <c r="K642">
        <v>1478685915</v>
      </c>
      <c r="L642" s="10">
        <f t="shared" ref="L642:L705" si="61">(((K642/60)/60)/24)+DATE(1970,1,1)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59"/>
        <v>1.4428571428571428</v>
      </c>
      <c r="R642" s="6">
        <f t="shared" ref="R642:R705" si="62">E642/N642</f>
        <v>50.5</v>
      </c>
      <c r="S642" t="str">
        <f t="shared" ref="S642:S705" si="63">LEFT(P642,SEARCH("/",P642)-1)</f>
        <v>technology</v>
      </c>
      <c r="T642" t="str">
        <f t="shared" ref="T642:T705" si="64">RIGHT(P642,LEN(P642)-SEARCH("/",P642))</f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si="60"/>
        <v>42229.57</v>
      </c>
      <c r="K643">
        <v>1436881248</v>
      </c>
      <c r="L643" s="10">
        <f t="shared" si="61"/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5">IF(D643=0,0%,(E643/D643))</f>
        <v>1.1916249999999999</v>
      </c>
      <c r="R643" s="6">
        <f t="shared" si="62"/>
        <v>151.31746031746033</v>
      </c>
      <c r="S643" t="str">
        <f t="shared" si="63"/>
        <v>technology</v>
      </c>
      <c r="T643" t="str">
        <f t="shared" si="64"/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0"/>
        <v>42235.651319444441</v>
      </c>
      <c r="K644">
        <v>1436888274</v>
      </c>
      <c r="L644" s="10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5"/>
        <v>14.604850000000001</v>
      </c>
      <c r="R644" s="6">
        <f t="shared" si="62"/>
        <v>134.3592456301748</v>
      </c>
      <c r="S644" t="str">
        <f t="shared" si="63"/>
        <v>technology</v>
      </c>
      <c r="T644" t="str">
        <f t="shared" si="64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0"/>
        <v>42155.642071759255</v>
      </c>
      <c r="K645">
        <v>1428333875</v>
      </c>
      <c r="L645" s="10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5"/>
        <v>1.0580799999999999</v>
      </c>
      <c r="R645" s="6">
        <f t="shared" si="62"/>
        <v>174.02631578947367</v>
      </c>
      <c r="S645" t="str">
        <f t="shared" si="63"/>
        <v>technology</v>
      </c>
      <c r="T645" t="str">
        <f t="shared" si="64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0"/>
        <v>41941.041666666664</v>
      </c>
      <c r="K646">
        <v>1410883139</v>
      </c>
      <c r="L646" s="10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5"/>
        <v>3.0011791999999997</v>
      </c>
      <c r="R646" s="6">
        <f t="shared" si="62"/>
        <v>73.486268364348675</v>
      </c>
      <c r="S646" t="str">
        <f t="shared" si="63"/>
        <v>technology</v>
      </c>
      <c r="T646" t="str">
        <f t="shared" si="64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0"/>
        <v>42594.026319444441</v>
      </c>
      <c r="K647">
        <v>1468370274</v>
      </c>
      <c r="L647" s="10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5"/>
        <v>2.7869999999999999</v>
      </c>
      <c r="R647" s="6">
        <f t="shared" si="62"/>
        <v>23.518987341772153</v>
      </c>
      <c r="S647" t="str">
        <f t="shared" si="63"/>
        <v>technology</v>
      </c>
      <c r="T647" t="str">
        <f t="shared" si="64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0"/>
        <v>41862.852627314816</v>
      </c>
      <c r="K648">
        <v>1405196867</v>
      </c>
      <c r="L648" s="10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5"/>
        <v>1.3187625000000001</v>
      </c>
      <c r="R648" s="6">
        <f t="shared" si="62"/>
        <v>39.074444444444445</v>
      </c>
      <c r="S648" t="str">
        <f t="shared" si="63"/>
        <v>technology</v>
      </c>
      <c r="T648" t="str">
        <f t="shared" si="64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0"/>
        <v>42446.726261574076</v>
      </c>
      <c r="K649">
        <v>1455647149</v>
      </c>
      <c r="L649" s="10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5"/>
        <v>1.0705</v>
      </c>
      <c r="R649" s="6">
        <f t="shared" si="62"/>
        <v>125.94117647058823</v>
      </c>
      <c r="S649" t="str">
        <f t="shared" si="63"/>
        <v>technology</v>
      </c>
      <c r="T649" t="str">
        <f t="shared" si="64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0"/>
        <v>41926.693379629629</v>
      </c>
      <c r="K650">
        <v>1410280708</v>
      </c>
      <c r="L650" s="10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5"/>
        <v>1.2682285714285715</v>
      </c>
      <c r="R650" s="6">
        <f t="shared" si="62"/>
        <v>1644</v>
      </c>
      <c r="S650" t="str">
        <f t="shared" si="63"/>
        <v>technology</v>
      </c>
      <c r="T650" t="str">
        <f t="shared" si="64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0"/>
        <v>41898.912187499998</v>
      </c>
      <c r="K651">
        <v>1409090013</v>
      </c>
      <c r="L651" s="10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5"/>
        <v>1.3996</v>
      </c>
      <c r="R651" s="6">
        <f t="shared" si="62"/>
        <v>42.670731707317074</v>
      </c>
      <c r="S651" t="str">
        <f t="shared" si="63"/>
        <v>technology</v>
      </c>
      <c r="T651" t="str">
        <f t="shared" si="64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0"/>
        <v>41992.078518518523</v>
      </c>
      <c r="K652">
        <v>1413766384</v>
      </c>
      <c r="L652" s="10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5"/>
        <v>1.1240000000000001</v>
      </c>
      <c r="R652" s="6">
        <f t="shared" si="62"/>
        <v>35.125</v>
      </c>
      <c r="S652" t="str">
        <f t="shared" si="63"/>
        <v>technology</v>
      </c>
      <c r="T652" t="str">
        <f t="shared" si="64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0"/>
        <v>41986.017488425925</v>
      </c>
      <c r="K653">
        <v>1415838311</v>
      </c>
      <c r="L653" s="10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5"/>
        <v>1.00528</v>
      </c>
      <c r="R653" s="6">
        <f t="shared" si="62"/>
        <v>239.35238095238094</v>
      </c>
      <c r="S653" t="str">
        <f t="shared" si="63"/>
        <v>technology</v>
      </c>
      <c r="T653" t="str">
        <f t="shared" si="64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0"/>
        <v>42705.732060185182</v>
      </c>
      <c r="K654">
        <v>1478018050</v>
      </c>
      <c r="L654" s="10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5"/>
        <v>1.0046666666666666</v>
      </c>
      <c r="R654" s="6">
        <f t="shared" si="62"/>
        <v>107.64285714285714</v>
      </c>
      <c r="S654" t="str">
        <f t="shared" si="63"/>
        <v>technology</v>
      </c>
      <c r="T654" t="str">
        <f t="shared" si="64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0"/>
        <v>42236.618518518517</v>
      </c>
      <c r="K655">
        <v>1436885440</v>
      </c>
      <c r="L655" s="10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5"/>
        <v>1.4144600000000001</v>
      </c>
      <c r="R655" s="6">
        <f t="shared" si="62"/>
        <v>95.830623306233065</v>
      </c>
      <c r="S655" t="str">
        <f t="shared" si="63"/>
        <v>technology</v>
      </c>
      <c r="T655" t="str">
        <f t="shared" si="64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0"/>
        <v>42193.957326388889</v>
      </c>
      <c r="K656">
        <v>1433804313</v>
      </c>
      <c r="L656" s="10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5"/>
        <v>2.6729166666666666</v>
      </c>
      <c r="R656" s="6">
        <f t="shared" si="62"/>
        <v>31.663376110562684</v>
      </c>
      <c r="S656" t="str">
        <f t="shared" si="63"/>
        <v>technology</v>
      </c>
      <c r="T656" t="str">
        <f t="shared" si="64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0"/>
        <v>42075.915648148148</v>
      </c>
      <c r="K657">
        <v>1423609112</v>
      </c>
      <c r="L657" s="10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5"/>
        <v>1.4688749999999999</v>
      </c>
      <c r="R657" s="6">
        <f t="shared" si="62"/>
        <v>42.886861313868614</v>
      </c>
      <c r="S657" t="str">
        <f t="shared" si="63"/>
        <v>technology</v>
      </c>
      <c r="T657" t="str">
        <f t="shared" si="64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0"/>
        <v>42477.762951388882</v>
      </c>
      <c r="K658">
        <v>1455736719</v>
      </c>
      <c r="L658" s="10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5"/>
        <v>2.1356000000000002</v>
      </c>
      <c r="R658" s="6">
        <f t="shared" si="62"/>
        <v>122.73563218390805</v>
      </c>
      <c r="S658" t="str">
        <f t="shared" si="63"/>
        <v>technology</v>
      </c>
      <c r="T658" t="str">
        <f t="shared" si="64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0"/>
        <v>42361.84574074074</v>
      </c>
      <c r="K659">
        <v>1448309872</v>
      </c>
      <c r="L659" s="10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5"/>
        <v>1.2569999999999999</v>
      </c>
      <c r="R659" s="6">
        <f t="shared" si="62"/>
        <v>190.45454545454547</v>
      </c>
      <c r="S659" t="str">
        <f t="shared" si="63"/>
        <v>technology</v>
      </c>
      <c r="T659" t="str">
        <f t="shared" si="64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0"/>
        <v>42211.75</v>
      </c>
      <c r="K660">
        <v>1435117889</v>
      </c>
      <c r="L660" s="10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5"/>
        <v>1.0446206037108834</v>
      </c>
      <c r="R660" s="6">
        <f t="shared" si="62"/>
        <v>109.33695652173913</v>
      </c>
      <c r="S660" t="str">
        <f t="shared" si="63"/>
        <v>technology</v>
      </c>
      <c r="T660" t="str">
        <f t="shared" si="64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0"/>
        <v>42239.593692129631</v>
      </c>
      <c r="K661">
        <v>1437747295</v>
      </c>
      <c r="L661" s="10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5"/>
        <v>1.0056666666666667</v>
      </c>
      <c r="R661" s="6">
        <f t="shared" si="62"/>
        <v>143.66666666666666</v>
      </c>
      <c r="S661" t="str">
        <f t="shared" si="63"/>
        <v>technology</v>
      </c>
      <c r="T661" t="str">
        <f t="shared" si="64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0"/>
        <v>41952.783321759263</v>
      </c>
      <c r="K662">
        <v>1412963279</v>
      </c>
      <c r="L662" s="10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5"/>
        <v>3.058E-2</v>
      </c>
      <c r="R662" s="6">
        <f t="shared" si="62"/>
        <v>84.944444444444443</v>
      </c>
      <c r="S662" t="str">
        <f t="shared" si="63"/>
        <v>technology</v>
      </c>
      <c r="T662" t="str">
        <f t="shared" si="64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0"/>
        <v>42666.645358796297</v>
      </c>
      <c r="K663">
        <v>1474644559</v>
      </c>
      <c r="L663" s="10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5"/>
        <v>9.4999999999999998E-3</v>
      </c>
      <c r="R663" s="6">
        <f t="shared" si="62"/>
        <v>10.555555555555555</v>
      </c>
      <c r="S663" t="str">
        <f t="shared" si="63"/>
        <v>technology</v>
      </c>
      <c r="T663" t="str">
        <f t="shared" si="64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0"/>
        <v>42020.438043981485</v>
      </c>
      <c r="K664">
        <v>1418812247</v>
      </c>
      <c r="L664" s="10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5"/>
        <v>4.0000000000000001E-3</v>
      </c>
      <c r="R664" s="6">
        <f t="shared" si="62"/>
        <v>39</v>
      </c>
      <c r="S664" t="str">
        <f t="shared" si="63"/>
        <v>technology</v>
      </c>
      <c r="T664" t="str">
        <f t="shared" si="64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0"/>
        <v>42203.843240740738</v>
      </c>
      <c r="K665">
        <v>1434658456</v>
      </c>
      <c r="L665" s="10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5"/>
        <v>3.5000000000000001E-3</v>
      </c>
      <c r="R665" s="6">
        <f t="shared" si="62"/>
        <v>100</v>
      </c>
      <c r="S665" t="str">
        <f t="shared" si="63"/>
        <v>technology</v>
      </c>
      <c r="T665" t="str">
        <f t="shared" si="64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0"/>
        <v>42107.666377314818</v>
      </c>
      <c r="K666">
        <v>1426348775</v>
      </c>
      <c r="L666" s="10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5"/>
        <v>7.5333333333333335E-2</v>
      </c>
      <c r="R666" s="6">
        <f t="shared" si="62"/>
        <v>31.172413793103448</v>
      </c>
      <c r="S666" t="str">
        <f t="shared" si="63"/>
        <v>technology</v>
      </c>
      <c r="T666" t="str">
        <f t="shared" si="64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0"/>
        <v>42748.711354166662</v>
      </c>
      <c r="K667">
        <v>1479143061</v>
      </c>
      <c r="L667" s="10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5"/>
        <v>0.18640000000000001</v>
      </c>
      <c r="R667" s="6">
        <f t="shared" si="62"/>
        <v>155.33333333333334</v>
      </c>
      <c r="S667" t="str">
        <f t="shared" si="63"/>
        <v>technology</v>
      </c>
      <c r="T667" t="str">
        <f t="shared" si="64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0"/>
        <v>41868.832152777781</v>
      </c>
      <c r="K668">
        <v>1405713498</v>
      </c>
      <c r="L668" s="10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5"/>
        <v>4.0000000000000003E-5</v>
      </c>
      <c r="R668" s="6">
        <f t="shared" si="62"/>
        <v>2</v>
      </c>
      <c r="S668" t="str">
        <f t="shared" si="63"/>
        <v>technology</v>
      </c>
      <c r="T668" t="str">
        <f t="shared" si="64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0"/>
        <v>42672.373414351852</v>
      </c>
      <c r="K669">
        <v>1474275463</v>
      </c>
      <c r="L669" s="10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5"/>
        <v>0.1002</v>
      </c>
      <c r="R669" s="6">
        <f t="shared" si="62"/>
        <v>178.92857142857142</v>
      </c>
      <c r="S669" t="str">
        <f t="shared" si="63"/>
        <v>technology</v>
      </c>
      <c r="T669" t="str">
        <f t="shared" si="64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0"/>
        <v>42135.831273148149</v>
      </c>
      <c r="K670">
        <v>1427486222</v>
      </c>
      <c r="L670" s="10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5"/>
        <v>4.5600000000000002E-2</v>
      </c>
      <c r="R670" s="6">
        <f t="shared" si="62"/>
        <v>27.36</v>
      </c>
      <c r="S670" t="str">
        <f t="shared" si="63"/>
        <v>technology</v>
      </c>
      <c r="T670" t="str">
        <f t="shared" si="64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0"/>
        <v>42557.625671296293</v>
      </c>
      <c r="K671">
        <v>1465225258</v>
      </c>
      <c r="L671" s="10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5"/>
        <v>0.21507499999999999</v>
      </c>
      <c r="R671" s="6">
        <f t="shared" si="62"/>
        <v>1536.25</v>
      </c>
      <c r="S671" t="str">
        <f t="shared" si="63"/>
        <v>technology</v>
      </c>
      <c r="T671" t="str">
        <f t="shared" si="64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0"/>
        <v>42540.340277777781</v>
      </c>
      <c r="K672">
        <v>1463418120</v>
      </c>
      <c r="L672" s="10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5"/>
        <v>0.29276666666666668</v>
      </c>
      <c r="R672" s="6">
        <f t="shared" si="62"/>
        <v>84.99677419354839</v>
      </c>
      <c r="S672" t="str">
        <f t="shared" si="63"/>
        <v>technology</v>
      </c>
      <c r="T672" t="str">
        <f t="shared" si="64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0"/>
        <v>42018.166666666672</v>
      </c>
      <c r="K673">
        <v>1418315852</v>
      </c>
      <c r="L673" s="10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5"/>
        <v>0.39426666666666665</v>
      </c>
      <c r="R673" s="6">
        <f t="shared" si="62"/>
        <v>788.5333333333333</v>
      </c>
      <c r="S673" t="str">
        <f t="shared" si="63"/>
        <v>technology</v>
      </c>
      <c r="T673" t="str">
        <f t="shared" si="64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0"/>
        <v>42005.207638888889</v>
      </c>
      <c r="K674">
        <v>1417410964</v>
      </c>
      <c r="L674" s="10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5"/>
        <v>0.21628</v>
      </c>
      <c r="R674" s="6">
        <f t="shared" si="62"/>
        <v>50.29767441860465</v>
      </c>
      <c r="S674" t="str">
        <f t="shared" si="63"/>
        <v>technology</v>
      </c>
      <c r="T674" t="str">
        <f t="shared" si="64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0"/>
        <v>41883.840474537035</v>
      </c>
      <c r="K675">
        <v>1405714217</v>
      </c>
      <c r="L675" s="10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5"/>
        <v>2.0500000000000002E-3</v>
      </c>
      <c r="R675" s="6">
        <f t="shared" si="62"/>
        <v>68.333333333333329</v>
      </c>
      <c r="S675" t="str">
        <f t="shared" si="63"/>
        <v>technology</v>
      </c>
      <c r="T675" t="str">
        <f t="shared" si="64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0"/>
        <v>41863.116053240738</v>
      </c>
      <c r="K676">
        <v>1402627627</v>
      </c>
      <c r="L676" s="10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5"/>
        <v>2.9999999999999997E-4</v>
      </c>
      <c r="R676" s="6">
        <f t="shared" si="62"/>
        <v>7.5</v>
      </c>
      <c r="S676" t="str">
        <f t="shared" si="63"/>
        <v>technology</v>
      </c>
      <c r="T676" t="str">
        <f t="shared" si="64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0"/>
        <v>42005.290972222225</v>
      </c>
      <c r="K677">
        <v>1417558804</v>
      </c>
      <c r="L677" s="10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5"/>
        <v>0.14849999999999999</v>
      </c>
      <c r="R677" s="6">
        <f t="shared" si="62"/>
        <v>34.269230769230766</v>
      </c>
      <c r="S677" t="str">
        <f t="shared" si="63"/>
        <v>technology</v>
      </c>
      <c r="T677" t="str">
        <f t="shared" si="64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0"/>
        <v>42042.768298611118</v>
      </c>
      <c r="K678">
        <v>1420741581</v>
      </c>
      <c r="L678" s="10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5"/>
        <v>1.4710000000000001E-2</v>
      </c>
      <c r="R678" s="6">
        <f t="shared" si="62"/>
        <v>61.291666666666664</v>
      </c>
      <c r="S678" t="str">
        <f t="shared" si="63"/>
        <v>technology</v>
      </c>
      <c r="T678" t="str">
        <f t="shared" si="64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0"/>
        <v>42549.403877314813</v>
      </c>
      <c r="K679">
        <v>1463218895</v>
      </c>
      <c r="L679" s="10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5"/>
        <v>0.25584000000000001</v>
      </c>
      <c r="R679" s="6">
        <f t="shared" si="62"/>
        <v>133.25</v>
      </c>
      <c r="S679" t="str">
        <f t="shared" si="63"/>
        <v>technology</v>
      </c>
      <c r="T679" t="str">
        <f t="shared" si="64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0"/>
        <v>42511.376597222217</v>
      </c>
      <c r="K680">
        <v>1461229338</v>
      </c>
      <c r="L680" s="10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5"/>
        <v>3.8206896551724136E-2</v>
      </c>
      <c r="R680" s="6">
        <f t="shared" si="62"/>
        <v>65.17647058823529</v>
      </c>
      <c r="S680" t="str">
        <f t="shared" si="63"/>
        <v>technology</v>
      </c>
      <c r="T680" t="str">
        <f t="shared" si="64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0"/>
        <v>42616.695706018523</v>
      </c>
      <c r="K681">
        <v>1467736909</v>
      </c>
      <c r="L681" s="10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5"/>
        <v>0.15485964912280703</v>
      </c>
      <c r="R681" s="6">
        <f t="shared" si="62"/>
        <v>93.90425531914893</v>
      </c>
      <c r="S681" t="str">
        <f t="shared" si="63"/>
        <v>technology</v>
      </c>
      <c r="T681" t="str">
        <f t="shared" si="64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0"/>
        <v>41899.501516203702</v>
      </c>
      <c r="K682">
        <v>1407931331</v>
      </c>
      <c r="L682" s="10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5"/>
        <v>0.25912000000000002</v>
      </c>
      <c r="R682" s="6">
        <f t="shared" si="62"/>
        <v>150.65116279069767</v>
      </c>
      <c r="S682" t="str">
        <f t="shared" si="63"/>
        <v>technology</v>
      </c>
      <c r="T682" t="str">
        <f t="shared" si="64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0"/>
        <v>42669.805601851855</v>
      </c>
      <c r="K683">
        <v>1474917604</v>
      </c>
      <c r="L683" s="10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5"/>
        <v>4.0000000000000002E-4</v>
      </c>
      <c r="R683" s="6">
        <f t="shared" si="62"/>
        <v>1</v>
      </c>
      <c r="S683" t="str">
        <f t="shared" si="63"/>
        <v>technology</v>
      </c>
      <c r="T683" t="str">
        <f t="shared" si="64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0"/>
        <v>42808.723634259266</v>
      </c>
      <c r="K684">
        <v>1486923722</v>
      </c>
      <c r="L684" s="10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5"/>
        <v>1.06E-3</v>
      </c>
      <c r="R684" s="6">
        <f t="shared" si="62"/>
        <v>13.25</v>
      </c>
      <c r="S684" t="str">
        <f t="shared" si="63"/>
        <v>technology</v>
      </c>
      <c r="T684" t="str">
        <f t="shared" si="64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0"/>
        <v>42674.900046296301</v>
      </c>
      <c r="K685">
        <v>1474493764</v>
      </c>
      <c r="L685" s="10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5"/>
        <v>8.5142857142857138E-3</v>
      </c>
      <c r="R685" s="6">
        <f t="shared" si="62"/>
        <v>99.333333333333329</v>
      </c>
      <c r="S685" t="str">
        <f t="shared" si="63"/>
        <v>technology</v>
      </c>
      <c r="T685" t="str">
        <f t="shared" si="64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0"/>
        <v>41845.125</v>
      </c>
      <c r="K686">
        <v>1403176891</v>
      </c>
      <c r="L686" s="10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5"/>
        <v>7.4837500000000001E-2</v>
      </c>
      <c r="R686" s="6">
        <f t="shared" si="62"/>
        <v>177.39259259259259</v>
      </c>
      <c r="S686" t="str">
        <f t="shared" si="63"/>
        <v>technology</v>
      </c>
      <c r="T686" t="str">
        <f t="shared" si="64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0"/>
        <v>42016.866574074069</v>
      </c>
      <c r="K687">
        <v>1417207672</v>
      </c>
      <c r="L687" s="10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5"/>
        <v>0.27650000000000002</v>
      </c>
      <c r="R687" s="6">
        <f t="shared" si="62"/>
        <v>55.3</v>
      </c>
      <c r="S687" t="str">
        <f t="shared" si="63"/>
        <v>technology</v>
      </c>
      <c r="T687" t="str">
        <f t="shared" si="64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0"/>
        <v>42219.673263888893</v>
      </c>
      <c r="K688">
        <v>1436026170</v>
      </c>
      <c r="L688" s="10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5"/>
        <v>0</v>
      </c>
      <c r="R688" s="6" t="e">
        <f t="shared" si="62"/>
        <v>#DIV/0!</v>
      </c>
      <c r="S688" t="str">
        <f t="shared" si="63"/>
        <v>technology</v>
      </c>
      <c r="T688" t="str">
        <f t="shared" si="64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0"/>
        <v>42771.750613425931</v>
      </c>
      <c r="K689">
        <v>1481133653</v>
      </c>
      <c r="L689" s="10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5"/>
        <v>3.5499999999999997E-2</v>
      </c>
      <c r="R689" s="6">
        <f t="shared" si="62"/>
        <v>591.66666666666663</v>
      </c>
      <c r="S689" t="str">
        <f t="shared" si="63"/>
        <v>technology</v>
      </c>
      <c r="T689" t="str">
        <f t="shared" si="64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0"/>
        <v>42292.104780092588</v>
      </c>
      <c r="K690">
        <v>1442284253</v>
      </c>
      <c r="L690" s="10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5"/>
        <v>0.72989999999999999</v>
      </c>
      <c r="R690" s="6">
        <f t="shared" si="62"/>
        <v>405.5</v>
      </c>
      <c r="S690" t="str">
        <f t="shared" si="63"/>
        <v>technology</v>
      </c>
      <c r="T690" t="str">
        <f t="shared" si="64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0"/>
        <v>42712.207638888889</v>
      </c>
      <c r="K691">
        <v>1478016097</v>
      </c>
      <c r="L691" s="10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5"/>
        <v>0.57648750000000004</v>
      </c>
      <c r="R691" s="6">
        <f t="shared" si="62"/>
        <v>343.14732142857144</v>
      </c>
      <c r="S691" t="str">
        <f t="shared" si="63"/>
        <v>technology</v>
      </c>
      <c r="T691" t="str">
        <f t="shared" si="64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0"/>
        <v>42622.25</v>
      </c>
      <c r="K692">
        <v>1469718841</v>
      </c>
      <c r="L692" s="10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5"/>
        <v>0.1234</v>
      </c>
      <c r="R692" s="6">
        <f t="shared" si="62"/>
        <v>72.588235294117652</v>
      </c>
      <c r="S692" t="str">
        <f t="shared" si="63"/>
        <v>technology</v>
      </c>
      <c r="T692" t="str">
        <f t="shared" si="64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0"/>
        <v>42186.028310185182</v>
      </c>
      <c r="K693">
        <v>1433292046</v>
      </c>
      <c r="L693" s="10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5"/>
        <v>5.1999999999999998E-3</v>
      </c>
      <c r="R693" s="6">
        <f t="shared" si="62"/>
        <v>26</v>
      </c>
      <c r="S693" t="str">
        <f t="shared" si="63"/>
        <v>technology</v>
      </c>
      <c r="T693" t="str">
        <f t="shared" si="64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0"/>
        <v>42726.37572916667</v>
      </c>
      <c r="K694">
        <v>1479805263</v>
      </c>
      <c r="L694" s="10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5"/>
        <v>6.5299999999999997E-2</v>
      </c>
      <c r="R694" s="6">
        <f t="shared" si="62"/>
        <v>6.4975124378109452</v>
      </c>
      <c r="S694" t="str">
        <f t="shared" si="63"/>
        <v>technology</v>
      </c>
      <c r="T694" t="str">
        <f t="shared" si="64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0"/>
        <v>42124.808182870373</v>
      </c>
      <c r="K695">
        <v>1427829827</v>
      </c>
      <c r="L695" s="10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5"/>
        <v>0.35338000000000003</v>
      </c>
      <c r="R695" s="6">
        <f t="shared" si="62"/>
        <v>119.38513513513513</v>
      </c>
      <c r="S695" t="str">
        <f t="shared" si="63"/>
        <v>technology</v>
      </c>
      <c r="T695" t="str">
        <f t="shared" si="64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0"/>
        <v>42767.663877314815</v>
      </c>
      <c r="K696">
        <v>1483372559</v>
      </c>
      <c r="L696" s="10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5"/>
        <v>3.933333333333333E-3</v>
      </c>
      <c r="R696" s="6">
        <f t="shared" si="62"/>
        <v>84.285714285714292</v>
      </c>
      <c r="S696" t="str">
        <f t="shared" si="63"/>
        <v>technology</v>
      </c>
      <c r="T696" t="str">
        <f t="shared" si="64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0"/>
        <v>41943.521064814813</v>
      </c>
      <c r="K697">
        <v>1412166620</v>
      </c>
      <c r="L697" s="10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5"/>
        <v>1.06E-2</v>
      </c>
      <c r="R697" s="6">
        <f t="shared" si="62"/>
        <v>90.857142857142861</v>
      </c>
      <c r="S697" t="str">
        <f t="shared" si="63"/>
        <v>technology</v>
      </c>
      <c r="T697" t="str">
        <f t="shared" si="64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0"/>
        <v>41845.927106481482</v>
      </c>
      <c r="K698">
        <v>1403734502</v>
      </c>
      <c r="L698" s="10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5"/>
        <v>5.7142857142857145E-6</v>
      </c>
      <c r="R698" s="6">
        <f t="shared" si="62"/>
        <v>1</v>
      </c>
      <c r="S698" t="str">
        <f t="shared" si="63"/>
        <v>technology</v>
      </c>
      <c r="T698" t="str">
        <f t="shared" si="64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0"/>
        <v>42403.523020833338</v>
      </c>
      <c r="K699">
        <v>1453206789</v>
      </c>
      <c r="L699" s="10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5"/>
        <v>0.46379999999999999</v>
      </c>
      <c r="R699" s="6">
        <f t="shared" si="62"/>
        <v>20.342105263157894</v>
      </c>
      <c r="S699" t="str">
        <f t="shared" si="63"/>
        <v>technology</v>
      </c>
      <c r="T699" t="str">
        <f t="shared" si="64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0"/>
        <v>41900.083333333336</v>
      </c>
      <c r="K700">
        <v>1408141245</v>
      </c>
      <c r="L700" s="10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5"/>
        <v>0.15390000000000001</v>
      </c>
      <c r="R700" s="6">
        <f t="shared" si="62"/>
        <v>530.68965517241384</v>
      </c>
      <c r="S700" t="str">
        <f t="shared" si="63"/>
        <v>technology</v>
      </c>
      <c r="T700" t="str">
        <f t="shared" si="64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0"/>
        <v>41600.666666666664</v>
      </c>
      <c r="K701">
        <v>1381923548</v>
      </c>
      <c r="L701" s="10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5"/>
        <v>0.824221076923077</v>
      </c>
      <c r="R701" s="6">
        <f t="shared" si="62"/>
        <v>120.39184269662923</v>
      </c>
      <c r="S701" t="str">
        <f t="shared" si="63"/>
        <v>technology</v>
      </c>
      <c r="T701" t="str">
        <f t="shared" si="64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0"/>
        <v>42745.688437500001</v>
      </c>
      <c r="K702">
        <v>1481473881</v>
      </c>
      <c r="L702" s="10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5"/>
        <v>2.6866666666666667E-2</v>
      </c>
      <c r="R702" s="6">
        <f t="shared" si="62"/>
        <v>13</v>
      </c>
      <c r="S702" t="str">
        <f t="shared" si="63"/>
        <v>technology</v>
      </c>
      <c r="T702" t="str">
        <f t="shared" si="64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0"/>
        <v>41843.662962962961</v>
      </c>
      <c r="K703">
        <v>1403538880</v>
      </c>
      <c r="L703" s="10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5"/>
        <v>0.26600000000000001</v>
      </c>
      <c r="R703" s="6">
        <f t="shared" si="62"/>
        <v>291.33333333333331</v>
      </c>
      <c r="S703" t="str">
        <f t="shared" si="63"/>
        <v>technology</v>
      </c>
      <c r="T703" t="str">
        <f t="shared" si="64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0"/>
        <v>42698.768368055549</v>
      </c>
      <c r="K704">
        <v>1477416387</v>
      </c>
      <c r="L704" s="10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5"/>
        <v>0.30813400000000002</v>
      </c>
      <c r="R704" s="6">
        <f t="shared" si="62"/>
        <v>124.9191891891892</v>
      </c>
      <c r="S704" t="str">
        <f t="shared" si="63"/>
        <v>technology</v>
      </c>
      <c r="T704" t="str">
        <f t="shared" si="64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0"/>
        <v>42766.98055555555</v>
      </c>
      <c r="K705">
        <v>1481150949</v>
      </c>
      <c r="L705" s="10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5"/>
        <v>5.5800000000000002E-2</v>
      </c>
      <c r="R705" s="6">
        <f t="shared" si="62"/>
        <v>119.57142857142857</v>
      </c>
      <c r="S705" t="str">
        <f t="shared" si="63"/>
        <v>technology</v>
      </c>
      <c r="T705" t="str">
        <f t="shared" si="64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ref="J706:J769" si="66">(((I706/60)/60)/24)+DATE(1970,1,1)</f>
        <v>42786.192916666667</v>
      </c>
      <c r="K706">
        <v>1482381468</v>
      </c>
      <c r="L706" s="10">
        <f t="shared" ref="L706:L769" si="67">(((K706/60)/60)/24)+DATE(1970,1,1)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5"/>
        <v>8.7454545454545458E-3</v>
      </c>
      <c r="R706" s="6">
        <f t="shared" ref="R706:R769" si="68">E706/N706</f>
        <v>120.25</v>
      </c>
      <c r="S706" t="str">
        <f t="shared" ref="S706:S769" si="69">LEFT(P706,SEARCH("/",P706)-1)</f>
        <v>technology</v>
      </c>
      <c r="T706" t="str">
        <f t="shared" ref="T706:T769" si="70">RIGHT(P706,LEN(P706)-SEARCH("/",P706))</f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si="66"/>
        <v>42756.491643518515</v>
      </c>
      <c r="K707">
        <v>1482407278</v>
      </c>
      <c r="L707" s="10">
        <f t="shared" si="67"/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71">IF(D707=0,0%,(E707/D707))</f>
        <v>9.7699999999999992E-3</v>
      </c>
      <c r="R707" s="6">
        <f t="shared" si="68"/>
        <v>195.4</v>
      </c>
      <c r="S707" t="str">
        <f t="shared" si="69"/>
        <v>technology</v>
      </c>
      <c r="T707" t="str">
        <f t="shared" si="70"/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6"/>
        <v>42718.777083333334</v>
      </c>
      <c r="K708">
        <v>1478130783</v>
      </c>
      <c r="L708" s="10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71"/>
        <v>0</v>
      </c>
      <c r="R708" s="6" t="e">
        <f t="shared" si="68"/>
        <v>#DIV/0!</v>
      </c>
      <c r="S708" t="str">
        <f t="shared" si="69"/>
        <v>technology</v>
      </c>
      <c r="T708" t="str">
        <f t="shared" si="70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6"/>
        <v>42736.663506944446</v>
      </c>
      <c r="K709">
        <v>1479830127</v>
      </c>
      <c r="L709" s="10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71"/>
        <v>0.78927352941176465</v>
      </c>
      <c r="R709" s="6">
        <f t="shared" si="68"/>
        <v>117.69868421052631</v>
      </c>
      <c r="S709" t="str">
        <f t="shared" si="69"/>
        <v>technology</v>
      </c>
      <c r="T709" t="str">
        <f t="shared" si="70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6"/>
        <v>41895.581018518518</v>
      </c>
      <c r="K710">
        <v>1405432600</v>
      </c>
      <c r="L710" s="10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71"/>
        <v>0.22092500000000001</v>
      </c>
      <c r="R710" s="6">
        <f t="shared" si="68"/>
        <v>23.948509485094849</v>
      </c>
      <c r="S710" t="str">
        <f t="shared" si="69"/>
        <v>technology</v>
      </c>
      <c r="T710" t="str">
        <f t="shared" si="70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6"/>
        <v>41978.041192129633</v>
      </c>
      <c r="K711">
        <v>1415149159</v>
      </c>
      <c r="L711" s="10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71"/>
        <v>4.0666666666666663E-3</v>
      </c>
      <c r="R711" s="6">
        <f t="shared" si="68"/>
        <v>30.5</v>
      </c>
      <c r="S711" t="str">
        <f t="shared" si="69"/>
        <v>technology</v>
      </c>
      <c r="T711" t="str">
        <f t="shared" si="70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6"/>
        <v>41871.030555555553</v>
      </c>
      <c r="K712">
        <v>1405640302</v>
      </c>
      <c r="L712" s="10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71"/>
        <v>0</v>
      </c>
      <c r="R712" s="6" t="e">
        <f t="shared" si="68"/>
        <v>#DIV/0!</v>
      </c>
      <c r="S712" t="str">
        <f t="shared" si="69"/>
        <v>technology</v>
      </c>
      <c r="T712" t="str">
        <f t="shared" si="70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6"/>
        <v>42718.500787037032</v>
      </c>
      <c r="K713">
        <v>1478257268</v>
      </c>
      <c r="L713" s="10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71"/>
        <v>0.33790999999999999</v>
      </c>
      <c r="R713" s="6">
        <f t="shared" si="68"/>
        <v>99.973372781065095</v>
      </c>
      <c r="S713" t="str">
        <f t="shared" si="69"/>
        <v>technology</v>
      </c>
      <c r="T713" t="str">
        <f t="shared" si="70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6"/>
        <v>42414.680925925932</v>
      </c>
      <c r="K714">
        <v>1452874832</v>
      </c>
      <c r="L714" s="10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71"/>
        <v>2.1649484536082476E-3</v>
      </c>
      <c r="R714" s="6">
        <f t="shared" si="68"/>
        <v>26.25</v>
      </c>
      <c r="S714" t="str">
        <f t="shared" si="69"/>
        <v>technology</v>
      </c>
      <c r="T714" t="str">
        <f t="shared" si="70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6"/>
        <v>42526.529305555552</v>
      </c>
      <c r="K715">
        <v>1462538532</v>
      </c>
      <c r="L715" s="10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71"/>
        <v>7.9600000000000001E-3</v>
      </c>
      <c r="R715" s="6">
        <f t="shared" si="68"/>
        <v>199</v>
      </c>
      <c r="S715" t="str">
        <f t="shared" si="69"/>
        <v>technology</v>
      </c>
      <c r="T715" t="str">
        <f t="shared" si="70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6"/>
        <v>42794.787986111114</v>
      </c>
      <c r="K716">
        <v>1483124082</v>
      </c>
      <c r="L716" s="10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71"/>
        <v>0.14993333333333334</v>
      </c>
      <c r="R716" s="6">
        <f t="shared" si="68"/>
        <v>80.321428571428569</v>
      </c>
      <c r="S716" t="str">
        <f t="shared" si="69"/>
        <v>technology</v>
      </c>
      <c r="T716" t="str">
        <f t="shared" si="70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6"/>
        <v>42313.132407407407</v>
      </c>
      <c r="K717">
        <v>1443233440</v>
      </c>
      <c r="L717" s="10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71"/>
        <v>5.0509090909090906E-2</v>
      </c>
      <c r="R717" s="6">
        <f t="shared" si="68"/>
        <v>115.75</v>
      </c>
      <c r="S717" t="str">
        <f t="shared" si="69"/>
        <v>technology</v>
      </c>
      <c r="T717" t="str">
        <f t="shared" si="70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6"/>
        <v>41974</v>
      </c>
      <c r="K718">
        <v>1414511307</v>
      </c>
      <c r="L718" s="10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71"/>
        <v>0.10214285714285715</v>
      </c>
      <c r="R718" s="6">
        <f t="shared" si="68"/>
        <v>44.6875</v>
      </c>
      <c r="S718" t="str">
        <f t="shared" si="69"/>
        <v>technology</v>
      </c>
      <c r="T718" t="str">
        <f t="shared" si="70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6"/>
        <v>41887.854189814818</v>
      </c>
      <c r="K719">
        <v>1407357002</v>
      </c>
      <c r="L719" s="10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71"/>
        <v>3.0500000000000002E-3</v>
      </c>
      <c r="R719" s="6">
        <f t="shared" si="68"/>
        <v>76.25</v>
      </c>
      <c r="S719" t="str">
        <f t="shared" si="69"/>
        <v>technology</v>
      </c>
      <c r="T719" t="str">
        <f t="shared" si="70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6"/>
        <v>42784.249305555553</v>
      </c>
      <c r="K720">
        <v>1484684247</v>
      </c>
      <c r="L720" s="10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71"/>
        <v>7.4999999999999997E-3</v>
      </c>
      <c r="R720" s="6">
        <f t="shared" si="68"/>
        <v>22.5</v>
      </c>
      <c r="S720" t="str">
        <f t="shared" si="69"/>
        <v>technology</v>
      </c>
      <c r="T720" t="str">
        <f t="shared" si="70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6"/>
        <v>42423.040231481486</v>
      </c>
      <c r="K721">
        <v>1454979476</v>
      </c>
      <c r="L721" s="10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71"/>
        <v>1.2933333333333333E-2</v>
      </c>
      <c r="R721" s="6">
        <f t="shared" si="68"/>
        <v>19.399999999999999</v>
      </c>
      <c r="S721" t="str">
        <f t="shared" si="69"/>
        <v>technology</v>
      </c>
      <c r="T721" t="str">
        <f t="shared" si="70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6"/>
        <v>40937.649201388893</v>
      </c>
      <c r="K722">
        <v>1325432091</v>
      </c>
      <c r="L722" s="10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71"/>
        <v>1.4394736842105262</v>
      </c>
      <c r="R722" s="6">
        <f t="shared" si="68"/>
        <v>66.707317073170728</v>
      </c>
      <c r="S722" t="str">
        <f t="shared" si="69"/>
        <v>publishing</v>
      </c>
      <c r="T722" t="str">
        <f t="shared" si="70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6"/>
        <v>41852.571840277778</v>
      </c>
      <c r="K723">
        <v>1403012607</v>
      </c>
      <c r="L723" s="10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71"/>
        <v>1.2210975609756098</v>
      </c>
      <c r="R723" s="6">
        <f t="shared" si="68"/>
        <v>84.142857142857139</v>
      </c>
      <c r="S723" t="str">
        <f t="shared" si="69"/>
        <v>publishing</v>
      </c>
      <c r="T723" t="str">
        <f t="shared" si="70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6"/>
        <v>41007.76363425926</v>
      </c>
      <c r="K724">
        <v>1331320778</v>
      </c>
      <c r="L724" s="10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71"/>
        <v>1.3202400000000001</v>
      </c>
      <c r="R724" s="6">
        <f t="shared" si="68"/>
        <v>215.72549019607843</v>
      </c>
      <c r="S724" t="str">
        <f t="shared" si="69"/>
        <v>publishing</v>
      </c>
      <c r="T724" t="str">
        <f t="shared" si="70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6"/>
        <v>42215.165972222225</v>
      </c>
      <c r="K725">
        <v>1435606549</v>
      </c>
      <c r="L725" s="10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71"/>
        <v>1.0938000000000001</v>
      </c>
      <c r="R725" s="6">
        <f t="shared" si="68"/>
        <v>54.69</v>
      </c>
      <c r="S725" t="str">
        <f t="shared" si="69"/>
        <v>publishing</v>
      </c>
      <c r="T725" t="str">
        <f t="shared" si="70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6"/>
        <v>40724.638460648144</v>
      </c>
      <c r="K726">
        <v>1306855163</v>
      </c>
      <c r="L726" s="10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71"/>
        <v>1.0547157142857144</v>
      </c>
      <c r="R726" s="6">
        <f t="shared" si="68"/>
        <v>51.62944055944056</v>
      </c>
      <c r="S726" t="str">
        <f t="shared" si="69"/>
        <v>publishing</v>
      </c>
      <c r="T726" t="str">
        <f t="shared" si="70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6"/>
        <v>42351.626296296294</v>
      </c>
      <c r="K727">
        <v>1447426912</v>
      </c>
      <c r="L727" s="10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71"/>
        <v>1.0035000000000001</v>
      </c>
      <c r="R727" s="6">
        <f t="shared" si="68"/>
        <v>143.35714285714286</v>
      </c>
      <c r="S727" t="str">
        <f t="shared" si="69"/>
        <v>publishing</v>
      </c>
      <c r="T727" t="str">
        <f t="shared" si="70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6"/>
        <v>41376.042673611111</v>
      </c>
      <c r="K728">
        <v>1363136487</v>
      </c>
      <c r="L728" s="10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71"/>
        <v>1.014</v>
      </c>
      <c r="R728" s="6">
        <f t="shared" si="68"/>
        <v>72.428571428571431</v>
      </c>
      <c r="S728" t="str">
        <f t="shared" si="69"/>
        <v>publishing</v>
      </c>
      <c r="T728" t="str">
        <f t="shared" si="70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6"/>
        <v>41288.888888888891</v>
      </c>
      <c r="K729">
        <v>1354580949</v>
      </c>
      <c r="L729" s="10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71"/>
        <v>1.5551428571428572</v>
      </c>
      <c r="R729" s="6">
        <f t="shared" si="68"/>
        <v>36.530201342281877</v>
      </c>
      <c r="S729" t="str">
        <f t="shared" si="69"/>
        <v>publishing</v>
      </c>
      <c r="T729" t="str">
        <f t="shared" si="70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6"/>
        <v>40776.837465277778</v>
      </c>
      <c r="K730">
        <v>1310069157</v>
      </c>
      <c r="L730" s="10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71"/>
        <v>1.05566</v>
      </c>
      <c r="R730" s="6">
        <f t="shared" si="68"/>
        <v>60.903461538461535</v>
      </c>
      <c r="S730" t="str">
        <f t="shared" si="69"/>
        <v>publishing</v>
      </c>
      <c r="T730" t="str">
        <f t="shared" si="70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6"/>
        <v>41171.185891203706</v>
      </c>
      <c r="K731">
        <v>1342844861</v>
      </c>
      <c r="L731" s="10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71"/>
        <v>1.3065</v>
      </c>
      <c r="R731" s="6">
        <f t="shared" si="68"/>
        <v>43.55</v>
      </c>
      <c r="S731" t="str">
        <f t="shared" si="69"/>
        <v>publishing</v>
      </c>
      <c r="T731" t="str">
        <f t="shared" si="70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6"/>
        <v>40884.745266203703</v>
      </c>
      <c r="K732">
        <v>1320688391</v>
      </c>
      <c r="L732" s="10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71"/>
        <v>1.3219000000000001</v>
      </c>
      <c r="R732" s="6">
        <f t="shared" si="68"/>
        <v>99.766037735849054</v>
      </c>
      <c r="S732" t="str">
        <f t="shared" si="69"/>
        <v>publishing</v>
      </c>
      <c r="T732" t="str">
        <f t="shared" si="70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6"/>
        <v>40930.25</v>
      </c>
      <c r="K733">
        <v>1322852747</v>
      </c>
      <c r="L733" s="10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71"/>
        <v>1.26</v>
      </c>
      <c r="R733" s="6">
        <f t="shared" si="68"/>
        <v>88.732394366197184</v>
      </c>
      <c r="S733" t="str">
        <f t="shared" si="69"/>
        <v>publishing</v>
      </c>
      <c r="T733" t="str">
        <f t="shared" si="70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6"/>
        <v>41546.424317129626</v>
      </c>
      <c r="K734">
        <v>1375265461</v>
      </c>
      <c r="L734" s="10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71"/>
        <v>1.6</v>
      </c>
      <c r="R734" s="6">
        <f t="shared" si="68"/>
        <v>4.9230769230769234</v>
      </c>
      <c r="S734" t="str">
        <f t="shared" si="69"/>
        <v>publishing</v>
      </c>
      <c r="T734" t="str">
        <f t="shared" si="70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6"/>
        <v>41628.420046296298</v>
      </c>
      <c r="K735">
        <v>1384941892</v>
      </c>
      <c r="L735" s="10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71"/>
        <v>1.2048000000000001</v>
      </c>
      <c r="R735" s="6">
        <f t="shared" si="68"/>
        <v>17.822485207100591</v>
      </c>
      <c r="S735" t="str">
        <f t="shared" si="69"/>
        <v>publishing</v>
      </c>
      <c r="T735" t="str">
        <f t="shared" si="70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6"/>
        <v>42133.208333333328</v>
      </c>
      <c r="K736">
        <v>1428465420</v>
      </c>
      <c r="L736" s="10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71"/>
        <v>1.2552941176470589</v>
      </c>
      <c r="R736" s="6">
        <f t="shared" si="68"/>
        <v>187.19298245614036</v>
      </c>
      <c r="S736" t="str">
        <f t="shared" si="69"/>
        <v>publishing</v>
      </c>
      <c r="T736" t="str">
        <f t="shared" si="70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6"/>
        <v>41977.027083333334</v>
      </c>
      <c r="K737">
        <v>1414975346</v>
      </c>
      <c r="L737" s="10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71"/>
        <v>1.1440638297872341</v>
      </c>
      <c r="R737" s="6">
        <f t="shared" si="68"/>
        <v>234.80786026200875</v>
      </c>
      <c r="S737" t="str">
        <f t="shared" si="69"/>
        <v>publishing</v>
      </c>
      <c r="T737" t="str">
        <f t="shared" si="70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6"/>
        <v>41599.207638888889</v>
      </c>
      <c r="K738">
        <v>1383327440</v>
      </c>
      <c r="L738" s="10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71"/>
        <v>3.151388888888889</v>
      </c>
      <c r="R738" s="6">
        <f t="shared" si="68"/>
        <v>105.04629629629629</v>
      </c>
      <c r="S738" t="str">
        <f t="shared" si="69"/>
        <v>publishing</v>
      </c>
      <c r="T738" t="str">
        <f t="shared" si="70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6"/>
        <v>41684.833333333336</v>
      </c>
      <c r="K739">
        <v>1390890987</v>
      </c>
      <c r="L739" s="10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71"/>
        <v>1.224</v>
      </c>
      <c r="R739" s="6">
        <f t="shared" si="68"/>
        <v>56.666666666666664</v>
      </c>
      <c r="S739" t="str">
        <f t="shared" si="69"/>
        <v>publishing</v>
      </c>
      <c r="T739" t="str">
        <f t="shared" si="70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6"/>
        <v>41974.207638888889</v>
      </c>
      <c r="K740">
        <v>1414765794</v>
      </c>
      <c r="L740" s="10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71"/>
        <v>1.0673333333333332</v>
      </c>
      <c r="R740" s="6">
        <f t="shared" si="68"/>
        <v>39.048780487804876</v>
      </c>
      <c r="S740" t="str">
        <f t="shared" si="69"/>
        <v>publishing</v>
      </c>
      <c r="T740" t="str">
        <f t="shared" si="70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6"/>
        <v>41862.502650462964</v>
      </c>
      <c r="K741">
        <v>1404907429</v>
      </c>
      <c r="L741" s="10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71"/>
        <v>1.5833333333333333</v>
      </c>
      <c r="R741" s="6">
        <f t="shared" si="68"/>
        <v>68.345323741007192</v>
      </c>
      <c r="S741" t="str">
        <f t="shared" si="69"/>
        <v>publishing</v>
      </c>
      <c r="T741" t="str">
        <f t="shared" si="70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6"/>
        <v>42176.146782407406</v>
      </c>
      <c r="K742">
        <v>1433647882</v>
      </c>
      <c r="L742" s="10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71"/>
        <v>1.0740000000000001</v>
      </c>
      <c r="R742" s="6">
        <f t="shared" si="68"/>
        <v>169.57894736842104</v>
      </c>
      <c r="S742" t="str">
        <f t="shared" si="69"/>
        <v>publishing</v>
      </c>
      <c r="T742" t="str">
        <f t="shared" si="70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6"/>
        <v>41436.648217592592</v>
      </c>
      <c r="K743">
        <v>1367940806</v>
      </c>
      <c r="L743" s="10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71"/>
        <v>1.0226</v>
      </c>
      <c r="R743" s="6">
        <f t="shared" si="68"/>
        <v>141.42340425531913</v>
      </c>
      <c r="S743" t="str">
        <f t="shared" si="69"/>
        <v>publishing</v>
      </c>
      <c r="T743" t="str">
        <f t="shared" si="70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6"/>
        <v>41719.876296296294</v>
      </c>
      <c r="K744">
        <v>1392847312</v>
      </c>
      <c r="L744" s="10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71"/>
        <v>1.1071428571428572</v>
      </c>
      <c r="R744" s="6">
        <f t="shared" si="68"/>
        <v>67.391304347826093</v>
      </c>
      <c r="S744" t="str">
        <f t="shared" si="69"/>
        <v>publishing</v>
      </c>
      <c r="T744" t="str">
        <f t="shared" si="70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6"/>
        <v>41015.875</v>
      </c>
      <c r="K745">
        <v>1332435685</v>
      </c>
      <c r="L745" s="10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71"/>
        <v>1.48</v>
      </c>
      <c r="R745" s="6">
        <f t="shared" si="68"/>
        <v>54.266666666666666</v>
      </c>
      <c r="S745" t="str">
        <f t="shared" si="69"/>
        <v>publishing</v>
      </c>
      <c r="T745" t="str">
        <f t="shared" si="70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6"/>
        <v>41256.95721064815</v>
      </c>
      <c r="K746">
        <v>1352847503</v>
      </c>
      <c r="L746" s="10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71"/>
        <v>1.0232000000000001</v>
      </c>
      <c r="R746" s="6">
        <f t="shared" si="68"/>
        <v>82.516129032258064</v>
      </c>
      <c r="S746" t="str">
        <f t="shared" si="69"/>
        <v>publishing</v>
      </c>
      <c r="T746" t="str">
        <f t="shared" si="70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6"/>
        <v>41397.572280092594</v>
      </c>
      <c r="K747">
        <v>1364996645</v>
      </c>
      <c r="L747" s="10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71"/>
        <v>1.7909909909909909</v>
      </c>
      <c r="R747" s="6">
        <f t="shared" si="68"/>
        <v>53.729729729729726</v>
      </c>
      <c r="S747" t="str">
        <f t="shared" si="69"/>
        <v>publishing</v>
      </c>
      <c r="T747" t="str">
        <f t="shared" si="70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6"/>
        <v>41175.165972222225</v>
      </c>
      <c r="K748">
        <v>1346806909</v>
      </c>
      <c r="L748" s="10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71"/>
        <v>1.1108135252761968</v>
      </c>
      <c r="R748" s="6">
        <f t="shared" si="68"/>
        <v>34.206185567010309</v>
      </c>
      <c r="S748" t="str">
        <f t="shared" si="69"/>
        <v>publishing</v>
      </c>
      <c r="T748" t="str">
        <f t="shared" si="70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6"/>
        <v>42019.454166666663</v>
      </c>
      <c r="K749">
        <v>1418649019</v>
      </c>
      <c r="L749" s="10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71"/>
        <v>1.0004285714285714</v>
      </c>
      <c r="R749" s="6">
        <f t="shared" si="68"/>
        <v>127.32727272727273</v>
      </c>
      <c r="S749" t="str">
        <f t="shared" si="69"/>
        <v>publishing</v>
      </c>
      <c r="T749" t="str">
        <f t="shared" si="70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6"/>
        <v>41861.846828703703</v>
      </c>
      <c r="K750">
        <v>1405109966</v>
      </c>
      <c r="L750" s="10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71"/>
        <v>1.0024999999999999</v>
      </c>
      <c r="R750" s="6">
        <f t="shared" si="68"/>
        <v>45.56818181818182</v>
      </c>
      <c r="S750" t="str">
        <f t="shared" si="69"/>
        <v>publishing</v>
      </c>
      <c r="T750" t="str">
        <f t="shared" si="70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6"/>
        <v>42763.94131944445</v>
      </c>
      <c r="K751">
        <v>1483050930</v>
      </c>
      <c r="L751" s="10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71"/>
        <v>1.0556000000000001</v>
      </c>
      <c r="R751" s="6">
        <f t="shared" si="68"/>
        <v>95.963636363636368</v>
      </c>
      <c r="S751" t="str">
        <f t="shared" si="69"/>
        <v>publishing</v>
      </c>
      <c r="T751" t="str">
        <f t="shared" si="70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6"/>
        <v>41329.878148148149</v>
      </c>
      <c r="K752">
        <v>1359147872</v>
      </c>
      <c r="L752" s="10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71"/>
        <v>1.0258775877587758</v>
      </c>
      <c r="R752" s="6">
        <f t="shared" si="68"/>
        <v>77.271186440677965</v>
      </c>
      <c r="S752" t="str">
        <f t="shared" si="69"/>
        <v>publishing</v>
      </c>
      <c r="T752" t="str">
        <f t="shared" si="70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6"/>
        <v>40759.630497685182</v>
      </c>
      <c r="K753">
        <v>1308496075</v>
      </c>
      <c r="L753" s="10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71"/>
        <v>1.1850000000000001</v>
      </c>
      <c r="R753" s="6">
        <f t="shared" si="68"/>
        <v>57.338709677419352</v>
      </c>
      <c r="S753" t="str">
        <f t="shared" si="69"/>
        <v>publishing</v>
      </c>
      <c r="T753" t="str">
        <f t="shared" si="70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6"/>
        <v>42659.458333333328</v>
      </c>
      <c r="K754">
        <v>1474884417</v>
      </c>
      <c r="L754" s="10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71"/>
        <v>1.117</v>
      </c>
      <c r="R754" s="6">
        <f t="shared" si="68"/>
        <v>53.19047619047619</v>
      </c>
      <c r="S754" t="str">
        <f t="shared" si="69"/>
        <v>publishing</v>
      </c>
      <c r="T754" t="str">
        <f t="shared" si="70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6"/>
        <v>42049.590173611112</v>
      </c>
      <c r="K755">
        <v>1421330991</v>
      </c>
      <c r="L755" s="10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71"/>
        <v>1.28</v>
      </c>
      <c r="R755" s="6">
        <f t="shared" si="68"/>
        <v>492.30769230769232</v>
      </c>
      <c r="S755" t="str">
        <f t="shared" si="69"/>
        <v>publishing</v>
      </c>
      <c r="T755" t="str">
        <f t="shared" si="70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6"/>
        <v>41279.749085648145</v>
      </c>
      <c r="K756">
        <v>1354816721</v>
      </c>
      <c r="L756" s="10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71"/>
        <v>1.0375000000000001</v>
      </c>
      <c r="R756" s="6">
        <f t="shared" si="68"/>
        <v>42.346938775510203</v>
      </c>
      <c r="S756" t="str">
        <f t="shared" si="69"/>
        <v>publishing</v>
      </c>
      <c r="T756" t="str">
        <f t="shared" si="70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6"/>
        <v>41414.02847222222</v>
      </c>
      <c r="K757">
        <v>1366381877</v>
      </c>
      <c r="L757" s="10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71"/>
        <v>1.0190760000000001</v>
      </c>
      <c r="R757" s="6">
        <f t="shared" si="68"/>
        <v>37.466029411764708</v>
      </c>
      <c r="S757" t="str">
        <f t="shared" si="69"/>
        <v>publishing</v>
      </c>
      <c r="T757" t="str">
        <f t="shared" si="70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6"/>
        <v>40651.725219907406</v>
      </c>
      <c r="K758">
        <v>1297880659</v>
      </c>
      <c r="L758" s="10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71"/>
        <v>1.177142857142857</v>
      </c>
      <c r="R758" s="6">
        <f t="shared" si="68"/>
        <v>37.454545454545453</v>
      </c>
      <c r="S758" t="str">
        <f t="shared" si="69"/>
        <v>publishing</v>
      </c>
      <c r="T758" t="str">
        <f t="shared" si="70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6"/>
        <v>41249.054560185185</v>
      </c>
      <c r="K759">
        <v>1353547114</v>
      </c>
      <c r="L759" s="10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71"/>
        <v>2.38</v>
      </c>
      <c r="R759" s="6">
        <f t="shared" si="68"/>
        <v>33.055555555555557</v>
      </c>
      <c r="S759" t="str">
        <f t="shared" si="69"/>
        <v>publishing</v>
      </c>
      <c r="T759" t="str">
        <f t="shared" si="70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6"/>
        <v>40459.836435185185</v>
      </c>
      <c r="K760">
        <v>1283976268</v>
      </c>
      <c r="L760" s="10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71"/>
        <v>1.02</v>
      </c>
      <c r="R760" s="6">
        <f t="shared" si="68"/>
        <v>134.21052631578948</v>
      </c>
      <c r="S760" t="str">
        <f t="shared" si="69"/>
        <v>publishing</v>
      </c>
      <c r="T760" t="str">
        <f t="shared" si="70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6"/>
        <v>41829.330312500002</v>
      </c>
      <c r="K761">
        <v>1401436539</v>
      </c>
      <c r="L761" s="10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71"/>
        <v>1.0192000000000001</v>
      </c>
      <c r="R761" s="6">
        <f t="shared" si="68"/>
        <v>51.474747474747474</v>
      </c>
      <c r="S761" t="str">
        <f t="shared" si="69"/>
        <v>publishing</v>
      </c>
      <c r="T761" t="str">
        <f t="shared" si="70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6"/>
        <v>42700.805706018517</v>
      </c>
      <c r="K762">
        <v>1477592413</v>
      </c>
      <c r="L762" s="10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71"/>
        <v>0</v>
      </c>
      <c r="R762" s="6" t="e">
        <f t="shared" si="68"/>
        <v>#DIV/0!</v>
      </c>
      <c r="S762" t="str">
        <f t="shared" si="69"/>
        <v>publishing</v>
      </c>
      <c r="T762" t="str">
        <f t="shared" si="70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6"/>
        <v>41672.751458333332</v>
      </c>
      <c r="K763">
        <v>1388772126</v>
      </c>
      <c r="L763" s="10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71"/>
        <v>4.7E-2</v>
      </c>
      <c r="R763" s="6">
        <f t="shared" si="68"/>
        <v>39.166666666666664</v>
      </c>
      <c r="S763" t="str">
        <f t="shared" si="69"/>
        <v>publishing</v>
      </c>
      <c r="T763" t="str">
        <f t="shared" si="70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6"/>
        <v>42708.25</v>
      </c>
      <c r="K764">
        <v>1479328570</v>
      </c>
      <c r="L764" s="10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71"/>
        <v>0</v>
      </c>
      <c r="R764" s="6" t="e">
        <f t="shared" si="68"/>
        <v>#DIV/0!</v>
      </c>
      <c r="S764" t="str">
        <f t="shared" si="69"/>
        <v>publishing</v>
      </c>
      <c r="T764" t="str">
        <f t="shared" si="70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6"/>
        <v>41501.446851851848</v>
      </c>
      <c r="K765">
        <v>1373971408</v>
      </c>
      <c r="L765" s="10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71"/>
        <v>1.1655011655011655E-3</v>
      </c>
      <c r="R765" s="6">
        <f t="shared" si="68"/>
        <v>5</v>
      </c>
      <c r="S765" t="str">
        <f t="shared" si="69"/>
        <v>publishing</v>
      </c>
      <c r="T765" t="str">
        <f t="shared" si="70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6"/>
        <v>42257.173159722224</v>
      </c>
      <c r="K766">
        <v>1439266161</v>
      </c>
      <c r="L766" s="10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71"/>
        <v>0</v>
      </c>
      <c r="R766" s="6" t="e">
        <f t="shared" si="68"/>
        <v>#DIV/0!</v>
      </c>
      <c r="S766" t="str">
        <f t="shared" si="69"/>
        <v>publishing</v>
      </c>
      <c r="T766" t="str">
        <f t="shared" si="70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6"/>
        <v>41931.542638888888</v>
      </c>
      <c r="K767">
        <v>1411131684</v>
      </c>
      <c r="L767" s="10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71"/>
        <v>0.36014285714285715</v>
      </c>
      <c r="R767" s="6">
        <f t="shared" si="68"/>
        <v>57.295454545454547</v>
      </c>
      <c r="S767" t="str">
        <f t="shared" si="69"/>
        <v>publishing</v>
      </c>
      <c r="T767" t="str">
        <f t="shared" si="70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6"/>
        <v>42051.783368055556</v>
      </c>
      <c r="K768">
        <v>1421520483</v>
      </c>
      <c r="L768" s="10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71"/>
        <v>0</v>
      </c>
      <c r="R768" s="6" t="e">
        <f t="shared" si="68"/>
        <v>#DIV/0!</v>
      </c>
      <c r="S768" t="str">
        <f t="shared" si="69"/>
        <v>publishing</v>
      </c>
      <c r="T768" t="str">
        <f t="shared" si="70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6"/>
        <v>42145.143634259264</v>
      </c>
      <c r="K769">
        <v>1429586810</v>
      </c>
      <c r="L769" s="10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71"/>
        <v>3.5400000000000001E-2</v>
      </c>
      <c r="R769" s="6">
        <f t="shared" si="68"/>
        <v>59</v>
      </c>
      <c r="S769" t="str">
        <f t="shared" si="69"/>
        <v>publishing</v>
      </c>
      <c r="T769" t="str">
        <f t="shared" si="70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ref="J770:J833" si="72">(((I770/60)/60)/24)+DATE(1970,1,1)</f>
        <v>41624.207060185188</v>
      </c>
      <c r="K770">
        <v>1384577890</v>
      </c>
      <c r="L770" s="10">
        <f t="shared" ref="L770:L833" si="73">(((K770/60)/60)/24)+DATE(1970,1,1)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71"/>
        <v>0</v>
      </c>
      <c r="R770" s="6" t="e">
        <f t="shared" ref="R770:R833" si="74">E770/N770</f>
        <v>#DIV/0!</v>
      </c>
      <c r="S770" t="str">
        <f t="shared" ref="S770:S833" si="75">LEFT(P770,SEARCH("/",P770)-1)</f>
        <v>publishing</v>
      </c>
      <c r="T770" t="str">
        <f t="shared" ref="T770:T833" si="76">RIGHT(P770,LEN(P770)-SEARCH("/",P770))</f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si="72"/>
        <v>41634.996458333335</v>
      </c>
      <c r="K771">
        <v>1385510094</v>
      </c>
      <c r="L771" s="10">
        <f t="shared" si="73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7">IF(D771=0,0%,(E771/D771))</f>
        <v>0.41399999999999998</v>
      </c>
      <c r="R771" s="6">
        <f t="shared" si="74"/>
        <v>31.846153846153847</v>
      </c>
      <c r="S771" t="str">
        <f t="shared" si="75"/>
        <v>publishing</v>
      </c>
      <c r="T771" t="str">
        <f t="shared" si="76"/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2"/>
        <v>41329.999641203707</v>
      </c>
      <c r="K772">
        <v>1358294369</v>
      </c>
      <c r="L772" s="10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7"/>
        <v>0</v>
      </c>
      <c r="R772" s="6" t="e">
        <f t="shared" si="74"/>
        <v>#DIV/0!</v>
      </c>
      <c r="S772" t="str">
        <f t="shared" si="75"/>
        <v>publishing</v>
      </c>
      <c r="T772" t="str">
        <f t="shared" si="76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2"/>
        <v>42399.824097222227</v>
      </c>
      <c r="K773">
        <v>1449863202</v>
      </c>
      <c r="L773" s="10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7"/>
        <v>2.631578947368421E-4</v>
      </c>
      <c r="R773" s="6">
        <f t="shared" si="74"/>
        <v>10</v>
      </c>
      <c r="S773" t="str">
        <f t="shared" si="75"/>
        <v>publishing</v>
      </c>
      <c r="T773" t="str">
        <f t="shared" si="76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2"/>
        <v>40118.165972222225</v>
      </c>
      <c r="K774">
        <v>1252718519</v>
      </c>
      <c r="L774" s="10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7"/>
        <v>3.3333333333333333E-2</v>
      </c>
      <c r="R774" s="6">
        <f t="shared" si="74"/>
        <v>50</v>
      </c>
      <c r="S774" t="str">
        <f t="shared" si="75"/>
        <v>publishing</v>
      </c>
      <c r="T774" t="str">
        <f t="shared" si="76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2"/>
        <v>42134.959027777775</v>
      </c>
      <c r="K775">
        <v>1428341985</v>
      </c>
      <c r="L775" s="10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7"/>
        <v>8.5129023676509714E-3</v>
      </c>
      <c r="R775" s="6">
        <f t="shared" si="74"/>
        <v>16</v>
      </c>
      <c r="S775" t="str">
        <f t="shared" si="75"/>
        <v>publishing</v>
      </c>
      <c r="T775" t="str">
        <f t="shared" si="76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2"/>
        <v>41693.780300925922</v>
      </c>
      <c r="K776">
        <v>1390589018</v>
      </c>
      <c r="L776" s="10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7"/>
        <v>0.70199999999999996</v>
      </c>
      <c r="R776" s="6">
        <f t="shared" si="74"/>
        <v>39</v>
      </c>
      <c r="S776" t="str">
        <f t="shared" si="75"/>
        <v>publishing</v>
      </c>
      <c r="T776" t="str">
        <f t="shared" si="76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2"/>
        <v>40893.060127314813</v>
      </c>
      <c r="K777">
        <v>1321406795</v>
      </c>
      <c r="L777" s="10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7"/>
        <v>1.7000000000000001E-2</v>
      </c>
      <c r="R777" s="6">
        <f t="shared" si="74"/>
        <v>34</v>
      </c>
      <c r="S777" t="str">
        <f t="shared" si="75"/>
        <v>publishing</v>
      </c>
      <c r="T777" t="str">
        <f t="shared" si="76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2"/>
        <v>42288.208333333328</v>
      </c>
      <c r="K778">
        <v>1441297645</v>
      </c>
      <c r="L778" s="10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7"/>
        <v>0.51400000000000001</v>
      </c>
      <c r="R778" s="6">
        <f t="shared" si="74"/>
        <v>63.122807017543863</v>
      </c>
      <c r="S778" t="str">
        <f t="shared" si="75"/>
        <v>publishing</v>
      </c>
      <c r="T778" t="str">
        <f t="shared" si="76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2"/>
        <v>41486.981215277774</v>
      </c>
      <c r="K779">
        <v>1372721577</v>
      </c>
      <c r="L779" s="10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7"/>
        <v>7.0000000000000001E-3</v>
      </c>
      <c r="R779" s="6">
        <f t="shared" si="74"/>
        <v>7</v>
      </c>
      <c r="S779" t="str">
        <f t="shared" si="75"/>
        <v>publishing</v>
      </c>
      <c r="T779" t="str">
        <f t="shared" si="76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2"/>
        <v>41759.702314814815</v>
      </c>
      <c r="K780">
        <v>1396284680</v>
      </c>
      <c r="L780" s="10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7"/>
        <v>4.0000000000000001E-3</v>
      </c>
      <c r="R780" s="6">
        <f t="shared" si="74"/>
        <v>2</v>
      </c>
      <c r="S780" t="str">
        <f t="shared" si="75"/>
        <v>publishing</v>
      </c>
      <c r="T780" t="str">
        <f t="shared" si="76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2"/>
        <v>40466.166666666664</v>
      </c>
      <c r="K781">
        <v>1284567905</v>
      </c>
      <c r="L781" s="10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7"/>
        <v>2.6666666666666668E-2</v>
      </c>
      <c r="R781" s="6">
        <f t="shared" si="74"/>
        <v>66.666666666666671</v>
      </c>
      <c r="S781" t="str">
        <f t="shared" si="75"/>
        <v>publishing</v>
      </c>
      <c r="T781" t="str">
        <f t="shared" si="76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2"/>
        <v>40666.673900462964</v>
      </c>
      <c r="K782">
        <v>1301847025</v>
      </c>
      <c r="L782" s="10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7"/>
        <v>1.04</v>
      </c>
      <c r="R782" s="6">
        <f t="shared" si="74"/>
        <v>38.518518518518519</v>
      </c>
      <c r="S782" t="str">
        <f t="shared" si="75"/>
        <v>music</v>
      </c>
      <c r="T782" t="str">
        <f t="shared" si="76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2"/>
        <v>41433.000856481485</v>
      </c>
      <c r="K783">
        <v>1368057674</v>
      </c>
      <c r="L783" s="10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7"/>
        <v>1.3315375</v>
      </c>
      <c r="R783" s="6">
        <f t="shared" si="74"/>
        <v>42.609200000000001</v>
      </c>
      <c r="S783" t="str">
        <f t="shared" si="75"/>
        <v>music</v>
      </c>
      <c r="T783" t="str">
        <f t="shared" si="76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2"/>
        <v>41146.758125</v>
      </c>
      <c r="K784">
        <v>1343326302</v>
      </c>
      <c r="L784" s="10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7"/>
        <v>1</v>
      </c>
      <c r="R784" s="6">
        <f t="shared" si="74"/>
        <v>50</v>
      </c>
      <c r="S784" t="str">
        <f t="shared" si="75"/>
        <v>music</v>
      </c>
      <c r="T784" t="str">
        <f t="shared" si="76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2"/>
        <v>41026.916666666664</v>
      </c>
      <c r="K785">
        <v>1332182049</v>
      </c>
      <c r="L785" s="10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7"/>
        <v>1.4813333333333334</v>
      </c>
      <c r="R785" s="6">
        <f t="shared" si="74"/>
        <v>63.485714285714288</v>
      </c>
      <c r="S785" t="str">
        <f t="shared" si="75"/>
        <v>music</v>
      </c>
      <c r="T785" t="str">
        <f t="shared" si="76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2"/>
        <v>41715.107858796298</v>
      </c>
      <c r="K786">
        <v>1391571319</v>
      </c>
      <c r="L786" s="10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7"/>
        <v>1.0249999999999999</v>
      </c>
      <c r="R786" s="6">
        <f t="shared" si="74"/>
        <v>102.5</v>
      </c>
      <c r="S786" t="str">
        <f t="shared" si="75"/>
        <v>music</v>
      </c>
      <c r="T786" t="str">
        <f t="shared" si="76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2"/>
        <v>41333.593923611108</v>
      </c>
      <c r="K787">
        <v>1359468915</v>
      </c>
      <c r="L787" s="10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7"/>
        <v>1.8062799999999999</v>
      </c>
      <c r="R787" s="6">
        <f t="shared" si="74"/>
        <v>31.142758620689655</v>
      </c>
      <c r="S787" t="str">
        <f t="shared" si="75"/>
        <v>music</v>
      </c>
      <c r="T787" t="str">
        <f t="shared" si="76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2"/>
        <v>41040.657638888886</v>
      </c>
      <c r="K788">
        <v>1331774434</v>
      </c>
      <c r="L788" s="10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7"/>
        <v>1.4279999999999999</v>
      </c>
      <c r="R788" s="6">
        <f t="shared" si="74"/>
        <v>162.27272727272728</v>
      </c>
      <c r="S788" t="str">
        <f t="shared" si="75"/>
        <v>music</v>
      </c>
      <c r="T788" t="str">
        <f t="shared" si="76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2"/>
        <v>41579.627615740741</v>
      </c>
      <c r="K789">
        <v>1380726226</v>
      </c>
      <c r="L789" s="10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7"/>
        <v>1.1416666666666666</v>
      </c>
      <c r="R789" s="6">
        <f t="shared" si="74"/>
        <v>80.588235294117652</v>
      </c>
      <c r="S789" t="str">
        <f t="shared" si="75"/>
        <v>music</v>
      </c>
      <c r="T789" t="str">
        <f t="shared" si="76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2"/>
        <v>41097.165972222225</v>
      </c>
      <c r="K790">
        <v>1338336588</v>
      </c>
      <c r="L790" s="10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7"/>
        <v>2.03505</v>
      </c>
      <c r="R790" s="6">
        <f t="shared" si="74"/>
        <v>59.85441176470588</v>
      </c>
      <c r="S790" t="str">
        <f t="shared" si="75"/>
        <v>music</v>
      </c>
      <c r="T790" t="str">
        <f t="shared" si="76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2"/>
        <v>41295.332638888889</v>
      </c>
      <c r="K791">
        <v>1357187280</v>
      </c>
      <c r="L791" s="10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7"/>
        <v>1.0941176470588236</v>
      </c>
      <c r="R791" s="6">
        <f t="shared" si="74"/>
        <v>132.85714285714286</v>
      </c>
      <c r="S791" t="str">
        <f t="shared" si="75"/>
        <v>music</v>
      </c>
      <c r="T791" t="str">
        <f t="shared" si="76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2"/>
        <v>41306.047905092593</v>
      </c>
      <c r="K792">
        <v>1357088939</v>
      </c>
      <c r="L792" s="10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7"/>
        <v>1.443746</v>
      </c>
      <c r="R792" s="6">
        <f t="shared" si="74"/>
        <v>92.547820512820508</v>
      </c>
      <c r="S792" t="str">
        <f t="shared" si="75"/>
        <v>music</v>
      </c>
      <c r="T792" t="str">
        <f t="shared" si="76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2"/>
        <v>41591.249305555553</v>
      </c>
      <c r="K793">
        <v>1381430646</v>
      </c>
      <c r="L793" s="10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7"/>
        <v>1.0386666666666666</v>
      </c>
      <c r="R793" s="6">
        <f t="shared" si="74"/>
        <v>60.859375</v>
      </c>
      <c r="S793" t="str">
        <f t="shared" si="75"/>
        <v>music</v>
      </c>
      <c r="T793" t="str">
        <f t="shared" si="76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2"/>
        <v>41585.915312500001</v>
      </c>
      <c r="K794">
        <v>1381265883</v>
      </c>
      <c r="L794" s="10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7"/>
        <v>1.0044440000000001</v>
      </c>
      <c r="R794" s="6">
        <f t="shared" si="74"/>
        <v>41.851833333333339</v>
      </c>
      <c r="S794" t="str">
        <f t="shared" si="75"/>
        <v>music</v>
      </c>
      <c r="T794" t="str">
        <f t="shared" si="76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2"/>
        <v>41458.207638888889</v>
      </c>
      <c r="K795">
        <v>1371491244</v>
      </c>
      <c r="L795" s="10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7"/>
        <v>1.0277927272727272</v>
      </c>
      <c r="R795" s="6">
        <f t="shared" si="74"/>
        <v>88.325937499999995</v>
      </c>
      <c r="S795" t="str">
        <f t="shared" si="75"/>
        <v>music</v>
      </c>
      <c r="T795" t="str">
        <f t="shared" si="76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2"/>
        <v>40791.712500000001</v>
      </c>
      <c r="K796">
        <v>1310438737</v>
      </c>
      <c r="L796" s="10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7"/>
        <v>1.0531250000000001</v>
      </c>
      <c r="R796" s="6">
        <f t="shared" si="74"/>
        <v>158.96226415094338</v>
      </c>
      <c r="S796" t="str">
        <f t="shared" si="75"/>
        <v>music</v>
      </c>
      <c r="T796" t="str">
        <f t="shared" si="76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2"/>
        <v>41006.207638888889</v>
      </c>
      <c r="K797">
        <v>1330094566</v>
      </c>
      <c r="L797" s="10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7"/>
        <v>1.1178571428571429</v>
      </c>
      <c r="R797" s="6">
        <f t="shared" si="74"/>
        <v>85.054347826086953</v>
      </c>
      <c r="S797" t="str">
        <f t="shared" si="75"/>
        <v>music</v>
      </c>
      <c r="T797" t="str">
        <f t="shared" si="76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2"/>
        <v>41532.881944444445</v>
      </c>
      <c r="K798">
        <v>1376687485</v>
      </c>
      <c r="L798" s="10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7"/>
        <v>1.0135000000000001</v>
      </c>
      <c r="R798" s="6">
        <f t="shared" si="74"/>
        <v>112.61111111111111</v>
      </c>
      <c r="S798" t="str">
        <f t="shared" si="75"/>
        <v>music</v>
      </c>
      <c r="T798" t="str">
        <f t="shared" si="76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2"/>
        <v>41028.166666666664</v>
      </c>
      <c r="K799">
        <v>1332978688</v>
      </c>
      <c r="L799" s="10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7"/>
        <v>1.0753333333333333</v>
      </c>
      <c r="R799" s="6">
        <f t="shared" si="74"/>
        <v>45.436619718309856</v>
      </c>
      <c r="S799" t="str">
        <f t="shared" si="75"/>
        <v>music</v>
      </c>
      <c r="T799" t="str">
        <f t="shared" si="76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2"/>
        <v>41912.590127314819</v>
      </c>
      <c r="K800">
        <v>1409494187</v>
      </c>
      <c r="L800" s="10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7"/>
        <v>1.1488571428571428</v>
      </c>
      <c r="R800" s="6">
        <f t="shared" si="74"/>
        <v>46.218390804597703</v>
      </c>
      <c r="S800" t="str">
        <f t="shared" si="75"/>
        <v>music</v>
      </c>
      <c r="T800" t="str">
        <f t="shared" si="76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2"/>
        <v>41026.667199074072</v>
      </c>
      <c r="K801">
        <v>1332950446</v>
      </c>
      <c r="L801" s="10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7"/>
        <v>1.0002</v>
      </c>
      <c r="R801" s="6">
        <f t="shared" si="74"/>
        <v>178.60714285714286</v>
      </c>
      <c r="S801" t="str">
        <f t="shared" si="75"/>
        <v>music</v>
      </c>
      <c r="T801" t="str">
        <f t="shared" si="76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2"/>
        <v>41893.433495370373</v>
      </c>
      <c r="K802">
        <v>1407839054</v>
      </c>
      <c r="L802" s="10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7"/>
        <v>1.5213333333333334</v>
      </c>
      <c r="R802" s="6">
        <f t="shared" si="74"/>
        <v>40.75</v>
      </c>
      <c r="S802" t="str">
        <f t="shared" si="75"/>
        <v>music</v>
      </c>
      <c r="T802" t="str">
        <f t="shared" si="76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2"/>
        <v>40725.795370370368</v>
      </c>
      <c r="K803">
        <v>1306955120</v>
      </c>
      <c r="L803" s="10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7"/>
        <v>1.1152149999999998</v>
      </c>
      <c r="R803" s="6">
        <f t="shared" si="74"/>
        <v>43.733921568627444</v>
      </c>
      <c r="S803" t="str">
        <f t="shared" si="75"/>
        <v>music</v>
      </c>
      <c r="T803" t="str">
        <f t="shared" si="76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2"/>
        <v>41169.170138888891</v>
      </c>
      <c r="K804">
        <v>1343867524</v>
      </c>
      <c r="L804" s="10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7"/>
        <v>1.0133333333333334</v>
      </c>
      <c r="R804" s="6">
        <f t="shared" si="74"/>
        <v>81.066666666666663</v>
      </c>
      <c r="S804" t="str">
        <f t="shared" si="75"/>
        <v>music</v>
      </c>
      <c r="T804" t="str">
        <f t="shared" si="76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2"/>
        <v>40692.041666666664</v>
      </c>
      <c r="K805">
        <v>1304376478</v>
      </c>
      <c r="L805" s="10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7"/>
        <v>1.232608695652174</v>
      </c>
      <c r="R805" s="6">
        <f t="shared" si="74"/>
        <v>74.60526315789474</v>
      </c>
      <c r="S805" t="str">
        <f t="shared" si="75"/>
        <v>music</v>
      </c>
      <c r="T805" t="str">
        <f t="shared" si="76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2"/>
        <v>40747.165972222225</v>
      </c>
      <c r="K806">
        <v>1309919526</v>
      </c>
      <c r="L806" s="10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7"/>
        <v>1</v>
      </c>
      <c r="R806" s="6">
        <f t="shared" si="74"/>
        <v>305.55555555555554</v>
      </c>
      <c r="S806" t="str">
        <f t="shared" si="75"/>
        <v>music</v>
      </c>
      <c r="T806" t="str">
        <f t="shared" si="76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2"/>
        <v>40740.958333333336</v>
      </c>
      <c r="K807">
        <v>1306525512</v>
      </c>
      <c r="L807" s="10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7"/>
        <v>1.05</v>
      </c>
      <c r="R807" s="6">
        <f t="shared" si="74"/>
        <v>58.333333333333336</v>
      </c>
      <c r="S807" t="str">
        <f t="shared" si="75"/>
        <v>music</v>
      </c>
      <c r="T807" t="str">
        <f t="shared" si="76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2"/>
        <v>40793.691423611112</v>
      </c>
      <c r="K808">
        <v>1312821339</v>
      </c>
      <c r="L808" s="10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7"/>
        <v>1.0443750000000001</v>
      </c>
      <c r="R808" s="6">
        <f t="shared" si="74"/>
        <v>117.67605633802818</v>
      </c>
      <c r="S808" t="str">
        <f t="shared" si="75"/>
        <v>music</v>
      </c>
      <c r="T808" t="str">
        <f t="shared" si="76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2"/>
        <v>42795.083333333328</v>
      </c>
      <c r="K809">
        <v>1485270311</v>
      </c>
      <c r="L809" s="10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7"/>
        <v>1.05125</v>
      </c>
      <c r="R809" s="6">
        <f t="shared" si="74"/>
        <v>73.771929824561397</v>
      </c>
      <c r="S809" t="str">
        <f t="shared" si="75"/>
        <v>music</v>
      </c>
      <c r="T809" t="str">
        <f t="shared" si="76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2"/>
        <v>41995.207638888889</v>
      </c>
      <c r="K810">
        <v>1416363886</v>
      </c>
      <c r="L810" s="10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7"/>
        <v>1</v>
      </c>
      <c r="R810" s="6">
        <f t="shared" si="74"/>
        <v>104.65116279069767</v>
      </c>
      <c r="S810" t="str">
        <f t="shared" si="75"/>
        <v>music</v>
      </c>
      <c r="T810" t="str">
        <f t="shared" si="76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2"/>
        <v>41658.833680555559</v>
      </c>
      <c r="K811">
        <v>1387569630</v>
      </c>
      <c r="L811" s="10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7"/>
        <v>1.03775</v>
      </c>
      <c r="R811" s="6">
        <f t="shared" si="74"/>
        <v>79.82692307692308</v>
      </c>
      <c r="S811" t="str">
        <f t="shared" si="75"/>
        <v>music</v>
      </c>
      <c r="T811" t="str">
        <f t="shared" si="76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2"/>
        <v>41153.056273148148</v>
      </c>
      <c r="K812">
        <v>1343870462</v>
      </c>
      <c r="L812" s="10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7"/>
        <v>1.05</v>
      </c>
      <c r="R812" s="6">
        <f t="shared" si="74"/>
        <v>58.333333333333336</v>
      </c>
      <c r="S812" t="str">
        <f t="shared" si="75"/>
        <v>music</v>
      </c>
      <c r="T812" t="str">
        <f t="shared" si="76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2"/>
        <v>41465.702777777777</v>
      </c>
      <c r="K813">
        <v>1371569202</v>
      </c>
      <c r="L813" s="10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7"/>
        <v>1.04</v>
      </c>
      <c r="R813" s="6">
        <f t="shared" si="74"/>
        <v>86.666666666666671</v>
      </c>
      <c r="S813" t="str">
        <f t="shared" si="75"/>
        <v>music</v>
      </c>
      <c r="T813" t="str">
        <f t="shared" si="76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2"/>
        <v>41334.581944444442</v>
      </c>
      <c r="K814">
        <v>1357604752</v>
      </c>
      <c r="L814" s="10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7"/>
        <v>1.5183333333333333</v>
      </c>
      <c r="R814" s="6">
        <f t="shared" si="74"/>
        <v>27.606060606060606</v>
      </c>
      <c r="S814" t="str">
        <f t="shared" si="75"/>
        <v>music</v>
      </c>
      <c r="T814" t="str">
        <f t="shared" si="76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2"/>
        <v>41110.960243055553</v>
      </c>
      <c r="K815">
        <v>1340233365</v>
      </c>
      <c r="L815" s="10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7"/>
        <v>1.59996</v>
      </c>
      <c r="R815" s="6">
        <f t="shared" si="74"/>
        <v>24.999375000000001</v>
      </c>
      <c r="S815" t="str">
        <f t="shared" si="75"/>
        <v>music</v>
      </c>
      <c r="T815" t="str">
        <f t="shared" si="76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2"/>
        <v>40694.75277777778</v>
      </c>
      <c r="K816">
        <v>1305568201</v>
      </c>
      <c r="L816" s="10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7"/>
        <v>1.2729999999999999</v>
      </c>
      <c r="R816" s="6">
        <f t="shared" si="74"/>
        <v>45.464285714285715</v>
      </c>
      <c r="S816" t="str">
        <f t="shared" si="75"/>
        <v>music</v>
      </c>
      <c r="T816" t="str">
        <f t="shared" si="76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2"/>
        <v>41944.917858796296</v>
      </c>
      <c r="K817">
        <v>1412287303</v>
      </c>
      <c r="L817" s="10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7"/>
        <v>1.07</v>
      </c>
      <c r="R817" s="6">
        <f t="shared" si="74"/>
        <v>99.534883720930239</v>
      </c>
      <c r="S817" t="str">
        <f t="shared" si="75"/>
        <v>music</v>
      </c>
      <c r="T817" t="str">
        <f t="shared" si="76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2"/>
        <v>41373.270833333336</v>
      </c>
      <c r="K818">
        <v>1362776043</v>
      </c>
      <c r="L818" s="10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7"/>
        <v>1.1512214285714286</v>
      </c>
      <c r="R818" s="6">
        <f t="shared" si="74"/>
        <v>39.31</v>
      </c>
      <c r="S818" t="str">
        <f t="shared" si="75"/>
        <v>music</v>
      </c>
      <c r="T818" t="str">
        <f t="shared" si="76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2"/>
        <v>40979.207638888889</v>
      </c>
      <c r="K819">
        <v>1326810211</v>
      </c>
      <c r="L819" s="10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7"/>
        <v>1.3711066666666665</v>
      </c>
      <c r="R819" s="6">
        <f t="shared" si="74"/>
        <v>89.419999999999987</v>
      </c>
      <c r="S819" t="str">
        <f t="shared" si="75"/>
        <v>music</v>
      </c>
      <c r="T819" t="str">
        <f t="shared" si="76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2"/>
        <v>41128.709027777775</v>
      </c>
      <c r="K820">
        <v>1343682681</v>
      </c>
      <c r="L820" s="10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7"/>
        <v>1.5571428571428572</v>
      </c>
      <c r="R820" s="6">
        <f t="shared" si="74"/>
        <v>28.684210526315791</v>
      </c>
      <c r="S820" t="str">
        <f t="shared" si="75"/>
        <v>music</v>
      </c>
      <c r="T820" t="str">
        <f t="shared" si="76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2"/>
        <v>41629.197222222225</v>
      </c>
      <c r="K821">
        <v>1386806254</v>
      </c>
      <c r="L821" s="10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7"/>
        <v>1.0874999999999999</v>
      </c>
      <c r="R821" s="6">
        <f t="shared" si="74"/>
        <v>31.071428571428573</v>
      </c>
      <c r="S821" t="str">
        <f t="shared" si="75"/>
        <v>music</v>
      </c>
      <c r="T821" t="str">
        <f t="shared" si="76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2"/>
        <v>41799.208333333336</v>
      </c>
      <c r="K822">
        <v>1399666342</v>
      </c>
      <c r="L822" s="10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7"/>
        <v>1.3405</v>
      </c>
      <c r="R822" s="6">
        <f t="shared" si="74"/>
        <v>70.55263157894737</v>
      </c>
      <c r="S822" t="str">
        <f t="shared" si="75"/>
        <v>music</v>
      </c>
      <c r="T822" t="str">
        <f t="shared" si="76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2"/>
        <v>42128.167361111111</v>
      </c>
      <c r="K823">
        <v>1427753265</v>
      </c>
      <c r="L823" s="10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7"/>
        <v>1</v>
      </c>
      <c r="R823" s="6">
        <f t="shared" si="74"/>
        <v>224.12820512820514</v>
      </c>
      <c r="S823" t="str">
        <f t="shared" si="75"/>
        <v>music</v>
      </c>
      <c r="T823" t="str">
        <f t="shared" si="76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2"/>
        <v>41187.947337962964</v>
      </c>
      <c r="K824">
        <v>1346885050</v>
      </c>
      <c r="L824" s="10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7"/>
        <v>1.1916666666666667</v>
      </c>
      <c r="R824" s="6">
        <f t="shared" si="74"/>
        <v>51.811594202898547</v>
      </c>
      <c r="S824" t="str">
        <f t="shared" si="75"/>
        <v>music</v>
      </c>
      <c r="T824" t="str">
        <f t="shared" si="76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2"/>
        <v>42085.931157407409</v>
      </c>
      <c r="K825">
        <v>1424474452</v>
      </c>
      <c r="L825" s="10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7"/>
        <v>1.7949999999999999</v>
      </c>
      <c r="R825" s="6">
        <f t="shared" si="74"/>
        <v>43.515151515151516</v>
      </c>
      <c r="S825" t="str">
        <f t="shared" si="75"/>
        <v>music</v>
      </c>
      <c r="T825" t="str">
        <f t="shared" si="76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2"/>
        <v>40286.290972222225</v>
      </c>
      <c r="K826">
        <v>1268459318</v>
      </c>
      <c r="L826" s="10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7"/>
        <v>1.3438124999999999</v>
      </c>
      <c r="R826" s="6">
        <f t="shared" si="74"/>
        <v>39.816666666666663</v>
      </c>
      <c r="S826" t="str">
        <f t="shared" si="75"/>
        <v>music</v>
      </c>
      <c r="T826" t="str">
        <f t="shared" si="76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2"/>
        <v>41211.306527777779</v>
      </c>
      <c r="K827">
        <v>1349335284</v>
      </c>
      <c r="L827" s="10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7"/>
        <v>1.0043200000000001</v>
      </c>
      <c r="R827" s="6">
        <f t="shared" si="74"/>
        <v>126.8080808080808</v>
      </c>
      <c r="S827" t="str">
        <f t="shared" si="75"/>
        <v>music</v>
      </c>
      <c r="T827" t="str">
        <f t="shared" si="76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2"/>
        <v>40993.996874999997</v>
      </c>
      <c r="K828">
        <v>1330908930</v>
      </c>
      <c r="L828" s="10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7"/>
        <v>1.0145454545454546</v>
      </c>
      <c r="R828" s="6">
        <f t="shared" si="74"/>
        <v>113.87755102040816</v>
      </c>
      <c r="S828" t="str">
        <f t="shared" si="75"/>
        <v>music</v>
      </c>
      <c r="T828" t="str">
        <f t="shared" si="76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2"/>
        <v>40953.825694444444</v>
      </c>
      <c r="K829">
        <v>1326972107</v>
      </c>
      <c r="L829" s="10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7"/>
        <v>1.0333333333333334</v>
      </c>
      <c r="R829" s="6">
        <f t="shared" si="74"/>
        <v>28.181818181818183</v>
      </c>
      <c r="S829" t="str">
        <f t="shared" si="75"/>
        <v>music</v>
      </c>
      <c r="T829" t="str">
        <f t="shared" si="76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2"/>
        <v>41085.683333333334</v>
      </c>
      <c r="K830">
        <v>1339549982</v>
      </c>
      <c r="L830" s="10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7"/>
        <v>1.07</v>
      </c>
      <c r="R830" s="6">
        <f t="shared" si="74"/>
        <v>36.60526315789474</v>
      </c>
      <c r="S830" t="str">
        <f t="shared" si="75"/>
        <v>music</v>
      </c>
      <c r="T830" t="str">
        <f t="shared" si="76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2"/>
        <v>42564.801388888889</v>
      </c>
      <c r="K831">
        <v>1463253240</v>
      </c>
      <c r="L831" s="10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7"/>
        <v>1.04</v>
      </c>
      <c r="R831" s="6">
        <f t="shared" si="74"/>
        <v>32.5</v>
      </c>
      <c r="S831" t="str">
        <f t="shared" si="75"/>
        <v>music</v>
      </c>
      <c r="T831" t="str">
        <f t="shared" si="76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2"/>
        <v>41355.484085648146</v>
      </c>
      <c r="K832">
        <v>1361363825</v>
      </c>
      <c r="L832" s="10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7"/>
        <v>1.0783333333333334</v>
      </c>
      <c r="R832" s="6">
        <f t="shared" si="74"/>
        <v>60.65625</v>
      </c>
      <c r="S832" t="str">
        <f t="shared" si="75"/>
        <v>music</v>
      </c>
      <c r="T832" t="str">
        <f t="shared" si="76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2"/>
        <v>41026.646921296298</v>
      </c>
      <c r="K833">
        <v>1332948694</v>
      </c>
      <c r="L833" s="10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7"/>
        <v>2.3333333333333335</v>
      </c>
      <c r="R833" s="6">
        <f t="shared" si="74"/>
        <v>175</v>
      </c>
      <c r="S833" t="str">
        <f t="shared" si="75"/>
        <v>music</v>
      </c>
      <c r="T833" t="str">
        <f t="shared" si="76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ref="J834:J897" si="78">(((I834/60)/60)/24)+DATE(1970,1,1)</f>
        <v>40929.342361111114</v>
      </c>
      <c r="K834">
        <v>1321978335</v>
      </c>
      <c r="L834" s="10">
        <f t="shared" ref="L834:L897" si="79">(((K834/60)/60)/24)+DATE(1970,1,1)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7"/>
        <v>1.0060706666666666</v>
      </c>
      <c r="R834" s="6">
        <f t="shared" ref="R834:R897" si="80">E834/N834</f>
        <v>97.993896103896105</v>
      </c>
      <c r="S834" t="str">
        <f t="shared" ref="S834:S897" si="81">LEFT(P834,SEARCH("/",P834)-1)</f>
        <v>music</v>
      </c>
      <c r="T834" t="str">
        <f t="shared" ref="T834:T897" si="82">RIGHT(P834,LEN(P834)-SEARCH("/",P834))</f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si="78"/>
        <v>41748.878182870372</v>
      </c>
      <c r="K835">
        <v>1395349475</v>
      </c>
      <c r="L835" s="10">
        <f t="shared" si="79"/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3">IF(D835=0,0%,(E835/D835))</f>
        <v>1.0166666666666666</v>
      </c>
      <c r="R835" s="6">
        <f t="shared" si="80"/>
        <v>148.78048780487805</v>
      </c>
      <c r="S835" t="str">
        <f t="shared" si="81"/>
        <v>music</v>
      </c>
      <c r="T835" t="str">
        <f t="shared" si="82"/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78"/>
        <v>41456.165972222225</v>
      </c>
      <c r="K836">
        <v>1369770292</v>
      </c>
      <c r="L836" s="10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3"/>
        <v>1.3101818181818181</v>
      </c>
      <c r="R836" s="6">
        <f t="shared" si="80"/>
        <v>96.08</v>
      </c>
      <c r="S836" t="str">
        <f t="shared" si="81"/>
        <v>music</v>
      </c>
      <c r="T836" t="str">
        <f t="shared" si="82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78"/>
        <v>41048.125</v>
      </c>
      <c r="K837">
        <v>1333709958</v>
      </c>
      <c r="L837" s="10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3"/>
        <v>1.1725000000000001</v>
      </c>
      <c r="R837" s="6">
        <f t="shared" si="80"/>
        <v>58.625</v>
      </c>
      <c r="S837" t="str">
        <f t="shared" si="81"/>
        <v>music</v>
      </c>
      <c r="T837" t="str">
        <f t="shared" si="82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78"/>
        <v>41554.056921296295</v>
      </c>
      <c r="K838">
        <v>1378516918</v>
      </c>
      <c r="L838" s="10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3"/>
        <v>1.009304</v>
      </c>
      <c r="R838" s="6">
        <f t="shared" si="80"/>
        <v>109.70695652173914</v>
      </c>
      <c r="S838" t="str">
        <f t="shared" si="81"/>
        <v>music</v>
      </c>
      <c r="T838" t="str">
        <f t="shared" si="82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78"/>
        <v>41760.998402777775</v>
      </c>
      <c r="K839">
        <v>1396396662</v>
      </c>
      <c r="L839" s="10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3"/>
        <v>1.218</v>
      </c>
      <c r="R839" s="6">
        <f t="shared" si="80"/>
        <v>49.112903225806448</v>
      </c>
      <c r="S839" t="str">
        <f t="shared" si="81"/>
        <v>music</v>
      </c>
      <c r="T839" t="str">
        <f t="shared" si="82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78"/>
        <v>40925.897974537038</v>
      </c>
      <c r="K840">
        <v>1324243985</v>
      </c>
      <c r="L840" s="10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3"/>
        <v>1.454</v>
      </c>
      <c r="R840" s="6">
        <f t="shared" si="80"/>
        <v>47.672131147540981</v>
      </c>
      <c r="S840" t="str">
        <f t="shared" si="81"/>
        <v>music</v>
      </c>
      <c r="T840" t="str">
        <f t="shared" si="82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78"/>
        <v>41174.763379629629</v>
      </c>
      <c r="K841">
        <v>1345745956</v>
      </c>
      <c r="L841" s="10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3"/>
        <v>1.166166</v>
      </c>
      <c r="R841" s="6">
        <f t="shared" si="80"/>
        <v>60.737812499999997</v>
      </c>
      <c r="S841" t="str">
        <f t="shared" si="81"/>
        <v>music</v>
      </c>
      <c r="T841" t="str">
        <f t="shared" si="82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78"/>
        <v>42637.226701388892</v>
      </c>
      <c r="K842">
        <v>1472102787</v>
      </c>
      <c r="L842" s="10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3"/>
        <v>1.2041660000000001</v>
      </c>
      <c r="R842" s="6">
        <f t="shared" si="80"/>
        <v>63.37715789473684</v>
      </c>
      <c r="S842" t="str">
        <f t="shared" si="81"/>
        <v>music</v>
      </c>
      <c r="T842" t="str">
        <f t="shared" si="82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78"/>
        <v>41953.88035879629</v>
      </c>
      <c r="K843">
        <v>1413058063</v>
      </c>
      <c r="L843" s="10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83"/>
        <v>1.0132000000000001</v>
      </c>
      <c r="R843" s="6">
        <f t="shared" si="80"/>
        <v>53.893617021276597</v>
      </c>
      <c r="S843" t="str">
        <f t="shared" si="81"/>
        <v>music</v>
      </c>
      <c r="T843" t="str">
        <f t="shared" si="82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78"/>
        <v>41561.165972222225</v>
      </c>
      <c r="K844">
        <v>1378735983</v>
      </c>
      <c r="L844" s="10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83"/>
        <v>1.0431999999999999</v>
      </c>
      <c r="R844" s="6">
        <f t="shared" si="80"/>
        <v>66.871794871794876</v>
      </c>
      <c r="S844" t="str">
        <f t="shared" si="81"/>
        <v>music</v>
      </c>
      <c r="T844" t="str">
        <f t="shared" si="82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78"/>
        <v>42712.333333333328</v>
      </c>
      <c r="K845">
        <v>1479708680</v>
      </c>
      <c r="L845" s="10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3"/>
        <v>2.6713333333333331</v>
      </c>
      <c r="R845" s="6">
        <f t="shared" si="80"/>
        <v>63.102362204724407</v>
      </c>
      <c r="S845" t="str">
        <f t="shared" si="81"/>
        <v>music</v>
      </c>
      <c r="T845" t="str">
        <f t="shared" si="82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78"/>
        <v>41944.207638888889</v>
      </c>
      <c r="K846">
        <v>1411489552</v>
      </c>
      <c r="L846" s="10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3"/>
        <v>1.9413333333333334</v>
      </c>
      <c r="R846" s="6">
        <f t="shared" si="80"/>
        <v>36.628930817610062</v>
      </c>
      <c r="S846" t="str">
        <f t="shared" si="81"/>
        <v>music</v>
      </c>
      <c r="T846" t="str">
        <f t="shared" si="82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78"/>
        <v>42618.165972222225</v>
      </c>
      <c r="K847">
        <v>1469595396</v>
      </c>
      <c r="L847" s="10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3"/>
        <v>1.203802</v>
      </c>
      <c r="R847" s="6">
        <f t="shared" si="80"/>
        <v>34.005706214689269</v>
      </c>
      <c r="S847" t="str">
        <f t="shared" si="81"/>
        <v>music</v>
      </c>
      <c r="T847" t="str">
        <f t="shared" si="82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78"/>
        <v>41708.583333333336</v>
      </c>
      <c r="K848">
        <v>1393233855</v>
      </c>
      <c r="L848" s="10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3"/>
        <v>1.2200090909090908</v>
      </c>
      <c r="R848" s="6">
        <f t="shared" si="80"/>
        <v>28.553404255319148</v>
      </c>
      <c r="S848" t="str">
        <f t="shared" si="81"/>
        <v>music</v>
      </c>
      <c r="T848" t="str">
        <f t="shared" si="82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78"/>
        <v>42195.79833333334</v>
      </c>
      <c r="K849">
        <v>1433963376</v>
      </c>
      <c r="L849" s="10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3"/>
        <v>1</v>
      </c>
      <c r="R849" s="6">
        <f t="shared" si="80"/>
        <v>10</v>
      </c>
      <c r="S849" t="str">
        <f t="shared" si="81"/>
        <v>music</v>
      </c>
      <c r="T849" t="str">
        <f t="shared" si="82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78"/>
        <v>42108.792048611111</v>
      </c>
      <c r="K850">
        <v>1426446033</v>
      </c>
      <c r="L850" s="10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3"/>
        <v>1</v>
      </c>
      <c r="R850" s="6">
        <f t="shared" si="80"/>
        <v>18.75</v>
      </c>
      <c r="S850" t="str">
        <f t="shared" si="81"/>
        <v>music</v>
      </c>
      <c r="T850" t="str">
        <f t="shared" si="82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78"/>
        <v>42079.107222222221</v>
      </c>
      <c r="K851">
        <v>1424057664</v>
      </c>
      <c r="L851" s="10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3"/>
        <v>1.1990000000000001</v>
      </c>
      <c r="R851" s="6">
        <f t="shared" si="80"/>
        <v>41.704347826086959</v>
      </c>
      <c r="S851" t="str">
        <f t="shared" si="81"/>
        <v>music</v>
      </c>
      <c r="T851" t="str">
        <f t="shared" si="82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78"/>
        <v>42485.207638888889</v>
      </c>
      <c r="K852">
        <v>1458762717</v>
      </c>
      <c r="L852" s="10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3"/>
        <v>1.55175</v>
      </c>
      <c r="R852" s="6">
        <f t="shared" si="80"/>
        <v>46.669172932330824</v>
      </c>
      <c r="S852" t="str">
        <f t="shared" si="81"/>
        <v>music</v>
      </c>
      <c r="T852" t="str">
        <f t="shared" si="82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78"/>
        <v>42582.822916666672</v>
      </c>
      <c r="K853">
        <v>1464815253</v>
      </c>
      <c r="L853" s="10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3"/>
        <v>1.3045</v>
      </c>
      <c r="R853" s="6">
        <f t="shared" si="80"/>
        <v>37.271428571428572</v>
      </c>
      <c r="S853" t="str">
        <f t="shared" si="81"/>
        <v>music</v>
      </c>
      <c r="T853" t="str">
        <f t="shared" si="82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78"/>
        <v>42667.875</v>
      </c>
      <c r="K854">
        <v>1476386395</v>
      </c>
      <c r="L854" s="10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3"/>
        <v>1.0497142857142858</v>
      </c>
      <c r="R854" s="6">
        <f t="shared" si="80"/>
        <v>59.258064516129032</v>
      </c>
      <c r="S854" t="str">
        <f t="shared" si="81"/>
        <v>music</v>
      </c>
      <c r="T854" t="str">
        <f t="shared" si="82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78"/>
        <v>42051.832280092596</v>
      </c>
      <c r="K855">
        <v>1421524709</v>
      </c>
      <c r="L855" s="10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3"/>
        <v>1</v>
      </c>
      <c r="R855" s="6">
        <f t="shared" si="80"/>
        <v>30</v>
      </c>
      <c r="S855" t="str">
        <f t="shared" si="81"/>
        <v>music</v>
      </c>
      <c r="T855" t="str">
        <f t="shared" si="82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78"/>
        <v>42732.212337962963</v>
      </c>
      <c r="K856">
        <v>1480309546</v>
      </c>
      <c r="L856" s="10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3"/>
        <v>1.1822050359712231</v>
      </c>
      <c r="R856" s="6">
        <f t="shared" si="80"/>
        <v>65.8623246492986</v>
      </c>
      <c r="S856" t="str">
        <f t="shared" si="81"/>
        <v>music</v>
      </c>
      <c r="T856" t="str">
        <f t="shared" si="82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78"/>
        <v>42575.125196759262</v>
      </c>
      <c r="K857">
        <v>1466737217</v>
      </c>
      <c r="L857" s="10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3"/>
        <v>1.0344827586206897</v>
      </c>
      <c r="R857" s="6">
        <f t="shared" si="80"/>
        <v>31.914893617021278</v>
      </c>
      <c r="S857" t="str">
        <f t="shared" si="81"/>
        <v>music</v>
      </c>
      <c r="T857" t="str">
        <f t="shared" si="82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78"/>
        <v>42668.791666666672</v>
      </c>
      <c r="K858">
        <v>1472282956</v>
      </c>
      <c r="L858" s="10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3"/>
        <v>2.1800000000000002</v>
      </c>
      <c r="R858" s="6">
        <f t="shared" si="80"/>
        <v>19.464285714285715</v>
      </c>
      <c r="S858" t="str">
        <f t="shared" si="81"/>
        <v>music</v>
      </c>
      <c r="T858" t="str">
        <f t="shared" si="82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78"/>
        <v>42333.623043981483</v>
      </c>
      <c r="K859">
        <v>1444831031</v>
      </c>
      <c r="L859" s="10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3"/>
        <v>1</v>
      </c>
      <c r="R859" s="6">
        <f t="shared" si="80"/>
        <v>50</v>
      </c>
      <c r="S859" t="str">
        <f t="shared" si="81"/>
        <v>music</v>
      </c>
      <c r="T859" t="str">
        <f t="shared" si="82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78"/>
        <v>42109.957638888889</v>
      </c>
      <c r="K860">
        <v>1426528418</v>
      </c>
      <c r="L860" s="10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3"/>
        <v>1.4400583333333332</v>
      </c>
      <c r="R860" s="6">
        <f t="shared" si="80"/>
        <v>22.737763157894737</v>
      </c>
      <c r="S860" t="str">
        <f t="shared" si="81"/>
        <v>music</v>
      </c>
      <c r="T860" t="str">
        <f t="shared" si="82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78"/>
        <v>42159</v>
      </c>
      <c r="K861">
        <v>1430768468</v>
      </c>
      <c r="L861" s="10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3"/>
        <v>1.0467500000000001</v>
      </c>
      <c r="R861" s="6">
        <f t="shared" si="80"/>
        <v>42.724489795918366</v>
      </c>
      <c r="S861" t="str">
        <f t="shared" si="81"/>
        <v>music</v>
      </c>
      <c r="T861" t="str">
        <f t="shared" si="82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78"/>
        <v>41600.524456018517</v>
      </c>
      <c r="K862">
        <v>1382528113</v>
      </c>
      <c r="L862" s="10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3"/>
        <v>0.18142857142857144</v>
      </c>
      <c r="R862" s="6">
        <f t="shared" si="80"/>
        <v>52.916666666666664</v>
      </c>
      <c r="S862" t="str">
        <f t="shared" si="81"/>
        <v>music</v>
      </c>
      <c r="T862" t="str">
        <f t="shared" si="82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78"/>
        <v>42629.965324074074</v>
      </c>
      <c r="K863">
        <v>1471475404</v>
      </c>
      <c r="L863" s="10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3"/>
        <v>2.2444444444444444E-2</v>
      </c>
      <c r="R863" s="6">
        <f t="shared" si="80"/>
        <v>50.5</v>
      </c>
      <c r="S863" t="str">
        <f t="shared" si="81"/>
        <v>music</v>
      </c>
      <c r="T863" t="str">
        <f t="shared" si="82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78"/>
        <v>41589.596620370372</v>
      </c>
      <c r="K864">
        <v>1381583948</v>
      </c>
      <c r="L864" s="10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3"/>
        <v>3.3999999999999998E-3</v>
      </c>
      <c r="R864" s="6">
        <f t="shared" si="80"/>
        <v>42.5</v>
      </c>
      <c r="S864" t="str">
        <f t="shared" si="81"/>
        <v>music</v>
      </c>
      <c r="T864" t="str">
        <f t="shared" si="82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78"/>
        <v>40951.117662037039</v>
      </c>
      <c r="K865">
        <v>1326422966</v>
      </c>
      <c r="L865" s="10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3"/>
        <v>4.4999999999999998E-2</v>
      </c>
      <c r="R865" s="6">
        <f t="shared" si="80"/>
        <v>18</v>
      </c>
      <c r="S865" t="str">
        <f t="shared" si="81"/>
        <v>music</v>
      </c>
      <c r="T865" t="str">
        <f t="shared" si="82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78"/>
        <v>41563.415972222225</v>
      </c>
      <c r="K866">
        <v>1379990038</v>
      </c>
      <c r="L866" s="10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3"/>
        <v>0.41538461538461541</v>
      </c>
      <c r="R866" s="6">
        <f t="shared" si="80"/>
        <v>34.177215189873415</v>
      </c>
      <c r="S866" t="str">
        <f t="shared" si="81"/>
        <v>music</v>
      </c>
      <c r="T866" t="str">
        <f t="shared" si="82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78"/>
        <v>41290.77311342593</v>
      </c>
      <c r="K867">
        <v>1353177197</v>
      </c>
      <c r="L867" s="10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3"/>
        <v>2.0454545454545454E-2</v>
      </c>
      <c r="R867" s="6">
        <f t="shared" si="80"/>
        <v>22.5</v>
      </c>
      <c r="S867" t="str">
        <f t="shared" si="81"/>
        <v>music</v>
      </c>
      <c r="T867" t="str">
        <f t="shared" si="82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78"/>
        <v>42063.631944444445</v>
      </c>
      <c r="K868">
        <v>1421853518</v>
      </c>
      <c r="L868" s="10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3"/>
        <v>0.18285714285714286</v>
      </c>
      <c r="R868" s="6">
        <f t="shared" si="80"/>
        <v>58.18181818181818</v>
      </c>
      <c r="S868" t="str">
        <f t="shared" si="81"/>
        <v>music</v>
      </c>
      <c r="T868" t="str">
        <f t="shared" si="82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78"/>
        <v>40148.207638888889</v>
      </c>
      <c r="K869">
        <v>1254450706</v>
      </c>
      <c r="L869" s="10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3"/>
        <v>0.2402</v>
      </c>
      <c r="R869" s="6">
        <f t="shared" si="80"/>
        <v>109.18181818181819</v>
      </c>
      <c r="S869" t="str">
        <f t="shared" si="81"/>
        <v>music</v>
      </c>
      <c r="T869" t="str">
        <f t="shared" si="82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78"/>
        <v>41646.027754629627</v>
      </c>
      <c r="K870">
        <v>1386463198</v>
      </c>
      <c r="L870" s="10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3"/>
        <v>1.1111111111111111E-3</v>
      </c>
      <c r="R870" s="6">
        <f t="shared" si="80"/>
        <v>50</v>
      </c>
      <c r="S870" t="str">
        <f t="shared" si="81"/>
        <v>music</v>
      </c>
      <c r="T870" t="str">
        <f t="shared" si="82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78"/>
        <v>41372.803900462961</v>
      </c>
      <c r="K871">
        <v>1362860257</v>
      </c>
      <c r="L871" s="10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83"/>
        <v>0.11818181818181818</v>
      </c>
      <c r="R871" s="6">
        <f t="shared" si="80"/>
        <v>346.66666666666669</v>
      </c>
      <c r="S871" t="str">
        <f t="shared" si="81"/>
        <v>music</v>
      </c>
      <c r="T871" t="str">
        <f t="shared" si="82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78"/>
        <v>41518.022256944445</v>
      </c>
      <c r="K872">
        <v>1375403523</v>
      </c>
      <c r="L872" s="10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3"/>
        <v>3.0999999999999999E-3</v>
      </c>
      <c r="R872" s="6">
        <f t="shared" si="80"/>
        <v>12.4</v>
      </c>
      <c r="S872" t="str">
        <f t="shared" si="81"/>
        <v>music</v>
      </c>
      <c r="T872" t="str">
        <f t="shared" si="82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78"/>
        <v>41607.602951388886</v>
      </c>
      <c r="K873">
        <v>1383139695</v>
      </c>
      <c r="L873" s="10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3"/>
        <v>5.4166666666666669E-2</v>
      </c>
      <c r="R873" s="6">
        <f t="shared" si="80"/>
        <v>27.083333333333332</v>
      </c>
      <c r="S873" t="str">
        <f t="shared" si="81"/>
        <v>music</v>
      </c>
      <c r="T873" t="str">
        <f t="shared" si="82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78"/>
        <v>40612.825543981482</v>
      </c>
      <c r="K874">
        <v>1295898527</v>
      </c>
      <c r="L874" s="10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3"/>
        <v>8.1250000000000003E-3</v>
      </c>
      <c r="R874" s="6">
        <f t="shared" si="80"/>
        <v>32.5</v>
      </c>
      <c r="S874" t="str">
        <f t="shared" si="81"/>
        <v>music</v>
      </c>
      <c r="T874" t="str">
        <f t="shared" si="82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78"/>
        <v>41224.208796296298</v>
      </c>
      <c r="K875">
        <v>1349150440</v>
      </c>
      <c r="L875" s="10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83"/>
        <v>1.2857142857142857E-2</v>
      </c>
      <c r="R875" s="6">
        <f t="shared" si="80"/>
        <v>9</v>
      </c>
      <c r="S875" t="str">
        <f t="shared" si="81"/>
        <v>music</v>
      </c>
      <c r="T875" t="str">
        <f t="shared" si="82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78"/>
        <v>41398.583726851852</v>
      </c>
      <c r="K876">
        <v>1365084034</v>
      </c>
      <c r="L876" s="10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3"/>
        <v>0.24333333333333335</v>
      </c>
      <c r="R876" s="6">
        <f t="shared" si="80"/>
        <v>34.761904761904759</v>
      </c>
      <c r="S876" t="str">
        <f t="shared" si="81"/>
        <v>music</v>
      </c>
      <c r="T876" t="str">
        <f t="shared" si="82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78"/>
        <v>42268.723738425921</v>
      </c>
      <c r="K877">
        <v>1441128131</v>
      </c>
      <c r="L877" s="10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3"/>
        <v>0</v>
      </c>
      <c r="R877" s="6" t="e">
        <f t="shared" si="80"/>
        <v>#DIV/0!</v>
      </c>
      <c r="S877" t="str">
        <f t="shared" si="81"/>
        <v>music</v>
      </c>
      <c r="T877" t="str">
        <f t="shared" si="82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78"/>
        <v>41309.496840277774</v>
      </c>
      <c r="K878">
        <v>1357127727</v>
      </c>
      <c r="L878" s="10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3"/>
        <v>0.40799492385786801</v>
      </c>
      <c r="R878" s="6">
        <f t="shared" si="80"/>
        <v>28.577777777777779</v>
      </c>
      <c r="S878" t="str">
        <f t="shared" si="81"/>
        <v>music</v>
      </c>
      <c r="T878" t="str">
        <f t="shared" si="82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78"/>
        <v>41627.788888888892</v>
      </c>
      <c r="K879">
        <v>1384887360</v>
      </c>
      <c r="L879" s="10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3"/>
        <v>0.67549999999999999</v>
      </c>
      <c r="R879" s="6">
        <f t="shared" si="80"/>
        <v>46.586206896551722</v>
      </c>
      <c r="S879" t="str">
        <f t="shared" si="81"/>
        <v>music</v>
      </c>
      <c r="T879" t="str">
        <f t="shared" si="82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78"/>
        <v>40535.232916666668</v>
      </c>
      <c r="K880">
        <v>1290490524</v>
      </c>
      <c r="L880" s="10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3"/>
        <v>1.2999999999999999E-2</v>
      </c>
      <c r="R880" s="6">
        <f t="shared" si="80"/>
        <v>32.5</v>
      </c>
      <c r="S880" t="str">
        <f t="shared" si="81"/>
        <v>music</v>
      </c>
      <c r="T880" t="str">
        <f t="shared" si="82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78"/>
        <v>41058.829918981479</v>
      </c>
      <c r="K881">
        <v>1336506905</v>
      </c>
      <c r="L881" s="10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3"/>
        <v>0.30666666666666664</v>
      </c>
      <c r="R881" s="6">
        <f t="shared" si="80"/>
        <v>21.466666666666665</v>
      </c>
      <c r="S881" t="str">
        <f t="shared" si="81"/>
        <v>music</v>
      </c>
      <c r="T881" t="str">
        <f t="shared" si="82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78"/>
        <v>41212.32104166667</v>
      </c>
      <c r="K882">
        <v>1348731738</v>
      </c>
      <c r="L882" s="10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3"/>
        <v>2.9894179894179893E-2</v>
      </c>
      <c r="R882" s="6">
        <f t="shared" si="80"/>
        <v>14.125</v>
      </c>
      <c r="S882" t="str">
        <f t="shared" si="81"/>
        <v>music</v>
      </c>
      <c r="T882" t="str">
        <f t="shared" si="82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78"/>
        <v>40922.25099537037</v>
      </c>
      <c r="K883">
        <v>1322632886</v>
      </c>
      <c r="L883" s="10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3"/>
        <v>8.0000000000000002E-3</v>
      </c>
      <c r="R883" s="6">
        <f t="shared" si="80"/>
        <v>30</v>
      </c>
      <c r="S883" t="str">
        <f t="shared" si="81"/>
        <v>music</v>
      </c>
      <c r="T883" t="str">
        <f t="shared" si="82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78"/>
        <v>40792.860532407409</v>
      </c>
      <c r="K884">
        <v>1312490350</v>
      </c>
      <c r="L884" s="10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3"/>
        <v>0.20133333333333334</v>
      </c>
      <c r="R884" s="6">
        <f t="shared" si="80"/>
        <v>21.571428571428573</v>
      </c>
      <c r="S884" t="str">
        <f t="shared" si="81"/>
        <v>music</v>
      </c>
      <c r="T884" t="str">
        <f t="shared" si="82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78"/>
        <v>42431.935590277775</v>
      </c>
      <c r="K885">
        <v>1451773635</v>
      </c>
      <c r="L885" s="10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3"/>
        <v>0.4002</v>
      </c>
      <c r="R885" s="6">
        <f t="shared" si="80"/>
        <v>83.375</v>
      </c>
      <c r="S885" t="str">
        <f t="shared" si="81"/>
        <v>music</v>
      </c>
      <c r="T885" t="str">
        <f t="shared" si="82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78"/>
        <v>41041.104861111111</v>
      </c>
      <c r="K886">
        <v>1331666146</v>
      </c>
      <c r="L886" s="10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83"/>
        <v>0.01</v>
      </c>
      <c r="R886" s="6">
        <f t="shared" si="80"/>
        <v>10</v>
      </c>
      <c r="S886" t="str">
        <f t="shared" si="81"/>
        <v>music</v>
      </c>
      <c r="T886" t="str">
        <f t="shared" si="82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78"/>
        <v>42734.941099537042</v>
      </c>
      <c r="K887">
        <v>1481322911</v>
      </c>
      <c r="L887" s="10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3"/>
        <v>0.75</v>
      </c>
      <c r="R887" s="6">
        <f t="shared" si="80"/>
        <v>35.714285714285715</v>
      </c>
      <c r="S887" t="str">
        <f t="shared" si="81"/>
        <v>music</v>
      </c>
      <c r="T887" t="str">
        <f t="shared" si="82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78"/>
        <v>42628.870520833334</v>
      </c>
      <c r="K888">
        <v>1471812813</v>
      </c>
      <c r="L888" s="10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3"/>
        <v>0.41</v>
      </c>
      <c r="R888" s="6">
        <f t="shared" si="80"/>
        <v>29.285714285714285</v>
      </c>
      <c r="S888" t="str">
        <f t="shared" si="81"/>
        <v>music</v>
      </c>
      <c r="T888" t="str">
        <f t="shared" si="82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78"/>
        <v>41056.958969907406</v>
      </c>
      <c r="K889">
        <v>1335567655</v>
      </c>
      <c r="L889" s="10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3"/>
        <v>0</v>
      </c>
      <c r="R889" s="6" t="e">
        <f t="shared" si="80"/>
        <v>#DIV/0!</v>
      </c>
      <c r="S889" t="str">
        <f t="shared" si="81"/>
        <v>music</v>
      </c>
      <c r="T889" t="str">
        <f t="shared" si="82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78"/>
        <v>40787.25</v>
      </c>
      <c r="K890">
        <v>1311789885</v>
      </c>
      <c r="L890" s="10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3"/>
        <v>7.1999999999999995E-2</v>
      </c>
      <c r="R890" s="6">
        <f t="shared" si="80"/>
        <v>18</v>
      </c>
      <c r="S890" t="str">
        <f t="shared" si="81"/>
        <v>music</v>
      </c>
      <c r="T890" t="str">
        <f t="shared" si="82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78"/>
        <v>41917.784062500003</v>
      </c>
      <c r="K891">
        <v>1409942943</v>
      </c>
      <c r="L891" s="10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3"/>
        <v>9.4412800000000005E-2</v>
      </c>
      <c r="R891" s="6">
        <f t="shared" si="80"/>
        <v>73.760000000000005</v>
      </c>
      <c r="S891" t="str">
        <f t="shared" si="81"/>
        <v>music</v>
      </c>
      <c r="T891" t="str">
        <f t="shared" si="82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78"/>
        <v>41599.740497685183</v>
      </c>
      <c r="K892">
        <v>1382460379</v>
      </c>
      <c r="L892" s="10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3"/>
        <v>4.1666666666666664E-2</v>
      </c>
      <c r="R892" s="6">
        <f t="shared" si="80"/>
        <v>31.25</v>
      </c>
      <c r="S892" t="str">
        <f t="shared" si="81"/>
        <v>music</v>
      </c>
      <c r="T892" t="str">
        <f t="shared" si="82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78"/>
        <v>41872.031597222223</v>
      </c>
      <c r="K893">
        <v>1405989930</v>
      </c>
      <c r="L893" s="10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3"/>
        <v>3.2500000000000001E-2</v>
      </c>
      <c r="R893" s="6">
        <f t="shared" si="80"/>
        <v>28.888888888888889</v>
      </c>
      <c r="S893" t="str">
        <f t="shared" si="81"/>
        <v>music</v>
      </c>
      <c r="T893" t="str">
        <f t="shared" si="82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78"/>
        <v>40391.166666666664</v>
      </c>
      <c r="K894">
        <v>1273121283</v>
      </c>
      <c r="L894" s="10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3"/>
        <v>0.40749999999999997</v>
      </c>
      <c r="R894" s="6">
        <f t="shared" si="80"/>
        <v>143.8235294117647</v>
      </c>
      <c r="S894" t="str">
        <f t="shared" si="81"/>
        <v>music</v>
      </c>
      <c r="T894" t="str">
        <f t="shared" si="82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78"/>
        <v>42095.856053240743</v>
      </c>
      <c r="K895">
        <v>1425331963</v>
      </c>
      <c r="L895" s="10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3"/>
        <v>0.1</v>
      </c>
      <c r="R895" s="6">
        <f t="shared" si="80"/>
        <v>40</v>
      </c>
      <c r="S895" t="str">
        <f t="shared" si="81"/>
        <v>music</v>
      </c>
      <c r="T895" t="str">
        <f t="shared" si="82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78"/>
        <v>42526.981597222228</v>
      </c>
      <c r="K896">
        <v>1462577610</v>
      </c>
      <c r="L896" s="10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3"/>
        <v>0.39169999999999999</v>
      </c>
      <c r="R896" s="6">
        <f t="shared" si="80"/>
        <v>147.81132075471697</v>
      </c>
      <c r="S896" t="str">
        <f t="shared" si="81"/>
        <v>music</v>
      </c>
      <c r="T896" t="str">
        <f t="shared" si="82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78"/>
        <v>40476.127650462964</v>
      </c>
      <c r="K897">
        <v>1284087829</v>
      </c>
      <c r="L897" s="10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3"/>
        <v>2.4375000000000001E-2</v>
      </c>
      <c r="R897" s="6">
        <f t="shared" si="80"/>
        <v>27.857142857142858</v>
      </c>
      <c r="S897" t="str">
        <f t="shared" si="81"/>
        <v>music</v>
      </c>
      <c r="T897" t="str">
        <f t="shared" si="82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ref="J898:J961" si="84">(((I898/60)/60)/24)+DATE(1970,1,1)</f>
        <v>42244.166666666672</v>
      </c>
      <c r="K898">
        <v>1438549026</v>
      </c>
      <c r="L898" s="10">
        <f t="shared" ref="L898:L961" si="85">(((K898/60)/60)/24)+DATE(1970,1,1)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83"/>
        <v>0.4</v>
      </c>
      <c r="R898" s="6">
        <f t="shared" ref="R898:R961" si="86">E898/N898</f>
        <v>44.444444444444443</v>
      </c>
      <c r="S898" t="str">
        <f t="shared" ref="S898:S961" si="87">LEFT(P898,SEARCH("/",P898)-1)</f>
        <v>music</v>
      </c>
      <c r="T898" t="str">
        <f t="shared" ref="T898:T961" si="88">RIGHT(P898,LEN(P898)-SEARCH("/",P898))</f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si="84"/>
        <v>41241.730416666665</v>
      </c>
      <c r="K899">
        <v>1351528308</v>
      </c>
      <c r="L899" s="10">
        <f t="shared" si="85"/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9">IF(D899=0,0%,(E899/D899))</f>
        <v>0</v>
      </c>
      <c r="R899" s="6" t="e">
        <f t="shared" si="86"/>
        <v>#DIV/0!</v>
      </c>
      <c r="S899" t="str">
        <f t="shared" si="87"/>
        <v>music</v>
      </c>
      <c r="T899" t="str">
        <f t="shared" si="88"/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4"/>
        <v>40923.758217592593</v>
      </c>
      <c r="K900">
        <v>1322763110</v>
      </c>
      <c r="L900" s="10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9"/>
        <v>2.8000000000000001E-2</v>
      </c>
      <c r="R900" s="6">
        <f t="shared" si="86"/>
        <v>35</v>
      </c>
      <c r="S900" t="str">
        <f t="shared" si="87"/>
        <v>music</v>
      </c>
      <c r="T900" t="str">
        <f t="shared" si="88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4"/>
        <v>40691.099097222221</v>
      </c>
      <c r="K901">
        <v>1302661362</v>
      </c>
      <c r="L901" s="10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9"/>
        <v>0.37333333333333335</v>
      </c>
      <c r="R901" s="6">
        <f t="shared" si="86"/>
        <v>35</v>
      </c>
      <c r="S901" t="str">
        <f t="shared" si="87"/>
        <v>music</v>
      </c>
      <c r="T901" t="str">
        <f t="shared" si="88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4"/>
        <v>42459.807893518519</v>
      </c>
      <c r="K902">
        <v>1456777402</v>
      </c>
      <c r="L902" s="10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9"/>
        <v>4.1999999999999997E-3</v>
      </c>
      <c r="R902" s="6">
        <f t="shared" si="86"/>
        <v>10.5</v>
      </c>
      <c r="S902" t="str">
        <f t="shared" si="87"/>
        <v>music</v>
      </c>
      <c r="T902" t="str">
        <f t="shared" si="88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4"/>
        <v>40337.799305555556</v>
      </c>
      <c r="K903">
        <v>1272050914</v>
      </c>
      <c r="L903" s="10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9"/>
        <v>0</v>
      </c>
      <c r="R903" s="6" t="e">
        <f t="shared" si="86"/>
        <v>#DIV/0!</v>
      </c>
      <c r="S903" t="str">
        <f t="shared" si="87"/>
        <v>music</v>
      </c>
      <c r="T903" t="str">
        <f t="shared" si="88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4"/>
        <v>41881.645833333336</v>
      </c>
      <c r="K904">
        <v>1404947422</v>
      </c>
      <c r="L904" s="10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9"/>
        <v>3.0000000000000001E-3</v>
      </c>
      <c r="R904" s="6">
        <f t="shared" si="86"/>
        <v>30</v>
      </c>
      <c r="S904" t="str">
        <f t="shared" si="87"/>
        <v>music</v>
      </c>
      <c r="T904" t="str">
        <f t="shared" si="88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4"/>
        <v>41175.100694444445</v>
      </c>
      <c r="K905">
        <v>1346180780</v>
      </c>
      <c r="L905" s="10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9"/>
        <v>3.2000000000000001E-2</v>
      </c>
      <c r="R905" s="6">
        <f t="shared" si="86"/>
        <v>40</v>
      </c>
      <c r="S905" t="str">
        <f t="shared" si="87"/>
        <v>music</v>
      </c>
      <c r="T905" t="str">
        <f t="shared" si="88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4"/>
        <v>42372.080289351856</v>
      </c>
      <c r="K906">
        <v>1449194137</v>
      </c>
      <c r="L906" s="10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9"/>
        <v>3.0200000000000001E-3</v>
      </c>
      <c r="R906" s="6">
        <f t="shared" si="86"/>
        <v>50.333333333333336</v>
      </c>
      <c r="S906" t="str">
        <f t="shared" si="87"/>
        <v>music</v>
      </c>
      <c r="T906" t="str">
        <f t="shared" si="88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4"/>
        <v>40567.239884259259</v>
      </c>
      <c r="K907">
        <v>1290663926</v>
      </c>
      <c r="L907" s="10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9"/>
        <v>3.0153846153846153E-2</v>
      </c>
      <c r="R907" s="6">
        <f t="shared" si="86"/>
        <v>32.666666666666664</v>
      </c>
      <c r="S907" t="str">
        <f t="shared" si="87"/>
        <v>music</v>
      </c>
      <c r="T907" t="str">
        <f t="shared" si="88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4"/>
        <v>41711.148032407407</v>
      </c>
      <c r="K908">
        <v>1392093190</v>
      </c>
      <c r="L908" s="10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9"/>
        <v>0</v>
      </c>
      <c r="R908" s="6" t="e">
        <f t="shared" si="86"/>
        <v>#DIV/0!</v>
      </c>
      <c r="S908" t="str">
        <f t="shared" si="87"/>
        <v>music</v>
      </c>
      <c r="T908" t="str">
        <f t="shared" si="88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4"/>
        <v>40797.192395833335</v>
      </c>
      <c r="K909">
        <v>1313123823</v>
      </c>
      <c r="L909" s="10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9"/>
        <v>0</v>
      </c>
      <c r="R909" s="6" t="e">
        <f t="shared" si="86"/>
        <v>#DIV/0!</v>
      </c>
      <c r="S909" t="str">
        <f t="shared" si="87"/>
        <v>music</v>
      </c>
      <c r="T909" t="str">
        <f t="shared" si="88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4"/>
        <v>40386.207638888889</v>
      </c>
      <c r="K910">
        <v>1276283655</v>
      </c>
      <c r="L910" s="10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9"/>
        <v>0</v>
      </c>
      <c r="R910" s="6" t="e">
        <f t="shared" si="86"/>
        <v>#DIV/0!</v>
      </c>
      <c r="S910" t="str">
        <f t="shared" si="87"/>
        <v>music</v>
      </c>
      <c r="T910" t="str">
        <f t="shared" si="88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4"/>
        <v>41113.166666666664</v>
      </c>
      <c r="K911">
        <v>1340296440</v>
      </c>
      <c r="L911" s="10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9"/>
        <v>3.2500000000000001E-2</v>
      </c>
      <c r="R911" s="6">
        <f t="shared" si="86"/>
        <v>65</v>
      </c>
      <c r="S911" t="str">
        <f t="shared" si="87"/>
        <v>music</v>
      </c>
      <c r="T911" t="str">
        <f t="shared" si="88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4"/>
        <v>42797.545358796298</v>
      </c>
      <c r="K912">
        <v>1483362319</v>
      </c>
      <c r="L912" s="10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9"/>
        <v>0.22363636363636363</v>
      </c>
      <c r="R912" s="6">
        <f t="shared" si="86"/>
        <v>24.6</v>
      </c>
      <c r="S912" t="str">
        <f t="shared" si="87"/>
        <v>music</v>
      </c>
      <c r="T912" t="str">
        <f t="shared" si="88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4"/>
        <v>41663.005150462966</v>
      </c>
      <c r="K913">
        <v>1388707645</v>
      </c>
      <c r="L913" s="10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9"/>
        <v>0</v>
      </c>
      <c r="R913" s="6" t="e">
        <f t="shared" si="86"/>
        <v>#DIV/0!</v>
      </c>
      <c r="S913" t="str">
        <f t="shared" si="87"/>
        <v>music</v>
      </c>
      <c r="T913" t="str">
        <f t="shared" si="88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4"/>
        <v>41254.151006944441</v>
      </c>
      <c r="K914">
        <v>1350009447</v>
      </c>
      <c r="L914" s="10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9"/>
        <v>8.5714285714285719E-3</v>
      </c>
      <c r="R914" s="6">
        <f t="shared" si="86"/>
        <v>15</v>
      </c>
      <c r="S914" t="str">
        <f t="shared" si="87"/>
        <v>music</v>
      </c>
      <c r="T914" t="str">
        <f t="shared" si="88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4"/>
        <v>41034.139108796298</v>
      </c>
      <c r="K915">
        <v>1333596019</v>
      </c>
      <c r="L915" s="10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9"/>
        <v>6.6066666666666662E-2</v>
      </c>
      <c r="R915" s="6">
        <f t="shared" si="86"/>
        <v>82.583333333333329</v>
      </c>
      <c r="S915" t="str">
        <f t="shared" si="87"/>
        <v>music</v>
      </c>
      <c r="T915" t="str">
        <f t="shared" si="88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4"/>
        <v>41146.763275462967</v>
      </c>
      <c r="K916">
        <v>1343326747</v>
      </c>
      <c r="L916" s="10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9"/>
        <v>0</v>
      </c>
      <c r="R916" s="6" t="e">
        <f t="shared" si="86"/>
        <v>#DIV/0!</v>
      </c>
      <c r="S916" t="str">
        <f t="shared" si="87"/>
        <v>music</v>
      </c>
      <c r="T916" t="str">
        <f t="shared" si="88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4"/>
        <v>40969.207638888889</v>
      </c>
      <c r="K917">
        <v>1327853914</v>
      </c>
      <c r="L917" s="10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9"/>
        <v>5.7692307692307696E-2</v>
      </c>
      <c r="R917" s="6">
        <f t="shared" si="86"/>
        <v>41.666666666666664</v>
      </c>
      <c r="S917" t="str">
        <f t="shared" si="87"/>
        <v>music</v>
      </c>
      <c r="T917" t="str">
        <f t="shared" si="88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4"/>
        <v>40473.208333333336</v>
      </c>
      <c r="K918">
        <v>1284409734</v>
      </c>
      <c r="L918" s="10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9"/>
        <v>0</v>
      </c>
      <c r="R918" s="6" t="e">
        <f t="shared" si="86"/>
        <v>#DIV/0!</v>
      </c>
      <c r="S918" t="str">
        <f t="shared" si="87"/>
        <v>music</v>
      </c>
      <c r="T918" t="str">
        <f t="shared" si="88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4"/>
        <v>41834.104166666664</v>
      </c>
      <c r="K919">
        <v>1402612730</v>
      </c>
      <c r="L919" s="10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9"/>
        <v>6.0000000000000001E-3</v>
      </c>
      <c r="R919" s="6">
        <f t="shared" si="86"/>
        <v>30</v>
      </c>
      <c r="S919" t="str">
        <f t="shared" si="87"/>
        <v>music</v>
      </c>
      <c r="T919" t="str">
        <f t="shared" si="88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4"/>
        <v>41974.957881944443</v>
      </c>
      <c r="K920">
        <v>1414879161</v>
      </c>
      <c r="L920" s="10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9"/>
        <v>5.0256410256410255E-2</v>
      </c>
      <c r="R920" s="6">
        <f t="shared" si="86"/>
        <v>19.600000000000001</v>
      </c>
      <c r="S920" t="str">
        <f t="shared" si="87"/>
        <v>music</v>
      </c>
      <c r="T920" t="str">
        <f t="shared" si="88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4"/>
        <v>41262.641724537039</v>
      </c>
      <c r="K921">
        <v>1352906645</v>
      </c>
      <c r="L921" s="10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9"/>
        <v>5.0000000000000001E-3</v>
      </c>
      <c r="R921" s="6">
        <f t="shared" si="86"/>
        <v>100</v>
      </c>
      <c r="S921" t="str">
        <f t="shared" si="87"/>
        <v>music</v>
      </c>
      <c r="T921" t="str">
        <f t="shared" si="88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4"/>
        <v>41592.713217592594</v>
      </c>
      <c r="K922">
        <v>1381853222</v>
      </c>
      <c r="L922" s="10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9"/>
        <v>0</v>
      </c>
      <c r="R922" s="6" t="e">
        <f t="shared" si="86"/>
        <v>#DIV/0!</v>
      </c>
      <c r="S922" t="str">
        <f t="shared" si="87"/>
        <v>music</v>
      </c>
      <c r="T922" t="str">
        <f t="shared" si="88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4"/>
        <v>40889.212685185186</v>
      </c>
      <c r="K923">
        <v>1320033976</v>
      </c>
      <c r="L923" s="10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9"/>
        <v>0.309</v>
      </c>
      <c r="R923" s="6">
        <f t="shared" si="86"/>
        <v>231.75</v>
      </c>
      <c r="S923" t="str">
        <f t="shared" si="87"/>
        <v>music</v>
      </c>
      <c r="T923" t="str">
        <f t="shared" si="88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4"/>
        <v>41913.530011574076</v>
      </c>
      <c r="K924">
        <v>1409143393</v>
      </c>
      <c r="L924" s="10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9"/>
        <v>0.21037037037037037</v>
      </c>
      <c r="R924" s="6">
        <f t="shared" si="86"/>
        <v>189.33333333333334</v>
      </c>
      <c r="S924" t="str">
        <f t="shared" si="87"/>
        <v>music</v>
      </c>
      <c r="T924" t="str">
        <f t="shared" si="88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4"/>
        <v>41965.001423611116</v>
      </c>
      <c r="K925">
        <v>1414018923</v>
      </c>
      <c r="L925" s="10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9"/>
        <v>2.1999999999999999E-2</v>
      </c>
      <c r="R925" s="6">
        <f t="shared" si="86"/>
        <v>55</v>
      </c>
      <c r="S925" t="str">
        <f t="shared" si="87"/>
        <v>music</v>
      </c>
      <c r="T925" t="str">
        <f t="shared" si="88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4"/>
        <v>41318.942928240744</v>
      </c>
      <c r="K926">
        <v>1358203069</v>
      </c>
      <c r="L926" s="10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9"/>
        <v>0.109</v>
      </c>
      <c r="R926" s="6">
        <f t="shared" si="86"/>
        <v>21.8</v>
      </c>
      <c r="S926" t="str">
        <f t="shared" si="87"/>
        <v>music</v>
      </c>
      <c r="T926" t="str">
        <f t="shared" si="88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4"/>
        <v>41605.922581018516</v>
      </c>
      <c r="K927">
        <v>1382994511</v>
      </c>
      <c r="L927" s="10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9"/>
        <v>2.6666666666666668E-2</v>
      </c>
      <c r="R927" s="6">
        <f t="shared" si="86"/>
        <v>32</v>
      </c>
      <c r="S927" t="str">
        <f t="shared" si="87"/>
        <v>music</v>
      </c>
      <c r="T927" t="str">
        <f t="shared" si="88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4"/>
        <v>40367.944444444445</v>
      </c>
      <c r="K928">
        <v>1276043330</v>
      </c>
      <c r="L928" s="10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9"/>
        <v>0</v>
      </c>
      <c r="R928" s="6" t="e">
        <f t="shared" si="86"/>
        <v>#DIV/0!</v>
      </c>
      <c r="S928" t="str">
        <f t="shared" si="87"/>
        <v>music</v>
      </c>
      <c r="T928" t="str">
        <f t="shared" si="88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4"/>
        <v>41043.822858796295</v>
      </c>
      <c r="K929">
        <v>1334432695</v>
      </c>
      <c r="L929" s="10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9"/>
        <v>0</v>
      </c>
      <c r="R929" s="6" t="e">
        <f t="shared" si="86"/>
        <v>#DIV/0!</v>
      </c>
      <c r="S929" t="str">
        <f t="shared" si="87"/>
        <v>music</v>
      </c>
      <c r="T929" t="str">
        <f t="shared" si="88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4"/>
        <v>41231</v>
      </c>
      <c r="K930">
        <v>1348864913</v>
      </c>
      <c r="L930" s="10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9"/>
        <v>0.10862068965517241</v>
      </c>
      <c r="R930" s="6">
        <f t="shared" si="86"/>
        <v>56.25</v>
      </c>
      <c r="S930" t="str">
        <f t="shared" si="87"/>
        <v>music</v>
      </c>
      <c r="T930" t="str">
        <f t="shared" si="88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4"/>
        <v>41008.196400462963</v>
      </c>
      <c r="K931">
        <v>1331358169</v>
      </c>
      <c r="L931" s="10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9"/>
        <v>0</v>
      </c>
      <c r="R931" s="6" t="e">
        <f t="shared" si="86"/>
        <v>#DIV/0!</v>
      </c>
      <c r="S931" t="str">
        <f t="shared" si="87"/>
        <v>music</v>
      </c>
      <c r="T931" t="str">
        <f t="shared" si="88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4"/>
        <v>40354.897222222222</v>
      </c>
      <c r="K932">
        <v>1273874306</v>
      </c>
      <c r="L932" s="10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9"/>
        <v>0.38333333333333336</v>
      </c>
      <c r="R932" s="6">
        <f t="shared" si="86"/>
        <v>69</v>
      </c>
      <c r="S932" t="str">
        <f t="shared" si="87"/>
        <v>music</v>
      </c>
      <c r="T932" t="str">
        <f t="shared" si="88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4"/>
        <v>41714.916666666664</v>
      </c>
      <c r="K933">
        <v>1392021502</v>
      </c>
      <c r="L933" s="10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9"/>
        <v>6.5500000000000003E-2</v>
      </c>
      <c r="R933" s="6">
        <f t="shared" si="86"/>
        <v>18.714285714285715</v>
      </c>
      <c r="S933" t="str">
        <f t="shared" si="87"/>
        <v>music</v>
      </c>
      <c r="T933" t="str">
        <f t="shared" si="88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4"/>
        <v>41355.927604166667</v>
      </c>
      <c r="K934">
        <v>1360106145</v>
      </c>
      <c r="L934" s="10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9"/>
        <v>0.14536842105263159</v>
      </c>
      <c r="R934" s="6">
        <f t="shared" si="86"/>
        <v>46.033333333333331</v>
      </c>
      <c r="S934" t="str">
        <f t="shared" si="87"/>
        <v>music</v>
      </c>
      <c r="T934" t="str">
        <f t="shared" si="88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4"/>
        <v>41771.169085648151</v>
      </c>
      <c r="K935">
        <v>1394683409</v>
      </c>
      <c r="L935" s="10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9"/>
        <v>0.06</v>
      </c>
      <c r="R935" s="6">
        <f t="shared" si="86"/>
        <v>60</v>
      </c>
      <c r="S935" t="str">
        <f t="shared" si="87"/>
        <v>music</v>
      </c>
      <c r="T935" t="str">
        <f t="shared" si="88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4"/>
        <v>41763.25</v>
      </c>
      <c r="K936">
        <v>1396633284</v>
      </c>
      <c r="L936" s="10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9"/>
        <v>0.30399999999999999</v>
      </c>
      <c r="R936" s="6">
        <f t="shared" si="86"/>
        <v>50.666666666666664</v>
      </c>
      <c r="S936" t="str">
        <f t="shared" si="87"/>
        <v>music</v>
      </c>
      <c r="T936" t="str">
        <f t="shared" si="88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4"/>
        <v>42398.333668981482</v>
      </c>
      <c r="K937">
        <v>1451462429</v>
      </c>
      <c r="L937" s="10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9"/>
        <v>1.4285714285714285E-2</v>
      </c>
      <c r="R937" s="6">
        <f t="shared" si="86"/>
        <v>25</v>
      </c>
      <c r="S937" t="str">
        <f t="shared" si="87"/>
        <v>music</v>
      </c>
      <c r="T937" t="str">
        <f t="shared" si="88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4"/>
        <v>40926.833333333336</v>
      </c>
      <c r="K938">
        <v>1323131689</v>
      </c>
      <c r="L938" s="10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9"/>
        <v>0</v>
      </c>
      <c r="R938" s="6" t="e">
        <f t="shared" si="86"/>
        <v>#DIV/0!</v>
      </c>
      <c r="S938" t="str">
        <f t="shared" si="87"/>
        <v>music</v>
      </c>
      <c r="T938" t="str">
        <f t="shared" si="88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4"/>
        <v>41581.839780092596</v>
      </c>
      <c r="K939">
        <v>1380913757</v>
      </c>
      <c r="L939" s="10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9"/>
        <v>1.1428571428571429E-2</v>
      </c>
      <c r="R939" s="6">
        <f t="shared" si="86"/>
        <v>20</v>
      </c>
      <c r="S939" t="str">
        <f t="shared" si="87"/>
        <v>music</v>
      </c>
      <c r="T939" t="str">
        <f t="shared" si="88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4"/>
        <v>41154.479722222226</v>
      </c>
      <c r="K940">
        <v>1343993448</v>
      </c>
      <c r="L940" s="10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9"/>
        <v>3.5714285714285713E-3</v>
      </c>
      <c r="R940" s="6">
        <f t="shared" si="86"/>
        <v>25</v>
      </c>
      <c r="S940" t="str">
        <f t="shared" si="87"/>
        <v>music</v>
      </c>
      <c r="T940" t="str">
        <f t="shared" si="88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4"/>
        <v>41455.831944444442</v>
      </c>
      <c r="K941">
        <v>1369246738</v>
      </c>
      <c r="L941" s="10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9"/>
        <v>1.4545454545454545E-2</v>
      </c>
      <c r="R941" s="6">
        <f t="shared" si="86"/>
        <v>20</v>
      </c>
      <c r="S941" t="str">
        <f t="shared" si="87"/>
        <v>music</v>
      </c>
      <c r="T941" t="str">
        <f t="shared" si="88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4"/>
        <v>42227.008402777778</v>
      </c>
      <c r="K942">
        <v>1435363926</v>
      </c>
      <c r="L942" s="10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9"/>
        <v>0.17155555555555554</v>
      </c>
      <c r="R942" s="6">
        <f t="shared" si="86"/>
        <v>110.28571428571429</v>
      </c>
      <c r="S942" t="str">
        <f t="shared" si="87"/>
        <v>technology</v>
      </c>
      <c r="T942" t="str">
        <f t="shared" si="88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4"/>
        <v>42776.096585648149</v>
      </c>
      <c r="K943">
        <v>1484101145</v>
      </c>
      <c r="L943" s="10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9"/>
        <v>2.3220000000000001E-2</v>
      </c>
      <c r="R943" s="6">
        <f t="shared" si="86"/>
        <v>37.451612903225808</v>
      </c>
      <c r="S943" t="str">
        <f t="shared" si="87"/>
        <v>technology</v>
      </c>
      <c r="T943" t="str">
        <f t="shared" si="88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4"/>
        <v>42418.843287037031</v>
      </c>
      <c r="K944">
        <v>1452716060</v>
      </c>
      <c r="L944" s="10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9"/>
        <v>8.9066666666666669E-2</v>
      </c>
      <c r="R944" s="6">
        <f t="shared" si="86"/>
        <v>41.75</v>
      </c>
      <c r="S944" t="str">
        <f t="shared" si="87"/>
        <v>technology</v>
      </c>
      <c r="T944" t="str">
        <f t="shared" si="88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4"/>
        <v>42703.709548611107</v>
      </c>
      <c r="K945">
        <v>1477843305</v>
      </c>
      <c r="L945" s="10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9"/>
        <v>9.633333333333334E-2</v>
      </c>
      <c r="R945" s="6">
        <f t="shared" si="86"/>
        <v>24.083333333333332</v>
      </c>
      <c r="S945" t="str">
        <f t="shared" si="87"/>
        <v>technology</v>
      </c>
      <c r="T945" t="str">
        <f t="shared" si="88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4"/>
        <v>42478.583333333328</v>
      </c>
      <c r="K946">
        <v>1458050450</v>
      </c>
      <c r="L946" s="10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9"/>
        <v>0.13325999999999999</v>
      </c>
      <c r="R946" s="6">
        <f t="shared" si="86"/>
        <v>69.40625</v>
      </c>
      <c r="S946" t="str">
        <f t="shared" si="87"/>
        <v>technology</v>
      </c>
      <c r="T946" t="str">
        <f t="shared" si="88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4"/>
        <v>42784.999305555553</v>
      </c>
      <c r="K947">
        <v>1482958626</v>
      </c>
      <c r="L947" s="10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9"/>
        <v>2.4840000000000001E-2</v>
      </c>
      <c r="R947" s="6">
        <f t="shared" si="86"/>
        <v>155.25</v>
      </c>
      <c r="S947" t="str">
        <f t="shared" si="87"/>
        <v>technology</v>
      </c>
      <c r="T947" t="str">
        <f t="shared" si="88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4"/>
        <v>42622.750555555554</v>
      </c>
      <c r="K948">
        <v>1470852048</v>
      </c>
      <c r="L948" s="10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9"/>
        <v>1.9066666666666666E-2</v>
      </c>
      <c r="R948" s="6">
        <f t="shared" si="86"/>
        <v>57.2</v>
      </c>
      <c r="S948" t="str">
        <f t="shared" si="87"/>
        <v>technology</v>
      </c>
      <c r="T948" t="str">
        <f t="shared" si="88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4"/>
        <v>42551.781319444446</v>
      </c>
      <c r="K949">
        <v>1462128306</v>
      </c>
      <c r="L949" s="10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9"/>
        <v>0</v>
      </c>
      <c r="R949" s="6" t="e">
        <f t="shared" si="86"/>
        <v>#DIV/0!</v>
      </c>
      <c r="S949" t="str">
        <f t="shared" si="87"/>
        <v>technology</v>
      </c>
      <c r="T949" t="str">
        <f t="shared" si="88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4"/>
        <v>42441.828287037039</v>
      </c>
      <c r="K950">
        <v>1455220364</v>
      </c>
      <c r="L950" s="10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9"/>
        <v>0.12</v>
      </c>
      <c r="R950" s="6">
        <f t="shared" si="86"/>
        <v>60</v>
      </c>
      <c r="S950" t="str">
        <f t="shared" si="87"/>
        <v>technology</v>
      </c>
      <c r="T950" t="str">
        <f t="shared" si="88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4"/>
        <v>42421.043703703705</v>
      </c>
      <c r="K951">
        <v>1450832576</v>
      </c>
      <c r="L951" s="10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9"/>
        <v>1.3650000000000001E-2</v>
      </c>
      <c r="R951" s="6">
        <f t="shared" si="86"/>
        <v>39</v>
      </c>
      <c r="S951" t="str">
        <f t="shared" si="87"/>
        <v>technology</v>
      </c>
      <c r="T951" t="str">
        <f t="shared" si="88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4"/>
        <v>42386.750706018516</v>
      </c>
      <c r="K952">
        <v>1450461661</v>
      </c>
      <c r="L952" s="10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9"/>
        <v>0.28039999999999998</v>
      </c>
      <c r="R952" s="6">
        <f t="shared" si="86"/>
        <v>58.416666666666664</v>
      </c>
      <c r="S952" t="str">
        <f t="shared" si="87"/>
        <v>technology</v>
      </c>
      <c r="T952" t="str">
        <f t="shared" si="88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4"/>
        <v>42525.653611111105</v>
      </c>
      <c r="K953">
        <v>1461166872</v>
      </c>
      <c r="L953" s="10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9"/>
        <v>0.38390000000000002</v>
      </c>
      <c r="R953" s="6">
        <f t="shared" si="86"/>
        <v>158.63636363636363</v>
      </c>
      <c r="S953" t="str">
        <f t="shared" si="87"/>
        <v>technology</v>
      </c>
      <c r="T953" t="str">
        <f t="shared" si="88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4"/>
        <v>42692.655231481483</v>
      </c>
      <c r="K954">
        <v>1476888212</v>
      </c>
      <c r="L954" s="10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9"/>
        <v>0.39942857142857141</v>
      </c>
      <c r="R954" s="6">
        <f t="shared" si="86"/>
        <v>99.857142857142861</v>
      </c>
      <c r="S954" t="str">
        <f t="shared" si="87"/>
        <v>technology</v>
      </c>
      <c r="T954" t="str">
        <f t="shared" si="88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4"/>
        <v>42029.164340277777</v>
      </c>
      <c r="K955">
        <v>1419566199</v>
      </c>
      <c r="L955" s="10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9"/>
        <v>8.3999999999999995E-3</v>
      </c>
      <c r="R955" s="6">
        <f t="shared" si="86"/>
        <v>25.2</v>
      </c>
      <c r="S955" t="str">
        <f t="shared" si="87"/>
        <v>technology</v>
      </c>
      <c r="T955" t="str">
        <f t="shared" si="88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4"/>
        <v>42236.833784722221</v>
      </c>
      <c r="K956">
        <v>1436472039</v>
      </c>
      <c r="L956" s="10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9"/>
        <v>0.43406666666666666</v>
      </c>
      <c r="R956" s="6">
        <f t="shared" si="86"/>
        <v>89.191780821917803</v>
      </c>
      <c r="S956" t="str">
        <f t="shared" si="87"/>
        <v>technology</v>
      </c>
      <c r="T956" t="str">
        <f t="shared" si="88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4"/>
        <v>42626.295138888891</v>
      </c>
      <c r="K957">
        <v>1470294300</v>
      </c>
      <c r="L957" s="10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9"/>
        <v>5.6613333333333335E-2</v>
      </c>
      <c r="R957" s="6">
        <f t="shared" si="86"/>
        <v>182.6236559139785</v>
      </c>
      <c r="S957" t="str">
        <f t="shared" si="87"/>
        <v>technology</v>
      </c>
      <c r="T957" t="str">
        <f t="shared" si="88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4"/>
        <v>42120.872210648144</v>
      </c>
      <c r="K958">
        <v>1424901359</v>
      </c>
      <c r="L958" s="10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9"/>
        <v>1.7219999999999999E-2</v>
      </c>
      <c r="R958" s="6">
        <f t="shared" si="86"/>
        <v>50.647058823529413</v>
      </c>
      <c r="S958" t="str">
        <f t="shared" si="87"/>
        <v>technology</v>
      </c>
      <c r="T958" t="str">
        <f t="shared" si="88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4"/>
        <v>42691.594131944439</v>
      </c>
      <c r="K959">
        <v>1476710133</v>
      </c>
      <c r="L959" s="10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9"/>
        <v>1.9416666666666665E-2</v>
      </c>
      <c r="R959" s="6">
        <f t="shared" si="86"/>
        <v>33.285714285714285</v>
      </c>
      <c r="S959" t="str">
        <f t="shared" si="87"/>
        <v>technology</v>
      </c>
      <c r="T959" t="str">
        <f t="shared" si="88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4"/>
        <v>42104.207638888889</v>
      </c>
      <c r="K960">
        <v>1426792563</v>
      </c>
      <c r="L960" s="10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9"/>
        <v>0.11328275684711328</v>
      </c>
      <c r="R960" s="6">
        <f t="shared" si="86"/>
        <v>51.823529411764703</v>
      </c>
      <c r="S960" t="str">
        <f t="shared" si="87"/>
        <v>technology</v>
      </c>
      <c r="T960" t="str">
        <f t="shared" si="88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4"/>
        <v>42023.174363425926</v>
      </c>
      <c r="K961">
        <v>1419048665</v>
      </c>
      <c r="L961" s="10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9"/>
        <v>0.3886</v>
      </c>
      <c r="R961" s="6">
        <f t="shared" si="86"/>
        <v>113.62573099415205</v>
      </c>
      <c r="S961" t="str">
        <f t="shared" si="87"/>
        <v>technology</v>
      </c>
      <c r="T961" t="str">
        <f t="shared" si="88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ref="J962:J1025" si="90">(((I962/60)/60)/24)+DATE(1970,1,1)</f>
        <v>42808.585127314815</v>
      </c>
      <c r="K962">
        <v>1485874955</v>
      </c>
      <c r="L962" s="10">
        <f t="shared" ref="L962:L1025" si="91">(((K962/60)/60)/24)+DATE(1970,1,1)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9"/>
        <v>0.46100628930817611</v>
      </c>
      <c r="R962" s="6">
        <f t="shared" ref="R962:R1025" si="92">E962/N962</f>
        <v>136.46276595744681</v>
      </c>
      <c r="S962" t="str">
        <f t="shared" ref="S962:S1025" si="93">LEFT(P962,SEARCH("/",P962)-1)</f>
        <v>technology</v>
      </c>
      <c r="T962" t="str">
        <f t="shared" ref="T962:T1025" si="94">RIGHT(P962,LEN(P962)-SEARCH("/",P962))</f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si="90"/>
        <v>42786.791666666672</v>
      </c>
      <c r="K963">
        <v>1483634335</v>
      </c>
      <c r="L963" s="10">
        <f t="shared" si="91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5">IF(D963=0,0%,(E963/D963))</f>
        <v>0.42188421052631581</v>
      </c>
      <c r="R963" s="6">
        <f t="shared" si="92"/>
        <v>364.35454545454547</v>
      </c>
      <c r="S963" t="str">
        <f t="shared" si="93"/>
        <v>technology</v>
      </c>
      <c r="T963" t="str">
        <f t="shared" si="94"/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0"/>
        <v>42411.712418981479</v>
      </c>
      <c r="K964">
        <v>1451927153</v>
      </c>
      <c r="L964" s="10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5"/>
        <v>0.2848</v>
      </c>
      <c r="R964" s="6">
        <f t="shared" si="92"/>
        <v>19.243243243243242</v>
      </c>
      <c r="S964" t="str">
        <f t="shared" si="93"/>
        <v>technology</v>
      </c>
      <c r="T964" t="str">
        <f t="shared" si="94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0"/>
        <v>42660.635636574079</v>
      </c>
      <c r="K965">
        <v>1473693319</v>
      </c>
      <c r="L965" s="10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5"/>
        <v>1.0771428571428571E-2</v>
      </c>
      <c r="R965" s="6">
        <f t="shared" si="92"/>
        <v>41.888888888888886</v>
      </c>
      <c r="S965" t="str">
        <f t="shared" si="93"/>
        <v>technology</v>
      </c>
      <c r="T965" t="str">
        <f t="shared" si="94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0"/>
        <v>42248.628692129627</v>
      </c>
      <c r="K966">
        <v>1437663919</v>
      </c>
      <c r="L966" s="10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5"/>
        <v>7.9909090909090902E-3</v>
      </c>
      <c r="R966" s="6">
        <f t="shared" si="92"/>
        <v>30.310344827586206</v>
      </c>
      <c r="S966" t="str">
        <f t="shared" si="93"/>
        <v>technology</v>
      </c>
      <c r="T966" t="str">
        <f t="shared" si="94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0"/>
        <v>42669.165972222225</v>
      </c>
      <c r="K967">
        <v>1474676646</v>
      </c>
      <c r="L967" s="10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5"/>
        <v>1.192E-2</v>
      </c>
      <c r="R967" s="6">
        <f t="shared" si="92"/>
        <v>49.666666666666664</v>
      </c>
      <c r="S967" t="str">
        <f t="shared" si="93"/>
        <v>technology</v>
      </c>
      <c r="T967" t="str">
        <f t="shared" si="94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0"/>
        <v>42649.635787037041</v>
      </c>
      <c r="K968">
        <v>1473174932</v>
      </c>
      <c r="L968" s="10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5"/>
        <v>0.14799999999999999</v>
      </c>
      <c r="R968" s="6">
        <f t="shared" si="92"/>
        <v>59.2</v>
      </c>
      <c r="S968" t="str">
        <f t="shared" si="93"/>
        <v>technology</v>
      </c>
      <c r="T968" t="str">
        <f t="shared" si="94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0"/>
        <v>42482.21266203704</v>
      </c>
      <c r="K969">
        <v>1456121174</v>
      </c>
      <c r="L969" s="10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5"/>
        <v>0.17810000000000001</v>
      </c>
      <c r="R969" s="6">
        <f t="shared" si="92"/>
        <v>43.97530864197531</v>
      </c>
      <c r="S969" t="str">
        <f t="shared" si="93"/>
        <v>technology</v>
      </c>
      <c r="T969" t="str">
        <f t="shared" si="94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0"/>
        <v>41866.847615740742</v>
      </c>
      <c r="K970">
        <v>1405542034</v>
      </c>
      <c r="L970" s="10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5"/>
        <v>1.325E-2</v>
      </c>
      <c r="R970" s="6">
        <f t="shared" si="92"/>
        <v>26.5</v>
      </c>
      <c r="S970" t="str">
        <f t="shared" si="93"/>
        <v>technology</v>
      </c>
      <c r="T970" t="str">
        <f t="shared" si="94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0"/>
        <v>42775.30332175926</v>
      </c>
      <c r="K971">
        <v>1483773407</v>
      </c>
      <c r="L971" s="10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5"/>
        <v>0.46666666666666667</v>
      </c>
      <c r="R971" s="6">
        <f t="shared" si="92"/>
        <v>1272.7272727272727</v>
      </c>
      <c r="S971" t="str">
        <f t="shared" si="93"/>
        <v>technology</v>
      </c>
      <c r="T971" t="str">
        <f t="shared" si="94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0"/>
        <v>42758.207638888889</v>
      </c>
      <c r="K972">
        <v>1481951853</v>
      </c>
      <c r="L972" s="10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5"/>
        <v>0.4592</v>
      </c>
      <c r="R972" s="6">
        <f t="shared" si="92"/>
        <v>164</v>
      </c>
      <c r="S972" t="str">
        <f t="shared" si="93"/>
        <v>technology</v>
      </c>
      <c r="T972" t="str">
        <f t="shared" si="94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0"/>
        <v>42156.709027777775</v>
      </c>
      <c r="K973">
        <v>1429290060</v>
      </c>
      <c r="L973" s="10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5"/>
        <v>2.2599999999999999E-3</v>
      </c>
      <c r="R973" s="6">
        <f t="shared" si="92"/>
        <v>45.2</v>
      </c>
      <c r="S973" t="str">
        <f t="shared" si="93"/>
        <v>technology</v>
      </c>
      <c r="T973" t="str">
        <f t="shared" si="94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0"/>
        <v>41886.290972222225</v>
      </c>
      <c r="K974">
        <v>1407271598</v>
      </c>
      <c r="L974" s="10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5"/>
        <v>0.34625</v>
      </c>
      <c r="R974" s="6">
        <f t="shared" si="92"/>
        <v>153.88888888888889</v>
      </c>
      <c r="S974" t="str">
        <f t="shared" si="93"/>
        <v>technology</v>
      </c>
      <c r="T974" t="str">
        <f t="shared" si="94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0"/>
        <v>42317.056631944448</v>
      </c>
      <c r="K975">
        <v>1441844493</v>
      </c>
      <c r="L975" s="10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5"/>
        <v>2.0549999999999999E-2</v>
      </c>
      <c r="R975" s="6">
        <f t="shared" si="92"/>
        <v>51.375</v>
      </c>
      <c r="S975" t="str">
        <f t="shared" si="93"/>
        <v>technology</v>
      </c>
      <c r="T975" t="str">
        <f t="shared" si="94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0"/>
        <v>42454.707824074074</v>
      </c>
      <c r="K976">
        <v>1456336756</v>
      </c>
      <c r="L976" s="10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5"/>
        <v>5.5999999999999999E-3</v>
      </c>
      <c r="R976" s="6">
        <f t="shared" si="92"/>
        <v>93.333333333333329</v>
      </c>
      <c r="S976" t="str">
        <f t="shared" si="93"/>
        <v>technology</v>
      </c>
      <c r="T976" t="str">
        <f t="shared" si="94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0"/>
        <v>42549.696585648147</v>
      </c>
      <c r="K977">
        <v>1461948185</v>
      </c>
      <c r="L977" s="10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5"/>
        <v>2.6069999999999999E-2</v>
      </c>
      <c r="R977" s="6">
        <f t="shared" si="92"/>
        <v>108.625</v>
      </c>
      <c r="S977" t="str">
        <f t="shared" si="93"/>
        <v>technology</v>
      </c>
      <c r="T977" t="str">
        <f t="shared" si="94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0"/>
        <v>42230.058993055558</v>
      </c>
      <c r="K978">
        <v>1435627497</v>
      </c>
      <c r="L978" s="10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5"/>
        <v>1.9259999999999999E-2</v>
      </c>
      <c r="R978" s="6">
        <f t="shared" si="92"/>
        <v>160.5</v>
      </c>
      <c r="S978" t="str">
        <f t="shared" si="93"/>
        <v>technology</v>
      </c>
      <c r="T978" t="str">
        <f t="shared" si="94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0"/>
        <v>42421.942094907412</v>
      </c>
      <c r="K979">
        <v>1453502197</v>
      </c>
      <c r="L979" s="10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5"/>
        <v>0.33666666666666667</v>
      </c>
      <c r="R979" s="6">
        <f t="shared" si="92"/>
        <v>75.75</v>
      </c>
      <c r="S979" t="str">
        <f t="shared" si="93"/>
        <v>technology</v>
      </c>
      <c r="T979" t="str">
        <f t="shared" si="94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0"/>
        <v>42425.309039351851</v>
      </c>
      <c r="K980">
        <v>1453793101</v>
      </c>
      <c r="L980" s="10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5"/>
        <v>0.5626326718299024</v>
      </c>
      <c r="R980" s="6">
        <f t="shared" si="92"/>
        <v>790.83739837398377</v>
      </c>
      <c r="S980" t="str">
        <f t="shared" si="93"/>
        <v>technology</v>
      </c>
      <c r="T980" t="str">
        <f t="shared" si="94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0"/>
        <v>42541.790972222225</v>
      </c>
      <c r="K981">
        <v>1463392828</v>
      </c>
      <c r="L981" s="10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5"/>
        <v>0.82817600000000002</v>
      </c>
      <c r="R981" s="6">
        <f t="shared" si="92"/>
        <v>301.93916666666667</v>
      </c>
      <c r="S981" t="str">
        <f t="shared" si="93"/>
        <v>technology</v>
      </c>
      <c r="T981" t="str">
        <f t="shared" si="94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0"/>
        <v>41973.945856481485</v>
      </c>
      <c r="K982">
        <v>1413495722</v>
      </c>
      <c r="L982" s="10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5"/>
        <v>0.14860000000000001</v>
      </c>
      <c r="R982" s="6">
        <f t="shared" si="92"/>
        <v>47.935483870967744</v>
      </c>
      <c r="S982" t="str">
        <f t="shared" si="93"/>
        <v>technology</v>
      </c>
      <c r="T982" t="str">
        <f t="shared" si="94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0"/>
        <v>41860.947013888886</v>
      </c>
      <c r="K983">
        <v>1405032222</v>
      </c>
      <c r="L983" s="10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5"/>
        <v>1.2375123751237513E-4</v>
      </c>
      <c r="R983" s="6">
        <f t="shared" si="92"/>
        <v>2.75</v>
      </c>
      <c r="S983" t="str">
        <f t="shared" si="93"/>
        <v>technology</v>
      </c>
      <c r="T983" t="str">
        <f t="shared" si="94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0"/>
        <v>42645.753310185188</v>
      </c>
      <c r="K984">
        <v>1472839486</v>
      </c>
      <c r="L984" s="10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5"/>
        <v>1.7142857142857143E-4</v>
      </c>
      <c r="R984" s="6">
        <f t="shared" si="92"/>
        <v>1</v>
      </c>
      <c r="S984" t="str">
        <f t="shared" si="93"/>
        <v>technology</v>
      </c>
      <c r="T984" t="str">
        <f t="shared" si="94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0"/>
        <v>42605.870833333334</v>
      </c>
      <c r="K985">
        <v>1469289685</v>
      </c>
      <c r="L985" s="10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5"/>
        <v>0.2950613611721471</v>
      </c>
      <c r="R985" s="6">
        <f t="shared" si="92"/>
        <v>171.79329608938548</v>
      </c>
      <c r="S985" t="str">
        <f t="shared" si="93"/>
        <v>technology</v>
      </c>
      <c r="T985" t="str">
        <f t="shared" si="94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0"/>
        <v>42091.074166666673</v>
      </c>
      <c r="K986">
        <v>1424918808</v>
      </c>
      <c r="L986" s="10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5"/>
        <v>1.06E-2</v>
      </c>
      <c r="R986" s="6">
        <f t="shared" si="92"/>
        <v>35.333333333333336</v>
      </c>
      <c r="S986" t="str">
        <f t="shared" si="93"/>
        <v>technology</v>
      </c>
      <c r="T986" t="str">
        <f t="shared" si="94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0"/>
        <v>42369.958333333328</v>
      </c>
      <c r="K987">
        <v>1449011610</v>
      </c>
      <c r="L987" s="10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5"/>
        <v>6.2933333333333327E-2</v>
      </c>
      <c r="R987" s="6">
        <f t="shared" si="92"/>
        <v>82.086956521739125</v>
      </c>
      <c r="S987" t="str">
        <f t="shared" si="93"/>
        <v>technology</v>
      </c>
      <c r="T987" t="str">
        <f t="shared" si="94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0"/>
        <v>42379</v>
      </c>
      <c r="K988">
        <v>1447698300</v>
      </c>
      <c r="L988" s="10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5"/>
        <v>0.1275</v>
      </c>
      <c r="R988" s="6">
        <f t="shared" si="92"/>
        <v>110.8695652173913</v>
      </c>
      <c r="S988" t="str">
        <f t="shared" si="93"/>
        <v>technology</v>
      </c>
      <c r="T988" t="str">
        <f t="shared" si="94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0"/>
        <v>41813.294560185182</v>
      </c>
      <c r="K989">
        <v>1400051050</v>
      </c>
      <c r="L989" s="10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5"/>
        <v>0.13220000000000001</v>
      </c>
      <c r="R989" s="6">
        <f t="shared" si="92"/>
        <v>161.21951219512195</v>
      </c>
      <c r="S989" t="str">
        <f t="shared" si="93"/>
        <v>technology</v>
      </c>
      <c r="T989" t="str">
        <f t="shared" si="94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0"/>
        <v>42644.356770833328</v>
      </c>
      <c r="K990">
        <v>1472718825</v>
      </c>
      <c r="L990" s="10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5"/>
        <v>0</v>
      </c>
      <c r="R990" s="6" t="e">
        <f t="shared" si="92"/>
        <v>#DIV/0!</v>
      </c>
      <c r="S990" t="str">
        <f t="shared" si="93"/>
        <v>technology</v>
      </c>
      <c r="T990" t="str">
        <f t="shared" si="94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0"/>
        <v>42641.933969907404</v>
      </c>
      <c r="K991">
        <v>1472509495</v>
      </c>
      <c r="L991" s="10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5"/>
        <v>0.16769999999999999</v>
      </c>
      <c r="R991" s="6">
        <f t="shared" si="92"/>
        <v>52.40625</v>
      </c>
      <c r="S991" t="str">
        <f t="shared" si="93"/>
        <v>technology</v>
      </c>
      <c r="T991" t="str">
        <f t="shared" si="94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0"/>
        <v>41885.784305555557</v>
      </c>
      <c r="K992">
        <v>1407178164</v>
      </c>
      <c r="L992" s="10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5"/>
        <v>1.0399999999999999E-3</v>
      </c>
      <c r="R992" s="6">
        <f t="shared" si="92"/>
        <v>13</v>
      </c>
      <c r="S992" t="str">
        <f t="shared" si="93"/>
        <v>technology</v>
      </c>
      <c r="T992" t="str">
        <f t="shared" si="94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0"/>
        <v>42563.785416666666</v>
      </c>
      <c r="K993">
        <v>1466186988</v>
      </c>
      <c r="L993" s="10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5"/>
        <v>4.24E-2</v>
      </c>
      <c r="R993" s="6">
        <f t="shared" si="92"/>
        <v>30.285714285714285</v>
      </c>
      <c r="S993" t="str">
        <f t="shared" si="93"/>
        <v>technology</v>
      </c>
      <c r="T993" t="str">
        <f t="shared" si="94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0"/>
        <v>42497.883321759262</v>
      </c>
      <c r="K994">
        <v>1457475119</v>
      </c>
      <c r="L994" s="10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5"/>
        <v>4.6699999999999997E-3</v>
      </c>
      <c r="R994" s="6">
        <f t="shared" si="92"/>
        <v>116.75</v>
      </c>
      <c r="S994" t="str">
        <f t="shared" si="93"/>
        <v>technology</v>
      </c>
      <c r="T994" t="str">
        <f t="shared" si="94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0"/>
        <v>42686.208333333328</v>
      </c>
      <c r="K995">
        <v>1476054568</v>
      </c>
      <c r="L995" s="10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5"/>
        <v>0.25087142857142858</v>
      </c>
      <c r="R995" s="6">
        <f t="shared" si="92"/>
        <v>89.59693877551021</v>
      </c>
      <c r="S995" t="str">
        <f t="shared" si="93"/>
        <v>technology</v>
      </c>
      <c r="T995" t="str">
        <f t="shared" si="94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0"/>
        <v>41973.957638888889</v>
      </c>
      <c r="K996">
        <v>1412835530</v>
      </c>
      <c r="L996" s="10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5"/>
        <v>2.3345000000000001E-2</v>
      </c>
      <c r="R996" s="6">
        <f t="shared" si="92"/>
        <v>424.45454545454544</v>
      </c>
      <c r="S996" t="str">
        <f t="shared" si="93"/>
        <v>technology</v>
      </c>
      <c r="T996" t="str">
        <f t="shared" si="94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0"/>
        <v>41972.666666666672</v>
      </c>
      <c r="K997">
        <v>1415140480</v>
      </c>
      <c r="L997" s="10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5"/>
        <v>7.2599999999999998E-2</v>
      </c>
      <c r="R997" s="6">
        <f t="shared" si="92"/>
        <v>80.666666666666671</v>
      </c>
      <c r="S997" t="str">
        <f t="shared" si="93"/>
        <v>technology</v>
      </c>
      <c r="T997" t="str">
        <f t="shared" si="94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0"/>
        <v>41847.643750000003</v>
      </c>
      <c r="K998">
        <v>1403902060</v>
      </c>
      <c r="L998" s="10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5"/>
        <v>1.6250000000000001E-2</v>
      </c>
      <c r="R998" s="6">
        <f t="shared" si="92"/>
        <v>13</v>
      </c>
      <c r="S998" t="str">
        <f t="shared" si="93"/>
        <v>technology</v>
      </c>
      <c r="T998" t="str">
        <f t="shared" si="94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0"/>
        <v>41971.144641203704</v>
      </c>
      <c r="K999">
        <v>1414549697</v>
      </c>
      <c r="L999" s="10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5"/>
        <v>1.2999999999999999E-2</v>
      </c>
      <c r="R999" s="6">
        <f t="shared" si="92"/>
        <v>8.125</v>
      </c>
      <c r="S999" t="str">
        <f t="shared" si="93"/>
        <v>technology</v>
      </c>
      <c r="T999" t="str">
        <f t="shared" si="94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0"/>
        <v>42327.210659722223</v>
      </c>
      <c r="K1000">
        <v>1444017801</v>
      </c>
      <c r="L1000" s="10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5"/>
        <v>0.58558333333333334</v>
      </c>
      <c r="R1000" s="6">
        <f t="shared" si="92"/>
        <v>153.42794759825327</v>
      </c>
      <c r="S1000" t="str">
        <f t="shared" si="93"/>
        <v>technology</v>
      </c>
      <c r="T1000" t="str">
        <f t="shared" si="94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0"/>
        <v>41956.334722222222</v>
      </c>
      <c r="K1001">
        <v>1413270690</v>
      </c>
      <c r="L1001" s="10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5"/>
        <v>7.7886666666666673E-2</v>
      </c>
      <c r="R1001" s="6">
        <f t="shared" si="92"/>
        <v>292.07499999999999</v>
      </c>
      <c r="S1001" t="str">
        <f t="shared" si="93"/>
        <v>technology</v>
      </c>
      <c r="T1001" t="str">
        <f t="shared" si="94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0"/>
        <v>42809.018055555556</v>
      </c>
      <c r="K1002">
        <v>1484357160</v>
      </c>
      <c r="L1002" s="10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5"/>
        <v>2.2157147647256063E-2</v>
      </c>
      <c r="R1002" s="6">
        <f t="shared" si="92"/>
        <v>3304</v>
      </c>
      <c r="S1002" t="str">
        <f t="shared" si="93"/>
        <v>technology</v>
      </c>
      <c r="T1002" t="str">
        <f t="shared" si="94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0"/>
        <v>42765.720057870371</v>
      </c>
      <c r="K1003">
        <v>1481908613</v>
      </c>
      <c r="L1003" s="10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5"/>
        <v>1.04</v>
      </c>
      <c r="R1003" s="6">
        <f t="shared" si="92"/>
        <v>1300</v>
      </c>
      <c r="S1003" t="str">
        <f t="shared" si="93"/>
        <v>technology</v>
      </c>
      <c r="T1003" t="str">
        <f t="shared" si="94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0"/>
        <v>42355.249305555553</v>
      </c>
      <c r="K1004">
        <v>1447777514</v>
      </c>
      <c r="L1004" s="10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5"/>
        <v>0.29602960296029601</v>
      </c>
      <c r="R1004" s="6">
        <f t="shared" si="92"/>
        <v>134.54545454545453</v>
      </c>
      <c r="S1004" t="str">
        <f t="shared" si="93"/>
        <v>technology</v>
      </c>
      <c r="T1004" t="str">
        <f t="shared" si="94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0"/>
        <v>42810.667372685188</v>
      </c>
      <c r="K1005">
        <v>1487091661</v>
      </c>
      <c r="L1005" s="10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5"/>
        <v>0.16055</v>
      </c>
      <c r="R1005" s="6">
        <f t="shared" si="92"/>
        <v>214.06666666666666</v>
      </c>
      <c r="S1005" t="str">
        <f t="shared" si="93"/>
        <v>technology</v>
      </c>
      <c r="T1005" t="str">
        <f t="shared" si="94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0"/>
        <v>42418.708645833336</v>
      </c>
      <c r="K1006">
        <v>1453222827</v>
      </c>
      <c r="L1006" s="10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5"/>
        <v>0.82208000000000003</v>
      </c>
      <c r="R1006" s="6">
        <f t="shared" si="92"/>
        <v>216.33684210526314</v>
      </c>
      <c r="S1006" t="str">
        <f t="shared" si="93"/>
        <v>technology</v>
      </c>
      <c r="T1006" t="str">
        <f t="shared" si="94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0"/>
        <v>42307.624803240738</v>
      </c>
      <c r="K1007">
        <v>1443538783</v>
      </c>
      <c r="L1007" s="10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5"/>
        <v>0.75051000000000001</v>
      </c>
      <c r="R1007" s="6">
        <f t="shared" si="92"/>
        <v>932.31055900621118</v>
      </c>
      <c r="S1007" t="str">
        <f t="shared" si="93"/>
        <v>technology</v>
      </c>
      <c r="T1007" t="str">
        <f t="shared" si="94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0"/>
        <v>41985.299305555556</v>
      </c>
      <c r="K1008">
        <v>1417654672</v>
      </c>
      <c r="L1008" s="10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5"/>
        <v>5.8500000000000003E-2</v>
      </c>
      <c r="R1008" s="6">
        <f t="shared" si="92"/>
        <v>29.25</v>
      </c>
      <c r="S1008" t="str">
        <f t="shared" si="93"/>
        <v>technology</v>
      </c>
      <c r="T1008" t="str">
        <f t="shared" si="94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0"/>
        <v>42718.6252662037</v>
      </c>
      <c r="K1009">
        <v>1478095223</v>
      </c>
      <c r="L1009" s="10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5"/>
        <v>0.44319999999999998</v>
      </c>
      <c r="R1009" s="6">
        <f t="shared" si="92"/>
        <v>174.94736842105263</v>
      </c>
      <c r="S1009" t="str">
        <f t="shared" si="93"/>
        <v>technology</v>
      </c>
      <c r="T1009" t="str">
        <f t="shared" si="94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0"/>
        <v>42732.809201388889</v>
      </c>
      <c r="K1010">
        <v>1480361115</v>
      </c>
      <c r="L1010" s="10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5"/>
        <v>2.6737967914438501E-3</v>
      </c>
      <c r="R1010" s="6">
        <f t="shared" si="92"/>
        <v>250</v>
      </c>
      <c r="S1010" t="str">
        <f t="shared" si="93"/>
        <v>technology</v>
      </c>
      <c r="T1010" t="str">
        <f t="shared" si="94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0"/>
        <v>42540.604699074072</v>
      </c>
      <c r="K1011">
        <v>1463754646</v>
      </c>
      <c r="L1011" s="10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5"/>
        <v>0.1313</v>
      </c>
      <c r="R1011" s="6">
        <f t="shared" si="92"/>
        <v>65</v>
      </c>
      <c r="S1011" t="str">
        <f t="shared" si="93"/>
        <v>technology</v>
      </c>
      <c r="T1011" t="str">
        <f t="shared" si="94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0"/>
        <v>42618.124305555553</v>
      </c>
      <c r="K1012">
        <v>1468180462</v>
      </c>
      <c r="L1012" s="10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5"/>
        <v>1.9088937093275488E-3</v>
      </c>
      <c r="R1012" s="6">
        <f t="shared" si="92"/>
        <v>55</v>
      </c>
      <c r="S1012" t="str">
        <f t="shared" si="93"/>
        <v>technology</v>
      </c>
      <c r="T1012" t="str">
        <f t="shared" si="94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0"/>
        <v>41991.898090277777</v>
      </c>
      <c r="K1013">
        <v>1415050395</v>
      </c>
      <c r="L1013" s="10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5"/>
        <v>3.7499999999999999E-3</v>
      </c>
      <c r="R1013" s="6">
        <f t="shared" si="92"/>
        <v>75</v>
      </c>
      <c r="S1013" t="str">
        <f t="shared" si="93"/>
        <v>technology</v>
      </c>
      <c r="T1013" t="str">
        <f t="shared" si="94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0"/>
        <v>42759.440416666665</v>
      </c>
      <c r="K1014">
        <v>1481366052</v>
      </c>
      <c r="L1014" s="10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5"/>
        <v>215.35021</v>
      </c>
      <c r="R1014" s="6">
        <f t="shared" si="92"/>
        <v>1389.3561935483872</v>
      </c>
      <c r="S1014" t="str">
        <f t="shared" si="93"/>
        <v>technology</v>
      </c>
      <c r="T1014" t="str">
        <f t="shared" si="94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0"/>
        <v>42367.833333333328</v>
      </c>
      <c r="K1015">
        <v>1449000056</v>
      </c>
      <c r="L1015" s="10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5"/>
        <v>0.34527999999999998</v>
      </c>
      <c r="R1015" s="6">
        <f t="shared" si="92"/>
        <v>95.911111111111111</v>
      </c>
      <c r="S1015" t="str">
        <f t="shared" si="93"/>
        <v>technology</v>
      </c>
      <c r="T1015" t="str">
        <f t="shared" si="94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0"/>
        <v>42005.002488425926</v>
      </c>
      <c r="K1016">
        <v>1415750615</v>
      </c>
      <c r="L1016" s="10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5"/>
        <v>0.30599999999999999</v>
      </c>
      <c r="R1016" s="6">
        <f t="shared" si="92"/>
        <v>191.25</v>
      </c>
      <c r="S1016" t="str">
        <f t="shared" si="93"/>
        <v>technology</v>
      </c>
      <c r="T1016" t="str">
        <f t="shared" si="94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0"/>
        <v>42333.920081018514</v>
      </c>
      <c r="K1017">
        <v>1445893495</v>
      </c>
      <c r="L1017" s="10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5"/>
        <v>2.6666666666666668E-2</v>
      </c>
      <c r="R1017" s="6">
        <f t="shared" si="92"/>
        <v>40</v>
      </c>
      <c r="S1017" t="str">
        <f t="shared" si="93"/>
        <v>technology</v>
      </c>
      <c r="T1017" t="str">
        <f t="shared" si="94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0"/>
        <v>42467.065462962957</v>
      </c>
      <c r="K1018">
        <v>1456108456</v>
      </c>
      <c r="L1018" s="10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5"/>
        <v>2.8420000000000001E-2</v>
      </c>
      <c r="R1018" s="6">
        <f t="shared" si="92"/>
        <v>74.78947368421052</v>
      </c>
      <c r="S1018" t="str">
        <f t="shared" si="93"/>
        <v>technology</v>
      </c>
      <c r="T1018" t="str">
        <f t="shared" si="94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0"/>
        <v>42329.716840277775</v>
      </c>
      <c r="K1019">
        <v>1444666335</v>
      </c>
      <c r="L1019" s="10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5"/>
        <v>0.22878799999999999</v>
      </c>
      <c r="R1019" s="6">
        <f t="shared" si="92"/>
        <v>161.11830985915492</v>
      </c>
      <c r="S1019" t="str">
        <f t="shared" si="93"/>
        <v>technology</v>
      </c>
      <c r="T1019" t="str">
        <f t="shared" si="94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0"/>
        <v>42565.492280092592</v>
      </c>
      <c r="K1020">
        <v>1465904933</v>
      </c>
      <c r="L1020" s="10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5"/>
        <v>3.1050000000000001E-2</v>
      </c>
      <c r="R1020" s="6">
        <f t="shared" si="92"/>
        <v>88.714285714285708</v>
      </c>
      <c r="S1020" t="str">
        <f t="shared" si="93"/>
        <v>technology</v>
      </c>
      <c r="T1020" t="str">
        <f t="shared" si="94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0"/>
        <v>42039.973946759259</v>
      </c>
      <c r="K1021">
        <v>1420500149</v>
      </c>
      <c r="L1021" s="10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5"/>
        <v>0.47333333333333333</v>
      </c>
      <c r="R1021" s="6">
        <f t="shared" si="92"/>
        <v>53.25</v>
      </c>
      <c r="S1021" t="str">
        <f t="shared" si="93"/>
        <v>technology</v>
      </c>
      <c r="T1021" t="str">
        <f t="shared" si="94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0"/>
        <v>42157.032638888893</v>
      </c>
      <c r="K1022">
        <v>1430617209</v>
      </c>
      <c r="L1022" s="10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5"/>
        <v>2.0554838709677421</v>
      </c>
      <c r="R1022" s="6">
        <f t="shared" si="92"/>
        <v>106.2</v>
      </c>
      <c r="S1022" t="str">
        <f t="shared" si="93"/>
        <v>music</v>
      </c>
      <c r="T1022" t="str">
        <f t="shared" si="94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0"/>
        <v>42294.166666666672</v>
      </c>
      <c r="K1023">
        <v>1443074571</v>
      </c>
      <c r="L1023" s="10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5"/>
        <v>3.5180366666666667</v>
      </c>
      <c r="R1023" s="6">
        <f t="shared" si="92"/>
        <v>22.079728033472804</v>
      </c>
      <c r="S1023" t="str">
        <f t="shared" si="93"/>
        <v>music</v>
      </c>
      <c r="T1023" t="str">
        <f t="shared" si="94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0"/>
        <v>42141.646724537044</v>
      </c>
      <c r="K1024">
        <v>1429284677</v>
      </c>
      <c r="L1024" s="10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5"/>
        <v>1.149</v>
      </c>
      <c r="R1024" s="6">
        <f t="shared" si="92"/>
        <v>31.054054054054053</v>
      </c>
      <c r="S1024" t="str">
        <f t="shared" si="93"/>
        <v>music</v>
      </c>
      <c r="T1024" t="str">
        <f t="shared" si="94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0"/>
        <v>42175.919687500005</v>
      </c>
      <c r="K1025">
        <v>1432245861</v>
      </c>
      <c r="L1025" s="10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5"/>
        <v>2.3715000000000002</v>
      </c>
      <c r="R1025" s="6">
        <f t="shared" si="92"/>
        <v>36.206106870229007</v>
      </c>
      <c r="S1025" t="str">
        <f t="shared" si="93"/>
        <v>music</v>
      </c>
      <c r="T1025" t="str">
        <f t="shared" si="94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ref="J1026:J1089" si="96">(((I1026/60)/60)/24)+DATE(1970,1,1)</f>
        <v>42400.580590277779</v>
      </c>
      <c r="K1026">
        <v>1451656563</v>
      </c>
      <c r="L1026" s="10">
        <f t="shared" ref="L1026:L1089" si="97">(((K1026/60)/60)/24)+DATE(1970,1,1)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5"/>
        <v>1.1863774999999999</v>
      </c>
      <c r="R1026" s="6">
        <f t="shared" ref="R1026:R1089" si="98">E1026/N1026</f>
        <v>388.9762295081967</v>
      </c>
      <c r="S1026" t="str">
        <f t="shared" ref="S1026:S1089" si="99">LEFT(P1026,SEARCH("/",P1026)-1)</f>
        <v>music</v>
      </c>
      <c r="T1026" t="str">
        <f t="shared" ref="T1026:T1089" si="100">RIGHT(P1026,LEN(P1026)-SEARCH("/",P1026))</f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si="96"/>
        <v>42079.792094907403</v>
      </c>
      <c r="K1027">
        <v>1423944037</v>
      </c>
      <c r="L1027" s="10">
        <f t="shared" si="97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101">IF(D1027=0,0%,(E1027/D1027))</f>
        <v>1.099283142857143</v>
      </c>
      <c r="R1027" s="6">
        <f t="shared" si="98"/>
        <v>71.848571428571432</v>
      </c>
      <c r="S1027" t="str">
        <f t="shared" si="99"/>
        <v>music</v>
      </c>
      <c r="T1027" t="str">
        <f t="shared" si="100"/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6"/>
        <v>42460.365925925929</v>
      </c>
      <c r="K1028">
        <v>1456480016</v>
      </c>
      <c r="L1028" s="10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101"/>
        <v>1.0000828571428571</v>
      </c>
      <c r="R1028" s="6">
        <f t="shared" si="98"/>
        <v>57.381803278688523</v>
      </c>
      <c r="S1028" t="str">
        <f t="shared" si="99"/>
        <v>music</v>
      </c>
      <c r="T1028" t="str">
        <f t="shared" si="100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6"/>
        <v>41935.034108796295</v>
      </c>
      <c r="K1029">
        <v>1411433347</v>
      </c>
      <c r="L1029" s="10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101"/>
        <v>1.0309292094387414</v>
      </c>
      <c r="R1029" s="6">
        <f t="shared" si="98"/>
        <v>69.666666666666671</v>
      </c>
      <c r="S1029" t="str">
        <f t="shared" si="99"/>
        <v>music</v>
      </c>
      <c r="T1029" t="str">
        <f t="shared" si="100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6"/>
        <v>42800.833333333328</v>
      </c>
      <c r="K1030">
        <v>1484924605</v>
      </c>
      <c r="L1030" s="10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101"/>
        <v>1.1727000000000001</v>
      </c>
      <c r="R1030" s="6">
        <f t="shared" si="98"/>
        <v>45.988235294117644</v>
      </c>
      <c r="S1030" t="str">
        <f t="shared" si="99"/>
        <v>music</v>
      </c>
      <c r="T1030" t="str">
        <f t="shared" si="100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6"/>
        <v>42098.915972222225</v>
      </c>
      <c r="K1031">
        <v>1423501507</v>
      </c>
      <c r="L1031" s="10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101"/>
        <v>1.1175999999999999</v>
      </c>
      <c r="R1031" s="6">
        <f t="shared" si="98"/>
        <v>79.262411347517727</v>
      </c>
      <c r="S1031" t="str">
        <f t="shared" si="99"/>
        <v>music</v>
      </c>
      <c r="T1031" t="str">
        <f t="shared" si="100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6"/>
        <v>42625.483206018514</v>
      </c>
      <c r="K1032">
        <v>1472470549</v>
      </c>
      <c r="L1032" s="10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101"/>
        <v>3.4209999999999998</v>
      </c>
      <c r="R1032" s="6">
        <f t="shared" si="98"/>
        <v>43.031446540880502</v>
      </c>
      <c r="S1032" t="str">
        <f t="shared" si="99"/>
        <v>music</v>
      </c>
      <c r="T1032" t="str">
        <f t="shared" si="100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6"/>
        <v>42354.764004629629</v>
      </c>
      <c r="K1033">
        <v>1447698010</v>
      </c>
      <c r="L1033" s="10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101"/>
        <v>1.0740000000000001</v>
      </c>
      <c r="R1033" s="6">
        <f t="shared" si="98"/>
        <v>108.48484848484848</v>
      </c>
      <c r="S1033" t="str">
        <f t="shared" si="99"/>
        <v>music</v>
      </c>
      <c r="T1033" t="str">
        <f t="shared" si="100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6"/>
        <v>42544.666956018518</v>
      </c>
      <c r="K1034">
        <v>1464105625</v>
      </c>
      <c r="L1034" s="10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101"/>
        <v>1.0849703703703704</v>
      </c>
      <c r="R1034" s="6">
        <f t="shared" si="98"/>
        <v>61.029583333333335</v>
      </c>
      <c r="S1034" t="str">
        <f t="shared" si="99"/>
        <v>music</v>
      </c>
      <c r="T1034" t="str">
        <f t="shared" si="100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6"/>
        <v>42716.732407407413</v>
      </c>
      <c r="K1035">
        <v>1479144880</v>
      </c>
      <c r="L1035" s="10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101"/>
        <v>1.0286144578313252</v>
      </c>
      <c r="R1035" s="6">
        <f t="shared" si="98"/>
        <v>50.592592592592595</v>
      </c>
      <c r="S1035" t="str">
        <f t="shared" si="99"/>
        <v>music</v>
      </c>
      <c r="T1035" t="str">
        <f t="shared" si="100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6"/>
        <v>42587.165972222225</v>
      </c>
      <c r="K1036">
        <v>1467604804</v>
      </c>
      <c r="L1036" s="10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101"/>
        <v>1.3000180000000001</v>
      </c>
      <c r="R1036" s="6">
        <f t="shared" si="98"/>
        <v>39.157168674698795</v>
      </c>
      <c r="S1036" t="str">
        <f t="shared" si="99"/>
        <v>music</v>
      </c>
      <c r="T1036" t="str">
        <f t="shared" si="100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6"/>
        <v>42046.641435185185</v>
      </c>
      <c r="K1037">
        <v>1421076220</v>
      </c>
      <c r="L1037" s="10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101"/>
        <v>1.0765217391304347</v>
      </c>
      <c r="R1037" s="6">
        <f t="shared" si="98"/>
        <v>65.15789473684211</v>
      </c>
      <c r="S1037" t="str">
        <f t="shared" si="99"/>
        <v>music</v>
      </c>
      <c r="T1037" t="str">
        <f t="shared" si="100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6"/>
        <v>41281.333333333336</v>
      </c>
      <c r="K1038">
        <v>1354790790</v>
      </c>
      <c r="L1038" s="10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101"/>
        <v>1.1236044444444444</v>
      </c>
      <c r="R1038" s="6">
        <f t="shared" si="98"/>
        <v>23.963127962085309</v>
      </c>
      <c r="S1038" t="str">
        <f t="shared" si="99"/>
        <v>music</v>
      </c>
      <c r="T1038" t="str">
        <f t="shared" si="100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6"/>
        <v>42142.208333333328</v>
      </c>
      <c r="K1039">
        <v>1429991062</v>
      </c>
      <c r="L1039" s="10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101"/>
        <v>1.0209999999999999</v>
      </c>
      <c r="R1039" s="6">
        <f t="shared" si="98"/>
        <v>48.61904761904762</v>
      </c>
      <c r="S1039" t="str">
        <f t="shared" si="99"/>
        <v>music</v>
      </c>
      <c r="T1039" t="str">
        <f t="shared" si="100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6"/>
        <v>42448.190081018518</v>
      </c>
      <c r="K1040">
        <v>1455773623</v>
      </c>
      <c r="L1040" s="10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101"/>
        <v>1.4533333333333334</v>
      </c>
      <c r="R1040" s="6">
        <f t="shared" si="98"/>
        <v>35.73770491803279</v>
      </c>
      <c r="S1040" t="str">
        <f t="shared" si="99"/>
        <v>music</v>
      </c>
      <c r="T1040" t="str">
        <f t="shared" si="100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6"/>
        <v>42717.332638888889</v>
      </c>
      <c r="K1041">
        <v>1479436646</v>
      </c>
      <c r="L1041" s="10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101"/>
        <v>1.282</v>
      </c>
      <c r="R1041" s="6">
        <f t="shared" si="98"/>
        <v>21.366666666666667</v>
      </c>
      <c r="S1041" t="str">
        <f t="shared" si="99"/>
        <v>music</v>
      </c>
      <c r="T1041" t="str">
        <f t="shared" si="100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6"/>
        <v>42609.708437499998</v>
      </c>
      <c r="K1042">
        <v>1469725209</v>
      </c>
      <c r="L1042" s="10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101"/>
        <v>2.9411764705882353E-3</v>
      </c>
      <c r="R1042" s="6">
        <f t="shared" si="98"/>
        <v>250</v>
      </c>
      <c r="S1042" t="str">
        <f t="shared" si="99"/>
        <v>journalism</v>
      </c>
      <c r="T1042" t="str">
        <f t="shared" si="100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6"/>
        <v>41851.060092592597</v>
      </c>
      <c r="K1043">
        <v>1405041992</v>
      </c>
      <c r="L1043" s="10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101"/>
        <v>0</v>
      </c>
      <c r="R1043" s="6" t="e">
        <f t="shared" si="98"/>
        <v>#DIV/0!</v>
      </c>
      <c r="S1043" t="str">
        <f t="shared" si="99"/>
        <v>journalism</v>
      </c>
      <c r="T1043" t="str">
        <f t="shared" si="100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6"/>
        <v>41894.416666666664</v>
      </c>
      <c r="K1044">
        <v>1406824948</v>
      </c>
      <c r="L1044" s="10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101"/>
        <v>1.5384615384615385E-2</v>
      </c>
      <c r="R1044" s="6">
        <f t="shared" si="98"/>
        <v>10</v>
      </c>
      <c r="S1044" t="str">
        <f t="shared" si="99"/>
        <v>journalism</v>
      </c>
      <c r="T1044" t="str">
        <f t="shared" si="100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6"/>
        <v>42144.252951388888</v>
      </c>
      <c r="K1045">
        <v>1429509855</v>
      </c>
      <c r="L1045" s="10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101"/>
        <v>8.5370000000000001E-2</v>
      </c>
      <c r="R1045" s="6">
        <f t="shared" si="98"/>
        <v>29.236301369863014</v>
      </c>
      <c r="S1045" t="str">
        <f t="shared" si="99"/>
        <v>journalism</v>
      </c>
      <c r="T1045" t="str">
        <f t="shared" si="100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6"/>
        <v>42068.852083333331</v>
      </c>
      <c r="K1046">
        <v>1420668801</v>
      </c>
      <c r="L1046" s="10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101"/>
        <v>8.571428571428571E-4</v>
      </c>
      <c r="R1046" s="6">
        <f t="shared" si="98"/>
        <v>3</v>
      </c>
      <c r="S1046" t="str">
        <f t="shared" si="99"/>
        <v>journalism</v>
      </c>
      <c r="T1046" t="str">
        <f t="shared" si="100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6"/>
        <v>41874.874421296299</v>
      </c>
      <c r="K1047">
        <v>1406235550</v>
      </c>
      <c r="L1047" s="10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101"/>
        <v>2.6599999999999999E-2</v>
      </c>
      <c r="R1047" s="6">
        <f t="shared" si="98"/>
        <v>33.25</v>
      </c>
      <c r="S1047" t="str">
        <f t="shared" si="99"/>
        <v>journalism</v>
      </c>
      <c r="T1047" t="str">
        <f t="shared" si="100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6"/>
        <v>42364.851388888885</v>
      </c>
      <c r="K1048">
        <v>1447273560</v>
      </c>
      <c r="L1048" s="10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101"/>
        <v>0</v>
      </c>
      <c r="R1048" s="6" t="e">
        <f t="shared" si="98"/>
        <v>#DIV/0!</v>
      </c>
      <c r="S1048" t="str">
        <f t="shared" si="99"/>
        <v>journalism</v>
      </c>
      <c r="T1048" t="str">
        <f t="shared" si="100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6"/>
        <v>41948.860127314816</v>
      </c>
      <c r="K1049">
        <v>1412624315</v>
      </c>
      <c r="L1049" s="10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101"/>
        <v>5.0000000000000001E-4</v>
      </c>
      <c r="R1049" s="6">
        <f t="shared" si="98"/>
        <v>1</v>
      </c>
      <c r="S1049" t="str">
        <f t="shared" si="99"/>
        <v>journalism</v>
      </c>
      <c r="T1049" t="str">
        <f t="shared" si="100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6"/>
        <v>42638.053113425922</v>
      </c>
      <c r="K1050">
        <v>1471310189</v>
      </c>
      <c r="L1050" s="10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101"/>
        <v>1.4133333333333333E-2</v>
      </c>
      <c r="R1050" s="6">
        <f t="shared" si="98"/>
        <v>53</v>
      </c>
      <c r="S1050" t="str">
        <f t="shared" si="99"/>
        <v>journalism</v>
      </c>
      <c r="T1050" t="str">
        <f t="shared" si="100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6"/>
        <v>42412.431076388893</v>
      </c>
      <c r="K1051">
        <v>1452680445</v>
      </c>
      <c r="L1051" s="10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101"/>
        <v>0</v>
      </c>
      <c r="R1051" s="6" t="e">
        <f t="shared" si="98"/>
        <v>#DIV/0!</v>
      </c>
      <c r="S1051" t="str">
        <f t="shared" si="99"/>
        <v>journalism</v>
      </c>
      <c r="T1051" t="str">
        <f t="shared" si="100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6"/>
        <v>42261.7971875</v>
      </c>
      <c r="K1052">
        <v>1439665677</v>
      </c>
      <c r="L1052" s="10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101"/>
        <v>0</v>
      </c>
      <c r="R1052" s="6" t="e">
        <f t="shared" si="98"/>
        <v>#DIV/0!</v>
      </c>
      <c r="S1052" t="str">
        <f t="shared" si="99"/>
        <v>journalism</v>
      </c>
      <c r="T1052" t="str">
        <f t="shared" si="100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6"/>
        <v>41878.014178240745</v>
      </c>
      <c r="K1053">
        <v>1406679625</v>
      </c>
      <c r="L1053" s="10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101"/>
        <v>0</v>
      </c>
      <c r="R1053" s="6" t="e">
        <f t="shared" si="98"/>
        <v>#DIV/0!</v>
      </c>
      <c r="S1053" t="str">
        <f t="shared" si="99"/>
        <v>journalism</v>
      </c>
      <c r="T1053" t="str">
        <f t="shared" si="100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6"/>
        <v>42527.839583333334</v>
      </c>
      <c r="K1054">
        <v>1461438495</v>
      </c>
      <c r="L1054" s="10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101"/>
        <v>0</v>
      </c>
      <c r="R1054" s="6" t="e">
        <f t="shared" si="98"/>
        <v>#DIV/0!</v>
      </c>
      <c r="S1054" t="str">
        <f t="shared" si="99"/>
        <v>journalism</v>
      </c>
      <c r="T1054" t="str">
        <f t="shared" si="100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6"/>
        <v>42800.172824074078</v>
      </c>
      <c r="K1055">
        <v>1486613332</v>
      </c>
      <c r="L1055" s="10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101"/>
        <v>0.01</v>
      </c>
      <c r="R1055" s="6">
        <f t="shared" si="98"/>
        <v>15</v>
      </c>
      <c r="S1055" t="str">
        <f t="shared" si="99"/>
        <v>journalism</v>
      </c>
      <c r="T1055" t="str">
        <f t="shared" si="100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6"/>
        <v>41861.916666666664</v>
      </c>
      <c r="K1056">
        <v>1405110399</v>
      </c>
      <c r="L1056" s="10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101"/>
        <v>0</v>
      </c>
      <c r="R1056" s="6" t="e">
        <f t="shared" si="98"/>
        <v>#DIV/0!</v>
      </c>
      <c r="S1056" t="str">
        <f t="shared" si="99"/>
        <v>journalism</v>
      </c>
      <c r="T1056" t="str">
        <f t="shared" si="100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6"/>
        <v>42436.992418981477</v>
      </c>
      <c r="K1057">
        <v>1454802545</v>
      </c>
      <c r="L1057" s="10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101"/>
        <v>0</v>
      </c>
      <c r="R1057" s="6" t="e">
        <f t="shared" si="98"/>
        <v>#DIV/0!</v>
      </c>
      <c r="S1057" t="str">
        <f t="shared" si="99"/>
        <v>journalism</v>
      </c>
      <c r="T1057" t="str">
        <f t="shared" si="100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6"/>
        <v>42118.677974537044</v>
      </c>
      <c r="K1058">
        <v>1424711777</v>
      </c>
      <c r="L1058" s="10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101"/>
        <v>0</v>
      </c>
      <c r="R1058" s="6" t="e">
        <f t="shared" si="98"/>
        <v>#DIV/0!</v>
      </c>
      <c r="S1058" t="str">
        <f t="shared" si="99"/>
        <v>journalism</v>
      </c>
      <c r="T1058" t="str">
        <f t="shared" si="100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6"/>
        <v>42708.912997685184</v>
      </c>
      <c r="K1059">
        <v>1478292883</v>
      </c>
      <c r="L1059" s="10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101"/>
        <v>0</v>
      </c>
      <c r="R1059" s="6" t="e">
        <f t="shared" si="98"/>
        <v>#DIV/0!</v>
      </c>
      <c r="S1059" t="str">
        <f t="shared" si="99"/>
        <v>journalism</v>
      </c>
      <c r="T1059" t="str">
        <f t="shared" si="100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6"/>
        <v>42089</v>
      </c>
      <c r="K1060">
        <v>1423777043</v>
      </c>
      <c r="L1060" s="10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101"/>
        <v>0</v>
      </c>
      <c r="R1060" s="6" t="e">
        <f t="shared" si="98"/>
        <v>#DIV/0!</v>
      </c>
      <c r="S1060" t="str">
        <f t="shared" si="99"/>
        <v>journalism</v>
      </c>
      <c r="T1060" t="str">
        <f t="shared" si="100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6"/>
        <v>42076.748333333337</v>
      </c>
      <c r="K1061">
        <v>1423681056</v>
      </c>
      <c r="L1061" s="10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101"/>
        <v>0</v>
      </c>
      <c r="R1061" s="6" t="e">
        <f t="shared" si="98"/>
        <v>#DIV/0!</v>
      </c>
      <c r="S1061" t="str">
        <f t="shared" si="99"/>
        <v>journalism</v>
      </c>
      <c r="T1061" t="str">
        <f t="shared" si="100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6"/>
        <v>42109.913113425922</v>
      </c>
      <c r="K1062">
        <v>1426542893</v>
      </c>
      <c r="L1062" s="10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101"/>
        <v>0.01</v>
      </c>
      <c r="R1062" s="6">
        <f t="shared" si="98"/>
        <v>50</v>
      </c>
      <c r="S1062" t="str">
        <f t="shared" si="99"/>
        <v>journalism</v>
      </c>
      <c r="T1062" t="str">
        <f t="shared" si="100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6"/>
        <v>42492.041666666672</v>
      </c>
      <c r="K1063">
        <v>1456987108</v>
      </c>
      <c r="L1063" s="10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101"/>
        <v>0</v>
      </c>
      <c r="R1063" s="6" t="e">
        <f t="shared" si="98"/>
        <v>#DIV/0!</v>
      </c>
      <c r="S1063" t="str">
        <f t="shared" si="99"/>
        <v>journalism</v>
      </c>
      <c r="T1063" t="str">
        <f t="shared" si="100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6"/>
        <v>42563.807187500002</v>
      </c>
      <c r="K1064">
        <v>1467746541</v>
      </c>
      <c r="L1064" s="10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101"/>
        <v>0.95477386934673369</v>
      </c>
      <c r="R1064" s="6">
        <f t="shared" si="98"/>
        <v>47.5</v>
      </c>
      <c r="S1064" t="str">
        <f t="shared" si="99"/>
        <v>journalism</v>
      </c>
      <c r="T1064" t="str">
        <f t="shared" si="100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6"/>
        <v>42613.030810185184</v>
      </c>
      <c r="K1065">
        <v>1470012262</v>
      </c>
      <c r="L1065" s="10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101"/>
        <v>0</v>
      </c>
      <c r="R1065" s="6" t="e">
        <f t="shared" si="98"/>
        <v>#DIV/0!</v>
      </c>
      <c r="S1065" t="str">
        <f t="shared" si="99"/>
        <v>journalism</v>
      </c>
      <c r="T1065" t="str">
        <f t="shared" si="100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6"/>
        <v>41462.228043981479</v>
      </c>
      <c r="K1066">
        <v>1369286903</v>
      </c>
      <c r="L1066" s="10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101"/>
        <v>8.9744444444444446E-2</v>
      </c>
      <c r="R1066" s="6">
        <f t="shared" si="98"/>
        <v>65.666666666666671</v>
      </c>
      <c r="S1066" t="str">
        <f t="shared" si="99"/>
        <v>games</v>
      </c>
      <c r="T1066" t="str">
        <f t="shared" si="100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6"/>
        <v>41689.381041666667</v>
      </c>
      <c r="K1067">
        <v>1390381722</v>
      </c>
      <c r="L1067" s="10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101"/>
        <v>2.7E-2</v>
      </c>
      <c r="R1067" s="6">
        <f t="shared" si="98"/>
        <v>16.2</v>
      </c>
      <c r="S1067" t="str">
        <f t="shared" si="99"/>
        <v>games</v>
      </c>
      <c r="T1067" t="str">
        <f t="shared" si="100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6"/>
        <v>41490.962754629632</v>
      </c>
      <c r="K1068">
        <v>1371769582</v>
      </c>
      <c r="L1068" s="10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101"/>
        <v>3.3673333333333333E-2</v>
      </c>
      <c r="R1068" s="6">
        <f t="shared" si="98"/>
        <v>34.128378378378379</v>
      </c>
      <c r="S1068" t="str">
        <f t="shared" si="99"/>
        <v>games</v>
      </c>
      <c r="T1068" t="str">
        <f t="shared" si="100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6"/>
        <v>41629.855682870373</v>
      </c>
      <c r="K1069">
        <v>1385065931</v>
      </c>
      <c r="L1069" s="10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101"/>
        <v>0.26</v>
      </c>
      <c r="R1069" s="6">
        <f t="shared" si="98"/>
        <v>13</v>
      </c>
      <c r="S1069" t="str">
        <f t="shared" si="99"/>
        <v>games</v>
      </c>
      <c r="T1069" t="str">
        <f t="shared" si="100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6"/>
        <v>42470.329444444447</v>
      </c>
      <c r="K1070">
        <v>1457686464</v>
      </c>
      <c r="L1070" s="10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101"/>
        <v>1.5E-3</v>
      </c>
      <c r="R1070" s="6">
        <f t="shared" si="98"/>
        <v>11.25</v>
      </c>
      <c r="S1070" t="str">
        <f t="shared" si="99"/>
        <v>games</v>
      </c>
      <c r="T1070" t="str">
        <f t="shared" si="100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6"/>
        <v>41604.271516203706</v>
      </c>
      <c r="K1071">
        <v>1382679059</v>
      </c>
      <c r="L1071" s="10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101"/>
        <v>0.38636363636363635</v>
      </c>
      <c r="R1071" s="6">
        <f t="shared" si="98"/>
        <v>40.476190476190474</v>
      </c>
      <c r="S1071" t="str">
        <f t="shared" si="99"/>
        <v>games</v>
      </c>
      <c r="T1071" t="str">
        <f t="shared" si="100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6"/>
        <v>41183.011828703704</v>
      </c>
      <c r="K1072">
        <v>1347322622</v>
      </c>
      <c r="L1072" s="10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101"/>
        <v>7.0000000000000001E-3</v>
      </c>
      <c r="R1072" s="6">
        <f t="shared" si="98"/>
        <v>35</v>
      </c>
      <c r="S1072" t="str">
        <f t="shared" si="99"/>
        <v>games</v>
      </c>
      <c r="T1072" t="str">
        <f t="shared" si="100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6"/>
        <v>42325.795057870375</v>
      </c>
      <c r="K1073">
        <v>1445191493</v>
      </c>
      <c r="L1073" s="10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101"/>
        <v>0</v>
      </c>
      <c r="R1073" s="6" t="e">
        <f t="shared" si="98"/>
        <v>#DIV/0!</v>
      </c>
      <c r="S1073" t="str">
        <f t="shared" si="99"/>
        <v>games</v>
      </c>
      <c r="T1073" t="str">
        <f t="shared" si="100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6"/>
        <v>41675.832141203704</v>
      </c>
      <c r="K1074">
        <v>1389038297</v>
      </c>
      <c r="L1074" s="10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101"/>
        <v>6.8000000000000005E-4</v>
      </c>
      <c r="R1074" s="6">
        <f t="shared" si="98"/>
        <v>12.75</v>
      </c>
      <c r="S1074" t="str">
        <f t="shared" si="99"/>
        <v>games</v>
      </c>
      <c r="T1074" t="str">
        <f t="shared" si="100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6"/>
        <v>40832.964594907404</v>
      </c>
      <c r="K1075">
        <v>1316214541</v>
      </c>
      <c r="L1075" s="10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101"/>
        <v>1.3333333333333334E-2</v>
      </c>
      <c r="R1075" s="6">
        <f t="shared" si="98"/>
        <v>10</v>
      </c>
      <c r="S1075" t="str">
        <f t="shared" si="99"/>
        <v>games</v>
      </c>
      <c r="T1075" t="str">
        <f t="shared" si="100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6"/>
        <v>41643.172974537039</v>
      </c>
      <c r="K1076">
        <v>1386216545</v>
      </c>
      <c r="L1076" s="10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101"/>
        <v>6.3092592592592589E-2</v>
      </c>
      <c r="R1076" s="6">
        <f t="shared" si="98"/>
        <v>113.56666666666666</v>
      </c>
      <c r="S1076" t="str">
        <f t="shared" si="99"/>
        <v>games</v>
      </c>
      <c r="T1076" t="str">
        <f t="shared" si="100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6"/>
        <v>41035.904120370367</v>
      </c>
      <c r="K1077">
        <v>1333748516</v>
      </c>
      <c r="L1077" s="10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101"/>
        <v>4.4999999999999998E-2</v>
      </c>
      <c r="R1077" s="6">
        <f t="shared" si="98"/>
        <v>15</v>
      </c>
      <c r="S1077" t="str">
        <f t="shared" si="99"/>
        <v>games</v>
      </c>
      <c r="T1077" t="str">
        <f t="shared" si="100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6"/>
        <v>41893.377893518518</v>
      </c>
      <c r="K1078">
        <v>1405674250</v>
      </c>
      <c r="L1078" s="10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101"/>
        <v>0.62765333333333329</v>
      </c>
      <c r="R1078" s="6">
        <f t="shared" si="98"/>
        <v>48.281025641025643</v>
      </c>
      <c r="S1078" t="str">
        <f t="shared" si="99"/>
        <v>games</v>
      </c>
      <c r="T1078" t="str">
        <f t="shared" si="100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6"/>
        <v>42383.16679398148</v>
      </c>
      <c r="K1079">
        <v>1450152011</v>
      </c>
      <c r="L1079" s="10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101"/>
        <v>0.29376000000000002</v>
      </c>
      <c r="R1079" s="6">
        <f t="shared" si="98"/>
        <v>43.976047904191617</v>
      </c>
      <c r="S1079" t="str">
        <f t="shared" si="99"/>
        <v>games</v>
      </c>
      <c r="T1079" t="str">
        <f t="shared" si="100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6"/>
        <v>40746.195844907408</v>
      </c>
      <c r="K1080">
        <v>1307421721</v>
      </c>
      <c r="L1080" s="10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101"/>
        <v>7.4999999999999997E-2</v>
      </c>
      <c r="R1080" s="6">
        <f t="shared" si="98"/>
        <v>9</v>
      </c>
      <c r="S1080" t="str">
        <f t="shared" si="99"/>
        <v>games</v>
      </c>
      <c r="T1080" t="str">
        <f t="shared" si="100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6"/>
        <v>42504.566388888896</v>
      </c>
      <c r="K1081">
        <v>1461072936</v>
      </c>
      <c r="L1081" s="10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101"/>
        <v>2.6076923076923077E-2</v>
      </c>
      <c r="R1081" s="6">
        <f t="shared" si="98"/>
        <v>37.666666666666664</v>
      </c>
      <c r="S1081" t="str">
        <f t="shared" si="99"/>
        <v>games</v>
      </c>
      <c r="T1081" t="str">
        <f t="shared" si="100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6"/>
        <v>41770.138113425928</v>
      </c>
      <c r="K1082">
        <v>1397186333</v>
      </c>
      <c r="L1082" s="10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101"/>
        <v>9.1050000000000006E-2</v>
      </c>
      <c r="R1082" s="6">
        <f t="shared" si="98"/>
        <v>18.581632653061224</v>
      </c>
      <c r="S1082" t="str">
        <f t="shared" si="99"/>
        <v>games</v>
      </c>
      <c r="T1082" t="str">
        <f t="shared" si="100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6"/>
        <v>42032.926990740743</v>
      </c>
      <c r="K1083">
        <v>1419891292</v>
      </c>
      <c r="L1083" s="10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101"/>
        <v>1.7647058823529413E-4</v>
      </c>
      <c r="R1083" s="6">
        <f t="shared" si="98"/>
        <v>3</v>
      </c>
      <c r="S1083" t="str">
        <f t="shared" si="99"/>
        <v>games</v>
      </c>
      <c r="T1083" t="str">
        <f t="shared" si="100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6"/>
        <v>41131.906111111115</v>
      </c>
      <c r="K1084">
        <v>1342043088</v>
      </c>
      <c r="L1084" s="10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101"/>
        <v>5.5999999999999999E-3</v>
      </c>
      <c r="R1084" s="6">
        <f t="shared" si="98"/>
        <v>18.666666666666668</v>
      </c>
      <c r="S1084" t="str">
        <f t="shared" si="99"/>
        <v>games</v>
      </c>
      <c r="T1084" t="str">
        <f t="shared" si="100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6"/>
        <v>41853.659525462965</v>
      </c>
      <c r="K1085">
        <v>1401810583</v>
      </c>
      <c r="L1085" s="10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101"/>
        <v>8.2000000000000007E-3</v>
      </c>
      <c r="R1085" s="6">
        <f t="shared" si="98"/>
        <v>410</v>
      </c>
      <c r="S1085" t="str">
        <f t="shared" si="99"/>
        <v>games</v>
      </c>
      <c r="T1085" t="str">
        <f t="shared" si="100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6"/>
        <v>41859.912083333329</v>
      </c>
      <c r="K1086">
        <v>1404942804</v>
      </c>
      <c r="L1086" s="10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101"/>
        <v>0</v>
      </c>
      <c r="R1086" s="6" t="e">
        <f t="shared" si="98"/>
        <v>#DIV/0!</v>
      </c>
      <c r="S1086" t="str">
        <f t="shared" si="99"/>
        <v>games</v>
      </c>
      <c r="T1086" t="str">
        <f t="shared" si="100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6"/>
        <v>42443.629340277781</v>
      </c>
      <c r="K1087">
        <v>1455379575</v>
      </c>
      <c r="L1087" s="10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101"/>
        <v>3.4200000000000001E-2</v>
      </c>
      <c r="R1087" s="6">
        <f t="shared" si="98"/>
        <v>114</v>
      </c>
      <c r="S1087" t="str">
        <f t="shared" si="99"/>
        <v>games</v>
      </c>
      <c r="T1087" t="str">
        <f t="shared" si="100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6"/>
        <v>41875.866793981484</v>
      </c>
      <c r="K1088">
        <v>1406321291</v>
      </c>
      <c r="L1088" s="10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101"/>
        <v>8.3333333333333339E-4</v>
      </c>
      <c r="R1088" s="6">
        <f t="shared" si="98"/>
        <v>7.5</v>
      </c>
      <c r="S1088" t="str">
        <f t="shared" si="99"/>
        <v>games</v>
      </c>
      <c r="T1088" t="str">
        <f t="shared" si="100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6"/>
        <v>41805.713969907411</v>
      </c>
      <c r="K1089">
        <v>1400260087</v>
      </c>
      <c r="L1089" s="10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101"/>
        <v>0</v>
      </c>
      <c r="R1089" s="6" t="e">
        <f t="shared" si="98"/>
        <v>#DIV/0!</v>
      </c>
      <c r="S1089" t="str">
        <f t="shared" si="99"/>
        <v>games</v>
      </c>
      <c r="T1089" t="str">
        <f t="shared" si="100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ref="J1090:J1153" si="102">(((I1090/60)/60)/24)+DATE(1970,1,1)</f>
        <v>41753.799386574072</v>
      </c>
      <c r="K1090">
        <v>1395774667</v>
      </c>
      <c r="L1090" s="10">
        <f t="shared" ref="L1090:L1153" si="103"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101"/>
        <v>0.14182977777777778</v>
      </c>
      <c r="R1090" s="6">
        <f t="shared" ref="R1090:R1153" si="104">E1090/N1090</f>
        <v>43.41727891156463</v>
      </c>
      <c r="S1090" t="str">
        <f t="shared" ref="S1090:S1153" si="105">LEFT(P1090,SEARCH("/",P1090)-1)</f>
        <v>games</v>
      </c>
      <c r="T1090" t="str">
        <f t="shared" ref="T1090:T1153" si="106">RIGHT(P1090,LEN(P1090)-SEARCH("/",P1090))</f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si="102"/>
        <v>42181.189525462964</v>
      </c>
      <c r="K1091">
        <v>1432701175</v>
      </c>
      <c r="L1091" s="10">
        <f t="shared" si="103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7">IF(D1091=0,0%,(E1091/D1091))</f>
        <v>7.8266666666666665E-2</v>
      </c>
      <c r="R1091" s="6">
        <f t="shared" si="104"/>
        <v>23.959183673469386</v>
      </c>
      <c r="S1091" t="str">
        <f t="shared" si="105"/>
        <v>games</v>
      </c>
      <c r="T1091" t="str">
        <f t="shared" si="106"/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2"/>
        <v>42153.185798611114</v>
      </c>
      <c r="K1092">
        <v>1430281653</v>
      </c>
      <c r="L1092" s="10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7"/>
        <v>3.8464497269020693E-4</v>
      </c>
      <c r="R1092" s="6">
        <f t="shared" si="104"/>
        <v>5</v>
      </c>
      <c r="S1092" t="str">
        <f t="shared" si="105"/>
        <v>games</v>
      </c>
      <c r="T1092" t="str">
        <f t="shared" si="106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2"/>
        <v>42470.778611111105</v>
      </c>
      <c r="K1093">
        <v>1457725272</v>
      </c>
      <c r="L1093" s="10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7"/>
        <v>0.125</v>
      </c>
      <c r="R1093" s="6">
        <f t="shared" si="104"/>
        <v>12.5</v>
      </c>
      <c r="S1093" t="str">
        <f t="shared" si="105"/>
        <v>games</v>
      </c>
      <c r="T1093" t="str">
        <f t="shared" si="106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2"/>
        <v>41280.025902777779</v>
      </c>
      <c r="K1094">
        <v>1354840638</v>
      </c>
      <c r="L1094" s="10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7"/>
        <v>1.0500000000000001E-2</v>
      </c>
      <c r="R1094" s="6">
        <f t="shared" si="104"/>
        <v>3</v>
      </c>
      <c r="S1094" t="str">
        <f t="shared" si="105"/>
        <v>games</v>
      </c>
      <c r="T1094" t="str">
        <f t="shared" si="106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2"/>
        <v>42411.973807870367</v>
      </c>
      <c r="K1095">
        <v>1453936937</v>
      </c>
      <c r="L1095" s="10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7"/>
        <v>0.14083333333333334</v>
      </c>
      <c r="R1095" s="6">
        <f t="shared" si="104"/>
        <v>10.5625</v>
      </c>
      <c r="S1095" t="str">
        <f t="shared" si="105"/>
        <v>games</v>
      </c>
      <c r="T1095" t="str">
        <f t="shared" si="106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2"/>
        <v>40825.713344907403</v>
      </c>
      <c r="K1096">
        <v>1315588033</v>
      </c>
      <c r="L1096" s="10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7"/>
        <v>0.18300055555555556</v>
      </c>
      <c r="R1096" s="6">
        <f t="shared" si="104"/>
        <v>122.00037037037038</v>
      </c>
      <c r="S1096" t="str">
        <f t="shared" si="105"/>
        <v>games</v>
      </c>
      <c r="T1096" t="str">
        <f t="shared" si="106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2"/>
        <v>41516.537268518521</v>
      </c>
      <c r="K1097">
        <v>1375275220</v>
      </c>
      <c r="L1097" s="10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7"/>
        <v>5.0347999999999997E-2</v>
      </c>
      <c r="R1097" s="6">
        <f t="shared" si="104"/>
        <v>267.80851063829789</v>
      </c>
      <c r="S1097" t="str">
        <f t="shared" si="105"/>
        <v>games</v>
      </c>
      <c r="T1097" t="str">
        <f t="shared" si="106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2"/>
        <v>41916.145833333336</v>
      </c>
      <c r="K1098">
        <v>1409747154</v>
      </c>
      <c r="L1098" s="10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7"/>
        <v>0.17933333333333334</v>
      </c>
      <c r="R1098" s="6">
        <f t="shared" si="104"/>
        <v>74.206896551724142</v>
      </c>
      <c r="S1098" t="str">
        <f t="shared" si="105"/>
        <v>games</v>
      </c>
      <c r="T1098" t="str">
        <f t="shared" si="106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2"/>
        <v>41700.792557870373</v>
      </c>
      <c r="K1099">
        <v>1390330877</v>
      </c>
      <c r="L1099" s="10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7"/>
        <v>4.6999999999999999E-4</v>
      </c>
      <c r="R1099" s="6">
        <f t="shared" si="104"/>
        <v>6.7142857142857144</v>
      </c>
      <c r="S1099" t="str">
        <f t="shared" si="105"/>
        <v>games</v>
      </c>
      <c r="T1099" t="str">
        <f t="shared" si="106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2"/>
        <v>41742.762673611112</v>
      </c>
      <c r="K1100">
        <v>1394821095</v>
      </c>
      <c r="L1100" s="10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7"/>
        <v>7.2120000000000004E-2</v>
      </c>
      <c r="R1100" s="6">
        <f t="shared" si="104"/>
        <v>81.954545454545453</v>
      </c>
      <c r="S1100" t="str">
        <f t="shared" si="105"/>
        <v>games</v>
      </c>
      <c r="T1100" t="str">
        <f t="shared" si="106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2"/>
        <v>42137.836435185185</v>
      </c>
      <c r="K1101">
        <v>1428955468</v>
      </c>
      <c r="L1101" s="10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7"/>
        <v>5.0000000000000001E-3</v>
      </c>
      <c r="R1101" s="6">
        <f t="shared" si="104"/>
        <v>25</v>
      </c>
      <c r="S1101" t="str">
        <f t="shared" si="105"/>
        <v>games</v>
      </c>
      <c r="T1101" t="str">
        <f t="shared" si="106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2"/>
        <v>42414.110775462963</v>
      </c>
      <c r="K1102">
        <v>1452825571</v>
      </c>
      <c r="L1102" s="10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7"/>
        <v>2.5000000000000001E-2</v>
      </c>
      <c r="R1102" s="6">
        <f t="shared" si="104"/>
        <v>10</v>
      </c>
      <c r="S1102" t="str">
        <f t="shared" si="105"/>
        <v>games</v>
      </c>
      <c r="T1102" t="str">
        <f t="shared" si="106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2"/>
        <v>42565.758333333331</v>
      </c>
      <c r="K1103">
        <v>1466188338</v>
      </c>
      <c r="L1103" s="10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7"/>
        <v>4.0999999999999999E-4</v>
      </c>
      <c r="R1103" s="6">
        <f t="shared" si="104"/>
        <v>6.833333333333333</v>
      </c>
      <c r="S1103" t="str">
        <f t="shared" si="105"/>
        <v>games</v>
      </c>
      <c r="T1103" t="str">
        <f t="shared" si="106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2"/>
        <v>41617.249305555553</v>
      </c>
      <c r="K1104">
        <v>1383095125</v>
      </c>
      <c r="L1104" s="10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7"/>
        <v>5.3124999999999999E-2</v>
      </c>
      <c r="R1104" s="6">
        <f t="shared" si="104"/>
        <v>17.708333333333332</v>
      </c>
      <c r="S1104" t="str">
        <f t="shared" si="105"/>
        <v>games</v>
      </c>
      <c r="T1104" t="str">
        <f t="shared" si="106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2"/>
        <v>42539.22210648148</v>
      </c>
      <c r="K1105">
        <v>1461043190</v>
      </c>
      <c r="L1105" s="10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7"/>
        <v>1.6199999999999999E-2</v>
      </c>
      <c r="R1105" s="6">
        <f t="shared" si="104"/>
        <v>16.2</v>
      </c>
      <c r="S1105" t="str">
        <f t="shared" si="105"/>
        <v>games</v>
      </c>
      <c r="T1105" t="str">
        <f t="shared" si="106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2"/>
        <v>41801.40996527778</v>
      </c>
      <c r="K1106">
        <v>1399888221</v>
      </c>
      <c r="L1106" s="10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7"/>
        <v>4.9516666666666667E-2</v>
      </c>
      <c r="R1106" s="6">
        <f t="shared" si="104"/>
        <v>80.297297297297291</v>
      </c>
      <c r="S1106" t="str">
        <f t="shared" si="105"/>
        <v>games</v>
      </c>
      <c r="T1106" t="str">
        <f t="shared" si="106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2"/>
        <v>41722.0940625</v>
      </c>
      <c r="K1107">
        <v>1393038927</v>
      </c>
      <c r="L1107" s="10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7"/>
        <v>1.5900000000000001E-3</v>
      </c>
      <c r="R1107" s="6">
        <f t="shared" si="104"/>
        <v>71.55</v>
      </c>
      <c r="S1107" t="str">
        <f t="shared" si="105"/>
        <v>games</v>
      </c>
      <c r="T1107" t="str">
        <f t="shared" si="106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2"/>
        <v>41003.698784722219</v>
      </c>
      <c r="K1108">
        <v>1330969575</v>
      </c>
      <c r="L1108" s="10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7"/>
        <v>0.41249999999999998</v>
      </c>
      <c r="R1108" s="6">
        <f t="shared" si="104"/>
        <v>23.571428571428573</v>
      </c>
      <c r="S1108" t="str">
        <f t="shared" si="105"/>
        <v>games</v>
      </c>
      <c r="T1108" t="str">
        <f t="shared" si="106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2"/>
        <v>41843.861388888887</v>
      </c>
      <c r="K1109">
        <v>1403556024</v>
      </c>
      <c r="L1109" s="10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7"/>
        <v>0</v>
      </c>
      <c r="R1109" s="6" t="e">
        <f t="shared" si="104"/>
        <v>#DIV/0!</v>
      </c>
      <c r="S1109" t="str">
        <f t="shared" si="105"/>
        <v>games</v>
      </c>
      <c r="T1109" t="str">
        <f t="shared" si="106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2"/>
        <v>41012.595312500001</v>
      </c>
      <c r="K1110">
        <v>1329146235</v>
      </c>
      <c r="L1110" s="10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7"/>
        <v>2.93E-2</v>
      </c>
      <c r="R1110" s="6">
        <f t="shared" si="104"/>
        <v>34.88095238095238</v>
      </c>
      <c r="S1110" t="str">
        <f t="shared" si="105"/>
        <v>games</v>
      </c>
      <c r="T1110" t="str">
        <f t="shared" si="106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2"/>
        <v>42692.793865740736</v>
      </c>
      <c r="K1111">
        <v>1476900190</v>
      </c>
      <c r="L1111" s="10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7"/>
        <v>4.4999999999999997E-3</v>
      </c>
      <c r="R1111" s="6">
        <f t="shared" si="104"/>
        <v>15</v>
      </c>
      <c r="S1111" t="str">
        <f t="shared" si="105"/>
        <v>games</v>
      </c>
      <c r="T1111" t="str">
        <f t="shared" si="106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2"/>
        <v>41250.933124999996</v>
      </c>
      <c r="K1112">
        <v>1352327022</v>
      </c>
      <c r="L1112" s="10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7"/>
        <v>5.1000000000000004E-3</v>
      </c>
      <c r="R1112" s="6">
        <f t="shared" si="104"/>
        <v>23.181818181818183</v>
      </c>
      <c r="S1112" t="str">
        <f t="shared" si="105"/>
        <v>games</v>
      </c>
      <c r="T1112" t="str">
        <f t="shared" si="106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2"/>
        <v>42377.203587962969</v>
      </c>
      <c r="K1113">
        <v>1449636790</v>
      </c>
      <c r="L1113" s="10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7"/>
        <v>4.0000000000000002E-4</v>
      </c>
      <c r="R1113" s="6">
        <f t="shared" si="104"/>
        <v>1</v>
      </c>
      <c r="S1113" t="str">
        <f t="shared" si="105"/>
        <v>games</v>
      </c>
      <c r="T1113" t="str">
        <f t="shared" si="106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2"/>
        <v>42023.354166666672</v>
      </c>
      <c r="K1114">
        <v>1416507211</v>
      </c>
      <c r="L1114" s="10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7"/>
        <v>0.35537409090909089</v>
      </c>
      <c r="R1114" s="6">
        <f t="shared" si="104"/>
        <v>100.23371794871794</v>
      </c>
      <c r="S1114" t="str">
        <f t="shared" si="105"/>
        <v>games</v>
      </c>
      <c r="T1114" t="str">
        <f t="shared" si="106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2"/>
        <v>41865.977083333331</v>
      </c>
      <c r="K1115">
        <v>1405466820</v>
      </c>
      <c r="L1115" s="10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7"/>
        <v>5.0000000000000001E-3</v>
      </c>
      <c r="R1115" s="6">
        <f t="shared" si="104"/>
        <v>5</v>
      </c>
      <c r="S1115" t="str">
        <f t="shared" si="105"/>
        <v>games</v>
      </c>
      <c r="T1115" t="str">
        <f t="shared" si="106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2"/>
        <v>41556.345914351856</v>
      </c>
      <c r="K1116">
        <v>1378714687</v>
      </c>
      <c r="L1116" s="10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7"/>
        <v>1.6666666666666668E-3</v>
      </c>
      <c r="R1116" s="6">
        <f t="shared" si="104"/>
        <v>3.3333333333333335</v>
      </c>
      <c r="S1116" t="str">
        <f t="shared" si="105"/>
        <v>games</v>
      </c>
      <c r="T1116" t="str">
        <f t="shared" si="106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2"/>
        <v>42459.653877314813</v>
      </c>
      <c r="K1117">
        <v>1456764095</v>
      </c>
      <c r="L1117" s="10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7"/>
        <v>1.325E-3</v>
      </c>
      <c r="R1117" s="6">
        <f t="shared" si="104"/>
        <v>13.25</v>
      </c>
      <c r="S1117" t="str">
        <f t="shared" si="105"/>
        <v>games</v>
      </c>
      <c r="T1117" t="str">
        <f t="shared" si="106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2"/>
        <v>41069.847314814811</v>
      </c>
      <c r="K1118">
        <v>1334089208</v>
      </c>
      <c r="L1118" s="10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7"/>
        <v>3.5704000000000004E-4</v>
      </c>
      <c r="R1118" s="6">
        <f t="shared" si="104"/>
        <v>17.852</v>
      </c>
      <c r="S1118" t="str">
        <f t="shared" si="105"/>
        <v>games</v>
      </c>
      <c r="T1118" t="str">
        <f t="shared" si="106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2"/>
        <v>42363.598530092597</v>
      </c>
      <c r="K1119">
        <v>1448461313</v>
      </c>
      <c r="L1119" s="10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7"/>
        <v>8.3000000000000004E-2</v>
      </c>
      <c r="R1119" s="6">
        <f t="shared" si="104"/>
        <v>10.375</v>
      </c>
      <c r="S1119" t="str">
        <f t="shared" si="105"/>
        <v>games</v>
      </c>
      <c r="T1119" t="str">
        <f t="shared" si="106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2"/>
        <v>41734.124756944446</v>
      </c>
      <c r="K1120">
        <v>1394078379</v>
      </c>
      <c r="L1120" s="10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7"/>
        <v>2.4222222222222221E-2</v>
      </c>
      <c r="R1120" s="6">
        <f t="shared" si="104"/>
        <v>36.333333333333336</v>
      </c>
      <c r="S1120" t="str">
        <f t="shared" si="105"/>
        <v>games</v>
      </c>
      <c r="T1120" t="str">
        <f t="shared" si="106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2"/>
        <v>41735.792407407411</v>
      </c>
      <c r="K1121">
        <v>1395687664</v>
      </c>
      <c r="L1121" s="10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7"/>
        <v>2.3809523809523812E-3</v>
      </c>
      <c r="R1121" s="6">
        <f t="shared" si="104"/>
        <v>5</v>
      </c>
      <c r="S1121" t="str">
        <f t="shared" si="105"/>
        <v>games</v>
      </c>
      <c r="T1121" t="str">
        <f t="shared" si="106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2"/>
        <v>40844.872685185182</v>
      </c>
      <c r="K1122">
        <v>1315947400</v>
      </c>
      <c r="L1122" s="10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7"/>
        <v>0</v>
      </c>
      <c r="R1122" s="6" t="e">
        <f t="shared" si="104"/>
        <v>#DIV/0!</v>
      </c>
      <c r="S1122" t="str">
        <f t="shared" si="105"/>
        <v>games</v>
      </c>
      <c r="T1122" t="str">
        <f t="shared" si="106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2"/>
        <v>42442.892546296294</v>
      </c>
      <c r="K1123">
        <v>1455315916</v>
      </c>
      <c r="L1123" s="10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7"/>
        <v>1.16E-4</v>
      </c>
      <c r="R1123" s="6">
        <f t="shared" si="104"/>
        <v>5.8</v>
      </c>
      <c r="S1123" t="str">
        <f t="shared" si="105"/>
        <v>games</v>
      </c>
      <c r="T1123" t="str">
        <f t="shared" si="106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2"/>
        <v>41424.703993055555</v>
      </c>
      <c r="K1124">
        <v>1368723225</v>
      </c>
      <c r="L1124" s="10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7"/>
        <v>0</v>
      </c>
      <c r="R1124" s="6" t="e">
        <f t="shared" si="104"/>
        <v>#DIV/0!</v>
      </c>
      <c r="S1124" t="str">
        <f t="shared" si="105"/>
        <v>games</v>
      </c>
      <c r="T1124" t="str">
        <f t="shared" si="106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2"/>
        <v>41748.5237037037</v>
      </c>
      <c r="K1125">
        <v>1395318848</v>
      </c>
      <c r="L1125" s="10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7"/>
        <v>2.2000000000000001E-3</v>
      </c>
      <c r="R1125" s="6">
        <f t="shared" si="104"/>
        <v>3.6666666666666665</v>
      </c>
      <c r="S1125" t="str">
        <f t="shared" si="105"/>
        <v>games</v>
      </c>
      <c r="T1125" t="str">
        <f t="shared" si="106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2"/>
        <v>42124.667256944449</v>
      </c>
      <c r="K1126">
        <v>1427817651</v>
      </c>
      <c r="L1126" s="10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7"/>
        <v>4.7222222222222223E-3</v>
      </c>
      <c r="R1126" s="6">
        <f t="shared" si="104"/>
        <v>60.714285714285715</v>
      </c>
      <c r="S1126" t="str">
        <f t="shared" si="105"/>
        <v>games</v>
      </c>
      <c r="T1126" t="str">
        <f t="shared" si="106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2"/>
        <v>42272.624189814815</v>
      </c>
      <c r="K1127">
        <v>1438009130</v>
      </c>
      <c r="L1127" s="10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7"/>
        <v>0</v>
      </c>
      <c r="R1127" s="6" t="e">
        <f t="shared" si="104"/>
        <v>#DIV/0!</v>
      </c>
      <c r="S1127" t="str">
        <f t="shared" si="105"/>
        <v>games</v>
      </c>
      <c r="T1127" t="str">
        <f t="shared" si="106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2"/>
        <v>42565.327476851846</v>
      </c>
      <c r="K1128">
        <v>1465890694</v>
      </c>
      <c r="L1128" s="10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7"/>
        <v>5.0000000000000001E-3</v>
      </c>
      <c r="R1128" s="6">
        <f t="shared" si="104"/>
        <v>5</v>
      </c>
      <c r="S1128" t="str">
        <f t="shared" si="105"/>
        <v>games</v>
      </c>
      <c r="T1128" t="str">
        <f t="shared" si="106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2"/>
        <v>41957.895833333328</v>
      </c>
      <c r="K1129">
        <v>1413318600</v>
      </c>
      <c r="L1129" s="10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7"/>
        <v>1.6714285714285713E-2</v>
      </c>
      <c r="R1129" s="6">
        <f t="shared" si="104"/>
        <v>25.434782608695652</v>
      </c>
      <c r="S1129" t="str">
        <f t="shared" si="105"/>
        <v>games</v>
      </c>
      <c r="T1129" t="str">
        <f t="shared" si="106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2"/>
        <v>41858.649502314816</v>
      </c>
      <c r="K1130">
        <v>1404833717</v>
      </c>
      <c r="L1130" s="10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7"/>
        <v>1E-3</v>
      </c>
      <c r="R1130" s="6">
        <f t="shared" si="104"/>
        <v>1</v>
      </c>
      <c r="S1130" t="str">
        <f t="shared" si="105"/>
        <v>games</v>
      </c>
      <c r="T1130" t="str">
        <f t="shared" si="106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2"/>
        <v>42526.264965277776</v>
      </c>
      <c r="K1131">
        <v>1462515693</v>
      </c>
      <c r="L1131" s="10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7"/>
        <v>1.0499999999999999E-3</v>
      </c>
      <c r="R1131" s="6">
        <f t="shared" si="104"/>
        <v>10.5</v>
      </c>
      <c r="S1131" t="str">
        <f t="shared" si="105"/>
        <v>games</v>
      </c>
      <c r="T1131" t="str">
        <f t="shared" si="106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2"/>
        <v>41969.038194444445</v>
      </c>
      <c r="K1132">
        <v>1411775700</v>
      </c>
      <c r="L1132" s="10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7"/>
        <v>2.2000000000000001E-3</v>
      </c>
      <c r="R1132" s="6">
        <f t="shared" si="104"/>
        <v>3.6666666666666665</v>
      </c>
      <c r="S1132" t="str">
        <f t="shared" si="105"/>
        <v>games</v>
      </c>
      <c r="T1132" t="str">
        <f t="shared" si="106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2"/>
        <v>42362.908194444448</v>
      </c>
      <c r="K1133">
        <v>1448401668</v>
      </c>
      <c r="L1133" s="10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7"/>
        <v>0</v>
      </c>
      <c r="R1133" s="6" t="e">
        <f t="shared" si="104"/>
        <v>#DIV/0!</v>
      </c>
      <c r="S1133" t="str">
        <f t="shared" si="105"/>
        <v>games</v>
      </c>
      <c r="T1133" t="str">
        <f t="shared" si="106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2"/>
        <v>42736.115405092598</v>
      </c>
      <c r="K1134">
        <v>1480646771</v>
      </c>
      <c r="L1134" s="10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7"/>
        <v>0.14380000000000001</v>
      </c>
      <c r="R1134" s="6">
        <f t="shared" si="104"/>
        <v>110.61538461538461</v>
      </c>
      <c r="S1134" t="str">
        <f t="shared" si="105"/>
        <v>games</v>
      </c>
      <c r="T1134" t="str">
        <f t="shared" si="106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2"/>
        <v>41851.407187500001</v>
      </c>
      <c r="K1135">
        <v>1404207981</v>
      </c>
      <c r="L1135" s="10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7"/>
        <v>6.6666666666666671E-3</v>
      </c>
      <c r="R1135" s="6">
        <f t="shared" si="104"/>
        <v>20</v>
      </c>
      <c r="S1135" t="str">
        <f t="shared" si="105"/>
        <v>games</v>
      </c>
      <c r="T1135" t="str">
        <f t="shared" si="106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2"/>
        <v>41972.189583333333</v>
      </c>
      <c r="K1136">
        <v>1416034228</v>
      </c>
      <c r="L1136" s="10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7"/>
        <v>4.0000000000000003E-5</v>
      </c>
      <c r="R1136" s="6">
        <f t="shared" si="104"/>
        <v>1</v>
      </c>
      <c r="S1136" t="str">
        <f t="shared" si="105"/>
        <v>games</v>
      </c>
      <c r="T1136" t="str">
        <f t="shared" si="106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2"/>
        <v>42588.989513888882</v>
      </c>
      <c r="K1137">
        <v>1467935094</v>
      </c>
      <c r="L1137" s="10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7"/>
        <v>0.05</v>
      </c>
      <c r="R1137" s="6">
        <f t="shared" si="104"/>
        <v>50</v>
      </c>
      <c r="S1137" t="str">
        <f t="shared" si="105"/>
        <v>games</v>
      </c>
      <c r="T1137" t="str">
        <f t="shared" si="106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2"/>
        <v>42357.671631944439</v>
      </c>
      <c r="K1138">
        <v>1447949229</v>
      </c>
      <c r="L1138" s="10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7"/>
        <v>6.4439140811455853E-2</v>
      </c>
      <c r="R1138" s="6">
        <f t="shared" si="104"/>
        <v>45</v>
      </c>
      <c r="S1138" t="str">
        <f t="shared" si="105"/>
        <v>games</v>
      </c>
      <c r="T1138" t="str">
        <f t="shared" si="106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2"/>
        <v>42483.819687499999</v>
      </c>
      <c r="K1139">
        <v>1458848421</v>
      </c>
      <c r="L1139" s="10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7"/>
        <v>0.39500000000000002</v>
      </c>
      <c r="R1139" s="6">
        <f t="shared" si="104"/>
        <v>253.2051282051282</v>
      </c>
      <c r="S1139" t="str">
        <f t="shared" si="105"/>
        <v>games</v>
      </c>
      <c r="T1139" t="str">
        <f t="shared" si="106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2"/>
        <v>42756.9066087963</v>
      </c>
      <c r="K1140">
        <v>1483307131</v>
      </c>
      <c r="L1140" s="10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7"/>
        <v>3.5714285714285713E-3</v>
      </c>
      <c r="R1140" s="6">
        <f t="shared" si="104"/>
        <v>31.25</v>
      </c>
      <c r="S1140" t="str">
        <f t="shared" si="105"/>
        <v>games</v>
      </c>
      <c r="T1140" t="str">
        <f t="shared" si="106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2"/>
        <v>42005.347523148142</v>
      </c>
      <c r="K1141">
        <v>1417508426</v>
      </c>
      <c r="L1141" s="10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7"/>
        <v>6.2500000000000001E-4</v>
      </c>
      <c r="R1141" s="6">
        <f t="shared" si="104"/>
        <v>5</v>
      </c>
      <c r="S1141" t="str">
        <f t="shared" si="105"/>
        <v>games</v>
      </c>
      <c r="T1141" t="str">
        <f t="shared" si="106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2"/>
        <v>42222.462048611109</v>
      </c>
      <c r="K1142">
        <v>1436267121</v>
      </c>
      <c r="L1142" s="10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7"/>
        <v>0</v>
      </c>
      <c r="R1142" s="6" t="e">
        <f t="shared" si="104"/>
        <v>#DIV/0!</v>
      </c>
      <c r="S1142" t="str">
        <f t="shared" si="105"/>
        <v>games</v>
      </c>
      <c r="T1142" t="str">
        <f t="shared" si="106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2"/>
        <v>42194.699652777781</v>
      </c>
      <c r="K1143">
        <v>1433868450</v>
      </c>
      <c r="L1143" s="10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7"/>
        <v>0</v>
      </c>
      <c r="R1143" s="6" t="e">
        <f t="shared" si="104"/>
        <v>#DIV/0!</v>
      </c>
      <c r="S1143" t="str">
        <f t="shared" si="105"/>
        <v>games</v>
      </c>
      <c r="T1143" t="str">
        <f t="shared" si="106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2"/>
        <v>42052.006099537044</v>
      </c>
      <c r="K1144">
        <v>1421539727</v>
      </c>
      <c r="L1144" s="10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7"/>
        <v>0</v>
      </c>
      <c r="R1144" s="6" t="e">
        <f t="shared" si="104"/>
        <v>#DIV/0!</v>
      </c>
      <c r="S1144" t="str">
        <f t="shared" si="105"/>
        <v>games</v>
      </c>
      <c r="T1144" t="str">
        <f t="shared" si="106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2"/>
        <v>42355.19358796296</v>
      </c>
      <c r="K1145">
        <v>1447735126</v>
      </c>
      <c r="L1145" s="10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7"/>
        <v>4.1333333333333335E-3</v>
      </c>
      <c r="R1145" s="6">
        <f t="shared" si="104"/>
        <v>23.25</v>
      </c>
      <c r="S1145" t="str">
        <f t="shared" si="105"/>
        <v>games</v>
      </c>
      <c r="T1145" t="str">
        <f t="shared" si="106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2"/>
        <v>42123.181944444441</v>
      </c>
      <c r="K1146">
        <v>1427689320</v>
      </c>
      <c r="L1146" s="10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7"/>
        <v>0</v>
      </c>
      <c r="R1146" s="6" t="e">
        <f t="shared" si="104"/>
        <v>#DIV/0!</v>
      </c>
      <c r="S1146" t="str">
        <f t="shared" si="105"/>
        <v>food</v>
      </c>
      <c r="T1146" t="str">
        <f t="shared" si="106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2"/>
        <v>41914.747592592597</v>
      </c>
      <c r="K1147">
        <v>1407088592</v>
      </c>
      <c r="L1147" s="10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7"/>
        <v>1.25E-3</v>
      </c>
      <c r="R1147" s="6">
        <f t="shared" si="104"/>
        <v>100</v>
      </c>
      <c r="S1147" t="str">
        <f t="shared" si="105"/>
        <v>food</v>
      </c>
      <c r="T1147" t="str">
        <f t="shared" si="106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2"/>
        <v>41761.9533912037</v>
      </c>
      <c r="K1148">
        <v>1395787973</v>
      </c>
      <c r="L1148" s="10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7"/>
        <v>8.8333333333333333E-2</v>
      </c>
      <c r="R1148" s="6">
        <f t="shared" si="104"/>
        <v>44.166666666666664</v>
      </c>
      <c r="S1148" t="str">
        <f t="shared" si="105"/>
        <v>food</v>
      </c>
      <c r="T1148" t="str">
        <f t="shared" si="106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2"/>
        <v>41931.972025462965</v>
      </c>
      <c r="K1149">
        <v>1408576783</v>
      </c>
      <c r="L1149" s="10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7"/>
        <v>0</v>
      </c>
      <c r="R1149" s="6" t="e">
        <f t="shared" si="104"/>
        <v>#DIV/0!</v>
      </c>
      <c r="S1149" t="str">
        <f t="shared" si="105"/>
        <v>food</v>
      </c>
      <c r="T1149" t="str">
        <f t="shared" si="106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2"/>
        <v>42705.212743055556</v>
      </c>
      <c r="K1150">
        <v>1477973181</v>
      </c>
      <c r="L1150" s="10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7"/>
        <v>4.8666666666666667E-3</v>
      </c>
      <c r="R1150" s="6">
        <f t="shared" si="104"/>
        <v>24.333333333333332</v>
      </c>
      <c r="S1150" t="str">
        <f t="shared" si="105"/>
        <v>food</v>
      </c>
      <c r="T1150" t="str">
        <f t="shared" si="106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2"/>
        <v>42537.71025462963</v>
      </c>
      <c r="K1151">
        <v>1463504566</v>
      </c>
      <c r="L1151" s="10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7"/>
        <v>1.5E-3</v>
      </c>
      <c r="R1151" s="6">
        <f t="shared" si="104"/>
        <v>37.5</v>
      </c>
      <c r="S1151" t="str">
        <f t="shared" si="105"/>
        <v>food</v>
      </c>
      <c r="T1151" t="str">
        <f t="shared" si="106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2"/>
        <v>42377.954571759255</v>
      </c>
      <c r="K1152">
        <v>1447109675</v>
      </c>
      <c r="L1152" s="10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7"/>
        <v>0.1008</v>
      </c>
      <c r="R1152" s="6">
        <f t="shared" si="104"/>
        <v>42</v>
      </c>
      <c r="S1152" t="str">
        <f t="shared" si="105"/>
        <v>food</v>
      </c>
      <c r="T1152" t="str">
        <f t="shared" si="106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2"/>
        <v>42254.102581018517</v>
      </c>
      <c r="K1153">
        <v>1439000863</v>
      </c>
      <c r="L1153" s="10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7"/>
        <v>0</v>
      </c>
      <c r="R1153" s="6" t="e">
        <f t="shared" si="104"/>
        <v>#DIV/0!</v>
      </c>
      <c r="S1153" t="str">
        <f t="shared" si="105"/>
        <v>food</v>
      </c>
      <c r="T1153" t="str">
        <f t="shared" si="106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ref="J1154:J1217" si="108">(((I1154/60)/60)/24)+DATE(1970,1,1)</f>
        <v>42139.709629629629</v>
      </c>
      <c r="K1154">
        <v>1429117312</v>
      </c>
      <c r="L1154" s="10">
        <f t="shared" ref="L1154:L1217" si="109"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7"/>
        <v>5.6937500000000002E-2</v>
      </c>
      <c r="R1154" s="6">
        <f t="shared" ref="R1154:R1217" si="110">E1154/N1154</f>
        <v>60.733333333333334</v>
      </c>
      <c r="S1154" t="str">
        <f t="shared" ref="S1154:S1217" si="111">LEFT(P1154,SEARCH("/",P1154)-1)</f>
        <v>food</v>
      </c>
      <c r="T1154" t="str">
        <f t="shared" ref="T1154:T1217" si="112">RIGHT(P1154,LEN(P1154)-SEARCH("/",P1154))</f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si="108"/>
        <v>42173.714178240742</v>
      </c>
      <c r="K1155">
        <v>1432055305</v>
      </c>
      <c r="L1155" s="10">
        <f t="shared" si="109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3">IF(D1155=0,0%,(E1155/D1155))</f>
        <v>6.2500000000000003E-3</v>
      </c>
      <c r="R1155" s="6">
        <f t="shared" si="110"/>
        <v>50</v>
      </c>
      <c r="S1155" t="str">
        <f t="shared" si="111"/>
        <v>food</v>
      </c>
      <c r="T1155" t="str">
        <f t="shared" si="112"/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08"/>
        <v>42253.108865740738</v>
      </c>
      <c r="K1156">
        <v>1438915006</v>
      </c>
      <c r="L1156" s="10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3"/>
        <v>6.5000000000000002E-2</v>
      </c>
      <c r="R1156" s="6">
        <f t="shared" si="110"/>
        <v>108.33333333333333</v>
      </c>
      <c r="S1156" t="str">
        <f t="shared" si="111"/>
        <v>food</v>
      </c>
      <c r="T1156" t="str">
        <f t="shared" si="112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08"/>
        <v>41865.763981481483</v>
      </c>
      <c r="K1157">
        <v>1405448408</v>
      </c>
      <c r="L1157" s="10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3"/>
        <v>7.5199999999999998E-3</v>
      </c>
      <c r="R1157" s="6">
        <f t="shared" si="110"/>
        <v>23.5</v>
      </c>
      <c r="S1157" t="str">
        <f t="shared" si="111"/>
        <v>food</v>
      </c>
      <c r="T1157" t="str">
        <f t="shared" si="112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08"/>
        <v>42059.07131944444</v>
      </c>
      <c r="K1158">
        <v>1422150162</v>
      </c>
      <c r="L1158" s="10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3"/>
        <v>0</v>
      </c>
      <c r="R1158" s="6" t="e">
        <f t="shared" si="110"/>
        <v>#DIV/0!</v>
      </c>
      <c r="S1158" t="str">
        <f t="shared" si="111"/>
        <v>food</v>
      </c>
      <c r="T1158" t="str">
        <f t="shared" si="112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08"/>
        <v>41978.669907407413</v>
      </c>
      <c r="K1159">
        <v>1412607880</v>
      </c>
      <c r="L1159" s="10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3"/>
        <v>1.5100000000000001E-2</v>
      </c>
      <c r="R1159" s="6">
        <f t="shared" si="110"/>
        <v>50.333333333333336</v>
      </c>
      <c r="S1159" t="str">
        <f t="shared" si="111"/>
        <v>food</v>
      </c>
      <c r="T1159" t="str">
        <f t="shared" si="112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08"/>
        <v>41982.09175925926</v>
      </c>
      <c r="K1160">
        <v>1415499128</v>
      </c>
      <c r="L1160" s="10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3"/>
        <v>4.6666666666666671E-3</v>
      </c>
      <c r="R1160" s="6">
        <f t="shared" si="110"/>
        <v>11.666666666666666</v>
      </c>
      <c r="S1160" t="str">
        <f t="shared" si="111"/>
        <v>food</v>
      </c>
      <c r="T1160" t="str">
        <f t="shared" si="112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08"/>
        <v>42185.65625</v>
      </c>
      <c r="K1161">
        <v>1433006765</v>
      </c>
      <c r="L1161" s="10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3"/>
        <v>0</v>
      </c>
      <c r="R1161" s="6" t="e">
        <f t="shared" si="110"/>
        <v>#DIV/0!</v>
      </c>
      <c r="S1161" t="str">
        <f t="shared" si="111"/>
        <v>food</v>
      </c>
      <c r="T1161" t="str">
        <f t="shared" si="112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08"/>
        <v>42091.113263888896</v>
      </c>
      <c r="K1162">
        <v>1424922186</v>
      </c>
      <c r="L1162" s="10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3"/>
        <v>3.85E-2</v>
      </c>
      <c r="R1162" s="6">
        <f t="shared" si="110"/>
        <v>60.789473684210527</v>
      </c>
      <c r="S1162" t="str">
        <f t="shared" si="111"/>
        <v>food</v>
      </c>
      <c r="T1162" t="str">
        <f t="shared" si="112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08"/>
        <v>42143.629502314812</v>
      </c>
      <c r="K1163">
        <v>1430233589</v>
      </c>
      <c r="L1163" s="10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3"/>
        <v>0</v>
      </c>
      <c r="R1163" s="6" t="e">
        <f t="shared" si="110"/>
        <v>#DIV/0!</v>
      </c>
      <c r="S1163" t="str">
        <f t="shared" si="111"/>
        <v>food</v>
      </c>
      <c r="T1163" t="str">
        <f t="shared" si="112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08"/>
        <v>41907.683611111112</v>
      </c>
      <c r="K1164">
        <v>1408983864</v>
      </c>
      <c r="L1164" s="10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3"/>
        <v>5.8333333333333338E-4</v>
      </c>
      <c r="R1164" s="6">
        <f t="shared" si="110"/>
        <v>17.5</v>
      </c>
      <c r="S1164" t="str">
        <f t="shared" si="111"/>
        <v>food</v>
      </c>
      <c r="T1164" t="str">
        <f t="shared" si="112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08"/>
        <v>41860.723611111112</v>
      </c>
      <c r="K1165">
        <v>1405012920</v>
      </c>
      <c r="L1165" s="10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3"/>
        <v>0</v>
      </c>
      <c r="R1165" s="6" t="e">
        <f t="shared" si="110"/>
        <v>#DIV/0!</v>
      </c>
      <c r="S1165" t="str">
        <f t="shared" si="111"/>
        <v>food</v>
      </c>
      <c r="T1165" t="str">
        <f t="shared" si="112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08"/>
        <v>42539.724328703705</v>
      </c>
      <c r="K1166">
        <v>1463678582</v>
      </c>
      <c r="L1166" s="10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3"/>
        <v>0</v>
      </c>
      <c r="R1166" s="6" t="e">
        <f t="shared" si="110"/>
        <v>#DIV/0!</v>
      </c>
      <c r="S1166" t="str">
        <f t="shared" si="111"/>
        <v>food</v>
      </c>
      <c r="T1166" t="str">
        <f t="shared" si="112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08"/>
        <v>41826.214467592588</v>
      </c>
      <c r="K1167">
        <v>1401685730</v>
      </c>
      <c r="L1167" s="10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3"/>
        <v>0.20705000000000001</v>
      </c>
      <c r="R1167" s="6">
        <f t="shared" si="110"/>
        <v>82.82</v>
      </c>
      <c r="S1167" t="str">
        <f t="shared" si="111"/>
        <v>food</v>
      </c>
      <c r="T1167" t="str">
        <f t="shared" si="112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08"/>
        <v>42181.166666666672</v>
      </c>
      <c r="K1168">
        <v>1432640342</v>
      </c>
      <c r="L1168" s="10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3"/>
        <v>0.19139999999999999</v>
      </c>
      <c r="R1168" s="6">
        <f t="shared" si="110"/>
        <v>358.875</v>
      </c>
      <c r="S1168" t="str">
        <f t="shared" si="111"/>
        <v>food</v>
      </c>
      <c r="T1168" t="str">
        <f t="shared" si="112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08"/>
        <v>41894.734895833331</v>
      </c>
      <c r="K1169">
        <v>1407865095</v>
      </c>
      <c r="L1169" s="10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3"/>
        <v>1.6316666666666667E-2</v>
      </c>
      <c r="R1169" s="6">
        <f t="shared" si="110"/>
        <v>61.1875</v>
      </c>
      <c r="S1169" t="str">
        <f t="shared" si="111"/>
        <v>food</v>
      </c>
      <c r="T1169" t="str">
        <f t="shared" si="112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08"/>
        <v>42635.053993055553</v>
      </c>
      <c r="K1170">
        <v>1471915065</v>
      </c>
      <c r="L1170" s="10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3"/>
        <v>5.6666666666666664E-2</v>
      </c>
      <c r="R1170" s="6">
        <f t="shared" si="110"/>
        <v>340</v>
      </c>
      <c r="S1170" t="str">
        <f t="shared" si="111"/>
        <v>food</v>
      </c>
      <c r="T1170" t="str">
        <f t="shared" si="112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08"/>
        <v>42057.353738425925</v>
      </c>
      <c r="K1171">
        <v>1422001763</v>
      </c>
      <c r="L1171" s="10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3"/>
        <v>1.6999999999999999E-3</v>
      </c>
      <c r="R1171" s="6">
        <f t="shared" si="110"/>
        <v>5.666666666666667</v>
      </c>
      <c r="S1171" t="str">
        <f t="shared" si="111"/>
        <v>food</v>
      </c>
      <c r="T1171" t="str">
        <f t="shared" si="112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08"/>
        <v>42154.893182870372</v>
      </c>
      <c r="K1172">
        <v>1430429171</v>
      </c>
      <c r="L1172" s="10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3"/>
        <v>4.0000000000000001E-3</v>
      </c>
      <c r="R1172" s="6">
        <f t="shared" si="110"/>
        <v>50</v>
      </c>
      <c r="S1172" t="str">
        <f t="shared" si="111"/>
        <v>food</v>
      </c>
      <c r="T1172" t="str">
        <f t="shared" si="112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08"/>
        <v>41956.846377314811</v>
      </c>
      <c r="K1173">
        <v>1414351127</v>
      </c>
      <c r="L1173" s="10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3"/>
        <v>1E-3</v>
      </c>
      <c r="R1173" s="6">
        <f t="shared" si="110"/>
        <v>25</v>
      </c>
      <c r="S1173" t="str">
        <f t="shared" si="111"/>
        <v>food</v>
      </c>
      <c r="T1173" t="str">
        <f t="shared" si="112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08"/>
        <v>41871.682314814818</v>
      </c>
      <c r="K1174">
        <v>1405959752</v>
      </c>
      <c r="L1174" s="10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3"/>
        <v>0</v>
      </c>
      <c r="R1174" s="6" t="e">
        <f t="shared" si="110"/>
        <v>#DIV/0!</v>
      </c>
      <c r="S1174" t="str">
        <f t="shared" si="111"/>
        <v>food</v>
      </c>
      <c r="T1174" t="str">
        <f t="shared" si="112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08"/>
        <v>42219.185844907406</v>
      </c>
      <c r="K1175">
        <v>1435552057</v>
      </c>
      <c r="L1175" s="10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3"/>
        <v>2.4000000000000001E-4</v>
      </c>
      <c r="R1175" s="6">
        <f t="shared" si="110"/>
        <v>30</v>
      </c>
      <c r="S1175" t="str">
        <f t="shared" si="111"/>
        <v>food</v>
      </c>
      <c r="T1175" t="str">
        <f t="shared" si="112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08"/>
        <v>42498.84174768519</v>
      </c>
      <c r="K1176">
        <v>1460146327</v>
      </c>
      <c r="L1176" s="10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3"/>
        <v>5.906666666666667E-2</v>
      </c>
      <c r="R1176" s="6">
        <f t="shared" si="110"/>
        <v>46.631578947368418</v>
      </c>
      <c r="S1176" t="str">
        <f t="shared" si="111"/>
        <v>food</v>
      </c>
      <c r="T1176" t="str">
        <f t="shared" si="112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08"/>
        <v>42200.728460648148</v>
      </c>
      <c r="K1177">
        <v>1434389339</v>
      </c>
      <c r="L1177" s="10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3"/>
        <v>2.9250000000000002E-2</v>
      </c>
      <c r="R1177" s="6">
        <f t="shared" si="110"/>
        <v>65</v>
      </c>
      <c r="S1177" t="str">
        <f t="shared" si="111"/>
        <v>food</v>
      </c>
      <c r="T1177" t="str">
        <f t="shared" si="112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08"/>
        <v>42800.541666666672</v>
      </c>
      <c r="K1178">
        <v>1484094498</v>
      </c>
      <c r="L1178" s="10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3"/>
        <v>5.7142857142857142E-5</v>
      </c>
      <c r="R1178" s="6">
        <f t="shared" si="110"/>
        <v>10</v>
      </c>
      <c r="S1178" t="str">
        <f t="shared" si="111"/>
        <v>food</v>
      </c>
      <c r="T1178" t="str">
        <f t="shared" si="112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08"/>
        <v>41927.660833333335</v>
      </c>
      <c r="K1179">
        <v>1410796296</v>
      </c>
      <c r="L1179" s="10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3"/>
        <v>0</v>
      </c>
      <c r="R1179" s="6" t="e">
        <f t="shared" si="110"/>
        <v>#DIV/0!</v>
      </c>
      <c r="S1179" t="str">
        <f t="shared" si="111"/>
        <v>food</v>
      </c>
      <c r="T1179" t="str">
        <f t="shared" si="112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08"/>
        <v>41867.905694444446</v>
      </c>
      <c r="K1180">
        <v>1405633452</v>
      </c>
      <c r="L1180" s="10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3"/>
        <v>6.666666666666667E-5</v>
      </c>
      <c r="R1180" s="6">
        <f t="shared" si="110"/>
        <v>5</v>
      </c>
      <c r="S1180" t="str">
        <f t="shared" si="111"/>
        <v>food</v>
      </c>
      <c r="T1180" t="str">
        <f t="shared" si="112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08"/>
        <v>42305.720219907409</v>
      </c>
      <c r="K1181">
        <v>1443460627</v>
      </c>
      <c r="L1181" s="10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3"/>
        <v>5.3333333333333337E-2</v>
      </c>
      <c r="R1181" s="6">
        <f t="shared" si="110"/>
        <v>640</v>
      </c>
      <c r="S1181" t="str">
        <f t="shared" si="111"/>
        <v>food</v>
      </c>
      <c r="T1181" t="str">
        <f t="shared" si="112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08"/>
        <v>41818.806875000002</v>
      </c>
      <c r="K1182">
        <v>1400786514</v>
      </c>
      <c r="L1182" s="10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3"/>
        <v>0.11749999999999999</v>
      </c>
      <c r="R1182" s="6">
        <f t="shared" si="110"/>
        <v>69.117647058823536</v>
      </c>
      <c r="S1182" t="str">
        <f t="shared" si="111"/>
        <v>food</v>
      </c>
      <c r="T1182" t="str">
        <f t="shared" si="112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08"/>
        <v>42064.339363425926</v>
      </c>
      <c r="K1183">
        <v>1422605321</v>
      </c>
      <c r="L1183" s="10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3"/>
        <v>8.0000000000000007E-5</v>
      </c>
      <c r="R1183" s="6">
        <f t="shared" si="110"/>
        <v>1.3333333333333333</v>
      </c>
      <c r="S1183" t="str">
        <f t="shared" si="111"/>
        <v>food</v>
      </c>
      <c r="T1183" t="str">
        <f t="shared" si="112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08"/>
        <v>42747.695833333331</v>
      </c>
      <c r="K1184">
        <v>1482609088</v>
      </c>
      <c r="L1184" s="10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3"/>
        <v>4.2000000000000003E-2</v>
      </c>
      <c r="R1184" s="6">
        <f t="shared" si="110"/>
        <v>10.5</v>
      </c>
      <c r="S1184" t="str">
        <f t="shared" si="111"/>
        <v>food</v>
      </c>
      <c r="T1184" t="str">
        <f t="shared" si="112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08"/>
        <v>42676.165972222225</v>
      </c>
      <c r="K1185">
        <v>1476391223</v>
      </c>
      <c r="L1185" s="10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3"/>
        <v>0.04</v>
      </c>
      <c r="R1185" s="6">
        <f t="shared" si="110"/>
        <v>33.333333333333336</v>
      </c>
      <c r="S1185" t="str">
        <f t="shared" si="111"/>
        <v>food</v>
      </c>
      <c r="T1185" t="str">
        <f t="shared" si="112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08"/>
        <v>42772.599664351852</v>
      </c>
      <c r="K1186">
        <v>1483712611</v>
      </c>
      <c r="L1186" s="10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3"/>
        <v>1.0493636363636363</v>
      </c>
      <c r="R1186" s="6">
        <f t="shared" si="110"/>
        <v>61.562666666666665</v>
      </c>
      <c r="S1186" t="str">
        <f t="shared" si="111"/>
        <v>photography</v>
      </c>
      <c r="T1186" t="str">
        <f t="shared" si="112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08"/>
        <v>42163.166666666672</v>
      </c>
      <c r="K1187">
        <v>1430945149</v>
      </c>
      <c r="L1187" s="10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3"/>
        <v>1.0544</v>
      </c>
      <c r="R1187" s="6">
        <f t="shared" si="110"/>
        <v>118.73873873873873</v>
      </c>
      <c r="S1187" t="str">
        <f t="shared" si="111"/>
        <v>photography</v>
      </c>
      <c r="T1187" t="str">
        <f t="shared" si="112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08"/>
        <v>42156.945833333331</v>
      </c>
      <c r="K1188">
        <v>1430340195</v>
      </c>
      <c r="L1188" s="10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3"/>
        <v>1.0673333333333332</v>
      </c>
      <c r="R1188" s="6">
        <f t="shared" si="110"/>
        <v>65.081300813008127</v>
      </c>
      <c r="S1188" t="str">
        <f t="shared" si="111"/>
        <v>photography</v>
      </c>
      <c r="T1188" t="str">
        <f t="shared" si="112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08"/>
        <v>42141.75</v>
      </c>
      <c r="K1189">
        <v>1429133323</v>
      </c>
      <c r="L1189" s="10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3"/>
        <v>1.0412571428571429</v>
      </c>
      <c r="R1189" s="6">
        <f t="shared" si="110"/>
        <v>130.15714285714284</v>
      </c>
      <c r="S1189" t="str">
        <f t="shared" si="111"/>
        <v>photography</v>
      </c>
      <c r="T1189" t="str">
        <f t="shared" si="112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08"/>
        <v>42732.700694444444</v>
      </c>
      <c r="K1190">
        <v>1481129340</v>
      </c>
      <c r="L1190" s="10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3"/>
        <v>1.6054999999999999</v>
      </c>
      <c r="R1190" s="6">
        <f t="shared" si="110"/>
        <v>37.776470588235291</v>
      </c>
      <c r="S1190" t="str">
        <f t="shared" si="111"/>
        <v>photography</v>
      </c>
      <c r="T1190" t="str">
        <f t="shared" si="112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08"/>
        <v>42550.979108796295</v>
      </c>
      <c r="K1191">
        <v>1465428595</v>
      </c>
      <c r="L1191" s="10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3"/>
        <v>1.0777777777777777</v>
      </c>
      <c r="R1191" s="6">
        <f t="shared" si="110"/>
        <v>112.79069767441861</v>
      </c>
      <c r="S1191" t="str">
        <f t="shared" si="111"/>
        <v>photography</v>
      </c>
      <c r="T1191" t="str">
        <f t="shared" si="112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08"/>
        <v>41882.665798611109</v>
      </c>
      <c r="K1192">
        <v>1406908725</v>
      </c>
      <c r="L1192" s="10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3"/>
        <v>1.35</v>
      </c>
      <c r="R1192" s="6">
        <f t="shared" si="110"/>
        <v>51.92307692307692</v>
      </c>
      <c r="S1192" t="str">
        <f t="shared" si="111"/>
        <v>photography</v>
      </c>
      <c r="T1192" t="str">
        <f t="shared" si="112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08"/>
        <v>42449.562037037031</v>
      </c>
      <c r="K1193">
        <v>1455892160</v>
      </c>
      <c r="L1193" s="10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3"/>
        <v>1.0907407407407408</v>
      </c>
      <c r="R1193" s="6">
        <f t="shared" si="110"/>
        <v>89.242424242424249</v>
      </c>
      <c r="S1193" t="str">
        <f t="shared" si="111"/>
        <v>photography</v>
      </c>
      <c r="T1193" t="str">
        <f t="shared" si="112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08"/>
        <v>42777.506689814814</v>
      </c>
      <c r="K1194">
        <v>1484222978</v>
      </c>
      <c r="L1194" s="10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3"/>
        <v>2.9</v>
      </c>
      <c r="R1194" s="6">
        <f t="shared" si="110"/>
        <v>19.333333333333332</v>
      </c>
      <c r="S1194" t="str">
        <f t="shared" si="111"/>
        <v>photography</v>
      </c>
      <c r="T1194" t="str">
        <f t="shared" si="112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08"/>
        <v>42469.734409722223</v>
      </c>
      <c r="K1195">
        <v>1455043053</v>
      </c>
      <c r="L1195" s="10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3"/>
        <v>1.0395714285714286</v>
      </c>
      <c r="R1195" s="6">
        <f t="shared" si="110"/>
        <v>79.967032967032964</v>
      </c>
      <c r="S1195" t="str">
        <f t="shared" si="111"/>
        <v>photography</v>
      </c>
      <c r="T1195" t="str">
        <f t="shared" si="112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08"/>
        <v>42102.488182870366</v>
      </c>
      <c r="K1196">
        <v>1425901379</v>
      </c>
      <c r="L1196" s="10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3"/>
        <v>3.2223999999999999</v>
      </c>
      <c r="R1196" s="6">
        <f t="shared" si="110"/>
        <v>56.414565826330531</v>
      </c>
      <c r="S1196" t="str">
        <f t="shared" si="111"/>
        <v>photography</v>
      </c>
      <c r="T1196" t="str">
        <f t="shared" si="112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08"/>
        <v>42358.375</v>
      </c>
      <c r="K1197">
        <v>1445415653</v>
      </c>
      <c r="L1197" s="10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3"/>
        <v>1.35</v>
      </c>
      <c r="R1197" s="6">
        <f t="shared" si="110"/>
        <v>79.411764705882348</v>
      </c>
      <c r="S1197" t="str">
        <f t="shared" si="111"/>
        <v>photography</v>
      </c>
      <c r="T1197" t="str">
        <f t="shared" si="112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08"/>
        <v>42356.818738425922</v>
      </c>
      <c r="K1198">
        <v>1447875539</v>
      </c>
      <c r="L1198" s="10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3"/>
        <v>2.6991034482758622</v>
      </c>
      <c r="R1198" s="6">
        <f t="shared" si="110"/>
        <v>76.439453125</v>
      </c>
      <c r="S1198" t="str">
        <f t="shared" si="111"/>
        <v>photography</v>
      </c>
      <c r="T1198" t="str">
        <f t="shared" si="112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08"/>
        <v>42534.249305555553</v>
      </c>
      <c r="K1199">
        <v>1463155034</v>
      </c>
      <c r="L1199" s="10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3"/>
        <v>2.5329333333333333</v>
      </c>
      <c r="R1199" s="6">
        <f t="shared" si="110"/>
        <v>121</v>
      </c>
      <c r="S1199" t="str">
        <f t="shared" si="111"/>
        <v>photography</v>
      </c>
      <c r="T1199" t="str">
        <f t="shared" si="112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08"/>
        <v>42369.125</v>
      </c>
      <c r="K1200">
        <v>1448463086</v>
      </c>
      <c r="L1200" s="10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3"/>
        <v>2.6059999999999999</v>
      </c>
      <c r="R1200" s="6">
        <f t="shared" si="110"/>
        <v>54.616766467065865</v>
      </c>
      <c r="S1200" t="str">
        <f t="shared" si="111"/>
        <v>photography</v>
      </c>
      <c r="T1200" t="str">
        <f t="shared" si="112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08"/>
        <v>42193.770833333328</v>
      </c>
      <c r="K1201">
        <v>1433615400</v>
      </c>
      <c r="L1201" s="10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3"/>
        <v>1.0131677953348381</v>
      </c>
      <c r="R1201" s="6">
        <f t="shared" si="110"/>
        <v>299.22222222222223</v>
      </c>
      <c r="S1201" t="str">
        <f t="shared" si="111"/>
        <v>photography</v>
      </c>
      <c r="T1201" t="str">
        <f t="shared" si="112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08"/>
        <v>42110.477500000001</v>
      </c>
      <c r="K1202">
        <v>1427369256</v>
      </c>
      <c r="L1202" s="10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3"/>
        <v>1.2560416666666667</v>
      </c>
      <c r="R1202" s="6">
        <f t="shared" si="110"/>
        <v>58.533980582524272</v>
      </c>
      <c r="S1202" t="str">
        <f t="shared" si="111"/>
        <v>photography</v>
      </c>
      <c r="T1202" t="str">
        <f t="shared" si="112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08"/>
        <v>42566.60701388889</v>
      </c>
      <c r="K1203">
        <v>1466001246</v>
      </c>
      <c r="L1203" s="10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3"/>
        <v>1.0243783333333334</v>
      </c>
      <c r="R1203" s="6">
        <f t="shared" si="110"/>
        <v>55.371801801801809</v>
      </c>
      <c r="S1203" t="str">
        <f t="shared" si="111"/>
        <v>photography</v>
      </c>
      <c r="T1203" t="str">
        <f t="shared" si="112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08"/>
        <v>42182.288819444439</v>
      </c>
      <c r="K1204">
        <v>1432796154</v>
      </c>
      <c r="L1204" s="10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3"/>
        <v>1.99244</v>
      </c>
      <c r="R1204" s="6">
        <f t="shared" si="110"/>
        <v>183.80442804428046</v>
      </c>
      <c r="S1204" t="str">
        <f t="shared" si="111"/>
        <v>photography</v>
      </c>
      <c r="T1204" t="str">
        <f t="shared" si="112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08"/>
        <v>42155.614895833336</v>
      </c>
      <c r="K1205">
        <v>1430491527</v>
      </c>
      <c r="L1205" s="10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3"/>
        <v>1.0245398773006136</v>
      </c>
      <c r="R1205" s="6">
        <f t="shared" si="110"/>
        <v>165.34653465346534</v>
      </c>
      <c r="S1205" t="str">
        <f t="shared" si="111"/>
        <v>photography</v>
      </c>
      <c r="T1205" t="str">
        <f t="shared" si="112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08"/>
        <v>42342.208333333328</v>
      </c>
      <c r="K1206">
        <v>1445363833</v>
      </c>
      <c r="L1206" s="10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3"/>
        <v>1.0294615384615384</v>
      </c>
      <c r="R1206" s="6">
        <f t="shared" si="110"/>
        <v>234.78947368421052</v>
      </c>
      <c r="S1206" t="str">
        <f t="shared" si="111"/>
        <v>photography</v>
      </c>
      <c r="T1206" t="str">
        <f t="shared" si="112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08"/>
        <v>42168.506377314814</v>
      </c>
      <c r="K1207">
        <v>1431605351</v>
      </c>
      <c r="L1207" s="10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3"/>
        <v>1.0086153846153847</v>
      </c>
      <c r="R1207" s="6">
        <f t="shared" si="110"/>
        <v>211.48387096774192</v>
      </c>
      <c r="S1207" t="str">
        <f t="shared" si="111"/>
        <v>photography</v>
      </c>
      <c r="T1207" t="str">
        <f t="shared" si="112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08"/>
        <v>42805.561805555553</v>
      </c>
      <c r="K1208">
        <v>1486406253</v>
      </c>
      <c r="L1208" s="10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3"/>
        <v>1.1499999999999999</v>
      </c>
      <c r="R1208" s="6">
        <f t="shared" si="110"/>
        <v>32.34375</v>
      </c>
      <c r="S1208" t="str">
        <f t="shared" si="111"/>
        <v>photography</v>
      </c>
      <c r="T1208" t="str">
        <f t="shared" si="112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08"/>
        <v>42460.416666666672</v>
      </c>
      <c r="K1209">
        <v>1456827573</v>
      </c>
      <c r="L1209" s="10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3"/>
        <v>1.0416766467065868</v>
      </c>
      <c r="R1209" s="6">
        <f t="shared" si="110"/>
        <v>123.37588652482269</v>
      </c>
      <c r="S1209" t="str">
        <f t="shared" si="111"/>
        <v>photography</v>
      </c>
      <c r="T1209" t="str">
        <f t="shared" si="112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08"/>
        <v>42453.667407407411</v>
      </c>
      <c r="K1210">
        <v>1456246864</v>
      </c>
      <c r="L1210" s="10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3"/>
        <v>1.5529999999999999</v>
      </c>
      <c r="R1210" s="6">
        <f t="shared" si="110"/>
        <v>207.06666666666666</v>
      </c>
      <c r="S1210" t="str">
        <f t="shared" si="111"/>
        <v>photography</v>
      </c>
      <c r="T1210" t="str">
        <f t="shared" si="112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08"/>
        <v>42791.846122685187</v>
      </c>
      <c r="K1211">
        <v>1485461905</v>
      </c>
      <c r="L1211" s="10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3"/>
        <v>1.06</v>
      </c>
      <c r="R1211" s="6">
        <f t="shared" si="110"/>
        <v>138.2608695652174</v>
      </c>
      <c r="S1211" t="str">
        <f t="shared" si="111"/>
        <v>photography</v>
      </c>
      <c r="T1211" t="str">
        <f t="shared" si="112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08"/>
        <v>42155.875</v>
      </c>
      <c r="K1212">
        <v>1431124572</v>
      </c>
      <c r="L1212" s="10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3"/>
        <v>2.5431499999999998</v>
      </c>
      <c r="R1212" s="6">
        <f t="shared" si="110"/>
        <v>493.81553398058253</v>
      </c>
      <c r="S1212" t="str">
        <f t="shared" si="111"/>
        <v>photography</v>
      </c>
      <c r="T1212" t="str">
        <f t="shared" si="112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08"/>
        <v>42530.866446759261</v>
      </c>
      <c r="K1213">
        <v>1464209261</v>
      </c>
      <c r="L1213" s="10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3"/>
        <v>1.0109999999999999</v>
      </c>
      <c r="R1213" s="6">
        <f t="shared" si="110"/>
        <v>168.5</v>
      </c>
      <c r="S1213" t="str">
        <f t="shared" si="111"/>
        <v>photography</v>
      </c>
      <c r="T1213" t="str">
        <f t="shared" si="112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08"/>
        <v>42335.041666666672</v>
      </c>
      <c r="K1214">
        <v>1447195695</v>
      </c>
      <c r="L1214" s="10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3"/>
        <v>1.2904</v>
      </c>
      <c r="R1214" s="6">
        <f t="shared" si="110"/>
        <v>38.867469879518069</v>
      </c>
      <c r="S1214" t="str">
        <f t="shared" si="111"/>
        <v>photography</v>
      </c>
      <c r="T1214" t="str">
        <f t="shared" si="112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08"/>
        <v>42766.755787037036</v>
      </c>
      <c r="K1215">
        <v>1482862100</v>
      </c>
      <c r="L1215" s="10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3"/>
        <v>1.0223076923076924</v>
      </c>
      <c r="R1215" s="6">
        <f t="shared" si="110"/>
        <v>61.527777777777779</v>
      </c>
      <c r="S1215" t="str">
        <f t="shared" si="111"/>
        <v>photography</v>
      </c>
      <c r="T1215" t="str">
        <f t="shared" si="112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08"/>
        <v>42164.840335648143</v>
      </c>
      <c r="K1216">
        <v>1428696605</v>
      </c>
      <c r="L1216" s="10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3"/>
        <v>1.3180000000000001</v>
      </c>
      <c r="R1216" s="6">
        <f t="shared" si="110"/>
        <v>105.44</v>
      </c>
      <c r="S1216" t="str">
        <f t="shared" si="111"/>
        <v>photography</v>
      </c>
      <c r="T1216" t="str">
        <f t="shared" si="112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08"/>
        <v>41789.923101851848</v>
      </c>
      <c r="K1217">
        <v>1398895756</v>
      </c>
      <c r="L1217" s="10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3"/>
        <v>7.8608020000000005</v>
      </c>
      <c r="R1217" s="6">
        <f t="shared" si="110"/>
        <v>71.592003642987251</v>
      </c>
      <c r="S1217" t="str">
        <f t="shared" si="111"/>
        <v>photography</v>
      </c>
      <c r="T1217" t="str">
        <f t="shared" si="112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ref="J1218:J1281" si="114">(((I1218/60)/60)/24)+DATE(1970,1,1)</f>
        <v>42279.960416666669</v>
      </c>
      <c r="K1218">
        <v>1441032457</v>
      </c>
      <c r="L1218" s="10">
        <f t="shared" ref="L1218:L1281" si="115">(((K1218/60)/60)/24)+DATE(1970,1,1)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3"/>
        <v>1.4570000000000001</v>
      </c>
      <c r="R1218" s="6">
        <f t="shared" ref="R1218:R1281" si="116">E1218/N1218</f>
        <v>91.882882882882882</v>
      </c>
      <c r="S1218" t="str">
        <f t="shared" ref="S1218:S1281" si="117">LEFT(P1218,SEARCH("/",P1218)-1)</f>
        <v>photography</v>
      </c>
      <c r="T1218" t="str">
        <f t="shared" ref="T1218:T1281" si="118">RIGHT(P1218,LEN(P1218)-SEARCH("/",P1218))</f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si="114"/>
        <v>42565.809490740736</v>
      </c>
      <c r="K1219">
        <v>1465932340</v>
      </c>
      <c r="L1219" s="10">
        <f t="shared" si="115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9">IF(D1219=0,0%,(E1219/D1219))</f>
        <v>1.026</v>
      </c>
      <c r="R1219" s="6">
        <f t="shared" si="116"/>
        <v>148.57377049180329</v>
      </c>
      <c r="S1219" t="str">
        <f t="shared" si="117"/>
        <v>photography</v>
      </c>
      <c r="T1219" t="str">
        <f t="shared" si="118"/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4"/>
        <v>42309.125</v>
      </c>
      <c r="K1220">
        <v>1443714800</v>
      </c>
      <c r="L1220" s="10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9"/>
        <v>1.7227777777777777</v>
      </c>
      <c r="R1220" s="6">
        <f t="shared" si="116"/>
        <v>174.2134831460674</v>
      </c>
      <c r="S1220" t="str">
        <f t="shared" si="117"/>
        <v>photography</v>
      </c>
      <c r="T1220" t="str">
        <f t="shared" si="118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4"/>
        <v>42663.461956018517</v>
      </c>
      <c r="K1221">
        <v>1474369513</v>
      </c>
      <c r="L1221" s="10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9"/>
        <v>1.5916819571865444</v>
      </c>
      <c r="R1221" s="6">
        <f t="shared" si="116"/>
        <v>102.86166007905139</v>
      </c>
      <c r="S1221" t="str">
        <f t="shared" si="117"/>
        <v>photography</v>
      </c>
      <c r="T1221" t="str">
        <f t="shared" si="118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4"/>
        <v>42241.628611111111</v>
      </c>
      <c r="K1222">
        <v>1437923112</v>
      </c>
      <c r="L1222" s="10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9"/>
        <v>1.0376666666666667</v>
      </c>
      <c r="R1222" s="6">
        <f t="shared" si="116"/>
        <v>111.17857142857143</v>
      </c>
      <c r="S1222" t="str">
        <f t="shared" si="117"/>
        <v>photography</v>
      </c>
      <c r="T1222" t="str">
        <f t="shared" si="118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4"/>
        <v>42708</v>
      </c>
      <c r="K1223">
        <v>1478431488</v>
      </c>
      <c r="L1223" s="10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9"/>
        <v>1.1140954545454547</v>
      </c>
      <c r="R1223" s="6">
        <f t="shared" si="116"/>
        <v>23.796213592233013</v>
      </c>
      <c r="S1223" t="str">
        <f t="shared" si="117"/>
        <v>photography</v>
      </c>
      <c r="T1223" t="str">
        <f t="shared" si="118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4"/>
        <v>42461.166666666672</v>
      </c>
      <c r="K1224">
        <v>1456852647</v>
      </c>
      <c r="L1224" s="10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9"/>
        <v>2.80375</v>
      </c>
      <c r="R1224" s="6">
        <f t="shared" si="116"/>
        <v>81.268115942028984</v>
      </c>
      <c r="S1224" t="str">
        <f t="shared" si="117"/>
        <v>photography</v>
      </c>
      <c r="T1224" t="str">
        <f t="shared" si="118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4"/>
        <v>42684.218854166669</v>
      </c>
      <c r="K1225">
        <v>1476159309</v>
      </c>
      <c r="L1225" s="10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9"/>
        <v>1.1210606060606061</v>
      </c>
      <c r="R1225" s="6">
        <f t="shared" si="116"/>
        <v>116.21465968586388</v>
      </c>
      <c r="S1225" t="str">
        <f t="shared" si="117"/>
        <v>photography</v>
      </c>
      <c r="T1225" t="str">
        <f t="shared" si="118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4"/>
        <v>41796.549791666665</v>
      </c>
      <c r="K1226">
        <v>1396876302</v>
      </c>
      <c r="L1226" s="10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9"/>
        <v>7.0666666666666669E-2</v>
      </c>
      <c r="R1226" s="6">
        <f t="shared" si="116"/>
        <v>58.888888888888886</v>
      </c>
      <c r="S1226" t="str">
        <f t="shared" si="117"/>
        <v>music</v>
      </c>
      <c r="T1226" t="str">
        <f t="shared" si="118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4"/>
        <v>41569.905995370369</v>
      </c>
      <c r="K1227">
        <v>1377294278</v>
      </c>
      <c r="L1227" s="10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9"/>
        <v>4.3999999999999997E-2</v>
      </c>
      <c r="R1227" s="6">
        <f t="shared" si="116"/>
        <v>44</v>
      </c>
      <c r="S1227" t="str">
        <f t="shared" si="117"/>
        <v>music</v>
      </c>
      <c r="T1227" t="str">
        <f t="shared" si="118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4"/>
        <v>41750.041666666664</v>
      </c>
      <c r="K1228">
        <v>1395089981</v>
      </c>
      <c r="L1228" s="10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9"/>
        <v>3.8739999999999997E-2</v>
      </c>
      <c r="R1228" s="6">
        <f t="shared" si="116"/>
        <v>48.424999999999997</v>
      </c>
      <c r="S1228" t="str">
        <f t="shared" si="117"/>
        <v>music</v>
      </c>
      <c r="T1228" t="str">
        <f t="shared" si="118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4"/>
        <v>41858.291666666664</v>
      </c>
      <c r="K1229">
        <v>1404770616</v>
      </c>
      <c r="L1229" s="10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9"/>
        <v>0</v>
      </c>
      <c r="R1229" s="6" t="e">
        <f t="shared" si="116"/>
        <v>#DIV/0!</v>
      </c>
      <c r="S1229" t="str">
        <f t="shared" si="117"/>
        <v>music</v>
      </c>
      <c r="T1229" t="str">
        <f t="shared" si="118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4"/>
        <v>40814.729259259257</v>
      </c>
      <c r="K1230">
        <v>1312047008</v>
      </c>
      <c r="L1230" s="10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9"/>
        <v>0.29299999999999998</v>
      </c>
      <c r="R1230" s="6">
        <f t="shared" si="116"/>
        <v>61.041666666666664</v>
      </c>
      <c r="S1230" t="str">
        <f t="shared" si="117"/>
        <v>music</v>
      </c>
      <c r="T1230" t="str">
        <f t="shared" si="118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4"/>
        <v>41015.666666666664</v>
      </c>
      <c r="K1231">
        <v>1331982127</v>
      </c>
      <c r="L1231" s="10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9"/>
        <v>9.0909090909090905E-3</v>
      </c>
      <c r="R1231" s="6">
        <f t="shared" si="116"/>
        <v>25</v>
      </c>
      <c r="S1231" t="str">
        <f t="shared" si="117"/>
        <v>music</v>
      </c>
      <c r="T1231" t="str">
        <f t="shared" si="118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4"/>
        <v>40598.972569444442</v>
      </c>
      <c r="K1232">
        <v>1295997630</v>
      </c>
      <c r="L1232" s="10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9"/>
        <v>0</v>
      </c>
      <c r="R1232" s="6" t="e">
        <f t="shared" si="116"/>
        <v>#DIV/0!</v>
      </c>
      <c r="S1232" t="str">
        <f t="shared" si="117"/>
        <v>music</v>
      </c>
      <c r="T1232" t="str">
        <f t="shared" si="118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4"/>
        <v>42244.041666666672</v>
      </c>
      <c r="K1233">
        <v>1436394968</v>
      </c>
      <c r="L1233" s="10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9"/>
        <v>0</v>
      </c>
      <c r="R1233" s="6" t="e">
        <f t="shared" si="116"/>
        <v>#DIV/0!</v>
      </c>
      <c r="S1233" t="str">
        <f t="shared" si="117"/>
        <v>music</v>
      </c>
      <c r="T1233" t="str">
        <f t="shared" si="118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4"/>
        <v>41553.848032407412</v>
      </c>
      <c r="K1234">
        <v>1377030070</v>
      </c>
      <c r="L1234" s="10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9"/>
        <v>8.0000000000000002E-3</v>
      </c>
      <c r="R1234" s="6">
        <f t="shared" si="116"/>
        <v>40</v>
      </c>
      <c r="S1234" t="str">
        <f t="shared" si="117"/>
        <v>music</v>
      </c>
      <c r="T1234" t="str">
        <f t="shared" si="118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4"/>
        <v>40960.948773148149</v>
      </c>
      <c r="K1235">
        <v>1328049974</v>
      </c>
      <c r="L1235" s="10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9"/>
        <v>0.11600000000000001</v>
      </c>
      <c r="R1235" s="6">
        <f t="shared" si="116"/>
        <v>19.333333333333332</v>
      </c>
      <c r="S1235" t="str">
        <f t="shared" si="117"/>
        <v>music</v>
      </c>
      <c r="T1235" t="str">
        <f t="shared" si="118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4"/>
        <v>42037.788680555561</v>
      </c>
      <c r="K1236">
        <v>1420311342</v>
      </c>
      <c r="L1236" s="10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9"/>
        <v>0</v>
      </c>
      <c r="R1236" s="6" t="e">
        <f t="shared" si="116"/>
        <v>#DIV/0!</v>
      </c>
      <c r="S1236" t="str">
        <f t="shared" si="117"/>
        <v>music</v>
      </c>
      <c r="T1236" t="str">
        <f t="shared" si="118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4"/>
        <v>41623.135405092595</v>
      </c>
      <c r="K1237">
        <v>1383621299</v>
      </c>
      <c r="L1237" s="10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9"/>
        <v>2.787363950092912E-2</v>
      </c>
      <c r="R1237" s="6">
        <f t="shared" si="116"/>
        <v>35</v>
      </c>
      <c r="S1237" t="str">
        <f t="shared" si="117"/>
        <v>music</v>
      </c>
      <c r="T1237" t="str">
        <f t="shared" si="118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4"/>
        <v>41118.666666666664</v>
      </c>
      <c r="K1238">
        <v>1342801164</v>
      </c>
      <c r="L1238" s="10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9"/>
        <v>0</v>
      </c>
      <c r="R1238" s="6" t="e">
        <f t="shared" si="116"/>
        <v>#DIV/0!</v>
      </c>
      <c r="S1238" t="str">
        <f t="shared" si="117"/>
        <v>music</v>
      </c>
      <c r="T1238" t="str">
        <f t="shared" si="118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4"/>
        <v>41145.283159722225</v>
      </c>
      <c r="K1239">
        <v>1344062865</v>
      </c>
      <c r="L1239" s="10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9"/>
        <v>0</v>
      </c>
      <c r="R1239" s="6" t="e">
        <f t="shared" si="116"/>
        <v>#DIV/0!</v>
      </c>
      <c r="S1239" t="str">
        <f t="shared" si="117"/>
        <v>music</v>
      </c>
      <c r="T1239" t="str">
        <f t="shared" si="118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4"/>
        <v>40761.61037037037</v>
      </c>
      <c r="K1240">
        <v>1310049536</v>
      </c>
      <c r="L1240" s="10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9"/>
        <v>0.17799999999999999</v>
      </c>
      <c r="R1240" s="6">
        <f t="shared" si="116"/>
        <v>59.333333333333336</v>
      </c>
      <c r="S1240" t="str">
        <f t="shared" si="117"/>
        <v>music</v>
      </c>
      <c r="T1240" t="str">
        <f t="shared" si="118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4"/>
        <v>40913.962581018517</v>
      </c>
      <c r="K1241">
        <v>1323212767</v>
      </c>
      <c r="L1241" s="10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9"/>
        <v>0</v>
      </c>
      <c r="R1241" s="6" t="e">
        <f t="shared" si="116"/>
        <v>#DIV/0!</v>
      </c>
      <c r="S1241" t="str">
        <f t="shared" si="117"/>
        <v>music</v>
      </c>
      <c r="T1241" t="str">
        <f t="shared" si="118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4"/>
        <v>41467.910416666666</v>
      </c>
      <c r="K1242">
        <v>1368579457</v>
      </c>
      <c r="L1242" s="10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9"/>
        <v>3.0124999999999999E-2</v>
      </c>
      <c r="R1242" s="6">
        <f t="shared" si="116"/>
        <v>30.125</v>
      </c>
      <c r="S1242" t="str">
        <f t="shared" si="117"/>
        <v>music</v>
      </c>
      <c r="T1242" t="str">
        <f t="shared" si="118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4"/>
        <v>41946.249305555553</v>
      </c>
      <c r="K1243">
        <v>1413057980</v>
      </c>
      <c r="L1243" s="10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9"/>
        <v>0.50739999999999996</v>
      </c>
      <c r="R1243" s="6">
        <f t="shared" si="116"/>
        <v>74.617647058823536</v>
      </c>
      <c r="S1243" t="str">
        <f t="shared" si="117"/>
        <v>music</v>
      </c>
      <c r="T1243" t="str">
        <f t="shared" si="118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4"/>
        <v>40797.554166666669</v>
      </c>
      <c r="K1244">
        <v>1314417502</v>
      </c>
      <c r="L1244" s="10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9"/>
        <v>5.4884742041712408E-3</v>
      </c>
      <c r="R1244" s="6">
        <f t="shared" si="116"/>
        <v>5</v>
      </c>
      <c r="S1244" t="str">
        <f t="shared" si="117"/>
        <v>music</v>
      </c>
      <c r="T1244" t="str">
        <f t="shared" si="118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4"/>
        <v>40732.875</v>
      </c>
      <c r="K1245">
        <v>1304888771</v>
      </c>
      <c r="L1245" s="10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9"/>
        <v>0.14091666666666666</v>
      </c>
      <c r="R1245" s="6">
        <f t="shared" si="116"/>
        <v>44.5</v>
      </c>
      <c r="S1245" t="str">
        <f t="shared" si="117"/>
        <v>music</v>
      </c>
      <c r="T1245" t="str">
        <f t="shared" si="118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4"/>
        <v>41386.875</v>
      </c>
      <c r="K1246">
        <v>1363981723</v>
      </c>
      <c r="L1246" s="10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9"/>
        <v>1.038</v>
      </c>
      <c r="R1246" s="6">
        <f t="shared" si="116"/>
        <v>46.133333333333333</v>
      </c>
      <c r="S1246" t="str">
        <f t="shared" si="117"/>
        <v>music</v>
      </c>
      <c r="T1246" t="str">
        <f t="shared" si="118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4"/>
        <v>41804.599930555552</v>
      </c>
      <c r="K1247">
        <v>1400163834</v>
      </c>
      <c r="L1247" s="10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9"/>
        <v>1.2024999999999999</v>
      </c>
      <c r="R1247" s="6">
        <f t="shared" si="116"/>
        <v>141.47058823529412</v>
      </c>
      <c r="S1247" t="str">
        <f t="shared" si="117"/>
        <v>music</v>
      </c>
      <c r="T1247" t="str">
        <f t="shared" si="118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4"/>
        <v>40883.085057870368</v>
      </c>
      <c r="K1248">
        <v>1319245349</v>
      </c>
      <c r="L1248" s="10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9"/>
        <v>1.17</v>
      </c>
      <c r="R1248" s="6">
        <f t="shared" si="116"/>
        <v>75.483870967741936</v>
      </c>
      <c r="S1248" t="str">
        <f t="shared" si="117"/>
        <v>music</v>
      </c>
      <c r="T1248" t="str">
        <f t="shared" si="118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4"/>
        <v>41400.292303240742</v>
      </c>
      <c r="K1249">
        <v>1365231655</v>
      </c>
      <c r="L1249" s="10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9"/>
        <v>1.2214285714285715</v>
      </c>
      <c r="R1249" s="6">
        <f t="shared" si="116"/>
        <v>85.5</v>
      </c>
      <c r="S1249" t="str">
        <f t="shared" si="117"/>
        <v>music</v>
      </c>
      <c r="T1249" t="str">
        <f t="shared" si="118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4"/>
        <v>41803.290972222225</v>
      </c>
      <c r="K1250">
        <v>1399563953</v>
      </c>
      <c r="L1250" s="10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9"/>
        <v>1.5164</v>
      </c>
      <c r="R1250" s="6">
        <f t="shared" si="116"/>
        <v>64.254237288135599</v>
      </c>
      <c r="S1250" t="str">
        <f t="shared" si="117"/>
        <v>music</v>
      </c>
      <c r="T1250" t="str">
        <f t="shared" si="118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4"/>
        <v>41097.74086805556</v>
      </c>
      <c r="K1251">
        <v>1339091211</v>
      </c>
      <c r="L1251" s="10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9"/>
        <v>1.0444</v>
      </c>
      <c r="R1251" s="6">
        <f t="shared" si="116"/>
        <v>64.46913580246914</v>
      </c>
      <c r="S1251" t="str">
        <f t="shared" si="117"/>
        <v>music</v>
      </c>
      <c r="T1251" t="str">
        <f t="shared" si="118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4"/>
        <v>41888.64271990741</v>
      </c>
      <c r="K1252">
        <v>1406129131</v>
      </c>
      <c r="L1252" s="10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9"/>
        <v>2.0015333333333332</v>
      </c>
      <c r="R1252" s="6">
        <f t="shared" si="116"/>
        <v>118.2007874015748</v>
      </c>
      <c r="S1252" t="str">
        <f t="shared" si="117"/>
        <v>music</v>
      </c>
      <c r="T1252" t="str">
        <f t="shared" si="118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4"/>
        <v>40811.814432870371</v>
      </c>
      <c r="K1253">
        <v>1311795167</v>
      </c>
      <c r="L1253" s="10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9"/>
        <v>1.018</v>
      </c>
      <c r="R1253" s="6">
        <f t="shared" si="116"/>
        <v>82.540540540540547</v>
      </c>
      <c r="S1253" t="str">
        <f t="shared" si="117"/>
        <v>music</v>
      </c>
      <c r="T1253" t="str">
        <f t="shared" si="118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4"/>
        <v>41571.988067129627</v>
      </c>
      <c r="K1254">
        <v>1380238969</v>
      </c>
      <c r="L1254" s="10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9"/>
        <v>1.3765714285714286</v>
      </c>
      <c r="R1254" s="6">
        <f t="shared" si="116"/>
        <v>34.170212765957444</v>
      </c>
      <c r="S1254" t="str">
        <f t="shared" si="117"/>
        <v>music</v>
      </c>
      <c r="T1254" t="str">
        <f t="shared" si="118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4"/>
        <v>41885.783645833333</v>
      </c>
      <c r="K1255">
        <v>1407178107</v>
      </c>
      <c r="L1255" s="10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9"/>
        <v>3038.3319999999999</v>
      </c>
      <c r="R1255" s="6">
        <f t="shared" si="116"/>
        <v>42.73322081575246</v>
      </c>
      <c r="S1255" t="str">
        <f t="shared" si="117"/>
        <v>music</v>
      </c>
      <c r="T1255" t="str">
        <f t="shared" si="118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4"/>
        <v>40544.207638888889</v>
      </c>
      <c r="K1256">
        <v>1288968886</v>
      </c>
      <c r="L1256" s="10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9"/>
        <v>1.9885074626865671</v>
      </c>
      <c r="R1256" s="6">
        <f t="shared" si="116"/>
        <v>94.489361702127653</v>
      </c>
      <c r="S1256" t="str">
        <f t="shared" si="117"/>
        <v>music</v>
      </c>
      <c r="T1256" t="str">
        <f t="shared" si="118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4"/>
        <v>41609.887175925927</v>
      </c>
      <c r="K1257">
        <v>1383337052</v>
      </c>
      <c r="L1257" s="10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9"/>
        <v>2.0236666666666667</v>
      </c>
      <c r="R1257" s="6">
        <f t="shared" si="116"/>
        <v>55.697247706422019</v>
      </c>
      <c r="S1257" t="str">
        <f t="shared" si="117"/>
        <v>music</v>
      </c>
      <c r="T1257" t="str">
        <f t="shared" si="118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4"/>
        <v>40951.919340277782</v>
      </c>
      <c r="K1258">
        <v>1326492231</v>
      </c>
      <c r="L1258" s="10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9"/>
        <v>1.1796376666666666</v>
      </c>
      <c r="R1258" s="6">
        <f t="shared" si="116"/>
        <v>98.030831024930734</v>
      </c>
      <c r="S1258" t="str">
        <f t="shared" si="117"/>
        <v>music</v>
      </c>
      <c r="T1258" t="str">
        <f t="shared" si="118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4"/>
        <v>40636.043865740743</v>
      </c>
      <c r="K1259">
        <v>1297562590</v>
      </c>
      <c r="L1259" s="10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9"/>
        <v>2.9472727272727273</v>
      </c>
      <c r="R1259" s="6">
        <f t="shared" si="116"/>
        <v>92.102272727272734</v>
      </c>
      <c r="S1259" t="str">
        <f t="shared" si="117"/>
        <v>music</v>
      </c>
      <c r="T1259" t="str">
        <f t="shared" si="118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4"/>
        <v>41517.611250000002</v>
      </c>
      <c r="K1260">
        <v>1375368012</v>
      </c>
      <c r="L1260" s="10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9"/>
        <v>2.1314633333333335</v>
      </c>
      <c r="R1260" s="6">
        <f t="shared" si="116"/>
        <v>38.175462686567165</v>
      </c>
      <c r="S1260" t="str">
        <f t="shared" si="117"/>
        <v>music</v>
      </c>
      <c r="T1260" t="str">
        <f t="shared" si="118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4"/>
        <v>41799.165972222225</v>
      </c>
      <c r="K1261">
        <v>1399504664</v>
      </c>
      <c r="L1261" s="10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9"/>
        <v>1.0424</v>
      </c>
      <c r="R1261" s="6">
        <f t="shared" si="116"/>
        <v>27.145833333333332</v>
      </c>
      <c r="S1261" t="str">
        <f t="shared" si="117"/>
        <v>music</v>
      </c>
      <c r="T1261" t="str">
        <f t="shared" si="118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4"/>
        <v>41696.842824074076</v>
      </c>
      <c r="K1262">
        <v>1390853620</v>
      </c>
      <c r="L1262" s="10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9"/>
        <v>1.1366666666666667</v>
      </c>
      <c r="R1262" s="6">
        <f t="shared" si="116"/>
        <v>50.689189189189186</v>
      </c>
      <c r="S1262" t="str">
        <f t="shared" si="117"/>
        <v>music</v>
      </c>
      <c r="T1262" t="str">
        <f t="shared" si="118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4"/>
        <v>41668.342905092592</v>
      </c>
      <c r="K1263">
        <v>1388391227</v>
      </c>
      <c r="L1263" s="10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9"/>
        <v>1.0125</v>
      </c>
      <c r="R1263" s="6">
        <f t="shared" si="116"/>
        <v>38.942307692307693</v>
      </c>
      <c r="S1263" t="str">
        <f t="shared" si="117"/>
        <v>music</v>
      </c>
      <c r="T1263" t="str">
        <f t="shared" si="118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4"/>
        <v>41686.762638888889</v>
      </c>
      <c r="K1264">
        <v>1389982692</v>
      </c>
      <c r="L1264" s="10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9"/>
        <v>1.2541538461538462</v>
      </c>
      <c r="R1264" s="6">
        <f t="shared" si="116"/>
        <v>77.638095238095232</v>
      </c>
      <c r="S1264" t="str">
        <f t="shared" si="117"/>
        <v>music</v>
      </c>
      <c r="T1264" t="str">
        <f t="shared" si="118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4"/>
        <v>41727.041666666664</v>
      </c>
      <c r="K1265">
        <v>1393034470</v>
      </c>
      <c r="L1265" s="10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9"/>
        <v>1.19</v>
      </c>
      <c r="R1265" s="6">
        <f t="shared" si="116"/>
        <v>43.536585365853661</v>
      </c>
      <c r="S1265" t="str">
        <f t="shared" si="117"/>
        <v>music</v>
      </c>
      <c r="T1265" t="str">
        <f t="shared" si="118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4"/>
        <v>41576.662997685184</v>
      </c>
      <c r="K1266">
        <v>1380556483</v>
      </c>
      <c r="L1266" s="10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9"/>
        <v>1.6646153846153846</v>
      </c>
      <c r="R1266" s="6">
        <f t="shared" si="116"/>
        <v>31.823529411764707</v>
      </c>
      <c r="S1266" t="str">
        <f t="shared" si="117"/>
        <v>music</v>
      </c>
      <c r="T1266" t="str">
        <f t="shared" si="118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4"/>
        <v>40512.655266203699</v>
      </c>
      <c r="K1267">
        <v>1287071015</v>
      </c>
      <c r="L1267" s="10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9"/>
        <v>1.1914771428571429</v>
      </c>
      <c r="R1267" s="6">
        <f t="shared" si="116"/>
        <v>63.184393939393942</v>
      </c>
      <c r="S1267" t="str">
        <f t="shared" si="117"/>
        <v>music</v>
      </c>
      <c r="T1267" t="str">
        <f t="shared" si="118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4"/>
        <v>41650.87667824074</v>
      </c>
      <c r="K1268">
        <v>1386882145</v>
      </c>
      <c r="L1268" s="10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9"/>
        <v>1.0047368421052632</v>
      </c>
      <c r="R1268" s="6">
        <f t="shared" si="116"/>
        <v>190.9</v>
      </c>
      <c r="S1268" t="str">
        <f t="shared" si="117"/>
        <v>music</v>
      </c>
      <c r="T1268" t="str">
        <f t="shared" si="118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4"/>
        <v>41479.585162037038</v>
      </c>
      <c r="K1269">
        <v>1372082558</v>
      </c>
      <c r="L1269" s="10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9"/>
        <v>1.018</v>
      </c>
      <c r="R1269" s="6">
        <f t="shared" si="116"/>
        <v>140.85534591194968</v>
      </c>
      <c r="S1269" t="str">
        <f t="shared" si="117"/>
        <v>music</v>
      </c>
      <c r="T1269" t="str">
        <f t="shared" si="118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4"/>
        <v>41537.845451388886</v>
      </c>
      <c r="K1270">
        <v>1377116247</v>
      </c>
      <c r="L1270" s="10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9"/>
        <v>1.1666666666666667</v>
      </c>
      <c r="R1270" s="6">
        <f t="shared" si="116"/>
        <v>76.92307692307692</v>
      </c>
      <c r="S1270" t="str">
        <f t="shared" si="117"/>
        <v>music</v>
      </c>
      <c r="T1270" t="str">
        <f t="shared" si="118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4"/>
        <v>42476</v>
      </c>
      <c r="K1271">
        <v>1458157512</v>
      </c>
      <c r="L1271" s="10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9"/>
        <v>1.0864893617021276</v>
      </c>
      <c r="R1271" s="6">
        <f t="shared" si="116"/>
        <v>99.15533980582525</v>
      </c>
      <c r="S1271" t="str">
        <f t="shared" si="117"/>
        <v>music</v>
      </c>
      <c r="T1271" t="str">
        <f t="shared" si="118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4"/>
        <v>40993.815300925926</v>
      </c>
      <c r="K1272">
        <v>1327523642</v>
      </c>
      <c r="L1272" s="10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9"/>
        <v>1.1472</v>
      </c>
      <c r="R1272" s="6">
        <f t="shared" si="116"/>
        <v>67.881656804733723</v>
      </c>
      <c r="S1272" t="str">
        <f t="shared" si="117"/>
        <v>music</v>
      </c>
      <c r="T1272" t="str">
        <f t="shared" si="118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4"/>
        <v>41591.725219907406</v>
      </c>
      <c r="K1273">
        <v>1381767859</v>
      </c>
      <c r="L1273" s="10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9"/>
        <v>1.018</v>
      </c>
      <c r="R1273" s="6">
        <f t="shared" si="116"/>
        <v>246.29032258064515</v>
      </c>
      <c r="S1273" t="str">
        <f t="shared" si="117"/>
        <v>music</v>
      </c>
      <c r="T1273" t="str">
        <f t="shared" si="118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4"/>
        <v>40344.166666666664</v>
      </c>
      <c r="K1274">
        <v>1270576379</v>
      </c>
      <c r="L1274" s="10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9"/>
        <v>1.06</v>
      </c>
      <c r="R1274" s="6">
        <f t="shared" si="116"/>
        <v>189.28571428571428</v>
      </c>
      <c r="S1274" t="str">
        <f t="shared" si="117"/>
        <v>music</v>
      </c>
      <c r="T1274" t="str">
        <f t="shared" si="118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4"/>
        <v>41882.730219907404</v>
      </c>
      <c r="K1275">
        <v>1406914291</v>
      </c>
      <c r="L1275" s="10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9"/>
        <v>1.0349999999999999</v>
      </c>
      <c r="R1275" s="6">
        <f t="shared" si="116"/>
        <v>76.666666666666671</v>
      </c>
      <c r="S1275" t="str">
        <f t="shared" si="117"/>
        <v>music</v>
      </c>
      <c r="T1275" t="str">
        <f t="shared" si="118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4"/>
        <v>41151.690104166664</v>
      </c>
      <c r="K1276">
        <v>1343320425</v>
      </c>
      <c r="L1276" s="10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9"/>
        <v>1.5497535999999998</v>
      </c>
      <c r="R1276" s="6">
        <f t="shared" si="116"/>
        <v>82.963254817987149</v>
      </c>
      <c r="S1276" t="str">
        <f t="shared" si="117"/>
        <v>music</v>
      </c>
      <c r="T1276" t="str">
        <f t="shared" si="118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4"/>
        <v>41493.867905092593</v>
      </c>
      <c r="K1277">
        <v>1372884587</v>
      </c>
      <c r="L1277" s="10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9"/>
        <v>1.6214066666666667</v>
      </c>
      <c r="R1277" s="6">
        <f t="shared" si="116"/>
        <v>62.522107969151669</v>
      </c>
      <c r="S1277" t="str">
        <f t="shared" si="117"/>
        <v>music</v>
      </c>
      <c r="T1277" t="str">
        <f t="shared" si="118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4"/>
        <v>40057.166666666664</v>
      </c>
      <c r="K1278">
        <v>1247504047</v>
      </c>
      <c r="L1278" s="10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9"/>
        <v>1.0442100000000001</v>
      </c>
      <c r="R1278" s="6">
        <f t="shared" si="116"/>
        <v>46.06808823529412</v>
      </c>
      <c r="S1278" t="str">
        <f t="shared" si="117"/>
        <v>music</v>
      </c>
      <c r="T1278" t="str">
        <f t="shared" si="118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4"/>
        <v>41156.561886574076</v>
      </c>
      <c r="K1279">
        <v>1343741347</v>
      </c>
      <c r="L1279" s="10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9"/>
        <v>1.0612433333333333</v>
      </c>
      <c r="R1279" s="6">
        <f t="shared" si="116"/>
        <v>38.543946731234868</v>
      </c>
      <c r="S1279" t="str">
        <f t="shared" si="117"/>
        <v>music</v>
      </c>
      <c r="T1279" t="str">
        <f t="shared" si="118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4"/>
        <v>41815.083333333336</v>
      </c>
      <c r="K1280">
        <v>1401196766</v>
      </c>
      <c r="L1280" s="10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9"/>
        <v>1.5493846153846154</v>
      </c>
      <c r="R1280" s="6">
        <f t="shared" si="116"/>
        <v>53.005263157894738</v>
      </c>
      <c r="S1280" t="str">
        <f t="shared" si="117"/>
        <v>music</v>
      </c>
      <c r="T1280" t="str">
        <f t="shared" si="118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4"/>
        <v>41722.057523148149</v>
      </c>
      <c r="K1281">
        <v>1392171770</v>
      </c>
      <c r="L1281" s="10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9"/>
        <v>1.1077157238734421</v>
      </c>
      <c r="R1281" s="6">
        <f t="shared" si="116"/>
        <v>73.355396825396824</v>
      </c>
      <c r="S1281" t="str">
        <f t="shared" si="117"/>
        <v>music</v>
      </c>
      <c r="T1281" t="str">
        <f t="shared" si="118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ref="J1282:J1345" si="120">(((I1282/60)/60)/24)+DATE(1970,1,1)</f>
        <v>40603.757569444446</v>
      </c>
      <c r="K1282">
        <v>1291227054</v>
      </c>
      <c r="L1282" s="10">
        <f t="shared" ref="L1282:L1345" si="121">(((K1282/60)/60)/24)+DATE(1970,1,1)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9"/>
        <v>1.1091186666666666</v>
      </c>
      <c r="R1282" s="6">
        <f t="shared" ref="R1282:R1345" si="122">E1282/N1282</f>
        <v>127.97523076923076</v>
      </c>
      <c r="S1282" t="str">
        <f t="shared" ref="S1282:S1345" si="123">LEFT(P1282,SEARCH("/",P1282)-1)</f>
        <v>music</v>
      </c>
      <c r="T1282" t="str">
        <f t="shared" ref="T1282:T1345" si="124">RIGHT(P1282,LEN(P1282)-SEARCH("/",P1282))</f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si="120"/>
        <v>41483.743472222224</v>
      </c>
      <c r="K1283">
        <v>1373305836</v>
      </c>
      <c r="L1283" s="10">
        <f t="shared" si="121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5">IF(D1283=0,0%,(E1283/D1283))</f>
        <v>1.1071428571428572</v>
      </c>
      <c r="R1283" s="6">
        <f t="shared" si="122"/>
        <v>104.72972972972973</v>
      </c>
      <c r="S1283" t="str">
        <f t="shared" si="123"/>
        <v>music</v>
      </c>
      <c r="T1283" t="str">
        <f t="shared" si="124"/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0"/>
        <v>41617.207638888889</v>
      </c>
      <c r="K1284">
        <v>1383909855</v>
      </c>
      <c r="L1284" s="10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5"/>
        <v>1.2361333333333333</v>
      </c>
      <c r="R1284" s="6">
        <f t="shared" si="122"/>
        <v>67.671532846715323</v>
      </c>
      <c r="S1284" t="str">
        <f t="shared" si="123"/>
        <v>music</v>
      </c>
      <c r="T1284" t="str">
        <f t="shared" si="124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0"/>
        <v>41344.166666666664</v>
      </c>
      <c r="K1285">
        <v>1360948389</v>
      </c>
      <c r="L1285" s="10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5"/>
        <v>2.1105</v>
      </c>
      <c r="R1285" s="6">
        <f t="shared" si="122"/>
        <v>95.931818181818187</v>
      </c>
      <c r="S1285" t="str">
        <f t="shared" si="123"/>
        <v>music</v>
      </c>
      <c r="T1285" t="str">
        <f t="shared" si="124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0"/>
        <v>42735.707638888889</v>
      </c>
      <c r="K1286">
        <v>1481175482</v>
      </c>
      <c r="L1286" s="10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5"/>
        <v>1.01</v>
      </c>
      <c r="R1286" s="6">
        <f t="shared" si="122"/>
        <v>65.161290322580641</v>
      </c>
      <c r="S1286" t="str">
        <f t="shared" si="123"/>
        <v>theater</v>
      </c>
      <c r="T1286" t="str">
        <f t="shared" si="124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0"/>
        <v>42175.583043981482</v>
      </c>
      <c r="K1287">
        <v>1433512775</v>
      </c>
      <c r="L1287" s="10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5"/>
        <v>1.0165</v>
      </c>
      <c r="R1287" s="6">
        <f t="shared" si="122"/>
        <v>32.269841269841272</v>
      </c>
      <c r="S1287" t="str">
        <f t="shared" si="123"/>
        <v>theater</v>
      </c>
      <c r="T1287" t="str">
        <f t="shared" si="124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0"/>
        <v>42052.583333333328</v>
      </c>
      <c r="K1288">
        <v>1423041227</v>
      </c>
      <c r="L1288" s="10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5"/>
        <v>1.0833333333333333</v>
      </c>
      <c r="R1288" s="6">
        <f t="shared" si="122"/>
        <v>81.25</v>
      </c>
      <c r="S1288" t="str">
        <f t="shared" si="123"/>
        <v>theater</v>
      </c>
      <c r="T1288" t="str">
        <f t="shared" si="124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0"/>
        <v>42167.621018518519</v>
      </c>
      <c r="K1289">
        <v>1428936856</v>
      </c>
      <c r="L1289" s="10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5"/>
        <v>2.42</v>
      </c>
      <c r="R1289" s="6">
        <f t="shared" si="122"/>
        <v>24.2</v>
      </c>
      <c r="S1289" t="str">
        <f t="shared" si="123"/>
        <v>theater</v>
      </c>
      <c r="T1289" t="str">
        <f t="shared" si="124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0"/>
        <v>42592.166666666672</v>
      </c>
      <c r="K1290">
        <v>1468122163</v>
      </c>
      <c r="L1290" s="10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5"/>
        <v>1.0044999999999999</v>
      </c>
      <c r="R1290" s="6">
        <f t="shared" si="122"/>
        <v>65.868852459016395</v>
      </c>
      <c r="S1290" t="str">
        <f t="shared" si="123"/>
        <v>theater</v>
      </c>
      <c r="T1290" t="str">
        <f t="shared" si="124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0"/>
        <v>42739.134780092587</v>
      </c>
      <c r="K1291">
        <v>1480907645</v>
      </c>
      <c r="L1291" s="10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5"/>
        <v>1.2506666666666666</v>
      </c>
      <c r="R1291" s="6">
        <f t="shared" si="122"/>
        <v>36.07692307692308</v>
      </c>
      <c r="S1291" t="str">
        <f t="shared" si="123"/>
        <v>theater</v>
      </c>
      <c r="T1291" t="str">
        <f t="shared" si="124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0"/>
        <v>42117.290972222225</v>
      </c>
      <c r="K1292">
        <v>1427121931</v>
      </c>
      <c r="L1292" s="10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5"/>
        <v>1.0857142857142856</v>
      </c>
      <c r="R1292" s="6">
        <f t="shared" si="122"/>
        <v>44.186046511627907</v>
      </c>
      <c r="S1292" t="str">
        <f t="shared" si="123"/>
        <v>theater</v>
      </c>
      <c r="T1292" t="str">
        <f t="shared" si="124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0"/>
        <v>42101.291666666672</v>
      </c>
      <c r="K1293">
        <v>1425224391</v>
      </c>
      <c r="L1293" s="10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5"/>
        <v>1.4570000000000001</v>
      </c>
      <c r="R1293" s="6">
        <f t="shared" si="122"/>
        <v>104.07142857142857</v>
      </c>
      <c r="S1293" t="str">
        <f t="shared" si="123"/>
        <v>theater</v>
      </c>
      <c r="T1293" t="str">
        <f t="shared" si="124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0"/>
        <v>42283.957638888889</v>
      </c>
      <c r="K1294">
        <v>1441822828</v>
      </c>
      <c r="L1294" s="10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5"/>
        <v>1.1000000000000001</v>
      </c>
      <c r="R1294" s="6">
        <f t="shared" si="122"/>
        <v>35.96153846153846</v>
      </c>
      <c r="S1294" t="str">
        <f t="shared" si="123"/>
        <v>theater</v>
      </c>
      <c r="T1294" t="str">
        <f t="shared" si="124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0"/>
        <v>42322.742719907401</v>
      </c>
      <c r="K1295">
        <v>1444927771</v>
      </c>
      <c r="L1295" s="10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5"/>
        <v>1.0223333333333333</v>
      </c>
      <c r="R1295" s="6">
        <f t="shared" si="122"/>
        <v>127.79166666666667</v>
      </c>
      <c r="S1295" t="str">
        <f t="shared" si="123"/>
        <v>theater</v>
      </c>
      <c r="T1295" t="str">
        <f t="shared" si="124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0"/>
        <v>42296.458333333328</v>
      </c>
      <c r="K1296">
        <v>1443696797</v>
      </c>
      <c r="L1296" s="10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5"/>
        <v>1.22</v>
      </c>
      <c r="R1296" s="6">
        <f t="shared" si="122"/>
        <v>27.727272727272727</v>
      </c>
      <c r="S1296" t="str">
        <f t="shared" si="123"/>
        <v>theater</v>
      </c>
      <c r="T1296" t="str">
        <f t="shared" si="124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0"/>
        <v>42214.708333333328</v>
      </c>
      <c r="K1297">
        <v>1435585497</v>
      </c>
      <c r="L1297" s="10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5"/>
        <v>1.0196000000000001</v>
      </c>
      <c r="R1297" s="6">
        <f t="shared" si="122"/>
        <v>39.828125</v>
      </c>
      <c r="S1297" t="str">
        <f t="shared" si="123"/>
        <v>theater</v>
      </c>
      <c r="T1297" t="str">
        <f t="shared" si="124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0"/>
        <v>42443.008946759262</v>
      </c>
      <c r="K1298">
        <v>1456189973</v>
      </c>
      <c r="L1298" s="10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5"/>
        <v>1.411764705882353</v>
      </c>
      <c r="R1298" s="6">
        <f t="shared" si="122"/>
        <v>52.173913043478258</v>
      </c>
      <c r="S1298" t="str">
        <f t="shared" si="123"/>
        <v>theater</v>
      </c>
      <c r="T1298" t="str">
        <f t="shared" si="124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0"/>
        <v>42491.747199074074</v>
      </c>
      <c r="K1299">
        <v>1459533358</v>
      </c>
      <c r="L1299" s="10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5"/>
        <v>1.0952500000000001</v>
      </c>
      <c r="R1299" s="6">
        <f t="shared" si="122"/>
        <v>92.037815126050418</v>
      </c>
      <c r="S1299" t="str">
        <f t="shared" si="123"/>
        <v>theater</v>
      </c>
      <c r="T1299" t="str">
        <f t="shared" si="124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0"/>
        <v>42488.680925925932</v>
      </c>
      <c r="K1300">
        <v>1459268432</v>
      </c>
      <c r="L1300" s="10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5"/>
        <v>1.0465</v>
      </c>
      <c r="R1300" s="6">
        <f t="shared" si="122"/>
        <v>63.424242424242422</v>
      </c>
      <c r="S1300" t="str">
        <f t="shared" si="123"/>
        <v>theater</v>
      </c>
      <c r="T1300" t="str">
        <f t="shared" si="124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0"/>
        <v>42199.814340277779</v>
      </c>
      <c r="K1301">
        <v>1434310359</v>
      </c>
      <c r="L1301" s="10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5"/>
        <v>1.24</v>
      </c>
      <c r="R1301" s="6">
        <f t="shared" si="122"/>
        <v>135.625</v>
      </c>
      <c r="S1301" t="str">
        <f t="shared" si="123"/>
        <v>theater</v>
      </c>
      <c r="T1301" t="str">
        <f t="shared" si="124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0"/>
        <v>42522.789583333331</v>
      </c>
      <c r="K1302">
        <v>1461427938</v>
      </c>
      <c r="L1302" s="10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5"/>
        <v>1.35</v>
      </c>
      <c r="R1302" s="6">
        <f t="shared" si="122"/>
        <v>168.75</v>
      </c>
      <c r="S1302" t="str">
        <f t="shared" si="123"/>
        <v>theater</v>
      </c>
      <c r="T1302" t="str">
        <f t="shared" si="124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0"/>
        <v>42206.125</v>
      </c>
      <c r="K1303">
        <v>1436551178</v>
      </c>
      <c r="L1303" s="10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5"/>
        <v>1.0275000000000001</v>
      </c>
      <c r="R1303" s="6">
        <f t="shared" si="122"/>
        <v>70.862068965517238</v>
      </c>
      <c r="S1303" t="str">
        <f t="shared" si="123"/>
        <v>theater</v>
      </c>
      <c r="T1303" t="str">
        <f t="shared" si="124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0"/>
        <v>42705.099664351852</v>
      </c>
      <c r="K1304">
        <v>1477963411</v>
      </c>
      <c r="L1304" s="10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5"/>
        <v>1</v>
      </c>
      <c r="R1304" s="6">
        <f t="shared" si="122"/>
        <v>50</v>
      </c>
      <c r="S1304" t="str">
        <f t="shared" si="123"/>
        <v>theater</v>
      </c>
      <c r="T1304" t="str">
        <f t="shared" si="124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0"/>
        <v>42582.458333333328</v>
      </c>
      <c r="K1305">
        <v>1468578920</v>
      </c>
      <c r="L1305" s="10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5"/>
        <v>1.3026085714285716</v>
      </c>
      <c r="R1305" s="6">
        <f t="shared" si="122"/>
        <v>42.214166666666671</v>
      </c>
      <c r="S1305" t="str">
        <f t="shared" si="123"/>
        <v>theater</v>
      </c>
      <c r="T1305" t="str">
        <f t="shared" si="124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0"/>
        <v>42807.152835648143</v>
      </c>
      <c r="K1306">
        <v>1484196005</v>
      </c>
      <c r="L1306" s="10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5"/>
        <v>0.39627499999999999</v>
      </c>
      <c r="R1306" s="6">
        <f t="shared" si="122"/>
        <v>152.41346153846155</v>
      </c>
      <c r="S1306" t="str">
        <f t="shared" si="123"/>
        <v>technology</v>
      </c>
      <c r="T1306" t="str">
        <f t="shared" si="124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0"/>
        <v>42572.729166666672</v>
      </c>
      <c r="K1307">
        <v>1466611108</v>
      </c>
      <c r="L1307" s="10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5"/>
        <v>0.25976666666666665</v>
      </c>
      <c r="R1307" s="6">
        <f t="shared" si="122"/>
        <v>90.616279069767444</v>
      </c>
      <c r="S1307" t="str">
        <f t="shared" si="123"/>
        <v>technology</v>
      </c>
      <c r="T1307" t="str">
        <f t="shared" si="124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0"/>
        <v>41977.457569444443</v>
      </c>
      <c r="K1308">
        <v>1415098734</v>
      </c>
      <c r="L1308" s="10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5"/>
        <v>0.65246363636363636</v>
      </c>
      <c r="R1308" s="6">
        <f t="shared" si="122"/>
        <v>201.60393258426967</v>
      </c>
      <c r="S1308" t="str">
        <f t="shared" si="123"/>
        <v>technology</v>
      </c>
      <c r="T1308" t="str">
        <f t="shared" si="124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0"/>
        <v>42417.503229166665</v>
      </c>
      <c r="K1309">
        <v>1453118679</v>
      </c>
      <c r="L1309" s="10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5"/>
        <v>0.11514000000000001</v>
      </c>
      <c r="R1309" s="6">
        <f t="shared" si="122"/>
        <v>127.93333333333334</v>
      </c>
      <c r="S1309" t="str">
        <f t="shared" si="123"/>
        <v>technology</v>
      </c>
      <c r="T1309" t="str">
        <f t="shared" si="124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0"/>
        <v>42651.613564814819</v>
      </c>
      <c r="K1310">
        <v>1472481812</v>
      </c>
      <c r="L1310" s="10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5"/>
        <v>0.11360000000000001</v>
      </c>
      <c r="R1310" s="6">
        <f t="shared" si="122"/>
        <v>29.894736842105264</v>
      </c>
      <c r="S1310" t="str">
        <f t="shared" si="123"/>
        <v>technology</v>
      </c>
      <c r="T1310" t="str">
        <f t="shared" si="124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0"/>
        <v>42292.882731481484</v>
      </c>
      <c r="K1311">
        <v>1441919468</v>
      </c>
      <c r="L1311" s="10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5"/>
        <v>1.1199130434782609</v>
      </c>
      <c r="R1311" s="6">
        <f t="shared" si="122"/>
        <v>367.97142857142859</v>
      </c>
      <c r="S1311" t="str">
        <f t="shared" si="123"/>
        <v>technology</v>
      </c>
      <c r="T1311" t="str">
        <f t="shared" si="124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0"/>
        <v>42601.667245370365</v>
      </c>
      <c r="K1312">
        <v>1467734450</v>
      </c>
      <c r="L1312" s="10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5"/>
        <v>0.155</v>
      </c>
      <c r="R1312" s="6">
        <f t="shared" si="122"/>
        <v>129.16666666666666</v>
      </c>
      <c r="S1312" t="str">
        <f t="shared" si="123"/>
        <v>technology</v>
      </c>
      <c r="T1312" t="str">
        <f t="shared" si="124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0"/>
        <v>42704.843969907408</v>
      </c>
      <c r="K1313">
        <v>1477509319</v>
      </c>
      <c r="L1313" s="10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5"/>
        <v>0.32028000000000001</v>
      </c>
      <c r="R1313" s="6">
        <f t="shared" si="122"/>
        <v>800.7</v>
      </c>
      <c r="S1313" t="str">
        <f t="shared" si="123"/>
        <v>technology</v>
      </c>
      <c r="T1313" t="str">
        <f t="shared" si="124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0"/>
        <v>42112.702800925923</v>
      </c>
      <c r="K1314">
        <v>1426783922</v>
      </c>
      <c r="L1314" s="10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5"/>
        <v>6.0869565217391303E-3</v>
      </c>
      <c r="R1314" s="6">
        <f t="shared" si="122"/>
        <v>28</v>
      </c>
      <c r="S1314" t="str">
        <f t="shared" si="123"/>
        <v>technology</v>
      </c>
      <c r="T1314" t="str">
        <f t="shared" si="124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0"/>
        <v>42432.709652777776</v>
      </c>
      <c r="K1315">
        <v>1454432514</v>
      </c>
      <c r="L1315" s="10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5"/>
        <v>0.31114999999999998</v>
      </c>
      <c r="R1315" s="6">
        <f t="shared" si="122"/>
        <v>102.01639344262296</v>
      </c>
      <c r="S1315" t="str">
        <f t="shared" si="123"/>
        <v>technology</v>
      </c>
      <c r="T1315" t="str">
        <f t="shared" si="124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0"/>
        <v>42664.669675925921</v>
      </c>
      <c r="K1316">
        <v>1471881860</v>
      </c>
      <c r="L1316" s="10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5"/>
        <v>1.1266666666666666E-2</v>
      </c>
      <c r="R1316" s="6">
        <f t="shared" si="122"/>
        <v>184.36363636363637</v>
      </c>
      <c r="S1316" t="str">
        <f t="shared" si="123"/>
        <v>technology</v>
      </c>
      <c r="T1316" t="str">
        <f t="shared" si="124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0"/>
        <v>42314.041666666672</v>
      </c>
      <c r="K1317">
        <v>1443700648</v>
      </c>
      <c r="L1317" s="10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5"/>
        <v>0.40404000000000001</v>
      </c>
      <c r="R1317" s="6">
        <f t="shared" si="122"/>
        <v>162.91935483870967</v>
      </c>
      <c r="S1317" t="str">
        <f t="shared" si="123"/>
        <v>technology</v>
      </c>
      <c r="T1317" t="str">
        <f t="shared" si="124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0"/>
        <v>42428.961909722217</v>
      </c>
      <c r="K1318">
        <v>1453676709</v>
      </c>
      <c r="L1318" s="10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5"/>
        <v>1.3333333333333333E-5</v>
      </c>
      <c r="R1318" s="6">
        <f t="shared" si="122"/>
        <v>1</v>
      </c>
      <c r="S1318" t="str">
        <f t="shared" si="123"/>
        <v>technology</v>
      </c>
      <c r="T1318" t="str">
        <f t="shared" si="124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0"/>
        <v>42572.583333333328</v>
      </c>
      <c r="K1319">
        <v>1464586746</v>
      </c>
      <c r="L1319" s="10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5"/>
        <v>5.7334999999999997E-2</v>
      </c>
      <c r="R1319" s="6">
        <f t="shared" si="122"/>
        <v>603.52631578947364</v>
      </c>
      <c r="S1319" t="str">
        <f t="shared" si="123"/>
        <v>technology</v>
      </c>
      <c r="T1319" t="str">
        <f t="shared" si="124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0"/>
        <v>42015.043657407412</v>
      </c>
      <c r="K1320">
        <v>1418346172</v>
      </c>
      <c r="L1320" s="10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5"/>
        <v>0.15325</v>
      </c>
      <c r="R1320" s="6">
        <f t="shared" si="122"/>
        <v>45.407407407407405</v>
      </c>
      <c r="S1320" t="str">
        <f t="shared" si="123"/>
        <v>technology</v>
      </c>
      <c r="T1320" t="str">
        <f t="shared" si="124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0"/>
        <v>41831.666666666664</v>
      </c>
      <c r="K1321">
        <v>1403810965</v>
      </c>
      <c r="L1321" s="10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5"/>
        <v>0.15103448275862069</v>
      </c>
      <c r="R1321" s="6">
        <f t="shared" si="122"/>
        <v>97.333333333333329</v>
      </c>
      <c r="S1321" t="str">
        <f t="shared" si="123"/>
        <v>technology</v>
      </c>
      <c r="T1321" t="str">
        <f t="shared" si="124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0"/>
        <v>42734.958333333328</v>
      </c>
      <c r="K1322">
        <v>1480610046</v>
      </c>
      <c r="L1322" s="10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5"/>
        <v>5.0299999999999997E-3</v>
      </c>
      <c r="R1322" s="6">
        <f t="shared" si="122"/>
        <v>167.66666666666666</v>
      </c>
      <c r="S1322" t="str">
        <f t="shared" si="123"/>
        <v>technology</v>
      </c>
      <c r="T1322" t="str">
        <f t="shared" si="124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0"/>
        <v>42727.74927083333</v>
      </c>
      <c r="K1323">
        <v>1479923937</v>
      </c>
      <c r="L1323" s="10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5"/>
        <v>1.3028138528138528E-2</v>
      </c>
      <c r="R1323" s="6">
        <f t="shared" si="122"/>
        <v>859.85714285714289</v>
      </c>
      <c r="S1323" t="str">
        <f t="shared" si="123"/>
        <v>technology</v>
      </c>
      <c r="T1323" t="str">
        <f t="shared" si="124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0"/>
        <v>42145.656539351854</v>
      </c>
      <c r="K1324">
        <v>1429631125</v>
      </c>
      <c r="L1324" s="10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5"/>
        <v>3.0285714285714286E-3</v>
      </c>
      <c r="R1324" s="6">
        <f t="shared" si="122"/>
        <v>26.5</v>
      </c>
      <c r="S1324" t="str">
        <f t="shared" si="123"/>
        <v>technology</v>
      </c>
      <c r="T1324" t="str">
        <f t="shared" si="124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0"/>
        <v>42486.288194444445</v>
      </c>
      <c r="K1325">
        <v>1458665146</v>
      </c>
      <c r="L1325" s="10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5"/>
        <v>8.8800000000000004E-2</v>
      </c>
      <c r="R1325" s="6">
        <f t="shared" si="122"/>
        <v>30.272727272727273</v>
      </c>
      <c r="S1325" t="str">
        <f t="shared" si="123"/>
        <v>technology</v>
      </c>
      <c r="T1325" t="str">
        <f t="shared" si="124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0"/>
        <v>42656.633703703701</v>
      </c>
      <c r="K1326">
        <v>1473779552</v>
      </c>
      <c r="L1326" s="10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5"/>
        <v>9.8400000000000001E-2</v>
      </c>
      <c r="R1326" s="6">
        <f t="shared" si="122"/>
        <v>54.666666666666664</v>
      </c>
      <c r="S1326" t="str">
        <f t="shared" si="123"/>
        <v>technology</v>
      </c>
      <c r="T1326" t="str">
        <f t="shared" si="124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0"/>
        <v>42734.086053240739</v>
      </c>
      <c r="K1327">
        <v>1480471435</v>
      </c>
      <c r="L1327" s="10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5"/>
        <v>2.4299999999999999E-2</v>
      </c>
      <c r="R1327" s="6">
        <f t="shared" si="122"/>
        <v>60.75</v>
      </c>
      <c r="S1327" t="str">
        <f t="shared" si="123"/>
        <v>technology</v>
      </c>
      <c r="T1327" t="str">
        <f t="shared" si="124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0"/>
        <v>42019.791990740734</v>
      </c>
      <c r="K1328">
        <v>1417460428</v>
      </c>
      <c r="L1328" s="10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5"/>
        <v>1.1299999999999999E-2</v>
      </c>
      <c r="R1328" s="6">
        <f t="shared" si="122"/>
        <v>102.72727272727273</v>
      </c>
      <c r="S1328" t="str">
        <f t="shared" si="123"/>
        <v>technology</v>
      </c>
      <c r="T1328" t="str">
        <f t="shared" si="124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0"/>
        <v>42153.678645833337</v>
      </c>
      <c r="K1329">
        <v>1430324235</v>
      </c>
      <c r="L1329" s="10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5"/>
        <v>3.5520833333333335E-2</v>
      </c>
      <c r="R1329" s="6">
        <f t="shared" si="122"/>
        <v>41.585365853658537</v>
      </c>
      <c r="S1329" t="str">
        <f t="shared" si="123"/>
        <v>technology</v>
      </c>
      <c r="T1329" t="str">
        <f t="shared" si="124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0"/>
        <v>42657.642754629633</v>
      </c>
      <c r="K1330">
        <v>1472570734</v>
      </c>
      <c r="L1330" s="10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5"/>
        <v>2.3306666666666667E-2</v>
      </c>
      <c r="R1330" s="6">
        <f t="shared" si="122"/>
        <v>116.53333333333333</v>
      </c>
      <c r="S1330" t="str">
        <f t="shared" si="123"/>
        <v>technology</v>
      </c>
      <c r="T1330" t="str">
        <f t="shared" si="124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0"/>
        <v>41975.263252314813</v>
      </c>
      <c r="K1331">
        <v>1414041545</v>
      </c>
      <c r="L1331" s="10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5"/>
        <v>8.1600000000000006E-3</v>
      </c>
      <c r="R1331" s="6">
        <f t="shared" si="122"/>
        <v>45.333333333333336</v>
      </c>
      <c r="S1331" t="str">
        <f t="shared" si="123"/>
        <v>technology</v>
      </c>
      <c r="T1331" t="str">
        <f t="shared" si="124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0"/>
        <v>42553.166666666672</v>
      </c>
      <c r="K1332">
        <v>1464763109</v>
      </c>
      <c r="L1332" s="10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5"/>
        <v>0.22494285714285714</v>
      </c>
      <c r="R1332" s="6">
        <f t="shared" si="122"/>
        <v>157.46</v>
      </c>
      <c r="S1332" t="str">
        <f t="shared" si="123"/>
        <v>technology</v>
      </c>
      <c r="T1332" t="str">
        <f t="shared" si="124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0"/>
        <v>42599.50409722222</v>
      </c>
      <c r="K1333">
        <v>1468843554</v>
      </c>
      <c r="L1333" s="10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5"/>
        <v>1.3668E-2</v>
      </c>
      <c r="R1333" s="6">
        <f t="shared" si="122"/>
        <v>100.5</v>
      </c>
      <c r="S1333" t="str">
        <f t="shared" si="123"/>
        <v>technology</v>
      </c>
      <c r="T1333" t="str">
        <f t="shared" si="124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0"/>
        <v>42762.060277777782</v>
      </c>
      <c r="K1334">
        <v>1482888408</v>
      </c>
      <c r="L1334" s="10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5"/>
        <v>0</v>
      </c>
      <c r="R1334" s="6" t="e">
        <f t="shared" si="122"/>
        <v>#DIV/0!</v>
      </c>
      <c r="S1334" t="str">
        <f t="shared" si="123"/>
        <v>technology</v>
      </c>
      <c r="T1334" t="str">
        <f t="shared" si="124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0"/>
        <v>41836.106770833336</v>
      </c>
      <c r="K1335">
        <v>1402886025</v>
      </c>
      <c r="L1335" s="10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5"/>
        <v>0</v>
      </c>
      <c r="R1335" s="6" t="e">
        <f t="shared" si="122"/>
        <v>#DIV/0!</v>
      </c>
      <c r="S1335" t="str">
        <f t="shared" si="123"/>
        <v>technology</v>
      </c>
      <c r="T1335" t="str">
        <f t="shared" si="124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0"/>
        <v>42440.774155092593</v>
      </c>
      <c r="K1336">
        <v>1455129287</v>
      </c>
      <c r="L1336" s="10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5"/>
        <v>0.10754135338345865</v>
      </c>
      <c r="R1336" s="6">
        <f t="shared" si="122"/>
        <v>51.822463768115945</v>
      </c>
      <c r="S1336" t="str">
        <f t="shared" si="123"/>
        <v>technology</v>
      </c>
      <c r="T1336" t="str">
        <f t="shared" si="124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0"/>
        <v>42343.936365740738</v>
      </c>
      <c r="K1337">
        <v>1446762502</v>
      </c>
      <c r="L1337" s="10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5"/>
        <v>0.1976</v>
      </c>
      <c r="R1337" s="6">
        <f t="shared" si="122"/>
        <v>308.75</v>
      </c>
      <c r="S1337" t="str">
        <f t="shared" si="123"/>
        <v>technology</v>
      </c>
      <c r="T1337" t="str">
        <f t="shared" si="124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0"/>
        <v>41990.863750000004</v>
      </c>
      <c r="K1338">
        <v>1415825028</v>
      </c>
      <c r="L1338" s="10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5"/>
        <v>0.84946999999999995</v>
      </c>
      <c r="R1338" s="6">
        <f t="shared" si="122"/>
        <v>379.22767857142856</v>
      </c>
      <c r="S1338" t="str">
        <f t="shared" si="123"/>
        <v>technology</v>
      </c>
      <c r="T1338" t="str">
        <f t="shared" si="124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0"/>
        <v>42797.577303240745</v>
      </c>
      <c r="K1339">
        <v>1485957079</v>
      </c>
      <c r="L1339" s="10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5"/>
        <v>0.49381999999999998</v>
      </c>
      <c r="R1339" s="6">
        <f t="shared" si="122"/>
        <v>176.36428571428573</v>
      </c>
      <c r="S1339" t="str">
        <f t="shared" si="123"/>
        <v>technology</v>
      </c>
      <c r="T1339" t="str">
        <f t="shared" si="124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0"/>
        <v>42218.803622685184</v>
      </c>
      <c r="K1340">
        <v>1435951033</v>
      </c>
      <c r="L1340" s="10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5"/>
        <v>3.3033333333333331E-2</v>
      </c>
      <c r="R1340" s="6">
        <f t="shared" si="122"/>
        <v>66.066666666666663</v>
      </c>
      <c r="S1340" t="str">
        <f t="shared" si="123"/>
        <v>technology</v>
      </c>
      <c r="T1340" t="str">
        <f t="shared" si="124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0"/>
        <v>41981.688831018517</v>
      </c>
      <c r="K1341">
        <v>1414164715</v>
      </c>
      <c r="L1341" s="10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5"/>
        <v>6.6339999999999996E-2</v>
      </c>
      <c r="R1341" s="6">
        <f t="shared" si="122"/>
        <v>89.648648648648646</v>
      </c>
      <c r="S1341" t="str">
        <f t="shared" si="123"/>
        <v>technology</v>
      </c>
      <c r="T1341" t="str">
        <f t="shared" si="124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0"/>
        <v>41866.595520833333</v>
      </c>
      <c r="K1342">
        <v>1405520253</v>
      </c>
      <c r="L1342" s="10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5"/>
        <v>0</v>
      </c>
      <c r="R1342" s="6" t="e">
        <f t="shared" si="122"/>
        <v>#DIV/0!</v>
      </c>
      <c r="S1342" t="str">
        <f t="shared" si="123"/>
        <v>technology</v>
      </c>
      <c r="T1342" t="str">
        <f t="shared" si="124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0"/>
        <v>42644.624039351853</v>
      </c>
      <c r="K1343">
        <v>1472569117</v>
      </c>
      <c r="L1343" s="10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5"/>
        <v>0.7036</v>
      </c>
      <c r="R1343" s="6">
        <f t="shared" si="122"/>
        <v>382.39130434782606</v>
      </c>
      <c r="S1343" t="str">
        <f t="shared" si="123"/>
        <v>technology</v>
      </c>
      <c r="T1343" t="str">
        <f t="shared" si="124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0"/>
        <v>42202.816423611104</v>
      </c>
      <c r="K1344">
        <v>1434569739</v>
      </c>
      <c r="L1344" s="10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5"/>
        <v>2E-3</v>
      </c>
      <c r="R1344" s="6">
        <f t="shared" si="122"/>
        <v>100</v>
      </c>
      <c r="S1344" t="str">
        <f t="shared" si="123"/>
        <v>technology</v>
      </c>
      <c r="T1344" t="str">
        <f t="shared" si="124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0"/>
        <v>42601.165972222225</v>
      </c>
      <c r="K1345">
        <v>1466512683</v>
      </c>
      <c r="L1345" s="10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5"/>
        <v>1.02298</v>
      </c>
      <c r="R1345" s="6">
        <f t="shared" si="122"/>
        <v>158.35603715170279</v>
      </c>
      <c r="S1345" t="str">
        <f t="shared" si="123"/>
        <v>technology</v>
      </c>
      <c r="T1345" t="str">
        <f t="shared" si="124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ref="J1346:J1409" si="126">(((I1346/60)/60)/24)+DATE(1970,1,1)</f>
        <v>42551.789803240739</v>
      </c>
      <c r="K1346">
        <v>1464807439</v>
      </c>
      <c r="L1346" s="10">
        <f t="shared" ref="L1346:L1409" si="127">(((K1346/60)/60)/24)+DATE(1970,1,1)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5"/>
        <v>3.7773333333333334</v>
      </c>
      <c r="R1346" s="6">
        <f t="shared" ref="R1346:R1409" si="128">E1346/N1346</f>
        <v>40.762589928057551</v>
      </c>
      <c r="S1346" t="str">
        <f t="shared" ref="S1346:S1409" si="129">LEFT(P1346,SEARCH("/",P1346)-1)</f>
        <v>publishing</v>
      </c>
      <c r="T1346" t="str">
        <f t="shared" ref="T1346:T1409" si="130">RIGHT(P1346,LEN(P1346)-SEARCH("/",P1346))</f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si="126"/>
        <v>41834.814340277779</v>
      </c>
      <c r="K1347">
        <v>1402342359</v>
      </c>
      <c r="L1347" s="10">
        <f t="shared" si="127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31">IF(D1347=0,0%,(E1347/D1347))</f>
        <v>1.25</v>
      </c>
      <c r="R1347" s="6">
        <f t="shared" si="128"/>
        <v>53.571428571428569</v>
      </c>
      <c r="S1347" t="str">
        <f t="shared" si="129"/>
        <v>publishing</v>
      </c>
      <c r="T1347" t="str">
        <f t="shared" si="130"/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6"/>
        <v>41452.075821759259</v>
      </c>
      <c r="K1348">
        <v>1369705751</v>
      </c>
      <c r="L1348" s="10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31"/>
        <v>1.473265306122449</v>
      </c>
      <c r="R1348" s="6">
        <f t="shared" si="128"/>
        <v>48.449664429530202</v>
      </c>
      <c r="S1348" t="str">
        <f t="shared" si="129"/>
        <v>publishing</v>
      </c>
      <c r="T1348" t="str">
        <f t="shared" si="130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6"/>
        <v>42070.638020833328</v>
      </c>
      <c r="K1349">
        <v>1423149525</v>
      </c>
      <c r="L1349" s="10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31"/>
        <v>1.022</v>
      </c>
      <c r="R1349" s="6">
        <f t="shared" si="128"/>
        <v>82.41935483870968</v>
      </c>
      <c r="S1349" t="str">
        <f t="shared" si="129"/>
        <v>publishing</v>
      </c>
      <c r="T1349" t="str">
        <f t="shared" si="130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6"/>
        <v>41991.506168981476</v>
      </c>
      <c r="K1350">
        <v>1416485333</v>
      </c>
      <c r="L1350" s="10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31"/>
        <v>1.018723404255319</v>
      </c>
      <c r="R1350" s="6">
        <f t="shared" si="128"/>
        <v>230.19230769230768</v>
      </c>
      <c r="S1350" t="str">
        <f t="shared" si="129"/>
        <v>publishing</v>
      </c>
      <c r="T1350" t="str">
        <f t="shared" si="130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6"/>
        <v>42354.290972222225</v>
      </c>
      <c r="K1351">
        <v>1447055935</v>
      </c>
      <c r="L1351" s="10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31"/>
        <v>2.0419999999999998</v>
      </c>
      <c r="R1351" s="6">
        <f t="shared" si="128"/>
        <v>59.360465116279073</v>
      </c>
      <c r="S1351" t="str">
        <f t="shared" si="129"/>
        <v>publishing</v>
      </c>
      <c r="T1351" t="str">
        <f t="shared" si="130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6"/>
        <v>42364.013124999998</v>
      </c>
      <c r="K1352">
        <v>1448497134</v>
      </c>
      <c r="L1352" s="10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31"/>
        <v>1.0405</v>
      </c>
      <c r="R1352" s="6">
        <f t="shared" si="128"/>
        <v>66.698717948717942</v>
      </c>
      <c r="S1352" t="str">
        <f t="shared" si="129"/>
        <v>publishing</v>
      </c>
      <c r="T1352" t="str">
        <f t="shared" si="130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6"/>
        <v>42412.74009259259</v>
      </c>
      <c r="K1353">
        <v>1452707144</v>
      </c>
      <c r="L1353" s="10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31"/>
        <v>1.0126500000000001</v>
      </c>
      <c r="R1353" s="6">
        <f t="shared" si="128"/>
        <v>168.77500000000001</v>
      </c>
      <c r="S1353" t="str">
        <f t="shared" si="129"/>
        <v>publishing</v>
      </c>
      <c r="T1353" t="str">
        <f t="shared" si="130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6"/>
        <v>42252.165972222225</v>
      </c>
      <c r="K1354">
        <v>1436968366</v>
      </c>
      <c r="L1354" s="10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31"/>
        <v>1.3613999999999999</v>
      </c>
      <c r="R1354" s="6">
        <f t="shared" si="128"/>
        <v>59.973568281938327</v>
      </c>
      <c r="S1354" t="str">
        <f t="shared" si="129"/>
        <v>publishing</v>
      </c>
      <c r="T1354" t="str">
        <f t="shared" si="130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6"/>
        <v>41344</v>
      </c>
      <c r="K1355">
        <v>1359946188</v>
      </c>
      <c r="L1355" s="10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31"/>
        <v>1.3360000000000001</v>
      </c>
      <c r="R1355" s="6">
        <f t="shared" si="128"/>
        <v>31.80952380952381</v>
      </c>
      <c r="S1355" t="str">
        <f t="shared" si="129"/>
        <v>publishing</v>
      </c>
      <c r="T1355" t="str">
        <f t="shared" si="130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6"/>
        <v>42532.807627314818</v>
      </c>
      <c r="K1356">
        <v>1463080979</v>
      </c>
      <c r="L1356" s="10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31"/>
        <v>1.3025</v>
      </c>
      <c r="R1356" s="6">
        <f t="shared" si="128"/>
        <v>24.421875</v>
      </c>
      <c r="S1356" t="str">
        <f t="shared" si="129"/>
        <v>publishing</v>
      </c>
      <c r="T1356" t="str">
        <f t="shared" si="130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6"/>
        <v>41243.416666666664</v>
      </c>
      <c r="K1357">
        <v>1351663605</v>
      </c>
      <c r="L1357" s="10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31"/>
        <v>1.2267999999999999</v>
      </c>
      <c r="R1357" s="6">
        <f t="shared" si="128"/>
        <v>25.347107438016529</v>
      </c>
      <c r="S1357" t="str">
        <f t="shared" si="129"/>
        <v>publishing</v>
      </c>
      <c r="T1357" t="str">
        <f t="shared" si="130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6"/>
        <v>41460.038888888892</v>
      </c>
      <c r="K1358">
        <v>1370393760</v>
      </c>
      <c r="L1358" s="10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31"/>
        <v>1.8281058823529412</v>
      </c>
      <c r="R1358" s="6">
        <f t="shared" si="128"/>
        <v>71.443218390804603</v>
      </c>
      <c r="S1358" t="str">
        <f t="shared" si="129"/>
        <v>publishing</v>
      </c>
      <c r="T1358" t="str">
        <f t="shared" si="130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6"/>
        <v>41334.249305555553</v>
      </c>
      <c r="K1359">
        <v>1359587137</v>
      </c>
      <c r="L1359" s="10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31"/>
        <v>1.2529999999999999</v>
      </c>
      <c r="R1359" s="6">
        <f t="shared" si="128"/>
        <v>38.553846153846152</v>
      </c>
      <c r="S1359" t="str">
        <f t="shared" si="129"/>
        <v>publishing</v>
      </c>
      <c r="T1359" t="str">
        <f t="shared" si="130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6"/>
        <v>40719.570868055554</v>
      </c>
      <c r="K1360">
        <v>1306417323</v>
      </c>
      <c r="L1360" s="10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31"/>
        <v>1.1166666666666667</v>
      </c>
      <c r="R1360" s="6">
        <f t="shared" si="128"/>
        <v>68.367346938775512</v>
      </c>
      <c r="S1360" t="str">
        <f t="shared" si="129"/>
        <v>publishing</v>
      </c>
      <c r="T1360" t="str">
        <f t="shared" si="130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6"/>
        <v>40730.814699074072</v>
      </c>
      <c r="K1361">
        <v>1304623990</v>
      </c>
      <c r="L1361" s="10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31"/>
        <v>1.1575757575757575</v>
      </c>
      <c r="R1361" s="6">
        <f t="shared" si="128"/>
        <v>40.210526315789473</v>
      </c>
      <c r="S1361" t="str">
        <f t="shared" si="129"/>
        <v>publishing</v>
      </c>
      <c r="T1361" t="str">
        <f t="shared" si="130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6"/>
        <v>41123.900694444441</v>
      </c>
      <c r="K1362">
        <v>1341524220</v>
      </c>
      <c r="L1362" s="10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31"/>
        <v>1.732</v>
      </c>
      <c r="R1362" s="6">
        <f t="shared" si="128"/>
        <v>32.074074074074076</v>
      </c>
      <c r="S1362" t="str">
        <f t="shared" si="129"/>
        <v>publishing</v>
      </c>
      <c r="T1362" t="str">
        <f t="shared" si="130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6"/>
        <v>41811.717268518521</v>
      </c>
      <c r="K1363">
        <v>1400778772</v>
      </c>
      <c r="L1363" s="10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31"/>
        <v>1.2598333333333334</v>
      </c>
      <c r="R1363" s="6">
        <f t="shared" si="128"/>
        <v>28.632575757575758</v>
      </c>
      <c r="S1363" t="str">
        <f t="shared" si="129"/>
        <v>publishing</v>
      </c>
      <c r="T1363" t="str">
        <f t="shared" si="130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6"/>
        <v>41524.934386574074</v>
      </c>
      <c r="K1364">
        <v>1373408731</v>
      </c>
      <c r="L1364" s="10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31"/>
        <v>1.091</v>
      </c>
      <c r="R1364" s="6">
        <f t="shared" si="128"/>
        <v>43.64</v>
      </c>
      <c r="S1364" t="str">
        <f t="shared" si="129"/>
        <v>publishing</v>
      </c>
      <c r="T1364" t="str">
        <f t="shared" si="130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6"/>
        <v>42415.332638888889</v>
      </c>
      <c r="K1365">
        <v>1453925727</v>
      </c>
      <c r="L1365" s="10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31"/>
        <v>1</v>
      </c>
      <c r="R1365" s="6">
        <f t="shared" si="128"/>
        <v>40</v>
      </c>
      <c r="S1365" t="str">
        <f t="shared" si="129"/>
        <v>publishing</v>
      </c>
      <c r="T1365" t="str">
        <f t="shared" si="130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6"/>
        <v>42011.6956712963</v>
      </c>
      <c r="K1366">
        <v>1415464906</v>
      </c>
      <c r="L1366" s="10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31"/>
        <v>1.1864285714285714</v>
      </c>
      <c r="R1366" s="6">
        <f t="shared" si="128"/>
        <v>346.04166666666669</v>
      </c>
      <c r="S1366" t="str">
        <f t="shared" si="129"/>
        <v>music</v>
      </c>
      <c r="T1366" t="str">
        <f t="shared" si="130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6"/>
        <v>42079.691574074073</v>
      </c>
      <c r="K1367">
        <v>1423935352</v>
      </c>
      <c r="L1367" s="10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31"/>
        <v>1.0026666666666666</v>
      </c>
      <c r="R1367" s="6">
        <f t="shared" si="128"/>
        <v>81.739130434782609</v>
      </c>
      <c r="S1367" t="str">
        <f t="shared" si="129"/>
        <v>music</v>
      </c>
      <c r="T1367" t="str">
        <f t="shared" si="130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6"/>
        <v>41970.037766203706</v>
      </c>
      <c r="K1368">
        <v>1413158063</v>
      </c>
      <c r="L1368" s="10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31"/>
        <v>1.2648920000000001</v>
      </c>
      <c r="R1368" s="6">
        <f t="shared" si="128"/>
        <v>64.535306122448986</v>
      </c>
      <c r="S1368" t="str">
        <f t="shared" si="129"/>
        <v>music</v>
      </c>
      <c r="T1368" t="str">
        <f t="shared" si="130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6"/>
        <v>42322.044560185182</v>
      </c>
      <c r="K1369">
        <v>1444867450</v>
      </c>
      <c r="L1369" s="10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31"/>
        <v>1.1426000000000001</v>
      </c>
      <c r="R1369" s="6">
        <f t="shared" si="128"/>
        <v>63.477777777777774</v>
      </c>
      <c r="S1369" t="str">
        <f t="shared" si="129"/>
        <v>music</v>
      </c>
      <c r="T1369" t="str">
        <f t="shared" si="130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6"/>
        <v>42170.190902777773</v>
      </c>
      <c r="K1370">
        <v>1432269294</v>
      </c>
      <c r="L1370" s="10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31"/>
        <v>1.107</v>
      </c>
      <c r="R1370" s="6">
        <f t="shared" si="128"/>
        <v>63.620689655172413</v>
      </c>
      <c r="S1370" t="str">
        <f t="shared" si="129"/>
        <v>music</v>
      </c>
      <c r="T1370" t="str">
        <f t="shared" si="130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6"/>
        <v>41740.594282407408</v>
      </c>
      <c r="K1371">
        <v>1394633746</v>
      </c>
      <c r="L1371" s="10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31"/>
        <v>1.0534805315203954</v>
      </c>
      <c r="R1371" s="6">
        <f t="shared" si="128"/>
        <v>83.967068965517228</v>
      </c>
      <c r="S1371" t="str">
        <f t="shared" si="129"/>
        <v>music</v>
      </c>
      <c r="T1371" t="str">
        <f t="shared" si="130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6"/>
        <v>41563.00335648148</v>
      </c>
      <c r="K1372">
        <v>1380585890</v>
      </c>
      <c r="L1372" s="10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31"/>
        <v>1.0366666666666666</v>
      </c>
      <c r="R1372" s="6">
        <f t="shared" si="128"/>
        <v>77.75</v>
      </c>
      <c r="S1372" t="str">
        <f t="shared" si="129"/>
        <v>music</v>
      </c>
      <c r="T1372" t="str">
        <f t="shared" si="130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6"/>
        <v>42131.758587962962</v>
      </c>
      <c r="K1373">
        <v>1428430342</v>
      </c>
      <c r="L1373" s="10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31"/>
        <v>1.0708672667523933</v>
      </c>
      <c r="R1373" s="6">
        <f t="shared" si="128"/>
        <v>107.07142857142857</v>
      </c>
      <c r="S1373" t="str">
        <f t="shared" si="129"/>
        <v>music</v>
      </c>
      <c r="T1373" t="str">
        <f t="shared" si="130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6"/>
        <v>41102.739953703705</v>
      </c>
      <c r="K1374">
        <v>1339523132</v>
      </c>
      <c r="L1374" s="10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31"/>
        <v>1.24</v>
      </c>
      <c r="R1374" s="6">
        <f t="shared" si="128"/>
        <v>38.75</v>
      </c>
      <c r="S1374" t="str">
        <f t="shared" si="129"/>
        <v>music</v>
      </c>
      <c r="T1374" t="str">
        <f t="shared" si="130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6"/>
        <v>42734.95177083333</v>
      </c>
      <c r="K1375">
        <v>1480546233</v>
      </c>
      <c r="L1375" s="10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31"/>
        <v>1.0501</v>
      </c>
      <c r="R1375" s="6">
        <f t="shared" si="128"/>
        <v>201.94230769230768</v>
      </c>
      <c r="S1375" t="str">
        <f t="shared" si="129"/>
        <v>music</v>
      </c>
      <c r="T1375" t="str">
        <f t="shared" si="130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6"/>
        <v>42454.12023148148</v>
      </c>
      <c r="K1376">
        <v>1456285988</v>
      </c>
      <c r="L1376" s="10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31"/>
        <v>1.8946666666666667</v>
      </c>
      <c r="R1376" s="6">
        <f t="shared" si="128"/>
        <v>43.060606060606062</v>
      </c>
      <c r="S1376" t="str">
        <f t="shared" si="129"/>
        <v>music</v>
      </c>
      <c r="T1376" t="str">
        <f t="shared" si="130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6"/>
        <v>42750.066192129627</v>
      </c>
      <c r="K1377">
        <v>1481852119</v>
      </c>
      <c r="L1377" s="10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31"/>
        <v>1.7132499999999999</v>
      </c>
      <c r="R1377" s="6">
        <f t="shared" si="128"/>
        <v>62.871559633027523</v>
      </c>
      <c r="S1377" t="str">
        <f t="shared" si="129"/>
        <v>music</v>
      </c>
      <c r="T1377" t="str">
        <f t="shared" si="130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6"/>
        <v>42707.710717592592</v>
      </c>
      <c r="K1378">
        <v>1478189006</v>
      </c>
      <c r="L1378" s="10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31"/>
        <v>2.5248648648648651</v>
      </c>
      <c r="R1378" s="6">
        <f t="shared" si="128"/>
        <v>55.607142857142854</v>
      </c>
      <c r="S1378" t="str">
        <f t="shared" si="129"/>
        <v>music</v>
      </c>
      <c r="T1378" t="str">
        <f t="shared" si="130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6"/>
        <v>42769.174305555556</v>
      </c>
      <c r="K1379">
        <v>1484198170</v>
      </c>
      <c r="L1379" s="10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31"/>
        <v>1.1615384615384616</v>
      </c>
      <c r="R1379" s="6">
        <f t="shared" si="128"/>
        <v>48.70967741935484</v>
      </c>
      <c r="S1379" t="str">
        <f t="shared" si="129"/>
        <v>music</v>
      </c>
      <c r="T1379" t="str">
        <f t="shared" si="130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6"/>
        <v>42583.759374999994</v>
      </c>
      <c r="K1380">
        <v>1468779210</v>
      </c>
      <c r="L1380" s="10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31"/>
        <v>2.0335000000000001</v>
      </c>
      <c r="R1380" s="6">
        <f t="shared" si="128"/>
        <v>30.578947368421051</v>
      </c>
      <c r="S1380" t="str">
        <f t="shared" si="129"/>
        <v>music</v>
      </c>
      <c r="T1380" t="str">
        <f t="shared" si="130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6"/>
        <v>42160.491620370376</v>
      </c>
      <c r="K1381">
        <v>1430912876</v>
      </c>
      <c r="L1381" s="10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31"/>
        <v>1.1160000000000001</v>
      </c>
      <c r="R1381" s="6">
        <f t="shared" si="128"/>
        <v>73.907284768211923</v>
      </c>
      <c r="S1381" t="str">
        <f t="shared" si="129"/>
        <v>music</v>
      </c>
      <c r="T1381" t="str">
        <f t="shared" si="130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6"/>
        <v>42164.083333333328</v>
      </c>
      <c r="K1382">
        <v>1431886706</v>
      </c>
      <c r="L1382" s="10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31"/>
        <v>4.24</v>
      </c>
      <c r="R1382" s="6">
        <f t="shared" si="128"/>
        <v>21.2</v>
      </c>
      <c r="S1382" t="str">
        <f t="shared" si="129"/>
        <v>music</v>
      </c>
      <c r="T1382" t="str">
        <f t="shared" si="130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6"/>
        <v>42733.214409722219</v>
      </c>
      <c r="K1383">
        <v>1480396125</v>
      </c>
      <c r="L1383" s="10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31"/>
        <v>1.071</v>
      </c>
      <c r="R1383" s="6">
        <f t="shared" si="128"/>
        <v>73.356164383561648</v>
      </c>
      <c r="S1383" t="str">
        <f t="shared" si="129"/>
        <v>music</v>
      </c>
      <c r="T1383" t="str">
        <f t="shared" si="130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6"/>
        <v>41400.800185185188</v>
      </c>
      <c r="K1384">
        <v>1365275536</v>
      </c>
      <c r="L1384" s="10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31"/>
        <v>1.043625</v>
      </c>
      <c r="R1384" s="6">
        <f t="shared" si="128"/>
        <v>56.412162162162161</v>
      </c>
      <c r="S1384" t="str">
        <f t="shared" si="129"/>
        <v>music</v>
      </c>
      <c r="T1384" t="str">
        <f t="shared" si="130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6"/>
        <v>42727.074976851851</v>
      </c>
      <c r="K1385">
        <v>1480729678</v>
      </c>
      <c r="L1385" s="10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31"/>
        <v>2.124090909090909</v>
      </c>
      <c r="R1385" s="6">
        <f t="shared" si="128"/>
        <v>50.247311827956992</v>
      </c>
      <c r="S1385" t="str">
        <f t="shared" si="129"/>
        <v>music</v>
      </c>
      <c r="T1385" t="str">
        <f t="shared" si="130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6"/>
        <v>42190.735208333332</v>
      </c>
      <c r="K1386">
        <v>1433525922</v>
      </c>
      <c r="L1386" s="10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31"/>
        <v>1.2408571428571429</v>
      </c>
      <c r="R1386" s="6">
        <f t="shared" si="128"/>
        <v>68.936507936507937</v>
      </c>
      <c r="S1386" t="str">
        <f t="shared" si="129"/>
        <v>music</v>
      </c>
      <c r="T1386" t="str">
        <f t="shared" si="130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6"/>
        <v>42489.507638888885</v>
      </c>
      <c r="K1387">
        <v>1457109121</v>
      </c>
      <c r="L1387" s="10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31"/>
        <v>1.10406125</v>
      </c>
      <c r="R1387" s="6">
        <f t="shared" si="128"/>
        <v>65.914104477611943</v>
      </c>
      <c r="S1387" t="str">
        <f t="shared" si="129"/>
        <v>music</v>
      </c>
      <c r="T1387" t="str">
        <f t="shared" si="130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6"/>
        <v>42214.646863425922</v>
      </c>
      <c r="K1388">
        <v>1435591889</v>
      </c>
      <c r="L1388" s="10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31"/>
        <v>2.1875</v>
      </c>
      <c r="R1388" s="6">
        <f t="shared" si="128"/>
        <v>62.5</v>
      </c>
      <c r="S1388" t="str">
        <f t="shared" si="129"/>
        <v>music</v>
      </c>
      <c r="T1388" t="str">
        <f t="shared" si="130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6"/>
        <v>42158.1875</v>
      </c>
      <c r="K1389">
        <v>1430604395</v>
      </c>
      <c r="L1389" s="10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31"/>
        <v>1.36625</v>
      </c>
      <c r="R1389" s="6">
        <f t="shared" si="128"/>
        <v>70.064102564102569</v>
      </c>
      <c r="S1389" t="str">
        <f t="shared" si="129"/>
        <v>music</v>
      </c>
      <c r="T1389" t="str">
        <f t="shared" si="130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6"/>
        <v>42660.676388888889</v>
      </c>
      <c r="K1390">
        <v>1474469117</v>
      </c>
      <c r="L1390" s="10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31"/>
        <v>1.348074</v>
      </c>
      <c r="R1390" s="6">
        <f t="shared" si="128"/>
        <v>60.181874999999998</v>
      </c>
      <c r="S1390" t="str">
        <f t="shared" si="129"/>
        <v>music</v>
      </c>
      <c r="T1390" t="str">
        <f t="shared" si="130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6"/>
        <v>42595.480983796297</v>
      </c>
      <c r="K1391">
        <v>1468495957</v>
      </c>
      <c r="L1391" s="10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31"/>
        <v>1.454</v>
      </c>
      <c r="R1391" s="6">
        <f t="shared" si="128"/>
        <v>21.382352941176471</v>
      </c>
      <c r="S1391" t="str">
        <f t="shared" si="129"/>
        <v>music</v>
      </c>
      <c r="T1391" t="str">
        <f t="shared" si="130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6"/>
        <v>42121.716666666667</v>
      </c>
      <c r="K1392">
        <v>1427224606</v>
      </c>
      <c r="L1392" s="10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31"/>
        <v>1.0910714285714285</v>
      </c>
      <c r="R1392" s="6">
        <f t="shared" si="128"/>
        <v>160.78947368421052</v>
      </c>
      <c r="S1392" t="str">
        <f t="shared" si="129"/>
        <v>music</v>
      </c>
      <c r="T1392" t="str">
        <f t="shared" si="130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6"/>
        <v>42238.207638888889</v>
      </c>
      <c r="K1393">
        <v>1436369818</v>
      </c>
      <c r="L1393" s="10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31"/>
        <v>1.1020000000000001</v>
      </c>
      <c r="R1393" s="6">
        <f t="shared" si="128"/>
        <v>42.384615384615387</v>
      </c>
      <c r="S1393" t="str">
        <f t="shared" si="129"/>
        <v>music</v>
      </c>
      <c r="T1393" t="str">
        <f t="shared" si="130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6"/>
        <v>42432.154930555553</v>
      </c>
      <c r="K1394">
        <v>1454298186</v>
      </c>
      <c r="L1394" s="10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31"/>
        <v>1.1364000000000001</v>
      </c>
      <c r="R1394" s="6">
        <f t="shared" si="128"/>
        <v>27.317307692307693</v>
      </c>
      <c r="S1394" t="str">
        <f t="shared" si="129"/>
        <v>music</v>
      </c>
      <c r="T1394" t="str">
        <f t="shared" si="130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6"/>
        <v>42583.681979166664</v>
      </c>
      <c r="K1395">
        <v>1467476523</v>
      </c>
      <c r="L1395" s="10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31"/>
        <v>1.0235000000000001</v>
      </c>
      <c r="R1395" s="6">
        <f t="shared" si="128"/>
        <v>196.82692307692307</v>
      </c>
      <c r="S1395" t="str">
        <f t="shared" si="129"/>
        <v>music</v>
      </c>
      <c r="T1395" t="str">
        <f t="shared" si="130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6"/>
        <v>42795.125</v>
      </c>
      <c r="K1396">
        <v>1484623726</v>
      </c>
      <c r="L1396" s="10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31"/>
        <v>1.2213333333333334</v>
      </c>
      <c r="R1396" s="6">
        <f t="shared" si="128"/>
        <v>53.882352941176471</v>
      </c>
      <c r="S1396" t="str">
        <f t="shared" si="129"/>
        <v>music</v>
      </c>
      <c r="T1396" t="str">
        <f t="shared" si="130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6"/>
        <v>42749.90834490741</v>
      </c>
      <c r="K1397">
        <v>1481838481</v>
      </c>
      <c r="L1397" s="10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31"/>
        <v>1.1188571428571428</v>
      </c>
      <c r="R1397" s="6">
        <f t="shared" si="128"/>
        <v>47.756097560975611</v>
      </c>
      <c r="S1397" t="str">
        <f t="shared" si="129"/>
        <v>music</v>
      </c>
      <c r="T1397" t="str">
        <f t="shared" si="130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6"/>
        <v>42048.99863425926</v>
      </c>
      <c r="K1398">
        <v>1421279882</v>
      </c>
      <c r="L1398" s="10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31"/>
        <v>1.073</v>
      </c>
      <c r="R1398" s="6">
        <f t="shared" si="128"/>
        <v>88.191780821917803</v>
      </c>
      <c r="S1398" t="str">
        <f t="shared" si="129"/>
        <v>music</v>
      </c>
      <c r="T1398" t="str">
        <f t="shared" si="130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6"/>
        <v>42670.888194444444</v>
      </c>
      <c r="K1399">
        <v>1475013710</v>
      </c>
      <c r="L1399" s="10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31"/>
        <v>1.1385000000000001</v>
      </c>
      <c r="R1399" s="6">
        <f t="shared" si="128"/>
        <v>72.056962025316452</v>
      </c>
      <c r="S1399" t="str">
        <f t="shared" si="129"/>
        <v>music</v>
      </c>
      <c r="T1399" t="str">
        <f t="shared" si="130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6"/>
        <v>42556.874236111107</v>
      </c>
      <c r="K1400">
        <v>1465160334</v>
      </c>
      <c r="L1400" s="10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31"/>
        <v>1.0968181818181819</v>
      </c>
      <c r="R1400" s="6">
        <f t="shared" si="128"/>
        <v>74.246153846153845</v>
      </c>
      <c r="S1400" t="str">
        <f t="shared" si="129"/>
        <v>music</v>
      </c>
      <c r="T1400" t="str">
        <f t="shared" si="130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6"/>
        <v>41919.004317129627</v>
      </c>
      <c r="K1401">
        <v>1410048373</v>
      </c>
      <c r="L1401" s="10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31"/>
        <v>1.2614444444444444</v>
      </c>
      <c r="R1401" s="6">
        <f t="shared" si="128"/>
        <v>61.701086956521742</v>
      </c>
      <c r="S1401" t="str">
        <f t="shared" si="129"/>
        <v>music</v>
      </c>
      <c r="T1401" t="str">
        <f t="shared" si="130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6"/>
        <v>42533.229166666672</v>
      </c>
      <c r="K1402">
        <v>1462695073</v>
      </c>
      <c r="L1402" s="10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31"/>
        <v>1.6742857142857144</v>
      </c>
      <c r="R1402" s="6">
        <f t="shared" si="128"/>
        <v>17.235294117647058</v>
      </c>
      <c r="S1402" t="str">
        <f t="shared" si="129"/>
        <v>music</v>
      </c>
      <c r="T1402" t="str">
        <f t="shared" si="130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6"/>
        <v>41420.99622685185</v>
      </c>
      <c r="K1403">
        <v>1367798074</v>
      </c>
      <c r="L1403" s="10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31"/>
        <v>4.9652000000000003</v>
      </c>
      <c r="R1403" s="6">
        <f t="shared" si="128"/>
        <v>51.720833333333331</v>
      </c>
      <c r="S1403" t="str">
        <f t="shared" si="129"/>
        <v>music</v>
      </c>
      <c r="T1403" t="str">
        <f t="shared" si="130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6"/>
        <v>42125.011701388896</v>
      </c>
      <c r="K1404">
        <v>1425259011</v>
      </c>
      <c r="L1404" s="10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31"/>
        <v>1.0915999999999999</v>
      </c>
      <c r="R1404" s="6">
        <f t="shared" si="128"/>
        <v>24.150442477876105</v>
      </c>
      <c r="S1404" t="str">
        <f t="shared" si="129"/>
        <v>music</v>
      </c>
      <c r="T1404" t="str">
        <f t="shared" si="130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6"/>
        <v>41481.062905092593</v>
      </c>
      <c r="K1405">
        <v>1372210235</v>
      </c>
      <c r="L1405" s="10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31"/>
        <v>1.0257499999999999</v>
      </c>
      <c r="R1405" s="6">
        <f t="shared" si="128"/>
        <v>62.166666666666664</v>
      </c>
      <c r="S1405" t="str">
        <f t="shared" si="129"/>
        <v>music</v>
      </c>
      <c r="T1405" t="str">
        <f t="shared" si="130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6"/>
        <v>42057.510243055556</v>
      </c>
      <c r="K1406">
        <v>1422447285</v>
      </c>
      <c r="L1406" s="10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31"/>
        <v>1.6620689655172414E-2</v>
      </c>
      <c r="R1406" s="6">
        <f t="shared" si="128"/>
        <v>48.2</v>
      </c>
      <c r="S1406" t="str">
        <f t="shared" si="129"/>
        <v>publishing</v>
      </c>
      <c r="T1406" t="str">
        <f t="shared" si="130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6"/>
        <v>41971.722233796296</v>
      </c>
      <c r="K1407">
        <v>1414599601</v>
      </c>
      <c r="L1407" s="10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31"/>
        <v>4.1999999999999997E-3</v>
      </c>
      <c r="R1407" s="6">
        <f t="shared" si="128"/>
        <v>6.1764705882352944</v>
      </c>
      <c r="S1407" t="str">
        <f t="shared" si="129"/>
        <v>publishing</v>
      </c>
      <c r="T1407" t="str">
        <f t="shared" si="130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6"/>
        <v>42350.416666666672</v>
      </c>
      <c r="K1408">
        <v>1445336607</v>
      </c>
      <c r="L1408" s="10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31"/>
        <v>1.25E-3</v>
      </c>
      <c r="R1408" s="6">
        <f t="shared" si="128"/>
        <v>5</v>
      </c>
      <c r="S1408" t="str">
        <f t="shared" si="129"/>
        <v>publishing</v>
      </c>
      <c r="T1408" t="str">
        <f t="shared" si="130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6"/>
        <v>41863.536782407406</v>
      </c>
      <c r="K1409">
        <v>1405687978</v>
      </c>
      <c r="L1409" s="10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31"/>
        <v>5.0000000000000001E-3</v>
      </c>
      <c r="R1409" s="6">
        <f t="shared" si="128"/>
        <v>7.5</v>
      </c>
      <c r="S1409" t="str">
        <f t="shared" si="129"/>
        <v>publishing</v>
      </c>
      <c r="T1409" t="str">
        <f t="shared" si="130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ref="J1410:J1473" si="132">(((I1410/60)/60)/24)+DATE(1970,1,1)</f>
        <v>42321.913842592592</v>
      </c>
      <c r="K1410">
        <v>1444856156</v>
      </c>
      <c r="L1410" s="10">
        <f t="shared" ref="L1410:L1473" si="133"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31"/>
        <v>7.1999999999999995E-2</v>
      </c>
      <c r="R1410" s="6">
        <f t="shared" ref="R1410:R1473" si="134">E1410/N1410</f>
        <v>12</v>
      </c>
      <c r="S1410" t="str">
        <f t="shared" ref="S1410:S1473" si="135">LEFT(P1410,SEARCH("/",P1410)-1)</f>
        <v>publishing</v>
      </c>
      <c r="T1410" t="str">
        <f t="shared" ref="T1410:T1473" si="136">RIGHT(P1410,LEN(P1410)-SEARCH("/",P1410))</f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si="132"/>
        <v>42005.175173611111</v>
      </c>
      <c r="K1411">
        <v>1414897935</v>
      </c>
      <c r="L1411" s="10">
        <f t="shared" si="133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7">IF(D1411=0,0%,(E1411/D1411))</f>
        <v>0</v>
      </c>
      <c r="R1411" s="6" t="e">
        <f t="shared" si="134"/>
        <v>#DIV/0!</v>
      </c>
      <c r="S1411" t="str">
        <f t="shared" si="135"/>
        <v>publishing</v>
      </c>
      <c r="T1411" t="str">
        <f t="shared" si="136"/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2"/>
        <v>42524.318518518514</v>
      </c>
      <c r="K1412">
        <v>1461051520</v>
      </c>
      <c r="L1412" s="10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7"/>
        <v>1.6666666666666666E-4</v>
      </c>
      <c r="R1412" s="6">
        <f t="shared" si="134"/>
        <v>1</v>
      </c>
      <c r="S1412" t="str">
        <f t="shared" si="135"/>
        <v>publishing</v>
      </c>
      <c r="T1412" t="str">
        <f t="shared" si="136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2"/>
        <v>42041.059027777781</v>
      </c>
      <c r="K1413">
        <v>1420766700</v>
      </c>
      <c r="L1413" s="10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7"/>
        <v>2.3333333333333335E-3</v>
      </c>
      <c r="R1413" s="6">
        <f t="shared" si="134"/>
        <v>2.3333333333333335</v>
      </c>
      <c r="S1413" t="str">
        <f t="shared" si="135"/>
        <v>publishing</v>
      </c>
      <c r="T1413" t="str">
        <f t="shared" si="136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2"/>
        <v>41977.063645833332</v>
      </c>
      <c r="K1414">
        <v>1415064699</v>
      </c>
      <c r="L1414" s="10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7"/>
        <v>4.5714285714285714E-2</v>
      </c>
      <c r="R1414" s="6">
        <f t="shared" si="134"/>
        <v>24.615384615384617</v>
      </c>
      <c r="S1414" t="str">
        <f t="shared" si="135"/>
        <v>publishing</v>
      </c>
      <c r="T1414" t="str">
        <f t="shared" si="136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2"/>
        <v>42420.437152777777</v>
      </c>
      <c r="K1415">
        <v>1450780170</v>
      </c>
      <c r="L1415" s="10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7"/>
        <v>0.05</v>
      </c>
      <c r="R1415" s="6">
        <f t="shared" si="134"/>
        <v>100</v>
      </c>
      <c r="S1415" t="str">
        <f t="shared" si="135"/>
        <v>publishing</v>
      </c>
      <c r="T1415" t="str">
        <f t="shared" si="136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2"/>
        <v>42738.25309027778</v>
      </c>
      <c r="K1416">
        <v>1480831467</v>
      </c>
      <c r="L1416" s="10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7"/>
        <v>2E-3</v>
      </c>
      <c r="R1416" s="6">
        <f t="shared" si="134"/>
        <v>1</v>
      </c>
      <c r="S1416" t="str">
        <f t="shared" si="135"/>
        <v>publishing</v>
      </c>
      <c r="T1416" t="str">
        <f t="shared" si="136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2"/>
        <v>42232.675821759258</v>
      </c>
      <c r="K1417">
        <v>1436285591</v>
      </c>
      <c r="L1417" s="10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7"/>
        <v>0.18181818181818182</v>
      </c>
      <c r="R1417" s="6">
        <f t="shared" si="134"/>
        <v>88.888888888888886</v>
      </c>
      <c r="S1417" t="str">
        <f t="shared" si="135"/>
        <v>publishing</v>
      </c>
      <c r="T1417" t="str">
        <f t="shared" si="136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2"/>
        <v>42329.967812499999</v>
      </c>
      <c r="K1418">
        <v>1445552019</v>
      </c>
      <c r="L1418" s="10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7"/>
        <v>0</v>
      </c>
      <c r="R1418" s="6" t="e">
        <f t="shared" si="134"/>
        <v>#DIV/0!</v>
      </c>
      <c r="S1418" t="str">
        <f t="shared" si="135"/>
        <v>publishing</v>
      </c>
      <c r="T1418" t="str">
        <f t="shared" si="136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2"/>
        <v>42262.465972222228</v>
      </c>
      <c r="K1419">
        <v>1439696174</v>
      </c>
      <c r="L1419" s="10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7"/>
        <v>1.2222222222222223E-2</v>
      </c>
      <c r="R1419" s="6">
        <f t="shared" si="134"/>
        <v>27.5</v>
      </c>
      <c r="S1419" t="str">
        <f t="shared" si="135"/>
        <v>publishing</v>
      </c>
      <c r="T1419" t="str">
        <f t="shared" si="136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2"/>
        <v>42425.456412037034</v>
      </c>
      <c r="K1420">
        <v>1453805834</v>
      </c>
      <c r="L1420" s="10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7"/>
        <v>2E-3</v>
      </c>
      <c r="R1420" s="6">
        <f t="shared" si="134"/>
        <v>6</v>
      </c>
      <c r="S1420" t="str">
        <f t="shared" si="135"/>
        <v>publishing</v>
      </c>
      <c r="T1420" t="str">
        <f t="shared" si="136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2"/>
        <v>42652.456238425926</v>
      </c>
      <c r="K1421">
        <v>1473418619</v>
      </c>
      <c r="L1421" s="10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7"/>
        <v>7.0634920634920634E-2</v>
      </c>
      <c r="R1421" s="6">
        <f t="shared" si="134"/>
        <v>44.5</v>
      </c>
      <c r="S1421" t="str">
        <f t="shared" si="135"/>
        <v>publishing</v>
      </c>
      <c r="T1421" t="str">
        <f t="shared" si="136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2"/>
        <v>42549.667662037042</v>
      </c>
      <c r="K1422">
        <v>1464969686</v>
      </c>
      <c r="L1422" s="10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7"/>
        <v>2.7272727272727271E-2</v>
      </c>
      <c r="R1422" s="6">
        <f t="shared" si="134"/>
        <v>1</v>
      </c>
      <c r="S1422" t="str">
        <f t="shared" si="135"/>
        <v>publishing</v>
      </c>
      <c r="T1422" t="str">
        <f t="shared" si="136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2"/>
        <v>42043.915613425925</v>
      </c>
      <c r="K1423">
        <v>1420840709</v>
      </c>
      <c r="L1423" s="10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7"/>
        <v>1E-3</v>
      </c>
      <c r="R1423" s="6">
        <f t="shared" si="134"/>
        <v>100</v>
      </c>
      <c r="S1423" t="str">
        <f t="shared" si="135"/>
        <v>publishing</v>
      </c>
      <c r="T1423" t="str">
        <f t="shared" si="136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2"/>
        <v>42634.239629629628</v>
      </c>
      <c r="K1424">
        <v>1471844704</v>
      </c>
      <c r="L1424" s="10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7"/>
        <v>1.0399999999999999E-3</v>
      </c>
      <c r="R1424" s="6">
        <f t="shared" si="134"/>
        <v>13</v>
      </c>
      <c r="S1424" t="str">
        <f t="shared" si="135"/>
        <v>publishing</v>
      </c>
      <c r="T1424" t="str">
        <f t="shared" si="136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2"/>
        <v>42370.360312500001</v>
      </c>
      <c r="K1425">
        <v>1449045531</v>
      </c>
      <c r="L1425" s="10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7"/>
        <v>3.3333333333333335E-3</v>
      </c>
      <c r="R1425" s="6">
        <f t="shared" si="134"/>
        <v>100</v>
      </c>
      <c r="S1425" t="str">
        <f t="shared" si="135"/>
        <v>publishing</v>
      </c>
      <c r="T1425" t="str">
        <f t="shared" si="136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2"/>
        <v>42689.759282407409</v>
      </c>
      <c r="K1426">
        <v>1478106802</v>
      </c>
      <c r="L1426" s="10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7"/>
        <v>0.2036</v>
      </c>
      <c r="R1426" s="6">
        <f t="shared" si="134"/>
        <v>109.07142857142857</v>
      </c>
      <c r="S1426" t="str">
        <f t="shared" si="135"/>
        <v>publishing</v>
      </c>
      <c r="T1426" t="str">
        <f t="shared" si="136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2"/>
        <v>42123.131469907406</v>
      </c>
      <c r="K1427">
        <v>1427684959</v>
      </c>
      <c r="L1427" s="10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7"/>
        <v>0</v>
      </c>
      <c r="R1427" s="6" t="e">
        <f t="shared" si="134"/>
        <v>#DIV/0!</v>
      </c>
      <c r="S1427" t="str">
        <f t="shared" si="135"/>
        <v>publishing</v>
      </c>
      <c r="T1427" t="str">
        <f t="shared" si="136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2"/>
        <v>42240.390277777777</v>
      </c>
      <c r="K1428">
        <v>1435224120</v>
      </c>
      <c r="L1428" s="10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7"/>
        <v>0</v>
      </c>
      <c r="R1428" s="6" t="e">
        <f t="shared" si="134"/>
        <v>#DIV/0!</v>
      </c>
      <c r="S1428" t="str">
        <f t="shared" si="135"/>
        <v>publishing</v>
      </c>
      <c r="T1428" t="str">
        <f t="shared" si="136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2"/>
        <v>42631.851678240739</v>
      </c>
      <c r="K1429">
        <v>1471638385</v>
      </c>
      <c r="L1429" s="10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7"/>
        <v>8.3799999999999999E-2</v>
      </c>
      <c r="R1429" s="6">
        <f t="shared" si="134"/>
        <v>104.75</v>
      </c>
      <c r="S1429" t="str">
        <f t="shared" si="135"/>
        <v>publishing</v>
      </c>
      <c r="T1429" t="str">
        <f t="shared" si="136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2"/>
        <v>42462.338159722218</v>
      </c>
      <c r="K1430">
        <v>1456996017</v>
      </c>
      <c r="L1430" s="10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7"/>
        <v>4.4999999999999998E-2</v>
      </c>
      <c r="R1430" s="6">
        <f t="shared" si="134"/>
        <v>15</v>
      </c>
      <c r="S1430" t="str">
        <f t="shared" si="135"/>
        <v>publishing</v>
      </c>
      <c r="T1430" t="str">
        <f t="shared" si="136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2"/>
        <v>42104.060671296291</v>
      </c>
      <c r="K1431">
        <v>1426037242</v>
      </c>
      <c r="L1431" s="10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7"/>
        <v>0</v>
      </c>
      <c r="R1431" s="6" t="e">
        <f t="shared" si="134"/>
        <v>#DIV/0!</v>
      </c>
      <c r="S1431" t="str">
        <f t="shared" si="135"/>
        <v>publishing</v>
      </c>
      <c r="T1431" t="str">
        <f t="shared" si="136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2"/>
        <v>41992.813518518517</v>
      </c>
      <c r="K1432">
        <v>1416339088</v>
      </c>
      <c r="L1432" s="10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7"/>
        <v>8.0600000000000005E-2</v>
      </c>
      <c r="R1432" s="6">
        <f t="shared" si="134"/>
        <v>80.599999999999994</v>
      </c>
      <c r="S1432" t="str">
        <f t="shared" si="135"/>
        <v>publishing</v>
      </c>
      <c r="T1432" t="str">
        <f t="shared" si="136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2"/>
        <v>42334.252500000002</v>
      </c>
      <c r="K1433">
        <v>1445922216</v>
      </c>
      <c r="L1433" s="10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7"/>
        <v>0.31947058823529412</v>
      </c>
      <c r="R1433" s="6">
        <f t="shared" si="134"/>
        <v>115.55319148936171</v>
      </c>
      <c r="S1433" t="str">
        <f t="shared" si="135"/>
        <v>publishing</v>
      </c>
      <c r="T1433" t="str">
        <f t="shared" si="136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2"/>
        <v>42205.780416666668</v>
      </c>
      <c r="K1434">
        <v>1434825828</v>
      </c>
      <c r="L1434" s="10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7"/>
        <v>0</v>
      </c>
      <c r="R1434" s="6" t="e">
        <f t="shared" si="134"/>
        <v>#DIV/0!</v>
      </c>
      <c r="S1434" t="str">
        <f t="shared" si="135"/>
        <v>publishing</v>
      </c>
      <c r="T1434" t="str">
        <f t="shared" si="136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2"/>
        <v>42714.458333333328</v>
      </c>
      <c r="K1435">
        <v>1477839675</v>
      </c>
      <c r="L1435" s="10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7"/>
        <v>6.7083333333333328E-2</v>
      </c>
      <c r="R1435" s="6">
        <f t="shared" si="134"/>
        <v>80.5</v>
      </c>
      <c r="S1435" t="str">
        <f t="shared" si="135"/>
        <v>publishing</v>
      </c>
      <c r="T1435" t="str">
        <f t="shared" si="136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2"/>
        <v>42163.625</v>
      </c>
      <c r="K1436">
        <v>1431973478</v>
      </c>
      <c r="L1436" s="10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7"/>
        <v>9.987804878048781E-2</v>
      </c>
      <c r="R1436" s="6">
        <f t="shared" si="134"/>
        <v>744.5454545454545</v>
      </c>
      <c r="S1436" t="str">
        <f t="shared" si="135"/>
        <v>publishing</v>
      </c>
      <c r="T1436" t="str">
        <f t="shared" si="136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2"/>
        <v>42288.780324074076</v>
      </c>
      <c r="K1437">
        <v>1441997020</v>
      </c>
      <c r="L1437" s="10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7"/>
        <v>1E-3</v>
      </c>
      <c r="R1437" s="6">
        <f t="shared" si="134"/>
        <v>7.5</v>
      </c>
      <c r="S1437" t="str">
        <f t="shared" si="135"/>
        <v>publishing</v>
      </c>
      <c r="T1437" t="str">
        <f t="shared" si="136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2"/>
        <v>42421.35019675926</v>
      </c>
      <c r="K1438">
        <v>1453451057</v>
      </c>
      <c r="L1438" s="10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7"/>
        <v>7.7000000000000002E-3</v>
      </c>
      <c r="R1438" s="6">
        <f t="shared" si="134"/>
        <v>38.5</v>
      </c>
      <c r="S1438" t="str">
        <f t="shared" si="135"/>
        <v>publishing</v>
      </c>
      <c r="T1438" t="str">
        <f t="shared" si="136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2"/>
        <v>41833.207638888889</v>
      </c>
      <c r="K1439">
        <v>1402058739</v>
      </c>
      <c r="L1439" s="10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7"/>
        <v>0.26900000000000002</v>
      </c>
      <c r="R1439" s="6">
        <f t="shared" si="134"/>
        <v>36.68181818181818</v>
      </c>
      <c r="S1439" t="str">
        <f t="shared" si="135"/>
        <v>publishing</v>
      </c>
      <c r="T1439" t="str">
        <f t="shared" si="136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2"/>
        <v>42487.579861111109</v>
      </c>
      <c r="K1440">
        <v>1459198499</v>
      </c>
      <c r="L1440" s="10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7"/>
        <v>0.03</v>
      </c>
      <c r="R1440" s="6">
        <f t="shared" si="134"/>
        <v>75</v>
      </c>
      <c r="S1440" t="str">
        <f t="shared" si="135"/>
        <v>publishing</v>
      </c>
      <c r="T1440" t="str">
        <f t="shared" si="136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2"/>
        <v>42070.829872685179</v>
      </c>
      <c r="K1441">
        <v>1423166101</v>
      </c>
      <c r="L1441" s="10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7"/>
        <v>6.6055045871559637E-2</v>
      </c>
      <c r="R1441" s="6">
        <f t="shared" si="134"/>
        <v>30</v>
      </c>
      <c r="S1441" t="str">
        <f t="shared" si="135"/>
        <v>publishing</v>
      </c>
      <c r="T1441" t="str">
        <f t="shared" si="136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2"/>
        <v>42516.748414351852</v>
      </c>
      <c r="K1442">
        <v>1461693463</v>
      </c>
      <c r="L1442" s="10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7"/>
        <v>7.6923076923076926E-5</v>
      </c>
      <c r="R1442" s="6">
        <f t="shared" si="134"/>
        <v>1</v>
      </c>
      <c r="S1442" t="str">
        <f t="shared" si="135"/>
        <v>publishing</v>
      </c>
      <c r="T1442" t="str">
        <f t="shared" si="136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2"/>
        <v>42258.765844907408</v>
      </c>
      <c r="K1443">
        <v>1436811769</v>
      </c>
      <c r="L1443" s="10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7"/>
        <v>1.1222222222222222E-2</v>
      </c>
      <c r="R1443" s="6">
        <f t="shared" si="134"/>
        <v>673.33333333333337</v>
      </c>
      <c r="S1443" t="str">
        <f t="shared" si="135"/>
        <v>publishing</v>
      </c>
      <c r="T1443" t="str">
        <f t="shared" si="136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2"/>
        <v>42515.64534722222</v>
      </c>
      <c r="K1444">
        <v>1461598158</v>
      </c>
      <c r="L1444" s="10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7"/>
        <v>0</v>
      </c>
      <c r="R1444" s="6" t="e">
        <f t="shared" si="134"/>
        <v>#DIV/0!</v>
      </c>
      <c r="S1444" t="str">
        <f t="shared" si="135"/>
        <v>publishing</v>
      </c>
      <c r="T1444" t="str">
        <f t="shared" si="136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2"/>
        <v>42737.926030092596</v>
      </c>
      <c r="K1445">
        <v>1480803209</v>
      </c>
      <c r="L1445" s="10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7"/>
        <v>0</v>
      </c>
      <c r="R1445" s="6" t="e">
        <f t="shared" si="134"/>
        <v>#DIV/0!</v>
      </c>
      <c r="S1445" t="str">
        <f t="shared" si="135"/>
        <v>publishing</v>
      </c>
      <c r="T1445" t="str">
        <f t="shared" si="136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2"/>
        <v>42259.873402777783</v>
      </c>
      <c r="K1446">
        <v>1436907462</v>
      </c>
      <c r="L1446" s="10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7"/>
        <v>0</v>
      </c>
      <c r="R1446" s="6" t="e">
        <f t="shared" si="134"/>
        <v>#DIV/0!</v>
      </c>
      <c r="S1446" t="str">
        <f t="shared" si="135"/>
        <v>publishing</v>
      </c>
      <c r="T1446" t="str">
        <f t="shared" si="136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2"/>
        <v>42169.542303240742</v>
      </c>
      <c r="K1447">
        <v>1431694855</v>
      </c>
      <c r="L1447" s="10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7"/>
        <v>0</v>
      </c>
      <c r="R1447" s="6" t="e">
        <f t="shared" si="134"/>
        <v>#DIV/0!</v>
      </c>
      <c r="S1447" t="str">
        <f t="shared" si="135"/>
        <v>publishing</v>
      </c>
      <c r="T1447" t="str">
        <f t="shared" si="136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2"/>
        <v>42481.447662037041</v>
      </c>
      <c r="K1448">
        <v>1459507478</v>
      </c>
      <c r="L1448" s="10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7"/>
        <v>0</v>
      </c>
      <c r="R1448" s="6" t="e">
        <f t="shared" si="134"/>
        <v>#DIV/0!</v>
      </c>
      <c r="S1448" t="str">
        <f t="shared" si="135"/>
        <v>publishing</v>
      </c>
      <c r="T1448" t="str">
        <f t="shared" si="136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2"/>
        <v>42559.730717592596</v>
      </c>
      <c r="K1449">
        <v>1465407134</v>
      </c>
      <c r="L1449" s="10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7"/>
        <v>1.4999999999999999E-4</v>
      </c>
      <c r="R1449" s="6">
        <f t="shared" si="134"/>
        <v>25</v>
      </c>
      <c r="S1449" t="str">
        <f t="shared" si="135"/>
        <v>publishing</v>
      </c>
      <c r="T1449" t="str">
        <f t="shared" si="136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2"/>
        <v>42146.225694444445</v>
      </c>
      <c r="K1450">
        <v>1429655318</v>
      </c>
      <c r="L1450" s="10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7"/>
        <v>0</v>
      </c>
      <c r="R1450" s="6" t="e">
        <f t="shared" si="134"/>
        <v>#DIV/0!</v>
      </c>
      <c r="S1450" t="str">
        <f t="shared" si="135"/>
        <v>publishing</v>
      </c>
      <c r="T1450" t="str">
        <f t="shared" si="136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2"/>
        <v>42134.811400462961</v>
      </c>
      <c r="K1451">
        <v>1427138905</v>
      </c>
      <c r="L1451" s="10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7"/>
        <v>0</v>
      </c>
      <c r="R1451" s="6" t="e">
        <f t="shared" si="134"/>
        <v>#DIV/0!</v>
      </c>
      <c r="S1451" t="str">
        <f t="shared" si="135"/>
        <v>publishing</v>
      </c>
      <c r="T1451" t="str">
        <f t="shared" si="136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2"/>
        <v>42420.171261574069</v>
      </c>
      <c r="K1452">
        <v>1453349197</v>
      </c>
      <c r="L1452" s="10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7"/>
        <v>1.0000000000000001E-5</v>
      </c>
      <c r="R1452" s="6">
        <f t="shared" si="134"/>
        <v>1</v>
      </c>
      <c r="S1452" t="str">
        <f t="shared" si="135"/>
        <v>publishing</v>
      </c>
      <c r="T1452" t="str">
        <f t="shared" si="136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2"/>
        <v>41962.00068287037</v>
      </c>
      <c r="K1453">
        <v>1413759659</v>
      </c>
      <c r="L1453" s="10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7"/>
        <v>1.0554089709762533E-4</v>
      </c>
      <c r="R1453" s="6">
        <f t="shared" si="134"/>
        <v>1</v>
      </c>
      <c r="S1453" t="str">
        <f t="shared" si="135"/>
        <v>publishing</v>
      </c>
      <c r="T1453" t="str">
        <f t="shared" si="136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2"/>
        <v>41848.703275462962</v>
      </c>
      <c r="K1454">
        <v>1403974363</v>
      </c>
      <c r="L1454" s="10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7"/>
        <v>0</v>
      </c>
      <c r="R1454" s="6" t="e">
        <f t="shared" si="134"/>
        <v>#DIV/0!</v>
      </c>
      <c r="S1454" t="str">
        <f t="shared" si="135"/>
        <v>publishing</v>
      </c>
      <c r="T1454" t="str">
        <f t="shared" si="136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2"/>
        <v>42840.654479166667</v>
      </c>
      <c r="K1455">
        <v>1488386547</v>
      </c>
      <c r="L1455" s="10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7"/>
        <v>0</v>
      </c>
      <c r="R1455" s="6" t="e">
        <f t="shared" si="134"/>
        <v>#DIV/0!</v>
      </c>
      <c r="S1455" t="str">
        <f t="shared" si="135"/>
        <v>publishing</v>
      </c>
      <c r="T1455" t="str">
        <f t="shared" si="136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2"/>
        <v>42484.915972222225</v>
      </c>
      <c r="K1456">
        <v>1459716480</v>
      </c>
      <c r="L1456" s="10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7"/>
        <v>8.5714285714285719E-3</v>
      </c>
      <c r="R1456" s="6">
        <f t="shared" si="134"/>
        <v>15</v>
      </c>
      <c r="S1456" t="str">
        <f t="shared" si="135"/>
        <v>publishing</v>
      </c>
      <c r="T1456" t="str">
        <f t="shared" si="136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2"/>
        <v>41887.568749999999</v>
      </c>
      <c r="K1457">
        <v>1405181320</v>
      </c>
      <c r="L1457" s="10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7"/>
        <v>0.105</v>
      </c>
      <c r="R1457" s="6">
        <f t="shared" si="134"/>
        <v>225</v>
      </c>
      <c r="S1457" t="str">
        <f t="shared" si="135"/>
        <v>publishing</v>
      </c>
      <c r="T1457" t="str">
        <f t="shared" si="136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2"/>
        <v>42738.668576388889</v>
      </c>
      <c r="K1458">
        <v>1480867365</v>
      </c>
      <c r="L1458" s="10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7"/>
        <v>2.9000000000000001E-2</v>
      </c>
      <c r="R1458" s="6">
        <f t="shared" si="134"/>
        <v>48.333333333333336</v>
      </c>
      <c r="S1458" t="str">
        <f t="shared" si="135"/>
        <v>publishing</v>
      </c>
      <c r="T1458" t="str">
        <f t="shared" si="136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2"/>
        <v>42319.938009259262</v>
      </c>
      <c r="K1459">
        <v>1444685444</v>
      </c>
      <c r="L1459" s="10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7"/>
        <v>0</v>
      </c>
      <c r="R1459" s="6" t="e">
        <f t="shared" si="134"/>
        <v>#DIV/0!</v>
      </c>
      <c r="S1459" t="str">
        <f t="shared" si="135"/>
        <v>publishing</v>
      </c>
      <c r="T1459" t="str">
        <f t="shared" si="136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2"/>
        <v>41862.166666666664</v>
      </c>
      <c r="K1460">
        <v>1405097760</v>
      </c>
      <c r="L1460" s="10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7"/>
        <v>0</v>
      </c>
      <c r="R1460" s="6" t="e">
        <f t="shared" si="134"/>
        <v>#DIV/0!</v>
      </c>
      <c r="S1460" t="str">
        <f t="shared" si="135"/>
        <v>publishing</v>
      </c>
      <c r="T1460" t="str">
        <f t="shared" si="136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2"/>
        <v>42340.725694444445</v>
      </c>
      <c r="K1461">
        <v>1446612896</v>
      </c>
      <c r="L1461" s="10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7"/>
        <v>0</v>
      </c>
      <c r="R1461" s="6" t="e">
        <f t="shared" si="134"/>
        <v>#DIV/0!</v>
      </c>
      <c r="S1461" t="str">
        <f t="shared" si="135"/>
        <v>publishing</v>
      </c>
      <c r="T1461" t="str">
        <f t="shared" si="136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2"/>
        <v>41973.989583333328</v>
      </c>
      <c r="K1462">
        <v>1412371898</v>
      </c>
      <c r="L1462" s="10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7"/>
        <v>0</v>
      </c>
      <c r="R1462" s="6" t="e">
        <f t="shared" si="134"/>
        <v>#DIV/0!</v>
      </c>
      <c r="S1462" t="str">
        <f t="shared" si="135"/>
        <v>publishing</v>
      </c>
      <c r="T1462" t="str">
        <f t="shared" si="136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2"/>
        <v>41933</v>
      </c>
      <c r="K1463">
        <v>1410967754</v>
      </c>
      <c r="L1463" s="10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7"/>
        <v>1.012446</v>
      </c>
      <c r="R1463" s="6">
        <f t="shared" si="134"/>
        <v>44.66673529411765</v>
      </c>
      <c r="S1463" t="str">
        <f t="shared" si="135"/>
        <v>publishing</v>
      </c>
      <c r="T1463" t="str">
        <f t="shared" si="136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2"/>
        <v>41374.662858796299</v>
      </c>
      <c r="K1464">
        <v>1363017271</v>
      </c>
      <c r="L1464" s="10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7"/>
        <v>1.085175</v>
      </c>
      <c r="R1464" s="6">
        <f t="shared" si="134"/>
        <v>28.937999999999999</v>
      </c>
      <c r="S1464" t="str">
        <f t="shared" si="135"/>
        <v>publishing</v>
      </c>
      <c r="T1464" t="str">
        <f t="shared" si="136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2"/>
        <v>41371.869652777779</v>
      </c>
      <c r="K1465">
        <v>1361483538</v>
      </c>
      <c r="L1465" s="10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7"/>
        <v>1.4766666666666666</v>
      </c>
      <c r="R1465" s="6">
        <f t="shared" si="134"/>
        <v>35.44</v>
      </c>
      <c r="S1465" t="str">
        <f t="shared" si="135"/>
        <v>publishing</v>
      </c>
      <c r="T1465" t="str">
        <f t="shared" si="136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2"/>
        <v>41321.661550925928</v>
      </c>
      <c r="K1466">
        <v>1358437958</v>
      </c>
      <c r="L1466" s="10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7"/>
        <v>1.6319999999999999</v>
      </c>
      <c r="R1466" s="6">
        <f t="shared" si="134"/>
        <v>34.871794871794869</v>
      </c>
      <c r="S1466" t="str">
        <f t="shared" si="135"/>
        <v>publishing</v>
      </c>
      <c r="T1466" t="str">
        <f t="shared" si="136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2"/>
        <v>40990.125</v>
      </c>
      <c r="K1467">
        <v>1329759452</v>
      </c>
      <c r="L1467" s="10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7"/>
        <v>4.5641449999999999</v>
      </c>
      <c r="R1467" s="6">
        <f t="shared" si="134"/>
        <v>52.622732513451197</v>
      </c>
      <c r="S1467" t="str">
        <f t="shared" si="135"/>
        <v>publishing</v>
      </c>
      <c r="T1467" t="str">
        <f t="shared" si="136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2"/>
        <v>42381.208333333328</v>
      </c>
      <c r="K1468">
        <v>1449029266</v>
      </c>
      <c r="L1468" s="10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7"/>
        <v>1.0787731249999999</v>
      </c>
      <c r="R1468" s="6">
        <f t="shared" si="134"/>
        <v>69.598266129032254</v>
      </c>
      <c r="S1468" t="str">
        <f t="shared" si="135"/>
        <v>publishing</v>
      </c>
      <c r="T1468" t="str">
        <f t="shared" si="136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2"/>
        <v>40993.760243055556</v>
      </c>
      <c r="K1469">
        <v>1327518885</v>
      </c>
      <c r="L1469" s="10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7"/>
        <v>1.1508</v>
      </c>
      <c r="R1469" s="6">
        <f t="shared" si="134"/>
        <v>76.72</v>
      </c>
      <c r="S1469" t="str">
        <f t="shared" si="135"/>
        <v>publishing</v>
      </c>
      <c r="T1469" t="str">
        <f t="shared" si="136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2"/>
        <v>40706.014456018522</v>
      </c>
      <c r="K1470">
        <v>1302654049</v>
      </c>
      <c r="L1470" s="10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7"/>
        <v>1.0236842105263158</v>
      </c>
      <c r="R1470" s="6">
        <f t="shared" si="134"/>
        <v>33.191126279863482</v>
      </c>
      <c r="S1470" t="str">
        <f t="shared" si="135"/>
        <v>publishing</v>
      </c>
      <c r="T1470" t="str">
        <f t="shared" si="136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2"/>
        <v>41320.598483796297</v>
      </c>
      <c r="K1471">
        <v>1358346109</v>
      </c>
      <c r="L1471" s="10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7"/>
        <v>1.0842485875706214</v>
      </c>
      <c r="R1471" s="6">
        <f t="shared" si="134"/>
        <v>149.46417445482865</v>
      </c>
      <c r="S1471" t="str">
        <f t="shared" si="135"/>
        <v>publishing</v>
      </c>
      <c r="T1471" t="str">
        <f t="shared" si="136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2"/>
        <v>41271.827118055553</v>
      </c>
      <c r="K1472">
        <v>1354909863</v>
      </c>
      <c r="L1472" s="10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7"/>
        <v>1.2513333333333334</v>
      </c>
      <c r="R1472" s="6">
        <f t="shared" si="134"/>
        <v>23.172839506172838</v>
      </c>
      <c r="S1472" t="str">
        <f t="shared" si="135"/>
        <v>publishing</v>
      </c>
      <c r="T1472" t="str">
        <f t="shared" si="136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2"/>
        <v>42103.957569444443</v>
      </c>
      <c r="K1473">
        <v>1426028334</v>
      </c>
      <c r="L1473" s="10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7"/>
        <v>1.03840625</v>
      </c>
      <c r="R1473" s="6">
        <f t="shared" si="134"/>
        <v>96.877551020408163</v>
      </c>
      <c r="S1473" t="str">
        <f t="shared" si="135"/>
        <v>publishing</v>
      </c>
      <c r="T1473" t="str">
        <f t="shared" si="136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ref="J1474:J1537" si="138">(((I1474/60)/60)/24)+DATE(1970,1,1)</f>
        <v>41563.542858796296</v>
      </c>
      <c r="K1474">
        <v>1379336503</v>
      </c>
      <c r="L1474" s="10">
        <f t="shared" ref="L1474:L1537" si="139">(((K1474/60)/60)/24)+DATE(1970,1,1)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7"/>
        <v>1.3870400000000001</v>
      </c>
      <c r="R1474" s="6">
        <f t="shared" ref="R1474:R1537" si="140">E1474/N1474</f>
        <v>103.20238095238095</v>
      </c>
      <c r="S1474" t="str">
        <f t="shared" ref="S1474:S1537" si="141">LEFT(P1474,SEARCH("/",P1474)-1)</f>
        <v>publishing</v>
      </c>
      <c r="T1474" t="str">
        <f t="shared" ref="T1474:T1537" si="142">RIGHT(P1474,LEN(P1474)-SEARCH("/",P1474))</f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si="138"/>
        <v>40969.979618055557</v>
      </c>
      <c r="K1475">
        <v>1328052639</v>
      </c>
      <c r="L1475" s="10">
        <f t="shared" si="139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3">IF(D1475=0,0%,(E1475/D1475))</f>
        <v>1.20516</v>
      </c>
      <c r="R1475" s="6">
        <f t="shared" si="140"/>
        <v>38.462553191489363</v>
      </c>
      <c r="S1475" t="str">
        <f t="shared" si="141"/>
        <v>publishing</v>
      </c>
      <c r="T1475" t="str">
        <f t="shared" si="142"/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38"/>
        <v>41530.727916666663</v>
      </c>
      <c r="K1476">
        <v>1376501292</v>
      </c>
      <c r="L1476" s="10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3"/>
        <v>1.1226666666666667</v>
      </c>
      <c r="R1476" s="6">
        <f t="shared" si="140"/>
        <v>44.315789473684212</v>
      </c>
      <c r="S1476" t="str">
        <f t="shared" si="141"/>
        <v>publishing</v>
      </c>
      <c r="T1476" t="str">
        <f t="shared" si="142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38"/>
        <v>41993.207638888889</v>
      </c>
      <c r="K1477">
        <v>1416244863</v>
      </c>
      <c r="L1477" s="10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3"/>
        <v>1.8866966666666667</v>
      </c>
      <c r="R1477" s="6">
        <f t="shared" si="140"/>
        <v>64.173356009070289</v>
      </c>
      <c r="S1477" t="str">
        <f t="shared" si="141"/>
        <v>publishing</v>
      </c>
      <c r="T1477" t="str">
        <f t="shared" si="142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38"/>
        <v>40796.041921296295</v>
      </c>
      <c r="K1478">
        <v>1313024422</v>
      </c>
      <c r="L1478" s="10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3"/>
        <v>6.6155466666666669</v>
      </c>
      <c r="R1478" s="6">
        <f t="shared" si="140"/>
        <v>43.333275109170302</v>
      </c>
      <c r="S1478" t="str">
        <f t="shared" si="141"/>
        <v>publishing</v>
      </c>
      <c r="T1478" t="str">
        <f t="shared" si="142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38"/>
        <v>40900.125</v>
      </c>
      <c r="K1479">
        <v>1319467604</v>
      </c>
      <c r="L1479" s="10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3"/>
        <v>1.1131</v>
      </c>
      <c r="R1479" s="6">
        <f t="shared" si="140"/>
        <v>90.495934959349597</v>
      </c>
      <c r="S1479" t="str">
        <f t="shared" si="141"/>
        <v>publishing</v>
      </c>
      <c r="T1479" t="str">
        <f t="shared" si="142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38"/>
        <v>41408.871678240743</v>
      </c>
      <c r="K1480">
        <v>1367355313</v>
      </c>
      <c r="L1480" s="10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3"/>
        <v>11.8161422</v>
      </c>
      <c r="R1480" s="6">
        <f t="shared" si="140"/>
        <v>29.187190495010373</v>
      </c>
      <c r="S1480" t="str">
        <f t="shared" si="141"/>
        <v>publishing</v>
      </c>
      <c r="T1480" t="str">
        <f t="shared" si="142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38"/>
        <v>41769.165972222225</v>
      </c>
      <c r="K1481">
        <v>1398448389</v>
      </c>
      <c r="L1481" s="10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3"/>
        <v>1.37375</v>
      </c>
      <c r="R1481" s="6">
        <f t="shared" si="140"/>
        <v>30.95774647887324</v>
      </c>
      <c r="S1481" t="str">
        <f t="shared" si="141"/>
        <v>publishing</v>
      </c>
      <c r="T1481" t="str">
        <f t="shared" si="142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38"/>
        <v>41481.708333333336</v>
      </c>
      <c r="K1482">
        <v>1373408699</v>
      </c>
      <c r="L1482" s="10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3"/>
        <v>1.170404</v>
      </c>
      <c r="R1482" s="6">
        <f t="shared" si="140"/>
        <v>92.157795275590544</v>
      </c>
      <c r="S1482" t="str">
        <f t="shared" si="141"/>
        <v>publishing</v>
      </c>
      <c r="T1482" t="str">
        <f t="shared" si="142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38"/>
        <v>41580.922974537039</v>
      </c>
      <c r="K1483">
        <v>1380838145</v>
      </c>
      <c r="L1483" s="10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3"/>
        <v>2.1000000000000001E-2</v>
      </c>
      <c r="R1483" s="6">
        <f t="shared" si="140"/>
        <v>17.5</v>
      </c>
      <c r="S1483" t="str">
        <f t="shared" si="141"/>
        <v>publishing</v>
      </c>
      <c r="T1483" t="str">
        <f t="shared" si="142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38"/>
        <v>41159.32708333333</v>
      </c>
      <c r="K1484">
        <v>1345062936</v>
      </c>
      <c r="L1484" s="10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3"/>
        <v>1E-3</v>
      </c>
      <c r="R1484" s="6">
        <f t="shared" si="140"/>
        <v>5</v>
      </c>
      <c r="S1484" t="str">
        <f t="shared" si="141"/>
        <v>publishing</v>
      </c>
      <c r="T1484" t="str">
        <f t="shared" si="142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38"/>
        <v>42573.192997685182</v>
      </c>
      <c r="K1485">
        <v>1467002275</v>
      </c>
      <c r="L1485" s="10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3"/>
        <v>7.1428571428571426E-3</v>
      </c>
      <c r="R1485" s="6">
        <f t="shared" si="140"/>
        <v>25</v>
      </c>
      <c r="S1485" t="str">
        <f t="shared" si="141"/>
        <v>publishing</v>
      </c>
      <c r="T1485" t="str">
        <f t="shared" si="142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38"/>
        <v>41111.618750000001</v>
      </c>
      <c r="K1486">
        <v>1337834963</v>
      </c>
      <c r="L1486" s="10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3"/>
        <v>0</v>
      </c>
      <c r="R1486" s="6" t="e">
        <f t="shared" si="140"/>
        <v>#DIV/0!</v>
      </c>
      <c r="S1486" t="str">
        <f t="shared" si="141"/>
        <v>publishing</v>
      </c>
      <c r="T1486" t="str">
        <f t="shared" si="142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38"/>
        <v>42175.795983796299</v>
      </c>
      <c r="K1487">
        <v>1430939173</v>
      </c>
      <c r="L1487" s="10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3"/>
        <v>2.2388059701492536E-2</v>
      </c>
      <c r="R1487" s="6">
        <f t="shared" si="140"/>
        <v>50</v>
      </c>
      <c r="S1487" t="str">
        <f t="shared" si="141"/>
        <v>publishing</v>
      </c>
      <c r="T1487" t="str">
        <f t="shared" si="142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38"/>
        <v>42062.168530092589</v>
      </c>
      <c r="K1488">
        <v>1422417761</v>
      </c>
      <c r="L1488" s="10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3"/>
        <v>2.3999999999999998E-3</v>
      </c>
      <c r="R1488" s="6">
        <f t="shared" si="140"/>
        <v>16</v>
      </c>
      <c r="S1488" t="str">
        <f t="shared" si="141"/>
        <v>publishing</v>
      </c>
      <c r="T1488" t="str">
        <f t="shared" si="142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38"/>
        <v>42584.917488425926</v>
      </c>
      <c r="K1489">
        <v>1467583271</v>
      </c>
      <c r="L1489" s="10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3"/>
        <v>0</v>
      </c>
      <c r="R1489" s="6" t="e">
        <f t="shared" si="140"/>
        <v>#DIV/0!</v>
      </c>
      <c r="S1489" t="str">
        <f t="shared" si="141"/>
        <v>publishing</v>
      </c>
      <c r="T1489" t="str">
        <f t="shared" si="142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38"/>
        <v>41644.563194444447</v>
      </c>
      <c r="K1490">
        <v>1386336660</v>
      </c>
      <c r="L1490" s="10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3"/>
        <v>2.4E-2</v>
      </c>
      <c r="R1490" s="6">
        <f t="shared" si="140"/>
        <v>60</v>
      </c>
      <c r="S1490" t="str">
        <f t="shared" si="141"/>
        <v>publishing</v>
      </c>
      <c r="T1490" t="str">
        <f t="shared" si="142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38"/>
        <v>41228.653379629628</v>
      </c>
      <c r="K1491">
        <v>1350398452</v>
      </c>
      <c r="L1491" s="10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3"/>
        <v>0</v>
      </c>
      <c r="R1491" s="6" t="e">
        <f t="shared" si="140"/>
        <v>#DIV/0!</v>
      </c>
      <c r="S1491" t="str">
        <f t="shared" si="141"/>
        <v>publishing</v>
      </c>
      <c r="T1491" t="str">
        <f t="shared" si="142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38"/>
        <v>41549.561041666668</v>
      </c>
      <c r="K1492">
        <v>1378214874</v>
      </c>
      <c r="L1492" s="10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3"/>
        <v>0.30862068965517242</v>
      </c>
      <c r="R1492" s="6">
        <f t="shared" si="140"/>
        <v>47.10526315789474</v>
      </c>
      <c r="S1492" t="str">
        <f t="shared" si="141"/>
        <v>publishing</v>
      </c>
      <c r="T1492" t="str">
        <f t="shared" si="142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38"/>
        <v>42050.651388888888</v>
      </c>
      <c r="K1493">
        <v>1418922443</v>
      </c>
      <c r="L1493" s="10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3"/>
        <v>8.3333333333333329E-2</v>
      </c>
      <c r="R1493" s="6">
        <f t="shared" si="140"/>
        <v>100</v>
      </c>
      <c r="S1493" t="str">
        <f t="shared" si="141"/>
        <v>publishing</v>
      </c>
      <c r="T1493" t="str">
        <f t="shared" si="142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38"/>
        <v>40712.884791666671</v>
      </c>
      <c r="K1494">
        <v>1305839646</v>
      </c>
      <c r="L1494" s="10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3"/>
        <v>7.4999999999999997E-3</v>
      </c>
      <c r="R1494" s="6">
        <f t="shared" si="140"/>
        <v>15</v>
      </c>
      <c r="S1494" t="str">
        <f t="shared" si="141"/>
        <v>publishing</v>
      </c>
      <c r="T1494" t="str">
        <f t="shared" si="142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38"/>
        <v>41441.866608796299</v>
      </c>
      <c r="K1495">
        <v>1368823675</v>
      </c>
      <c r="L1495" s="10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3"/>
        <v>0</v>
      </c>
      <c r="R1495" s="6" t="e">
        <f t="shared" si="140"/>
        <v>#DIV/0!</v>
      </c>
      <c r="S1495" t="str">
        <f t="shared" si="141"/>
        <v>publishing</v>
      </c>
      <c r="T1495" t="str">
        <f t="shared" si="142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38"/>
        <v>42097.651388888888</v>
      </c>
      <c r="K1496">
        <v>1425489613</v>
      </c>
      <c r="L1496" s="10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3"/>
        <v>8.8999999999999996E-2</v>
      </c>
      <c r="R1496" s="6">
        <f t="shared" si="140"/>
        <v>40.454545454545453</v>
      </c>
      <c r="S1496" t="str">
        <f t="shared" si="141"/>
        <v>publishing</v>
      </c>
      <c r="T1496" t="str">
        <f t="shared" si="142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38"/>
        <v>40782.789710648147</v>
      </c>
      <c r="K1497">
        <v>1311879431</v>
      </c>
      <c r="L1497" s="10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3"/>
        <v>0</v>
      </c>
      <c r="R1497" s="6" t="e">
        <f t="shared" si="140"/>
        <v>#DIV/0!</v>
      </c>
      <c r="S1497" t="str">
        <f t="shared" si="141"/>
        <v>publishing</v>
      </c>
      <c r="T1497" t="str">
        <f t="shared" si="142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38"/>
        <v>41898.475219907406</v>
      </c>
      <c r="K1498">
        <v>1405682659</v>
      </c>
      <c r="L1498" s="10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3"/>
        <v>0</v>
      </c>
      <c r="R1498" s="6" t="e">
        <f t="shared" si="140"/>
        <v>#DIV/0!</v>
      </c>
      <c r="S1498" t="str">
        <f t="shared" si="141"/>
        <v>publishing</v>
      </c>
      <c r="T1498" t="str">
        <f t="shared" si="142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38"/>
        <v>41486.821527777778</v>
      </c>
      <c r="K1499">
        <v>1371655522</v>
      </c>
      <c r="L1499" s="10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3"/>
        <v>6.666666666666667E-5</v>
      </c>
      <c r="R1499" s="6">
        <f t="shared" si="140"/>
        <v>1</v>
      </c>
      <c r="S1499" t="str">
        <f t="shared" si="141"/>
        <v>publishing</v>
      </c>
      <c r="T1499" t="str">
        <f t="shared" si="142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38"/>
        <v>41885.983541666668</v>
      </c>
      <c r="K1500">
        <v>1405899378</v>
      </c>
      <c r="L1500" s="10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3"/>
        <v>1.9E-2</v>
      </c>
      <c r="R1500" s="6">
        <f t="shared" si="140"/>
        <v>19</v>
      </c>
      <c r="S1500" t="str">
        <f t="shared" si="141"/>
        <v>publishing</v>
      </c>
      <c r="T1500" t="str">
        <f t="shared" si="142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38"/>
        <v>42587.007326388892</v>
      </c>
      <c r="K1501">
        <v>1465171833</v>
      </c>
      <c r="L1501" s="10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3"/>
        <v>2.5000000000000001E-3</v>
      </c>
      <c r="R1501" s="6">
        <f t="shared" si="140"/>
        <v>5</v>
      </c>
      <c r="S1501" t="str">
        <f t="shared" si="141"/>
        <v>publishing</v>
      </c>
      <c r="T1501" t="str">
        <f t="shared" si="142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38"/>
        <v>41395.904594907406</v>
      </c>
      <c r="K1502">
        <v>1364852557</v>
      </c>
      <c r="L1502" s="10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3"/>
        <v>0.25035714285714283</v>
      </c>
      <c r="R1502" s="6">
        <f t="shared" si="140"/>
        <v>46.733333333333334</v>
      </c>
      <c r="S1502" t="str">
        <f t="shared" si="141"/>
        <v>publishing</v>
      </c>
      <c r="T1502" t="str">
        <f t="shared" si="142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38"/>
        <v>42193.583599537036</v>
      </c>
      <c r="K1503">
        <v>1433772023</v>
      </c>
      <c r="L1503" s="10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3"/>
        <v>1.6633076923076924</v>
      </c>
      <c r="R1503" s="6">
        <f t="shared" si="140"/>
        <v>97.731073446327684</v>
      </c>
      <c r="S1503" t="str">
        <f t="shared" si="141"/>
        <v>photography</v>
      </c>
      <c r="T1503" t="str">
        <f t="shared" si="142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38"/>
        <v>42454.916666666672</v>
      </c>
      <c r="K1504">
        <v>1456491680</v>
      </c>
      <c r="L1504" s="10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3"/>
        <v>1.0144545454545455</v>
      </c>
      <c r="R1504" s="6">
        <f t="shared" si="140"/>
        <v>67.835866261398181</v>
      </c>
      <c r="S1504" t="str">
        <f t="shared" si="141"/>
        <v>photography</v>
      </c>
      <c r="T1504" t="str">
        <f t="shared" si="142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38"/>
        <v>42666.347233796296</v>
      </c>
      <c r="K1505">
        <v>1472026801</v>
      </c>
      <c r="L1505" s="10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3"/>
        <v>1.0789146666666667</v>
      </c>
      <c r="R1505" s="6">
        <f t="shared" si="140"/>
        <v>56.98492957746479</v>
      </c>
      <c r="S1505" t="str">
        <f t="shared" si="141"/>
        <v>photography</v>
      </c>
      <c r="T1505" t="str">
        <f t="shared" si="142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38"/>
        <v>41800.356249999997</v>
      </c>
      <c r="K1506">
        <v>1399996024</v>
      </c>
      <c r="L1506" s="10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3"/>
        <v>2.7793846153846156</v>
      </c>
      <c r="R1506" s="6">
        <f t="shared" si="140"/>
        <v>67.159851301115239</v>
      </c>
      <c r="S1506" t="str">
        <f t="shared" si="141"/>
        <v>photography</v>
      </c>
      <c r="T1506" t="str">
        <f t="shared" si="142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38"/>
        <v>42451.834027777775</v>
      </c>
      <c r="K1507">
        <v>1455446303</v>
      </c>
      <c r="L1507" s="10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3"/>
        <v>1.0358125</v>
      </c>
      <c r="R1507" s="6">
        <f t="shared" si="140"/>
        <v>48.037681159420288</v>
      </c>
      <c r="S1507" t="str">
        <f t="shared" si="141"/>
        <v>photography</v>
      </c>
      <c r="T1507" t="str">
        <f t="shared" si="142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38"/>
        <v>41844.785925925928</v>
      </c>
      <c r="K1508">
        <v>1403635904</v>
      </c>
      <c r="L1508" s="10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3"/>
        <v>1.1140000000000001</v>
      </c>
      <c r="R1508" s="6">
        <f t="shared" si="140"/>
        <v>38.860465116279073</v>
      </c>
      <c r="S1508" t="str">
        <f t="shared" si="141"/>
        <v>photography</v>
      </c>
      <c r="T1508" t="str">
        <f t="shared" si="142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38"/>
        <v>40313.340277777781</v>
      </c>
      <c r="K1509">
        <v>1268822909</v>
      </c>
      <c r="L1509" s="10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3"/>
        <v>2.15</v>
      </c>
      <c r="R1509" s="6">
        <f t="shared" si="140"/>
        <v>78.181818181818187</v>
      </c>
      <c r="S1509" t="str">
        <f t="shared" si="141"/>
        <v>photography</v>
      </c>
      <c r="T1509" t="str">
        <f t="shared" si="142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38"/>
        <v>41817.614363425928</v>
      </c>
      <c r="K1510">
        <v>1401201881</v>
      </c>
      <c r="L1510" s="10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3"/>
        <v>1.1076216216216217</v>
      </c>
      <c r="R1510" s="6">
        <f t="shared" si="140"/>
        <v>97.113744075829388</v>
      </c>
      <c r="S1510" t="str">
        <f t="shared" si="141"/>
        <v>photography</v>
      </c>
      <c r="T1510" t="str">
        <f t="shared" si="142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38"/>
        <v>42780.957638888889</v>
      </c>
      <c r="K1511">
        <v>1484570885</v>
      </c>
      <c r="L1511" s="10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3"/>
        <v>1.2364125714285714</v>
      </c>
      <c r="R1511" s="6">
        <f t="shared" si="140"/>
        <v>110.39397959183674</v>
      </c>
      <c r="S1511" t="str">
        <f t="shared" si="141"/>
        <v>photography</v>
      </c>
      <c r="T1511" t="str">
        <f t="shared" si="142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38"/>
        <v>41839.385162037033</v>
      </c>
      <c r="K1512">
        <v>1403169278</v>
      </c>
      <c r="L1512" s="10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3"/>
        <v>1.0103500000000001</v>
      </c>
      <c r="R1512" s="6">
        <f t="shared" si="140"/>
        <v>39.91506172839506</v>
      </c>
      <c r="S1512" t="str">
        <f t="shared" si="141"/>
        <v>photography</v>
      </c>
      <c r="T1512" t="str">
        <f t="shared" si="142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38"/>
        <v>42326.625046296293</v>
      </c>
      <c r="K1513">
        <v>1445263204</v>
      </c>
      <c r="L1513" s="10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3"/>
        <v>1.1179285714285714</v>
      </c>
      <c r="R1513" s="6">
        <f t="shared" si="140"/>
        <v>75.975728155339809</v>
      </c>
      <c r="S1513" t="str">
        <f t="shared" si="141"/>
        <v>photography</v>
      </c>
      <c r="T1513" t="str">
        <f t="shared" si="142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38"/>
        <v>42771.684479166666</v>
      </c>
      <c r="K1514">
        <v>1483719939</v>
      </c>
      <c r="L1514" s="10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3"/>
        <v>5.5877142857142861</v>
      </c>
      <c r="R1514" s="6">
        <f t="shared" si="140"/>
        <v>58.379104477611939</v>
      </c>
      <c r="S1514" t="str">
        <f t="shared" si="141"/>
        <v>photography</v>
      </c>
      <c r="T1514" t="str">
        <f t="shared" si="142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38"/>
        <v>41836.637337962966</v>
      </c>
      <c r="K1515">
        <v>1402931866</v>
      </c>
      <c r="L1515" s="10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3"/>
        <v>1.5001875</v>
      </c>
      <c r="R1515" s="6">
        <f t="shared" si="140"/>
        <v>55.82093023255814</v>
      </c>
      <c r="S1515" t="str">
        <f t="shared" si="141"/>
        <v>photography</v>
      </c>
      <c r="T1515" t="str">
        <f t="shared" si="142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38"/>
        <v>42274.597685185188</v>
      </c>
      <c r="K1516">
        <v>1439907640</v>
      </c>
      <c r="L1516" s="10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3"/>
        <v>1.0647599999999999</v>
      </c>
      <c r="R1516" s="6">
        <f t="shared" si="140"/>
        <v>151.24431818181819</v>
      </c>
      <c r="S1516" t="str">
        <f t="shared" si="141"/>
        <v>photography</v>
      </c>
      <c r="T1516" t="str">
        <f t="shared" si="142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38"/>
        <v>42445.211770833332</v>
      </c>
      <c r="K1517">
        <v>1455516297</v>
      </c>
      <c r="L1517" s="10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3"/>
        <v>1.57189</v>
      </c>
      <c r="R1517" s="6">
        <f t="shared" si="140"/>
        <v>849.67027027027029</v>
      </c>
      <c r="S1517" t="str">
        <f t="shared" si="141"/>
        <v>photography</v>
      </c>
      <c r="T1517" t="str">
        <f t="shared" si="142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38"/>
        <v>42649.583333333328</v>
      </c>
      <c r="K1518">
        <v>1473160292</v>
      </c>
      <c r="L1518" s="10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3"/>
        <v>1.0865882352941176</v>
      </c>
      <c r="R1518" s="6">
        <f t="shared" si="140"/>
        <v>159.24137931034483</v>
      </c>
      <c r="S1518" t="str">
        <f t="shared" si="141"/>
        <v>photography</v>
      </c>
      <c r="T1518" t="str">
        <f t="shared" si="142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38"/>
        <v>41979.25</v>
      </c>
      <c r="K1519">
        <v>1415194553</v>
      </c>
      <c r="L1519" s="10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3"/>
        <v>1.6197999999999999</v>
      </c>
      <c r="R1519" s="6">
        <f t="shared" si="140"/>
        <v>39.507317073170732</v>
      </c>
      <c r="S1519" t="str">
        <f t="shared" si="141"/>
        <v>photography</v>
      </c>
      <c r="T1519" t="str">
        <f t="shared" si="142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38"/>
        <v>41790.8200462963</v>
      </c>
      <c r="K1520">
        <v>1398973252</v>
      </c>
      <c r="L1520" s="10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3"/>
        <v>2.0536666666666665</v>
      </c>
      <c r="R1520" s="6">
        <f t="shared" si="140"/>
        <v>130.52966101694915</v>
      </c>
      <c r="S1520" t="str">
        <f t="shared" si="141"/>
        <v>photography</v>
      </c>
      <c r="T1520" t="str">
        <f t="shared" si="142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38"/>
        <v>41810.915972222225</v>
      </c>
      <c r="K1521">
        <v>1400867283</v>
      </c>
      <c r="L1521" s="10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3"/>
        <v>1.033638888888889</v>
      </c>
      <c r="R1521" s="6">
        <f t="shared" si="140"/>
        <v>64.156896551724131</v>
      </c>
      <c r="S1521" t="str">
        <f t="shared" si="141"/>
        <v>photography</v>
      </c>
      <c r="T1521" t="str">
        <f t="shared" si="142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38"/>
        <v>41992.166666666672</v>
      </c>
      <c r="K1522">
        <v>1415824513</v>
      </c>
      <c r="L1522" s="10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3"/>
        <v>1.0347222222222223</v>
      </c>
      <c r="R1522" s="6">
        <f t="shared" si="140"/>
        <v>111.52694610778443</v>
      </c>
      <c r="S1522" t="str">
        <f t="shared" si="141"/>
        <v>photography</v>
      </c>
      <c r="T1522" t="str">
        <f t="shared" si="142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38"/>
        <v>42528.167719907404</v>
      </c>
      <c r="K1523">
        <v>1462248091</v>
      </c>
      <c r="L1523" s="10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3"/>
        <v>1.0681333333333334</v>
      </c>
      <c r="R1523" s="6">
        <f t="shared" si="140"/>
        <v>170.44680851063831</v>
      </c>
      <c r="S1523" t="str">
        <f t="shared" si="141"/>
        <v>photography</v>
      </c>
      <c r="T1523" t="str">
        <f t="shared" si="142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38"/>
        <v>41929.830312500002</v>
      </c>
      <c r="K1524">
        <v>1410983739</v>
      </c>
      <c r="L1524" s="10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3"/>
        <v>1.3896574712643677</v>
      </c>
      <c r="R1524" s="6">
        <f t="shared" si="140"/>
        <v>133.7391592920354</v>
      </c>
      <c r="S1524" t="str">
        <f t="shared" si="141"/>
        <v>photography</v>
      </c>
      <c r="T1524" t="str">
        <f t="shared" si="142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38"/>
        <v>41996</v>
      </c>
      <c r="K1525">
        <v>1416592916</v>
      </c>
      <c r="L1525" s="10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3"/>
        <v>1.2484324324324325</v>
      </c>
      <c r="R1525" s="6">
        <f t="shared" si="140"/>
        <v>95.834024896265561</v>
      </c>
      <c r="S1525" t="str">
        <f t="shared" si="141"/>
        <v>photography</v>
      </c>
      <c r="T1525" t="str">
        <f t="shared" si="142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38"/>
        <v>42786.501041666663</v>
      </c>
      <c r="K1526">
        <v>1485000090</v>
      </c>
      <c r="L1526" s="10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3"/>
        <v>2.0699999999999998</v>
      </c>
      <c r="R1526" s="6">
        <f t="shared" si="140"/>
        <v>221.78571428571428</v>
      </c>
      <c r="S1526" t="str">
        <f t="shared" si="141"/>
        <v>photography</v>
      </c>
      <c r="T1526" t="str">
        <f t="shared" si="142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38"/>
        <v>42600.702986111108</v>
      </c>
      <c r="K1527">
        <v>1468947138</v>
      </c>
      <c r="L1527" s="10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3"/>
        <v>1.7400576923076922</v>
      </c>
      <c r="R1527" s="6">
        <f t="shared" si="140"/>
        <v>32.315357142857138</v>
      </c>
      <c r="S1527" t="str">
        <f t="shared" si="141"/>
        <v>photography</v>
      </c>
      <c r="T1527" t="str">
        <f t="shared" si="142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38"/>
        <v>42388.276006944448</v>
      </c>
      <c r="K1528">
        <v>1448951847</v>
      </c>
      <c r="L1528" s="10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3"/>
        <v>1.2032608695652174</v>
      </c>
      <c r="R1528" s="6">
        <f t="shared" si="140"/>
        <v>98.839285714285708</v>
      </c>
      <c r="S1528" t="str">
        <f t="shared" si="141"/>
        <v>photography</v>
      </c>
      <c r="T1528" t="str">
        <f t="shared" si="142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38"/>
        <v>42808.558865740735</v>
      </c>
      <c r="K1529">
        <v>1487082286</v>
      </c>
      <c r="L1529" s="10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3"/>
        <v>1.1044428571428573</v>
      </c>
      <c r="R1529" s="6">
        <f t="shared" si="140"/>
        <v>55.222142857142863</v>
      </c>
      <c r="S1529" t="str">
        <f t="shared" si="141"/>
        <v>photography</v>
      </c>
      <c r="T1529" t="str">
        <f t="shared" si="142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38"/>
        <v>42767</v>
      </c>
      <c r="K1530">
        <v>1483292122</v>
      </c>
      <c r="L1530" s="10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3"/>
        <v>2.8156666666666665</v>
      </c>
      <c r="R1530" s="6">
        <f t="shared" si="140"/>
        <v>52.793750000000003</v>
      </c>
      <c r="S1530" t="str">
        <f t="shared" si="141"/>
        <v>photography</v>
      </c>
      <c r="T1530" t="str">
        <f t="shared" si="142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38"/>
        <v>42082.587037037039</v>
      </c>
      <c r="K1531">
        <v>1424185520</v>
      </c>
      <c r="L1531" s="10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3"/>
        <v>1.0067894736842105</v>
      </c>
      <c r="R1531" s="6">
        <f t="shared" si="140"/>
        <v>135.66666666666666</v>
      </c>
      <c r="S1531" t="str">
        <f t="shared" si="141"/>
        <v>photography</v>
      </c>
      <c r="T1531" t="str">
        <f t="shared" si="142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38"/>
        <v>42300.767303240747</v>
      </c>
      <c r="K1532">
        <v>1443464695</v>
      </c>
      <c r="L1532" s="10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3"/>
        <v>1.3482571428571428</v>
      </c>
      <c r="R1532" s="6">
        <f t="shared" si="140"/>
        <v>53.991990846681922</v>
      </c>
      <c r="S1532" t="str">
        <f t="shared" si="141"/>
        <v>photography</v>
      </c>
      <c r="T1532" t="str">
        <f t="shared" si="142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38"/>
        <v>41974.125</v>
      </c>
      <c r="K1533">
        <v>1414610126</v>
      </c>
      <c r="L1533" s="10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3"/>
        <v>1.7595744680851064</v>
      </c>
      <c r="R1533" s="6">
        <f t="shared" si="140"/>
        <v>56.643835616438359</v>
      </c>
      <c r="S1533" t="str">
        <f t="shared" si="141"/>
        <v>photography</v>
      </c>
      <c r="T1533" t="str">
        <f t="shared" si="142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38"/>
        <v>42415.625</v>
      </c>
      <c r="K1534">
        <v>1453461865</v>
      </c>
      <c r="L1534" s="10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3"/>
        <v>4.8402000000000003</v>
      </c>
      <c r="R1534" s="6">
        <f t="shared" si="140"/>
        <v>82.316326530612244</v>
      </c>
      <c r="S1534" t="str">
        <f t="shared" si="141"/>
        <v>photography</v>
      </c>
      <c r="T1534" t="str">
        <f t="shared" si="142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38"/>
        <v>42492.165972222225</v>
      </c>
      <c r="K1535">
        <v>1457913777</v>
      </c>
      <c r="L1535" s="10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3"/>
        <v>1.4514</v>
      </c>
      <c r="R1535" s="6">
        <f t="shared" si="140"/>
        <v>88.26081081081081</v>
      </c>
      <c r="S1535" t="str">
        <f t="shared" si="141"/>
        <v>photography</v>
      </c>
      <c r="T1535" t="str">
        <f t="shared" si="142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38"/>
        <v>42251.67432870371</v>
      </c>
      <c r="K1536">
        <v>1438791062</v>
      </c>
      <c r="L1536" s="10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3"/>
        <v>4.1773333333333333</v>
      </c>
      <c r="R1536" s="6">
        <f t="shared" si="140"/>
        <v>84.905149051490511</v>
      </c>
      <c r="S1536" t="str">
        <f t="shared" si="141"/>
        <v>photography</v>
      </c>
      <c r="T1536" t="str">
        <f t="shared" si="142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38"/>
        <v>42513.916666666672</v>
      </c>
      <c r="K1537">
        <v>1461527631</v>
      </c>
      <c r="L1537" s="10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3"/>
        <v>1.3242499999999999</v>
      </c>
      <c r="R1537" s="6">
        <f t="shared" si="140"/>
        <v>48.154545454545456</v>
      </c>
      <c r="S1537" t="str">
        <f t="shared" si="141"/>
        <v>photography</v>
      </c>
      <c r="T1537" t="str">
        <f t="shared" si="142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ref="J1538:J1601" si="144">(((I1538/60)/60)/24)+DATE(1970,1,1)</f>
        <v>42243.802199074074</v>
      </c>
      <c r="K1538">
        <v>1438110910</v>
      </c>
      <c r="L1538" s="10">
        <f t="shared" ref="L1538:L1601" si="145">(((K1538/60)/60)/24)+DATE(1970,1,1)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3"/>
        <v>2.5030841666666666</v>
      </c>
      <c r="R1538" s="6">
        <f t="shared" ref="R1538:R1601" si="146">E1538/N1538</f>
        <v>66.015406593406595</v>
      </c>
      <c r="S1538" t="str">
        <f t="shared" ref="S1538:S1601" si="147">LEFT(P1538,SEARCH("/",P1538)-1)</f>
        <v>photography</v>
      </c>
      <c r="T1538" t="str">
        <f t="shared" ref="T1538:T1601" si="148">RIGHT(P1538,LEN(P1538)-SEARCH("/",P1538))</f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si="144"/>
        <v>42588.75</v>
      </c>
      <c r="K1539">
        <v>1467358427</v>
      </c>
      <c r="L1539" s="10">
        <f t="shared" si="145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9">IF(D1539=0,0%,(E1539/D1539))</f>
        <v>1.7989999999999999</v>
      </c>
      <c r="R1539" s="6">
        <f t="shared" si="146"/>
        <v>96.375</v>
      </c>
      <c r="S1539" t="str">
        <f t="shared" si="147"/>
        <v>photography</v>
      </c>
      <c r="T1539" t="str">
        <f t="shared" si="148"/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4"/>
        <v>42026.782060185185</v>
      </c>
      <c r="K1540">
        <v>1418064370</v>
      </c>
      <c r="L1540" s="10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9"/>
        <v>1.0262857142857142</v>
      </c>
      <c r="R1540" s="6">
        <f t="shared" si="146"/>
        <v>156.17391304347825</v>
      </c>
      <c r="S1540" t="str">
        <f t="shared" si="147"/>
        <v>photography</v>
      </c>
      <c r="T1540" t="str">
        <f t="shared" si="148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4"/>
        <v>42738.919201388882</v>
      </c>
      <c r="K1541">
        <v>1480629819</v>
      </c>
      <c r="L1541" s="10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9"/>
        <v>1.359861</v>
      </c>
      <c r="R1541" s="6">
        <f t="shared" si="146"/>
        <v>95.764859154929582</v>
      </c>
      <c r="S1541" t="str">
        <f t="shared" si="147"/>
        <v>photography</v>
      </c>
      <c r="T1541" t="str">
        <f t="shared" si="148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4"/>
        <v>41969.052083333328</v>
      </c>
      <c r="K1542">
        <v>1414368616</v>
      </c>
      <c r="L1542" s="10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9"/>
        <v>1.1786666666666668</v>
      </c>
      <c r="R1542" s="6">
        <f t="shared" si="146"/>
        <v>180.40816326530611</v>
      </c>
      <c r="S1542" t="str">
        <f t="shared" si="147"/>
        <v>photography</v>
      </c>
      <c r="T1542" t="str">
        <f t="shared" si="148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4"/>
        <v>42004.712245370371</v>
      </c>
      <c r="K1543">
        <v>1417453538</v>
      </c>
      <c r="L1543" s="10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9"/>
        <v>3.3333333333333332E-4</v>
      </c>
      <c r="R1543" s="6">
        <f t="shared" si="146"/>
        <v>3</v>
      </c>
      <c r="S1543" t="str">
        <f t="shared" si="147"/>
        <v>photography</v>
      </c>
      <c r="T1543" t="str">
        <f t="shared" si="148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4"/>
        <v>42185.996527777781</v>
      </c>
      <c r="K1544">
        <v>1434412500</v>
      </c>
      <c r="L1544" s="10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9"/>
        <v>0.04</v>
      </c>
      <c r="R1544" s="6">
        <f t="shared" si="146"/>
        <v>20</v>
      </c>
      <c r="S1544" t="str">
        <f t="shared" si="147"/>
        <v>photography</v>
      </c>
      <c r="T1544" t="str">
        <f t="shared" si="148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4"/>
        <v>41965.551319444443</v>
      </c>
      <c r="K1545">
        <v>1414066434</v>
      </c>
      <c r="L1545" s="10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9"/>
        <v>4.4444444444444444E-3</v>
      </c>
      <c r="R1545" s="6">
        <f t="shared" si="146"/>
        <v>10</v>
      </c>
      <c r="S1545" t="str">
        <f t="shared" si="147"/>
        <v>photography</v>
      </c>
      <c r="T1545" t="str">
        <f t="shared" si="148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4"/>
        <v>42095.012499999997</v>
      </c>
      <c r="K1546">
        <v>1424222024</v>
      </c>
      <c r="L1546" s="10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9"/>
        <v>0</v>
      </c>
      <c r="R1546" s="6" t="e">
        <f t="shared" si="146"/>
        <v>#DIV/0!</v>
      </c>
      <c r="S1546" t="str">
        <f t="shared" si="147"/>
        <v>photography</v>
      </c>
      <c r="T1546" t="str">
        <f t="shared" si="148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4"/>
        <v>42065.886111111111</v>
      </c>
      <c r="K1547">
        <v>1422393234</v>
      </c>
      <c r="L1547" s="10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9"/>
        <v>3.3333333333333332E-4</v>
      </c>
      <c r="R1547" s="6">
        <f t="shared" si="146"/>
        <v>1</v>
      </c>
      <c r="S1547" t="str">
        <f t="shared" si="147"/>
        <v>photography</v>
      </c>
      <c r="T1547" t="str">
        <f t="shared" si="148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4"/>
        <v>41899.212951388887</v>
      </c>
      <c r="K1548">
        <v>1405746399</v>
      </c>
      <c r="L1548" s="10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9"/>
        <v>0.28899999999999998</v>
      </c>
      <c r="R1548" s="6">
        <f t="shared" si="146"/>
        <v>26.272727272727273</v>
      </c>
      <c r="S1548" t="str">
        <f t="shared" si="147"/>
        <v>photography</v>
      </c>
      <c r="T1548" t="str">
        <f t="shared" si="148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4"/>
        <v>42789.426875000005</v>
      </c>
      <c r="K1549">
        <v>1487240082</v>
      </c>
      <c r="L1549" s="10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9"/>
        <v>0</v>
      </c>
      <c r="R1549" s="6" t="e">
        <f t="shared" si="146"/>
        <v>#DIV/0!</v>
      </c>
      <c r="S1549" t="str">
        <f t="shared" si="147"/>
        <v>photography</v>
      </c>
      <c r="T1549" t="str">
        <f t="shared" si="148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4"/>
        <v>42316.923842592587</v>
      </c>
      <c r="K1550">
        <v>1444425020</v>
      </c>
      <c r="L1550" s="10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9"/>
        <v>8.5714285714285715E-2</v>
      </c>
      <c r="R1550" s="6">
        <f t="shared" si="146"/>
        <v>60</v>
      </c>
      <c r="S1550" t="str">
        <f t="shared" si="147"/>
        <v>photography</v>
      </c>
      <c r="T1550" t="str">
        <f t="shared" si="148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4"/>
        <v>42311.177766203706</v>
      </c>
      <c r="K1551">
        <v>1443928559</v>
      </c>
      <c r="L1551" s="10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9"/>
        <v>0.34</v>
      </c>
      <c r="R1551" s="6">
        <f t="shared" si="146"/>
        <v>28.333333333333332</v>
      </c>
      <c r="S1551" t="str">
        <f t="shared" si="147"/>
        <v>photography</v>
      </c>
      <c r="T1551" t="str">
        <f t="shared" si="148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4"/>
        <v>42502.449467592596</v>
      </c>
      <c r="K1552">
        <v>1460458034</v>
      </c>
      <c r="L1552" s="10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9"/>
        <v>0.13466666666666666</v>
      </c>
      <c r="R1552" s="6">
        <f t="shared" si="146"/>
        <v>14.428571428571429</v>
      </c>
      <c r="S1552" t="str">
        <f t="shared" si="147"/>
        <v>photography</v>
      </c>
      <c r="T1552" t="str">
        <f t="shared" si="148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4"/>
        <v>42151.824525462958</v>
      </c>
      <c r="K1553">
        <v>1430164039</v>
      </c>
      <c r="L1553" s="10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9"/>
        <v>0</v>
      </c>
      <c r="R1553" s="6" t="e">
        <f t="shared" si="146"/>
        <v>#DIV/0!</v>
      </c>
      <c r="S1553" t="str">
        <f t="shared" si="147"/>
        <v>photography</v>
      </c>
      <c r="T1553" t="str">
        <f t="shared" si="148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4"/>
        <v>41913.165972222225</v>
      </c>
      <c r="K1554">
        <v>1410366708</v>
      </c>
      <c r="L1554" s="10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9"/>
        <v>0.49186046511627907</v>
      </c>
      <c r="R1554" s="6">
        <f t="shared" si="146"/>
        <v>132.1875</v>
      </c>
      <c r="S1554" t="str">
        <f t="shared" si="147"/>
        <v>photography</v>
      </c>
      <c r="T1554" t="str">
        <f t="shared" si="148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4"/>
        <v>42249.282951388886</v>
      </c>
      <c r="K1555">
        <v>1438584447</v>
      </c>
      <c r="L1555" s="10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9"/>
        <v>0</v>
      </c>
      <c r="R1555" s="6" t="e">
        <f t="shared" si="146"/>
        <v>#DIV/0!</v>
      </c>
      <c r="S1555" t="str">
        <f t="shared" si="147"/>
        <v>photography</v>
      </c>
      <c r="T1555" t="str">
        <f t="shared" si="148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4"/>
        <v>42218.252199074079</v>
      </c>
      <c r="K1556">
        <v>1435903390</v>
      </c>
      <c r="L1556" s="10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9"/>
        <v>0</v>
      </c>
      <c r="R1556" s="6" t="e">
        <f t="shared" si="146"/>
        <v>#DIV/0!</v>
      </c>
      <c r="S1556" t="str">
        <f t="shared" si="147"/>
        <v>photography</v>
      </c>
      <c r="T1556" t="str">
        <f t="shared" si="148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4"/>
        <v>42264.708333333328</v>
      </c>
      <c r="K1557">
        <v>1440513832</v>
      </c>
      <c r="L1557" s="10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9"/>
        <v>0</v>
      </c>
      <c r="R1557" s="6" t="e">
        <f t="shared" si="146"/>
        <v>#DIV/0!</v>
      </c>
      <c r="S1557" t="str">
        <f t="shared" si="147"/>
        <v>photography</v>
      </c>
      <c r="T1557" t="str">
        <f t="shared" si="148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4"/>
        <v>42555.153055555551</v>
      </c>
      <c r="K1558">
        <v>1465011624</v>
      </c>
      <c r="L1558" s="10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9"/>
        <v>0.45133333333333331</v>
      </c>
      <c r="R1558" s="6">
        <f t="shared" si="146"/>
        <v>56.416666666666664</v>
      </c>
      <c r="S1558" t="str">
        <f t="shared" si="147"/>
        <v>photography</v>
      </c>
      <c r="T1558" t="str">
        <f t="shared" si="148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4"/>
        <v>41902.65315972222</v>
      </c>
      <c r="K1559">
        <v>1408549233</v>
      </c>
      <c r="L1559" s="10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9"/>
        <v>0.04</v>
      </c>
      <c r="R1559" s="6">
        <f t="shared" si="146"/>
        <v>100</v>
      </c>
      <c r="S1559" t="str">
        <f t="shared" si="147"/>
        <v>photography</v>
      </c>
      <c r="T1559" t="str">
        <f t="shared" si="148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4"/>
        <v>42244.508333333331</v>
      </c>
      <c r="K1560">
        <v>1435656759</v>
      </c>
      <c r="L1560" s="10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9"/>
        <v>4.6666666666666669E-2</v>
      </c>
      <c r="R1560" s="6">
        <f t="shared" si="146"/>
        <v>11.666666666666666</v>
      </c>
      <c r="S1560" t="str">
        <f t="shared" si="147"/>
        <v>photography</v>
      </c>
      <c r="T1560" t="str">
        <f t="shared" si="148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4"/>
        <v>42123.05322916666</v>
      </c>
      <c r="K1561">
        <v>1428974199</v>
      </c>
      <c r="L1561" s="10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9"/>
        <v>3.3333333333333335E-3</v>
      </c>
      <c r="R1561" s="6">
        <f t="shared" si="146"/>
        <v>50</v>
      </c>
      <c r="S1561" t="str">
        <f t="shared" si="147"/>
        <v>photography</v>
      </c>
      <c r="T1561" t="str">
        <f t="shared" si="148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4"/>
        <v>41956.062418981484</v>
      </c>
      <c r="K1562">
        <v>1414110593</v>
      </c>
      <c r="L1562" s="10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9"/>
        <v>3.7600000000000001E-2</v>
      </c>
      <c r="R1562" s="6">
        <f t="shared" si="146"/>
        <v>23.5</v>
      </c>
      <c r="S1562" t="str">
        <f t="shared" si="147"/>
        <v>photography</v>
      </c>
      <c r="T1562" t="str">
        <f t="shared" si="148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4"/>
        <v>41585.083368055559</v>
      </c>
      <c r="K1563">
        <v>1381194003</v>
      </c>
      <c r="L1563" s="10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9"/>
        <v>6.7000000000000002E-3</v>
      </c>
      <c r="R1563" s="6">
        <f t="shared" si="146"/>
        <v>67</v>
      </c>
      <c r="S1563" t="str">
        <f t="shared" si="147"/>
        <v>publishing</v>
      </c>
      <c r="T1563" t="str">
        <f t="shared" si="148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4"/>
        <v>40149.034722222219</v>
      </c>
      <c r="K1564">
        <v>1253712916</v>
      </c>
      <c r="L1564" s="10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9"/>
        <v>0</v>
      </c>
      <c r="R1564" s="6" t="e">
        <f t="shared" si="146"/>
        <v>#DIV/0!</v>
      </c>
      <c r="S1564" t="str">
        <f t="shared" si="147"/>
        <v>publishing</v>
      </c>
      <c r="T1564" t="str">
        <f t="shared" si="148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4"/>
        <v>41712.700821759259</v>
      </c>
      <c r="K1565">
        <v>1389635351</v>
      </c>
      <c r="L1565" s="10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9"/>
        <v>1.4166666666666666E-2</v>
      </c>
      <c r="R1565" s="6">
        <f t="shared" si="146"/>
        <v>42.5</v>
      </c>
      <c r="S1565" t="str">
        <f t="shared" si="147"/>
        <v>publishing</v>
      </c>
      <c r="T1565" t="str">
        <f t="shared" si="148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4"/>
        <v>42152.836805555555</v>
      </c>
      <c r="K1566">
        <v>1430124509</v>
      </c>
      <c r="L1566" s="10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9"/>
        <v>1E-3</v>
      </c>
      <c r="R1566" s="6">
        <f t="shared" si="146"/>
        <v>10</v>
      </c>
      <c r="S1566" t="str">
        <f t="shared" si="147"/>
        <v>publishing</v>
      </c>
      <c r="T1566" t="str">
        <f t="shared" si="148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4"/>
        <v>40702.729872685188</v>
      </c>
      <c r="K1567">
        <v>1304962261</v>
      </c>
      <c r="L1567" s="10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9"/>
        <v>2.5000000000000001E-2</v>
      </c>
      <c r="R1567" s="6">
        <f t="shared" si="146"/>
        <v>100</v>
      </c>
      <c r="S1567" t="str">
        <f t="shared" si="147"/>
        <v>publishing</v>
      </c>
      <c r="T1567" t="str">
        <f t="shared" si="148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4"/>
        <v>42578.916666666672</v>
      </c>
      <c r="K1568">
        <v>1467151204</v>
      </c>
      <c r="L1568" s="10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9"/>
        <v>0.21249999999999999</v>
      </c>
      <c r="R1568" s="6">
        <f t="shared" si="146"/>
        <v>108.05084745762711</v>
      </c>
      <c r="S1568" t="str">
        <f t="shared" si="147"/>
        <v>publishing</v>
      </c>
      <c r="T1568" t="str">
        <f t="shared" si="148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4"/>
        <v>41687</v>
      </c>
      <c r="K1569">
        <v>1391293745</v>
      </c>
      <c r="L1569" s="10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9"/>
        <v>4.1176470588235294E-2</v>
      </c>
      <c r="R1569" s="6">
        <f t="shared" si="146"/>
        <v>26.923076923076923</v>
      </c>
      <c r="S1569" t="str">
        <f t="shared" si="147"/>
        <v>publishing</v>
      </c>
      <c r="T1569" t="str">
        <f t="shared" si="148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4"/>
        <v>41997.062326388885</v>
      </c>
      <c r="K1570">
        <v>1416360585</v>
      </c>
      <c r="L1570" s="10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9"/>
        <v>0.13639999999999999</v>
      </c>
      <c r="R1570" s="6">
        <f t="shared" si="146"/>
        <v>155</v>
      </c>
      <c r="S1570" t="str">
        <f t="shared" si="147"/>
        <v>publishing</v>
      </c>
      <c r="T1570" t="str">
        <f t="shared" si="148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4"/>
        <v>41419.679560185185</v>
      </c>
      <c r="K1571">
        <v>1366906714</v>
      </c>
      <c r="L1571" s="10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9"/>
        <v>0</v>
      </c>
      <c r="R1571" s="6" t="e">
        <f t="shared" si="146"/>
        <v>#DIV/0!</v>
      </c>
      <c r="S1571" t="str">
        <f t="shared" si="147"/>
        <v>publishing</v>
      </c>
      <c r="T1571" t="str">
        <f t="shared" si="148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4"/>
        <v>42468.771782407406</v>
      </c>
      <c r="K1572">
        <v>1457551882</v>
      </c>
      <c r="L1572" s="10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9"/>
        <v>0.41399999999999998</v>
      </c>
      <c r="R1572" s="6">
        <f t="shared" si="146"/>
        <v>47.769230769230766</v>
      </c>
      <c r="S1572" t="str">
        <f t="shared" si="147"/>
        <v>publishing</v>
      </c>
      <c r="T1572" t="str">
        <f t="shared" si="148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4"/>
        <v>42174.769479166673</v>
      </c>
      <c r="K1573">
        <v>1432146483</v>
      </c>
      <c r="L1573" s="10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9"/>
        <v>6.6115702479338841E-3</v>
      </c>
      <c r="R1573" s="6">
        <f t="shared" si="146"/>
        <v>20</v>
      </c>
      <c r="S1573" t="str">
        <f t="shared" si="147"/>
        <v>publishing</v>
      </c>
      <c r="T1573" t="str">
        <f t="shared" si="148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4"/>
        <v>42428.999305555553</v>
      </c>
      <c r="K1574">
        <v>1454546859</v>
      </c>
      <c r="L1574" s="10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9"/>
        <v>0.05</v>
      </c>
      <c r="R1574" s="6">
        <f t="shared" si="146"/>
        <v>41.666666666666664</v>
      </c>
      <c r="S1574" t="str">
        <f t="shared" si="147"/>
        <v>publishing</v>
      </c>
      <c r="T1574" t="str">
        <f t="shared" si="148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4"/>
        <v>42826.165972222225</v>
      </c>
      <c r="K1575">
        <v>1487548802</v>
      </c>
      <c r="L1575" s="10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9"/>
        <v>2.4777777777777777E-2</v>
      </c>
      <c r="R1575" s="6">
        <f t="shared" si="146"/>
        <v>74.333333333333329</v>
      </c>
      <c r="S1575" t="str">
        <f t="shared" si="147"/>
        <v>publishing</v>
      </c>
      <c r="T1575" t="str">
        <f t="shared" si="148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4"/>
        <v>42052.927418981482</v>
      </c>
      <c r="K1576">
        <v>1421187329</v>
      </c>
      <c r="L1576" s="10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9"/>
        <v>5.0599999999999999E-2</v>
      </c>
      <c r="R1576" s="6">
        <f t="shared" si="146"/>
        <v>84.333333333333329</v>
      </c>
      <c r="S1576" t="str">
        <f t="shared" si="147"/>
        <v>publishing</v>
      </c>
      <c r="T1576" t="str">
        <f t="shared" si="148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4"/>
        <v>41829.524259259262</v>
      </c>
      <c r="K1577">
        <v>1402317296</v>
      </c>
      <c r="L1577" s="10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9"/>
        <v>0.2291</v>
      </c>
      <c r="R1577" s="6">
        <f t="shared" si="146"/>
        <v>65.457142857142856</v>
      </c>
      <c r="S1577" t="str">
        <f t="shared" si="147"/>
        <v>publishing</v>
      </c>
      <c r="T1577" t="str">
        <f t="shared" si="148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4"/>
        <v>42185.879259259258</v>
      </c>
      <c r="K1578">
        <v>1431810368</v>
      </c>
      <c r="L1578" s="10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9"/>
        <v>0.13</v>
      </c>
      <c r="R1578" s="6">
        <f t="shared" si="146"/>
        <v>65</v>
      </c>
      <c r="S1578" t="str">
        <f t="shared" si="147"/>
        <v>publishing</v>
      </c>
      <c r="T1578" t="str">
        <f t="shared" si="148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4"/>
        <v>41114.847777777781</v>
      </c>
      <c r="K1579">
        <v>1337977248</v>
      </c>
      <c r="L1579" s="10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9"/>
        <v>5.4999999999999997E-3</v>
      </c>
      <c r="R1579" s="6">
        <f t="shared" si="146"/>
        <v>27.5</v>
      </c>
      <c r="S1579" t="str">
        <f t="shared" si="147"/>
        <v>publishing</v>
      </c>
      <c r="T1579" t="str">
        <f t="shared" si="148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4"/>
        <v>40423.083333333336</v>
      </c>
      <c r="K1580">
        <v>1281317691</v>
      </c>
      <c r="L1580" s="10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9"/>
        <v>0.10806536636794939</v>
      </c>
      <c r="R1580" s="6">
        <f t="shared" si="146"/>
        <v>51.25</v>
      </c>
      <c r="S1580" t="str">
        <f t="shared" si="147"/>
        <v>publishing</v>
      </c>
      <c r="T1580" t="str">
        <f t="shared" si="148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4"/>
        <v>41514.996423611112</v>
      </c>
      <c r="K1581">
        <v>1374882891</v>
      </c>
      <c r="L1581" s="10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9"/>
        <v>8.4008400840084006E-3</v>
      </c>
      <c r="R1581" s="6">
        <f t="shared" si="146"/>
        <v>14</v>
      </c>
      <c r="S1581" t="str">
        <f t="shared" si="147"/>
        <v>publishing</v>
      </c>
      <c r="T1581" t="str">
        <f t="shared" si="148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4"/>
        <v>41050.050069444449</v>
      </c>
      <c r="K1582">
        <v>1332378726</v>
      </c>
      <c r="L1582" s="10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9"/>
        <v>0</v>
      </c>
      <c r="R1582" s="6" t="e">
        <f t="shared" si="146"/>
        <v>#DIV/0!</v>
      </c>
      <c r="S1582" t="str">
        <f t="shared" si="147"/>
        <v>publishing</v>
      </c>
      <c r="T1582" t="str">
        <f t="shared" si="148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4"/>
        <v>42357.448958333334</v>
      </c>
      <c r="K1583">
        <v>1447757190</v>
      </c>
      <c r="L1583" s="10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9"/>
        <v>5.0000000000000001E-3</v>
      </c>
      <c r="R1583" s="6">
        <f t="shared" si="146"/>
        <v>5</v>
      </c>
      <c r="S1583" t="str">
        <f t="shared" si="147"/>
        <v>photography</v>
      </c>
      <c r="T1583" t="str">
        <f t="shared" si="148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4"/>
        <v>42303.888888888891</v>
      </c>
      <c r="K1584">
        <v>1440961053</v>
      </c>
      <c r="L1584" s="10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9"/>
        <v>9.2999999999999999E-2</v>
      </c>
      <c r="R1584" s="6">
        <f t="shared" si="146"/>
        <v>31</v>
      </c>
      <c r="S1584" t="str">
        <f t="shared" si="147"/>
        <v>photography</v>
      </c>
      <c r="T1584" t="str">
        <f t="shared" si="148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4"/>
        <v>41907.904988425929</v>
      </c>
      <c r="K1585">
        <v>1409089391</v>
      </c>
      <c r="L1585" s="10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9"/>
        <v>7.5000000000000002E-4</v>
      </c>
      <c r="R1585" s="6">
        <f t="shared" si="146"/>
        <v>15</v>
      </c>
      <c r="S1585" t="str">
        <f t="shared" si="147"/>
        <v>photography</v>
      </c>
      <c r="T1585" t="str">
        <f t="shared" si="148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4"/>
        <v>41789.649317129632</v>
      </c>
      <c r="K1586">
        <v>1400600101</v>
      </c>
      <c r="L1586" s="10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9"/>
        <v>0</v>
      </c>
      <c r="R1586" s="6" t="e">
        <f t="shared" si="146"/>
        <v>#DIV/0!</v>
      </c>
      <c r="S1586" t="str">
        <f t="shared" si="147"/>
        <v>photography</v>
      </c>
      <c r="T1586" t="str">
        <f t="shared" si="148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4"/>
        <v>42729.458333333328</v>
      </c>
      <c r="K1587">
        <v>1480800568</v>
      </c>
      <c r="L1587" s="10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9"/>
        <v>0.79</v>
      </c>
      <c r="R1587" s="6">
        <f t="shared" si="146"/>
        <v>131.66666666666666</v>
      </c>
      <c r="S1587" t="str">
        <f t="shared" si="147"/>
        <v>photography</v>
      </c>
      <c r="T1587" t="str">
        <f t="shared" si="148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4"/>
        <v>42099.062754629631</v>
      </c>
      <c r="K1588">
        <v>1425609022</v>
      </c>
      <c r="L1588" s="10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9"/>
        <v>0</v>
      </c>
      <c r="R1588" s="6" t="e">
        <f t="shared" si="146"/>
        <v>#DIV/0!</v>
      </c>
      <c r="S1588" t="str">
        <f t="shared" si="147"/>
        <v>photography</v>
      </c>
      <c r="T1588" t="str">
        <f t="shared" si="148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4"/>
        <v>41986.950983796298</v>
      </c>
      <c r="K1589">
        <v>1415918965</v>
      </c>
      <c r="L1589" s="10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9"/>
        <v>1.3333333333333334E-4</v>
      </c>
      <c r="R1589" s="6">
        <f t="shared" si="146"/>
        <v>1</v>
      </c>
      <c r="S1589" t="str">
        <f t="shared" si="147"/>
        <v>photography</v>
      </c>
      <c r="T1589" t="str">
        <f t="shared" si="148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4"/>
        <v>42035.841666666667</v>
      </c>
      <c r="K1590">
        <v>1420091999</v>
      </c>
      <c r="L1590" s="10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9"/>
        <v>0</v>
      </c>
      <c r="R1590" s="6" t="e">
        <f t="shared" si="146"/>
        <v>#DIV/0!</v>
      </c>
      <c r="S1590" t="str">
        <f t="shared" si="147"/>
        <v>photography</v>
      </c>
      <c r="T1590" t="str">
        <f t="shared" si="148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4"/>
        <v>42286.984791666662</v>
      </c>
      <c r="K1591">
        <v>1441841886</v>
      </c>
      <c r="L1591" s="10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9"/>
        <v>0</v>
      </c>
      <c r="R1591" s="6" t="e">
        <f t="shared" si="146"/>
        <v>#DIV/0!</v>
      </c>
      <c r="S1591" t="str">
        <f t="shared" si="147"/>
        <v>photography</v>
      </c>
      <c r="T1591" t="str">
        <f t="shared" si="148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4"/>
        <v>42270.857222222221</v>
      </c>
      <c r="K1592">
        <v>1440448464</v>
      </c>
      <c r="L1592" s="10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9"/>
        <v>1.7000000000000001E-2</v>
      </c>
      <c r="R1592" s="6">
        <f t="shared" si="146"/>
        <v>510</v>
      </c>
      <c r="S1592" t="str">
        <f t="shared" si="147"/>
        <v>photography</v>
      </c>
      <c r="T1592" t="str">
        <f t="shared" si="148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4"/>
        <v>42463.68450231482</v>
      </c>
      <c r="K1593">
        <v>1457112341</v>
      </c>
      <c r="L1593" s="10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9"/>
        <v>0.29228571428571426</v>
      </c>
      <c r="R1593" s="6">
        <f t="shared" si="146"/>
        <v>44.478260869565219</v>
      </c>
      <c r="S1593" t="str">
        <f t="shared" si="147"/>
        <v>photography</v>
      </c>
      <c r="T1593" t="str">
        <f t="shared" si="148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4"/>
        <v>42091.031076388885</v>
      </c>
      <c r="K1594">
        <v>1423619085</v>
      </c>
      <c r="L1594" s="10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9"/>
        <v>0</v>
      </c>
      <c r="R1594" s="6" t="e">
        <f t="shared" si="146"/>
        <v>#DIV/0!</v>
      </c>
      <c r="S1594" t="str">
        <f t="shared" si="147"/>
        <v>photography</v>
      </c>
      <c r="T1594" t="str">
        <f t="shared" si="148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4"/>
        <v>42063.845543981486</v>
      </c>
      <c r="K1595">
        <v>1422562655</v>
      </c>
      <c r="L1595" s="10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9"/>
        <v>1.3636363636363637E-4</v>
      </c>
      <c r="R1595" s="6">
        <f t="shared" si="146"/>
        <v>1</v>
      </c>
      <c r="S1595" t="str">
        <f t="shared" si="147"/>
        <v>photography</v>
      </c>
      <c r="T1595" t="str">
        <f t="shared" si="148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4"/>
        <v>42505.681249999994</v>
      </c>
      <c r="K1596">
        <v>1458147982</v>
      </c>
      <c r="L1596" s="10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9"/>
        <v>0.20499999999999999</v>
      </c>
      <c r="R1596" s="6">
        <f t="shared" si="146"/>
        <v>20.5</v>
      </c>
      <c r="S1596" t="str">
        <f t="shared" si="147"/>
        <v>photography</v>
      </c>
      <c r="T1596" t="str">
        <f t="shared" si="148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4"/>
        <v>41808.842361111114</v>
      </c>
      <c r="K1597">
        <v>1400634728</v>
      </c>
      <c r="L1597" s="10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9"/>
        <v>2.8E-3</v>
      </c>
      <c r="R1597" s="6">
        <f t="shared" si="146"/>
        <v>40</v>
      </c>
      <c r="S1597" t="str">
        <f t="shared" si="147"/>
        <v>photography</v>
      </c>
      <c r="T1597" t="str">
        <f t="shared" si="148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4"/>
        <v>41986.471863425926</v>
      </c>
      <c r="K1598">
        <v>1414577969</v>
      </c>
      <c r="L1598" s="10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9"/>
        <v>2.3076923076923078E-2</v>
      </c>
      <c r="R1598" s="6">
        <f t="shared" si="146"/>
        <v>25</v>
      </c>
      <c r="S1598" t="str">
        <f t="shared" si="147"/>
        <v>photography</v>
      </c>
      <c r="T1598" t="str">
        <f t="shared" si="148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4"/>
        <v>42633.354131944448</v>
      </c>
      <c r="K1599">
        <v>1471768197</v>
      </c>
      <c r="L1599" s="10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9"/>
        <v>0</v>
      </c>
      <c r="R1599" s="6" t="e">
        <f t="shared" si="146"/>
        <v>#DIV/0!</v>
      </c>
      <c r="S1599" t="str">
        <f t="shared" si="147"/>
        <v>photography</v>
      </c>
      <c r="T1599" t="str">
        <f t="shared" si="148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4"/>
        <v>42211.667337962965</v>
      </c>
      <c r="K1600">
        <v>1432742458</v>
      </c>
      <c r="L1600" s="10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9"/>
        <v>1.25E-3</v>
      </c>
      <c r="R1600" s="6">
        <f t="shared" si="146"/>
        <v>1</v>
      </c>
      <c r="S1600" t="str">
        <f t="shared" si="147"/>
        <v>photography</v>
      </c>
      <c r="T1600" t="str">
        <f t="shared" si="148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4"/>
        <v>42468.497407407413</v>
      </c>
      <c r="K1601">
        <v>1457528176</v>
      </c>
      <c r="L1601" s="10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9"/>
        <v>0</v>
      </c>
      <c r="R1601" s="6" t="e">
        <f t="shared" si="146"/>
        <v>#DIV/0!</v>
      </c>
      <c r="S1601" t="str">
        <f t="shared" si="147"/>
        <v>photography</v>
      </c>
      <c r="T1601" t="str">
        <f t="shared" si="148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ref="J1602:J1665" si="150">(((I1602/60)/60)/24)+DATE(1970,1,1)</f>
        <v>41835.21597222222</v>
      </c>
      <c r="K1602">
        <v>1401585752</v>
      </c>
      <c r="L1602" s="10">
        <f t="shared" ref="L1602:L1665" si="151"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9"/>
        <v>7.3400000000000007E-2</v>
      </c>
      <c r="R1602" s="6">
        <f t="shared" ref="R1602:R1665" si="152">E1602/N1602</f>
        <v>40.777777777777779</v>
      </c>
      <c r="S1602" t="str">
        <f t="shared" ref="S1602:S1665" si="153">LEFT(P1602,SEARCH("/",P1602)-1)</f>
        <v>photography</v>
      </c>
      <c r="T1602" t="str">
        <f t="shared" ref="T1602:T1665" si="154">RIGHT(P1602,LEN(P1602)-SEARCH("/",P1602))</f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si="150"/>
        <v>40668.092974537038</v>
      </c>
      <c r="K1603">
        <v>1301969633</v>
      </c>
      <c r="L1603" s="10">
        <f t="shared" si="151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5">IF(D1603=0,0%,(E1603/D1603))</f>
        <v>1.082492</v>
      </c>
      <c r="R1603" s="6">
        <f t="shared" si="152"/>
        <v>48.325535714285714</v>
      </c>
      <c r="S1603" t="str">
        <f t="shared" si="153"/>
        <v>music</v>
      </c>
      <c r="T1603" t="str">
        <f t="shared" si="154"/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0"/>
        <v>40830.958333333336</v>
      </c>
      <c r="K1604">
        <v>1314947317</v>
      </c>
      <c r="L1604" s="10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5"/>
        <v>1.0016666666666667</v>
      </c>
      <c r="R1604" s="6">
        <f t="shared" si="152"/>
        <v>46.953125</v>
      </c>
      <c r="S1604" t="str">
        <f t="shared" si="153"/>
        <v>music</v>
      </c>
      <c r="T1604" t="str">
        <f t="shared" si="154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0"/>
        <v>40936.169664351852</v>
      </c>
      <c r="K1605">
        <v>1322539459</v>
      </c>
      <c r="L1605" s="10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5"/>
        <v>1.0003299999999999</v>
      </c>
      <c r="R1605" s="6">
        <f t="shared" si="152"/>
        <v>66.688666666666663</v>
      </c>
      <c r="S1605" t="str">
        <f t="shared" si="153"/>
        <v>music</v>
      </c>
      <c r="T1605" t="str">
        <f t="shared" si="154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0"/>
        <v>40985.80364583333</v>
      </c>
      <c r="K1606">
        <v>1328559435</v>
      </c>
      <c r="L1606" s="10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5"/>
        <v>1.2210714285714286</v>
      </c>
      <c r="R1606" s="6">
        <f t="shared" si="152"/>
        <v>48.842857142857142</v>
      </c>
      <c r="S1606" t="str">
        <f t="shared" si="153"/>
        <v>music</v>
      </c>
      <c r="T1606" t="str">
        <f t="shared" si="154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0"/>
        <v>40756.291666666664</v>
      </c>
      <c r="K1607">
        <v>1311380313</v>
      </c>
      <c r="L1607" s="10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5"/>
        <v>1.0069333333333335</v>
      </c>
      <c r="R1607" s="6">
        <f t="shared" si="152"/>
        <v>137.30909090909091</v>
      </c>
      <c r="S1607" t="str">
        <f t="shared" si="153"/>
        <v>music</v>
      </c>
      <c r="T1607" t="str">
        <f t="shared" si="154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0"/>
        <v>40626.069884259261</v>
      </c>
      <c r="K1608">
        <v>1293158438</v>
      </c>
      <c r="L1608" s="10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5"/>
        <v>1.01004125</v>
      </c>
      <c r="R1608" s="6">
        <f t="shared" si="152"/>
        <v>87.829673913043479</v>
      </c>
      <c r="S1608" t="str">
        <f t="shared" si="153"/>
        <v>music</v>
      </c>
      <c r="T1608" t="str">
        <f t="shared" si="154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0"/>
        <v>41074.80846064815</v>
      </c>
      <c r="K1609">
        <v>1337887451</v>
      </c>
      <c r="L1609" s="10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5"/>
        <v>1.4511000000000001</v>
      </c>
      <c r="R1609" s="6">
        <f t="shared" si="152"/>
        <v>70.785365853658533</v>
      </c>
      <c r="S1609" t="str">
        <f t="shared" si="153"/>
        <v>music</v>
      </c>
      <c r="T1609" t="str">
        <f t="shared" si="154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0"/>
        <v>41640.226388888892</v>
      </c>
      <c r="K1610">
        <v>1385754986</v>
      </c>
      <c r="L1610" s="10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5"/>
        <v>1.0125</v>
      </c>
      <c r="R1610" s="6">
        <f t="shared" si="152"/>
        <v>52.826086956521742</v>
      </c>
      <c r="S1610" t="str">
        <f t="shared" si="153"/>
        <v>music</v>
      </c>
      <c r="T1610" t="str">
        <f t="shared" si="154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0"/>
        <v>40849.333333333336</v>
      </c>
      <c r="K1611">
        <v>1315612909</v>
      </c>
      <c r="L1611" s="10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5"/>
        <v>1.1833333333333333</v>
      </c>
      <c r="R1611" s="6">
        <f t="shared" si="152"/>
        <v>443.75</v>
      </c>
      <c r="S1611" t="str">
        <f t="shared" si="153"/>
        <v>music</v>
      </c>
      <c r="T1611" t="str">
        <f t="shared" si="154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0"/>
        <v>41258.924884259257</v>
      </c>
      <c r="K1612">
        <v>1353017510</v>
      </c>
      <c r="L1612" s="10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5"/>
        <v>2.7185000000000001</v>
      </c>
      <c r="R1612" s="6">
        <f t="shared" si="152"/>
        <v>48.544642857142854</v>
      </c>
      <c r="S1612" t="str">
        <f t="shared" si="153"/>
        <v>music</v>
      </c>
      <c r="T1612" t="str">
        <f t="shared" si="154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0"/>
        <v>41430.00037037037</v>
      </c>
      <c r="K1613">
        <v>1368576032</v>
      </c>
      <c r="L1613" s="10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5"/>
        <v>1.25125</v>
      </c>
      <c r="R1613" s="6">
        <f t="shared" si="152"/>
        <v>37.074074074074076</v>
      </c>
      <c r="S1613" t="str">
        <f t="shared" si="153"/>
        <v>music</v>
      </c>
      <c r="T1613" t="str">
        <f t="shared" si="154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0"/>
        <v>41276.874814814815</v>
      </c>
      <c r="K1614">
        <v>1354568384</v>
      </c>
      <c r="L1614" s="10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5"/>
        <v>1.1000000000000001</v>
      </c>
      <c r="R1614" s="6">
        <f t="shared" si="152"/>
        <v>50</v>
      </c>
      <c r="S1614" t="str">
        <f t="shared" si="153"/>
        <v>music</v>
      </c>
      <c r="T1614" t="str">
        <f t="shared" si="154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0"/>
        <v>41112.069467592592</v>
      </c>
      <c r="K1615">
        <v>1340329202</v>
      </c>
      <c r="L1615" s="10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5"/>
        <v>1.0149999999999999</v>
      </c>
      <c r="R1615" s="6">
        <f t="shared" si="152"/>
        <v>39.03846153846154</v>
      </c>
      <c r="S1615" t="str">
        <f t="shared" si="153"/>
        <v>music</v>
      </c>
      <c r="T1615" t="str">
        <f t="shared" si="154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0"/>
        <v>41854.708333333336</v>
      </c>
      <c r="K1616">
        <v>1401924769</v>
      </c>
      <c r="L1616" s="10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5"/>
        <v>1.0269999999999999</v>
      </c>
      <c r="R1616" s="6">
        <f t="shared" si="152"/>
        <v>66.688311688311686</v>
      </c>
      <c r="S1616" t="str">
        <f t="shared" si="153"/>
        <v>music</v>
      </c>
      <c r="T1616" t="str">
        <f t="shared" si="154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0"/>
        <v>40890.092546296299</v>
      </c>
      <c r="K1617">
        <v>1319850796</v>
      </c>
      <c r="L1617" s="10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5"/>
        <v>1.1412500000000001</v>
      </c>
      <c r="R1617" s="6">
        <f t="shared" si="152"/>
        <v>67.132352941176464</v>
      </c>
      <c r="S1617" t="str">
        <f t="shared" si="153"/>
        <v>music</v>
      </c>
      <c r="T1617" t="str">
        <f t="shared" si="154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0"/>
        <v>41235.916666666664</v>
      </c>
      <c r="K1618">
        <v>1350061821</v>
      </c>
      <c r="L1618" s="10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5"/>
        <v>1.042</v>
      </c>
      <c r="R1618" s="6">
        <f t="shared" si="152"/>
        <v>66.369426751592357</v>
      </c>
      <c r="S1618" t="str">
        <f t="shared" si="153"/>
        <v>music</v>
      </c>
      <c r="T1618" t="str">
        <f t="shared" si="154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0"/>
        <v>41579.791666666664</v>
      </c>
      <c r="K1619">
        <v>1380470188</v>
      </c>
      <c r="L1619" s="10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5"/>
        <v>1.4585714285714286</v>
      </c>
      <c r="R1619" s="6">
        <f t="shared" si="152"/>
        <v>64.620253164556956</v>
      </c>
      <c r="S1619" t="str">
        <f t="shared" si="153"/>
        <v>music</v>
      </c>
      <c r="T1619" t="str">
        <f t="shared" si="154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0"/>
        <v>41341.654340277775</v>
      </c>
      <c r="K1620">
        <v>1359301335</v>
      </c>
      <c r="L1620" s="10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5"/>
        <v>1.0506666666666666</v>
      </c>
      <c r="R1620" s="6">
        <f t="shared" si="152"/>
        <v>58.370370370370374</v>
      </c>
      <c r="S1620" t="str">
        <f t="shared" si="153"/>
        <v>music</v>
      </c>
      <c r="T1620" t="str">
        <f t="shared" si="154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0"/>
        <v>41897.18618055556</v>
      </c>
      <c r="K1621">
        <v>1408940886</v>
      </c>
      <c r="L1621" s="10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5"/>
        <v>1.3333333333333333</v>
      </c>
      <c r="R1621" s="6">
        <f t="shared" si="152"/>
        <v>86.956521739130437</v>
      </c>
      <c r="S1621" t="str">
        <f t="shared" si="153"/>
        <v>music</v>
      </c>
      <c r="T1621" t="str">
        <f t="shared" si="154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0"/>
        <v>41328.339583333334</v>
      </c>
      <c r="K1622">
        <v>1361002140</v>
      </c>
      <c r="L1622" s="10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5"/>
        <v>1.1299999999999999</v>
      </c>
      <c r="R1622" s="6">
        <f t="shared" si="152"/>
        <v>66.470588235294116</v>
      </c>
      <c r="S1622" t="str">
        <f t="shared" si="153"/>
        <v>music</v>
      </c>
      <c r="T1622" t="str">
        <f t="shared" si="154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0"/>
        <v>41057.165972222225</v>
      </c>
      <c r="K1623">
        <v>1333550015</v>
      </c>
      <c r="L1623" s="10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5"/>
        <v>1.212</v>
      </c>
      <c r="R1623" s="6">
        <f t="shared" si="152"/>
        <v>163.78378378378378</v>
      </c>
      <c r="S1623" t="str">
        <f t="shared" si="153"/>
        <v>music</v>
      </c>
      <c r="T1623" t="str">
        <f t="shared" si="154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0"/>
        <v>41990.332638888889</v>
      </c>
      <c r="K1624">
        <v>1415343874</v>
      </c>
      <c r="L1624" s="10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5"/>
        <v>1.0172463768115942</v>
      </c>
      <c r="R1624" s="6">
        <f t="shared" si="152"/>
        <v>107.98461538461538</v>
      </c>
      <c r="S1624" t="str">
        <f t="shared" si="153"/>
        <v>music</v>
      </c>
      <c r="T1624" t="str">
        <f t="shared" si="154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0"/>
        <v>41513.688530092593</v>
      </c>
      <c r="K1625">
        <v>1372437089</v>
      </c>
      <c r="L1625" s="10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5"/>
        <v>1.0106666666666666</v>
      </c>
      <c r="R1625" s="6">
        <f t="shared" si="152"/>
        <v>42.111111111111114</v>
      </c>
      <c r="S1625" t="str">
        <f t="shared" si="153"/>
        <v>music</v>
      </c>
      <c r="T1625" t="str">
        <f t="shared" si="154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0"/>
        <v>41283.367303240739</v>
      </c>
      <c r="K1626">
        <v>1354265335</v>
      </c>
      <c r="L1626" s="10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5"/>
        <v>1.18</v>
      </c>
      <c r="R1626" s="6">
        <f t="shared" si="152"/>
        <v>47.2</v>
      </c>
      <c r="S1626" t="str">
        <f t="shared" si="153"/>
        <v>music</v>
      </c>
      <c r="T1626" t="str">
        <f t="shared" si="154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0"/>
        <v>41163.699687500004</v>
      </c>
      <c r="K1627">
        <v>1344962853</v>
      </c>
      <c r="L1627" s="10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5"/>
        <v>1.5533333333333332</v>
      </c>
      <c r="R1627" s="6">
        <f t="shared" si="152"/>
        <v>112.01923076923077</v>
      </c>
      <c r="S1627" t="str">
        <f t="shared" si="153"/>
        <v>music</v>
      </c>
      <c r="T1627" t="str">
        <f t="shared" si="154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0"/>
        <v>41609.889664351853</v>
      </c>
      <c r="K1628">
        <v>1383337267</v>
      </c>
      <c r="L1628" s="10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5"/>
        <v>1.0118750000000001</v>
      </c>
      <c r="R1628" s="6">
        <f t="shared" si="152"/>
        <v>74.953703703703709</v>
      </c>
      <c r="S1628" t="str">
        <f t="shared" si="153"/>
        <v>music</v>
      </c>
      <c r="T1628" t="str">
        <f t="shared" si="154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0"/>
        <v>41239.207638888889</v>
      </c>
      <c r="K1629">
        <v>1351011489</v>
      </c>
      <c r="L1629" s="10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5"/>
        <v>1.17</v>
      </c>
      <c r="R1629" s="6">
        <f t="shared" si="152"/>
        <v>61.578947368421055</v>
      </c>
      <c r="S1629" t="str">
        <f t="shared" si="153"/>
        <v>music</v>
      </c>
      <c r="T1629" t="str">
        <f t="shared" si="154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0"/>
        <v>41807.737060185187</v>
      </c>
      <c r="K1630">
        <v>1400175682</v>
      </c>
      <c r="L1630" s="10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5"/>
        <v>1.00925</v>
      </c>
      <c r="R1630" s="6">
        <f t="shared" si="152"/>
        <v>45.875</v>
      </c>
      <c r="S1630" t="str">
        <f t="shared" si="153"/>
        <v>music</v>
      </c>
      <c r="T1630" t="str">
        <f t="shared" si="154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0"/>
        <v>41690.867280092592</v>
      </c>
      <c r="K1631">
        <v>1389041333</v>
      </c>
      <c r="L1631" s="10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5"/>
        <v>1.0366666666666666</v>
      </c>
      <c r="R1631" s="6">
        <f t="shared" si="152"/>
        <v>75.853658536585371</v>
      </c>
      <c r="S1631" t="str">
        <f t="shared" si="153"/>
        <v>music</v>
      </c>
      <c r="T1631" t="str">
        <f t="shared" si="154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0"/>
        <v>40970.290972222225</v>
      </c>
      <c r="K1632">
        <v>1328040375</v>
      </c>
      <c r="L1632" s="10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5"/>
        <v>2.6524999999999999</v>
      </c>
      <c r="R1632" s="6">
        <f t="shared" si="152"/>
        <v>84.206349206349202</v>
      </c>
      <c r="S1632" t="str">
        <f t="shared" si="153"/>
        <v>music</v>
      </c>
      <c r="T1632" t="str">
        <f t="shared" si="154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0"/>
        <v>41194.859502314815</v>
      </c>
      <c r="K1633">
        <v>1347482261</v>
      </c>
      <c r="L1633" s="10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5"/>
        <v>1.5590999999999999</v>
      </c>
      <c r="R1633" s="6">
        <f t="shared" si="152"/>
        <v>117.22556390977444</v>
      </c>
      <c r="S1633" t="str">
        <f t="shared" si="153"/>
        <v>music</v>
      </c>
      <c r="T1633" t="str">
        <f t="shared" si="154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0"/>
        <v>40810.340902777774</v>
      </c>
      <c r="K1634">
        <v>1311667854</v>
      </c>
      <c r="L1634" s="10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5"/>
        <v>1.0162500000000001</v>
      </c>
      <c r="R1634" s="6">
        <f t="shared" si="152"/>
        <v>86.489361702127653</v>
      </c>
      <c r="S1634" t="str">
        <f t="shared" si="153"/>
        <v>music</v>
      </c>
      <c r="T1634" t="str">
        <f t="shared" si="154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0"/>
        <v>40924.208333333336</v>
      </c>
      <c r="K1635">
        <v>1324329156</v>
      </c>
      <c r="L1635" s="10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5"/>
        <v>1</v>
      </c>
      <c r="R1635" s="6">
        <f t="shared" si="152"/>
        <v>172.41379310344828</v>
      </c>
      <c r="S1635" t="str">
        <f t="shared" si="153"/>
        <v>music</v>
      </c>
      <c r="T1635" t="str">
        <f t="shared" si="154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0"/>
        <v>40696.249305555553</v>
      </c>
      <c r="K1636">
        <v>1303706001</v>
      </c>
      <c r="L1636" s="10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5"/>
        <v>1.0049999999999999</v>
      </c>
      <c r="R1636" s="6">
        <f t="shared" si="152"/>
        <v>62.8125</v>
      </c>
      <c r="S1636" t="str">
        <f t="shared" si="153"/>
        <v>music</v>
      </c>
      <c r="T1636" t="str">
        <f t="shared" si="154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0"/>
        <v>42562.868761574078</v>
      </c>
      <c r="K1637">
        <v>1463086261</v>
      </c>
      <c r="L1637" s="10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5"/>
        <v>1.2529999999999999</v>
      </c>
      <c r="R1637" s="6">
        <f t="shared" si="152"/>
        <v>67.729729729729726</v>
      </c>
      <c r="S1637" t="str">
        <f t="shared" si="153"/>
        <v>music</v>
      </c>
      <c r="T1637" t="str">
        <f t="shared" si="154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0"/>
        <v>40706.166666666664</v>
      </c>
      <c r="K1638">
        <v>1304129088</v>
      </c>
      <c r="L1638" s="10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5"/>
        <v>1.0355555555555556</v>
      </c>
      <c r="R1638" s="6">
        <f t="shared" si="152"/>
        <v>53.5632183908046</v>
      </c>
      <c r="S1638" t="str">
        <f t="shared" si="153"/>
        <v>music</v>
      </c>
      <c r="T1638" t="str">
        <f t="shared" si="154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0"/>
        <v>40178.98541666667</v>
      </c>
      <c r="K1639">
        <v>1257444140</v>
      </c>
      <c r="L1639" s="10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5"/>
        <v>1.038</v>
      </c>
      <c r="R1639" s="6">
        <f t="shared" si="152"/>
        <v>34.6</v>
      </c>
      <c r="S1639" t="str">
        <f t="shared" si="153"/>
        <v>music</v>
      </c>
      <c r="T1639" t="str">
        <f t="shared" si="154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0"/>
        <v>41333.892361111109</v>
      </c>
      <c r="K1640">
        <v>1358180968</v>
      </c>
      <c r="L1640" s="10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5"/>
        <v>1.05</v>
      </c>
      <c r="R1640" s="6">
        <f t="shared" si="152"/>
        <v>38.888888888888886</v>
      </c>
      <c r="S1640" t="str">
        <f t="shared" si="153"/>
        <v>music</v>
      </c>
      <c r="T1640" t="str">
        <f t="shared" si="154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0"/>
        <v>40971.652372685188</v>
      </c>
      <c r="K1641">
        <v>1328197165</v>
      </c>
      <c r="L1641" s="10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5"/>
        <v>1</v>
      </c>
      <c r="R1641" s="6">
        <f t="shared" si="152"/>
        <v>94.736842105263165</v>
      </c>
      <c r="S1641" t="str">
        <f t="shared" si="153"/>
        <v>music</v>
      </c>
      <c r="T1641" t="str">
        <f t="shared" si="154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0"/>
        <v>40393.082638888889</v>
      </c>
      <c r="K1642">
        <v>1279603955</v>
      </c>
      <c r="L1642" s="10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5"/>
        <v>1.6986000000000001</v>
      </c>
      <c r="R1642" s="6">
        <f t="shared" si="152"/>
        <v>39.967058823529413</v>
      </c>
      <c r="S1642" t="str">
        <f t="shared" si="153"/>
        <v>music</v>
      </c>
      <c r="T1642" t="str">
        <f t="shared" si="154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0"/>
        <v>41992.596574074079</v>
      </c>
      <c r="K1643">
        <v>1416406744</v>
      </c>
      <c r="L1643" s="10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5"/>
        <v>1.014</v>
      </c>
      <c r="R1643" s="6">
        <f t="shared" si="152"/>
        <v>97.5</v>
      </c>
      <c r="S1643" t="str">
        <f t="shared" si="153"/>
        <v>music</v>
      </c>
      <c r="T1643" t="str">
        <f t="shared" si="154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0"/>
        <v>40708.024618055555</v>
      </c>
      <c r="K1644">
        <v>1306283727</v>
      </c>
      <c r="L1644" s="10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5"/>
        <v>1</v>
      </c>
      <c r="R1644" s="6">
        <f t="shared" si="152"/>
        <v>42.857142857142854</v>
      </c>
      <c r="S1644" t="str">
        <f t="shared" si="153"/>
        <v>music</v>
      </c>
      <c r="T1644" t="str">
        <f t="shared" si="154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0"/>
        <v>41176.824212962965</v>
      </c>
      <c r="K1645">
        <v>1345924012</v>
      </c>
      <c r="L1645" s="10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5"/>
        <v>1.2470000000000001</v>
      </c>
      <c r="R1645" s="6">
        <f t="shared" si="152"/>
        <v>168.51351351351352</v>
      </c>
      <c r="S1645" t="str">
        <f t="shared" si="153"/>
        <v>music</v>
      </c>
      <c r="T1645" t="str">
        <f t="shared" si="154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0"/>
        <v>41235.101388888892</v>
      </c>
      <c r="K1646">
        <v>1348363560</v>
      </c>
      <c r="L1646" s="10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5"/>
        <v>1.095</v>
      </c>
      <c r="R1646" s="6">
        <f t="shared" si="152"/>
        <v>85.546875</v>
      </c>
      <c r="S1646" t="str">
        <f t="shared" si="153"/>
        <v>music</v>
      </c>
      <c r="T1646" t="str">
        <f t="shared" si="154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0"/>
        <v>41535.617361111108</v>
      </c>
      <c r="K1647">
        <v>1378306140</v>
      </c>
      <c r="L1647" s="10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5"/>
        <v>1.1080000000000001</v>
      </c>
      <c r="R1647" s="6">
        <f t="shared" si="152"/>
        <v>554</v>
      </c>
      <c r="S1647" t="str">
        <f t="shared" si="153"/>
        <v>music</v>
      </c>
      <c r="T1647" t="str">
        <f t="shared" si="154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0"/>
        <v>41865.757638888892</v>
      </c>
      <c r="K1648">
        <v>1405248503</v>
      </c>
      <c r="L1648" s="10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5"/>
        <v>1.1020000000000001</v>
      </c>
      <c r="R1648" s="6">
        <f t="shared" si="152"/>
        <v>26.554216867469879</v>
      </c>
      <c r="S1648" t="str">
        <f t="shared" si="153"/>
        <v>music</v>
      </c>
      <c r="T1648" t="str">
        <f t="shared" si="154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0"/>
        <v>41069.409456018519</v>
      </c>
      <c r="K1649">
        <v>1336643377</v>
      </c>
      <c r="L1649" s="10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5"/>
        <v>1.0471999999999999</v>
      </c>
      <c r="R1649" s="6">
        <f t="shared" si="152"/>
        <v>113.82608695652173</v>
      </c>
      <c r="S1649" t="str">
        <f t="shared" si="153"/>
        <v>music</v>
      </c>
      <c r="T1649" t="str">
        <f t="shared" si="154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0"/>
        <v>40622.662986111114</v>
      </c>
      <c r="K1650">
        <v>1298048082</v>
      </c>
      <c r="L1650" s="10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5"/>
        <v>1.2526086956521738</v>
      </c>
      <c r="R1650" s="6">
        <f t="shared" si="152"/>
        <v>32.011111111111113</v>
      </c>
      <c r="S1650" t="str">
        <f t="shared" si="153"/>
        <v>music</v>
      </c>
      <c r="T1650" t="str">
        <f t="shared" si="154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0"/>
        <v>41782.684664351851</v>
      </c>
      <c r="K1651">
        <v>1396974355</v>
      </c>
      <c r="L1651" s="10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5"/>
        <v>1.0058763157894737</v>
      </c>
      <c r="R1651" s="6">
        <f t="shared" si="152"/>
        <v>47.189259259259259</v>
      </c>
      <c r="S1651" t="str">
        <f t="shared" si="153"/>
        <v>music</v>
      </c>
      <c r="T1651" t="str">
        <f t="shared" si="154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0"/>
        <v>41556.435613425929</v>
      </c>
      <c r="K1652">
        <v>1378722437</v>
      </c>
      <c r="L1652" s="10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5"/>
        <v>1.4155</v>
      </c>
      <c r="R1652" s="6">
        <f t="shared" si="152"/>
        <v>88.46875</v>
      </c>
      <c r="S1652" t="str">
        <f t="shared" si="153"/>
        <v>music</v>
      </c>
      <c r="T1652" t="str">
        <f t="shared" si="154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0"/>
        <v>40659.290972222225</v>
      </c>
      <c r="K1653">
        <v>1300916220</v>
      </c>
      <c r="L1653" s="10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5"/>
        <v>1.0075000000000001</v>
      </c>
      <c r="R1653" s="6">
        <f t="shared" si="152"/>
        <v>100.75</v>
      </c>
      <c r="S1653" t="str">
        <f t="shared" si="153"/>
        <v>music</v>
      </c>
      <c r="T1653" t="str">
        <f t="shared" si="154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0"/>
        <v>41602.534641203703</v>
      </c>
      <c r="K1654">
        <v>1382701793</v>
      </c>
      <c r="L1654" s="10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5"/>
        <v>1.0066666666666666</v>
      </c>
      <c r="R1654" s="6">
        <f t="shared" si="152"/>
        <v>64.714285714285708</v>
      </c>
      <c r="S1654" t="str">
        <f t="shared" si="153"/>
        <v>music</v>
      </c>
      <c r="T1654" t="str">
        <f t="shared" si="154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0"/>
        <v>40657.834444444445</v>
      </c>
      <c r="K1655">
        <v>1300996896</v>
      </c>
      <c r="L1655" s="10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5"/>
        <v>1.7423040000000001</v>
      </c>
      <c r="R1655" s="6">
        <f t="shared" si="152"/>
        <v>51.854285714285716</v>
      </c>
      <c r="S1655" t="str">
        <f t="shared" si="153"/>
        <v>music</v>
      </c>
      <c r="T1655" t="str">
        <f t="shared" si="154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0"/>
        <v>41017.890740740739</v>
      </c>
      <c r="K1656">
        <v>1332192160</v>
      </c>
      <c r="L1656" s="10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5"/>
        <v>1.199090909090909</v>
      </c>
      <c r="R1656" s="6">
        <f t="shared" si="152"/>
        <v>38.794117647058826</v>
      </c>
      <c r="S1656" t="str">
        <f t="shared" si="153"/>
        <v>music</v>
      </c>
      <c r="T1656" t="str">
        <f t="shared" si="154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0"/>
        <v>41004.750231481477</v>
      </c>
      <c r="K1657">
        <v>1331060420</v>
      </c>
      <c r="L1657" s="10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5"/>
        <v>1.4286666666666668</v>
      </c>
      <c r="R1657" s="6">
        <f t="shared" si="152"/>
        <v>44.645833333333336</v>
      </c>
      <c r="S1657" t="str">
        <f t="shared" si="153"/>
        <v>music</v>
      </c>
      <c r="T1657" t="str">
        <f t="shared" si="154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0"/>
        <v>41256.928842592592</v>
      </c>
      <c r="K1658">
        <v>1352845052</v>
      </c>
      <c r="L1658" s="10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5"/>
        <v>1.0033493333333334</v>
      </c>
      <c r="R1658" s="6">
        <f t="shared" si="152"/>
        <v>156.77333333333334</v>
      </c>
      <c r="S1658" t="str">
        <f t="shared" si="153"/>
        <v>music</v>
      </c>
      <c r="T1658" t="str">
        <f t="shared" si="154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0"/>
        <v>41053.782037037039</v>
      </c>
      <c r="K1659">
        <v>1335293168</v>
      </c>
      <c r="L1659" s="10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5"/>
        <v>1.0493380000000001</v>
      </c>
      <c r="R1659" s="6">
        <f t="shared" si="152"/>
        <v>118.70339366515837</v>
      </c>
      <c r="S1659" t="str">
        <f t="shared" si="153"/>
        <v>music</v>
      </c>
      <c r="T1659" t="str">
        <f t="shared" si="154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0"/>
        <v>41261.597222222219</v>
      </c>
      <c r="K1660">
        <v>1352524767</v>
      </c>
      <c r="L1660" s="10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5"/>
        <v>1.3223333333333334</v>
      </c>
      <c r="R1660" s="6">
        <f t="shared" si="152"/>
        <v>74.149532710280369</v>
      </c>
      <c r="S1660" t="str">
        <f t="shared" si="153"/>
        <v>music</v>
      </c>
      <c r="T1660" t="str">
        <f t="shared" si="154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0"/>
        <v>41625.5</v>
      </c>
      <c r="K1661">
        <v>1384811721</v>
      </c>
      <c r="L1661" s="10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5"/>
        <v>1.1279999999999999</v>
      </c>
      <c r="R1661" s="6">
        <f t="shared" si="152"/>
        <v>12.533333333333333</v>
      </c>
      <c r="S1661" t="str">
        <f t="shared" si="153"/>
        <v>music</v>
      </c>
      <c r="T1661" t="str">
        <f t="shared" si="154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0"/>
        <v>42490.915972222225</v>
      </c>
      <c r="K1662">
        <v>1459355950</v>
      </c>
      <c r="L1662" s="10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5"/>
        <v>12.5375</v>
      </c>
      <c r="R1662" s="6">
        <f t="shared" si="152"/>
        <v>27.861111111111111</v>
      </c>
      <c r="S1662" t="str">
        <f t="shared" si="153"/>
        <v>music</v>
      </c>
      <c r="T1662" t="str">
        <f t="shared" si="154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0"/>
        <v>42386.875</v>
      </c>
      <c r="K1663">
        <v>1449359831</v>
      </c>
      <c r="L1663" s="10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5"/>
        <v>1.0250632911392406</v>
      </c>
      <c r="R1663" s="6">
        <f t="shared" si="152"/>
        <v>80.178217821782184</v>
      </c>
      <c r="S1663" t="str">
        <f t="shared" si="153"/>
        <v>music</v>
      </c>
      <c r="T1663" t="str">
        <f t="shared" si="154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0"/>
        <v>40908.239999999998</v>
      </c>
      <c r="K1664">
        <v>1320122736</v>
      </c>
      <c r="L1664" s="10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5"/>
        <v>1.026375</v>
      </c>
      <c r="R1664" s="6">
        <f t="shared" si="152"/>
        <v>132.43548387096774</v>
      </c>
      <c r="S1664" t="str">
        <f t="shared" si="153"/>
        <v>music</v>
      </c>
      <c r="T1664" t="str">
        <f t="shared" si="154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0"/>
        <v>42036.02207175926</v>
      </c>
      <c r="K1665">
        <v>1420158707</v>
      </c>
      <c r="L1665" s="10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5"/>
        <v>1.08</v>
      </c>
      <c r="R1665" s="6">
        <f t="shared" si="152"/>
        <v>33.75</v>
      </c>
      <c r="S1665" t="str">
        <f t="shared" si="153"/>
        <v>music</v>
      </c>
      <c r="T1665" t="str">
        <f t="shared" si="154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ref="J1666:J1729" si="156">(((I1666/60)/60)/24)+DATE(1970,1,1)</f>
        <v>40984.165972222225</v>
      </c>
      <c r="K1666">
        <v>1328033818</v>
      </c>
      <c r="L1666" s="10">
        <f t="shared" ref="L1666:L1729" si="157">(((K1666/60)/60)/24)+DATE(1970,1,1)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5"/>
        <v>1.2240879999999998</v>
      </c>
      <c r="R1666" s="6">
        <f t="shared" ref="R1666:R1729" si="158">E1666/N1666</f>
        <v>34.384494382022467</v>
      </c>
      <c r="S1666" t="str">
        <f t="shared" ref="S1666:S1729" si="159">LEFT(P1666,SEARCH("/",P1666)-1)</f>
        <v>music</v>
      </c>
      <c r="T1666" t="str">
        <f t="shared" ref="T1666:T1729" si="160">RIGHT(P1666,LEN(P1666)-SEARCH("/",P1666))</f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si="156"/>
        <v>40596.125</v>
      </c>
      <c r="K1667">
        <v>1295624113</v>
      </c>
      <c r="L1667" s="10">
        <f t="shared" si="157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61">IF(D1667=0,0%,(E1667/D1667))</f>
        <v>1.1945714285714286</v>
      </c>
      <c r="R1667" s="6">
        <f t="shared" si="158"/>
        <v>44.956989247311824</v>
      </c>
      <c r="S1667" t="str">
        <f t="shared" si="159"/>
        <v>music</v>
      </c>
      <c r="T1667" t="str">
        <f t="shared" si="160"/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6"/>
        <v>41361.211493055554</v>
      </c>
      <c r="K1668">
        <v>1361858673</v>
      </c>
      <c r="L1668" s="10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61"/>
        <v>1.6088</v>
      </c>
      <c r="R1668" s="6">
        <f t="shared" si="158"/>
        <v>41.04081632653061</v>
      </c>
      <c r="S1668" t="str">
        <f t="shared" si="159"/>
        <v>music</v>
      </c>
      <c r="T1668" t="str">
        <f t="shared" si="160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6"/>
        <v>41709.290972222225</v>
      </c>
      <c r="K1669">
        <v>1392169298</v>
      </c>
      <c r="L1669" s="10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61"/>
        <v>1.2685294117647059</v>
      </c>
      <c r="R1669" s="6">
        <f t="shared" si="158"/>
        <v>52.597560975609753</v>
      </c>
      <c r="S1669" t="str">
        <f t="shared" si="159"/>
        <v>music</v>
      </c>
      <c r="T1669" t="str">
        <f t="shared" si="160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6"/>
        <v>40875.191423611112</v>
      </c>
      <c r="K1670">
        <v>1319859339</v>
      </c>
      <c r="L1670" s="10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61"/>
        <v>1.026375</v>
      </c>
      <c r="R1670" s="6">
        <f t="shared" si="158"/>
        <v>70.784482758620683</v>
      </c>
      <c r="S1670" t="str">
        <f t="shared" si="159"/>
        <v>music</v>
      </c>
      <c r="T1670" t="str">
        <f t="shared" si="160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6"/>
        <v>42521.885138888887</v>
      </c>
      <c r="K1671">
        <v>1459545276</v>
      </c>
      <c r="L1671" s="10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61"/>
        <v>1.3975</v>
      </c>
      <c r="R1671" s="6">
        <f t="shared" si="158"/>
        <v>53.75</v>
      </c>
      <c r="S1671" t="str">
        <f t="shared" si="159"/>
        <v>music</v>
      </c>
      <c r="T1671" t="str">
        <f t="shared" si="160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6"/>
        <v>40364.166666666664</v>
      </c>
      <c r="K1672">
        <v>1273961999</v>
      </c>
      <c r="L1672" s="10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61"/>
        <v>1.026</v>
      </c>
      <c r="R1672" s="6">
        <f t="shared" si="158"/>
        <v>44.608695652173914</v>
      </c>
      <c r="S1672" t="str">
        <f t="shared" si="159"/>
        <v>music</v>
      </c>
      <c r="T1672" t="str">
        <f t="shared" si="160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6"/>
        <v>42583.54414351852</v>
      </c>
      <c r="K1673">
        <v>1467464614</v>
      </c>
      <c r="L1673" s="10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61"/>
        <v>1.0067349999999999</v>
      </c>
      <c r="R1673" s="6">
        <f t="shared" si="158"/>
        <v>26.148961038961041</v>
      </c>
      <c r="S1673" t="str">
        <f t="shared" si="159"/>
        <v>music</v>
      </c>
      <c r="T1673" t="str">
        <f t="shared" si="160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6"/>
        <v>41064.656597222223</v>
      </c>
      <c r="K1674">
        <v>1336232730</v>
      </c>
      <c r="L1674" s="10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61"/>
        <v>1.1294117647058823</v>
      </c>
      <c r="R1674" s="6">
        <f t="shared" si="158"/>
        <v>39.183673469387756</v>
      </c>
      <c r="S1674" t="str">
        <f t="shared" si="159"/>
        <v>music</v>
      </c>
      <c r="T1674" t="str">
        <f t="shared" si="160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6"/>
        <v>42069.878379629634</v>
      </c>
      <c r="K1675">
        <v>1423083892</v>
      </c>
      <c r="L1675" s="10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61"/>
        <v>1.2809523809523808</v>
      </c>
      <c r="R1675" s="6">
        <f t="shared" si="158"/>
        <v>45.593220338983052</v>
      </c>
      <c r="S1675" t="str">
        <f t="shared" si="159"/>
        <v>music</v>
      </c>
      <c r="T1675" t="str">
        <f t="shared" si="160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6"/>
        <v>42600.290972222225</v>
      </c>
      <c r="K1676">
        <v>1468852306</v>
      </c>
      <c r="L1676" s="10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61"/>
        <v>2.0169999999999999</v>
      </c>
      <c r="R1676" s="6">
        <f t="shared" si="158"/>
        <v>89.247787610619469</v>
      </c>
      <c r="S1676" t="str">
        <f t="shared" si="159"/>
        <v>music</v>
      </c>
      <c r="T1676" t="str">
        <f t="shared" si="160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6"/>
        <v>40832.918749999997</v>
      </c>
      <c r="K1677">
        <v>1316194540</v>
      </c>
      <c r="L1677" s="10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61"/>
        <v>1.37416</v>
      </c>
      <c r="R1677" s="6">
        <f t="shared" si="158"/>
        <v>40.416470588235299</v>
      </c>
      <c r="S1677" t="str">
        <f t="shared" si="159"/>
        <v>music</v>
      </c>
      <c r="T1677" t="str">
        <f t="shared" si="160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6"/>
        <v>41020.165972222225</v>
      </c>
      <c r="K1678">
        <v>1330968347</v>
      </c>
      <c r="L1678" s="10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61"/>
        <v>1.1533333333333333</v>
      </c>
      <c r="R1678" s="6">
        <f t="shared" si="158"/>
        <v>82.38095238095238</v>
      </c>
      <c r="S1678" t="str">
        <f t="shared" si="159"/>
        <v>music</v>
      </c>
      <c r="T1678" t="str">
        <f t="shared" si="160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6"/>
        <v>42476.249305555553</v>
      </c>
      <c r="K1679">
        <v>1455615976</v>
      </c>
      <c r="L1679" s="10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61"/>
        <v>1.1166666666666667</v>
      </c>
      <c r="R1679" s="6">
        <f t="shared" si="158"/>
        <v>159.52380952380952</v>
      </c>
      <c r="S1679" t="str">
        <f t="shared" si="159"/>
        <v>music</v>
      </c>
      <c r="T1679" t="str">
        <f t="shared" si="160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6"/>
        <v>41676.854988425926</v>
      </c>
      <c r="K1680">
        <v>1390509071</v>
      </c>
      <c r="L1680" s="10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61"/>
        <v>1.1839999999999999</v>
      </c>
      <c r="R1680" s="6">
        <f t="shared" si="158"/>
        <v>36.244897959183675</v>
      </c>
      <c r="S1680" t="str">
        <f t="shared" si="159"/>
        <v>music</v>
      </c>
      <c r="T1680" t="str">
        <f t="shared" si="160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6"/>
        <v>40746.068807870368</v>
      </c>
      <c r="K1681">
        <v>1309311545</v>
      </c>
      <c r="L1681" s="10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61"/>
        <v>1.75</v>
      </c>
      <c r="R1681" s="6">
        <f t="shared" si="158"/>
        <v>62.5</v>
      </c>
      <c r="S1681" t="str">
        <f t="shared" si="159"/>
        <v>music</v>
      </c>
      <c r="T1681" t="str">
        <f t="shared" si="160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6"/>
        <v>41832.757719907408</v>
      </c>
      <c r="K1682">
        <v>1402596667</v>
      </c>
      <c r="L1682" s="10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61"/>
        <v>1.175</v>
      </c>
      <c r="R1682" s="6">
        <f t="shared" si="158"/>
        <v>47</v>
      </c>
      <c r="S1682" t="str">
        <f t="shared" si="159"/>
        <v>music</v>
      </c>
      <c r="T1682" t="str">
        <f t="shared" si="160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6"/>
        <v>42823.083333333328</v>
      </c>
      <c r="K1683">
        <v>1486522484</v>
      </c>
      <c r="L1683" s="10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61"/>
        <v>1.0142212307692309</v>
      </c>
      <c r="R1683" s="6">
        <f t="shared" si="158"/>
        <v>74.575090497737563</v>
      </c>
      <c r="S1683" t="str">
        <f t="shared" si="159"/>
        <v>music</v>
      </c>
      <c r="T1683" t="str">
        <f t="shared" si="160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6"/>
        <v>42839.171990740739</v>
      </c>
      <c r="K1684">
        <v>1486962460</v>
      </c>
      <c r="L1684" s="10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61"/>
        <v>0</v>
      </c>
      <c r="R1684" s="6" t="e">
        <f t="shared" si="158"/>
        <v>#DIV/0!</v>
      </c>
      <c r="S1684" t="str">
        <f t="shared" si="159"/>
        <v>music</v>
      </c>
      <c r="T1684" t="str">
        <f t="shared" si="160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6"/>
        <v>42832.781689814816</v>
      </c>
      <c r="K1685">
        <v>1489517138</v>
      </c>
      <c r="L1685" s="10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61"/>
        <v>0.21714285714285714</v>
      </c>
      <c r="R1685" s="6">
        <f t="shared" si="158"/>
        <v>76</v>
      </c>
      <c r="S1685" t="str">
        <f t="shared" si="159"/>
        <v>music</v>
      </c>
      <c r="T1685" t="str">
        <f t="shared" si="160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6"/>
        <v>42811.773622685185</v>
      </c>
      <c r="K1686">
        <v>1487360041</v>
      </c>
      <c r="L1686" s="10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61"/>
        <v>1.0912500000000001</v>
      </c>
      <c r="R1686" s="6">
        <f t="shared" si="158"/>
        <v>86.43564356435644</v>
      </c>
      <c r="S1686" t="str">
        <f t="shared" si="159"/>
        <v>music</v>
      </c>
      <c r="T1686" t="str">
        <f t="shared" si="160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6"/>
        <v>42818.208599537036</v>
      </c>
      <c r="K1687">
        <v>1487743223</v>
      </c>
      <c r="L1687" s="10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61"/>
        <v>1.0285714285714285</v>
      </c>
      <c r="R1687" s="6">
        <f t="shared" si="158"/>
        <v>24</v>
      </c>
      <c r="S1687" t="str">
        <f t="shared" si="159"/>
        <v>music</v>
      </c>
      <c r="T1687" t="str">
        <f t="shared" si="160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6"/>
        <v>42852.802303240736</v>
      </c>
      <c r="K1688">
        <v>1488140119</v>
      </c>
      <c r="L1688" s="10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61"/>
        <v>3.5999999999999999E-3</v>
      </c>
      <c r="R1688" s="6">
        <f t="shared" si="158"/>
        <v>18</v>
      </c>
      <c r="S1688" t="str">
        <f t="shared" si="159"/>
        <v>music</v>
      </c>
      <c r="T1688" t="str">
        <f t="shared" si="160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6"/>
        <v>42835.84375</v>
      </c>
      <c r="K1689">
        <v>1488935245</v>
      </c>
      <c r="L1689" s="10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61"/>
        <v>0.3125</v>
      </c>
      <c r="R1689" s="6">
        <f t="shared" si="158"/>
        <v>80.128205128205124</v>
      </c>
      <c r="S1689" t="str">
        <f t="shared" si="159"/>
        <v>music</v>
      </c>
      <c r="T1689" t="str">
        <f t="shared" si="160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6"/>
        <v>42834.492986111116</v>
      </c>
      <c r="K1690">
        <v>1489150194</v>
      </c>
      <c r="L1690" s="10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61"/>
        <v>0.443</v>
      </c>
      <c r="R1690" s="6">
        <f t="shared" si="158"/>
        <v>253.14285714285714</v>
      </c>
      <c r="S1690" t="str">
        <f t="shared" si="159"/>
        <v>music</v>
      </c>
      <c r="T1690" t="str">
        <f t="shared" si="160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6"/>
        <v>42810.900810185187</v>
      </c>
      <c r="K1691">
        <v>1487111830</v>
      </c>
      <c r="L1691" s="10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61"/>
        <v>1</v>
      </c>
      <c r="R1691" s="6">
        <f t="shared" si="158"/>
        <v>171.42857142857142</v>
      </c>
      <c r="S1691" t="str">
        <f t="shared" si="159"/>
        <v>music</v>
      </c>
      <c r="T1691" t="str">
        <f t="shared" si="160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6"/>
        <v>42831.389374999999</v>
      </c>
      <c r="K1692">
        <v>1488882042</v>
      </c>
      <c r="L1692" s="10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61"/>
        <v>0.254</v>
      </c>
      <c r="R1692" s="6">
        <f t="shared" si="158"/>
        <v>57.727272727272727</v>
      </c>
      <c r="S1692" t="str">
        <f t="shared" si="159"/>
        <v>music</v>
      </c>
      <c r="T1692" t="str">
        <f t="shared" si="160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6"/>
        <v>42828.041666666672</v>
      </c>
      <c r="K1693">
        <v>1488387008</v>
      </c>
      <c r="L1693" s="10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61"/>
        <v>0.33473333333333333</v>
      </c>
      <c r="R1693" s="6">
        <f t="shared" si="158"/>
        <v>264.26315789473682</v>
      </c>
      <c r="S1693" t="str">
        <f t="shared" si="159"/>
        <v>music</v>
      </c>
      <c r="T1693" t="str">
        <f t="shared" si="160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6"/>
        <v>42820.999305555553</v>
      </c>
      <c r="K1694">
        <v>1487734667</v>
      </c>
      <c r="L1694" s="10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61"/>
        <v>0.47799999999999998</v>
      </c>
      <c r="R1694" s="6">
        <f t="shared" si="158"/>
        <v>159.33333333333334</v>
      </c>
      <c r="S1694" t="str">
        <f t="shared" si="159"/>
        <v>music</v>
      </c>
      <c r="T1694" t="str">
        <f t="shared" si="160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6"/>
        <v>42834.833333333328</v>
      </c>
      <c r="K1695">
        <v>1489097112</v>
      </c>
      <c r="L1695" s="10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61"/>
        <v>9.3333333333333338E-2</v>
      </c>
      <c r="R1695" s="6">
        <f t="shared" si="158"/>
        <v>35</v>
      </c>
      <c r="S1695" t="str">
        <f t="shared" si="159"/>
        <v>music</v>
      </c>
      <c r="T1695" t="str">
        <f t="shared" si="160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6"/>
        <v>42821.191666666666</v>
      </c>
      <c r="K1696">
        <v>1488038674</v>
      </c>
      <c r="L1696" s="10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61"/>
        <v>5.0000000000000001E-4</v>
      </c>
      <c r="R1696" s="6">
        <f t="shared" si="158"/>
        <v>5</v>
      </c>
      <c r="S1696" t="str">
        <f t="shared" si="159"/>
        <v>music</v>
      </c>
      <c r="T1696" t="str">
        <f t="shared" si="160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6"/>
        <v>42835.041666666672</v>
      </c>
      <c r="K1697">
        <v>1488847514</v>
      </c>
      <c r="L1697" s="10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61"/>
        <v>0.11708333333333333</v>
      </c>
      <c r="R1697" s="6">
        <f t="shared" si="158"/>
        <v>61.086956521739133</v>
      </c>
      <c r="S1697" t="str">
        <f t="shared" si="159"/>
        <v>music</v>
      </c>
      <c r="T1697" t="str">
        <f t="shared" si="160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6"/>
        <v>42826.027905092589</v>
      </c>
      <c r="K1698">
        <v>1488418811</v>
      </c>
      <c r="L1698" s="10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61"/>
        <v>0</v>
      </c>
      <c r="R1698" s="6" t="e">
        <f t="shared" si="158"/>
        <v>#DIV/0!</v>
      </c>
      <c r="S1698" t="str">
        <f t="shared" si="159"/>
        <v>music</v>
      </c>
      <c r="T1698" t="str">
        <f t="shared" si="160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6"/>
        <v>42834.991296296299</v>
      </c>
      <c r="K1699">
        <v>1489193248</v>
      </c>
      <c r="L1699" s="10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61"/>
        <v>0.20208000000000001</v>
      </c>
      <c r="R1699" s="6">
        <f t="shared" si="158"/>
        <v>114.81818181818181</v>
      </c>
      <c r="S1699" t="str">
        <f t="shared" si="159"/>
        <v>music</v>
      </c>
      <c r="T1699" t="str">
        <f t="shared" si="160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6"/>
        <v>42820.147916666669</v>
      </c>
      <c r="K1700">
        <v>1488430760</v>
      </c>
      <c r="L1700" s="10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61"/>
        <v>0</v>
      </c>
      <c r="R1700" s="6" t="e">
        <f t="shared" si="158"/>
        <v>#DIV/0!</v>
      </c>
      <c r="S1700" t="str">
        <f t="shared" si="159"/>
        <v>music</v>
      </c>
      <c r="T1700" t="str">
        <f t="shared" si="160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6"/>
        <v>42836.863946759258</v>
      </c>
      <c r="K1701">
        <v>1489351445</v>
      </c>
      <c r="L1701" s="10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61"/>
        <v>4.2311459353574929E-2</v>
      </c>
      <c r="R1701" s="6">
        <f t="shared" si="158"/>
        <v>54</v>
      </c>
      <c r="S1701" t="str">
        <f t="shared" si="159"/>
        <v>music</v>
      </c>
      <c r="T1701" t="str">
        <f t="shared" si="160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6"/>
        <v>42826.166666666672</v>
      </c>
      <c r="K1702">
        <v>1488418990</v>
      </c>
      <c r="L1702" s="10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61"/>
        <v>0.2606</v>
      </c>
      <c r="R1702" s="6">
        <f t="shared" si="158"/>
        <v>65.974683544303801</v>
      </c>
      <c r="S1702" t="str">
        <f t="shared" si="159"/>
        <v>music</v>
      </c>
      <c r="T1702" t="str">
        <f t="shared" si="160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6"/>
        <v>42019.664409722223</v>
      </c>
      <c r="K1703">
        <v>1418745405</v>
      </c>
      <c r="L1703" s="10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61"/>
        <v>1.9801980198019802E-3</v>
      </c>
      <c r="R1703" s="6">
        <f t="shared" si="158"/>
        <v>5</v>
      </c>
      <c r="S1703" t="str">
        <f t="shared" si="159"/>
        <v>music</v>
      </c>
      <c r="T1703" t="str">
        <f t="shared" si="160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6"/>
        <v>42093.828125</v>
      </c>
      <c r="K1704">
        <v>1425156750</v>
      </c>
      <c r="L1704" s="10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61"/>
        <v>6.0606060606060605E-5</v>
      </c>
      <c r="R1704" s="6">
        <f t="shared" si="158"/>
        <v>1</v>
      </c>
      <c r="S1704" t="str">
        <f t="shared" si="159"/>
        <v>music</v>
      </c>
      <c r="T1704" t="str">
        <f t="shared" si="160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6"/>
        <v>42247.281678240746</v>
      </c>
      <c r="K1705">
        <v>1435819537</v>
      </c>
      <c r="L1705" s="10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61"/>
        <v>1.0200000000000001E-2</v>
      </c>
      <c r="R1705" s="6">
        <f t="shared" si="158"/>
        <v>25.5</v>
      </c>
      <c r="S1705" t="str">
        <f t="shared" si="159"/>
        <v>music</v>
      </c>
      <c r="T1705" t="str">
        <f t="shared" si="160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6"/>
        <v>42051.139733796299</v>
      </c>
      <c r="K1706">
        <v>1421464873</v>
      </c>
      <c r="L1706" s="10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61"/>
        <v>0.65100000000000002</v>
      </c>
      <c r="R1706" s="6">
        <f t="shared" si="158"/>
        <v>118.36363636363636</v>
      </c>
      <c r="S1706" t="str">
        <f t="shared" si="159"/>
        <v>music</v>
      </c>
      <c r="T1706" t="str">
        <f t="shared" si="160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6"/>
        <v>42256.666666666672</v>
      </c>
      <c r="K1707">
        <v>1440807846</v>
      </c>
      <c r="L1707" s="10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61"/>
        <v>0</v>
      </c>
      <c r="R1707" s="6" t="e">
        <f t="shared" si="158"/>
        <v>#DIV/0!</v>
      </c>
      <c r="S1707" t="str">
        <f t="shared" si="159"/>
        <v>music</v>
      </c>
      <c r="T1707" t="str">
        <f t="shared" si="160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6"/>
        <v>42239.306388888886</v>
      </c>
      <c r="K1708">
        <v>1435130472</v>
      </c>
      <c r="L1708" s="10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61"/>
        <v>0</v>
      </c>
      <c r="R1708" s="6" t="e">
        <f t="shared" si="158"/>
        <v>#DIV/0!</v>
      </c>
      <c r="S1708" t="str">
        <f t="shared" si="159"/>
        <v>music</v>
      </c>
      <c r="T1708" t="str">
        <f t="shared" si="160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6"/>
        <v>42457.679340277777</v>
      </c>
      <c r="K1709">
        <v>1456593495</v>
      </c>
      <c r="L1709" s="10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61"/>
        <v>9.74E-2</v>
      </c>
      <c r="R1709" s="6">
        <f t="shared" si="158"/>
        <v>54.111111111111114</v>
      </c>
      <c r="S1709" t="str">
        <f t="shared" si="159"/>
        <v>music</v>
      </c>
      <c r="T1709" t="str">
        <f t="shared" si="160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6"/>
        <v>42491.866967592592</v>
      </c>
      <c r="K1710">
        <v>1458679706</v>
      </c>
      <c r="L1710" s="10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61"/>
        <v>0</v>
      </c>
      <c r="R1710" s="6" t="e">
        <f t="shared" si="158"/>
        <v>#DIV/0!</v>
      </c>
      <c r="S1710" t="str">
        <f t="shared" si="159"/>
        <v>music</v>
      </c>
      <c r="T1710" t="str">
        <f t="shared" si="160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6"/>
        <v>41882.818749999999</v>
      </c>
      <c r="K1711">
        <v>1405949514</v>
      </c>
      <c r="L1711" s="10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61"/>
        <v>4.8571428571428571E-2</v>
      </c>
      <c r="R1711" s="6">
        <f t="shared" si="158"/>
        <v>21.25</v>
      </c>
      <c r="S1711" t="str">
        <f t="shared" si="159"/>
        <v>music</v>
      </c>
      <c r="T1711" t="str">
        <f t="shared" si="160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6"/>
        <v>42387.541666666672</v>
      </c>
      <c r="K1712">
        <v>1449151888</v>
      </c>
      <c r="L1712" s="10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61"/>
        <v>6.7999999999999996E-3</v>
      </c>
      <c r="R1712" s="6">
        <f t="shared" si="158"/>
        <v>34</v>
      </c>
      <c r="S1712" t="str">
        <f t="shared" si="159"/>
        <v>music</v>
      </c>
      <c r="T1712" t="str">
        <f t="shared" si="160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6"/>
        <v>41883.646226851852</v>
      </c>
      <c r="K1713">
        <v>1406907034</v>
      </c>
      <c r="L1713" s="10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61"/>
        <v>0.105</v>
      </c>
      <c r="R1713" s="6">
        <f t="shared" si="158"/>
        <v>525</v>
      </c>
      <c r="S1713" t="str">
        <f t="shared" si="159"/>
        <v>music</v>
      </c>
      <c r="T1713" t="str">
        <f t="shared" si="160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6"/>
        <v>42185.913807870369</v>
      </c>
      <c r="K1714">
        <v>1430517353</v>
      </c>
      <c r="L1714" s="10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61"/>
        <v>0</v>
      </c>
      <c r="R1714" s="6" t="e">
        <f t="shared" si="158"/>
        <v>#DIV/0!</v>
      </c>
      <c r="S1714" t="str">
        <f t="shared" si="159"/>
        <v>music</v>
      </c>
      <c r="T1714" t="str">
        <f t="shared" si="160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6"/>
        <v>41917.801064814819</v>
      </c>
      <c r="K1715">
        <v>1409944412</v>
      </c>
      <c r="L1715" s="10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61"/>
        <v>1.6666666666666666E-2</v>
      </c>
      <c r="R1715" s="6">
        <f t="shared" si="158"/>
        <v>50</v>
      </c>
      <c r="S1715" t="str">
        <f t="shared" si="159"/>
        <v>music</v>
      </c>
      <c r="T1715" t="str">
        <f t="shared" si="160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6"/>
        <v>42125.918530092589</v>
      </c>
      <c r="K1716">
        <v>1427925761</v>
      </c>
      <c r="L1716" s="10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61"/>
        <v>7.868E-2</v>
      </c>
      <c r="R1716" s="6">
        <f t="shared" si="158"/>
        <v>115.70588235294117</v>
      </c>
      <c r="S1716" t="str">
        <f t="shared" si="159"/>
        <v>music</v>
      </c>
      <c r="T1716" t="str">
        <f t="shared" si="160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6"/>
        <v>42094.140277777777</v>
      </c>
      <c r="K1717">
        <v>1425186785</v>
      </c>
      <c r="L1717" s="10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61"/>
        <v>2.2000000000000001E-3</v>
      </c>
      <c r="R1717" s="6">
        <f t="shared" si="158"/>
        <v>5.5</v>
      </c>
      <c r="S1717" t="str">
        <f t="shared" si="159"/>
        <v>music</v>
      </c>
      <c r="T1717" t="str">
        <f t="shared" si="160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6"/>
        <v>42713.619201388887</v>
      </c>
      <c r="K1718">
        <v>1477835499</v>
      </c>
      <c r="L1718" s="10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61"/>
        <v>7.4999999999999997E-2</v>
      </c>
      <c r="R1718" s="6">
        <f t="shared" si="158"/>
        <v>50</v>
      </c>
      <c r="S1718" t="str">
        <f t="shared" si="159"/>
        <v>music</v>
      </c>
      <c r="T1718" t="str">
        <f t="shared" si="160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6"/>
        <v>42481.166666666672</v>
      </c>
      <c r="K1719">
        <v>1459467238</v>
      </c>
      <c r="L1719" s="10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61"/>
        <v>0.42725880551301687</v>
      </c>
      <c r="R1719" s="6">
        <f t="shared" si="158"/>
        <v>34.024390243902438</v>
      </c>
      <c r="S1719" t="str">
        <f t="shared" si="159"/>
        <v>music</v>
      </c>
      <c r="T1719" t="str">
        <f t="shared" si="160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6"/>
        <v>42504.207638888889</v>
      </c>
      <c r="K1720">
        <v>1459435149</v>
      </c>
      <c r="L1720" s="10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61"/>
        <v>2.142857142857143E-3</v>
      </c>
      <c r="R1720" s="6">
        <f t="shared" si="158"/>
        <v>37.5</v>
      </c>
      <c r="S1720" t="str">
        <f t="shared" si="159"/>
        <v>music</v>
      </c>
      <c r="T1720" t="str">
        <f t="shared" si="160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6"/>
        <v>41899.534618055557</v>
      </c>
      <c r="K1721">
        <v>1408366191</v>
      </c>
      <c r="L1721" s="10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61"/>
        <v>8.7500000000000008E-3</v>
      </c>
      <c r="R1721" s="6">
        <f t="shared" si="158"/>
        <v>11.666666666666666</v>
      </c>
      <c r="S1721" t="str">
        <f t="shared" si="159"/>
        <v>music</v>
      </c>
      <c r="T1721" t="str">
        <f t="shared" si="160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6"/>
        <v>41952.824895833335</v>
      </c>
      <c r="K1722">
        <v>1412966871</v>
      </c>
      <c r="L1722" s="10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61"/>
        <v>5.6250000000000001E-2</v>
      </c>
      <c r="R1722" s="6">
        <f t="shared" si="158"/>
        <v>28.125</v>
      </c>
      <c r="S1722" t="str">
        <f t="shared" si="159"/>
        <v>music</v>
      </c>
      <c r="T1722" t="str">
        <f t="shared" si="160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6"/>
        <v>42349.461377314816</v>
      </c>
      <c r="K1723">
        <v>1447239863</v>
      </c>
      <c r="L1723" s="10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61"/>
        <v>0</v>
      </c>
      <c r="R1723" s="6" t="e">
        <f t="shared" si="158"/>
        <v>#DIV/0!</v>
      </c>
      <c r="S1723" t="str">
        <f t="shared" si="159"/>
        <v>music</v>
      </c>
      <c r="T1723" t="str">
        <f t="shared" si="160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6"/>
        <v>42463.006944444445</v>
      </c>
      <c r="K1724">
        <v>1456441429</v>
      </c>
      <c r="L1724" s="10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61"/>
        <v>3.4722222222222224E-4</v>
      </c>
      <c r="R1724" s="6">
        <f t="shared" si="158"/>
        <v>1</v>
      </c>
      <c r="S1724" t="str">
        <f t="shared" si="159"/>
        <v>music</v>
      </c>
      <c r="T1724" t="str">
        <f t="shared" si="160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6"/>
        <v>42186.25</v>
      </c>
      <c r="K1725">
        <v>1430855315</v>
      </c>
      <c r="L1725" s="10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61"/>
        <v>6.5000000000000002E-2</v>
      </c>
      <c r="R1725" s="6">
        <f t="shared" si="158"/>
        <v>216.66666666666666</v>
      </c>
      <c r="S1725" t="str">
        <f t="shared" si="159"/>
        <v>music</v>
      </c>
      <c r="T1725" t="str">
        <f t="shared" si="160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6"/>
        <v>41942.932430555556</v>
      </c>
      <c r="K1726">
        <v>1412115762</v>
      </c>
      <c r="L1726" s="10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61"/>
        <v>5.8333333333333336E-3</v>
      </c>
      <c r="R1726" s="6">
        <f t="shared" si="158"/>
        <v>8.75</v>
      </c>
      <c r="S1726" t="str">
        <f t="shared" si="159"/>
        <v>music</v>
      </c>
      <c r="T1726" t="str">
        <f t="shared" si="160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6"/>
        <v>41875.968159722222</v>
      </c>
      <c r="K1727">
        <v>1406330049</v>
      </c>
      <c r="L1727" s="10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61"/>
        <v>0.10181818181818182</v>
      </c>
      <c r="R1727" s="6">
        <f t="shared" si="158"/>
        <v>62.222222222222221</v>
      </c>
      <c r="S1727" t="str">
        <f t="shared" si="159"/>
        <v>music</v>
      </c>
      <c r="T1727" t="str">
        <f t="shared" si="160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6"/>
        <v>41817.919722222221</v>
      </c>
      <c r="K1728">
        <v>1401401064</v>
      </c>
      <c r="L1728" s="10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61"/>
        <v>0.33784615384615385</v>
      </c>
      <c r="R1728" s="6">
        <f t="shared" si="158"/>
        <v>137.25</v>
      </c>
      <c r="S1728" t="str">
        <f t="shared" si="159"/>
        <v>music</v>
      </c>
      <c r="T1728" t="str">
        <f t="shared" si="160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6"/>
        <v>42099.458333333328</v>
      </c>
      <c r="K1729">
        <v>1423520177</v>
      </c>
      <c r="L1729" s="10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61"/>
        <v>3.3333333333333332E-4</v>
      </c>
      <c r="R1729" s="6">
        <f t="shared" si="158"/>
        <v>1</v>
      </c>
      <c r="S1729" t="str">
        <f t="shared" si="159"/>
        <v>music</v>
      </c>
      <c r="T1729" t="str">
        <f t="shared" si="160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ref="J1730:J1793" si="162">(((I1730/60)/60)/24)+DATE(1970,1,1)</f>
        <v>42298.625856481478</v>
      </c>
      <c r="K1730">
        <v>1442847674</v>
      </c>
      <c r="L1730" s="10">
        <f t="shared" ref="L1730:L1793" si="163"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61"/>
        <v>0.68400000000000005</v>
      </c>
      <c r="R1730" s="6">
        <f t="shared" ref="R1730:R1793" si="164">E1730/N1730</f>
        <v>122.14285714285714</v>
      </c>
      <c r="S1730" t="str">
        <f t="shared" ref="S1730:S1793" si="165">LEFT(P1730,SEARCH("/",P1730)-1)</f>
        <v>music</v>
      </c>
      <c r="T1730" t="str">
        <f t="shared" ref="T1730:T1793" si="166">RIGHT(P1730,LEN(P1730)-SEARCH("/",P1730))</f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si="162"/>
        <v>42531.052152777775</v>
      </c>
      <c r="K1731">
        <v>1460337306</v>
      </c>
      <c r="L1731" s="10">
        <f t="shared" si="163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7">IF(D1731=0,0%,(E1731/D1731))</f>
        <v>0</v>
      </c>
      <c r="R1731" s="6" t="e">
        <f t="shared" si="164"/>
        <v>#DIV/0!</v>
      </c>
      <c r="S1731" t="str">
        <f t="shared" si="165"/>
        <v>music</v>
      </c>
      <c r="T1731" t="str">
        <f t="shared" si="166"/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2"/>
        <v>42302.087766203709</v>
      </c>
      <c r="K1732">
        <v>1443146783</v>
      </c>
      <c r="L1732" s="10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7"/>
        <v>0</v>
      </c>
      <c r="R1732" s="6" t="e">
        <f t="shared" si="164"/>
        <v>#DIV/0!</v>
      </c>
      <c r="S1732" t="str">
        <f t="shared" si="165"/>
        <v>music</v>
      </c>
      <c r="T1732" t="str">
        <f t="shared" si="166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2"/>
        <v>42166.625</v>
      </c>
      <c r="K1733">
        <v>1432849552</v>
      </c>
      <c r="L1733" s="10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7"/>
        <v>0</v>
      </c>
      <c r="R1733" s="6" t="e">
        <f t="shared" si="164"/>
        <v>#DIV/0!</v>
      </c>
      <c r="S1733" t="str">
        <f t="shared" si="165"/>
        <v>music</v>
      </c>
      <c r="T1733" t="str">
        <f t="shared" si="166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2"/>
        <v>42385.208333333328</v>
      </c>
      <c r="K1734">
        <v>1447777481</v>
      </c>
      <c r="L1734" s="10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7"/>
        <v>0</v>
      </c>
      <c r="R1734" s="6" t="e">
        <f t="shared" si="164"/>
        <v>#DIV/0!</v>
      </c>
      <c r="S1734" t="str">
        <f t="shared" si="165"/>
        <v>music</v>
      </c>
      <c r="T1734" t="str">
        <f t="shared" si="166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2"/>
        <v>42626.895833333328</v>
      </c>
      <c r="K1735">
        <v>1472746374</v>
      </c>
      <c r="L1735" s="10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7"/>
        <v>0</v>
      </c>
      <c r="R1735" s="6" t="e">
        <f t="shared" si="164"/>
        <v>#DIV/0!</v>
      </c>
      <c r="S1735" t="str">
        <f t="shared" si="165"/>
        <v>music</v>
      </c>
      <c r="T1735" t="str">
        <f t="shared" si="166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2"/>
        <v>42132.036527777775</v>
      </c>
      <c r="K1736">
        <v>1428454356</v>
      </c>
      <c r="L1736" s="10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7"/>
        <v>2.2222222222222223E-4</v>
      </c>
      <c r="R1736" s="6">
        <f t="shared" si="164"/>
        <v>1</v>
      </c>
      <c r="S1736" t="str">
        <f t="shared" si="165"/>
        <v>music</v>
      </c>
      <c r="T1736" t="str">
        <f t="shared" si="166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2"/>
        <v>42589.814178240747</v>
      </c>
      <c r="K1737">
        <v>1468006345</v>
      </c>
      <c r="L1737" s="10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7"/>
        <v>0.11</v>
      </c>
      <c r="R1737" s="6">
        <f t="shared" si="164"/>
        <v>55</v>
      </c>
      <c r="S1737" t="str">
        <f t="shared" si="165"/>
        <v>music</v>
      </c>
      <c r="T1737" t="str">
        <f t="shared" si="166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2"/>
        <v>42316.90315972222</v>
      </c>
      <c r="K1738">
        <v>1444423233</v>
      </c>
      <c r="L1738" s="10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7"/>
        <v>7.3333333333333332E-3</v>
      </c>
      <c r="R1738" s="6">
        <f t="shared" si="164"/>
        <v>22</v>
      </c>
      <c r="S1738" t="str">
        <f t="shared" si="165"/>
        <v>music</v>
      </c>
      <c r="T1738" t="str">
        <f t="shared" si="166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2"/>
        <v>42205.948981481488</v>
      </c>
      <c r="K1739">
        <v>1434840392</v>
      </c>
      <c r="L1739" s="10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7"/>
        <v>0.21249999999999999</v>
      </c>
      <c r="R1739" s="6">
        <f t="shared" si="164"/>
        <v>56.666666666666664</v>
      </c>
      <c r="S1739" t="str">
        <f t="shared" si="165"/>
        <v>music</v>
      </c>
      <c r="T1739" t="str">
        <f t="shared" si="166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2"/>
        <v>41914.874328703707</v>
      </c>
      <c r="K1740">
        <v>1409691542</v>
      </c>
      <c r="L1740" s="10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7"/>
        <v>4.0000000000000001E-3</v>
      </c>
      <c r="R1740" s="6">
        <f t="shared" si="164"/>
        <v>20</v>
      </c>
      <c r="S1740" t="str">
        <f t="shared" si="165"/>
        <v>music</v>
      </c>
      <c r="T1740" t="str">
        <f t="shared" si="166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2"/>
        <v>42494.832546296297</v>
      </c>
      <c r="K1741">
        <v>1457297932</v>
      </c>
      <c r="L1741" s="10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7"/>
        <v>1E-3</v>
      </c>
      <c r="R1741" s="6">
        <f t="shared" si="164"/>
        <v>1</v>
      </c>
      <c r="S1741" t="str">
        <f t="shared" si="165"/>
        <v>music</v>
      </c>
      <c r="T1741" t="str">
        <f t="shared" si="166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2"/>
        <v>42201.817384259266</v>
      </c>
      <c r="K1742">
        <v>1434483422</v>
      </c>
      <c r="L1742" s="10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7"/>
        <v>0</v>
      </c>
      <c r="R1742" s="6" t="e">
        <f t="shared" si="164"/>
        <v>#DIV/0!</v>
      </c>
      <c r="S1742" t="str">
        <f t="shared" si="165"/>
        <v>music</v>
      </c>
      <c r="T1742" t="str">
        <f t="shared" si="166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2"/>
        <v>42165.628136574072</v>
      </c>
      <c r="K1743">
        <v>1430060671</v>
      </c>
      <c r="L1743" s="10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7"/>
        <v>1.1083333333333334</v>
      </c>
      <c r="R1743" s="6">
        <f t="shared" si="164"/>
        <v>25.576923076923077</v>
      </c>
      <c r="S1743" t="str">
        <f t="shared" si="165"/>
        <v>photography</v>
      </c>
      <c r="T1743" t="str">
        <f t="shared" si="166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2"/>
        <v>42742.875</v>
      </c>
      <c r="K1744">
        <v>1481058170</v>
      </c>
      <c r="L1744" s="10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7"/>
        <v>1.0874999999999999</v>
      </c>
      <c r="R1744" s="6">
        <f t="shared" si="164"/>
        <v>63.970588235294116</v>
      </c>
      <c r="S1744" t="str">
        <f t="shared" si="165"/>
        <v>photography</v>
      </c>
      <c r="T1744" t="str">
        <f t="shared" si="166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2"/>
        <v>42609.165972222225</v>
      </c>
      <c r="K1745">
        <v>1470348775</v>
      </c>
      <c r="L1745" s="10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7"/>
        <v>1.0041666666666667</v>
      </c>
      <c r="R1745" s="6">
        <f t="shared" si="164"/>
        <v>89.925373134328353</v>
      </c>
      <c r="S1745" t="str">
        <f t="shared" si="165"/>
        <v>photography</v>
      </c>
      <c r="T1745" t="str">
        <f t="shared" si="166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2"/>
        <v>42071.563391203701</v>
      </c>
      <c r="K1746">
        <v>1421937077</v>
      </c>
      <c r="L1746" s="10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7"/>
        <v>1.1845454545454546</v>
      </c>
      <c r="R1746" s="6">
        <f t="shared" si="164"/>
        <v>93.071428571428569</v>
      </c>
      <c r="S1746" t="str">
        <f t="shared" si="165"/>
        <v>photography</v>
      </c>
      <c r="T1746" t="str">
        <f t="shared" si="166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2"/>
        <v>42726.083333333328</v>
      </c>
      <c r="K1747">
        <v>1479276838</v>
      </c>
      <c r="L1747" s="10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7"/>
        <v>1.1401428571428571</v>
      </c>
      <c r="R1747" s="6">
        <f t="shared" si="164"/>
        <v>89.674157303370791</v>
      </c>
      <c r="S1747" t="str">
        <f t="shared" si="165"/>
        <v>photography</v>
      </c>
      <c r="T1747" t="str">
        <f t="shared" si="166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2"/>
        <v>42698.083333333328</v>
      </c>
      <c r="K1748">
        <v>1477368867</v>
      </c>
      <c r="L1748" s="10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7"/>
        <v>1.4810000000000001</v>
      </c>
      <c r="R1748" s="6">
        <f t="shared" si="164"/>
        <v>207.61682242990653</v>
      </c>
      <c r="S1748" t="str">
        <f t="shared" si="165"/>
        <v>photography</v>
      </c>
      <c r="T1748" t="str">
        <f t="shared" si="166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2"/>
        <v>42321.625</v>
      </c>
      <c r="K1749">
        <v>1444904830</v>
      </c>
      <c r="L1749" s="10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7"/>
        <v>1.0495555555555556</v>
      </c>
      <c r="R1749" s="6">
        <f t="shared" si="164"/>
        <v>59.408805031446541</v>
      </c>
      <c r="S1749" t="str">
        <f t="shared" si="165"/>
        <v>photography</v>
      </c>
      <c r="T1749" t="str">
        <f t="shared" si="166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2"/>
        <v>42249.950729166667</v>
      </c>
      <c r="K1750">
        <v>1438642143</v>
      </c>
      <c r="L1750" s="10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7"/>
        <v>1.29948</v>
      </c>
      <c r="R1750" s="6">
        <f t="shared" si="164"/>
        <v>358.97237569060775</v>
      </c>
      <c r="S1750" t="str">
        <f t="shared" si="165"/>
        <v>photography</v>
      </c>
      <c r="T1750" t="str">
        <f t="shared" si="166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2"/>
        <v>42795.791666666672</v>
      </c>
      <c r="K1751">
        <v>1485213921</v>
      </c>
      <c r="L1751" s="10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7"/>
        <v>1.2348756218905472</v>
      </c>
      <c r="R1751" s="6">
        <f t="shared" si="164"/>
        <v>94.736641221374043</v>
      </c>
      <c r="S1751" t="str">
        <f t="shared" si="165"/>
        <v>photography</v>
      </c>
      <c r="T1751" t="str">
        <f t="shared" si="166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2"/>
        <v>42479.836851851855</v>
      </c>
      <c r="K1752">
        <v>1458936304</v>
      </c>
      <c r="L1752" s="10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7"/>
        <v>2.0162</v>
      </c>
      <c r="R1752" s="6">
        <f t="shared" si="164"/>
        <v>80.647999999999996</v>
      </c>
      <c r="S1752" t="str">
        <f t="shared" si="165"/>
        <v>photography</v>
      </c>
      <c r="T1752" t="str">
        <f t="shared" si="166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2"/>
        <v>42082.739849537036</v>
      </c>
      <c r="K1753">
        <v>1424198723</v>
      </c>
      <c r="L1753" s="10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7"/>
        <v>1.0289999999999999</v>
      </c>
      <c r="R1753" s="6">
        <f t="shared" si="164"/>
        <v>168.68852459016392</v>
      </c>
      <c r="S1753" t="str">
        <f t="shared" si="165"/>
        <v>photography</v>
      </c>
      <c r="T1753" t="str">
        <f t="shared" si="166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2"/>
        <v>42657.253263888888</v>
      </c>
      <c r="K1754">
        <v>1473833082</v>
      </c>
      <c r="L1754" s="10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7"/>
        <v>2.6016666666666666</v>
      </c>
      <c r="R1754" s="6">
        <f t="shared" si="164"/>
        <v>34.68888888888889</v>
      </c>
      <c r="S1754" t="str">
        <f t="shared" si="165"/>
        <v>photography</v>
      </c>
      <c r="T1754" t="str">
        <f t="shared" si="166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2"/>
        <v>42450.707962962959</v>
      </c>
      <c r="K1755">
        <v>1455991168</v>
      </c>
      <c r="L1755" s="10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7"/>
        <v>1.08</v>
      </c>
      <c r="R1755" s="6">
        <f t="shared" si="164"/>
        <v>462.85714285714283</v>
      </c>
      <c r="S1755" t="str">
        <f t="shared" si="165"/>
        <v>photography</v>
      </c>
      <c r="T1755" t="str">
        <f t="shared" si="166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2"/>
        <v>42097.835104166668</v>
      </c>
      <c r="K1756">
        <v>1425502953</v>
      </c>
      <c r="L1756" s="10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7"/>
        <v>1.1052941176470588</v>
      </c>
      <c r="R1756" s="6">
        <f t="shared" si="164"/>
        <v>104.38888888888889</v>
      </c>
      <c r="S1756" t="str">
        <f t="shared" si="165"/>
        <v>photography</v>
      </c>
      <c r="T1756" t="str">
        <f t="shared" si="166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2"/>
        <v>42282.788900462961</v>
      </c>
      <c r="K1757">
        <v>1441479361</v>
      </c>
      <c r="L1757" s="10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7"/>
        <v>1.2</v>
      </c>
      <c r="R1757" s="6">
        <f t="shared" si="164"/>
        <v>7.5</v>
      </c>
      <c r="S1757" t="str">
        <f t="shared" si="165"/>
        <v>photography</v>
      </c>
      <c r="T1757" t="str">
        <f t="shared" si="166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2"/>
        <v>42611.167465277773</v>
      </c>
      <c r="K1758">
        <v>1468987269</v>
      </c>
      <c r="L1758" s="10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7"/>
        <v>1.0282909090909091</v>
      </c>
      <c r="R1758" s="6">
        <f t="shared" si="164"/>
        <v>47.13</v>
      </c>
      <c r="S1758" t="str">
        <f t="shared" si="165"/>
        <v>photography</v>
      </c>
      <c r="T1758" t="str">
        <f t="shared" si="166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2"/>
        <v>42763.811805555553</v>
      </c>
      <c r="K1759">
        <v>1483041083</v>
      </c>
      <c r="L1759" s="10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7"/>
        <v>1.1599999999999999</v>
      </c>
      <c r="R1759" s="6">
        <f t="shared" si="164"/>
        <v>414.28571428571428</v>
      </c>
      <c r="S1759" t="str">
        <f t="shared" si="165"/>
        <v>photography</v>
      </c>
      <c r="T1759" t="str">
        <f t="shared" si="166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2"/>
        <v>42565.955925925926</v>
      </c>
      <c r="K1760">
        <v>1463352992</v>
      </c>
      <c r="L1760" s="10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7"/>
        <v>1.147</v>
      </c>
      <c r="R1760" s="6">
        <f t="shared" si="164"/>
        <v>42.481481481481481</v>
      </c>
      <c r="S1760" t="str">
        <f t="shared" si="165"/>
        <v>photography</v>
      </c>
      <c r="T1760" t="str">
        <f t="shared" si="166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2"/>
        <v>42088.787372685183</v>
      </c>
      <c r="K1761">
        <v>1425585229</v>
      </c>
      <c r="L1761" s="10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7"/>
        <v>1.0660000000000001</v>
      </c>
      <c r="R1761" s="6">
        <f t="shared" si="164"/>
        <v>108.77551020408163</v>
      </c>
      <c r="S1761" t="str">
        <f t="shared" si="165"/>
        <v>photography</v>
      </c>
      <c r="T1761" t="str">
        <f t="shared" si="166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2"/>
        <v>42425.67260416667</v>
      </c>
      <c r="K1762">
        <v>1454688513</v>
      </c>
      <c r="L1762" s="10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7"/>
        <v>1.6544000000000001</v>
      </c>
      <c r="R1762" s="6">
        <f t="shared" si="164"/>
        <v>81.098039215686271</v>
      </c>
      <c r="S1762" t="str">
        <f t="shared" si="165"/>
        <v>photography</v>
      </c>
      <c r="T1762" t="str">
        <f t="shared" si="166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2"/>
        <v>42259.567824074074</v>
      </c>
      <c r="K1763">
        <v>1437745060</v>
      </c>
      <c r="L1763" s="10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7"/>
        <v>1.55</v>
      </c>
      <c r="R1763" s="6">
        <f t="shared" si="164"/>
        <v>51.666666666666664</v>
      </c>
      <c r="S1763" t="str">
        <f t="shared" si="165"/>
        <v>photography</v>
      </c>
      <c r="T1763" t="str">
        <f t="shared" si="166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2"/>
        <v>42440.982002314813</v>
      </c>
      <c r="K1764">
        <v>1455147245</v>
      </c>
      <c r="L1764" s="10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7"/>
        <v>8.85</v>
      </c>
      <c r="R1764" s="6">
        <f t="shared" si="164"/>
        <v>35.4</v>
      </c>
      <c r="S1764" t="str">
        <f t="shared" si="165"/>
        <v>photography</v>
      </c>
      <c r="T1764" t="str">
        <f t="shared" si="166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2"/>
        <v>42666.868518518517</v>
      </c>
      <c r="K1765">
        <v>1474663840</v>
      </c>
      <c r="L1765" s="10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7"/>
        <v>1.0190833333333333</v>
      </c>
      <c r="R1765" s="6">
        <f t="shared" si="164"/>
        <v>103.63559322033899</v>
      </c>
      <c r="S1765" t="str">
        <f t="shared" si="165"/>
        <v>photography</v>
      </c>
      <c r="T1765" t="str">
        <f t="shared" si="166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2"/>
        <v>41854.485868055555</v>
      </c>
      <c r="K1766">
        <v>1404560379</v>
      </c>
      <c r="L1766" s="10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7"/>
        <v>0.19600000000000001</v>
      </c>
      <c r="R1766" s="6">
        <f t="shared" si="164"/>
        <v>55.282051282051285</v>
      </c>
      <c r="S1766" t="str">
        <f t="shared" si="165"/>
        <v>photography</v>
      </c>
      <c r="T1766" t="str">
        <f t="shared" si="166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2"/>
        <v>41864.980462962965</v>
      </c>
      <c r="K1767">
        <v>1405380712</v>
      </c>
      <c r="L1767" s="10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7"/>
        <v>0.59467839999999994</v>
      </c>
      <c r="R1767" s="6">
        <f t="shared" si="164"/>
        <v>72.16970873786407</v>
      </c>
      <c r="S1767" t="str">
        <f t="shared" si="165"/>
        <v>photography</v>
      </c>
      <c r="T1767" t="str">
        <f t="shared" si="166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2"/>
        <v>41876.859814814816</v>
      </c>
      <c r="K1768">
        <v>1407184688</v>
      </c>
      <c r="L1768" s="10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7"/>
        <v>0</v>
      </c>
      <c r="R1768" s="6" t="e">
        <f t="shared" si="164"/>
        <v>#DIV/0!</v>
      </c>
      <c r="S1768" t="str">
        <f t="shared" si="165"/>
        <v>photography</v>
      </c>
      <c r="T1768" t="str">
        <f t="shared" si="166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2"/>
        <v>41854.658379629633</v>
      </c>
      <c r="K1769">
        <v>1404488884</v>
      </c>
      <c r="L1769" s="10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7"/>
        <v>0.4572</v>
      </c>
      <c r="R1769" s="6">
        <f t="shared" si="164"/>
        <v>58.615384615384613</v>
      </c>
      <c r="S1769" t="str">
        <f t="shared" si="165"/>
        <v>photography</v>
      </c>
      <c r="T1769" t="str">
        <f t="shared" si="166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2"/>
        <v>41909.560694444444</v>
      </c>
      <c r="K1770">
        <v>1406640444</v>
      </c>
      <c r="L1770" s="10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7"/>
        <v>3.7400000000000003E-2</v>
      </c>
      <c r="R1770" s="6">
        <f t="shared" si="164"/>
        <v>12.466666666666667</v>
      </c>
      <c r="S1770" t="str">
        <f t="shared" si="165"/>
        <v>photography</v>
      </c>
      <c r="T1770" t="str">
        <f t="shared" si="166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2"/>
        <v>42017.818969907406</v>
      </c>
      <c r="K1771">
        <v>1418585959</v>
      </c>
      <c r="L1771" s="10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7"/>
        <v>2.7025E-2</v>
      </c>
      <c r="R1771" s="6">
        <f t="shared" si="164"/>
        <v>49.136363636363633</v>
      </c>
      <c r="S1771" t="str">
        <f t="shared" si="165"/>
        <v>photography</v>
      </c>
      <c r="T1771" t="str">
        <f t="shared" si="166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2"/>
        <v>41926.780023148152</v>
      </c>
      <c r="K1772">
        <v>1410288194</v>
      </c>
      <c r="L1772" s="10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7"/>
        <v>0.56514285714285717</v>
      </c>
      <c r="R1772" s="6">
        <f t="shared" si="164"/>
        <v>150.5</v>
      </c>
      <c r="S1772" t="str">
        <f t="shared" si="165"/>
        <v>photography</v>
      </c>
      <c r="T1772" t="str">
        <f t="shared" si="166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2"/>
        <v>41935.979629629634</v>
      </c>
      <c r="K1773">
        <v>1411515040</v>
      </c>
      <c r="L1773" s="10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7"/>
        <v>0.21309523809523809</v>
      </c>
      <c r="R1773" s="6">
        <f t="shared" si="164"/>
        <v>35.799999999999997</v>
      </c>
      <c r="S1773" t="str">
        <f t="shared" si="165"/>
        <v>photography</v>
      </c>
      <c r="T1773" t="str">
        <f t="shared" si="166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2"/>
        <v>41826.718009259261</v>
      </c>
      <c r="K1774">
        <v>1399482836</v>
      </c>
      <c r="L1774" s="10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7"/>
        <v>0.156</v>
      </c>
      <c r="R1774" s="6">
        <f t="shared" si="164"/>
        <v>45.157894736842103</v>
      </c>
      <c r="S1774" t="str">
        <f t="shared" si="165"/>
        <v>photography</v>
      </c>
      <c r="T1774" t="str">
        <f t="shared" si="166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2"/>
        <v>42023.760393518518</v>
      </c>
      <c r="K1775">
        <v>1417803298</v>
      </c>
      <c r="L1775" s="10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7"/>
        <v>6.2566666666666673E-2</v>
      </c>
      <c r="R1775" s="6">
        <f t="shared" si="164"/>
        <v>98.78947368421052</v>
      </c>
      <c r="S1775" t="str">
        <f t="shared" si="165"/>
        <v>photography</v>
      </c>
      <c r="T1775" t="str">
        <f t="shared" si="166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2"/>
        <v>41972.624305555553</v>
      </c>
      <c r="K1776">
        <v>1413609292</v>
      </c>
      <c r="L1776" s="10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7"/>
        <v>0.4592</v>
      </c>
      <c r="R1776" s="6">
        <f t="shared" si="164"/>
        <v>88.307692307692307</v>
      </c>
      <c r="S1776" t="str">
        <f t="shared" si="165"/>
        <v>photography</v>
      </c>
      <c r="T1776" t="str">
        <f t="shared" si="166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2"/>
        <v>41936.976388888892</v>
      </c>
      <c r="K1777">
        <v>1410305160</v>
      </c>
      <c r="L1777" s="10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7"/>
        <v>0.65101538461538466</v>
      </c>
      <c r="R1777" s="6">
        <f t="shared" si="164"/>
        <v>170.62903225806451</v>
      </c>
      <c r="S1777" t="str">
        <f t="shared" si="165"/>
        <v>photography</v>
      </c>
      <c r="T1777" t="str">
        <f t="shared" si="166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2"/>
        <v>41941.95684027778</v>
      </c>
      <c r="K1778">
        <v>1411513071</v>
      </c>
      <c r="L1778" s="10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7"/>
        <v>6.7000000000000004E-2</v>
      </c>
      <c r="R1778" s="6">
        <f t="shared" si="164"/>
        <v>83.75</v>
      </c>
      <c r="S1778" t="str">
        <f t="shared" si="165"/>
        <v>photography</v>
      </c>
      <c r="T1778" t="str">
        <f t="shared" si="166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2"/>
        <v>42055.357094907406</v>
      </c>
      <c r="K1779">
        <v>1421829253</v>
      </c>
      <c r="L1779" s="10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7"/>
        <v>0.135625</v>
      </c>
      <c r="R1779" s="6">
        <f t="shared" si="164"/>
        <v>65.099999999999994</v>
      </c>
      <c r="S1779" t="str">
        <f t="shared" si="165"/>
        <v>photography</v>
      </c>
      <c r="T1779" t="str">
        <f t="shared" si="166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2"/>
        <v>42090.821701388893</v>
      </c>
      <c r="K1780">
        <v>1423600995</v>
      </c>
      <c r="L1780" s="10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7"/>
        <v>1.9900000000000001E-2</v>
      </c>
      <c r="R1780" s="6">
        <f t="shared" si="164"/>
        <v>66.333333333333329</v>
      </c>
      <c r="S1780" t="str">
        <f t="shared" si="165"/>
        <v>photography</v>
      </c>
      <c r="T1780" t="str">
        <f t="shared" si="166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2"/>
        <v>42615.691898148143</v>
      </c>
      <c r="K1781">
        <v>1470242180</v>
      </c>
      <c r="L1781" s="10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7"/>
        <v>0.36236363636363639</v>
      </c>
      <c r="R1781" s="6">
        <f t="shared" si="164"/>
        <v>104.89473684210526</v>
      </c>
      <c r="S1781" t="str">
        <f t="shared" si="165"/>
        <v>photography</v>
      </c>
      <c r="T1781" t="str">
        <f t="shared" si="166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2"/>
        <v>42553.600810185191</v>
      </c>
      <c r="K1782">
        <v>1462285510</v>
      </c>
      <c r="L1782" s="10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7"/>
        <v>0.39743333333333336</v>
      </c>
      <c r="R1782" s="6">
        <f t="shared" si="164"/>
        <v>78.440789473684205</v>
      </c>
      <c r="S1782" t="str">
        <f t="shared" si="165"/>
        <v>photography</v>
      </c>
      <c r="T1782" t="str">
        <f t="shared" si="166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2"/>
        <v>42628.617418981477</v>
      </c>
      <c r="K1783">
        <v>1471272545</v>
      </c>
      <c r="L1783" s="10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7"/>
        <v>0.25763636363636366</v>
      </c>
      <c r="R1783" s="6">
        <f t="shared" si="164"/>
        <v>59.041666666666664</v>
      </c>
      <c r="S1783" t="str">
        <f t="shared" si="165"/>
        <v>photography</v>
      </c>
      <c r="T1783" t="str">
        <f t="shared" si="166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2"/>
        <v>42421.575104166666</v>
      </c>
      <c r="K1784">
        <v>1453211289</v>
      </c>
      <c r="L1784" s="10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7"/>
        <v>0.15491428571428573</v>
      </c>
      <c r="R1784" s="6">
        <f t="shared" si="164"/>
        <v>71.34210526315789</v>
      </c>
      <c r="S1784" t="str">
        <f t="shared" si="165"/>
        <v>photography</v>
      </c>
      <c r="T1784" t="str">
        <f t="shared" si="166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2"/>
        <v>42145.949976851851</v>
      </c>
      <c r="K1785">
        <v>1429656478</v>
      </c>
      <c r="L1785" s="10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7"/>
        <v>0.236925</v>
      </c>
      <c r="R1785" s="6">
        <f t="shared" si="164"/>
        <v>51.227027027027027</v>
      </c>
      <c r="S1785" t="str">
        <f t="shared" si="165"/>
        <v>photography</v>
      </c>
      <c r="T1785" t="str">
        <f t="shared" si="166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2"/>
        <v>42035.142361111109</v>
      </c>
      <c r="K1786">
        <v>1419954240</v>
      </c>
      <c r="L1786" s="10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7"/>
        <v>0.39760000000000001</v>
      </c>
      <c r="R1786" s="6">
        <f t="shared" si="164"/>
        <v>60.242424242424242</v>
      </c>
      <c r="S1786" t="str">
        <f t="shared" si="165"/>
        <v>photography</v>
      </c>
      <c r="T1786" t="str">
        <f t="shared" si="166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2"/>
        <v>41928</v>
      </c>
      <c r="K1787">
        <v>1410750855</v>
      </c>
      <c r="L1787" s="10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7"/>
        <v>0.20220833333333332</v>
      </c>
      <c r="R1787" s="6">
        <f t="shared" si="164"/>
        <v>44.935185185185183</v>
      </c>
      <c r="S1787" t="str">
        <f t="shared" si="165"/>
        <v>photography</v>
      </c>
      <c r="T1787" t="str">
        <f t="shared" si="166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2"/>
        <v>41988.550659722227</v>
      </c>
      <c r="K1788">
        <v>1416057177</v>
      </c>
      <c r="L1788" s="10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7"/>
        <v>0.47631578947368419</v>
      </c>
      <c r="R1788" s="6">
        <f t="shared" si="164"/>
        <v>31.206896551724139</v>
      </c>
      <c r="S1788" t="str">
        <f t="shared" si="165"/>
        <v>photography</v>
      </c>
      <c r="T1788" t="str">
        <f t="shared" si="166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2"/>
        <v>42098.613854166666</v>
      </c>
      <c r="K1789">
        <v>1425570237</v>
      </c>
      <c r="L1789" s="10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7"/>
        <v>0.15329999999999999</v>
      </c>
      <c r="R1789" s="6">
        <f t="shared" si="164"/>
        <v>63.875</v>
      </c>
      <c r="S1789" t="str">
        <f t="shared" si="165"/>
        <v>photography</v>
      </c>
      <c r="T1789" t="str">
        <f t="shared" si="166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2"/>
        <v>41943.94840277778</v>
      </c>
      <c r="K1790">
        <v>1412203542</v>
      </c>
      <c r="L1790" s="10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7"/>
        <v>1.3818181818181818E-2</v>
      </c>
      <c r="R1790" s="6">
        <f t="shared" si="164"/>
        <v>19</v>
      </c>
      <c r="S1790" t="str">
        <f t="shared" si="165"/>
        <v>photography</v>
      </c>
      <c r="T1790" t="str">
        <f t="shared" si="166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2"/>
        <v>42016.250034722223</v>
      </c>
      <c r="K1791">
        <v>1415858403</v>
      </c>
      <c r="L1791" s="10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7"/>
        <v>5.0000000000000001E-3</v>
      </c>
      <c r="R1791" s="6">
        <f t="shared" si="164"/>
        <v>10</v>
      </c>
      <c r="S1791" t="str">
        <f t="shared" si="165"/>
        <v>photography</v>
      </c>
      <c r="T1791" t="str">
        <f t="shared" si="166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2"/>
        <v>42040.674513888895</v>
      </c>
      <c r="K1792">
        <v>1420560678</v>
      </c>
      <c r="L1792" s="10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7"/>
        <v>4.9575757575757579E-2</v>
      </c>
      <c r="R1792" s="6">
        <f t="shared" si="164"/>
        <v>109.06666666666666</v>
      </c>
      <c r="S1792" t="str">
        <f t="shared" si="165"/>
        <v>photography</v>
      </c>
      <c r="T1792" t="str">
        <f t="shared" si="166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2"/>
        <v>42033.740335648152</v>
      </c>
      <c r="K1793">
        <v>1417369565</v>
      </c>
      <c r="L1793" s="10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7"/>
        <v>3.5666666666666666E-2</v>
      </c>
      <c r="R1793" s="6">
        <f t="shared" si="164"/>
        <v>26.75</v>
      </c>
      <c r="S1793" t="str">
        <f t="shared" si="165"/>
        <v>photography</v>
      </c>
      <c r="T1793" t="str">
        <f t="shared" si="166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ref="J1794:J1857" si="168">(((I1794/60)/60)/24)+DATE(1970,1,1)</f>
        <v>42226.290972222225</v>
      </c>
      <c r="K1794">
        <v>1435970682</v>
      </c>
      <c r="L1794" s="10">
        <f t="shared" ref="L1794:L1857" si="169"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7"/>
        <v>0.61124000000000001</v>
      </c>
      <c r="R1794" s="6">
        <f t="shared" ref="R1794:R1857" si="170">E1794/N1794</f>
        <v>109.93525179856115</v>
      </c>
      <c r="S1794" t="str">
        <f t="shared" ref="S1794:S1857" si="171">LEFT(P1794,SEARCH("/",P1794)-1)</f>
        <v>photography</v>
      </c>
      <c r="T1794" t="str">
        <f t="shared" ref="T1794:T1857" si="172">RIGHT(P1794,LEN(P1794)-SEARCH("/",P1794))</f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si="168"/>
        <v>41970.933333333334</v>
      </c>
      <c r="K1795">
        <v>1414531440</v>
      </c>
      <c r="L1795" s="10">
        <f t="shared" si="169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3">IF(D1795=0,0%,(E1795/D1795))</f>
        <v>1.3333333333333334E-2</v>
      </c>
      <c r="R1795" s="6">
        <f t="shared" si="170"/>
        <v>20</v>
      </c>
      <c r="S1795" t="str">
        <f t="shared" si="171"/>
        <v>photography</v>
      </c>
      <c r="T1795" t="str">
        <f t="shared" si="172"/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68"/>
        <v>42046.551180555558</v>
      </c>
      <c r="K1796">
        <v>1420636422</v>
      </c>
      <c r="L1796" s="10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3"/>
        <v>0.11077777777777778</v>
      </c>
      <c r="R1796" s="6">
        <f t="shared" si="170"/>
        <v>55.388888888888886</v>
      </c>
      <c r="S1796" t="str">
        <f t="shared" si="171"/>
        <v>photography</v>
      </c>
      <c r="T1796" t="str">
        <f t="shared" si="172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68"/>
        <v>42657.666666666672</v>
      </c>
      <c r="K1797">
        <v>1473922541</v>
      </c>
      <c r="L1797" s="10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3"/>
        <v>0.38735714285714284</v>
      </c>
      <c r="R1797" s="6">
        <f t="shared" si="170"/>
        <v>133.90123456790124</v>
      </c>
      <c r="S1797" t="str">
        <f t="shared" si="171"/>
        <v>photography</v>
      </c>
      <c r="T1797" t="str">
        <f t="shared" si="172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68"/>
        <v>42575.439421296294</v>
      </c>
      <c r="K1798">
        <v>1464172366</v>
      </c>
      <c r="L1798" s="10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3"/>
        <v>0.22052631578947368</v>
      </c>
      <c r="R1798" s="6">
        <f t="shared" si="170"/>
        <v>48.720930232558139</v>
      </c>
      <c r="S1798" t="str">
        <f t="shared" si="171"/>
        <v>photography</v>
      </c>
      <c r="T1798" t="str">
        <f t="shared" si="172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68"/>
        <v>42719.56931712963</v>
      </c>
      <c r="K1799">
        <v>1479217189</v>
      </c>
      <c r="L1799" s="10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3"/>
        <v>0.67549999999999999</v>
      </c>
      <c r="R1799" s="6">
        <f t="shared" si="170"/>
        <v>48.25</v>
      </c>
      <c r="S1799" t="str">
        <f t="shared" si="171"/>
        <v>photography</v>
      </c>
      <c r="T1799" t="str">
        <f t="shared" si="172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68"/>
        <v>42404.32677083333</v>
      </c>
      <c r="K1800">
        <v>1449388233</v>
      </c>
      <c r="L1800" s="10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3"/>
        <v>0.136375</v>
      </c>
      <c r="R1800" s="6">
        <f t="shared" si="170"/>
        <v>58.972972972972975</v>
      </c>
      <c r="S1800" t="str">
        <f t="shared" si="171"/>
        <v>photography</v>
      </c>
      <c r="T1800" t="str">
        <f t="shared" si="172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68"/>
        <v>41954.884351851855</v>
      </c>
      <c r="K1801">
        <v>1414008808</v>
      </c>
      <c r="L1801" s="10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3"/>
        <v>1.7457500000000001E-2</v>
      </c>
      <c r="R1801" s="6">
        <f t="shared" si="170"/>
        <v>11.638333333333334</v>
      </c>
      <c r="S1801" t="str">
        <f t="shared" si="171"/>
        <v>photography</v>
      </c>
      <c r="T1801" t="str">
        <f t="shared" si="172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68"/>
        <v>42653.606134259258</v>
      </c>
      <c r="K1802">
        <v>1473517970</v>
      </c>
      <c r="L1802" s="10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3"/>
        <v>0.20449632511889321</v>
      </c>
      <c r="R1802" s="6">
        <f t="shared" si="170"/>
        <v>83.716814159292042</v>
      </c>
      <c r="S1802" t="str">
        <f t="shared" si="171"/>
        <v>photography</v>
      </c>
      <c r="T1802" t="str">
        <f t="shared" si="172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68"/>
        <v>42353.506944444445</v>
      </c>
      <c r="K1803">
        <v>1447429868</v>
      </c>
      <c r="L1803" s="10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3"/>
        <v>0.13852941176470587</v>
      </c>
      <c r="R1803" s="6">
        <f t="shared" si="170"/>
        <v>63.648648648648646</v>
      </c>
      <c r="S1803" t="str">
        <f t="shared" si="171"/>
        <v>photography</v>
      </c>
      <c r="T1803" t="str">
        <f t="shared" si="172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68"/>
        <v>42182.915972222225</v>
      </c>
      <c r="K1804">
        <v>1433416830</v>
      </c>
      <c r="L1804" s="10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3"/>
        <v>0.48485714285714288</v>
      </c>
      <c r="R1804" s="6">
        <f t="shared" si="170"/>
        <v>94.277777777777771</v>
      </c>
      <c r="S1804" t="str">
        <f t="shared" si="171"/>
        <v>photography</v>
      </c>
      <c r="T1804" t="str">
        <f t="shared" si="172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68"/>
        <v>42049.071550925932</v>
      </c>
      <c r="K1805">
        <v>1421199782</v>
      </c>
      <c r="L1805" s="10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3"/>
        <v>0.308</v>
      </c>
      <c r="R1805" s="6">
        <f t="shared" si="170"/>
        <v>71.86666666666666</v>
      </c>
      <c r="S1805" t="str">
        <f t="shared" si="171"/>
        <v>photography</v>
      </c>
      <c r="T1805" t="str">
        <f t="shared" si="172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68"/>
        <v>42322.719953703709</v>
      </c>
      <c r="K1806">
        <v>1444061804</v>
      </c>
      <c r="L1806" s="10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3"/>
        <v>0.35174193548387095</v>
      </c>
      <c r="R1806" s="6">
        <f t="shared" si="170"/>
        <v>104.84615384615384</v>
      </c>
      <c r="S1806" t="str">
        <f t="shared" si="171"/>
        <v>photography</v>
      </c>
      <c r="T1806" t="str">
        <f t="shared" si="172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68"/>
        <v>42279.75</v>
      </c>
      <c r="K1807">
        <v>1441048658</v>
      </c>
      <c r="L1807" s="10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3"/>
        <v>0.36404444444444445</v>
      </c>
      <c r="R1807" s="6">
        <f t="shared" si="170"/>
        <v>67.139344262295083</v>
      </c>
      <c r="S1807" t="str">
        <f t="shared" si="171"/>
        <v>photography</v>
      </c>
      <c r="T1807" t="str">
        <f t="shared" si="172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68"/>
        <v>41912.638298611113</v>
      </c>
      <c r="K1808">
        <v>1409066349</v>
      </c>
      <c r="L1808" s="10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3"/>
        <v>2.955E-2</v>
      </c>
      <c r="R1808" s="6">
        <f t="shared" si="170"/>
        <v>73.875</v>
      </c>
      <c r="S1808" t="str">
        <f t="shared" si="171"/>
        <v>photography</v>
      </c>
      <c r="T1808" t="str">
        <f t="shared" si="172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68"/>
        <v>41910.068437499998</v>
      </c>
      <c r="K1809">
        <v>1409276313</v>
      </c>
      <c r="L1809" s="10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3"/>
        <v>0.1106</v>
      </c>
      <c r="R1809" s="6">
        <f t="shared" si="170"/>
        <v>69.125</v>
      </c>
      <c r="S1809" t="str">
        <f t="shared" si="171"/>
        <v>photography</v>
      </c>
      <c r="T1809" t="str">
        <f t="shared" si="172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68"/>
        <v>42777.680902777778</v>
      </c>
      <c r="K1810">
        <v>1483806030</v>
      </c>
      <c r="L1810" s="10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3"/>
        <v>0.41407142857142859</v>
      </c>
      <c r="R1810" s="6">
        <f t="shared" si="170"/>
        <v>120.77083333333333</v>
      </c>
      <c r="S1810" t="str">
        <f t="shared" si="171"/>
        <v>photography</v>
      </c>
      <c r="T1810" t="str">
        <f t="shared" si="172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68"/>
        <v>42064.907858796301</v>
      </c>
      <c r="K1811">
        <v>1422222439</v>
      </c>
      <c r="L1811" s="10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3"/>
        <v>0.10857142857142857</v>
      </c>
      <c r="R1811" s="6">
        <f t="shared" si="170"/>
        <v>42.222222222222221</v>
      </c>
      <c r="S1811" t="str">
        <f t="shared" si="171"/>
        <v>photography</v>
      </c>
      <c r="T1811" t="str">
        <f t="shared" si="172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68"/>
        <v>41872.91002314815</v>
      </c>
      <c r="K1812">
        <v>1407621026</v>
      </c>
      <c r="L1812" s="10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3"/>
        <v>3.3333333333333333E-2</v>
      </c>
      <c r="R1812" s="6">
        <f t="shared" si="170"/>
        <v>7.5</v>
      </c>
      <c r="S1812" t="str">
        <f t="shared" si="171"/>
        <v>photography</v>
      </c>
      <c r="T1812" t="str">
        <f t="shared" si="172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68"/>
        <v>41936.166666666664</v>
      </c>
      <c r="K1813">
        <v>1408962270</v>
      </c>
      <c r="L1813" s="10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3"/>
        <v>7.407407407407407E-4</v>
      </c>
      <c r="R1813" s="6">
        <f t="shared" si="170"/>
        <v>1.5384615384615385</v>
      </c>
      <c r="S1813" t="str">
        <f t="shared" si="171"/>
        <v>photography</v>
      </c>
      <c r="T1813" t="str">
        <f t="shared" si="172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68"/>
        <v>42554.318703703699</v>
      </c>
      <c r="K1814">
        <v>1464939536</v>
      </c>
      <c r="L1814" s="10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3"/>
        <v>0.13307692307692306</v>
      </c>
      <c r="R1814" s="6">
        <f t="shared" si="170"/>
        <v>37.608695652173914</v>
      </c>
      <c r="S1814" t="str">
        <f t="shared" si="171"/>
        <v>photography</v>
      </c>
      <c r="T1814" t="str">
        <f t="shared" si="172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68"/>
        <v>41859.889027777775</v>
      </c>
      <c r="K1815">
        <v>1404940812</v>
      </c>
      <c r="L1815" s="10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3"/>
        <v>0</v>
      </c>
      <c r="R1815" s="6" t="e">
        <f t="shared" si="170"/>
        <v>#DIV/0!</v>
      </c>
      <c r="S1815" t="str">
        <f t="shared" si="171"/>
        <v>photography</v>
      </c>
      <c r="T1815" t="str">
        <f t="shared" si="172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68"/>
        <v>42063.314074074078</v>
      </c>
      <c r="K1816">
        <v>1422516736</v>
      </c>
      <c r="L1816" s="10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3"/>
        <v>0.49183333333333334</v>
      </c>
      <c r="R1816" s="6">
        <f t="shared" si="170"/>
        <v>42.157142857142858</v>
      </c>
      <c r="S1816" t="str">
        <f t="shared" si="171"/>
        <v>photography</v>
      </c>
      <c r="T1816" t="str">
        <f t="shared" si="172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68"/>
        <v>42186.906678240746</v>
      </c>
      <c r="K1817">
        <v>1434577537</v>
      </c>
      <c r="L1817" s="10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3"/>
        <v>0</v>
      </c>
      <c r="R1817" s="6" t="e">
        <f t="shared" si="170"/>
        <v>#DIV/0!</v>
      </c>
      <c r="S1817" t="str">
        <f t="shared" si="171"/>
        <v>photography</v>
      </c>
      <c r="T1817" t="str">
        <f t="shared" si="172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68"/>
        <v>42576.791666666672</v>
      </c>
      <c r="K1818">
        <v>1467061303</v>
      </c>
      <c r="L1818" s="10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3"/>
        <v>2.036E-2</v>
      </c>
      <c r="R1818" s="6">
        <f t="shared" si="170"/>
        <v>84.833333333333329</v>
      </c>
      <c r="S1818" t="str">
        <f t="shared" si="171"/>
        <v>photography</v>
      </c>
      <c r="T1818" t="str">
        <f t="shared" si="172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68"/>
        <v>42765.290972222225</v>
      </c>
      <c r="K1819">
        <v>1480607607</v>
      </c>
      <c r="L1819" s="10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3"/>
        <v>0.52327777777777773</v>
      </c>
      <c r="R1819" s="6">
        <f t="shared" si="170"/>
        <v>94.19</v>
      </c>
      <c r="S1819" t="str">
        <f t="shared" si="171"/>
        <v>photography</v>
      </c>
      <c r="T1819" t="str">
        <f t="shared" si="172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68"/>
        <v>42097.192708333328</v>
      </c>
      <c r="K1820">
        <v>1425447450</v>
      </c>
      <c r="L1820" s="10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3"/>
        <v>0</v>
      </c>
      <c r="R1820" s="6" t="e">
        <f t="shared" si="170"/>
        <v>#DIV/0!</v>
      </c>
      <c r="S1820" t="str">
        <f t="shared" si="171"/>
        <v>photography</v>
      </c>
      <c r="T1820" t="str">
        <f t="shared" si="172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68"/>
        <v>41850.752268518518</v>
      </c>
      <c r="K1821">
        <v>1404151396</v>
      </c>
      <c r="L1821" s="10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3"/>
        <v>2.0833333333333332E-2</v>
      </c>
      <c r="R1821" s="6">
        <f t="shared" si="170"/>
        <v>6.25</v>
      </c>
      <c r="S1821" t="str">
        <f t="shared" si="171"/>
        <v>photography</v>
      </c>
      <c r="T1821" t="str">
        <f t="shared" si="172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68"/>
        <v>42095.042708333334</v>
      </c>
      <c r="K1822">
        <v>1425261690</v>
      </c>
      <c r="L1822" s="10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3"/>
        <v>6.565384615384616E-2</v>
      </c>
      <c r="R1822" s="6">
        <f t="shared" si="170"/>
        <v>213.375</v>
      </c>
      <c r="S1822" t="str">
        <f t="shared" si="171"/>
        <v>photography</v>
      </c>
      <c r="T1822" t="str">
        <f t="shared" si="172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68"/>
        <v>40971.319062499999</v>
      </c>
      <c r="K1823">
        <v>1326872367</v>
      </c>
      <c r="L1823" s="10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3"/>
        <v>1.3489</v>
      </c>
      <c r="R1823" s="6">
        <f t="shared" si="170"/>
        <v>59.162280701754383</v>
      </c>
      <c r="S1823" t="str">
        <f t="shared" si="171"/>
        <v>music</v>
      </c>
      <c r="T1823" t="str">
        <f t="shared" si="172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68"/>
        <v>41670.792361111111</v>
      </c>
      <c r="K1824">
        <v>1388084862</v>
      </c>
      <c r="L1824" s="10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3"/>
        <v>1</v>
      </c>
      <c r="R1824" s="6">
        <f t="shared" si="170"/>
        <v>27.272727272727273</v>
      </c>
      <c r="S1824" t="str">
        <f t="shared" si="171"/>
        <v>music</v>
      </c>
      <c r="T1824" t="str">
        <f t="shared" si="172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68"/>
        <v>41206.684907407405</v>
      </c>
      <c r="K1825">
        <v>1348503976</v>
      </c>
      <c r="L1825" s="10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3"/>
        <v>1.1585714285714286</v>
      </c>
      <c r="R1825" s="6">
        <f t="shared" si="170"/>
        <v>24.575757575757574</v>
      </c>
      <c r="S1825" t="str">
        <f t="shared" si="171"/>
        <v>music</v>
      </c>
      <c r="T1825" t="str">
        <f t="shared" si="172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68"/>
        <v>41647.088888888888</v>
      </c>
      <c r="K1826">
        <v>1387403967</v>
      </c>
      <c r="L1826" s="10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3"/>
        <v>1.0006666666666666</v>
      </c>
      <c r="R1826" s="6">
        <f t="shared" si="170"/>
        <v>75.05</v>
      </c>
      <c r="S1826" t="str">
        <f t="shared" si="171"/>
        <v>music</v>
      </c>
      <c r="T1826" t="str">
        <f t="shared" si="172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68"/>
        <v>41466.83452546296</v>
      </c>
      <c r="K1827">
        <v>1371585703</v>
      </c>
      <c r="L1827" s="10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3"/>
        <v>1.0505</v>
      </c>
      <c r="R1827" s="6">
        <f t="shared" si="170"/>
        <v>42.02</v>
      </c>
      <c r="S1827" t="str">
        <f t="shared" si="171"/>
        <v>music</v>
      </c>
      <c r="T1827" t="str">
        <f t="shared" si="172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68"/>
        <v>41687.923807870371</v>
      </c>
      <c r="K1828">
        <v>1390083017</v>
      </c>
      <c r="L1828" s="10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3"/>
        <v>1.01</v>
      </c>
      <c r="R1828" s="6">
        <f t="shared" si="170"/>
        <v>53.157894736842103</v>
      </c>
      <c r="S1828" t="str">
        <f t="shared" si="171"/>
        <v>music</v>
      </c>
      <c r="T1828" t="str">
        <f t="shared" si="172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68"/>
        <v>40605.325937499998</v>
      </c>
      <c r="K1829">
        <v>1294818561</v>
      </c>
      <c r="L1829" s="10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3"/>
        <v>1.0066250000000001</v>
      </c>
      <c r="R1829" s="6">
        <f t="shared" si="170"/>
        <v>83.885416666666671</v>
      </c>
      <c r="S1829" t="str">
        <f t="shared" si="171"/>
        <v>music</v>
      </c>
      <c r="T1829" t="str">
        <f t="shared" si="172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68"/>
        <v>41768.916666666664</v>
      </c>
      <c r="K1830">
        <v>1396906530</v>
      </c>
      <c r="L1830" s="10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3"/>
        <v>1.0016</v>
      </c>
      <c r="R1830" s="6">
        <f t="shared" si="170"/>
        <v>417.33333333333331</v>
      </c>
      <c r="S1830" t="str">
        <f t="shared" si="171"/>
        <v>music</v>
      </c>
      <c r="T1830" t="str">
        <f t="shared" si="172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68"/>
        <v>40564.916666666664</v>
      </c>
      <c r="K1831">
        <v>1291428371</v>
      </c>
      <c r="L1831" s="10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3"/>
        <v>1.6668333333333334</v>
      </c>
      <c r="R1831" s="6">
        <f t="shared" si="170"/>
        <v>75.765151515151516</v>
      </c>
      <c r="S1831" t="str">
        <f t="shared" si="171"/>
        <v>music</v>
      </c>
      <c r="T1831" t="str">
        <f t="shared" si="172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68"/>
        <v>41694.684108796297</v>
      </c>
      <c r="K1832">
        <v>1390667107</v>
      </c>
      <c r="L1832" s="10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3"/>
        <v>1.0153333333333334</v>
      </c>
      <c r="R1832" s="6">
        <f t="shared" si="170"/>
        <v>67.389380530973455</v>
      </c>
      <c r="S1832" t="str">
        <f t="shared" si="171"/>
        <v>music</v>
      </c>
      <c r="T1832" t="str">
        <f t="shared" si="172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68"/>
        <v>41041.996099537035</v>
      </c>
      <c r="K1833">
        <v>1335570863</v>
      </c>
      <c r="L1833" s="10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3"/>
        <v>1.03</v>
      </c>
      <c r="R1833" s="6">
        <f t="shared" si="170"/>
        <v>73.571428571428569</v>
      </c>
      <c r="S1833" t="str">
        <f t="shared" si="171"/>
        <v>music</v>
      </c>
      <c r="T1833" t="str">
        <f t="shared" si="172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68"/>
        <v>40606.539664351854</v>
      </c>
      <c r="K1834">
        <v>1296651427</v>
      </c>
      <c r="L1834" s="10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3"/>
        <v>1.4285714285714286</v>
      </c>
      <c r="R1834" s="6">
        <f t="shared" si="170"/>
        <v>25</v>
      </c>
      <c r="S1834" t="str">
        <f t="shared" si="171"/>
        <v>music</v>
      </c>
      <c r="T1834" t="str">
        <f t="shared" si="172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68"/>
        <v>41335.332638888889</v>
      </c>
      <c r="K1835">
        <v>1359421403</v>
      </c>
      <c r="L1835" s="10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3"/>
        <v>2.625</v>
      </c>
      <c r="R1835" s="6">
        <f t="shared" si="170"/>
        <v>42</v>
      </c>
      <c r="S1835" t="str">
        <f t="shared" si="171"/>
        <v>music</v>
      </c>
      <c r="T1835" t="str">
        <f t="shared" si="172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68"/>
        <v>42028.964062500003</v>
      </c>
      <c r="K1836">
        <v>1418684895</v>
      </c>
      <c r="L1836" s="10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3"/>
        <v>1.1805000000000001</v>
      </c>
      <c r="R1836" s="6">
        <f t="shared" si="170"/>
        <v>131.16666666666666</v>
      </c>
      <c r="S1836" t="str">
        <f t="shared" si="171"/>
        <v>music</v>
      </c>
      <c r="T1836" t="str">
        <f t="shared" si="172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68"/>
        <v>42460.660543981481</v>
      </c>
      <c r="K1837">
        <v>1456851071</v>
      </c>
      <c r="L1837" s="10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3"/>
        <v>1.04</v>
      </c>
      <c r="R1837" s="6">
        <f t="shared" si="170"/>
        <v>47.272727272727273</v>
      </c>
      <c r="S1837" t="str">
        <f t="shared" si="171"/>
        <v>music</v>
      </c>
      <c r="T1837" t="str">
        <f t="shared" si="172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68"/>
        <v>41322.809363425928</v>
      </c>
      <c r="K1838">
        <v>1359660329</v>
      </c>
      <c r="L1838" s="10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3"/>
        <v>2.0034000000000001</v>
      </c>
      <c r="R1838" s="6">
        <f t="shared" si="170"/>
        <v>182.12727272727273</v>
      </c>
      <c r="S1838" t="str">
        <f t="shared" si="171"/>
        <v>music</v>
      </c>
      <c r="T1838" t="str">
        <f t="shared" si="172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68"/>
        <v>40986.006192129629</v>
      </c>
      <c r="K1839">
        <v>1326848935</v>
      </c>
      <c r="L1839" s="10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3"/>
        <v>3.0683333333333334</v>
      </c>
      <c r="R1839" s="6">
        <f t="shared" si="170"/>
        <v>61.366666666666667</v>
      </c>
      <c r="S1839" t="str">
        <f t="shared" si="171"/>
        <v>music</v>
      </c>
      <c r="T1839" t="str">
        <f t="shared" si="172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68"/>
        <v>40817.125</v>
      </c>
      <c r="K1840">
        <v>1314989557</v>
      </c>
      <c r="L1840" s="10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3"/>
        <v>1.00149</v>
      </c>
      <c r="R1840" s="6">
        <f t="shared" si="170"/>
        <v>35.767499999999998</v>
      </c>
      <c r="S1840" t="str">
        <f t="shared" si="171"/>
        <v>music</v>
      </c>
      <c r="T1840" t="str">
        <f t="shared" si="172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68"/>
        <v>42644.722013888888</v>
      </c>
      <c r="K1841">
        <v>1472750382</v>
      </c>
      <c r="L1841" s="10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3"/>
        <v>2.0529999999999999</v>
      </c>
      <c r="R1841" s="6">
        <f t="shared" si="170"/>
        <v>45.62222222222222</v>
      </c>
      <c r="S1841" t="str">
        <f t="shared" si="171"/>
        <v>music</v>
      </c>
      <c r="T1841" t="str">
        <f t="shared" si="172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68"/>
        <v>41401.207638888889</v>
      </c>
      <c r="K1842">
        <v>1366251510</v>
      </c>
      <c r="L1842" s="10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3"/>
        <v>1.0888888888888888</v>
      </c>
      <c r="R1842" s="6">
        <f t="shared" si="170"/>
        <v>75.384615384615387</v>
      </c>
      <c r="S1842" t="str">
        <f t="shared" si="171"/>
        <v>music</v>
      </c>
      <c r="T1842" t="str">
        <f t="shared" si="172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68"/>
        <v>41779.207638888889</v>
      </c>
      <c r="K1843">
        <v>1397679445</v>
      </c>
      <c r="L1843" s="10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3"/>
        <v>1.0175000000000001</v>
      </c>
      <c r="R1843" s="6">
        <f t="shared" si="170"/>
        <v>50.875</v>
      </c>
      <c r="S1843" t="str">
        <f t="shared" si="171"/>
        <v>music</v>
      </c>
      <c r="T1843" t="str">
        <f t="shared" si="172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68"/>
        <v>42065.249305555553</v>
      </c>
      <c r="K1844">
        <v>1422371381</v>
      </c>
      <c r="L1844" s="10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3"/>
        <v>1.2524999999999999</v>
      </c>
      <c r="R1844" s="6">
        <f t="shared" si="170"/>
        <v>119.28571428571429</v>
      </c>
      <c r="S1844" t="str">
        <f t="shared" si="171"/>
        <v>music</v>
      </c>
      <c r="T1844" t="str">
        <f t="shared" si="172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68"/>
        <v>40594.994837962964</v>
      </c>
      <c r="K1845">
        <v>1295653954</v>
      </c>
      <c r="L1845" s="10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3"/>
        <v>1.2400610000000001</v>
      </c>
      <c r="R1845" s="6">
        <f t="shared" si="170"/>
        <v>92.541865671641801</v>
      </c>
      <c r="S1845" t="str">
        <f t="shared" si="171"/>
        <v>music</v>
      </c>
      <c r="T1845" t="str">
        <f t="shared" si="172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68"/>
        <v>40705.125</v>
      </c>
      <c r="K1846">
        <v>1304464914</v>
      </c>
      <c r="L1846" s="10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3"/>
        <v>1.014</v>
      </c>
      <c r="R1846" s="6">
        <f t="shared" si="170"/>
        <v>76.05</v>
      </c>
      <c r="S1846" t="str">
        <f t="shared" si="171"/>
        <v>music</v>
      </c>
      <c r="T1846" t="str">
        <f t="shared" si="172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68"/>
        <v>42538.204861111109</v>
      </c>
      <c r="K1847">
        <v>1464854398</v>
      </c>
      <c r="L1847" s="10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3"/>
        <v>1</v>
      </c>
      <c r="R1847" s="6">
        <f t="shared" si="170"/>
        <v>52.631578947368418</v>
      </c>
      <c r="S1847" t="str">
        <f t="shared" si="171"/>
        <v>music</v>
      </c>
      <c r="T1847" t="str">
        <f t="shared" si="172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68"/>
        <v>41258.650196759263</v>
      </c>
      <c r="K1848">
        <v>1352993777</v>
      </c>
      <c r="L1848" s="10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3"/>
        <v>1.3792666666666666</v>
      </c>
      <c r="R1848" s="6">
        <f t="shared" si="170"/>
        <v>98.990430622009569</v>
      </c>
      <c r="S1848" t="str">
        <f t="shared" si="171"/>
        <v>music</v>
      </c>
      <c r="T1848" t="str">
        <f t="shared" si="172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68"/>
        <v>42115.236481481479</v>
      </c>
      <c r="K1849">
        <v>1427780432</v>
      </c>
      <c r="L1849" s="10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3"/>
        <v>1.2088000000000001</v>
      </c>
      <c r="R1849" s="6">
        <f t="shared" si="170"/>
        <v>79.526315789473685</v>
      </c>
      <c r="S1849" t="str">
        <f t="shared" si="171"/>
        <v>music</v>
      </c>
      <c r="T1849" t="str">
        <f t="shared" si="172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68"/>
        <v>40755.290972222225</v>
      </c>
      <c r="K1850">
        <v>1306608888</v>
      </c>
      <c r="L1850" s="10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3"/>
        <v>1.0736666666666668</v>
      </c>
      <c r="R1850" s="6">
        <f t="shared" si="170"/>
        <v>134.20833333333334</v>
      </c>
      <c r="S1850" t="str">
        <f t="shared" si="171"/>
        <v>music</v>
      </c>
      <c r="T1850" t="str">
        <f t="shared" si="172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68"/>
        <v>41199.845590277779</v>
      </c>
      <c r="K1851">
        <v>1347913059</v>
      </c>
      <c r="L1851" s="10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3"/>
        <v>1.0033333333333334</v>
      </c>
      <c r="R1851" s="6">
        <f t="shared" si="170"/>
        <v>37.625</v>
      </c>
      <c r="S1851" t="str">
        <f t="shared" si="171"/>
        <v>music</v>
      </c>
      <c r="T1851" t="str">
        <f t="shared" si="172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68"/>
        <v>41830.959490740745</v>
      </c>
      <c r="K1852">
        <v>1402441300</v>
      </c>
      <c r="L1852" s="10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3"/>
        <v>1.0152222222222222</v>
      </c>
      <c r="R1852" s="6">
        <f t="shared" si="170"/>
        <v>51.044692737430168</v>
      </c>
      <c r="S1852" t="str">
        <f t="shared" si="171"/>
        <v>music</v>
      </c>
      <c r="T1852" t="str">
        <f t="shared" si="172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68"/>
        <v>41848.041666666664</v>
      </c>
      <c r="K1853">
        <v>1404769538</v>
      </c>
      <c r="L1853" s="10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3"/>
        <v>1.0007692307692309</v>
      </c>
      <c r="R1853" s="6">
        <f t="shared" si="170"/>
        <v>50.03846153846154</v>
      </c>
      <c r="S1853" t="str">
        <f t="shared" si="171"/>
        <v>music</v>
      </c>
      <c r="T1853" t="str">
        <f t="shared" si="172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68"/>
        <v>42119</v>
      </c>
      <c r="K1854">
        <v>1426703452</v>
      </c>
      <c r="L1854" s="10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3"/>
        <v>1.1696666666666666</v>
      </c>
      <c r="R1854" s="6">
        <f t="shared" si="170"/>
        <v>133.93129770992365</v>
      </c>
      <c r="S1854" t="str">
        <f t="shared" si="171"/>
        <v>music</v>
      </c>
      <c r="T1854" t="str">
        <f t="shared" si="172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68"/>
        <v>41227.102048611108</v>
      </c>
      <c r="K1855">
        <v>1348536417</v>
      </c>
      <c r="L1855" s="10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3"/>
        <v>1.01875</v>
      </c>
      <c r="R1855" s="6">
        <f t="shared" si="170"/>
        <v>58.214285714285715</v>
      </c>
      <c r="S1855" t="str">
        <f t="shared" si="171"/>
        <v>music</v>
      </c>
      <c r="T1855" t="str">
        <f t="shared" si="172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68"/>
        <v>41418.021261574075</v>
      </c>
      <c r="K1856">
        <v>1366763437</v>
      </c>
      <c r="L1856" s="10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3"/>
        <v>1.0212366666666666</v>
      </c>
      <c r="R1856" s="6">
        <f t="shared" si="170"/>
        <v>88.037643678160919</v>
      </c>
      <c r="S1856" t="str">
        <f t="shared" si="171"/>
        <v>music</v>
      </c>
      <c r="T1856" t="str">
        <f t="shared" si="172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68"/>
        <v>41645.538657407407</v>
      </c>
      <c r="K1857">
        <v>1385124940</v>
      </c>
      <c r="L1857" s="10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3"/>
        <v>1.5405897142857143</v>
      </c>
      <c r="R1857" s="6">
        <f t="shared" si="170"/>
        <v>70.576753926701571</v>
      </c>
      <c r="S1857" t="str">
        <f t="shared" si="171"/>
        <v>music</v>
      </c>
      <c r="T1857" t="str">
        <f t="shared" si="172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ref="J1858:J1921" si="174">(((I1858/60)/60)/24)+DATE(1970,1,1)</f>
        <v>41838.854999999996</v>
      </c>
      <c r="K1858">
        <v>1403901072</v>
      </c>
      <c r="L1858" s="10">
        <f t="shared" ref="L1858:L1921" si="175">(((K1858/60)/60)/24)+DATE(1970,1,1)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3"/>
        <v>1.0125</v>
      </c>
      <c r="R1858" s="6">
        <f t="shared" ref="R1858:R1921" si="176">E1858/N1858</f>
        <v>53.289473684210527</v>
      </c>
      <c r="S1858" t="str">
        <f t="shared" ref="S1858:S1921" si="177">LEFT(P1858,SEARCH("/",P1858)-1)</f>
        <v>music</v>
      </c>
      <c r="T1858" t="str">
        <f t="shared" ref="T1858:T1921" si="178">RIGHT(P1858,LEN(P1858)-SEARCH("/",P1858))</f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si="174"/>
        <v>41894.76866898148</v>
      </c>
      <c r="K1859">
        <v>1407954413</v>
      </c>
      <c r="L1859" s="10">
        <f t="shared" si="175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9">IF(D1859=0,0%,(E1859/D1859))</f>
        <v>1</v>
      </c>
      <c r="R1859" s="6">
        <f t="shared" si="176"/>
        <v>136.36363636363637</v>
      </c>
      <c r="S1859" t="str">
        <f t="shared" si="177"/>
        <v>music</v>
      </c>
      <c r="T1859" t="str">
        <f t="shared" si="178"/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4"/>
        <v>40893.242141203707</v>
      </c>
      <c r="K1860">
        <v>1318826921</v>
      </c>
      <c r="L1860" s="10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9"/>
        <v>1.0874800874800874</v>
      </c>
      <c r="R1860" s="6">
        <f t="shared" si="176"/>
        <v>40.547315436241611</v>
      </c>
      <c r="S1860" t="str">
        <f t="shared" si="177"/>
        <v>music</v>
      </c>
      <c r="T1860" t="str">
        <f t="shared" si="178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4"/>
        <v>40808.770011574074</v>
      </c>
      <c r="K1861">
        <v>1314124129</v>
      </c>
      <c r="L1861" s="10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9"/>
        <v>1.3183333333333334</v>
      </c>
      <c r="R1861" s="6">
        <f t="shared" si="176"/>
        <v>70.625</v>
      </c>
      <c r="S1861" t="str">
        <f t="shared" si="177"/>
        <v>music</v>
      </c>
      <c r="T1861" t="str">
        <f t="shared" si="178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4"/>
        <v>41676.709305555552</v>
      </c>
      <c r="K1862">
        <v>1389891684</v>
      </c>
      <c r="L1862" s="10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9"/>
        <v>1.3346666666666667</v>
      </c>
      <c r="R1862" s="6">
        <f t="shared" si="176"/>
        <v>52.684210526315788</v>
      </c>
      <c r="S1862" t="str">
        <f t="shared" si="177"/>
        <v>music</v>
      </c>
      <c r="T1862" t="str">
        <f t="shared" si="178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4"/>
        <v>42030.300243055557</v>
      </c>
      <c r="K1863">
        <v>1419664341</v>
      </c>
      <c r="L1863" s="10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9"/>
        <v>0</v>
      </c>
      <c r="R1863" s="6" t="e">
        <f t="shared" si="176"/>
        <v>#DIV/0!</v>
      </c>
      <c r="S1863" t="str">
        <f t="shared" si="177"/>
        <v>games</v>
      </c>
      <c r="T1863" t="str">
        <f t="shared" si="178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4"/>
        <v>42802.3125</v>
      </c>
      <c r="K1864">
        <v>1484912974</v>
      </c>
      <c r="L1864" s="10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9"/>
        <v>8.0833333333333326E-2</v>
      </c>
      <c r="R1864" s="6">
        <f t="shared" si="176"/>
        <v>90.9375</v>
      </c>
      <c r="S1864" t="str">
        <f t="shared" si="177"/>
        <v>games</v>
      </c>
      <c r="T1864" t="str">
        <f t="shared" si="178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4"/>
        <v>41802.797280092593</v>
      </c>
      <c r="K1865">
        <v>1400008085</v>
      </c>
      <c r="L1865" s="10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9"/>
        <v>4.0000000000000001E-3</v>
      </c>
      <c r="R1865" s="6">
        <f t="shared" si="176"/>
        <v>5</v>
      </c>
      <c r="S1865" t="str">
        <f t="shared" si="177"/>
        <v>games</v>
      </c>
      <c r="T1865" t="str">
        <f t="shared" si="178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4"/>
        <v>41763.716435185182</v>
      </c>
      <c r="K1866">
        <v>1396631500</v>
      </c>
      <c r="L1866" s="10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9"/>
        <v>0.42892307692307691</v>
      </c>
      <c r="R1866" s="6">
        <f t="shared" si="176"/>
        <v>58.083333333333336</v>
      </c>
      <c r="S1866" t="str">
        <f t="shared" si="177"/>
        <v>games</v>
      </c>
      <c r="T1866" t="str">
        <f t="shared" si="178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4"/>
        <v>42680.409108796302</v>
      </c>
      <c r="K1867">
        <v>1475398147</v>
      </c>
      <c r="L1867" s="10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9"/>
        <v>3.6363636363636364E-5</v>
      </c>
      <c r="R1867" s="6">
        <f t="shared" si="176"/>
        <v>2</v>
      </c>
      <c r="S1867" t="str">
        <f t="shared" si="177"/>
        <v>games</v>
      </c>
      <c r="T1867" t="str">
        <f t="shared" si="178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4"/>
        <v>42795.166666666672</v>
      </c>
      <c r="K1868">
        <v>1483768497</v>
      </c>
      <c r="L1868" s="10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9"/>
        <v>5.0000000000000001E-3</v>
      </c>
      <c r="R1868" s="6">
        <f t="shared" si="176"/>
        <v>62.5</v>
      </c>
      <c r="S1868" t="str">
        <f t="shared" si="177"/>
        <v>games</v>
      </c>
      <c r="T1868" t="str">
        <f t="shared" si="178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4"/>
        <v>42679.924907407403</v>
      </c>
      <c r="K1869">
        <v>1475791912</v>
      </c>
      <c r="L1869" s="10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9"/>
        <v>5.0000000000000001E-4</v>
      </c>
      <c r="R1869" s="6">
        <f t="shared" si="176"/>
        <v>10</v>
      </c>
      <c r="S1869" t="str">
        <f t="shared" si="177"/>
        <v>games</v>
      </c>
      <c r="T1869" t="str">
        <f t="shared" si="178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4"/>
        <v>42353.332638888889</v>
      </c>
      <c r="K1870">
        <v>1448044925</v>
      </c>
      <c r="L1870" s="10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9"/>
        <v>4.8680000000000001E-2</v>
      </c>
      <c r="R1870" s="6">
        <f t="shared" si="176"/>
        <v>71.588235294117652</v>
      </c>
      <c r="S1870" t="str">
        <f t="shared" si="177"/>
        <v>games</v>
      </c>
      <c r="T1870" t="str">
        <f t="shared" si="178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4"/>
        <v>42739.002881944441</v>
      </c>
      <c r="K1871">
        <v>1480896249</v>
      </c>
      <c r="L1871" s="10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9"/>
        <v>0</v>
      </c>
      <c r="R1871" s="6" t="e">
        <f t="shared" si="176"/>
        <v>#DIV/0!</v>
      </c>
      <c r="S1871" t="str">
        <f t="shared" si="177"/>
        <v>games</v>
      </c>
      <c r="T1871" t="str">
        <f t="shared" si="178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4"/>
        <v>42400.178472222222</v>
      </c>
      <c r="K1872">
        <v>1451723535</v>
      </c>
      <c r="L1872" s="10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9"/>
        <v>0.10314285714285715</v>
      </c>
      <c r="R1872" s="6">
        <f t="shared" si="176"/>
        <v>32.81818181818182</v>
      </c>
      <c r="S1872" t="str">
        <f t="shared" si="177"/>
        <v>games</v>
      </c>
      <c r="T1872" t="str">
        <f t="shared" si="178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4"/>
        <v>41963.825243055559</v>
      </c>
      <c r="K1873">
        <v>1413053301</v>
      </c>
      <c r="L1873" s="10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9"/>
        <v>0.7178461538461538</v>
      </c>
      <c r="R1873" s="6">
        <f t="shared" si="176"/>
        <v>49.11578947368421</v>
      </c>
      <c r="S1873" t="str">
        <f t="shared" si="177"/>
        <v>games</v>
      </c>
      <c r="T1873" t="str">
        <f t="shared" si="178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4"/>
        <v>42185.129652777774</v>
      </c>
      <c r="K1874">
        <v>1433041602</v>
      </c>
      <c r="L1874" s="10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9"/>
        <v>1.06E-2</v>
      </c>
      <c r="R1874" s="6">
        <f t="shared" si="176"/>
        <v>16.307692307692307</v>
      </c>
      <c r="S1874" t="str">
        <f t="shared" si="177"/>
        <v>games</v>
      </c>
      <c r="T1874" t="str">
        <f t="shared" si="178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4"/>
        <v>42193.697916666672</v>
      </c>
      <c r="K1875">
        <v>1433861210</v>
      </c>
      <c r="L1875" s="10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9"/>
        <v>4.4999999999999997E-3</v>
      </c>
      <c r="R1875" s="6">
        <f t="shared" si="176"/>
        <v>18</v>
      </c>
      <c r="S1875" t="str">
        <f t="shared" si="177"/>
        <v>games</v>
      </c>
      <c r="T1875" t="str">
        <f t="shared" si="178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4"/>
        <v>42549.969131944439</v>
      </c>
      <c r="K1876">
        <v>1465427733</v>
      </c>
      <c r="L1876" s="10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9"/>
        <v>1.6249999999999999E-4</v>
      </c>
      <c r="R1876" s="6">
        <f t="shared" si="176"/>
        <v>13</v>
      </c>
      <c r="S1876" t="str">
        <f t="shared" si="177"/>
        <v>games</v>
      </c>
      <c r="T1876" t="str">
        <f t="shared" si="178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4"/>
        <v>42588.899398148147</v>
      </c>
      <c r="K1877">
        <v>1465335308</v>
      </c>
      <c r="L1877" s="10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9"/>
        <v>5.1000000000000004E-3</v>
      </c>
      <c r="R1877" s="6">
        <f t="shared" si="176"/>
        <v>17</v>
      </c>
      <c r="S1877" t="str">
        <f t="shared" si="177"/>
        <v>games</v>
      </c>
      <c r="T1877" t="str">
        <f t="shared" si="178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4"/>
        <v>41806.284780092588</v>
      </c>
      <c r="K1878">
        <v>1400309405</v>
      </c>
      <c r="L1878" s="10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9"/>
        <v>0</v>
      </c>
      <c r="R1878" s="6" t="e">
        <f t="shared" si="176"/>
        <v>#DIV/0!</v>
      </c>
      <c r="S1878" t="str">
        <f t="shared" si="177"/>
        <v>games</v>
      </c>
      <c r="T1878" t="str">
        <f t="shared" si="178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4"/>
        <v>42064.029224537036</v>
      </c>
      <c r="K1879">
        <v>1422664925</v>
      </c>
      <c r="L1879" s="10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9"/>
        <v>0</v>
      </c>
      <c r="R1879" s="6" t="e">
        <f t="shared" si="176"/>
        <v>#DIV/0!</v>
      </c>
      <c r="S1879" t="str">
        <f t="shared" si="177"/>
        <v>games</v>
      </c>
      <c r="T1879" t="str">
        <f t="shared" si="178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4"/>
        <v>41803.008738425924</v>
      </c>
      <c r="K1880">
        <v>1400026355</v>
      </c>
      <c r="L1880" s="10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9"/>
        <v>0</v>
      </c>
      <c r="R1880" s="6" t="e">
        <f t="shared" si="176"/>
        <v>#DIV/0!</v>
      </c>
      <c r="S1880" t="str">
        <f t="shared" si="177"/>
        <v>games</v>
      </c>
      <c r="T1880" t="str">
        <f t="shared" si="178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4"/>
        <v>42443.607974537037</v>
      </c>
      <c r="K1881">
        <v>1455377729</v>
      </c>
      <c r="L1881" s="10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9"/>
        <v>1.1999999999999999E-3</v>
      </c>
      <c r="R1881" s="6">
        <f t="shared" si="176"/>
        <v>3</v>
      </c>
      <c r="S1881" t="str">
        <f t="shared" si="177"/>
        <v>games</v>
      </c>
      <c r="T1881" t="str">
        <f t="shared" si="178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4"/>
        <v>42459.525231481486</v>
      </c>
      <c r="K1882">
        <v>1456839380</v>
      </c>
      <c r="L1882" s="10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9"/>
        <v>0.20080000000000001</v>
      </c>
      <c r="R1882" s="6">
        <f t="shared" si="176"/>
        <v>41.833333333333336</v>
      </c>
      <c r="S1882" t="str">
        <f t="shared" si="177"/>
        <v>games</v>
      </c>
      <c r="T1882" t="str">
        <f t="shared" si="178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4"/>
        <v>42073.110983796301</v>
      </c>
      <c r="K1883">
        <v>1423366789</v>
      </c>
      <c r="L1883" s="10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9"/>
        <v>1.726845</v>
      </c>
      <c r="R1883" s="6">
        <f t="shared" si="176"/>
        <v>49.338428571428572</v>
      </c>
      <c r="S1883" t="str">
        <f t="shared" si="177"/>
        <v>music</v>
      </c>
      <c r="T1883" t="str">
        <f t="shared" si="178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4"/>
        <v>41100.991666666669</v>
      </c>
      <c r="K1884">
        <v>1339109212</v>
      </c>
      <c r="L1884" s="10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9"/>
        <v>1.008955223880597</v>
      </c>
      <c r="R1884" s="6">
        <f t="shared" si="176"/>
        <v>41.728395061728392</v>
      </c>
      <c r="S1884" t="str">
        <f t="shared" si="177"/>
        <v>music</v>
      </c>
      <c r="T1884" t="str">
        <f t="shared" si="178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4"/>
        <v>41007.906342592592</v>
      </c>
      <c r="K1885">
        <v>1331333108</v>
      </c>
      <c r="L1885" s="10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9"/>
        <v>1.0480480480480481</v>
      </c>
      <c r="R1885" s="6">
        <f t="shared" si="176"/>
        <v>32.71875</v>
      </c>
      <c r="S1885" t="str">
        <f t="shared" si="177"/>
        <v>music</v>
      </c>
      <c r="T1885" t="str">
        <f t="shared" si="178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4"/>
        <v>41240.5</v>
      </c>
      <c r="K1886">
        <v>1350967535</v>
      </c>
      <c r="L1886" s="10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9"/>
        <v>1.351</v>
      </c>
      <c r="R1886" s="6">
        <f t="shared" si="176"/>
        <v>51.96153846153846</v>
      </c>
      <c r="S1886" t="str">
        <f t="shared" si="177"/>
        <v>music</v>
      </c>
      <c r="T1886" t="str">
        <f t="shared" si="178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4"/>
        <v>41131.916666666664</v>
      </c>
      <c r="K1887">
        <v>1341800110</v>
      </c>
      <c r="L1887" s="10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9"/>
        <v>1.1632786885245903</v>
      </c>
      <c r="R1887" s="6">
        <f t="shared" si="176"/>
        <v>50.685714285714283</v>
      </c>
      <c r="S1887" t="str">
        <f t="shared" si="177"/>
        <v>music</v>
      </c>
      <c r="T1887" t="str">
        <f t="shared" si="178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4"/>
        <v>41955.94835648148</v>
      </c>
      <c r="K1888">
        <v>1413236738</v>
      </c>
      <c r="L1888" s="10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9"/>
        <v>1.0208333333333333</v>
      </c>
      <c r="R1888" s="6">
        <f t="shared" si="176"/>
        <v>42.241379310344826</v>
      </c>
      <c r="S1888" t="str">
        <f t="shared" si="177"/>
        <v>music</v>
      </c>
      <c r="T1888" t="str">
        <f t="shared" si="178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4"/>
        <v>42341.895833333328</v>
      </c>
      <c r="K1889">
        <v>1447614732</v>
      </c>
      <c r="L1889" s="10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9"/>
        <v>1.1116666666666666</v>
      </c>
      <c r="R1889" s="6">
        <f t="shared" si="176"/>
        <v>416.875</v>
      </c>
      <c r="S1889" t="str">
        <f t="shared" si="177"/>
        <v>music</v>
      </c>
      <c r="T1889" t="str">
        <f t="shared" si="178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4"/>
        <v>40330.207638888889</v>
      </c>
      <c r="K1890">
        <v>1272692732</v>
      </c>
      <c r="L1890" s="10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9"/>
        <v>1.6608000000000001</v>
      </c>
      <c r="R1890" s="6">
        <f t="shared" si="176"/>
        <v>46.651685393258425</v>
      </c>
      <c r="S1890" t="str">
        <f t="shared" si="177"/>
        <v>music</v>
      </c>
      <c r="T1890" t="str">
        <f t="shared" si="178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4"/>
        <v>41344.751689814817</v>
      </c>
      <c r="K1891">
        <v>1359140546</v>
      </c>
      <c r="L1891" s="10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9"/>
        <v>1.0660000000000001</v>
      </c>
      <c r="R1891" s="6">
        <f t="shared" si="176"/>
        <v>48.454545454545453</v>
      </c>
      <c r="S1891" t="str">
        <f t="shared" si="177"/>
        <v>music</v>
      </c>
      <c r="T1891" t="str">
        <f t="shared" si="178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4"/>
        <v>41258.786203703705</v>
      </c>
      <c r="K1892">
        <v>1353005528</v>
      </c>
      <c r="L1892" s="10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9"/>
        <v>1.4458441666666668</v>
      </c>
      <c r="R1892" s="6">
        <f t="shared" si="176"/>
        <v>70.5289837398374</v>
      </c>
      <c r="S1892" t="str">
        <f t="shared" si="177"/>
        <v>music</v>
      </c>
      <c r="T1892" t="str">
        <f t="shared" si="178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4"/>
        <v>40381.25</v>
      </c>
      <c r="K1893">
        <v>1275851354</v>
      </c>
      <c r="L1893" s="10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9"/>
        <v>1.0555000000000001</v>
      </c>
      <c r="R1893" s="6">
        <f t="shared" si="176"/>
        <v>87.958333333333329</v>
      </c>
      <c r="S1893" t="str">
        <f t="shared" si="177"/>
        <v>music</v>
      </c>
      <c r="T1893" t="str">
        <f t="shared" si="178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4"/>
        <v>40701.637511574074</v>
      </c>
      <c r="K1894">
        <v>1304867881</v>
      </c>
      <c r="L1894" s="10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9"/>
        <v>1.3660000000000001</v>
      </c>
      <c r="R1894" s="6">
        <f t="shared" si="176"/>
        <v>26.26923076923077</v>
      </c>
      <c r="S1894" t="str">
        <f t="shared" si="177"/>
        <v>music</v>
      </c>
      <c r="T1894" t="str">
        <f t="shared" si="178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4"/>
        <v>40649.165972222225</v>
      </c>
      <c r="K1895">
        <v>1301524585</v>
      </c>
      <c r="L1895" s="10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9"/>
        <v>1.04</v>
      </c>
      <c r="R1895" s="6">
        <f t="shared" si="176"/>
        <v>57.777777777777779</v>
      </c>
      <c r="S1895" t="str">
        <f t="shared" si="177"/>
        <v>music</v>
      </c>
      <c r="T1895" t="str">
        <f t="shared" si="178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4"/>
        <v>40951.904895833337</v>
      </c>
      <c r="K1896">
        <v>1326404583</v>
      </c>
      <c r="L1896" s="10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9"/>
        <v>1.145</v>
      </c>
      <c r="R1896" s="6">
        <f t="shared" si="176"/>
        <v>57.25</v>
      </c>
      <c r="S1896" t="str">
        <f t="shared" si="177"/>
        <v>music</v>
      </c>
      <c r="T1896" t="str">
        <f t="shared" si="178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4"/>
        <v>42297.746782407412</v>
      </c>
      <c r="K1897">
        <v>1442771722</v>
      </c>
      <c r="L1897" s="10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9"/>
        <v>1.0171957671957672</v>
      </c>
      <c r="R1897" s="6">
        <f t="shared" si="176"/>
        <v>196.34042553191489</v>
      </c>
      <c r="S1897" t="str">
        <f t="shared" si="177"/>
        <v>music</v>
      </c>
      <c r="T1897" t="str">
        <f t="shared" si="178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4"/>
        <v>41011.710243055553</v>
      </c>
      <c r="K1898">
        <v>1331658165</v>
      </c>
      <c r="L1898" s="10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9"/>
        <v>1.2394678492239468</v>
      </c>
      <c r="R1898" s="6">
        <f t="shared" si="176"/>
        <v>43</v>
      </c>
      <c r="S1898" t="str">
        <f t="shared" si="177"/>
        <v>music</v>
      </c>
      <c r="T1898" t="str">
        <f t="shared" si="178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4"/>
        <v>41702.875</v>
      </c>
      <c r="K1899">
        <v>1392040806</v>
      </c>
      <c r="L1899" s="10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9"/>
        <v>1.0245669291338582</v>
      </c>
      <c r="R1899" s="6">
        <f t="shared" si="176"/>
        <v>35.551912568306008</v>
      </c>
      <c r="S1899" t="str">
        <f t="shared" si="177"/>
        <v>music</v>
      </c>
      <c r="T1899" t="str">
        <f t="shared" si="178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4"/>
        <v>42401.75</v>
      </c>
      <c r="K1900">
        <v>1451277473</v>
      </c>
      <c r="L1900" s="10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9"/>
        <v>1.4450000000000001</v>
      </c>
      <c r="R1900" s="6">
        <f t="shared" si="176"/>
        <v>68.80952380952381</v>
      </c>
      <c r="S1900" t="str">
        <f t="shared" si="177"/>
        <v>music</v>
      </c>
      <c r="T1900" t="str">
        <f t="shared" si="178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4"/>
        <v>42088.90006944444</v>
      </c>
      <c r="K1901">
        <v>1424730966</v>
      </c>
      <c r="L1901" s="10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9"/>
        <v>1.3333333333333333</v>
      </c>
      <c r="R1901" s="6">
        <f t="shared" si="176"/>
        <v>28.571428571428573</v>
      </c>
      <c r="S1901" t="str">
        <f t="shared" si="177"/>
        <v>music</v>
      </c>
      <c r="T1901" t="str">
        <f t="shared" si="178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4"/>
        <v>41188.415972222225</v>
      </c>
      <c r="K1902">
        <v>1347137731</v>
      </c>
      <c r="L1902" s="10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9"/>
        <v>1.0936440000000001</v>
      </c>
      <c r="R1902" s="6">
        <f t="shared" si="176"/>
        <v>50.631666666666668</v>
      </c>
      <c r="S1902" t="str">
        <f t="shared" si="177"/>
        <v>music</v>
      </c>
      <c r="T1902" t="str">
        <f t="shared" si="178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4"/>
        <v>42146.541666666672</v>
      </c>
      <c r="K1903">
        <v>1429707729</v>
      </c>
      <c r="L1903" s="10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9"/>
        <v>2.696969696969697E-2</v>
      </c>
      <c r="R1903" s="6">
        <f t="shared" si="176"/>
        <v>106.8</v>
      </c>
      <c r="S1903" t="str">
        <f t="shared" si="177"/>
        <v>technology</v>
      </c>
      <c r="T1903" t="str">
        <f t="shared" si="178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4"/>
        <v>42067.789895833332</v>
      </c>
      <c r="K1904">
        <v>1422903447</v>
      </c>
      <c r="L1904" s="10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9"/>
        <v>1.2E-2</v>
      </c>
      <c r="R1904" s="6">
        <f t="shared" si="176"/>
        <v>4</v>
      </c>
      <c r="S1904" t="str">
        <f t="shared" si="177"/>
        <v>technology</v>
      </c>
      <c r="T1904" t="str">
        <f t="shared" si="178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4"/>
        <v>42762.770729166667</v>
      </c>
      <c r="K1905">
        <v>1480357791</v>
      </c>
      <c r="L1905" s="10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9"/>
        <v>0.46600000000000003</v>
      </c>
      <c r="R1905" s="6">
        <f t="shared" si="176"/>
        <v>34.097560975609753</v>
      </c>
      <c r="S1905" t="str">
        <f t="shared" si="177"/>
        <v>technology</v>
      </c>
      <c r="T1905" t="str">
        <f t="shared" si="178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4"/>
        <v>42371.685428240744</v>
      </c>
      <c r="K1906">
        <v>1447864021</v>
      </c>
      <c r="L1906" s="10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9"/>
        <v>1E-3</v>
      </c>
      <c r="R1906" s="6">
        <f t="shared" si="176"/>
        <v>25</v>
      </c>
      <c r="S1906" t="str">
        <f t="shared" si="177"/>
        <v>technology</v>
      </c>
      <c r="T1906" t="str">
        <f t="shared" si="178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4"/>
        <v>41889.925856481481</v>
      </c>
      <c r="K1907">
        <v>1407535994</v>
      </c>
      <c r="L1907" s="10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9"/>
        <v>1.6800000000000001E-3</v>
      </c>
      <c r="R1907" s="6">
        <f t="shared" si="176"/>
        <v>10.5</v>
      </c>
      <c r="S1907" t="str">
        <f t="shared" si="177"/>
        <v>technology</v>
      </c>
      <c r="T1907" t="str">
        <f t="shared" si="178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4"/>
        <v>42544.671099537038</v>
      </c>
      <c r="K1908">
        <v>1464105983</v>
      </c>
      <c r="L1908" s="10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9"/>
        <v>0.42759999999999998</v>
      </c>
      <c r="R1908" s="6">
        <f t="shared" si="176"/>
        <v>215.95959595959596</v>
      </c>
      <c r="S1908" t="str">
        <f t="shared" si="177"/>
        <v>technology</v>
      </c>
      <c r="T1908" t="str">
        <f t="shared" si="178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4"/>
        <v>41782.587094907409</v>
      </c>
      <c r="K1909">
        <v>1399557925</v>
      </c>
      <c r="L1909" s="10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9"/>
        <v>2.8333333333333335E-3</v>
      </c>
      <c r="R1909" s="6">
        <f t="shared" si="176"/>
        <v>21.25</v>
      </c>
      <c r="S1909" t="str">
        <f t="shared" si="177"/>
        <v>technology</v>
      </c>
      <c r="T1909" t="str">
        <f t="shared" si="178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4"/>
        <v>42733.917824074073</v>
      </c>
      <c r="K1910">
        <v>1480456900</v>
      </c>
      <c r="L1910" s="10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9"/>
        <v>1.7319999999999999E-2</v>
      </c>
      <c r="R1910" s="6">
        <f t="shared" si="176"/>
        <v>108.25</v>
      </c>
      <c r="S1910" t="str">
        <f t="shared" si="177"/>
        <v>technology</v>
      </c>
      <c r="T1910" t="str">
        <f t="shared" si="178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4"/>
        <v>41935.429155092592</v>
      </c>
      <c r="K1911">
        <v>1411467479</v>
      </c>
      <c r="L1911" s="10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9"/>
        <v>0.14111428571428572</v>
      </c>
      <c r="R1911" s="6">
        <f t="shared" si="176"/>
        <v>129.97368421052633</v>
      </c>
      <c r="S1911" t="str">
        <f t="shared" si="177"/>
        <v>technology</v>
      </c>
      <c r="T1911" t="str">
        <f t="shared" si="178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4"/>
        <v>42308.947916666672</v>
      </c>
      <c r="K1912">
        <v>1442531217</v>
      </c>
      <c r="L1912" s="10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9"/>
        <v>0.39395294117647056</v>
      </c>
      <c r="R1912" s="6">
        <f t="shared" si="176"/>
        <v>117.49473684210527</v>
      </c>
      <c r="S1912" t="str">
        <f t="shared" si="177"/>
        <v>technology</v>
      </c>
      <c r="T1912" t="str">
        <f t="shared" si="178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4"/>
        <v>41860.033958333333</v>
      </c>
      <c r="K1913">
        <v>1404953334</v>
      </c>
      <c r="L1913" s="10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9"/>
        <v>2.3529411764705883E-4</v>
      </c>
      <c r="R1913" s="6">
        <f t="shared" si="176"/>
        <v>10</v>
      </c>
      <c r="S1913" t="str">
        <f t="shared" si="177"/>
        <v>technology</v>
      </c>
      <c r="T1913" t="str">
        <f t="shared" si="178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4"/>
        <v>42159.226388888885</v>
      </c>
      <c r="K1914">
        <v>1430803560</v>
      </c>
      <c r="L1914" s="10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9"/>
        <v>0.59299999999999997</v>
      </c>
      <c r="R1914" s="6">
        <f t="shared" si="176"/>
        <v>70.595238095238102</v>
      </c>
      <c r="S1914" t="str">
        <f t="shared" si="177"/>
        <v>technology</v>
      </c>
      <c r="T1914" t="str">
        <f t="shared" si="178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4"/>
        <v>41920.511319444442</v>
      </c>
      <c r="K1915">
        <v>1410178578</v>
      </c>
      <c r="L1915" s="10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9"/>
        <v>1.3270833333333334E-2</v>
      </c>
      <c r="R1915" s="6">
        <f t="shared" si="176"/>
        <v>24.5</v>
      </c>
      <c r="S1915" t="str">
        <f t="shared" si="177"/>
        <v>technology</v>
      </c>
      <c r="T1915" t="str">
        <f t="shared" si="178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4"/>
        <v>41944.165972222225</v>
      </c>
      <c r="K1916">
        <v>1413519073</v>
      </c>
      <c r="L1916" s="10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9"/>
        <v>9.0090090090090086E-2</v>
      </c>
      <c r="R1916" s="6">
        <f t="shared" si="176"/>
        <v>30</v>
      </c>
      <c r="S1916" t="str">
        <f t="shared" si="177"/>
        <v>technology</v>
      </c>
      <c r="T1916" t="str">
        <f t="shared" si="178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4"/>
        <v>41884.04886574074</v>
      </c>
      <c r="K1917">
        <v>1407892222</v>
      </c>
      <c r="L1917" s="10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9"/>
        <v>1.6E-2</v>
      </c>
      <c r="R1917" s="6">
        <f t="shared" si="176"/>
        <v>2</v>
      </c>
      <c r="S1917" t="str">
        <f t="shared" si="177"/>
        <v>technology</v>
      </c>
      <c r="T1917" t="str">
        <f t="shared" si="178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4"/>
        <v>42681.758969907409</v>
      </c>
      <c r="K1918">
        <v>1476378775</v>
      </c>
      <c r="L1918" s="10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9"/>
        <v>5.1000000000000004E-3</v>
      </c>
      <c r="R1918" s="6">
        <f t="shared" si="176"/>
        <v>17</v>
      </c>
      <c r="S1918" t="str">
        <f t="shared" si="177"/>
        <v>technology</v>
      </c>
      <c r="T1918" t="str">
        <f t="shared" si="178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4"/>
        <v>42776.270057870366</v>
      </c>
      <c r="K1919">
        <v>1484116133</v>
      </c>
      <c r="L1919" s="10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9"/>
        <v>0.52570512820512816</v>
      </c>
      <c r="R1919" s="6">
        <f t="shared" si="176"/>
        <v>2928.9285714285716</v>
      </c>
      <c r="S1919" t="str">
        <f t="shared" si="177"/>
        <v>technology</v>
      </c>
      <c r="T1919" t="str">
        <f t="shared" si="178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4"/>
        <v>41863.789942129632</v>
      </c>
      <c r="K1920">
        <v>1404845851</v>
      </c>
      <c r="L1920" s="10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9"/>
        <v>1.04E-2</v>
      </c>
      <c r="R1920" s="6">
        <f t="shared" si="176"/>
        <v>28.888888888888889</v>
      </c>
      <c r="S1920" t="str">
        <f t="shared" si="177"/>
        <v>technology</v>
      </c>
      <c r="T1920" t="str">
        <f t="shared" si="178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4"/>
        <v>42143.875567129624</v>
      </c>
      <c r="K1921">
        <v>1429477249</v>
      </c>
      <c r="L1921" s="10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9"/>
        <v>0.47399999999999998</v>
      </c>
      <c r="R1921" s="6">
        <f t="shared" si="176"/>
        <v>29.625</v>
      </c>
      <c r="S1921" t="str">
        <f t="shared" si="177"/>
        <v>technology</v>
      </c>
      <c r="T1921" t="str">
        <f t="shared" si="178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ref="J1922:J1985" si="180">(((I1922/60)/60)/24)+DATE(1970,1,1)</f>
        <v>42298.958333333328</v>
      </c>
      <c r="K1922">
        <v>1443042061</v>
      </c>
      <c r="L1922" s="10">
        <f t="shared" ref="L1922:L1985" si="181"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9"/>
        <v>0.43030000000000002</v>
      </c>
      <c r="R1922" s="6">
        <f t="shared" ref="R1922:R1985" si="182">E1922/N1922</f>
        <v>40.980952380952381</v>
      </c>
      <c r="S1922" t="str">
        <f t="shared" ref="S1922:S1985" si="183">LEFT(P1922,SEARCH("/",P1922)-1)</f>
        <v>technology</v>
      </c>
      <c r="T1922" t="str">
        <f t="shared" ref="T1922:T1985" si="184">RIGHT(P1922,LEN(P1922)-SEARCH("/",P1922))</f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si="180"/>
        <v>41104.221562500003</v>
      </c>
      <c r="K1923">
        <v>1339651143</v>
      </c>
      <c r="L1923" s="10">
        <f t="shared" si="181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5">IF(D1923=0,0%,(E1923/D1923))</f>
        <v>1.3680000000000001</v>
      </c>
      <c r="R1923" s="6">
        <f t="shared" si="182"/>
        <v>54</v>
      </c>
      <c r="S1923" t="str">
        <f t="shared" si="183"/>
        <v>music</v>
      </c>
      <c r="T1923" t="str">
        <f t="shared" si="184"/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0"/>
        <v>41620.255868055552</v>
      </c>
      <c r="K1924">
        <v>1384236507</v>
      </c>
      <c r="L1924" s="10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5"/>
        <v>1.1555</v>
      </c>
      <c r="R1924" s="6">
        <f t="shared" si="182"/>
        <v>36.109375</v>
      </c>
      <c r="S1924" t="str">
        <f t="shared" si="183"/>
        <v>music</v>
      </c>
      <c r="T1924" t="str">
        <f t="shared" si="184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0"/>
        <v>40813.207638888889</v>
      </c>
      <c r="K1925">
        <v>1313612532</v>
      </c>
      <c r="L1925" s="10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5"/>
        <v>2.4079999999999999</v>
      </c>
      <c r="R1925" s="6">
        <f t="shared" si="182"/>
        <v>23.153846153846153</v>
      </c>
      <c r="S1925" t="str">
        <f t="shared" si="183"/>
        <v>music</v>
      </c>
      <c r="T1925" t="str">
        <f t="shared" si="184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0"/>
        <v>41654.814583333333</v>
      </c>
      <c r="K1926">
        <v>1387390555</v>
      </c>
      <c r="L1926" s="10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5"/>
        <v>1.1439999999999999</v>
      </c>
      <c r="R1926" s="6">
        <f t="shared" si="182"/>
        <v>104</v>
      </c>
      <c r="S1926" t="str">
        <f t="shared" si="183"/>
        <v>music</v>
      </c>
      <c r="T1926" t="str">
        <f t="shared" si="184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0"/>
        <v>41558</v>
      </c>
      <c r="K1927">
        <v>1379540288</v>
      </c>
      <c r="L1927" s="10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5"/>
        <v>1.1033333333333333</v>
      </c>
      <c r="R1927" s="6">
        <f t="shared" si="182"/>
        <v>31.826923076923077</v>
      </c>
      <c r="S1927" t="str">
        <f t="shared" si="183"/>
        <v>music</v>
      </c>
      <c r="T1927" t="str">
        <f t="shared" si="184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0"/>
        <v>40484.018055555556</v>
      </c>
      <c r="K1928">
        <v>1286319256</v>
      </c>
      <c r="L1928" s="10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5"/>
        <v>1.9537933333333333</v>
      </c>
      <c r="R1928" s="6">
        <f t="shared" si="182"/>
        <v>27.3896261682243</v>
      </c>
      <c r="S1928" t="str">
        <f t="shared" si="183"/>
        <v>music</v>
      </c>
      <c r="T1928" t="str">
        <f t="shared" si="184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0"/>
        <v>40976.207638888889</v>
      </c>
      <c r="K1929">
        <v>1329856839</v>
      </c>
      <c r="L1929" s="10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5"/>
        <v>1.0333333333333334</v>
      </c>
      <c r="R1929" s="6">
        <f t="shared" si="182"/>
        <v>56.363636363636367</v>
      </c>
      <c r="S1929" t="str">
        <f t="shared" si="183"/>
        <v>music</v>
      </c>
      <c r="T1929" t="str">
        <f t="shared" si="184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0"/>
        <v>41401.648078703707</v>
      </c>
      <c r="K1930">
        <v>1365348794</v>
      </c>
      <c r="L1930" s="10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5"/>
        <v>1.031372549019608</v>
      </c>
      <c r="R1930" s="6">
        <f t="shared" si="182"/>
        <v>77.352941176470594</v>
      </c>
      <c r="S1930" t="str">
        <f t="shared" si="183"/>
        <v>music</v>
      </c>
      <c r="T1930" t="str">
        <f t="shared" si="184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0"/>
        <v>40729.021597222221</v>
      </c>
      <c r="K1931">
        <v>1306197066</v>
      </c>
      <c r="L1931" s="10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5"/>
        <v>1.003125</v>
      </c>
      <c r="R1931" s="6">
        <f t="shared" si="182"/>
        <v>42.8</v>
      </c>
      <c r="S1931" t="str">
        <f t="shared" si="183"/>
        <v>music</v>
      </c>
      <c r="T1931" t="str">
        <f t="shared" si="184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0"/>
        <v>41462.558819444443</v>
      </c>
      <c r="K1932">
        <v>1368019482</v>
      </c>
      <c r="L1932" s="10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5"/>
        <v>1.27</v>
      </c>
      <c r="R1932" s="6">
        <f t="shared" si="182"/>
        <v>48.846153846153847</v>
      </c>
      <c r="S1932" t="str">
        <f t="shared" si="183"/>
        <v>music</v>
      </c>
      <c r="T1932" t="str">
        <f t="shared" si="184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0"/>
        <v>41051.145833333336</v>
      </c>
      <c r="K1933">
        <v>1336512309</v>
      </c>
      <c r="L1933" s="10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5"/>
        <v>1.20601</v>
      </c>
      <c r="R1933" s="6">
        <f t="shared" si="182"/>
        <v>48.240400000000001</v>
      </c>
      <c r="S1933" t="str">
        <f t="shared" si="183"/>
        <v>music</v>
      </c>
      <c r="T1933" t="str">
        <f t="shared" si="184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0"/>
        <v>40932.809872685182</v>
      </c>
      <c r="K1934">
        <v>1325618773</v>
      </c>
      <c r="L1934" s="10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5"/>
        <v>1.0699047619047619</v>
      </c>
      <c r="R1934" s="6">
        <f t="shared" si="182"/>
        <v>70.212500000000006</v>
      </c>
      <c r="S1934" t="str">
        <f t="shared" si="183"/>
        <v>music</v>
      </c>
      <c r="T1934" t="str">
        <f t="shared" si="184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0"/>
        <v>41909.130868055552</v>
      </c>
      <c r="K1935">
        <v>1409195307</v>
      </c>
      <c r="L1935" s="10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5"/>
        <v>1.7243333333333333</v>
      </c>
      <c r="R1935" s="6">
        <f t="shared" si="182"/>
        <v>94.054545454545448</v>
      </c>
      <c r="S1935" t="str">
        <f t="shared" si="183"/>
        <v>music</v>
      </c>
      <c r="T1935" t="str">
        <f t="shared" si="184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0"/>
        <v>40902.208333333336</v>
      </c>
      <c r="K1936">
        <v>1321649321</v>
      </c>
      <c r="L1936" s="10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5"/>
        <v>1.2362</v>
      </c>
      <c r="R1936" s="6">
        <f t="shared" si="182"/>
        <v>80.272727272727266</v>
      </c>
      <c r="S1936" t="str">
        <f t="shared" si="183"/>
        <v>music</v>
      </c>
      <c r="T1936" t="str">
        <f t="shared" si="184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0"/>
        <v>41811.207638888889</v>
      </c>
      <c r="K1937">
        <v>1400106171</v>
      </c>
      <c r="L1937" s="10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5"/>
        <v>1.0840000000000001</v>
      </c>
      <c r="R1937" s="6">
        <f t="shared" si="182"/>
        <v>54.2</v>
      </c>
      <c r="S1937" t="str">
        <f t="shared" si="183"/>
        <v>music</v>
      </c>
      <c r="T1937" t="str">
        <f t="shared" si="184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0"/>
        <v>40883.249305555553</v>
      </c>
      <c r="K1938">
        <v>1320528070</v>
      </c>
      <c r="L1938" s="10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5"/>
        <v>1.1652013333333333</v>
      </c>
      <c r="R1938" s="6">
        <f t="shared" si="182"/>
        <v>60.26903448275862</v>
      </c>
      <c r="S1938" t="str">
        <f t="shared" si="183"/>
        <v>music</v>
      </c>
      <c r="T1938" t="str">
        <f t="shared" si="184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0"/>
        <v>41075.165972222225</v>
      </c>
      <c r="K1939">
        <v>1338346281</v>
      </c>
      <c r="L1939" s="10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5"/>
        <v>1.8724499999999999</v>
      </c>
      <c r="R1939" s="6">
        <f t="shared" si="182"/>
        <v>38.740344827586206</v>
      </c>
      <c r="S1939" t="str">
        <f t="shared" si="183"/>
        <v>music</v>
      </c>
      <c r="T1939" t="str">
        <f t="shared" si="184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0"/>
        <v>41457.208333333336</v>
      </c>
      <c r="K1940">
        <v>1370067231</v>
      </c>
      <c r="L1940" s="10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5"/>
        <v>1.1593333333333333</v>
      </c>
      <c r="R1940" s="6">
        <f t="shared" si="182"/>
        <v>152.54385964912279</v>
      </c>
      <c r="S1940" t="str">
        <f t="shared" si="183"/>
        <v>music</v>
      </c>
      <c r="T1940" t="str">
        <f t="shared" si="184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0"/>
        <v>41343.943379629629</v>
      </c>
      <c r="K1941">
        <v>1360366708</v>
      </c>
      <c r="L1941" s="10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5"/>
        <v>1.107</v>
      </c>
      <c r="R1941" s="6">
        <f t="shared" si="182"/>
        <v>115.3125</v>
      </c>
      <c r="S1941" t="str">
        <f t="shared" si="183"/>
        <v>music</v>
      </c>
      <c r="T1941" t="str">
        <f t="shared" si="184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0"/>
        <v>40709.165972222225</v>
      </c>
      <c r="K1942">
        <v>1304770233</v>
      </c>
      <c r="L1942" s="10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5"/>
        <v>1.7092307692307693</v>
      </c>
      <c r="R1942" s="6">
        <f t="shared" si="182"/>
        <v>35.838709677419352</v>
      </c>
      <c r="S1942" t="str">
        <f t="shared" si="183"/>
        <v>music</v>
      </c>
      <c r="T1942" t="str">
        <f t="shared" si="184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0"/>
        <v>41774.290868055556</v>
      </c>
      <c r="K1943">
        <v>1397545131</v>
      </c>
      <c r="L1943" s="10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5"/>
        <v>1.2611835600000001</v>
      </c>
      <c r="R1943" s="6">
        <f t="shared" si="182"/>
        <v>64.570118779438872</v>
      </c>
      <c r="S1943" t="str">
        <f t="shared" si="183"/>
        <v>technology</v>
      </c>
      <c r="T1943" t="str">
        <f t="shared" si="184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0"/>
        <v>40728.828009259261</v>
      </c>
      <c r="K1944">
        <v>1302033140</v>
      </c>
      <c r="L1944" s="10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5"/>
        <v>1.3844033333333334</v>
      </c>
      <c r="R1944" s="6">
        <f t="shared" si="182"/>
        <v>87.436000000000007</v>
      </c>
      <c r="S1944" t="str">
        <f t="shared" si="183"/>
        <v>technology</v>
      </c>
      <c r="T1944" t="str">
        <f t="shared" si="184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0"/>
        <v>42593.269861111112</v>
      </c>
      <c r="K1945">
        <v>1467008916</v>
      </c>
      <c r="L1945" s="10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5"/>
        <v>17.052499999999998</v>
      </c>
      <c r="R1945" s="6">
        <f t="shared" si="182"/>
        <v>68.815577078288939</v>
      </c>
      <c r="S1945" t="str">
        <f t="shared" si="183"/>
        <v>technology</v>
      </c>
      <c r="T1945" t="str">
        <f t="shared" si="184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0"/>
        <v>41760.584374999999</v>
      </c>
      <c r="K1946">
        <v>1396360890</v>
      </c>
      <c r="L1946" s="10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5"/>
        <v>7.8805550000000002</v>
      </c>
      <c r="R1946" s="6">
        <f t="shared" si="182"/>
        <v>176.200223588597</v>
      </c>
      <c r="S1946" t="str">
        <f t="shared" si="183"/>
        <v>technology</v>
      </c>
      <c r="T1946" t="str">
        <f t="shared" si="184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0"/>
        <v>42197.251828703709</v>
      </c>
      <c r="K1947">
        <v>1433224958</v>
      </c>
      <c r="L1947" s="10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5"/>
        <v>3.4801799999999998</v>
      </c>
      <c r="R1947" s="6">
        <f t="shared" si="182"/>
        <v>511.79117647058825</v>
      </c>
      <c r="S1947" t="str">
        <f t="shared" si="183"/>
        <v>technology</v>
      </c>
      <c r="T1947" t="str">
        <f t="shared" si="184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0"/>
        <v>41749.108344907407</v>
      </c>
      <c r="K1948">
        <v>1392780961</v>
      </c>
      <c r="L1948" s="10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5"/>
        <v>1.4974666666666667</v>
      </c>
      <c r="R1948" s="6">
        <f t="shared" si="182"/>
        <v>160.44285714285715</v>
      </c>
      <c r="S1948" t="str">
        <f t="shared" si="183"/>
        <v>technology</v>
      </c>
      <c r="T1948" t="str">
        <f t="shared" si="184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0"/>
        <v>40140.249305555553</v>
      </c>
      <c r="K1949">
        <v>1255730520</v>
      </c>
      <c r="L1949" s="10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5"/>
        <v>1.0063375000000001</v>
      </c>
      <c r="R1949" s="6">
        <f t="shared" si="182"/>
        <v>35.003043478260871</v>
      </c>
      <c r="S1949" t="str">
        <f t="shared" si="183"/>
        <v>technology</v>
      </c>
      <c r="T1949" t="str">
        <f t="shared" si="184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0"/>
        <v>42527.709722222222</v>
      </c>
      <c r="K1950">
        <v>1460557809</v>
      </c>
      <c r="L1950" s="10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5"/>
        <v>8.0021100000000001</v>
      </c>
      <c r="R1950" s="6">
        <f t="shared" si="182"/>
        <v>188.50671378091872</v>
      </c>
      <c r="S1950" t="str">
        <f t="shared" si="183"/>
        <v>technology</v>
      </c>
      <c r="T1950" t="str">
        <f t="shared" si="184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0"/>
        <v>41830.423043981478</v>
      </c>
      <c r="K1951">
        <v>1402394951</v>
      </c>
      <c r="L1951" s="10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5"/>
        <v>1.0600260000000001</v>
      </c>
      <c r="R1951" s="6">
        <f t="shared" si="182"/>
        <v>56.204984093319197</v>
      </c>
      <c r="S1951" t="str">
        <f t="shared" si="183"/>
        <v>technology</v>
      </c>
      <c r="T1951" t="str">
        <f t="shared" si="184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0"/>
        <v>40655.181400462963</v>
      </c>
      <c r="K1952">
        <v>1300767673</v>
      </c>
      <c r="L1952" s="10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5"/>
        <v>2.0051866666666669</v>
      </c>
      <c r="R1952" s="6">
        <f t="shared" si="182"/>
        <v>51.3054157782516</v>
      </c>
      <c r="S1952" t="str">
        <f t="shared" si="183"/>
        <v>technology</v>
      </c>
      <c r="T1952" t="str">
        <f t="shared" si="184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0"/>
        <v>42681.462233796294</v>
      </c>
      <c r="K1953">
        <v>1475921137</v>
      </c>
      <c r="L1953" s="10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5"/>
        <v>2.1244399999999999</v>
      </c>
      <c r="R1953" s="6">
        <f t="shared" si="182"/>
        <v>127.36450839328538</v>
      </c>
      <c r="S1953" t="str">
        <f t="shared" si="183"/>
        <v>technology</v>
      </c>
      <c r="T1953" t="str">
        <f t="shared" si="184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0"/>
        <v>41563.60665509259</v>
      </c>
      <c r="K1954">
        <v>1378737215</v>
      </c>
      <c r="L1954" s="10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5"/>
        <v>1.9847237142857144</v>
      </c>
      <c r="R1954" s="6">
        <f t="shared" si="182"/>
        <v>101.85532258064516</v>
      </c>
      <c r="S1954" t="str">
        <f t="shared" si="183"/>
        <v>technology</v>
      </c>
      <c r="T1954" t="str">
        <f t="shared" si="184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0"/>
        <v>40970.125</v>
      </c>
      <c r="K1955">
        <v>1328158065</v>
      </c>
      <c r="L1955" s="10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5"/>
        <v>2.2594666666666665</v>
      </c>
      <c r="R1955" s="6">
        <f t="shared" si="182"/>
        <v>230.55782312925169</v>
      </c>
      <c r="S1955" t="str">
        <f t="shared" si="183"/>
        <v>technology</v>
      </c>
      <c r="T1955" t="str">
        <f t="shared" si="184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0"/>
        <v>42441.208333333328</v>
      </c>
      <c r="K1956">
        <v>1453730176</v>
      </c>
      <c r="L1956" s="10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5"/>
        <v>6.9894800000000004</v>
      </c>
      <c r="R1956" s="6">
        <f t="shared" si="182"/>
        <v>842.10602409638557</v>
      </c>
      <c r="S1956" t="str">
        <f t="shared" si="183"/>
        <v>technology</v>
      </c>
      <c r="T1956" t="str">
        <f t="shared" si="184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0"/>
        <v>41052.791666666664</v>
      </c>
      <c r="K1957">
        <v>1334989881</v>
      </c>
      <c r="L1957" s="10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5"/>
        <v>3.9859528571428569</v>
      </c>
      <c r="R1957" s="6">
        <f t="shared" si="182"/>
        <v>577.27593103448271</v>
      </c>
      <c r="S1957" t="str">
        <f t="shared" si="183"/>
        <v>technology</v>
      </c>
      <c r="T1957" t="str">
        <f t="shared" si="184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0"/>
        <v>42112.882002314815</v>
      </c>
      <c r="K1958">
        <v>1425507005</v>
      </c>
      <c r="L1958" s="10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5"/>
        <v>2.9403333333333332</v>
      </c>
      <c r="R1958" s="6">
        <f t="shared" si="182"/>
        <v>483.34246575342468</v>
      </c>
      <c r="S1958" t="str">
        <f t="shared" si="183"/>
        <v>technology</v>
      </c>
      <c r="T1958" t="str">
        <f t="shared" si="184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0"/>
        <v>41209.098530092589</v>
      </c>
      <c r="K1959">
        <v>1348712513</v>
      </c>
      <c r="L1959" s="10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5"/>
        <v>1.6750470000000002</v>
      </c>
      <c r="R1959" s="6">
        <f t="shared" si="182"/>
        <v>76.138500000000008</v>
      </c>
      <c r="S1959" t="str">
        <f t="shared" si="183"/>
        <v>technology</v>
      </c>
      <c r="T1959" t="str">
        <f t="shared" si="184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0"/>
        <v>41356.94630787037</v>
      </c>
      <c r="K1960">
        <v>1361490161</v>
      </c>
      <c r="L1960" s="10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5"/>
        <v>14.355717142857143</v>
      </c>
      <c r="R1960" s="6">
        <f t="shared" si="182"/>
        <v>74.107684365781708</v>
      </c>
      <c r="S1960" t="str">
        <f t="shared" si="183"/>
        <v>technology</v>
      </c>
      <c r="T1960" t="str">
        <f t="shared" si="184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0"/>
        <v>41913</v>
      </c>
      <c r="K1961">
        <v>1408565860</v>
      </c>
      <c r="L1961" s="10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5"/>
        <v>1.5673440000000001</v>
      </c>
      <c r="R1961" s="6">
        <f t="shared" si="182"/>
        <v>36.965660377358489</v>
      </c>
      <c r="S1961" t="str">
        <f t="shared" si="183"/>
        <v>technology</v>
      </c>
      <c r="T1961" t="str">
        <f t="shared" si="184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0"/>
        <v>41994.362743055557</v>
      </c>
      <c r="K1962">
        <v>1416559341</v>
      </c>
      <c r="L1962" s="10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5"/>
        <v>1.1790285714285715</v>
      </c>
      <c r="R1962" s="6">
        <f t="shared" si="182"/>
        <v>2500.969696969697</v>
      </c>
      <c r="S1962" t="str">
        <f t="shared" si="183"/>
        <v>technology</v>
      </c>
      <c r="T1962" t="str">
        <f t="shared" si="184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0"/>
        <v>41188.165972222225</v>
      </c>
      <c r="K1963">
        <v>1346042417</v>
      </c>
      <c r="L1963" s="10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5"/>
        <v>11.053811999999999</v>
      </c>
      <c r="R1963" s="6">
        <f t="shared" si="182"/>
        <v>67.690214329454989</v>
      </c>
      <c r="S1963" t="str">
        <f t="shared" si="183"/>
        <v>technology</v>
      </c>
      <c r="T1963" t="str">
        <f t="shared" si="184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0"/>
        <v>41772.780509259261</v>
      </c>
      <c r="K1964">
        <v>1397414636</v>
      </c>
      <c r="L1964" s="10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5"/>
        <v>1.9292499999999999</v>
      </c>
      <c r="R1964" s="6">
        <f t="shared" si="182"/>
        <v>63.04738562091503</v>
      </c>
      <c r="S1964" t="str">
        <f t="shared" si="183"/>
        <v>technology</v>
      </c>
      <c r="T1964" t="str">
        <f t="shared" si="184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0"/>
        <v>41898.429791666669</v>
      </c>
      <c r="K1965">
        <v>1407838734</v>
      </c>
      <c r="L1965" s="10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5"/>
        <v>1.268842105263158</v>
      </c>
      <c r="R1965" s="6">
        <f t="shared" si="182"/>
        <v>117.6</v>
      </c>
      <c r="S1965" t="str">
        <f t="shared" si="183"/>
        <v>technology</v>
      </c>
      <c r="T1965" t="str">
        <f t="shared" si="184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0"/>
        <v>42482.272824074069</v>
      </c>
      <c r="K1966">
        <v>1458714772</v>
      </c>
      <c r="L1966" s="10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5"/>
        <v>2.5957748878923765</v>
      </c>
      <c r="R1966" s="6">
        <f t="shared" si="182"/>
        <v>180.75185011709601</v>
      </c>
      <c r="S1966" t="str">
        <f t="shared" si="183"/>
        <v>technology</v>
      </c>
      <c r="T1966" t="str">
        <f t="shared" si="184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0"/>
        <v>40920.041666666664</v>
      </c>
      <c r="K1967">
        <v>1324433310</v>
      </c>
      <c r="L1967" s="10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5"/>
        <v>2.6227999999999998</v>
      </c>
      <c r="R1967" s="6">
        <f t="shared" si="182"/>
        <v>127.32038834951456</v>
      </c>
      <c r="S1967" t="str">
        <f t="shared" si="183"/>
        <v>technology</v>
      </c>
      <c r="T1967" t="str">
        <f t="shared" si="184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0"/>
        <v>41865.540486111109</v>
      </c>
      <c r="K1968">
        <v>1405429098</v>
      </c>
      <c r="L1968" s="10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5"/>
        <v>2.0674309000000002</v>
      </c>
      <c r="R1968" s="6">
        <f t="shared" si="182"/>
        <v>136.6444745538665</v>
      </c>
      <c r="S1968" t="str">
        <f t="shared" si="183"/>
        <v>technology</v>
      </c>
      <c r="T1968" t="str">
        <f t="shared" si="184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0"/>
        <v>41760.663530092592</v>
      </c>
      <c r="K1969">
        <v>1396367729</v>
      </c>
      <c r="L1969" s="10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5"/>
        <v>3.7012999999999998</v>
      </c>
      <c r="R1969" s="6">
        <f t="shared" si="182"/>
        <v>182.78024691358024</v>
      </c>
      <c r="S1969" t="str">
        <f t="shared" si="183"/>
        <v>technology</v>
      </c>
      <c r="T1969" t="str">
        <f t="shared" si="184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0"/>
        <v>42707.628645833334</v>
      </c>
      <c r="K1970">
        <v>1478095515</v>
      </c>
      <c r="L1970" s="10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5"/>
        <v>2.8496600000000001</v>
      </c>
      <c r="R1970" s="6">
        <f t="shared" si="182"/>
        <v>279.37843137254902</v>
      </c>
      <c r="S1970" t="str">
        <f t="shared" si="183"/>
        <v>technology</v>
      </c>
      <c r="T1970" t="str">
        <f t="shared" si="184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0"/>
        <v>42587.792453703703</v>
      </c>
      <c r="K1971">
        <v>1467831668</v>
      </c>
      <c r="L1971" s="10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5"/>
        <v>5.7907999999999999</v>
      </c>
      <c r="R1971" s="6">
        <f t="shared" si="182"/>
        <v>61.375728669846318</v>
      </c>
      <c r="S1971" t="str">
        <f t="shared" si="183"/>
        <v>technology</v>
      </c>
      <c r="T1971" t="str">
        <f t="shared" si="184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0"/>
        <v>41384.151631944449</v>
      </c>
      <c r="K1972">
        <v>1361248701</v>
      </c>
      <c r="L1972" s="10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5"/>
        <v>11.318</v>
      </c>
      <c r="R1972" s="6">
        <f t="shared" si="182"/>
        <v>80.727532097004286</v>
      </c>
      <c r="S1972" t="str">
        <f t="shared" si="183"/>
        <v>technology</v>
      </c>
      <c r="T1972" t="str">
        <f t="shared" si="184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0"/>
        <v>41593.166666666664</v>
      </c>
      <c r="K1973">
        <v>1381752061</v>
      </c>
      <c r="L1973" s="10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5"/>
        <v>2.6302771750000002</v>
      </c>
      <c r="R1973" s="6">
        <f t="shared" si="182"/>
        <v>272.35590732591254</v>
      </c>
      <c r="S1973" t="str">
        <f t="shared" si="183"/>
        <v>technology</v>
      </c>
      <c r="T1973" t="str">
        <f t="shared" si="184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0"/>
        <v>41231.053749999999</v>
      </c>
      <c r="K1974">
        <v>1350605844</v>
      </c>
      <c r="L1974" s="10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5"/>
        <v>6.7447999999999997</v>
      </c>
      <c r="R1974" s="6">
        <f t="shared" si="182"/>
        <v>70.848739495798313</v>
      </c>
      <c r="S1974" t="str">
        <f t="shared" si="183"/>
        <v>technology</v>
      </c>
      <c r="T1974" t="str">
        <f t="shared" si="184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0"/>
        <v>42588.291666666672</v>
      </c>
      <c r="K1975">
        <v>1467134464</v>
      </c>
      <c r="L1975" s="10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5"/>
        <v>2.5683081313131315</v>
      </c>
      <c r="R1975" s="6">
        <f t="shared" si="182"/>
        <v>247.94003412969283</v>
      </c>
      <c r="S1975" t="str">
        <f t="shared" si="183"/>
        <v>technology</v>
      </c>
      <c r="T1975" t="str">
        <f t="shared" si="184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0"/>
        <v>41505.334131944444</v>
      </c>
      <c r="K1976">
        <v>1371715269</v>
      </c>
      <c r="L1976" s="10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5"/>
        <v>3.7549600000000001</v>
      </c>
      <c r="R1976" s="6">
        <f t="shared" si="182"/>
        <v>186.81393034825871</v>
      </c>
      <c r="S1976" t="str">
        <f t="shared" si="183"/>
        <v>technology</v>
      </c>
      <c r="T1976" t="str">
        <f t="shared" si="184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0"/>
        <v>41343.755219907405</v>
      </c>
      <c r="K1977">
        <v>1360346851</v>
      </c>
      <c r="L1977" s="10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5"/>
        <v>2.0870837499999997</v>
      </c>
      <c r="R1977" s="6">
        <f t="shared" si="182"/>
        <v>131.98948616600788</v>
      </c>
      <c r="S1977" t="str">
        <f t="shared" si="183"/>
        <v>technology</v>
      </c>
      <c r="T1977" t="str">
        <f t="shared" si="184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0"/>
        <v>41468.899594907409</v>
      </c>
      <c r="K1978">
        <v>1371159325</v>
      </c>
      <c r="L1978" s="10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5"/>
        <v>3.4660000000000002</v>
      </c>
      <c r="R1978" s="6">
        <f t="shared" si="182"/>
        <v>29.310782241014799</v>
      </c>
      <c r="S1978" t="str">
        <f t="shared" si="183"/>
        <v>technology</v>
      </c>
      <c r="T1978" t="str">
        <f t="shared" si="184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0"/>
        <v>42357.332638888889</v>
      </c>
      <c r="K1979">
        <v>1446527540</v>
      </c>
      <c r="L1979" s="10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5"/>
        <v>4.0232999999999999</v>
      </c>
      <c r="R1979" s="6">
        <f t="shared" si="182"/>
        <v>245.02436053593178</v>
      </c>
      <c r="S1979" t="str">
        <f t="shared" si="183"/>
        <v>technology</v>
      </c>
      <c r="T1979" t="str">
        <f t="shared" si="184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0"/>
        <v>41072.291666666664</v>
      </c>
      <c r="K1980">
        <v>1336627492</v>
      </c>
      <c r="L1980" s="10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5"/>
        <v>10.2684514</v>
      </c>
      <c r="R1980" s="6">
        <f t="shared" si="182"/>
        <v>1323.2540463917526</v>
      </c>
      <c r="S1980" t="str">
        <f t="shared" si="183"/>
        <v>technology</v>
      </c>
      <c r="T1980" t="str">
        <f t="shared" si="184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0"/>
        <v>42327.207638888889</v>
      </c>
      <c r="K1981">
        <v>1444734146</v>
      </c>
      <c r="L1981" s="10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5"/>
        <v>1.14901155</v>
      </c>
      <c r="R1981" s="6">
        <f t="shared" si="182"/>
        <v>282.65966789667897</v>
      </c>
      <c r="S1981" t="str">
        <f t="shared" si="183"/>
        <v>technology</v>
      </c>
      <c r="T1981" t="str">
        <f t="shared" si="184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0"/>
        <v>42463.500717592593</v>
      </c>
      <c r="K1982">
        <v>1456232462</v>
      </c>
      <c r="L1982" s="10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5"/>
        <v>3.5482402000000004</v>
      </c>
      <c r="R1982" s="6">
        <f t="shared" si="182"/>
        <v>91.214401028277635</v>
      </c>
      <c r="S1982" t="str">
        <f t="shared" si="183"/>
        <v>technology</v>
      </c>
      <c r="T1982" t="str">
        <f t="shared" si="184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0"/>
        <v>41829.725289351853</v>
      </c>
      <c r="K1983">
        <v>1402334665</v>
      </c>
      <c r="L1983" s="10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5"/>
        <v>5.0799999999999998E-2</v>
      </c>
      <c r="R1983" s="6">
        <f t="shared" si="182"/>
        <v>31.75</v>
      </c>
      <c r="S1983" t="str">
        <f t="shared" si="183"/>
        <v>photography</v>
      </c>
      <c r="T1983" t="str">
        <f t="shared" si="184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0"/>
        <v>42708.628321759257</v>
      </c>
      <c r="K1984">
        <v>1478268287</v>
      </c>
      <c r="L1984" s="10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5"/>
        <v>0</v>
      </c>
      <c r="R1984" s="6" t="e">
        <f t="shared" si="182"/>
        <v>#DIV/0!</v>
      </c>
      <c r="S1984" t="str">
        <f t="shared" si="183"/>
        <v>photography</v>
      </c>
      <c r="T1984" t="str">
        <f t="shared" si="184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0"/>
        <v>42615.291666666672</v>
      </c>
      <c r="K1985">
        <v>1470874618</v>
      </c>
      <c r="L1985" s="10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5"/>
        <v>4.2999999999999997E-2</v>
      </c>
      <c r="R1985" s="6">
        <f t="shared" si="182"/>
        <v>88.6875</v>
      </c>
      <c r="S1985" t="str">
        <f t="shared" si="183"/>
        <v>photography</v>
      </c>
      <c r="T1985" t="str">
        <f t="shared" si="184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ref="J1986:J2049" si="186">(((I1986/60)/60)/24)+DATE(1970,1,1)</f>
        <v>41973.831956018519</v>
      </c>
      <c r="K1986">
        <v>1412189881</v>
      </c>
      <c r="L1986" s="10">
        <f t="shared" ref="L1986:L2049" si="187"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5"/>
        <v>0.21146666666666666</v>
      </c>
      <c r="R1986" s="6">
        <f t="shared" ref="R1986:R2049" si="188">E1986/N1986</f>
        <v>453.14285714285717</v>
      </c>
      <c r="S1986" t="str">
        <f t="shared" ref="S1986:S2049" si="189">LEFT(P1986,SEARCH("/",P1986)-1)</f>
        <v>photography</v>
      </c>
      <c r="T1986" t="str">
        <f t="shared" ref="T1986:T2049" si="190">RIGHT(P1986,LEN(P1986)-SEARCH("/",P1986))</f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si="186"/>
        <v>42584.958333333328</v>
      </c>
      <c r="K1987">
        <v>1467650771</v>
      </c>
      <c r="L1987" s="10">
        <f t="shared" si="187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91">IF(D1987=0,0%,(E1987/D1987))</f>
        <v>3.1875000000000001E-2</v>
      </c>
      <c r="R1987" s="6">
        <f t="shared" si="188"/>
        <v>12.75</v>
      </c>
      <c r="S1987" t="str">
        <f t="shared" si="189"/>
        <v>photography</v>
      </c>
      <c r="T1987" t="str">
        <f t="shared" si="190"/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6"/>
        <v>42443.392164351855</v>
      </c>
      <c r="K1988">
        <v>1455359083</v>
      </c>
      <c r="L1988" s="10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91"/>
        <v>5.0000000000000001E-4</v>
      </c>
      <c r="R1988" s="6">
        <f t="shared" si="188"/>
        <v>1</v>
      </c>
      <c r="S1988" t="str">
        <f t="shared" si="189"/>
        <v>photography</v>
      </c>
      <c r="T1988" t="str">
        <f t="shared" si="190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6"/>
        <v>42064.639768518522</v>
      </c>
      <c r="K1989">
        <v>1422631276</v>
      </c>
      <c r="L1989" s="10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91"/>
        <v>0.42472727272727273</v>
      </c>
      <c r="R1989" s="6">
        <f t="shared" si="188"/>
        <v>83.428571428571431</v>
      </c>
      <c r="S1989" t="str">
        <f t="shared" si="189"/>
        <v>photography</v>
      </c>
      <c r="T1989" t="str">
        <f t="shared" si="190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6"/>
        <v>42236.763217592597</v>
      </c>
      <c r="K1990">
        <v>1437502742</v>
      </c>
      <c r="L1990" s="10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91"/>
        <v>4.1666666666666666E-3</v>
      </c>
      <c r="R1990" s="6">
        <f t="shared" si="188"/>
        <v>25</v>
      </c>
      <c r="S1990" t="str">
        <f t="shared" si="189"/>
        <v>photography</v>
      </c>
      <c r="T1990" t="str">
        <f t="shared" si="190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6"/>
        <v>42715.680648148147</v>
      </c>
      <c r="K1991">
        <v>1478881208</v>
      </c>
      <c r="L1991" s="10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91"/>
        <v>0.01</v>
      </c>
      <c r="R1991" s="6">
        <f t="shared" si="188"/>
        <v>50</v>
      </c>
      <c r="S1991" t="str">
        <f t="shared" si="189"/>
        <v>photography</v>
      </c>
      <c r="T1991" t="str">
        <f t="shared" si="190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6"/>
        <v>42413.195972222224</v>
      </c>
      <c r="K1992">
        <v>1454042532</v>
      </c>
      <c r="L1992" s="10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91"/>
        <v>0.16966666666666666</v>
      </c>
      <c r="R1992" s="6">
        <f t="shared" si="188"/>
        <v>101.8</v>
      </c>
      <c r="S1992" t="str">
        <f t="shared" si="189"/>
        <v>photography</v>
      </c>
      <c r="T1992" t="str">
        <f t="shared" si="190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6"/>
        <v>42188.89335648148</v>
      </c>
      <c r="K1993">
        <v>1434144386</v>
      </c>
      <c r="L1993" s="10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91"/>
        <v>7.0000000000000007E-2</v>
      </c>
      <c r="R1993" s="6">
        <f t="shared" si="188"/>
        <v>46.666666666666664</v>
      </c>
      <c r="S1993" t="str">
        <f t="shared" si="189"/>
        <v>photography</v>
      </c>
      <c r="T1993" t="str">
        <f t="shared" si="190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6"/>
        <v>42053.143414351856</v>
      </c>
      <c r="K1994">
        <v>1421637991</v>
      </c>
      <c r="L1994" s="10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91"/>
        <v>1.3333333333333333E-3</v>
      </c>
      <c r="R1994" s="6">
        <f t="shared" si="188"/>
        <v>1</v>
      </c>
      <c r="S1994" t="str">
        <f t="shared" si="189"/>
        <v>photography</v>
      </c>
      <c r="T1994" t="str">
        <f t="shared" si="190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6"/>
        <v>42359.58839120371</v>
      </c>
      <c r="K1995">
        <v>1448114837</v>
      </c>
      <c r="L1995" s="10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91"/>
        <v>0</v>
      </c>
      <c r="R1995" s="6" t="e">
        <f t="shared" si="188"/>
        <v>#DIV/0!</v>
      </c>
      <c r="S1995" t="str">
        <f t="shared" si="189"/>
        <v>photography</v>
      </c>
      <c r="T1995" t="str">
        <f t="shared" si="190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6"/>
        <v>42711.047939814816</v>
      </c>
      <c r="K1996">
        <v>1475885342</v>
      </c>
      <c r="L1996" s="10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91"/>
        <v>0</v>
      </c>
      <c r="R1996" s="6" t="e">
        <f t="shared" si="188"/>
        <v>#DIV/0!</v>
      </c>
      <c r="S1996" t="str">
        <f t="shared" si="189"/>
        <v>photography</v>
      </c>
      <c r="T1996" t="str">
        <f t="shared" si="190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6"/>
        <v>42201.902037037042</v>
      </c>
      <c r="K1997">
        <v>1435354736</v>
      </c>
      <c r="L1997" s="10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91"/>
        <v>7.8E-2</v>
      </c>
      <c r="R1997" s="6">
        <f t="shared" si="188"/>
        <v>26</v>
      </c>
      <c r="S1997" t="str">
        <f t="shared" si="189"/>
        <v>photography</v>
      </c>
      <c r="T1997" t="str">
        <f t="shared" si="190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6"/>
        <v>41830.819571759261</v>
      </c>
      <c r="K1998">
        <v>1402429211</v>
      </c>
      <c r="L1998" s="10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91"/>
        <v>0</v>
      </c>
      <c r="R1998" s="6" t="e">
        <f t="shared" si="188"/>
        <v>#DIV/0!</v>
      </c>
      <c r="S1998" t="str">
        <f t="shared" si="189"/>
        <v>photography</v>
      </c>
      <c r="T1998" t="str">
        <f t="shared" si="190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6"/>
        <v>41877.930694444447</v>
      </c>
      <c r="K1999">
        <v>1406499612</v>
      </c>
      <c r="L1999" s="10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91"/>
        <v>0</v>
      </c>
      <c r="R1999" s="6" t="e">
        <f t="shared" si="188"/>
        <v>#DIV/0!</v>
      </c>
      <c r="S1999" t="str">
        <f t="shared" si="189"/>
        <v>photography</v>
      </c>
      <c r="T1999" t="str">
        <f t="shared" si="190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6"/>
        <v>41852.118495370371</v>
      </c>
      <c r="K2000">
        <v>1402973438</v>
      </c>
      <c r="L2000" s="10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91"/>
        <v>0.26200000000000001</v>
      </c>
      <c r="R2000" s="6">
        <f t="shared" si="188"/>
        <v>218.33333333333334</v>
      </c>
      <c r="S2000" t="str">
        <f t="shared" si="189"/>
        <v>photography</v>
      </c>
      <c r="T2000" t="str">
        <f t="shared" si="190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6"/>
        <v>41956.524398148147</v>
      </c>
      <c r="K2001">
        <v>1413286508</v>
      </c>
      <c r="L2001" s="10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91"/>
        <v>7.6129032258064515E-3</v>
      </c>
      <c r="R2001" s="6">
        <f t="shared" si="188"/>
        <v>33.714285714285715</v>
      </c>
      <c r="S2001" t="str">
        <f t="shared" si="189"/>
        <v>photography</v>
      </c>
      <c r="T2001" t="str">
        <f t="shared" si="190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6"/>
        <v>42375.951539351852</v>
      </c>
      <c r="K2002">
        <v>1449528613</v>
      </c>
      <c r="L2002" s="10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91"/>
        <v>0.125</v>
      </c>
      <c r="R2002" s="6">
        <f t="shared" si="188"/>
        <v>25</v>
      </c>
      <c r="S2002" t="str">
        <f t="shared" si="189"/>
        <v>photography</v>
      </c>
      <c r="T2002" t="str">
        <f t="shared" si="190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6"/>
        <v>42167.833333333328</v>
      </c>
      <c r="K2003">
        <v>1431406916</v>
      </c>
      <c r="L2003" s="10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91"/>
        <v>3.8212909090909091</v>
      </c>
      <c r="R2003" s="6">
        <f t="shared" si="188"/>
        <v>128.38790470372632</v>
      </c>
      <c r="S2003" t="str">
        <f t="shared" si="189"/>
        <v>technology</v>
      </c>
      <c r="T2003" t="str">
        <f t="shared" si="190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6"/>
        <v>42758.71230324074</v>
      </c>
      <c r="K2004">
        <v>1482599143</v>
      </c>
      <c r="L2004" s="10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91"/>
        <v>2.1679422000000002</v>
      </c>
      <c r="R2004" s="6">
        <f t="shared" si="188"/>
        <v>78.834261818181815</v>
      </c>
      <c r="S2004" t="str">
        <f t="shared" si="189"/>
        <v>technology</v>
      </c>
      <c r="T2004" t="str">
        <f t="shared" si="190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6"/>
        <v>40361.958333333336</v>
      </c>
      <c r="K2005">
        <v>1276830052</v>
      </c>
      <c r="L2005" s="10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91"/>
        <v>3.12</v>
      </c>
      <c r="R2005" s="6">
        <f t="shared" si="188"/>
        <v>91.764705882352942</v>
      </c>
      <c r="S2005" t="str">
        <f t="shared" si="189"/>
        <v>technology</v>
      </c>
      <c r="T2005" t="str">
        <f t="shared" si="190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6"/>
        <v>41830.604895833334</v>
      </c>
      <c r="K2006">
        <v>1402410663</v>
      </c>
      <c r="L2006" s="10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91"/>
        <v>2.3442048</v>
      </c>
      <c r="R2006" s="6">
        <f t="shared" si="188"/>
        <v>331.10237288135596</v>
      </c>
      <c r="S2006" t="str">
        <f t="shared" si="189"/>
        <v>technology</v>
      </c>
      <c r="T2006" t="str">
        <f t="shared" si="190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6"/>
        <v>41563.165972222225</v>
      </c>
      <c r="K2007">
        <v>1379532618</v>
      </c>
      <c r="L2007" s="10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91"/>
        <v>1.236801</v>
      </c>
      <c r="R2007" s="6">
        <f t="shared" si="188"/>
        <v>194.26193717277485</v>
      </c>
      <c r="S2007" t="str">
        <f t="shared" si="189"/>
        <v>technology</v>
      </c>
      <c r="T2007" t="str">
        <f t="shared" si="190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6"/>
        <v>41976.542187500003</v>
      </c>
      <c r="K2008">
        <v>1414584045</v>
      </c>
      <c r="L2008" s="10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91"/>
        <v>2.4784000000000002</v>
      </c>
      <c r="R2008" s="6">
        <f t="shared" si="188"/>
        <v>408.97689768976898</v>
      </c>
      <c r="S2008" t="str">
        <f t="shared" si="189"/>
        <v>technology</v>
      </c>
      <c r="T2008" t="str">
        <f t="shared" si="190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6"/>
        <v>40414.166666666664</v>
      </c>
      <c r="K2009">
        <v>1276891586</v>
      </c>
      <c r="L2009" s="10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91"/>
        <v>1.157092</v>
      </c>
      <c r="R2009" s="6">
        <f t="shared" si="188"/>
        <v>84.459270072992695</v>
      </c>
      <c r="S2009" t="str">
        <f t="shared" si="189"/>
        <v>technology</v>
      </c>
      <c r="T2009" t="str">
        <f t="shared" si="190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6"/>
        <v>40805.604421296295</v>
      </c>
      <c r="K2010">
        <v>1312641022</v>
      </c>
      <c r="L2010" s="10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91"/>
        <v>1.1707484768810599</v>
      </c>
      <c r="R2010" s="6">
        <f t="shared" si="188"/>
        <v>44.853658536585364</v>
      </c>
      <c r="S2010" t="str">
        <f t="shared" si="189"/>
        <v>technology</v>
      </c>
      <c r="T2010" t="str">
        <f t="shared" si="190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6"/>
        <v>42697.365081018521</v>
      </c>
      <c r="K2011">
        <v>1476776743</v>
      </c>
      <c r="L2011" s="10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91"/>
        <v>3.05158</v>
      </c>
      <c r="R2011" s="6">
        <f t="shared" si="188"/>
        <v>383.3643216080402</v>
      </c>
      <c r="S2011" t="str">
        <f t="shared" si="189"/>
        <v>technology</v>
      </c>
      <c r="T2011" t="str">
        <f t="shared" si="190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6"/>
        <v>42600.996423611112</v>
      </c>
      <c r="K2012">
        <v>1468972491</v>
      </c>
      <c r="L2012" s="10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91"/>
        <v>3.2005299999999997</v>
      </c>
      <c r="R2012" s="6">
        <f t="shared" si="188"/>
        <v>55.276856649395505</v>
      </c>
      <c r="S2012" t="str">
        <f t="shared" si="189"/>
        <v>technology</v>
      </c>
      <c r="T2012" t="str">
        <f t="shared" si="190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6"/>
        <v>42380.958333333328</v>
      </c>
      <c r="K2013">
        <v>1449650173</v>
      </c>
      <c r="L2013" s="10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91"/>
        <v>8.1956399999999991</v>
      </c>
      <c r="R2013" s="6">
        <f t="shared" si="188"/>
        <v>422.02059732234807</v>
      </c>
      <c r="S2013" t="str">
        <f t="shared" si="189"/>
        <v>technology</v>
      </c>
      <c r="T2013" t="str">
        <f t="shared" si="190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6"/>
        <v>42040.822233796294</v>
      </c>
      <c r="K2014">
        <v>1420573441</v>
      </c>
      <c r="L2014" s="10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91"/>
        <v>2.3490000000000002</v>
      </c>
      <c r="R2014" s="6">
        <f t="shared" si="188"/>
        <v>64.180327868852459</v>
      </c>
      <c r="S2014" t="str">
        <f t="shared" si="189"/>
        <v>technology</v>
      </c>
      <c r="T2014" t="str">
        <f t="shared" si="190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6"/>
        <v>42559.960810185185</v>
      </c>
      <c r="K2015">
        <v>1462835014</v>
      </c>
      <c r="L2015" s="10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91"/>
        <v>4.9491375</v>
      </c>
      <c r="R2015" s="6">
        <f t="shared" si="188"/>
        <v>173.57781674704077</v>
      </c>
      <c r="S2015" t="str">
        <f t="shared" si="189"/>
        <v>technology</v>
      </c>
      <c r="T2015" t="str">
        <f t="shared" si="190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6"/>
        <v>41358.172905092593</v>
      </c>
      <c r="K2016">
        <v>1361250539</v>
      </c>
      <c r="L2016" s="10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91"/>
        <v>78.137822333333332</v>
      </c>
      <c r="R2016" s="6">
        <f t="shared" si="188"/>
        <v>88.601680840609291</v>
      </c>
      <c r="S2016" t="str">
        <f t="shared" si="189"/>
        <v>technology</v>
      </c>
      <c r="T2016" t="str">
        <f t="shared" si="190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6"/>
        <v>40795.876886574071</v>
      </c>
      <c r="K2017">
        <v>1313010163</v>
      </c>
      <c r="L2017" s="10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91"/>
        <v>1.1300013888888889</v>
      </c>
      <c r="R2017" s="6">
        <f t="shared" si="188"/>
        <v>50.222283950617282</v>
      </c>
      <c r="S2017" t="str">
        <f t="shared" si="189"/>
        <v>technology</v>
      </c>
      <c r="T2017" t="str">
        <f t="shared" si="190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6"/>
        <v>41342.88077546296</v>
      </c>
      <c r="K2018">
        <v>1360271299</v>
      </c>
      <c r="L2018" s="10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91"/>
        <v>9.2154220000000002</v>
      </c>
      <c r="R2018" s="6">
        <f t="shared" si="188"/>
        <v>192.38876826722338</v>
      </c>
      <c r="S2018" t="str">
        <f t="shared" si="189"/>
        <v>technology</v>
      </c>
      <c r="T2018" t="str">
        <f t="shared" si="190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6"/>
        <v>40992.166666666664</v>
      </c>
      <c r="K2019">
        <v>1329873755</v>
      </c>
      <c r="L2019" s="10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91"/>
        <v>1.2510239999999999</v>
      </c>
      <c r="R2019" s="6">
        <f t="shared" si="188"/>
        <v>73.416901408450698</v>
      </c>
      <c r="S2019" t="str">
        <f t="shared" si="189"/>
        <v>technology</v>
      </c>
      <c r="T2019" t="str">
        <f t="shared" si="190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6"/>
        <v>42229.365844907406</v>
      </c>
      <c r="K2020">
        <v>1436863609</v>
      </c>
      <c r="L2020" s="10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91"/>
        <v>1.0224343076923077</v>
      </c>
      <c r="R2020" s="6">
        <f t="shared" si="188"/>
        <v>147.68495555555555</v>
      </c>
      <c r="S2020" t="str">
        <f t="shared" si="189"/>
        <v>technology</v>
      </c>
      <c r="T2020" t="str">
        <f t="shared" si="190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6"/>
        <v>42635.70857638889</v>
      </c>
      <c r="K2021">
        <v>1471971621</v>
      </c>
      <c r="L2021" s="10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91"/>
        <v>4.8490975000000001</v>
      </c>
      <c r="R2021" s="6">
        <f t="shared" si="188"/>
        <v>108.96848314606741</v>
      </c>
      <c r="S2021" t="str">
        <f t="shared" si="189"/>
        <v>technology</v>
      </c>
      <c r="T2021" t="str">
        <f t="shared" si="190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6"/>
        <v>41773.961111111108</v>
      </c>
      <c r="K2022">
        <v>1396923624</v>
      </c>
      <c r="L2022" s="10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91"/>
        <v>1.9233333333333333</v>
      </c>
      <c r="R2022" s="6">
        <f t="shared" si="188"/>
        <v>23.647540983606557</v>
      </c>
      <c r="S2022" t="str">
        <f t="shared" si="189"/>
        <v>technology</v>
      </c>
      <c r="T2022" t="str">
        <f t="shared" si="190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6"/>
        <v>41906.070567129631</v>
      </c>
      <c r="K2023">
        <v>1407634897</v>
      </c>
      <c r="L2023" s="10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91"/>
        <v>2.8109999999999999</v>
      </c>
      <c r="R2023" s="6">
        <f t="shared" si="188"/>
        <v>147.94736842105263</v>
      </c>
      <c r="S2023" t="str">
        <f t="shared" si="189"/>
        <v>technology</v>
      </c>
      <c r="T2023" t="str">
        <f t="shared" si="190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6"/>
        <v>42532.569120370375</v>
      </c>
      <c r="K2024">
        <v>1463060372</v>
      </c>
      <c r="L2024" s="10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91"/>
        <v>1.2513700000000001</v>
      </c>
      <c r="R2024" s="6">
        <f t="shared" si="188"/>
        <v>385.03692307692307</v>
      </c>
      <c r="S2024" t="str">
        <f t="shared" si="189"/>
        <v>technology</v>
      </c>
      <c r="T2024" t="str">
        <f t="shared" si="190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6"/>
        <v>42166.420752314814</v>
      </c>
      <c r="K2025">
        <v>1431425153</v>
      </c>
      <c r="L2025" s="10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91"/>
        <v>1.61459</v>
      </c>
      <c r="R2025" s="6">
        <f t="shared" si="188"/>
        <v>457.39093484419266</v>
      </c>
      <c r="S2025" t="str">
        <f t="shared" si="189"/>
        <v>technology</v>
      </c>
      <c r="T2025" t="str">
        <f t="shared" si="190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6"/>
        <v>41134.125</v>
      </c>
      <c r="K2026">
        <v>1341875544</v>
      </c>
      <c r="L2026" s="10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91"/>
        <v>5.8535000000000004</v>
      </c>
      <c r="R2026" s="6">
        <f t="shared" si="188"/>
        <v>222.99047619047619</v>
      </c>
      <c r="S2026" t="str">
        <f t="shared" si="189"/>
        <v>technology</v>
      </c>
      <c r="T2026" t="str">
        <f t="shared" si="190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6"/>
        <v>42166.184560185182</v>
      </c>
      <c r="K2027">
        <v>1431404746</v>
      </c>
      <c r="L2027" s="10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91"/>
        <v>2.0114999999999998</v>
      </c>
      <c r="R2027" s="6">
        <f t="shared" si="188"/>
        <v>220.74074074074073</v>
      </c>
      <c r="S2027" t="str">
        <f t="shared" si="189"/>
        <v>technology</v>
      </c>
      <c r="T2027" t="str">
        <f t="shared" si="190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6"/>
        <v>41750.165972222225</v>
      </c>
      <c r="K2028">
        <v>1394127585</v>
      </c>
      <c r="L2028" s="10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91"/>
        <v>1.3348307999999998</v>
      </c>
      <c r="R2028" s="6">
        <f t="shared" si="188"/>
        <v>73.503898678414089</v>
      </c>
      <c r="S2028" t="str">
        <f t="shared" si="189"/>
        <v>technology</v>
      </c>
      <c r="T2028" t="str">
        <f t="shared" si="190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6"/>
        <v>42093.772210648152</v>
      </c>
      <c r="K2029">
        <v>1423855919</v>
      </c>
      <c r="L2029" s="10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91"/>
        <v>1.2024900000000001</v>
      </c>
      <c r="R2029" s="6">
        <f t="shared" si="188"/>
        <v>223.09647495361781</v>
      </c>
      <c r="S2029" t="str">
        <f t="shared" si="189"/>
        <v>technology</v>
      </c>
      <c r="T2029" t="str">
        <f t="shared" si="190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6"/>
        <v>40252.913194444445</v>
      </c>
      <c r="K2030">
        <v>1265493806</v>
      </c>
      <c r="L2030" s="10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91"/>
        <v>1.2616666666666667</v>
      </c>
      <c r="R2030" s="6">
        <f t="shared" si="188"/>
        <v>47.911392405063289</v>
      </c>
      <c r="S2030" t="str">
        <f t="shared" si="189"/>
        <v>technology</v>
      </c>
      <c r="T2030" t="str">
        <f t="shared" si="190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6"/>
        <v>41878.021770833337</v>
      </c>
      <c r="K2031">
        <v>1406507481</v>
      </c>
      <c r="L2031" s="10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91"/>
        <v>3.6120000000000001</v>
      </c>
      <c r="R2031" s="6">
        <f t="shared" si="188"/>
        <v>96.063829787234042</v>
      </c>
      <c r="S2031" t="str">
        <f t="shared" si="189"/>
        <v>technology</v>
      </c>
      <c r="T2031" t="str">
        <f t="shared" si="190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6"/>
        <v>41242.996481481481</v>
      </c>
      <c r="K2032">
        <v>1351641296</v>
      </c>
      <c r="L2032" s="10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91"/>
        <v>2.26239013671875</v>
      </c>
      <c r="R2032" s="6">
        <f t="shared" si="188"/>
        <v>118.6144</v>
      </c>
      <c r="S2032" t="str">
        <f t="shared" si="189"/>
        <v>technology</v>
      </c>
      <c r="T2032" t="str">
        <f t="shared" si="190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6"/>
        <v>42013.041666666672</v>
      </c>
      <c r="K2033">
        <v>1417506853</v>
      </c>
      <c r="L2033" s="10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91"/>
        <v>1.2035</v>
      </c>
      <c r="R2033" s="6">
        <f t="shared" si="188"/>
        <v>118.45472440944881</v>
      </c>
      <c r="S2033" t="str">
        <f t="shared" si="189"/>
        <v>technology</v>
      </c>
      <c r="T2033" t="str">
        <f t="shared" si="190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6"/>
        <v>42719.208333333328</v>
      </c>
      <c r="K2034">
        <v>1479216874</v>
      </c>
      <c r="L2034" s="10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91"/>
        <v>3.0418799999999999</v>
      </c>
      <c r="R2034" s="6">
        <f t="shared" si="188"/>
        <v>143.21468926553672</v>
      </c>
      <c r="S2034" t="str">
        <f t="shared" si="189"/>
        <v>technology</v>
      </c>
      <c r="T2034" t="str">
        <f t="shared" si="190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6"/>
        <v>41755.082384259258</v>
      </c>
      <c r="K2035">
        <v>1395885518</v>
      </c>
      <c r="L2035" s="10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91"/>
        <v>1.7867599999999999</v>
      </c>
      <c r="R2035" s="6">
        <f t="shared" si="188"/>
        <v>282.71518987341773</v>
      </c>
      <c r="S2035" t="str">
        <f t="shared" si="189"/>
        <v>technology</v>
      </c>
      <c r="T2035" t="str">
        <f t="shared" si="190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6"/>
        <v>42131.290277777778</v>
      </c>
      <c r="K2036">
        <v>1426216033</v>
      </c>
      <c r="L2036" s="10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91"/>
        <v>3.868199871794872</v>
      </c>
      <c r="R2036" s="6">
        <f t="shared" si="188"/>
        <v>593.93620078740162</v>
      </c>
      <c r="S2036" t="str">
        <f t="shared" si="189"/>
        <v>technology</v>
      </c>
      <c r="T2036" t="str">
        <f t="shared" si="190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6"/>
        <v>42357.041666666672</v>
      </c>
      <c r="K2037">
        <v>1446562807</v>
      </c>
      <c r="L2037" s="10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91"/>
        <v>2.1103642500000004</v>
      </c>
      <c r="R2037" s="6">
        <f t="shared" si="188"/>
        <v>262.15704968944101</v>
      </c>
      <c r="S2037" t="str">
        <f t="shared" si="189"/>
        <v>technology</v>
      </c>
      <c r="T2037" t="str">
        <f t="shared" si="190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6"/>
        <v>41768.864803240744</v>
      </c>
      <c r="K2038">
        <v>1397076319</v>
      </c>
      <c r="L2038" s="10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91"/>
        <v>1.3166833333333334</v>
      </c>
      <c r="R2038" s="6">
        <f t="shared" si="188"/>
        <v>46.580778301886795</v>
      </c>
      <c r="S2038" t="str">
        <f t="shared" si="189"/>
        <v>technology</v>
      </c>
      <c r="T2038" t="str">
        <f t="shared" si="190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6"/>
        <v>41638.251770833333</v>
      </c>
      <c r="K2039">
        <v>1383195753</v>
      </c>
      <c r="L2039" s="10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91"/>
        <v>3.0047639999999998</v>
      </c>
      <c r="R2039" s="6">
        <f t="shared" si="188"/>
        <v>70.041118881118877</v>
      </c>
      <c r="S2039" t="str">
        <f t="shared" si="189"/>
        <v>technology</v>
      </c>
      <c r="T2039" t="str">
        <f t="shared" si="190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6"/>
        <v>41456.75</v>
      </c>
      <c r="K2040">
        <v>1369895421</v>
      </c>
      <c r="L2040" s="10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91"/>
        <v>4.2051249999999998</v>
      </c>
      <c r="R2040" s="6">
        <f t="shared" si="188"/>
        <v>164.90686274509804</v>
      </c>
      <c r="S2040" t="str">
        <f t="shared" si="189"/>
        <v>technology</v>
      </c>
      <c r="T2040" t="str">
        <f t="shared" si="190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6"/>
        <v>42705.207638888889</v>
      </c>
      <c r="K2041">
        <v>1477996325</v>
      </c>
      <c r="L2041" s="10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91"/>
        <v>1.362168</v>
      </c>
      <c r="R2041" s="6">
        <f t="shared" si="188"/>
        <v>449.26385224274406</v>
      </c>
      <c r="S2041" t="str">
        <f t="shared" si="189"/>
        <v>technology</v>
      </c>
      <c r="T2041" t="str">
        <f t="shared" si="190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6"/>
        <v>41593.968784722223</v>
      </c>
      <c r="K2042">
        <v>1383257703</v>
      </c>
      <c r="L2042" s="10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91"/>
        <v>2.4817133333333334</v>
      </c>
      <c r="R2042" s="6">
        <f t="shared" si="188"/>
        <v>27.472841328413285</v>
      </c>
      <c r="S2042" t="str">
        <f t="shared" si="189"/>
        <v>technology</v>
      </c>
      <c r="T2042" t="str">
        <f t="shared" si="190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6"/>
        <v>42684.567442129628</v>
      </c>
      <c r="K2043">
        <v>1476189427</v>
      </c>
      <c r="L2043" s="10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91"/>
        <v>1.8186315789473684</v>
      </c>
      <c r="R2043" s="6">
        <f t="shared" si="188"/>
        <v>143.97499999999999</v>
      </c>
      <c r="S2043" t="str">
        <f t="shared" si="189"/>
        <v>technology</v>
      </c>
      <c r="T2043" t="str">
        <f t="shared" si="190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6"/>
        <v>42391.708032407405</v>
      </c>
      <c r="K2044">
        <v>1448297974</v>
      </c>
      <c r="L2044" s="10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91"/>
        <v>1.2353000000000001</v>
      </c>
      <c r="R2044" s="6">
        <f t="shared" si="188"/>
        <v>88.23571428571428</v>
      </c>
      <c r="S2044" t="str">
        <f t="shared" si="189"/>
        <v>technology</v>
      </c>
      <c r="T2044" t="str">
        <f t="shared" si="190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6"/>
        <v>42715.207638888889</v>
      </c>
      <c r="K2045">
        <v>1476764077</v>
      </c>
      <c r="L2045" s="10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91"/>
        <v>5.0620938628158845</v>
      </c>
      <c r="R2045" s="6">
        <f t="shared" si="188"/>
        <v>36.326424870466319</v>
      </c>
      <c r="S2045" t="str">
        <f t="shared" si="189"/>
        <v>technology</v>
      </c>
      <c r="T2045" t="str">
        <f t="shared" si="190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6"/>
        <v>42168.684189814812</v>
      </c>
      <c r="K2046">
        <v>1431620714</v>
      </c>
      <c r="L2046" s="10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91"/>
        <v>1.0821333333333334</v>
      </c>
      <c r="R2046" s="6">
        <f t="shared" si="188"/>
        <v>90.177777777777777</v>
      </c>
      <c r="S2046" t="str">
        <f t="shared" si="189"/>
        <v>technology</v>
      </c>
      <c r="T2046" t="str">
        <f t="shared" si="190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6"/>
        <v>41099.088506944441</v>
      </c>
      <c r="K2047">
        <v>1339207647</v>
      </c>
      <c r="L2047" s="10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91"/>
        <v>8.1918387755102042</v>
      </c>
      <c r="R2047" s="6">
        <f t="shared" si="188"/>
        <v>152.62361216730039</v>
      </c>
      <c r="S2047" t="str">
        <f t="shared" si="189"/>
        <v>technology</v>
      </c>
      <c r="T2047" t="str">
        <f t="shared" si="190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6"/>
        <v>41417.171805555554</v>
      </c>
      <c r="K2048">
        <v>1366690044</v>
      </c>
      <c r="L2048" s="10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91"/>
        <v>1.2110000000000001</v>
      </c>
      <c r="R2048" s="6">
        <f t="shared" si="188"/>
        <v>55.806451612903224</v>
      </c>
      <c r="S2048" t="str">
        <f t="shared" si="189"/>
        <v>technology</v>
      </c>
      <c r="T2048" t="str">
        <f t="shared" si="190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6"/>
        <v>42111</v>
      </c>
      <c r="K2049">
        <v>1426714870</v>
      </c>
      <c r="L2049" s="10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91"/>
        <v>1.0299897959183673</v>
      </c>
      <c r="R2049" s="6">
        <f t="shared" si="188"/>
        <v>227.85327313769753</v>
      </c>
      <c r="S2049" t="str">
        <f t="shared" si="189"/>
        <v>technology</v>
      </c>
      <c r="T2049" t="str">
        <f t="shared" si="190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ref="J2050:J2113" si="192">(((I2050/60)/60)/24)+DATE(1970,1,1)</f>
        <v>41417.651516203703</v>
      </c>
      <c r="K2050">
        <v>1366731491</v>
      </c>
      <c r="L2050" s="10">
        <f t="shared" ref="L2050:L2113" si="193">(((K2050/60)/60)/24)+DATE(1970,1,1)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91"/>
        <v>1.4833229411764706</v>
      </c>
      <c r="R2050" s="6">
        <f t="shared" ref="R2050:R2113" si="194">E2050/N2050</f>
        <v>91.82989803350327</v>
      </c>
      <c r="S2050" t="str">
        <f t="shared" ref="S2050:S2113" si="195">LEFT(P2050,SEARCH("/",P2050)-1)</f>
        <v>technology</v>
      </c>
      <c r="T2050" t="str">
        <f t="shared" ref="T2050:T2113" si="196">RIGHT(P2050,LEN(P2050)-SEARCH("/",P2050))</f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si="192"/>
        <v>41610.957638888889</v>
      </c>
      <c r="K2051">
        <v>1382963963</v>
      </c>
      <c r="L2051" s="10">
        <f t="shared" si="193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7">IF(D2051=0,0%,(E2051/D2051))</f>
        <v>1.2019070000000001</v>
      </c>
      <c r="R2051" s="6">
        <f t="shared" si="194"/>
        <v>80.991037735849048</v>
      </c>
      <c r="S2051" t="str">
        <f t="shared" si="195"/>
        <v>technology</v>
      </c>
      <c r="T2051" t="str">
        <f t="shared" si="196"/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2"/>
        <v>42155.071504629625</v>
      </c>
      <c r="K2052">
        <v>1429580578</v>
      </c>
      <c r="L2052" s="10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7"/>
        <v>4.7327000000000004</v>
      </c>
      <c r="R2052" s="6">
        <f t="shared" si="194"/>
        <v>278.39411764705881</v>
      </c>
      <c r="S2052" t="str">
        <f t="shared" si="195"/>
        <v>technology</v>
      </c>
      <c r="T2052" t="str">
        <f t="shared" si="196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2"/>
        <v>41634.022418981483</v>
      </c>
      <c r="K2053">
        <v>1385425937</v>
      </c>
      <c r="L2053" s="10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7"/>
        <v>1.303625</v>
      </c>
      <c r="R2053" s="6">
        <f t="shared" si="194"/>
        <v>43.095041322314053</v>
      </c>
      <c r="S2053" t="str">
        <f t="shared" si="195"/>
        <v>technology</v>
      </c>
      <c r="T2053" t="str">
        <f t="shared" si="196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2"/>
        <v>42420.08394675926</v>
      </c>
      <c r="K2054">
        <v>1452045653</v>
      </c>
      <c r="L2054" s="10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7"/>
        <v>3.5304799999999998</v>
      </c>
      <c r="R2054" s="6">
        <f t="shared" si="194"/>
        <v>326.29205175600737</v>
      </c>
      <c r="S2054" t="str">
        <f t="shared" si="195"/>
        <v>technology</v>
      </c>
      <c r="T2054" t="str">
        <f t="shared" si="196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2"/>
        <v>42333.659155092595</v>
      </c>
      <c r="K2055">
        <v>1445870951</v>
      </c>
      <c r="L2055" s="10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7"/>
        <v>1.0102</v>
      </c>
      <c r="R2055" s="6">
        <f t="shared" si="194"/>
        <v>41.743801652892564</v>
      </c>
      <c r="S2055" t="str">
        <f t="shared" si="195"/>
        <v>technology</v>
      </c>
      <c r="T2055" t="str">
        <f t="shared" si="196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2"/>
        <v>41761.520949074074</v>
      </c>
      <c r="K2056">
        <v>1396441810</v>
      </c>
      <c r="L2056" s="10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7"/>
        <v>1.1359142857142857</v>
      </c>
      <c r="R2056" s="6">
        <f t="shared" si="194"/>
        <v>64.020933977455712</v>
      </c>
      <c r="S2056" t="str">
        <f t="shared" si="195"/>
        <v>technology</v>
      </c>
      <c r="T2056" t="str">
        <f t="shared" si="196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2"/>
        <v>41976.166666666672</v>
      </c>
      <c r="K2057">
        <v>1415031043</v>
      </c>
      <c r="L2057" s="10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7"/>
        <v>1.6741666666666666</v>
      </c>
      <c r="R2057" s="6">
        <f t="shared" si="194"/>
        <v>99.455445544554451</v>
      </c>
      <c r="S2057" t="str">
        <f t="shared" si="195"/>
        <v>technology</v>
      </c>
      <c r="T2057" t="str">
        <f t="shared" si="196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2"/>
        <v>41381.76090277778</v>
      </c>
      <c r="K2058">
        <v>1363630542</v>
      </c>
      <c r="L2058" s="10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7"/>
        <v>1.5345200000000001</v>
      </c>
      <c r="R2058" s="6">
        <f t="shared" si="194"/>
        <v>138.49458483754512</v>
      </c>
      <c r="S2058" t="str">
        <f t="shared" si="195"/>
        <v>technology</v>
      </c>
      <c r="T2058" t="str">
        <f t="shared" si="196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2"/>
        <v>42426.494583333333</v>
      </c>
      <c r="K2059">
        <v>1453895532</v>
      </c>
      <c r="L2059" s="10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7"/>
        <v>2.022322</v>
      </c>
      <c r="R2059" s="6">
        <f t="shared" si="194"/>
        <v>45.547792792792798</v>
      </c>
      <c r="S2059" t="str">
        <f t="shared" si="195"/>
        <v>technology</v>
      </c>
      <c r="T2059" t="str">
        <f t="shared" si="196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2"/>
        <v>42065.833333333328</v>
      </c>
      <c r="K2060">
        <v>1421916830</v>
      </c>
      <c r="L2060" s="10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7"/>
        <v>1.6828125</v>
      </c>
      <c r="R2060" s="6">
        <f t="shared" si="194"/>
        <v>10.507317073170732</v>
      </c>
      <c r="S2060" t="str">
        <f t="shared" si="195"/>
        <v>technology</v>
      </c>
      <c r="T2060" t="str">
        <f t="shared" si="196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2"/>
        <v>42400.915972222225</v>
      </c>
      <c r="K2061">
        <v>1450880854</v>
      </c>
      <c r="L2061" s="10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7"/>
        <v>1.4345666666666668</v>
      </c>
      <c r="R2061" s="6">
        <f t="shared" si="194"/>
        <v>114.76533333333333</v>
      </c>
      <c r="S2061" t="str">
        <f t="shared" si="195"/>
        <v>technology</v>
      </c>
      <c r="T2061" t="str">
        <f t="shared" si="196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2"/>
        <v>41843.642939814818</v>
      </c>
      <c r="K2062">
        <v>1400945150</v>
      </c>
      <c r="L2062" s="10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7"/>
        <v>1.964</v>
      </c>
      <c r="R2062" s="6">
        <f t="shared" si="194"/>
        <v>35.997067448680355</v>
      </c>
      <c r="S2062" t="str">
        <f t="shared" si="195"/>
        <v>technology</v>
      </c>
      <c r="T2062" t="str">
        <f t="shared" si="196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2"/>
        <v>42735.764513888891</v>
      </c>
      <c r="K2063">
        <v>1480616454</v>
      </c>
      <c r="L2063" s="10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7"/>
        <v>1.0791999999999999</v>
      </c>
      <c r="R2063" s="6">
        <f t="shared" si="194"/>
        <v>154.17142857142858</v>
      </c>
      <c r="S2063" t="str">
        <f t="shared" si="195"/>
        <v>technology</v>
      </c>
      <c r="T2063" t="str">
        <f t="shared" si="196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2"/>
        <v>42453.341412037036</v>
      </c>
      <c r="K2064">
        <v>1456218698</v>
      </c>
      <c r="L2064" s="10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7"/>
        <v>1.14977</v>
      </c>
      <c r="R2064" s="6">
        <f t="shared" si="194"/>
        <v>566.38916256157631</v>
      </c>
      <c r="S2064" t="str">
        <f t="shared" si="195"/>
        <v>technology</v>
      </c>
      <c r="T2064" t="str">
        <f t="shared" si="196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2"/>
        <v>42505.73265046296</v>
      </c>
      <c r="K2065">
        <v>1460482501</v>
      </c>
      <c r="L2065" s="10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7"/>
        <v>1.4804999999999999</v>
      </c>
      <c r="R2065" s="6">
        <f t="shared" si="194"/>
        <v>120.85714285714286</v>
      </c>
      <c r="S2065" t="str">
        <f t="shared" si="195"/>
        <v>technology</v>
      </c>
      <c r="T2065" t="str">
        <f t="shared" si="196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2"/>
        <v>41425.5</v>
      </c>
      <c r="K2066">
        <v>1366879523</v>
      </c>
      <c r="L2066" s="10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7"/>
        <v>1.9116676082790633</v>
      </c>
      <c r="R2066" s="6">
        <f t="shared" si="194"/>
        <v>86.163845492085343</v>
      </c>
      <c r="S2066" t="str">
        <f t="shared" si="195"/>
        <v>technology</v>
      </c>
      <c r="T2066" t="str">
        <f t="shared" si="196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2"/>
        <v>41633.333668981482</v>
      </c>
      <c r="K2067">
        <v>1385366429</v>
      </c>
      <c r="L2067" s="10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7"/>
        <v>1.99215125</v>
      </c>
      <c r="R2067" s="6">
        <f t="shared" si="194"/>
        <v>51.212114395886893</v>
      </c>
      <c r="S2067" t="str">
        <f t="shared" si="195"/>
        <v>technology</v>
      </c>
      <c r="T2067" t="str">
        <f t="shared" si="196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2"/>
        <v>41874.771793981483</v>
      </c>
      <c r="K2068">
        <v>1406226683</v>
      </c>
      <c r="L2068" s="10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7"/>
        <v>2.1859999999999999</v>
      </c>
      <c r="R2068" s="6">
        <f t="shared" si="194"/>
        <v>67.261538461538464</v>
      </c>
      <c r="S2068" t="str">
        <f t="shared" si="195"/>
        <v>technology</v>
      </c>
      <c r="T2068" t="str">
        <f t="shared" si="196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2"/>
        <v>42148.853888888887</v>
      </c>
      <c r="K2069">
        <v>1429648176</v>
      </c>
      <c r="L2069" s="10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7"/>
        <v>1.2686868686868686</v>
      </c>
      <c r="R2069" s="6">
        <f t="shared" si="194"/>
        <v>62.8</v>
      </c>
      <c r="S2069" t="str">
        <f t="shared" si="195"/>
        <v>technology</v>
      </c>
      <c r="T2069" t="str">
        <f t="shared" si="196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2"/>
        <v>42663.841608796298</v>
      </c>
      <c r="K2070">
        <v>1474402315</v>
      </c>
      <c r="L2070" s="10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7"/>
        <v>1.0522388</v>
      </c>
      <c r="R2070" s="6">
        <f t="shared" si="194"/>
        <v>346.13118421052633</v>
      </c>
      <c r="S2070" t="str">
        <f t="shared" si="195"/>
        <v>technology</v>
      </c>
      <c r="T2070" t="str">
        <f t="shared" si="196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2"/>
        <v>42371.972118055557</v>
      </c>
      <c r="K2071">
        <v>1449098391</v>
      </c>
      <c r="L2071" s="10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7"/>
        <v>1.2840666000000001</v>
      </c>
      <c r="R2071" s="6">
        <f t="shared" si="194"/>
        <v>244.11912547528519</v>
      </c>
      <c r="S2071" t="str">
        <f t="shared" si="195"/>
        <v>technology</v>
      </c>
      <c r="T2071" t="str">
        <f t="shared" si="196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2"/>
        <v>42549.6565162037</v>
      </c>
      <c r="K2072">
        <v>1464536723</v>
      </c>
      <c r="L2072" s="10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7"/>
        <v>3.1732719999999999</v>
      </c>
      <c r="R2072" s="6">
        <f t="shared" si="194"/>
        <v>259.25424836601309</v>
      </c>
      <c r="S2072" t="str">
        <f t="shared" si="195"/>
        <v>technology</v>
      </c>
      <c r="T2072" t="str">
        <f t="shared" si="196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2"/>
        <v>42645.278749999998</v>
      </c>
      <c r="K2073">
        <v>1471502484</v>
      </c>
      <c r="L2073" s="10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7"/>
        <v>2.8073000000000001</v>
      </c>
      <c r="R2073" s="6">
        <f t="shared" si="194"/>
        <v>201.96402877697841</v>
      </c>
      <c r="S2073" t="str">
        <f t="shared" si="195"/>
        <v>technology</v>
      </c>
      <c r="T2073" t="str">
        <f t="shared" si="196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2"/>
        <v>42497.581388888888</v>
      </c>
      <c r="K2074">
        <v>1460037432</v>
      </c>
      <c r="L2074" s="10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7"/>
        <v>1.1073146853146854</v>
      </c>
      <c r="R2074" s="6">
        <f t="shared" si="194"/>
        <v>226.20857142857142</v>
      </c>
      <c r="S2074" t="str">
        <f t="shared" si="195"/>
        <v>technology</v>
      </c>
      <c r="T2074" t="str">
        <f t="shared" si="196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2"/>
        <v>42132.668032407411</v>
      </c>
      <c r="K2075">
        <v>1427212918</v>
      </c>
      <c r="L2075" s="10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7"/>
        <v>1.5260429999999998</v>
      </c>
      <c r="R2075" s="6">
        <f t="shared" si="194"/>
        <v>324.69</v>
      </c>
      <c r="S2075" t="str">
        <f t="shared" si="195"/>
        <v>technology</v>
      </c>
      <c r="T2075" t="str">
        <f t="shared" si="196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2"/>
        <v>42496.826180555552</v>
      </c>
      <c r="K2076">
        <v>1459972182</v>
      </c>
      <c r="L2076" s="10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7"/>
        <v>1.0249999999999999</v>
      </c>
      <c r="R2076" s="6">
        <f t="shared" si="194"/>
        <v>205</v>
      </c>
      <c r="S2076" t="str">
        <f t="shared" si="195"/>
        <v>technology</v>
      </c>
      <c r="T2076" t="str">
        <f t="shared" si="196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2"/>
        <v>41480.681574074071</v>
      </c>
      <c r="K2077">
        <v>1372177288</v>
      </c>
      <c r="L2077" s="10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7"/>
        <v>16.783738373837384</v>
      </c>
      <c r="R2077" s="6">
        <f t="shared" si="194"/>
        <v>20.465926829268295</v>
      </c>
      <c r="S2077" t="str">
        <f t="shared" si="195"/>
        <v>technology</v>
      </c>
      <c r="T2077" t="str">
        <f t="shared" si="196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2"/>
        <v>41843.880659722221</v>
      </c>
      <c r="K2078">
        <v>1402693689</v>
      </c>
      <c r="L2078" s="10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7"/>
        <v>5.4334915642458101</v>
      </c>
      <c r="R2078" s="6">
        <f t="shared" si="194"/>
        <v>116.35303146309367</v>
      </c>
      <c r="S2078" t="str">
        <f t="shared" si="195"/>
        <v>technology</v>
      </c>
      <c r="T2078" t="str">
        <f t="shared" si="196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2"/>
        <v>42160.875</v>
      </c>
      <c r="K2079">
        <v>1428541276</v>
      </c>
      <c r="L2079" s="10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7"/>
        <v>1.1550800000000001</v>
      </c>
      <c r="R2079" s="6">
        <f t="shared" si="194"/>
        <v>307.20212765957444</v>
      </c>
      <c r="S2079" t="str">
        <f t="shared" si="195"/>
        <v>technology</v>
      </c>
      <c r="T2079" t="str">
        <f t="shared" si="196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2"/>
        <v>42722.771493055552</v>
      </c>
      <c r="K2080">
        <v>1479493857</v>
      </c>
      <c r="L2080" s="10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7"/>
        <v>1.3120499999999999</v>
      </c>
      <c r="R2080" s="6">
        <f t="shared" si="194"/>
        <v>546.6875</v>
      </c>
      <c r="S2080" t="str">
        <f t="shared" si="195"/>
        <v>technology</v>
      </c>
      <c r="T2080" t="str">
        <f t="shared" si="196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2"/>
        <v>42180.791666666672</v>
      </c>
      <c r="K2081">
        <v>1432659793</v>
      </c>
      <c r="L2081" s="10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7"/>
        <v>2.8816999999999999</v>
      </c>
      <c r="R2081" s="6">
        <f t="shared" si="194"/>
        <v>47.474464579901152</v>
      </c>
      <c r="S2081" t="str">
        <f t="shared" si="195"/>
        <v>technology</v>
      </c>
      <c r="T2081" t="str">
        <f t="shared" si="196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2"/>
        <v>42319.998842592591</v>
      </c>
      <c r="K2082">
        <v>1444690700</v>
      </c>
      <c r="L2082" s="10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7"/>
        <v>5.0780000000000003</v>
      </c>
      <c r="R2082" s="6">
        <f t="shared" si="194"/>
        <v>101.56</v>
      </c>
      <c r="S2082" t="str">
        <f t="shared" si="195"/>
        <v>technology</v>
      </c>
      <c r="T2082" t="str">
        <f t="shared" si="196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2"/>
        <v>41045.207638888889</v>
      </c>
      <c r="K2083">
        <v>1333597555</v>
      </c>
      <c r="L2083" s="10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7"/>
        <v>1.1457142857142857</v>
      </c>
      <c r="R2083" s="6">
        <f t="shared" si="194"/>
        <v>72.909090909090907</v>
      </c>
      <c r="S2083" t="str">
        <f t="shared" si="195"/>
        <v>music</v>
      </c>
      <c r="T2083" t="str">
        <f t="shared" si="196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2"/>
        <v>40871.161990740737</v>
      </c>
      <c r="K2084">
        <v>1316919196</v>
      </c>
      <c r="L2084" s="10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7"/>
        <v>1.1073333333333333</v>
      </c>
      <c r="R2084" s="6">
        <f t="shared" si="194"/>
        <v>43.710526315789473</v>
      </c>
      <c r="S2084" t="str">
        <f t="shared" si="195"/>
        <v>music</v>
      </c>
      <c r="T2084" t="str">
        <f t="shared" si="196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2"/>
        <v>41064.72216435185</v>
      </c>
      <c r="K2085">
        <v>1336238395</v>
      </c>
      <c r="L2085" s="10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7"/>
        <v>1.1333333333333333</v>
      </c>
      <c r="R2085" s="6">
        <f t="shared" si="194"/>
        <v>34</v>
      </c>
      <c r="S2085" t="str">
        <f t="shared" si="195"/>
        <v>music</v>
      </c>
      <c r="T2085" t="str">
        <f t="shared" si="196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2"/>
        <v>41763.290972222225</v>
      </c>
      <c r="K2086">
        <v>1396468782</v>
      </c>
      <c r="L2086" s="10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7"/>
        <v>1.0833333333333333</v>
      </c>
      <c r="R2086" s="6">
        <f t="shared" si="194"/>
        <v>70.652173913043484</v>
      </c>
      <c r="S2086" t="str">
        <f t="shared" si="195"/>
        <v>music</v>
      </c>
      <c r="T2086" t="str">
        <f t="shared" si="196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2"/>
        <v>41105.835497685184</v>
      </c>
      <c r="K2087">
        <v>1339790587</v>
      </c>
      <c r="L2087" s="10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7"/>
        <v>1.2353333333333334</v>
      </c>
      <c r="R2087" s="6">
        <f t="shared" si="194"/>
        <v>89.301204819277103</v>
      </c>
      <c r="S2087" t="str">
        <f t="shared" si="195"/>
        <v>music</v>
      </c>
      <c r="T2087" t="str">
        <f t="shared" si="196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2"/>
        <v>40891.207638888889</v>
      </c>
      <c r="K2088">
        <v>1321200332</v>
      </c>
      <c r="L2088" s="10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7"/>
        <v>1.0069999999999999</v>
      </c>
      <c r="R2088" s="6">
        <f t="shared" si="194"/>
        <v>115.08571428571429</v>
      </c>
      <c r="S2088" t="str">
        <f t="shared" si="195"/>
        <v>music</v>
      </c>
      <c r="T2088" t="str">
        <f t="shared" si="196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2"/>
        <v>40794.204375000001</v>
      </c>
      <c r="K2089">
        <v>1312865658</v>
      </c>
      <c r="L2089" s="10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7"/>
        <v>1.0353333333333334</v>
      </c>
      <c r="R2089" s="6">
        <f t="shared" si="194"/>
        <v>62.12</v>
      </c>
      <c r="S2089" t="str">
        <f t="shared" si="195"/>
        <v>music</v>
      </c>
      <c r="T2089" t="str">
        <f t="shared" si="196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2"/>
        <v>40432.165972222225</v>
      </c>
      <c r="K2090">
        <v>1281028152</v>
      </c>
      <c r="L2090" s="10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7"/>
        <v>1.1551066666666667</v>
      </c>
      <c r="R2090" s="6">
        <f t="shared" si="194"/>
        <v>46.204266666666669</v>
      </c>
      <c r="S2090" t="str">
        <f t="shared" si="195"/>
        <v>music</v>
      </c>
      <c r="T2090" t="str">
        <f t="shared" si="196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2"/>
        <v>41488.076319444444</v>
      </c>
      <c r="K2091">
        <v>1372384194</v>
      </c>
      <c r="L2091" s="10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7"/>
        <v>1.2040040000000001</v>
      </c>
      <c r="R2091" s="6">
        <f t="shared" si="194"/>
        <v>48.54854838709678</v>
      </c>
      <c r="S2091" t="str">
        <f t="shared" si="195"/>
        <v>music</v>
      </c>
      <c r="T2091" t="str">
        <f t="shared" si="196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2"/>
        <v>41329.381423611114</v>
      </c>
      <c r="K2092">
        <v>1359104955</v>
      </c>
      <c r="L2092" s="10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7"/>
        <v>1.1504037499999999</v>
      </c>
      <c r="R2092" s="6">
        <f t="shared" si="194"/>
        <v>57.520187499999999</v>
      </c>
      <c r="S2092" t="str">
        <f t="shared" si="195"/>
        <v>music</v>
      </c>
      <c r="T2092" t="str">
        <f t="shared" si="196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2"/>
        <v>40603.833333333336</v>
      </c>
      <c r="K2093">
        <v>1294818278</v>
      </c>
      <c r="L2093" s="10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7"/>
        <v>1.2046777777777777</v>
      </c>
      <c r="R2093" s="6">
        <f t="shared" si="194"/>
        <v>88.147154471544724</v>
      </c>
      <c r="S2093" t="str">
        <f t="shared" si="195"/>
        <v>music</v>
      </c>
      <c r="T2093" t="str">
        <f t="shared" si="196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2"/>
        <v>40823.707546296297</v>
      </c>
      <c r="K2094">
        <v>1312822732</v>
      </c>
      <c r="L2094" s="10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7"/>
        <v>1.0128333333333333</v>
      </c>
      <c r="R2094" s="6">
        <f t="shared" si="194"/>
        <v>110.49090909090908</v>
      </c>
      <c r="S2094" t="str">
        <f t="shared" si="195"/>
        <v>music</v>
      </c>
      <c r="T2094" t="str">
        <f t="shared" si="196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2"/>
        <v>41265.896203703705</v>
      </c>
      <c r="K2095">
        <v>1351024232</v>
      </c>
      <c r="L2095" s="10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7"/>
        <v>1.0246666666666666</v>
      </c>
      <c r="R2095" s="6">
        <f t="shared" si="194"/>
        <v>66.826086956521735</v>
      </c>
      <c r="S2095" t="str">
        <f t="shared" si="195"/>
        <v>music</v>
      </c>
      <c r="T2095" t="str">
        <f t="shared" si="196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2"/>
        <v>40973.125</v>
      </c>
      <c r="K2096">
        <v>1327969730</v>
      </c>
      <c r="L2096" s="10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7"/>
        <v>1.2054285714285715</v>
      </c>
      <c r="R2096" s="6">
        <f t="shared" si="194"/>
        <v>58.597222222222221</v>
      </c>
      <c r="S2096" t="str">
        <f t="shared" si="195"/>
        <v>music</v>
      </c>
      <c r="T2096" t="str">
        <f t="shared" si="196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2"/>
        <v>40818.733483796292</v>
      </c>
      <c r="K2097">
        <v>1312392973</v>
      </c>
      <c r="L2097" s="10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7"/>
        <v>1</v>
      </c>
      <c r="R2097" s="6">
        <f t="shared" si="194"/>
        <v>113.63636363636364</v>
      </c>
      <c r="S2097" t="str">
        <f t="shared" si="195"/>
        <v>music</v>
      </c>
      <c r="T2097" t="str">
        <f t="shared" si="196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2"/>
        <v>41208.165972222225</v>
      </c>
      <c r="K2098">
        <v>1349892735</v>
      </c>
      <c r="L2098" s="10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7"/>
        <v>1.0166666666666666</v>
      </c>
      <c r="R2098" s="6">
        <f t="shared" si="194"/>
        <v>43.571428571428569</v>
      </c>
      <c r="S2098" t="str">
        <f t="shared" si="195"/>
        <v>music</v>
      </c>
      <c r="T2098" t="str">
        <f t="shared" si="196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2"/>
        <v>40878.626562500001</v>
      </c>
      <c r="K2099">
        <v>1317564135</v>
      </c>
      <c r="L2099" s="10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7"/>
        <v>1</v>
      </c>
      <c r="R2099" s="6">
        <f t="shared" si="194"/>
        <v>78.94736842105263</v>
      </c>
      <c r="S2099" t="str">
        <f t="shared" si="195"/>
        <v>music</v>
      </c>
      <c r="T2099" t="str">
        <f t="shared" si="196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2"/>
        <v>40976.11383101852</v>
      </c>
      <c r="K2100">
        <v>1328582635</v>
      </c>
      <c r="L2100" s="10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7"/>
        <v>1.0033333333333334</v>
      </c>
      <c r="R2100" s="6">
        <f t="shared" si="194"/>
        <v>188.125</v>
      </c>
      <c r="S2100" t="str">
        <f t="shared" si="195"/>
        <v>music</v>
      </c>
      <c r="T2100" t="str">
        <f t="shared" si="196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2"/>
        <v>42187.152777777781</v>
      </c>
      <c r="K2101">
        <v>1434650084</v>
      </c>
      <c r="L2101" s="10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7"/>
        <v>1.3236666666666668</v>
      </c>
      <c r="R2101" s="6">
        <f t="shared" si="194"/>
        <v>63.031746031746032</v>
      </c>
      <c r="S2101" t="str">
        <f t="shared" si="195"/>
        <v>music</v>
      </c>
      <c r="T2101" t="str">
        <f t="shared" si="196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2"/>
        <v>41090.165972222225</v>
      </c>
      <c r="K2102">
        <v>1339704141</v>
      </c>
      <c r="L2102" s="10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7"/>
        <v>1.3666666666666667</v>
      </c>
      <c r="R2102" s="6">
        <f t="shared" si="194"/>
        <v>30.37037037037037</v>
      </c>
      <c r="S2102" t="str">
        <f t="shared" si="195"/>
        <v>music</v>
      </c>
      <c r="T2102" t="str">
        <f t="shared" si="196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2"/>
        <v>40952.149467592593</v>
      </c>
      <c r="K2103">
        <v>1323920114</v>
      </c>
      <c r="L2103" s="10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7"/>
        <v>1.1325000000000001</v>
      </c>
      <c r="R2103" s="6">
        <f t="shared" si="194"/>
        <v>51.477272727272727</v>
      </c>
      <c r="S2103" t="str">
        <f t="shared" si="195"/>
        <v>music</v>
      </c>
      <c r="T2103" t="str">
        <f t="shared" si="196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2"/>
        <v>40668.868611111109</v>
      </c>
      <c r="K2104">
        <v>1302036648</v>
      </c>
      <c r="L2104" s="10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7"/>
        <v>1.36</v>
      </c>
      <c r="R2104" s="6">
        <f t="shared" si="194"/>
        <v>35.789473684210527</v>
      </c>
      <c r="S2104" t="str">
        <f t="shared" si="195"/>
        <v>music</v>
      </c>
      <c r="T2104" t="str">
        <f t="shared" si="196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2"/>
        <v>41222.7966087963</v>
      </c>
      <c r="K2105">
        <v>1349892427</v>
      </c>
      <c r="L2105" s="10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7"/>
        <v>1.4612318374694613</v>
      </c>
      <c r="R2105" s="6">
        <f t="shared" si="194"/>
        <v>98.817391304347822</v>
      </c>
      <c r="S2105" t="str">
        <f t="shared" si="195"/>
        <v>music</v>
      </c>
      <c r="T2105" t="str">
        <f t="shared" si="196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2"/>
        <v>41425</v>
      </c>
      <c r="K2106">
        <v>1367286434</v>
      </c>
      <c r="L2106" s="10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7"/>
        <v>1.2949999999999999</v>
      </c>
      <c r="R2106" s="6">
        <f t="shared" si="194"/>
        <v>28</v>
      </c>
      <c r="S2106" t="str">
        <f t="shared" si="195"/>
        <v>music</v>
      </c>
      <c r="T2106" t="str">
        <f t="shared" si="196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2"/>
        <v>41964.166666666672</v>
      </c>
      <c r="K2107">
        <v>1415472953</v>
      </c>
      <c r="L2107" s="10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7"/>
        <v>2.54</v>
      </c>
      <c r="R2107" s="6">
        <f t="shared" si="194"/>
        <v>51.313131313131315</v>
      </c>
      <c r="S2107" t="str">
        <f t="shared" si="195"/>
        <v>music</v>
      </c>
      <c r="T2107" t="str">
        <f t="shared" si="196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2"/>
        <v>41300.21497685185</v>
      </c>
      <c r="K2108">
        <v>1356584974</v>
      </c>
      <c r="L2108" s="10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7"/>
        <v>1.0704545454545455</v>
      </c>
      <c r="R2108" s="6">
        <f t="shared" si="194"/>
        <v>53.522727272727273</v>
      </c>
      <c r="S2108" t="str">
        <f t="shared" si="195"/>
        <v>music</v>
      </c>
      <c r="T2108" t="str">
        <f t="shared" si="196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2"/>
        <v>41955.752233796295</v>
      </c>
      <c r="K2109">
        <v>1413997393</v>
      </c>
      <c r="L2109" s="10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7"/>
        <v>1.0773299999999999</v>
      </c>
      <c r="R2109" s="6">
        <f t="shared" si="194"/>
        <v>37.149310344827583</v>
      </c>
      <c r="S2109" t="str">
        <f t="shared" si="195"/>
        <v>music</v>
      </c>
      <c r="T2109" t="str">
        <f t="shared" si="196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2"/>
        <v>41162.163194444445</v>
      </c>
      <c r="K2110">
        <v>1344917580</v>
      </c>
      <c r="L2110" s="10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7"/>
        <v>1.0731250000000001</v>
      </c>
      <c r="R2110" s="6">
        <f t="shared" si="194"/>
        <v>89.895287958115176</v>
      </c>
      <c r="S2110" t="str">
        <f t="shared" si="195"/>
        <v>music</v>
      </c>
      <c r="T2110" t="str">
        <f t="shared" si="196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2"/>
        <v>42190.708530092597</v>
      </c>
      <c r="K2111">
        <v>1433523617</v>
      </c>
      <c r="L2111" s="10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7"/>
        <v>1.06525</v>
      </c>
      <c r="R2111" s="6">
        <f t="shared" si="194"/>
        <v>106.52500000000001</v>
      </c>
      <c r="S2111" t="str">
        <f t="shared" si="195"/>
        <v>music</v>
      </c>
      <c r="T2111" t="str">
        <f t="shared" si="196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2"/>
        <v>41787.207638888889</v>
      </c>
      <c r="K2112">
        <v>1398873969</v>
      </c>
      <c r="L2112" s="10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7"/>
        <v>1.0035000000000001</v>
      </c>
      <c r="R2112" s="6">
        <f t="shared" si="194"/>
        <v>52.815789473684212</v>
      </c>
      <c r="S2112" t="str">
        <f t="shared" si="195"/>
        <v>music</v>
      </c>
      <c r="T2112" t="str">
        <f t="shared" si="196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2"/>
        <v>40770.041666666664</v>
      </c>
      <c r="K2113">
        <v>1307594625</v>
      </c>
      <c r="L2113" s="10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7"/>
        <v>1.0649999999999999</v>
      </c>
      <c r="R2113" s="6">
        <f t="shared" si="194"/>
        <v>54.615384615384613</v>
      </c>
      <c r="S2113" t="str">
        <f t="shared" si="195"/>
        <v>music</v>
      </c>
      <c r="T2113" t="str">
        <f t="shared" si="196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ref="J2114:J2177" si="198">(((I2114/60)/60)/24)+DATE(1970,1,1)</f>
        <v>41379.928159722222</v>
      </c>
      <c r="K2114">
        <v>1364854593</v>
      </c>
      <c r="L2114" s="10">
        <f t="shared" ref="L2114:L2177" si="199">(((K2114/60)/60)/24)+DATE(1970,1,1)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7"/>
        <v>1</v>
      </c>
      <c r="R2114" s="6">
        <f t="shared" ref="R2114:R2177" si="200">E2114/N2114</f>
        <v>27.272727272727273</v>
      </c>
      <c r="S2114" t="str">
        <f t="shared" ref="S2114:S2177" si="201">LEFT(P2114,SEARCH("/",P2114)-1)</f>
        <v>music</v>
      </c>
      <c r="T2114" t="str">
        <f t="shared" ref="T2114:T2177" si="202">RIGHT(P2114,LEN(P2114)-SEARCH("/",P2114))</f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si="198"/>
        <v>41905.86546296296</v>
      </c>
      <c r="K2115">
        <v>1408481176</v>
      </c>
      <c r="L2115" s="10">
        <f t="shared" si="199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3">IF(D2115=0,0%,(E2115/D2115))</f>
        <v>1.0485714285714285</v>
      </c>
      <c r="R2115" s="6">
        <f t="shared" si="200"/>
        <v>68.598130841121488</v>
      </c>
      <c r="S2115" t="str">
        <f t="shared" si="201"/>
        <v>music</v>
      </c>
      <c r="T2115" t="str">
        <f t="shared" si="202"/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98"/>
        <v>40521.207638888889</v>
      </c>
      <c r="K2116">
        <v>1286480070</v>
      </c>
      <c r="L2116" s="10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3"/>
        <v>1.0469999999999999</v>
      </c>
      <c r="R2116" s="6">
        <f t="shared" si="200"/>
        <v>35.612244897959187</v>
      </c>
      <c r="S2116" t="str">
        <f t="shared" si="201"/>
        <v>music</v>
      </c>
      <c r="T2116" t="str">
        <f t="shared" si="202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98"/>
        <v>40594.081030092595</v>
      </c>
      <c r="K2117">
        <v>1295575001</v>
      </c>
      <c r="L2117" s="10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3"/>
        <v>2.2566666666666668</v>
      </c>
      <c r="R2117" s="6">
        <f t="shared" si="200"/>
        <v>94.027777777777771</v>
      </c>
      <c r="S2117" t="str">
        <f t="shared" si="201"/>
        <v>music</v>
      </c>
      <c r="T2117" t="str">
        <f t="shared" si="202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98"/>
        <v>41184.777812500004</v>
      </c>
      <c r="K2118">
        <v>1345056003</v>
      </c>
      <c r="L2118" s="10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3"/>
        <v>1.0090416666666666</v>
      </c>
      <c r="R2118" s="6">
        <f t="shared" si="200"/>
        <v>526.45652173913038</v>
      </c>
      <c r="S2118" t="str">
        <f t="shared" si="201"/>
        <v>music</v>
      </c>
      <c r="T2118" t="str">
        <f t="shared" si="202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98"/>
        <v>42304.207638888889</v>
      </c>
      <c r="K2119">
        <v>1444699549</v>
      </c>
      <c r="L2119" s="10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3"/>
        <v>1.4775</v>
      </c>
      <c r="R2119" s="6">
        <f t="shared" si="200"/>
        <v>50.657142857142858</v>
      </c>
      <c r="S2119" t="str">
        <f t="shared" si="201"/>
        <v>music</v>
      </c>
      <c r="T2119" t="str">
        <f t="shared" si="202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98"/>
        <v>40748.839537037034</v>
      </c>
      <c r="K2120">
        <v>1308946136</v>
      </c>
      <c r="L2120" s="10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3"/>
        <v>1.3461099999999999</v>
      </c>
      <c r="R2120" s="6">
        <f t="shared" si="200"/>
        <v>79.182941176470578</v>
      </c>
      <c r="S2120" t="str">
        <f t="shared" si="201"/>
        <v>music</v>
      </c>
      <c r="T2120" t="str">
        <f t="shared" si="202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98"/>
        <v>41137.130150462966</v>
      </c>
      <c r="K2121">
        <v>1342494445</v>
      </c>
      <c r="L2121" s="10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3"/>
        <v>1.0075000000000001</v>
      </c>
      <c r="R2121" s="6">
        <f t="shared" si="200"/>
        <v>91.590909090909093</v>
      </c>
      <c r="S2121" t="str">
        <f t="shared" si="201"/>
        <v>music</v>
      </c>
      <c r="T2121" t="str">
        <f t="shared" si="202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98"/>
        <v>41640.964537037034</v>
      </c>
      <c r="K2122">
        <v>1384384136</v>
      </c>
      <c r="L2122" s="10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3"/>
        <v>1.00880375</v>
      </c>
      <c r="R2122" s="6">
        <f t="shared" si="200"/>
        <v>116.96275362318841</v>
      </c>
      <c r="S2122" t="str">
        <f t="shared" si="201"/>
        <v>music</v>
      </c>
      <c r="T2122" t="str">
        <f t="shared" si="202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98"/>
        <v>42746.7424537037</v>
      </c>
      <c r="K2123">
        <v>1481564948</v>
      </c>
      <c r="L2123" s="10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3"/>
        <v>5.6800000000000002E-3</v>
      </c>
      <c r="R2123" s="6">
        <f t="shared" si="200"/>
        <v>28.4</v>
      </c>
      <c r="S2123" t="str">
        <f t="shared" si="201"/>
        <v>games</v>
      </c>
      <c r="T2123" t="str">
        <f t="shared" si="202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98"/>
        <v>42742.300567129627</v>
      </c>
      <c r="K2124">
        <v>1481181169</v>
      </c>
      <c r="L2124" s="10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3"/>
        <v>3.875E-3</v>
      </c>
      <c r="R2124" s="6">
        <f t="shared" si="200"/>
        <v>103.33333333333333</v>
      </c>
      <c r="S2124" t="str">
        <f t="shared" si="201"/>
        <v>games</v>
      </c>
      <c r="T2124" t="str">
        <f t="shared" si="202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98"/>
        <v>40252.290972222225</v>
      </c>
      <c r="K2125">
        <v>1263982307</v>
      </c>
      <c r="L2125" s="10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3"/>
        <v>0.1</v>
      </c>
      <c r="R2125" s="6">
        <f t="shared" si="200"/>
        <v>10</v>
      </c>
      <c r="S2125" t="str">
        <f t="shared" si="201"/>
        <v>games</v>
      </c>
      <c r="T2125" t="str">
        <f t="shared" si="202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98"/>
        <v>40512.208333333336</v>
      </c>
      <c r="K2126">
        <v>1286930435</v>
      </c>
      <c r="L2126" s="10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3"/>
        <v>0.10454545454545454</v>
      </c>
      <c r="R2126" s="6">
        <f t="shared" si="200"/>
        <v>23</v>
      </c>
      <c r="S2126" t="str">
        <f t="shared" si="201"/>
        <v>games</v>
      </c>
      <c r="T2126" t="str">
        <f t="shared" si="202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98"/>
        <v>42221.023530092592</v>
      </c>
      <c r="K2127">
        <v>1436142833</v>
      </c>
      <c r="L2127" s="10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3"/>
        <v>1.4200000000000001E-2</v>
      </c>
      <c r="R2127" s="6">
        <f t="shared" si="200"/>
        <v>31.555555555555557</v>
      </c>
      <c r="S2127" t="str">
        <f t="shared" si="201"/>
        <v>games</v>
      </c>
      <c r="T2127" t="str">
        <f t="shared" si="202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98"/>
        <v>41981.973229166666</v>
      </c>
      <c r="K2128">
        <v>1415488887</v>
      </c>
      <c r="L2128" s="10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3"/>
        <v>5.0000000000000001E-4</v>
      </c>
      <c r="R2128" s="6">
        <f t="shared" si="200"/>
        <v>5</v>
      </c>
      <c r="S2128" t="str">
        <f t="shared" si="201"/>
        <v>games</v>
      </c>
      <c r="T2128" t="str">
        <f t="shared" si="202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98"/>
        <v>42075.463692129633</v>
      </c>
      <c r="K2129">
        <v>1423570063</v>
      </c>
      <c r="L2129" s="10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3"/>
        <v>0.28842857142857142</v>
      </c>
      <c r="R2129" s="6">
        <f t="shared" si="200"/>
        <v>34.220338983050844</v>
      </c>
      <c r="S2129" t="str">
        <f t="shared" si="201"/>
        <v>games</v>
      </c>
      <c r="T2129" t="str">
        <f t="shared" si="202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98"/>
        <v>41903.772789351853</v>
      </c>
      <c r="K2130">
        <v>1406140369</v>
      </c>
      <c r="L2130" s="10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3"/>
        <v>1.6666666666666668E-3</v>
      </c>
      <c r="R2130" s="6">
        <f t="shared" si="200"/>
        <v>25</v>
      </c>
      <c r="S2130" t="str">
        <f t="shared" si="201"/>
        <v>games</v>
      </c>
      <c r="T2130" t="str">
        <f t="shared" si="202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98"/>
        <v>42439.024305555555</v>
      </c>
      <c r="K2131">
        <v>1454978100</v>
      </c>
      <c r="L2131" s="10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3"/>
        <v>0.11799999999999999</v>
      </c>
      <c r="R2131" s="6">
        <f t="shared" si="200"/>
        <v>19.666666666666668</v>
      </c>
      <c r="S2131" t="str">
        <f t="shared" si="201"/>
        <v>games</v>
      </c>
      <c r="T2131" t="str">
        <f t="shared" si="202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98"/>
        <v>41867.086377314816</v>
      </c>
      <c r="K2132">
        <v>1405130663</v>
      </c>
      <c r="L2132" s="10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3"/>
        <v>2.0238095238095236E-3</v>
      </c>
      <c r="R2132" s="6">
        <f t="shared" si="200"/>
        <v>21.25</v>
      </c>
      <c r="S2132" t="str">
        <f t="shared" si="201"/>
        <v>games</v>
      </c>
      <c r="T2132" t="str">
        <f t="shared" si="202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98"/>
        <v>42197.207071759258</v>
      </c>
      <c r="K2133">
        <v>1434085091</v>
      </c>
      <c r="L2133" s="10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3"/>
        <v>0.05</v>
      </c>
      <c r="R2133" s="6">
        <f t="shared" si="200"/>
        <v>8.3333333333333339</v>
      </c>
      <c r="S2133" t="str">
        <f t="shared" si="201"/>
        <v>games</v>
      </c>
      <c r="T2133" t="str">
        <f t="shared" si="202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98"/>
        <v>41673.487175925926</v>
      </c>
      <c r="K2134">
        <v>1388835692</v>
      </c>
      <c r="L2134" s="10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3"/>
        <v>2.1129899999999997E-2</v>
      </c>
      <c r="R2134" s="6">
        <f t="shared" si="200"/>
        <v>21.34333333333333</v>
      </c>
      <c r="S2134" t="str">
        <f t="shared" si="201"/>
        <v>games</v>
      </c>
      <c r="T2134" t="str">
        <f t="shared" si="202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98"/>
        <v>40657.290972222225</v>
      </c>
      <c r="K2135">
        <v>1300328399</v>
      </c>
      <c r="L2135" s="10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3"/>
        <v>1.6E-2</v>
      </c>
      <c r="R2135" s="6">
        <f t="shared" si="200"/>
        <v>5.333333333333333</v>
      </c>
      <c r="S2135" t="str">
        <f t="shared" si="201"/>
        <v>games</v>
      </c>
      <c r="T2135" t="str">
        <f t="shared" si="202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98"/>
        <v>41391.886469907404</v>
      </c>
      <c r="K2136">
        <v>1364505391</v>
      </c>
      <c r="L2136" s="10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3"/>
        <v>1.7333333333333333E-2</v>
      </c>
      <c r="R2136" s="6">
        <f t="shared" si="200"/>
        <v>34.666666666666664</v>
      </c>
      <c r="S2136" t="str">
        <f t="shared" si="201"/>
        <v>games</v>
      </c>
      <c r="T2136" t="str">
        <f t="shared" si="202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98"/>
        <v>41186.963344907403</v>
      </c>
      <c r="K2137">
        <v>1346800033</v>
      </c>
      <c r="L2137" s="10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3"/>
        <v>9.5600000000000004E-2</v>
      </c>
      <c r="R2137" s="6">
        <f t="shared" si="200"/>
        <v>21.727272727272727</v>
      </c>
      <c r="S2137" t="str">
        <f t="shared" si="201"/>
        <v>games</v>
      </c>
      <c r="T2137" t="str">
        <f t="shared" si="202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98"/>
        <v>41566.509097222224</v>
      </c>
      <c r="K2138">
        <v>1379592786</v>
      </c>
      <c r="L2138" s="10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3"/>
        <v>5.9612499999999998E-4</v>
      </c>
      <c r="R2138" s="6">
        <f t="shared" si="200"/>
        <v>11.922499999999999</v>
      </c>
      <c r="S2138" t="str">
        <f t="shared" si="201"/>
        <v>games</v>
      </c>
      <c r="T2138" t="str">
        <f t="shared" si="202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98"/>
        <v>41978.771168981482</v>
      </c>
      <c r="K2139">
        <v>1415212229</v>
      </c>
      <c r="L2139" s="10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3"/>
        <v>0.28405999999999998</v>
      </c>
      <c r="R2139" s="6">
        <f t="shared" si="200"/>
        <v>26.59737827715356</v>
      </c>
      <c r="S2139" t="str">
        <f t="shared" si="201"/>
        <v>games</v>
      </c>
      <c r="T2139" t="str">
        <f t="shared" si="202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98"/>
        <v>41587.054849537039</v>
      </c>
      <c r="K2140">
        <v>1381364339</v>
      </c>
      <c r="L2140" s="10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3"/>
        <v>0.128</v>
      </c>
      <c r="R2140" s="6">
        <f t="shared" si="200"/>
        <v>10.666666666666666</v>
      </c>
      <c r="S2140" t="str">
        <f t="shared" si="201"/>
        <v>games</v>
      </c>
      <c r="T2140" t="str">
        <f t="shared" si="202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98"/>
        <v>42677.750092592592</v>
      </c>
      <c r="K2141">
        <v>1475604008</v>
      </c>
      <c r="L2141" s="10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3"/>
        <v>5.4199999999999998E-2</v>
      </c>
      <c r="R2141" s="6">
        <f t="shared" si="200"/>
        <v>29.035714285714285</v>
      </c>
      <c r="S2141" t="str">
        <f t="shared" si="201"/>
        <v>games</v>
      </c>
      <c r="T2141" t="str">
        <f t="shared" si="202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98"/>
        <v>41285.833611111113</v>
      </c>
      <c r="K2142">
        <v>1355342424</v>
      </c>
      <c r="L2142" s="10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3"/>
        <v>1.1199999999999999E-3</v>
      </c>
      <c r="R2142" s="6">
        <f t="shared" si="200"/>
        <v>50.909090909090907</v>
      </c>
      <c r="S2142" t="str">
        <f t="shared" si="201"/>
        <v>games</v>
      </c>
      <c r="T2142" t="str">
        <f t="shared" si="202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98"/>
        <v>41957.277303240742</v>
      </c>
      <c r="K2143">
        <v>1413351559</v>
      </c>
      <c r="L2143" s="10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3"/>
        <v>0</v>
      </c>
      <c r="R2143" s="6" t="e">
        <f t="shared" si="200"/>
        <v>#DIV/0!</v>
      </c>
      <c r="S2143" t="str">
        <f t="shared" si="201"/>
        <v>games</v>
      </c>
      <c r="T2143" t="str">
        <f t="shared" si="202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98"/>
        <v>42368.701504629629</v>
      </c>
      <c r="K2144">
        <v>1449075010</v>
      </c>
      <c r="L2144" s="10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3"/>
        <v>5.7238095238095241E-2</v>
      </c>
      <c r="R2144" s="6">
        <f t="shared" si="200"/>
        <v>50.083333333333336</v>
      </c>
      <c r="S2144" t="str">
        <f t="shared" si="201"/>
        <v>games</v>
      </c>
      <c r="T2144" t="str">
        <f t="shared" si="202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98"/>
        <v>40380.791666666664</v>
      </c>
      <c r="K2145">
        <v>1275599812</v>
      </c>
      <c r="L2145" s="10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3"/>
        <v>0.1125</v>
      </c>
      <c r="R2145" s="6">
        <f t="shared" si="200"/>
        <v>45</v>
      </c>
      <c r="S2145" t="str">
        <f t="shared" si="201"/>
        <v>games</v>
      </c>
      <c r="T2145" t="str">
        <f t="shared" si="202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98"/>
        <v>41531.546759259261</v>
      </c>
      <c r="K2146">
        <v>1376399240</v>
      </c>
      <c r="L2146" s="10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3"/>
        <v>1.7098591549295775E-2</v>
      </c>
      <c r="R2146" s="6">
        <f t="shared" si="200"/>
        <v>25.291666666666668</v>
      </c>
      <c r="S2146" t="str">
        <f t="shared" si="201"/>
        <v>games</v>
      </c>
      <c r="T2146" t="str">
        <f t="shared" si="202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98"/>
        <v>41605.279097222221</v>
      </c>
      <c r="K2147">
        <v>1382938914</v>
      </c>
      <c r="L2147" s="10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3"/>
        <v>0.30433333333333334</v>
      </c>
      <c r="R2147" s="6">
        <f t="shared" si="200"/>
        <v>51.292134831460672</v>
      </c>
      <c r="S2147" t="str">
        <f t="shared" si="201"/>
        <v>games</v>
      </c>
      <c r="T2147" t="str">
        <f t="shared" si="202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98"/>
        <v>42411.679513888885</v>
      </c>
      <c r="K2148">
        <v>1453997910</v>
      </c>
      <c r="L2148" s="10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3"/>
        <v>2.0000000000000001E-4</v>
      </c>
      <c r="R2148" s="6">
        <f t="shared" si="200"/>
        <v>1</v>
      </c>
      <c r="S2148" t="str">
        <f t="shared" si="201"/>
        <v>games</v>
      </c>
      <c r="T2148" t="str">
        <f t="shared" si="202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98"/>
        <v>41959.337361111116</v>
      </c>
      <c r="K2149">
        <v>1413356748</v>
      </c>
      <c r="L2149" s="10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3"/>
        <v>6.9641025641025639E-3</v>
      </c>
      <c r="R2149" s="6">
        <f t="shared" si="200"/>
        <v>49.381818181818183</v>
      </c>
      <c r="S2149" t="str">
        <f t="shared" si="201"/>
        <v>games</v>
      </c>
      <c r="T2149" t="str">
        <f t="shared" si="202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98"/>
        <v>42096.691921296297</v>
      </c>
      <c r="K2150">
        <v>1425404182</v>
      </c>
      <c r="L2150" s="10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3"/>
        <v>0.02</v>
      </c>
      <c r="R2150" s="6">
        <f t="shared" si="200"/>
        <v>1</v>
      </c>
      <c r="S2150" t="str">
        <f t="shared" si="201"/>
        <v>games</v>
      </c>
      <c r="T2150" t="str">
        <f t="shared" si="202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98"/>
        <v>40390</v>
      </c>
      <c r="K2151">
        <v>1277512556</v>
      </c>
      <c r="L2151" s="10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3"/>
        <v>0</v>
      </c>
      <c r="R2151" s="6" t="e">
        <f t="shared" si="200"/>
        <v>#DIV/0!</v>
      </c>
      <c r="S2151" t="str">
        <f t="shared" si="201"/>
        <v>games</v>
      </c>
      <c r="T2151" t="str">
        <f t="shared" si="202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98"/>
        <v>42564.284710648149</v>
      </c>
      <c r="K2152">
        <v>1465800599</v>
      </c>
      <c r="L2152" s="10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3"/>
        <v>8.0999999999999996E-3</v>
      </c>
      <c r="R2152" s="6">
        <f t="shared" si="200"/>
        <v>101.25</v>
      </c>
      <c r="S2152" t="str">
        <f t="shared" si="201"/>
        <v>games</v>
      </c>
      <c r="T2152" t="str">
        <f t="shared" si="202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98"/>
        <v>42550.847384259265</v>
      </c>
      <c r="K2153">
        <v>1464639614</v>
      </c>
      <c r="L2153" s="10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3"/>
        <v>2.6222222222222224E-3</v>
      </c>
      <c r="R2153" s="6">
        <f t="shared" si="200"/>
        <v>19.666666666666668</v>
      </c>
      <c r="S2153" t="str">
        <f t="shared" si="201"/>
        <v>games</v>
      </c>
      <c r="T2153" t="str">
        <f t="shared" si="202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98"/>
        <v>41713.790613425925</v>
      </c>
      <c r="K2154">
        <v>1392321509</v>
      </c>
      <c r="L2154" s="10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3"/>
        <v>1.6666666666666668E-3</v>
      </c>
      <c r="R2154" s="6">
        <f t="shared" si="200"/>
        <v>12.5</v>
      </c>
      <c r="S2154" t="str">
        <f t="shared" si="201"/>
        <v>games</v>
      </c>
      <c r="T2154" t="str">
        <f t="shared" si="202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98"/>
        <v>42014.332638888889</v>
      </c>
      <c r="K2155">
        <v>1417470718</v>
      </c>
      <c r="L2155" s="10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3"/>
        <v>9.1244548809124457E-5</v>
      </c>
      <c r="R2155" s="6">
        <f t="shared" si="200"/>
        <v>8.5</v>
      </c>
      <c r="S2155" t="str">
        <f t="shared" si="201"/>
        <v>games</v>
      </c>
      <c r="T2155" t="str">
        <f t="shared" si="202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98"/>
        <v>41667.632256944446</v>
      </c>
      <c r="K2156">
        <v>1389193827</v>
      </c>
      <c r="L2156" s="10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3"/>
        <v>8.0000000000000002E-3</v>
      </c>
      <c r="R2156" s="6">
        <f t="shared" si="200"/>
        <v>1</v>
      </c>
      <c r="S2156" t="str">
        <f t="shared" si="201"/>
        <v>games</v>
      </c>
      <c r="T2156" t="str">
        <f t="shared" si="202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98"/>
        <v>42460.70584490741</v>
      </c>
      <c r="K2157">
        <v>1456854985</v>
      </c>
      <c r="L2157" s="10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3"/>
        <v>2.3E-2</v>
      </c>
      <c r="R2157" s="6">
        <f t="shared" si="200"/>
        <v>23</v>
      </c>
      <c r="S2157" t="str">
        <f t="shared" si="201"/>
        <v>games</v>
      </c>
      <c r="T2157" t="str">
        <f t="shared" si="202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98"/>
        <v>41533.85423611111</v>
      </c>
      <c r="K2158">
        <v>1375475406</v>
      </c>
      <c r="L2158" s="10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3"/>
        <v>2.6660714285714284E-2</v>
      </c>
      <c r="R2158" s="6">
        <f t="shared" si="200"/>
        <v>17.987951807228917</v>
      </c>
      <c r="S2158" t="str">
        <f t="shared" si="201"/>
        <v>games</v>
      </c>
      <c r="T2158" t="str">
        <f t="shared" si="202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98"/>
        <v>42727.332638888889</v>
      </c>
      <c r="K2159">
        <v>1479684783</v>
      </c>
      <c r="L2159" s="10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3"/>
        <v>0.28192</v>
      </c>
      <c r="R2159" s="6">
        <f t="shared" si="200"/>
        <v>370.94736842105266</v>
      </c>
      <c r="S2159" t="str">
        <f t="shared" si="201"/>
        <v>games</v>
      </c>
      <c r="T2159" t="str">
        <f t="shared" si="202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98"/>
        <v>41309.853865740741</v>
      </c>
      <c r="K2160">
        <v>1356121774</v>
      </c>
      <c r="L2160" s="10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3"/>
        <v>6.5900366666666668E-2</v>
      </c>
      <c r="R2160" s="6">
        <f t="shared" si="200"/>
        <v>63.569485530546629</v>
      </c>
      <c r="S2160" t="str">
        <f t="shared" si="201"/>
        <v>games</v>
      </c>
      <c r="T2160" t="str">
        <f t="shared" si="202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98"/>
        <v>40740.731180555551</v>
      </c>
      <c r="K2161">
        <v>1308245574</v>
      </c>
      <c r="L2161" s="10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3"/>
        <v>7.2222222222222219E-3</v>
      </c>
      <c r="R2161" s="6">
        <f t="shared" si="200"/>
        <v>13</v>
      </c>
      <c r="S2161" t="str">
        <f t="shared" si="201"/>
        <v>games</v>
      </c>
      <c r="T2161" t="str">
        <f t="shared" si="202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98"/>
        <v>41048.711863425924</v>
      </c>
      <c r="K2162">
        <v>1334855105</v>
      </c>
      <c r="L2162" s="10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3"/>
        <v>8.5000000000000006E-3</v>
      </c>
      <c r="R2162" s="6">
        <f t="shared" si="200"/>
        <v>5.3125</v>
      </c>
      <c r="S2162" t="str">
        <f t="shared" si="201"/>
        <v>games</v>
      </c>
      <c r="T2162" t="str">
        <f t="shared" si="202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98"/>
        <v>42270.852534722217</v>
      </c>
      <c r="K2163">
        <v>1440448059</v>
      </c>
      <c r="L2163" s="10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3"/>
        <v>1.1575</v>
      </c>
      <c r="R2163" s="6">
        <f t="shared" si="200"/>
        <v>35.615384615384613</v>
      </c>
      <c r="S2163" t="str">
        <f t="shared" si="201"/>
        <v>music</v>
      </c>
      <c r="T2163" t="str">
        <f t="shared" si="202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98"/>
        <v>41844.766099537039</v>
      </c>
      <c r="K2164">
        <v>1403547791</v>
      </c>
      <c r="L2164" s="10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3"/>
        <v>1.1226666666666667</v>
      </c>
      <c r="R2164" s="6">
        <f t="shared" si="200"/>
        <v>87.103448275862064</v>
      </c>
      <c r="S2164" t="str">
        <f t="shared" si="201"/>
        <v>music</v>
      </c>
      <c r="T2164" t="str">
        <f t="shared" si="202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98"/>
        <v>42163.159722222219</v>
      </c>
      <c r="K2165">
        <v>1429306520</v>
      </c>
      <c r="L2165" s="10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3"/>
        <v>1.3220000000000001</v>
      </c>
      <c r="R2165" s="6">
        <f t="shared" si="200"/>
        <v>75.11363636363636</v>
      </c>
      <c r="S2165" t="str">
        <f t="shared" si="201"/>
        <v>music</v>
      </c>
      <c r="T2165" t="str">
        <f t="shared" si="202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98"/>
        <v>42546.165972222225</v>
      </c>
      <c r="K2166">
        <v>1464196414</v>
      </c>
      <c r="L2166" s="10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3"/>
        <v>1.0263636363636364</v>
      </c>
      <c r="R2166" s="6">
        <f t="shared" si="200"/>
        <v>68.01204819277109</v>
      </c>
      <c r="S2166" t="str">
        <f t="shared" si="201"/>
        <v>music</v>
      </c>
      <c r="T2166" t="str">
        <f t="shared" si="202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98"/>
        <v>42468.625405092593</v>
      </c>
      <c r="K2167">
        <v>1457539235</v>
      </c>
      <c r="L2167" s="10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3"/>
        <v>1.3864000000000001</v>
      </c>
      <c r="R2167" s="6">
        <f t="shared" si="200"/>
        <v>29.623931623931625</v>
      </c>
      <c r="S2167" t="str">
        <f t="shared" si="201"/>
        <v>music</v>
      </c>
      <c r="T2167" t="str">
        <f t="shared" si="202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98"/>
        <v>41978.879837962959</v>
      </c>
      <c r="K2168">
        <v>1413922018</v>
      </c>
      <c r="L2168" s="10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3"/>
        <v>1.466</v>
      </c>
      <c r="R2168" s="6">
        <f t="shared" si="200"/>
        <v>91.625</v>
      </c>
      <c r="S2168" t="str">
        <f t="shared" si="201"/>
        <v>music</v>
      </c>
      <c r="T2168" t="str">
        <f t="shared" si="202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98"/>
        <v>41167.066400462965</v>
      </c>
      <c r="K2169">
        <v>1346463337</v>
      </c>
      <c r="L2169" s="10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3"/>
        <v>1.2</v>
      </c>
      <c r="R2169" s="6">
        <f t="shared" si="200"/>
        <v>22.5</v>
      </c>
      <c r="S2169" t="str">
        <f t="shared" si="201"/>
        <v>music</v>
      </c>
      <c r="T2169" t="str">
        <f t="shared" si="202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98"/>
        <v>42776.208333333328</v>
      </c>
      <c r="K2170">
        <v>1484058261</v>
      </c>
      <c r="L2170" s="10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3"/>
        <v>1.215816111111111</v>
      </c>
      <c r="R2170" s="6">
        <f t="shared" si="200"/>
        <v>64.366735294117646</v>
      </c>
      <c r="S2170" t="str">
        <f t="shared" si="201"/>
        <v>music</v>
      </c>
      <c r="T2170" t="str">
        <f t="shared" si="202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98"/>
        <v>42796.700821759259</v>
      </c>
      <c r="K2171">
        <v>1488214151</v>
      </c>
      <c r="L2171" s="10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3"/>
        <v>1</v>
      </c>
      <c r="R2171" s="6">
        <f t="shared" si="200"/>
        <v>21.857142857142858</v>
      </c>
      <c r="S2171" t="str">
        <f t="shared" si="201"/>
        <v>music</v>
      </c>
      <c r="T2171" t="str">
        <f t="shared" si="202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98"/>
        <v>42238.750254629631</v>
      </c>
      <c r="K2172">
        <v>1436810422</v>
      </c>
      <c r="L2172" s="10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3"/>
        <v>1.8085714285714285</v>
      </c>
      <c r="R2172" s="6">
        <f t="shared" si="200"/>
        <v>33.315789473684212</v>
      </c>
      <c r="S2172" t="str">
        <f t="shared" si="201"/>
        <v>music</v>
      </c>
      <c r="T2172" t="str">
        <f t="shared" si="202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98"/>
        <v>42177.208333333328</v>
      </c>
      <c r="K2173">
        <v>1431903495</v>
      </c>
      <c r="L2173" s="10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3"/>
        <v>1.0607500000000001</v>
      </c>
      <c r="R2173" s="6">
        <f t="shared" si="200"/>
        <v>90.276595744680847</v>
      </c>
      <c r="S2173" t="str">
        <f t="shared" si="201"/>
        <v>music</v>
      </c>
      <c r="T2173" t="str">
        <f t="shared" si="202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98"/>
        <v>42112.580092592587</v>
      </c>
      <c r="K2174">
        <v>1426773320</v>
      </c>
      <c r="L2174" s="10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3"/>
        <v>1</v>
      </c>
      <c r="R2174" s="6">
        <f t="shared" si="200"/>
        <v>76.92307692307692</v>
      </c>
      <c r="S2174" t="str">
        <f t="shared" si="201"/>
        <v>music</v>
      </c>
      <c r="T2174" t="str">
        <f t="shared" si="202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98"/>
        <v>41527.165972222225</v>
      </c>
      <c r="K2175">
        <v>1376066243</v>
      </c>
      <c r="L2175" s="10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3"/>
        <v>1.2692857142857144</v>
      </c>
      <c r="R2175" s="6">
        <f t="shared" si="200"/>
        <v>59.233333333333334</v>
      </c>
      <c r="S2175" t="str">
        <f t="shared" si="201"/>
        <v>music</v>
      </c>
      <c r="T2175" t="str">
        <f t="shared" si="202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98"/>
        <v>42495.542905092589</v>
      </c>
      <c r="K2176">
        <v>1459861307</v>
      </c>
      <c r="L2176" s="10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3"/>
        <v>1.0297499999999999</v>
      </c>
      <c r="R2176" s="6">
        <f t="shared" si="200"/>
        <v>65.38095238095238</v>
      </c>
      <c r="S2176" t="str">
        <f t="shared" si="201"/>
        <v>music</v>
      </c>
      <c r="T2176" t="str">
        <f t="shared" si="202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98"/>
        <v>42572.009097222224</v>
      </c>
      <c r="K2177">
        <v>1468455186</v>
      </c>
      <c r="L2177" s="10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3"/>
        <v>2.5</v>
      </c>
      <c r="R2177" s="6">
        <f t="shared" si="200"/>
        <v>67.307692307692307</v>
      </c>
      <c r="S2177" t="str">
        <f t="shared" si="201"/>
        <v>music</v>
      </c>
      <c r="T2177" t="str">
        <f t="shared" si="202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ref="J2178:J2241" si="204">(((I2178/60)/60)/24)+DATE(1970,1,1)</f>
        <v>42126.633206018523</v>
      </c>
      <c r="K2178">
        <v>1427987509</v>
      </c>
      <c r="L2178" s="10">
        <f t="shared" ref="L2178:L2241" si="205">(((K2178/60)/60)/24)+DATE(1970,1,1)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3"/>
        <v>1.2602</v>
      </c>
      <c r="R2178" s="6">
        <f t="shared" ref="R2178:R2241" si="206">E2178/N2178</f>
        <v>88.74647887323944</v>
      </c>
      <c r="S2178" t="str">
        <f t="shared" ref="S2178:S2241" si="207">LEFT(P2178,SEARCH("/",P2178)-1)</f>
        <v>music</v>
      </c>
      <c r="T2178" t="str">
        <f t="shared" ref="T2178:T2241" si="208">RIGHT(P2178,LEN(P2178)-SEARCH("/",P2178))</f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si="204"/>
        <v>42527.250775462962</v>
      </c>
      <c r="K2179">
        <v>1463032867</v>
      </c>
      <c r="L2179" s="10">
        <f t="shared" si="205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9">IF(D2179=0,0%,(E2179/D2179))</f>
        <v>1.0012000000000001</v>
      </c>
      <c r="R2179" s="6">
        <f t="shared" si="206"/>
        <v>65.868421052631575</v>
      </c>
      <c r="S2179" t="str">
        <f t="shared" si="207"/>
        <v>music</v>
      </c>
      <c r="T2179" t="str">
        <f t="shared" si="208"/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4"/>
        <v>42753.63653935185</v>
      </c>
      <c r="K2180">
        <v>1482160597</v>
      </c>
      <c r="L2180" s="10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9"/>
        <v>1.3864000000000001</v>
      </c>
      <c r="R2180" s="6">
        <f t="shared" si="206"/>
        <v>40.349243306169967</v>
      </c>
      <c r="S2180" t="str">
        <f t="shared" si="207"/>
        <v>music</v>
      </c>
      <c r="T2180" t="str">
        <f t="shared" si="208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4"/>
        <v>42105.171203703707</v>
      </c>
      <c r="K2181">
        <v>1426133192</v>
      </c>
      <c r="L2181" s="10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9"/>
        <v>1.6140000000000001</v>
      </c>
      <c r="R2181" s="6">
        <f t="shared" si="206"/>
        <v>76.857142857142861</v>
      </c>
      <c r="S2181" t="str">
        <f t="shared" si="207"/>
        <v>music</v>
      </c>
      <c r="T2181" t="str">
        <f t="shared" si="208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4"/>
        <v>42321.711435185185</v>
      </c>
      <c r="K2182">
        <v>1443801868</v>
      </c>
      <c r="L2182" s="10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9"/>
        <v>1.071842</v>
      </c>
      <c r="R2182" s="6">
        <f t="shared" si="206"/>
        <v>68.707820512820518</v>
      </c>
      <c r="S2182" t="str">
        <f t="shared" si="207"/>
        <v>music</v>
      </c>
      <c r="T2182" t="str">
        <f t="shared" si="208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4"/>
        <v>42787.005243055552</v>
      </c>
      <c r="K2183">
        <v>1486426053</v>
      </c>
      <c r="L2183" s="10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9"/>
        <v>1.5309999999999999</v>
      </c>
      <c r="R2183" s="6">
        <f t="shared" si="206"/>
        <v>57.773584905660378</v>
      </c>
      <c r="S2183" t="str">
        <f t="shared" si="207"/>
        <v>games</v>
      </c>
      <c r="T2183" t="str">
        <f t="shared" si="208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4"/>
        <v>41914.900752314818</v>
      </c>
      <c r="K2184">
        <v>1409261825</v>
      </c>
      <c r="L2184" s="10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9"/>
        <v>5.2416666666666663</v>
      </c>
      <c r="R2184" s="6">
        <f t="shared" si="206"/>
        <v>44.171348314606739</v>
      </c>
      <c r="S2184" t="str">
        <f t="shared" si="207"/>
        <v>games</v>
      </c>
      <c r="T2184" t="str">
        <f t="shared" si="208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4"/>
        <v>42775.208333333328</v>
      </c>
      <c r="K2185">
        <v>1484037977</v>
      </c>
      <c r="L2185" s="10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9"/>
        <v>4.8927777777777779</v>
      </c>
      <c r="R2185" s="6">
        <f t="shared" si="206"/>
        <v>31.566308243727597</v>
      </c>
      <c r="S2185" t="str">
        <f t="shared" si="207"/>
        <v>games</v>
      </c>
      <c r="T2185" t="str">
        <f t="shared" si="208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4"/>
        <v>42394.666666666672</v>
      </c>
      <c r="K2186">
        <v>1452530041</v>
      </c>
      <c r="L2186" s="10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9"/>
        <v>2.8473999999999999</v>
      </c>
      <c r="R2186" s="6">
        <f t="shared" si="206"/>
        <v>107.04511278195488</v>
      </c>
      <c r="S2186" t="str">
        <f t="shared" si="207"/>
        <v>games</v>
      </c>
      <c r="T2186" t="str">
        <f t="shared" si="208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4"/>
        <v>41359.349988425929</v>
      </c>
      <c r="K2187">
        <v>1360830239</v>
      </c>
      <c r="L2187" s="10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9"/>
        <v>18.569700000000001</v>
      </c>
      <c r="R2187" s="6">
        <f t="shared" si="206"/>
        <v>149.03451043338683</v>
      </c>
      <c r="S2187" t="str">
        <f t="shared" si="207"/>
        <v>games</v>
      </c>
      <c r="T2187" t="str">
        <f t="shared" si="208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4"/>
        <v>42620.083333333328</v>
      </c>
      <c r="K2188">
        <v>1470062743</v>
      </c>
      <c r="L2188" s="10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9"/>
        <v>1.0967499999999999</v>
      </c>
      <c r="R2188" s="6">
        <f t="shared" si="206"/>
        <v>55.956632653061227</v>
      </c>
      <c r="S2188" t="str">
        <f t="shared" si="207"/>
        <v>games</v>
      </c>
      <c r="T2188" t="str">
        <f t="shared" si="208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4"/>
        <v>42097.165972222225</v>
      </c>
      <c r="K2189">
        <v>1425531666</v>
      </c>
      <c r="L2189" s="10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9"/>
        <v>10.146425000000001</v>
      </c>
      <c r="R2189" s="6">
        <f t="shared" si="206"/>
        <v>56.970381807973048</v>
      </c>
      <c r="S2189" t="str">
        <f t="shared" si="207"/>
        <v>games</v>
      </c>
      <c r="T2189" t="str">
        <f t="shared" si="208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4"/>
        <v>42668.708333333328</v>
      </c>
      <c r="K2190">
        <v>1474380241</v>
      </c>
      <c r="L2190" s="10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9"/>
        <v>4.1217692027666546</v>
      </c>
      <c r="R2190" s="6">
        <f t="shared" si="206"/>
        <v>44.056420233463037</v>
      </c>
      <c r="S2190" t="str">
        <f t="shared" si="207"/>
        <v>games</v>
      </c>
      <c r="T2190" t="str">
        <f t="shared" si="208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4"/>
        <v>42481.916666666672</v>
      </c>
      <c r="K2191">
        <v>1460055300</v>
      </c>
      <c r="L2191" s="10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9"/>
        <v>5.0324999999999998</v>
      </c>
      <c r="R2191" s="6">
        <f t="shared" si="206"/>
        <v>68.625</v>
      </c>
      <c r="S2191" t="str">
        <f t="shared" si="207"/>
        <v>games</v>
      </c>
      <c r="T2191" t="str">
        <f t="shared" si="208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4"/>
        <v>42452.290972222225</v>
      </c>
      <c r="K2192">
        <v>1455721204</v>
      </c>
      <c r="L2192" s="10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9"/>
        <v>1.8461052631578947</v>
      </c>
      <c r="R2192" s="6">
        <f t="shared" si="206"/>
        <v>65.318435754189949</v>
      </c>
      <c r="S2192" t="str">
        <f t="shared" si="207"/>
        <v>games</v>
      </c>
      <c r="T2192" t="str">
        <f t="shared" si="208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4"/>
        <v>42780.833645833336</v>
      </c>
      <c r="K2193">
        <v>1486065627</v>
      </c>
      <c r="L2193" s="10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9"/>
        <v>1.1973333333333334</v>
      </c>
      <c r="R2193" s="6">
        <f t="shared" si="206"/>
        <v>35.92</v>
      </c>
      <c r="S2193" t="str">
        <f t="shared" si="207"/>
        <v>games</v>
      </c>
      <c r="T2193" t="str">
        <f t="shared" si="208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4"/>
        <v>42719.958333333328</v>
      </c>
      <c r="K2194">
        <v>1479414344</v>
      </c>
      <c r="L2194" s="10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9"/>
        <v>10.812401666666668</v>
      </c>
      <c r="R2194" s="6">
        <f t="shared" si="206"/>
        <v>40.070667078443485</v>
      </c>
      <c r="S2194" t="str">
        <f t="shared" si="207"/>
        <v>games</v>
      </c>
      <c r="T2194" t="str">
        <f t="shared" si="208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4"/>
        <v>42695.207638888889</v>
      </c>
      <c r="K2195">
        <v>1477043072</v>
      </c>
      <c r="L2195" s="10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9"/>
        <v>4.5237333333333334</v>
      </c>
      <c r="R2195" s="6">
        <f t="shared" si="206"/>
        <v>75.647714604236342</v>
      </c>
      <c r="S2195" t="str">
        <f t="shared" si="207"/>
        <v>games</v>
      </c>
      <c r="T2195" t="str">
        <f t="shared" si="208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4"/>
        <v>42455.716319444444</v>
      </c>
      <c r="K2196">
        <v>1456423890</v>
      </c>
      <c r="L2196" s="10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9"/>
        <v>5.3737000000000004</v>
      </c>
      <c r="R2196" s="6">
        <f t="shared" si="206"/>
        <v>61.203872437357631</v>
      </c>
      <c r="S2196" t="str">
        <f t="shared" si="207"/>
        <v>games</v>
      </c>
      <c r="T2196" t="str">
        <f t="shared" si="208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4"/>
        <v>42227.771990740745</v>
      </c>
      <c r="K2197">
        <v>1436725900</v>
      </c>
      <c r="L2197" s="10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9"/>
        <v>1.2032608695652174</v>
      </c>
      <c r="R2197" s="6">
        <f t="shared" si="206"/>
        <v>48.130434782608695</v>
      </c>
      <c r="S2197" t="str">
        <f t="shared" si="207"/>
        <v>games</v>
      </c>
      <c r="T2197" t="str">
        <f t="shared" si="208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4"/>
        <v>42706.291666666672</v>
      </c>
      <c r="K2198">
        <v>1478000502</v>
      </c>
      <c r="L2198" s="10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9"/>
        <v>1.1383571428571428</v>
      </c>
      <c r="R2198" s="6">
        <f t="shared" si="206"/>
        <v>68.106837606837601</v>
      </c>
      <c r="S2198" t="str">
        <f t="shared" si="207"/>
        <v>games</v>
      </c>
      <c r="T2198" t="str">
        <f t="shared" si="208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4"/>
        <v>42063.584016203706</v>
      </c>
      <c r="K2199">
        <v>1422540059</v>
      </c>
      <c r="L2199" s="10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9"/>
        <v>9.5103109999999997</v>
      </c>
      <c r="R2199" s="6">
        <f t="shared" si="206"/>
        <v>65.891300230946882</v>
      </c>
      <c r="S2199" t="str">
        <f t="shared" si="207"/>
        <v>games</v>
      </c>
      <c r="T2199" t="str">
        <f t="shared" si="208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4"/>
        <v>42322.555555555555</v>
      </c>
      <c r="K2200">
        <v>1444911600</v>
      </c>
      <c r="L2200" s="10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9"/>
        <v>1.3289249999999999</v>
      </c>
      <c r="R2200" s="6">
        <f t="shared" si="206"/>
        <v>81.654377880184327</v>
      </c>
      <c r="S2200" t="str">
        <f t="shared" si="207"/>
        <v>games</v>
      </c>
      <c r="T2200" t="str">
        <f t="shared" si="208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4"/>
        <v>42292.416643518518</v>
      </c>
      <c r="K2201">
        <v>1442311198</v>
      </c>
      <c r="L2201" s="10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9"/>
        <v>1.4697777777777778</v>
      </c>
      <c r="R2201" s="6">
        <f t="shared" si="206"/>
        <v>52.701195219123505</v>
      </c>
      <c r="S2201" t="str">
        <f t="shared" si="207"/>
        <v>games</v>
      </c>
      <c r="T2201" t="str">
        <f t="shared" si="208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4"/>
        <v>42191.125</v>
      </c>
      <c r="K2202">
        <v>1433775668</v>
      </c>
      <c r="L2202" s="10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9"/>
        <v>5.4215</v>
      </c>
      <c r="R2202" s="6">
        <f t="shared" si="206"/>
        <v>41.228136882129277</v>
      </c>
      <c r="S2202" t="str">
        <f t="shared" si="207"/>
        <v>games</v>
      </c>
      <c r="T2202" t="str">
        <f t="shared" si="208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4"/>
        <v>41290.846817129634</v>
      </c>
      <c r="K2203">
        <v>1357157965</v>
      </c>
      <c r="L2203" s="10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9"/>
        <v>3.8271818181818182</v>
      </c>
      <c r="R2203" s="6">
        <f t="shared" si="206"/>
        <v>15.035357142857142</v>
      </c>
      <c r="S2203" t="str">
        <f t="shared" si="207"/>
        <v>music</v>
      </c>
      <c r="T2203" t="str">
        <f t="shared" si="208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4"/>
        <v>41214.849166666667</v>
      </c>
      <c r="K2204">
        <v>1349209368</v>
      </c>
      <c r="L2204" s="10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9"/>
        <v>7.0418124999999998</v>
      </c>
      <c r="R2204" s="6">
        <f t="shared" si="206"/>
        <v>39.066920943134534</v>
      </c>
      <c r="S2204" t="str">
        <f t="shared" si="207"/>
        <v>music</v>
      </c>
      <c r="T2204" t="str">
        <f t="shared" si="208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4"/>
        <v>42271.85974537037</v>
      </c>
      <c r="K2205">
        <v>1440535082</v>
      </c>
      <c r="L2205" s="10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9"/>
        <v>1.0954999999999999</v>
      </c>
      <c r="R2205" s="6">
        <f t="shared" si="206"/>
        <v>43.82</v>
      </c>
      <c r="S2205" t="str">
        <f t="shared" si="207"/>
        <v>music</v>
      </c>
      <c r="T2205" t="str">
        <f t="shared" si="208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4"/>
        <v>41342.311562499999</v>
      </c>
      <c r="K2206">
        <v>1360222119</v>
      </c>
      <c r="L2206" s="10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9"/>
        <v>1.3286666666666667</v>
      </c>
      <c r="R2206" s="6">
        <f t="shared" si="206"/>
        <v>27.301369863013697</v>
      </c>
      <c r="S2206" t="str">
        <f t="shared" si="207"/>
        <v>music</v>
      </c>
      <c r="T2206" t="str">
        <f t="shared" si="208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4"/>
        <v>41061.82163194444</v>
      </c>
      <c r="K2207">
        <v>1335987789</v>
      </c>
      <c r="L2207" s="10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9"/>
        <v>1.52</v>
      </c>
      <c r="R2207" s="6">
        <f t="shared" si="206"/>
        <v>42.222222222222221</v>
      </c>
      <c r="S2207" t="str">
        <f t="shared" si="207"/>
        <v>music</v>
      </c>
      <c r="T2207" t="str">
        <f t="shared" si="208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4"/>
        <v>41015.257222222222</v>
      </c>
      <c r="K2208">
        <v>1333001424</v>
      </c>
      <c r="L2208" s="10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9"/>
        <v>1.0272727272727273</v>
      </c>
      <c r="R2208" s="6">
        <f t="shared" si="206"/>
        <v>33.235294117647058</v>
      </c>
      <c r="S2208" t="str">
        <f t="shared" si="207"/>
        <v>music</v>
      </c>
      <c r="T2208" t="str">
        <f t="shared" si="208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4"/>
        <v>41594.235798611109</v>
      </c>
      <c r="K2209">
        <v>1381984773</v>
      </c>
      <c r="L2209" s="10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9"/>
        <v>1</v>
      </c>
      <c r="R2209" s="6">
        <f t="shared" si="206"/>
        <v>285.71428571428572</v>
      </c>
      <c r="S2209" t="str">
        <f t="shared" si="207"/>
        <v>music</v>
      </c>
      <c r="T2209" t="str">
        <f t="shared" si="208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4"/>
        <v>41006.166666666664</v>
      </c>
      <c r="K2210">
        <v>1328649026</v>
      </c>
      <c r="L2210" s="10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9"/>
        <v>1.016</v>
      </c>
      <c r="R2210" s="6">
        <f t="shared" si="206"/>
        <v>42.333333333333336</v>
      </c>
      <c r="S2210" t="str">
        <f t="shared" si="207"/>
        <v>music</v>
      </c>
      <c r="T2210" t="str">
        <f t="shared" si="208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4"/>
        <v>41743.958333333336</v>
      </c>
      <c r="K2211">
        <v>1396524644</v>
      </c>
      <c r="L2211" s="10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9"/>
        <v>1.508</v>
      </c>
      <c r="R2211" s="6">
        <f t="shared" si="206"/>
        <v>50.266666666666666</v>
      </c>
      <c r="S2211" t="str">
        <f t="shared" si="207"/>
        <v>music</v>
      </c>
      <c r="T2211" t="str">
        <f t="shared" si="208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4"/>
        <v>41013.73333333333</v>
      </c>
      <c r="K2212">
        <v>1329442510</v>
      </c>
      <c r="L2212" s="10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9"/>
        <v>1.11425</v>
      </c>
      <c r="R2212" s="6">
        <f t="shared" si="206"/>
        <v>61.902777777777779</v>
      </c>
      <c r="S2212" t="str">
        <f t="shared" si="207"/>
        <v>music</v>
      </c>
      <c r="T2212" t="str">
        <f t="shared" si="208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4"/>
        <v>41739.290972222225</v>
      </c>
      <c r="K2213">
        <v>1395168625</v>
      </c>
      <c r="L2213" s="10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9"/>
        <v>1.956</v>
      </c>
      <c r="R2213" s="6">
        <f t="shared" si="206"/>
        <v>40.75</v>
      </c>
      <c r="S2213" t="str">
        <f t="shared" si="207"/>
        <v>music</v>
      </c>
      <c r="T2213" t="str">
        <f t="shared" si="208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4"/>
        <v>41582.041666666664</v>
      </c>
      <c r="K2214">
        <v>1380650177</v>
      </c>
      <c r="L2214" s="10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9"/>
        <v>1.1438333333333333</v>
      </c>
      <c r="R2214" s="6">
        <f t="shared" si="206"/>
        <v>55.796747967479675</v>
      </c>
      <c r="S2214" t="str">
        <f t="shared" si="207"/>
        <v>music</v>
      </c>
      <c r="T2214" t="str">
        <f t="shared" si="208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4"/>
        <v>42139.826145833329</v>
      </c>
      <c r="K2215">
        <v>1429127379</v>
      </c>
      <c r="L2215" s="10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9"/>
        <v>2</v>
      </c>
      <c r="R2215" s="6">
        <f t="shared" si="206"/>
        <v>10</v>
      </c>
      <c r="S2215" t="str">
        <f t="shared" si="207"/>
        <v>music</v>
      </c>
      <c r="T2215" t="str">
        <f t="shared" si="208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4"/>
        <v>41676.792222222226</v>
      </c>
      <c r="K2216">
        <v>1389121248</v>
      </c>
      <c r="L2216" s="10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9"/>
        <v>2.9250166666666666</v>
      </c>
      <c r="R2216" s="6">
        <f t="shared" si="206"/>
        <v>73.125416666666666</v>
      </c>
      <c r="S2216" t="str">
        <f t="shared" si="207"/>
        <v>music</v>
      </c>
      <c r="T2216" t="str">
        <f t="shared" si="208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4"/>
        <v>40981.290972222225</v>
      </c>
      <c r="K2217">
        <v>1329671572</v>
      </c>
      <c r="L2217" s="10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9"/>
        <v>1.5636363636363637</v>
      </c>
      <c r="R2217" s="6">
        <f t="shared" si="206"/>
        <v>26.060606060606062</v>
      </c>
      <c r="S2217" t="str">
        <f t="shared" si="207"/>
        <v>music</v>
      </c>
      <c r="T2217" t="str">
        <f t="shared" si="208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4"/>
        <v>42208.751678240747</v>
      </c>
      <c r="K2218">
        <v>1436464945</v>
      </c>
      <c r="L2218" s="10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9"/>
        <v>1.0566666666666666</v>
      </c>
      <c r="R2218" s="6">
        <f t="shared" si="206"/>
        <v>22.642857142857142</v>
      </c>
      <c r="S2218" t="str">
        <f t="shared" si="207"/>
        <v>music</v>
      </c>
      <c r="T2218" t="str">
        <f t="shared" si="208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4"/>
        <v>42310.333333333328</v>
      </c>
      <c r="K2219">
        <v>1445539113</v>
      </c>
      <c r="L2219" s="10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9"/>
        <v>1.0119047619047619</v>
      </c>
      <c r="R2219" s="6">
        <f t="shared" si="206"/>
        <v>47.222222222222221</v>
      </c>
      <c r="S2219" t="str">
        <f t="shared" si="207"/>
        <v>music</v>
      </c>
      <c r="T2219" t="str">
        <f t="shared" si="208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4"/>
        <v>41150</v>
      </c>
      <c r="K2220">
        <v>1344281383</v>
      </c>
      <c r="L2220" s="10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9"/>
        <v>1.2283299999999999</v>
      </c>
      <c r="R2220" s="6">
        <f t="shared" si="206"/>
        <v>32.324473684210524</v>
      </c>
      <c r="S2220" t="str">
        <f t="shared" si="207"/>
        <v>music</v>
      </c>
      <c r="T2220" t="str">
        <f t="shared" si="208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4"/>
        <v>42235.718888888892</v>
      </c>
      <c r="K2221">
        <v>1437412512</v>
      </c>
      <c r="L2221" s="10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9"/>
        <v>1.0149999999999999</v>
      </c>
      <c r="R2221" s="6">
        <f t="shared" si="206"/>
        <v>53.421052631578945</v>
      </c>
      <c r="S2221" t="str">
        <f t="shared" si="207"/>
        <v>music</v>
      </c>
      <c r="T2221" t="str">
        <f t="shared" si="208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4"/>
        <v>41482.060601851852</v>
      </c>
      <c r="K2222">
        <v>1372296436</v>
      </c>
      <c r="L2222" s="10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9"/>
        <v>1.0114285714285713</v>
      </c>
      <c r="R2222" s="6">
        <f t="shared" si="206"/>
        <v>51.304347826086953</v>
      </c>
      <c r="S2222" t="str">
        <f t="shared" si="207"/>
        <v>music</v>
      </c>
      <c r="T2222" t="str">
        <f t="shared" si="208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4"/>
        <v>42483</v>
      </c>
      <c r="K2223">
        <v>1458748809</v>
      </c>
      <c r="L2223" s="10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9"/>
        <v>1.0811999999999999</v>
      </c>
      <c r="R2223" s="6">
        <f t="shared" si="206"/>
        <v>37.197247706422019</v>
      </c>
      <c r="S2223" t="str">
        <f t="shared" si="207"/>
        <v>games</v>
      </c>
      <c r="T2223" t="str">
        <f t="shared" si="208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4"/>
        <v>40936.787581018521</v>
      </c>
      <c r="K2224">
        <v>1325184847</v>
      </c>
      <c r="L2224" s="10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9"/>
        <v>1.6259999999999999</v>
      </c>
      <c r="R2224" s="6">
        <f t="shared" si="206"/>
        <v>27.1</v>
      </c>
      <c r="S2224" t="str">
        <f t="shared" si="207"/>
        <v>games</v>
      </c>
      <c r="T2224" t="str">
        <f t="shared" si="208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4"/>
        <v>42182.640833333338</v>
      </c>
      <c r="K2225">
        <v>1432826568</v>
      </c>
      <c r="L2225" s="10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9"/>
        <v>1.0580000000000001</v>
      </c>
      <c r="R2225" s="6">
        <f t="shared" si="206"/>
        <v>206.31</v>
      </c>
      <c r="S2225" t="str">
        <f t="shared" si="207"/>
        <v>games</v>
      </c>
      <c r="T2225" t="str">
        <f t="shared" si="208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4"/>
        <v>42672.791666666672</v>
      </c>
      <c r="K2226">
        <v>1475337675</v>
      </c>
      <c r="L2226" s="10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9"/>
        <v>2.4315000000000002</v>
      </c>
      <c r="R2226" s="6">
        <f t="shared" si="206"/>
        <v>82.145270270270274</v>
      </c>
      <c r="S2226" t="str">
        <f t="shared" si="207"/>
        <v>games</v>
      </c>
      <c r="T2226" t="str">
        <f t="shared" si="208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4"/>
        <v>41903.79184027778</v>
      </c>
      <c r="K2227">
        <v>1408734015</v>
      </c>
      <c r="L2227" s="10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9"/>
        <v>9.4483338095238096</v>
      </c>
      <c r="R2227" s="6">
        <f t="shared" si="206"/>
        <v>164.79651993355483</v>
      </c>
      <c r="S2227" t="str">
        <f t="shared" si="207"/>
        <v>games</v>
      </c>
      <c r="T2227" t="str">
        <f t="shared" si="208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4"/>
        <v>42412.207638888889</v>
      </c>
      <c r="K2228">
        <v>1452625822</v>
      </c>
      <c r="L2228" s="10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9"/>
        <v>1.0846283333333333</v>
      </c>
      <c r="R2228" s="6">
        <f t="shared" si="206"/>
        <v>60.820280373831778</v>
      </c>
      <c r="S2228" t="str">
        <f t="shared" si="207"/>
        <v>games</v>
      </c>
      <c r="T2228" t="str">
        <f t="shared" si="208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4"/>
        <v>41591.849016203705</v>
      </c>
      <c r="K2229">
        <v>1381778555</v>
      </c>
      <c r="L2229" s="10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9"/>
        <v>1.5737692307692308</v>
      </c>
      <c r="R2229" s="6">
        <f t="shared" si="206"/>
        <v>67.970099667774093</v>
      </c>
      <c r="S2229" t="str">
        <f t="shared" si="207"/>
        <v>games</v>
      </c>
      <c r="T2229" t="str">
        <f t="shared" si="208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4"/>
        <v>42232.278194444443</v>
      </c>
      <c r="K2230">
        <v>1437115236</v>
      </c>
      <c r="L2230" s="10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9"/>
        <v>11.744899999999999</v>
      </c>
      <c r="R2230" s="6">
        <f t="shared" si="206"/>
        <v>81.561805555555551</v>
      </c>
      <c r="S2230" t="str">
        <f t="shared" si="207"/>
        <v>games</v>
      </c>
      <c r="T2230" t="str">
        <f t="shared" si="208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4"/>
        <v>41520.166666666664</v>
      </c>
      <c r="K2231">
        <v>1375113391</v>
      </c>
      <c r="L2231" s="10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9"/>
        <v>1.7104755366949576</v>
      </c>
      <c r="R2231" s="6">
        <f t="shared" si="206"/>
        <v>25.42547309833024</v>
      </c>
      <c r="S2231" t="str">
        <f t="shared" si="207"/>
        <v>games</v>
      </c>
      <c r="T2231" t="str">
        <f t="shared" si="208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4"/>
        <v>41754.881099537037</v>
      </c>
      <c r="K2232">
        <v>1395868127</v>
      </c>
      <c r="L2232" s="10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9"/>
        <v>1.2595294117647058</v>
      </c>
      <c r="R2232" s="6">
        <f t="shared" si="206"/>
        <v>21.497991967871485</v>
      </c>
      <c r="S2232" t="str">
        <f t="shared" si="207"/>
        <v>games</v>
      </c>
      <c r="T2232" t="str">
        <f t="shared" si="208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4"/>
        <v>41450.208333333336</v>
      </c>
      <c r="K2233">
        <v>1369864301</v>
      </c>
      <c r="L2233" s="10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9"/>
        <v>12.121296000000001</v>
      </c>
      <c r="R2233" s="6">
        <f t="shared" si="206"/>
        <v>27.226630727762803</v>
      </c>
      <c r="S2233" t="str">
        <f t="shared" si="207"/>
        <v>games</v>
      </c>
      <c r="T2233" t="str">
        <f t="shared" si="208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4"/>
        <v>41839.125</v>
      </c>
      <c r="K2234">
        <v>1402945408</v>
      </c>
      <c r="L2234" s="10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9"/>
        <v>4.9580000000000002</v>
      </c>
      <c r="R2234" s="6">
        <f t="shared" si="206"/>
        <v>25.091093117408906</v>
      </c>
      <c r="S2234" t="str">
        <f t="shared" si="207"/>
        <v>games</v>
      </c>
      <c r="T2234" t="str">
        <f t="shared" si="208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4"/>
        <v>42352</v>
      </c>
      <c r="K2235">
        <v>1448269539</v>
      </c>
      <c r="L2235" s="10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9"/>
        <v>3.3203999999999998</v>
      </c>
      <c r="R2235" s="6">
        <f t="shared" si="206"/>
        <v>21.230179028132991</v>
      </c>
      <c r="S2235" t="str">
        <f t="shared" si="207"/>
        <v>games</v>
      </c>
      <c r="T2235" t="str">
        <f t="shared" si="208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4"/>
        <v>42740.824618055558</v>
      </c>
      <c r="K2236">
        <v>1481053647</v>
      </c>
      <c r="L2236" s="10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9"/>
        <v>11.65</v>
      </c>
      <c r="R2236" s="6">
        <f t="shared" si="206"/>
        <v>41.607142857142854</v>
      </c>
      <c r="S2236" t="str">
        <f t="shared" si="207"/>
        <v>games</v>
      </c>
      <c r="T2236" t="str">
        <f t="shared" si="208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4"/>
        <v>42091.980451388896</v>
      </c>
      <c r="K2237">
        <v>1424997111</v>
      </c>
      <c r="L2237" s="10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9"/>
        <v>1.5331538461538461</v>
      </c>
      <c r="R2237" s="6">
        <f t="shared" si="206"/>
        <v>135.58503401360545</v>
      </c>
      <c r="S2237" t="str">
        <f t="shared" si="207"/>
        <v>games</v>
      </c>
      <c r="T2237" t="str">
        <f t="shared" si="208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4"/>
        <v>42401.617164351846</v>
      </c>
      <c r="K2238">
        <v>1451746123</v>
      </c>
      <c r="L2238" s="10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9"/>
        <v>5.3710714285714287</v>
      </c>
      <c r="R2238" s="6">
        <f t="shared" si="206"/>
        <v>22.116176470588236</v>
      </c>
      <c r="S2238" t="str">
        <f t="shared" si="207"/>
        <v>games</v>
      </c>
      <c r="T2238" t="str">
        <f t="shared" si="208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4"/>
        <v>41955.332638888889</v>
      </c>
      <c r="K2239">
        <v>1412294683</v>
      </c>
      <c r="L2239" s="10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9"/>
        <v>3.5292777777777777</v>
      </c>
      <c r="R2239" s="6">
        <f t="shared" si="206"/>
        <v>64.625635808748726</v>
      </c>
      <c r="S2239" t="str">
        <f t="shared" si="207"/>
        <v>games</v>
      </c>
      <c r="T2239" t="str">
        <f t="shared" si="208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4"/>
        <v>42804.621712962966</v>
      </c>
      <c r="K2240">
        <v>1486565716</v>
      </c>
      <c r="L2240" s="10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9"/>
        <v>1.3740000000000001</v>
      </c>
      <c r="R2240" s="6">
        <f t="shared" si="206"/>
        <v>69.569620253164558</v>
      </c>
      <c r="S2240" t="str">
        <f t="shared" si="207"/>
        <v>games</v>
      </c>
      <c r="T2240" t="str">
        <f t="shared" si="208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4"/>
        <v>41609.168055555558</v>
      </c>
      <c r="K2241">
        <v>1382742014</v>
      </c>
      <c r="L2241" s="10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9"/>
        <v>1.2802667999999999</v>
      </c>
      <c r="R2241" s="6">
        <f t="shared" si="206"/>
        <v>75.133028169014082</v>
      </c>
      <c r="S2241" t="str">
        <f t="shared" si="207"/>
        <v>games</v>
      </c>
      <c r="T2241" t="str">
        <f t="shared" si="208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ref="J2242:J2305" si="210">(((I2242/60)/60)/24)+DATE(1970,1,1)</f>
        <v>42482.825740740736</v>
      </c>
      <c r="K2242">
        <v>1458762544</v>
      </c>
      <c r="L2242" s="10">
        <f t="shared" ref="L2242:L2305" si="211">(((K2242/60)/60)/24)+DATE(1970,1,1)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9"/>
        <v>2.7067999999999999</v>
      </c>
      <c r="R2242" s="6">
        <f t="shared" ref="R2242:R2305" si="212">E2242/N2242</f>
        <v>140.97916666666666</v>
      </c>
      <c r="S2242" t="str">
        <f t="shared" ref="S2242:S2305" si="213">LEFT(P2242,SEARCH("/",P2242)-1)</f>
        <v>games</v>
      </c>
      <c r="T2242" t="str">
        <f t="shared" ref="T2242:T2305" si="214">RIGHT(P2242,LEN(P2242)-SEARCH("/",P2242))</f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si="210"/>
        <v>42796.827546296292</v>
      </c>
      <c r="K2243">
        <v>1485892300</v>
      </c>
      <c r="L2243" s="10">
        <f t="shared" si="211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5">IF(D2243=0,0%,(E2243/D2243))</f>
        <v>8.0640000000000001</v>
      </c>
      <c r="R2243" s="6">
        <f t="shared" si="212"/>
        <v>49.472392638036808</v>
      </c>
      <c r="S2243" t="str">
        <f t="shared" si="213"/>
        <v>games</v>
      </c>
      <c r="T2243" t="str">
        <f t="shared" si="214"/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0"/>
        <v>41605.126388888886</v>
      </c>
      <c r="K2244">
        <v>1382449733</v>
      </c>
      <c r="L2244" s="10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5"/>
        <v>13.600976000000001</v>
      </c>
      <c r="R2244" s="6">
        <f t="shared" si="212"/>
        <v>53.865251485148519</v>
      </c>
      <c r="S2244" t="str">
        <f t="shared" si="213"/>
        <v>games</v>
      </c>
      <c r="T2244" t="str">
        <f t="shared" si="214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0"/>
        <v>42807.125</v>
      </c>
      <c r="K2245">
        <v>1488823290</v>
      </c>
      <c r="L2245" s="10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5"/>
        <v>9302.5</v>
      </c>
      <c r="R2245" s="6">
        <f t="shared" si="212"/>
        <v>4.5712530712530715</v>
      </c>
      <c r="S2245" t="str">
        <f t="shared" si="213"/>
        <v>games</v>
      </c>
      <c r="T2245" t="str">
        <f t="shared" si="214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0"/>
        <v>42659.854166666672</v>
      </c>
      <c r="K2246">
        <v>1475609946</v>
      </c>
      <c r="L2246" s="10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5"/>
        <v>3.7702</v>
      </c>
      <c r="R2246" s="6">
        <f t="shared" si="212"/>
        <v>65.00344827586207</v>
      </c>
      <c r="S2246" t="str">
        <f t="shared" si="213"/>
        <v>games</v>
      </c>
      <c r="T2246" t="str">
        <f t="shared" si="214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0"/>
        <v>41691.75</v>
      </c>
      <c r="K2247">
        <v>1390323617</v>
      </c>
      <c r="L2247" s="10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5"/>
        <v>26.47025</v>
      </c>
      <c r="R2247" s="6">
        <f t="shared" si="212"/>
        <v>53.475252525252522</v>
      </c>
      <c r="S2247" t="str">
        <f t="shared" si="213"/>
        <v>games</v>
      </c>
      <c r="T2247" t="str">
        <f t="shared" si="214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0"/>
        <v>42251.79178240741</v>
      </c>
      <c r="K2248">
        <v>1438801210</v>
      </c>
      <c r="L2248" s="10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5"/>
        <v>1.0012000000000001</v>
      </c>
      <c r="R2248" s="6">
        <f t="shared" si="212"/>
        <v>43.912280701754383</v>
      </c>
      <c r="S2248" t="str">
        <f t="shared" si="213"/>
        <v>games</v>
      </c>
      <c r="T2248" t="str">
        <f t="shared" si="214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0"/>
        <v>42214.666261574079</v>
      </c>
      <c r="K2249">
        <v>1436975965</v>
      </c>
      <c r="L2249" s="10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5"/>
        <v>1.0445405405405406</v>
      </c>
      <c r="R2249" s="6">
        <f t="shared" si="212"/>
        <v>50.852631578947367</v>
      </c>
      <c r="S2249" t="str">
        <f t="shared" si="213"/>
        <v>games</v>
      </c>
      <c r="T2249" t="str">
        <f t="shared" si="214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0"/>
        <v>42718.875902777778</v>
      </c>
      <c r="K2250">
        <v>1479157278</v>
      </c>
      <c r="L2250" s="10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5"/>
        <v>1.0721428571428571</v>
      </c>
      <c r="R2250" s="6">
        <f t="shared" si="212"/>
        <v>58.6328125</v>
      </c>
      <c r="S2250" t="str">
        <f t="shared" si="213"/>
        <v>games</v>
      </c>
      <c r="T2250" t="str">
        <f t="shared" si="214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0"/>
        <v>41366.661631944444</v>
      </c>
      <c r="K2251">
        <v>1362329565</v>
      </c>
      <c r="L2251" s="10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5"/>
        <v>1.6877142857142857</v>
      </c>
      <c r="R2251" s="6">
        <f t="shared" si="212"/>
        <v>32.81666666666667</v>
      </c>
      <c r="S2251" t="str">
        <f t="shared" si="213"/>
        <v>games</v>
      </c>
      <c r="T2251" t="str">
        <f t="shared" si="214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0"/>
        <v>42707.0471412037</v>
      </c>
      <c r="K2252">
        <v>1478131673</v>
      </c>
      <c r="L2252" s="10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5"/>
        <v>9.7511200000000002</v>
      </c>
      <c r="R2252" s="6">
        <f t="shared" si="212"/>
        <v>426.93169877408059</v>
      </c>
      <c r="S2252" t="str">
        <f t="shared" si="213"/>
        <v>games</v>
      </c>
      <c r="T2252" t="str">
        <f t="shared" si="214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0"/>
        <v>41867.34579861111</v>
      </c>
      <c r="K2253">
        <v>1406362677</v>
      </c>
      <c r="L2253" s="10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5"/>
        <v>1.3444929411764706</v>
      </c>
      <c r="R2253" s="6">
        <f t="shared" si="212"/>
        <v>23.808729166666669</v>
      </c>
      <c r="S2253" t="str">
        <f t="shared" si="213"/>
        <v>games</v>
      </c>
      <c r="T2253" t="str">
        <f t="shared" si="214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0"/>
        <v>42588.327986111108</v>
      </c>
      <c r="K2254">
        <v>1469173938</v>
      </c>
      <c r="L2254" s="10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5"/>
        <v>2.722777777777778</v>
      </c>
      <c r="R2254" s="6">
        <f t="shared" si="212"/>
        <v>98.413654618473899</v>
      </c>
      <c r="S2254" t="str">
        <f t="shared" si="213"/>
        <v>games</v>
      </c>
      <c r="T2254" t="str">
        <f t="shared" si="214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0"/>
        <v>42326.672997685186</v>
      </c>
      <c r="K2255">
        <v>1445267347</v>
      </c>
      <c r="L2255" s="10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5"/>
        <v>1.1268750000000001</v>
      </c>
      <c r="R2255" s="6">
        <f t="shared" si="212"/>
        <v>107.32142857142857</v>
      </c>
      <c r="S2255" t="str">
        <f t="shared" si="213"/>
        <v>games</v>
      </c>
      <c r="T2255" t="str">
        <f t="shared" si="214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0"/>
        <v>42759.647777777776</v>
      </c>
      <c r="K2256">
        <v>1484667168</v>
      </c>
      <c r="L2256" s="10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5"/>
        <v>4.5979999999999999</v>
      </c>
      <c r="R2256" s="6">
        <f t="shared" si="212"/>
        <v>11.67005076142132</v>
      </c>
      <c r="S2256" t="str">
        <f t="shared" si="213"/>
        <v>games</v>
      </c>
      <c r="T2256" t="str">
        <f t="shared" si="214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0"/>
        <v>42497.951979166668</v>
      </c>
      <c r="K2257">
        <v>1460069451</v>
      </c>
      <c r="L2257" s="10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5"/>
        <v>2.8665822784810127</v>
      </c>
      <c r="R2257" s="6">
        <f t="shared" si="212"/>
        <v>41.782287822878232</v>
      </c>
      <c r="S2257" t="str">
        <f t="shared" si="213"/>
        <v>games</v>
      </c>
      <c r="T2257" t="str">
        <f t="shared" si="214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0"/>
        <v>42696.451921296291</v>
      </c>
      <c r="K2258">
        <v>1478602246</v>
      </c>
      <c r="L2258" s="10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5"/>
        <v>2.2270833333333333</v>
      </c>
      <c r="R2258" s="6">
        <f t="shared" si="212"/>
        <v>21.38</v>
      </c>
      <c r="S2258" t="str">
        <f t="shared" si="213"/>
        <v>games</v>
      </c>
      <c r="T2258" t="str">
        <f t="shared" si="214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0"/>
        <v>42540.958333333328</v>
      </c>
      <c r="K2259">
        <v>1463351329</v>
      </c>
      <c r="L2259" s="10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5"/>
        <v>6.3613999999999997</v>
      </c>
      <c r="R2259" s="6">
        <f t="shared" si="212"/>
        <v>94.103550295857985</v>
      </c>
      <c r="S2259" t="str">
        <f t="shared" si="213"/>
        <v>games</v>
      </c>
      <c r="T2259" t="str">
        <f t="shared" si="214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0"/>
        <v>42166.75100694444</v>
      </c>
      <c r="K2260">
        <v>1431453687</v>
      </c>
      <c r="L2260" s="10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5"/>
        <v>1.4650000000000001</v>
      </c>
      <c r="R2260" s="6">
        <f t="shared" si="212"/>
        <v>15.721951219512196</v>
      </c>
      <c r="S2260" t="str">
        <f t="shared" si="213"/>
        <v>games</v>
      </c>
      <c r="T2260" t="str">
        <f t="shared" si="214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0"/>
        <v>42712.804814814815</v>
      </c>
      <c r="K2261">
        <v>1480360736</v>
      </c>
      <c r="L2261" s="10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5"/>
        <v>18.670999999999999</v>
      </c>
      <c r="R2261" s="6">
        <f t="shared" si="212"/>
        <v>90.635922330097088</v>
      </c>
      <c r="S2261" t="str">
        <f t="shared" si="213"/>
        <v>games</v>
      </c>
      <c r="T2261" t="str">
        <f t="shared" si="214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0"/>
        <v>41724.975115740745</v>
      </c>
      <c r="K2262">
        <v>1393287850</v>
      </c>
      <c r="L2262" s="10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5"/>
        <v>3.2692000000000001</v>
      </c>
      <c r="R2262" s="6">
        <f t="shared" si="212"/>
        <v>97.297619047619051</v>
      </c>
      <c r="S2262" t="str">
        <f t="shared" si="213"/>
        <v>games</v>
      </c>
      <c r="T2262" t="str">
        <f t="shared" si="214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0"/>
        <v>42780.724768518514</v>
      </c>
      <c r="K2263">
        <v>1485278620</v>
      </c>
      <c r="L2263" s="10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5"/>
        <v>7.7949999999999999</v>
      </c>
      <c r="R2263" s="6">
        <f t="shared" si="212"/>
        <v>37.11904761904762</v>
      </c>
      <c r="S2263" t="str">
        <f t="shared" si="213"/>
        <v>games</v>
      </c>
      <c r="T2263" t="str">
        <f t="shared" si="214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0"/>
        <v>41961</v>
      </c>
      <c r="K2264">
        <v>1413295358</v>
      </c>
      <c r="L2264" s="10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5"/>
        <v>1.5415151515151515</v>
      </c>
      <c r="R2264" s="6">
        <f t="shared" si="212"/>
        <v>28.104972375690608</v>
      </c>
      <c r="S2264" t="str">
        <f t="shared" si="213"/>
        <v>games</v>
      </c>
      <c r="T2264" t="str">
        <f t="shared" si="214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0"/>
        <v>42035.832326388889</v>
      </c>
      <c r="K2265">
        <v>1420919913</v>
      </c>
      <c r="L2265" s="10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5"/>
        <v>1.1554666666666666</v>
      </c>
      <c r="R2265" s="6">
        <f t="shared" si="212"/>
        <v>144.43333333333334</v>
      </c>
      <c r="S2265" t="str">
        <f t="shared" si="213"/>
        <v>games</v>
      </c>
      <c r="T2265" t="str">
        <f t="shared" si="214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0"/>
        <v>42513.125</v>
      </c>
      <c r="K2266">
        <v>1462543114</v>
      </c>
      <c r="L2266" s="10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5"/>
        <v>1.8003333333333333</v>
      </c>
      <c r="R2266" s="6">
        <f t="shared" si="212"/>
        <v>24.274157303370785</v>
      </c>
      <c r="S2266" t="str">
        <f t="shared" si="213"/>
        <v>games</v>
      </c>
      <c r="T2266" t="str">
        <f t="shared" si="214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0"/>
        <v>42696.853090277778</v>
      </c>
      <c r="K2267">
        <v>1479241707</v>
      </c>
      <c r="L2267" s="10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5"/>
        <v>2.9849999999999999</v>
      </c>
      <c r="R2267" s="6">
        <f t="shared" si="212"/>
        <v>35.117647058823529</v>
      </c>
      <c r="S2267" t="str">
        <f t="shared" si="213"/>
        <v>games</v>
      </c>
      <c r="T2267" t="str">
        <f t="shared" si="214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0"/>
        <v>42487.083333333328</v>
      </c>
      <c r="K2268">
        <v>1460235592</v>
      </c>
      <c r="L2268" s="10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5"/>
        <v>3.2026666666666666</v>
      </c>
      <c r="R2268" s="6">
        <f t="shared" si="212"/>
        <v>24.762886597938145</v>
      </c>
      <c r="S2268" t="str">
        <f t="shared" si="213"/>
        <v>games</v>
      </c>
      <c r="T2268" t="str">
        <f t="shared" si="214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0"/>
        <v>41994.041666666672</v>
      </c>
      <c r="K2269">
        <v>1416945297</v>
      </c>
      <c r="L2269" s="10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5"/>
        <v>3.80525</v>
      </c>
      <c r="R2269" s="6">
        <f t="shared" si="212"/>
        <v>188.37871287128712</v>
      </c>
      <c r="S2269" t="str">
        <f t="shared" si="213"/>
        <v>games</v>
      </c>
      <c r="T2269" t="str">
        <f t="shared" si="214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0"/>
        <v>42806.082349537035</v>
      </c>
      <c r="K2270">
        <v>1486691915</v>
      </c>
      <c r="L2270" s="10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5"/>
        <v>1.026</v>
      </c>
      <c r="R2270" s="6">
        <f t="shared" si="212"/>
        <v>148.08247422680412</v>
      </c>
      <c r="S2270" t="str">
        <f t="shared" si="213"/>
        <v>games</v>
      </c>
      <c r="T2270" t="str">
        <f t="shared" si="214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0"/>
        <v>42801.208333333328</v>
      </c>
      <c r="K2271">
        <v>1486745663</v>
      </c>
      <c r="L2271" s="10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5"/>
        <v>18.016400000000001</v>
      </c>
      <c r="R2271" s="6">
        <f t="shared" si="212"/>
        <v>49.934589800443462</v>
      </c>
      <c r="S2271" t="str">
        <f t="shared" si="213"/>
        <v>games</v>
      </c>
      <c r="T2271" t="str">
        <f t="shared" si="214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0"/>
        <v>42745.915972222225</v>
      </c>
      <c r="K2272">
        <v>1482353513</v>
      </c>
      <c r="L2272" s="10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5"/>
        <v>7.2024800000000004</v>
      </c>
      <c r="R2272" s="6">
        <f t="shared" si="212"/>
        <v>107.82155688622754</v>
      </c>
      <c r="S2272" t="str">
        <f t="shared" si="213"/>
        <v>games</v>
      </c>
      <c r="T2272" t="str">
        <f t="shared" si="214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0"/>
        <v>42714.000046296293</v>
      </c>
      <c r="K2273">
        <v>1478736004</v>
      </c>
      <c r="L2273" s="10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5"/>
        <v>2.8309000000000002</v>
      </c>
      <c r="R2273" s="6">
        <f t="shared" si="212"/>
        <v>42.63403614457831</v>
      </c>
      <c r="S2273" t="str">
        <f t="shared" si="213"/>
        <v>games</v>
      </c>
      <c r="T2273" t="str">
        <f t="shared" si="214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0"/>
        <v>42345.699490740735</v>
      </c>
      <c r="K2274">
        <v>1446914836</v>
      </c>
      <c r="L2274" s="10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5"/>
        <v>13.566000000000001</v>
      </c>
      <c r="R2274" s="6">
        <f t="shared" si="212"/>
        <v>14.370762711864407</v>
      </c>
      <c r="S2274" t="str">
        <f t="shared" si="213"/>
        <v>games</v>
      </c>
      <c r="T2274" t="str">
        <f t="shared" si="214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0"/>
        <v>42806.507430555561</v>
      </c>
      <c r="K2275">
        <v>1487164242</v>
      </c>
      <c r="L2275" s="10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5"/>
        <v>2.2035999999999998</v>
      </c>
      <c r="R2275" s="6">
        <f t="shared" si="212"/>
        <v>37.476190476190474</v>
      </c>
      <c r="S2275" t="str">
        <f t="shared" si="213"/>
        <v>games</v>
      </c>
      <c r="T2275" t="str">
        <f t="shared" si="214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0"/>
        <v>41693.500659722224</v>
      </c>
      <c r="K2276">
        <v>1390564857</v>
      </c>
      <c r="L2276" s="10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5"/>
        <v>1.196</v>
      </c>
      <c r="R2276" s="6">
        <f t="shared" si="212"/>
        <v>30.202020202020201</v>
      </c>
      <c r="S2276" t="str">
        <f t="shared" si="213"/>
        <v>games</v>
      </c>
      <c r="T2276" t="str">
        <f t="shared" si="214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0"/>
        <v>41995.616655092599</v>
      </c>
      <c r="K2277">
        <v>1416667679</v>
      </c>
      <c r="L2277" s="10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5"/>
        <v>4.0776923076923079</v>
      </c>
      <c r="R2277" s="6">
        <f t="shared" si="212"/>
        <v>33.550632911392405</v>
      </c>
      <c r="S2277" t="str">
        <f t="shared" si="213"/>
        <v>games</v>
      </c>
      <c r="T2277" t="str">
        <f t="shared" si="214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0"/>
        <v>41644.651493055557</v>
      </c>
      <c r="K2278">
        <v>1386344289</v>
      </c>
      <c r="L2278" s="10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5"/>
        <v>1.0581826105905425</v>
      </c>
      <c r="R2278" s="6">
        <f t="shared" si="212"/>
        <v>64.74666666666667</v>
      </c>
      <c r="S2278" t="str">
        <f t="shared" si="213"/>
        <v>games</v>
      </c>
      <c r="T2278" t="str">
        <f t="shared" si="214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0"/>
        <v>40966.678506944445</v>
      </c>
      <c r="K2279">
        <v>1327767423</v>
      </c>
      <c r="L2279" s="10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5"/>
        <v>1.4108235294117648</v>
      </c>
      <c r="R2279" s="6">
        <f t="shared" si="212"/>
        <v>57.932367149758456</v>
      </c>
      <c r="S2279" t="str">
        <f t="shared" si="213"/>
        <v>games</v>
      </c>
      <c r="T2279" t="str">
        <f t="shared" si="214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0"/>
        <v>42372.957638888889</v>
      </c>
      <c r="K2280">
        <v>1448902867</v>
      </c>
      <c r="L2280" s="10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5"/>
        <v>2.7069999999999999</v>
      </c>
      <c r="R2280" s="6">
        <f t="shared" si="212"/>
        <v>53.078431372549019</v>
      </c>
      <c r="S2280" t="str">
        <f t="shared" si="213"/>
        <v>games</v>
      </c>
      <c r="T2280" t="str">
        <f t="shared" si="214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0"/>
        <v>42039.166666666672</v>
      </c>
      <c r="K2281">
        <v>1421436099</v>
      </c>
      <c r="L2281" s="10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5"/>
        <v>1.538</v>
      </c>
      <c r="R2281" s="6">
        <f t="shared" si="212"/>
        <v>48.0625</v>
      </c>
      <c r="S2281" t="str">
        <f t="shared" si="213"/>
        <v>games</v>
      </c>
      <c r="T2281" t="str">
        <f t="shared" si="214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0"/>
        <v>42264.624895833331</v>
      </c>
      <c r="K2282">
        <v>1439909991</v>
      </c>
      <c r="L2282" s="10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5"/>
        <v>4.0357653061224488</v>
      </c>
      <c r="R2282" s="6">
        <f t="shared" si="212"/>
        <v>82.396874999999994</v>
      </c>
      <c r="S2282" t="str">
        <f t="shared" si="213"/>
        <v>games</v>
      </c>
      <c r="T2282" t="str">
        <f t="shared" si="214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0"/>
        <v>40749.284722222219</v>
      </c>
      <c r="K2283">
        <v>1306219897</v>
      </c>
      <c r="L2283" s="10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5"/>
        <v>1.85</v>
      </c>
      <c r="R2283" s="6">
        <f t="shared" si="212"/>
        <v>50.454545454545453</v>
      </c>
      <c r="S2283" t="str">
        <f t="shared" si="213"/>
        <v>music</v>
      </c>
      <c r="T2283" t="str">
        <f t="shared" si="214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0"/>
        <v>42383.17460648148</v>
      </c>
      <c r="K2284">
        <v>1447560686</v>
      </c>
      <c r="L2284" s="10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5"/>
        <v>1.8533333333333333</v>
      </c>
      <c r="R2284" s="6">
        <f t="shared" si="212"/>
        <v>115.83333333333333</v>
      </c>
      <c r="S2284" t="str">
        <f t="shared" si="213"/>
        <v>music</v>
      </c>
      <c r="T2284" t="str">
        <f t="shared" si="214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0"/>
        <v>41038.083379629628</v>
      </c>
      <c r="K2285">
        <v>1331348404</v>
      </c>
      <c r="L2285" s="10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5"/>
        <v>1.0085533333333332</v>
      </c>
      <c r="R2285" s="6">
        <f t="shared" si="212"/>
        <v>63.03458333333333</v>
      </c>
      <c r="S2285" t="str">
        <f t="shared" si="213"/>
        <v>music</v>
      </c>
      <c r="T2285" t="str">
        <f t="shared" si="214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0"/>
        <v>40614.166666666664</v>
      </c>
      <c r="K2286">
        <v>1297451245</v>
      </c>
      <c r="L2286" s="10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5"/>
        <v>1.0622116666666668</v>
      </c>
      <c r="R2286" s="6">
        <f t="shared" si="212"/>
        <v>108.02152542372882</v>
      </c>
      <c r="S2286" t="str">
        <f t="shared" si="213"/>
        <v>music</v>
      </c>
      <c r="T2286" t="str">
        <f t="shared" si="214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0"/>
        <v>41089.185682870368</v>
      </c>
      <c r="K2287">
        <v>1338352043</v>
      </c>
      <c r="L2287" s="10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5"/>
        <v>1.2136666666666667</v>
      </c>
      <c r="R2287" s="6">
        <f t="shared" si="212"/>
        <v>46.088607594936711</v>
      </c>
      <c r="S2287" t="str">
        <f t="shared" si="213"/>
        <v>music</v>
      </c>
      <c r="T2287" t="str">
        <f t="shared" si="214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0"/>
        <v>41523.165972222225</v>
      </c>
      <c r="K2288">
        <v>1376003254</v>
      </c>
      <c r="L2288" s="10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5"/>
        <v>1.0006666666666666</v>
      </c>
      <c r="R2288" s="6">
        <f t="shared" si="212"/>
        <v>107.21428571428571</v>
      </c>
      <c r="S2288" t="str">
        <f t="shared" si="213"/>
        <v>music</v>
      </c>
      <c r="T2288" t="str">
        <f t="shared" si="214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0"/>
        <v>41813.667361111111</v>
      </c>
      <c r="K2289">
        <v>1401724860</v>
      </c>
      <c r="L2289" s="10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5"/>
        <v>1.1997755555555556</v>
      </c>
      <c r="R2289" s="6">
        <f t="shared" si="212"/>
        <v>50.9338679245283</v>
      </c>
      <c r="S2289" t="str">
        <f t="shared" si="213"/>
        <v>music</v>
      </c>
      <c r="T2289" t="str">
        <f t="shared" si="214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0"/>
        <v>41086.75</v>
      </c>
      <c r="K2290">
        <v>1339098689</v>
      </c>
      <c r="L2290" s="10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5"/>
        <v>1.0009999999999999</v>
      </c>
      <c r="R2290" s="6">
        <f t="shared" si="212"/>
        <v>40.04</v>
      </c>
      <c r="S2290" t="str">
        <f t="shared" si="213"/>
        <v>music</v>
      </c>
      <c r="T2290" t="str">
        <f t="shared" si="214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0"/>
        <v>41614.973611111112</v>
      </c>
      <c r="K2291">
        <v>1382659060</v>
      </c>
      <c r="L2291" s="10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5"/>
        <v>1.0740000000000001</v>
      </c>
      <c r="R2291" s="6">
        <f t="shared" si="212"/>
        <v>64.44</v>
      </c>
      <c r="S2291" t="str">
        <f t="shared" si="213"/>
        <v>music</v>
      </c>
      <c r="T2291" t="str">
        <f t="shared" si="214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0"/>
        <v>40148.708333333336</v>
      </c>
      <c r="K2292">
        <v>1252908330</v>
      </c>
      <c r="L2292" s="10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5"/>
        <v>1.0406666666666666</v>
      </c>
      <c r="R2292" s="6">
        <f t="shared" si="212"/>
        <v>53.827586206896555</v>
      </c>
      <c r="S2292" t="str">
        <f t="shared" si="213"/>
        <v>music</v>
      </c>
      <c r="T2292" t="str">
        <f t="shared" si="214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0"/>
        <v>41022.166666666664</v>
      </c>
      <c r="K2293">
        <v>1332199618</v>
      </c>
      <c r="L2293" s="10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5"/>
        <v>1.728</v>
      </c>
      <c r="R2293" s="6">
        <f t="shared" si="212"/>
        <v>100.46511627906976</v>
      </c>
      <c r="S2293" t="str">
        <f t="shared" si="213"/>
        <v>music</v>
      </c>
      <c r="T2293" t="str">
        <f t="shared" si="214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0"/>
        <v>41017.697638888887</v>
      </c>
      <c r="K2294">
        <v>1332175476</v>
      </c>
      <c r="L2294" s="10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5"/>
        <v>1.072505</v>
      </c>
      <c r="R2294" s="6">
        <f t="shared" si="212"/>
        <v>46.630652173913049</v>
      </c>
      <c r="S2294" t="str">
        <f t="shared" si="213"/>
        <v>music</v>
      </c>
      <c r="T2294" t="str">
        <f t="shared" si="214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0"/>
        <v>41177.165972222225</v>
      </c>
      <c r="K2295">
        <v>1346345999</v>
      </c>
      <c r="L2295" s="10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5"/>
        <v>1.0823529411764705</v>
      </c>
      <c r="R2295" s="6">
        <f t="shared" si="212"/>
        <v>34.074074074074076</v>
      </c>
      <c r="S2295" t="str">
        <f t="shared" si="213"/>
        <v>music</v>
      </c>
      <c r="T2295" t="str">
        <f t="shared" si="214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0"/>
        <v>41294.72314814815</v>
      </c>
      <c r="K2296">
        <v>1356110480</v>
      </c>
      <c r="L2296" s="10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5"/>
        <v>1.4608079999999999</v>
      </c>
      <c r="R2296" s="6">
        <f t="shared" si="212"/>
        <v>65.214642857142863</v>
      </c>
      <c r="S2296" t="str">
        <f t="shared" si="213"/>
        <v>music</v>
      </c>
      <c r="T2296" t="str">
        <f t="shared" si="214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0"/>
        <v>41300.954351851848</v>
      </c>
      <c r="K2297">
        <v>1356648856</v>
      </c>
      <c r="L2297" s="10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5"/>
        <v>1.2524999999999999</v>
      </c>
      <c r="R2297" s="6">
        <f t="shared" si="212"/>
        <v>44.205882352941174</v>
      </c>
      <c r="S2297" t="str">
        <f t="shared" si="213"/>
        <v>music</v>
      </c>
      <c r="T2297" t="str">
        <f t="shared" si="214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0"/>
        <v>40962.731782407405</v>
      </c>
      <c r="K2298">
        <v>1326994426</v>
      </c>
      <c r="L2298" s="10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5"/>
        <v>1.4907142857142857</v>
      </c>
      <c r="R2298" s="6">
        <f t="shared" si="212"/>
        <v>71.965517241379317</v>
      </c>
      <c r="S2298" t="str">
        <f t="shared" si="213"/>
        <v>music</v>
      </c>
      <c r="T2298" t="str">
        <f t="shared" si="214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0"/>
        <v>40982.165972222225</v>
      </c>
      <c r="K2299">
        <v>1328749249</v>
      </c>
      <c r="L2299" s="10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5"/>
        <v>1.006</v>
      </c>
      <c r="R2299" s="6">
        <f t="shared" si="212"/>
        <v>52.94736842105263</v>
      </c>
      <c r="S2299" t="str">
        <f t="shared" si="213"/>
        <v>music</v>
      </c>
      <c r="T2299" t="str">
        <f t="shared" si="214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0"/>
        <v>41724.798993055556</v>
      </c>
      <c r="K2300">
        <v>1393272633</v>
      </c>
      <c r="L2300" s="10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5"/>
        <v>1.0507333333333333</v>
      </c>
      <c r="R2300" s="6">
        <f t="shared" si="212"/>
        <v>109.45138888888889</v>
      </c>
      <c r="S2300" t="str">
        <f t="shared" si="213"/>
        <v>music</v>
      </c>
      <c r="T2300" t="str">
        <f t="shared" si="214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0"/>
        <v>40580.032511574071</v>
      </c>
      <c r="K2301">
        <v>1295657209</v>
      </c>
      <c r="L2301" s="10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5"/>
        <v>3.5016666666666665</v>
      </c>
      <c r="R2301" s="6">
        <f t="shared" si="212"/>
        <v>75.035714285714292</v>
      </c>
      <c r="S2301" t="str">
        <f t="shared" si="213"/>
        <v>music</v>
      </c>
      <c r="T2301" t="str">
        <f t="shared" si="214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0"/>
        <v>41088.727037037039</v>
      </c>
      <c r="K2302">
        <v>1339694816</v>
      </c>
      <c r="L2302" s="10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5"/>
        <v>1.0125</v>
      </c>
      <c r="R2302" s="6">
        <f t="shared" si="212"/>
        <v>115.71428571428571</v>
      </c>
      <c r="S2302" t="str">
        <f t="shared" si="213"/>
        <v>music</v>
      </c>
      <c r="T2302" t="str">
        <f t="shared" si="214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0"/>
        <v>41446.146944444445</v>
      </c>
      <c r="K2303">
        <v>1369193496</v>
      </c>
      <c r="L2303" s="10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5"/>
        <v>1.336044</v>
      </c>
      <c r="R2303" s="6">
        <f t="shared" si="212"/>
        <v>31.659810426540286</v>
      </c>
      <c r="S2303" t="str">
        <f t="shared" si="213"/>
        <v>music</v>
      </c>
      <c r="T2303" t="str">
        <f t="shared" si="214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0"/>
        <v>41639.291666666664</v>
      </c>
      <c r="K2304">
        <v>1385585434</v>
      </c>
      <c r="L2304" s="10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5"/>
        <v>1.7065217391304348</v>
      </c>
      <c r="R2304" s="6">
        <f t="shared" si="212"/>
        <v>46.176470588235297</v>
      </c>
      <c r="S2304" t="str">
        <f t="shared" si="213"/>
        <v>music</v>
      </c>
      <c r="T2304" t="str">
        <f t="shared" si="214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0"/>
        <v>40890.152731481481</v>
      </c>
      <c r="K2305">
        <v>1320287996</v>
      </c>
      <c r="L2305" s="10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5"/>
        <v>1.0935829457364341</v>
      </c>
      <c r="R2305" s="6">
        <f t="shared" si="212"/>
        <v>68.481650485436887</v>
      </c>
      <c r="S2305" t="str">
        <f t="shared" si="213"/>
        <v>music</v>
      </c>
      <c r="T2305" t="str">
        <f t="shared" si="214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ref="J2306:J2369" si="216">(((I2306/60)/60)/24)+DATE(1970,1,1)</f>
        <v>40544.207638888889</v>
      </c>
      <c r="K2306">
        <v>1290281691</v>
      </c>
      <c r="L2306" s="10">
        <f t="shared" ref="L2306:L2369" si="217">(((K2306/60)/60)/24)+DATE(1970,1,1)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5"/>
        <v>1.0070033333333335</v>
      </c>
      <c r="R2306" s="6">
        <f t="shared" ref="R2306:R2369" si="218">E2306/N2306</f>
        <v>53.469203539823013</v>
      </c>
      <c r="S2306" t="str">
        <f t="shared" ref="S2306:S2369" si="219">LEFT(P2306,SEARCH("/",P2306)-1)</f>
        <v>music</v>
      </c>
      <c r="T2306" t="str">
        <f t="shared" ref="T2306:T2369" si="220">RIGHT(P2306,LEN(P2306)-SEARCH("/",P2306))</f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si="216"/>
        <v>41859.75</v>
      </c>
      <c r="K2307">
        <v>1405356072</v>
      </c>
      <c r="L2307" s="10">
        <f t="shared" si="217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21">IF(D2307=0,0%,(E2307/D2307))</f>
        <v>1.0122777777777778</v>
      </c>
      <c r="R2307" s="6">
        <f t="shared" si="218"/>
        <v>109.10778443113773</v>
      </c>
      <c r="S2307" t="str">
        <f t="shared" si="219"/>
        <v>music</v>
      </c>
      <c r="T2307" t="str">
        <f t="shared" si="220"/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6"/>
        <v>40978.16815972222</v>
      </c>
      <c r="K2308">
        <v>1328760129</v>
      </c>
      <c r="L2308" s="10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21"/>
        <v>1.0675857142857144</v>
      </c>
      <c r="R2308" s="6">
        <f t="shared" si="218"/>
        <v>51.185616438356163</v>
      </c>
      <c r="S2308" t="str">
        <f t="shared" si="219"/>
        <v>music</v>
      </c>
      <c r="T2308" t="str">
        <f t="shared" si="220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6"/>
        <v>41034.802407407406</v>
      </c>
      <c r="K2309">
        <v>1333653333</v>
      </c>
      <c r="L2309" s="10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21"/>
        <v>1.0665777537961894</v>
      </c>
      <c r="R2309" s="6">
        <f t="shared" si="218"/>
        <v>27.936800000000002</v>
      </c>
      <c r="S2309" t="str">
        <f t="shared" si="219"/>
        <v>music</v>
      </c>
      <c r="T2309" t="str">
        <f t="shared" si="220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6"/>
        <v>41880.041666666664</v>
      </c>
      <c r="K2310">
        <v>1406847996</v>
      </c>
      <c r="L2310" s="10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21"/>
        <v>1.0130622</v>
      </c>
      <c r="R2310" s="6">
        <f t="shared" si="218"/>
        <v>82.496921824104234</v>
      </c>
      <c r="S2310" t="str">
        <f t="shared" si="219"/>
        <v>music</v>
      </c>
      <c r="T2310" t="str">
        <f t="shared" si="220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6"/>
        <v>41342.987696759257</v>
      </c>
      <c r="K2311">
        <v>1359848537</v>
      </c>
      <c r="L2311" s="10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21"/>
        <v>1.0667450000000001</v>
      </c>
      <c r="R2311" s="6">
        <f t="shared" si="218"/>
        <v>59.817476635514019</v>
      </c>
      <c r="S2311" t="str">
        <f t="shared" si="219"/>
        <v>music</v>
      </c>
      <c r="T2311" t="str">
        <f t="shared" si="220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6"/>
        <v>41354.752488425926</v>
      </c>
      <c r="K2312">
        <v>1361300615</v>
      </c>
      <c r="L2312" s="10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21"/>
        <v>4.288397837837838</v>
      </c>
      <c r="R2312" s="6">
        <f t="shared" si="218"/>
        <v>64.816470588235291</v>
      </c>
      <c r="S2312" t="str">
        <f t="shared" si="219"/>
        <v>music</v>
      </c>
      <c r="T2312" t="str">
        <f t="shared" si="220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6"/>
        <v>41766.004502314812</v>
      </c>
      <c r="K2313">
        <v>1396829189</v>
      </c>
      <c r="L2313" s="10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21"/>
        <v>1.0411111111111111</v>
      </c>
      <c r="R2313" s="6">
        <f t="shared" si="218"/>
        <v>90.09615384615384</v>
      </c>
      <c r="S2313" t="str">
        <f t="shared" si="219"/>
        <v>music</v>
      </c>
      <c r="T2313" t="str">
        <f t="shared" si="220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6"/>
        <v>41747.958333333336</v>
      </c>
      <c r="K2314">
        <v>1395155478</v>
      </c>
      <c r="L2314" s="10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21"/>
        <v>1.0786666666666667</v>
      </c>
      <c r="R2314" s="6">
        <f t="shared" si="218"/>
        <v>40.962025316455694</v>
      </c>
      <c r="S2314" t="str">
        <f t="shared" si="219"/>
        <v>music</v>
      </c>
      <c r="T2314" t="str">
        <f t="shared" si="220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6"/>
        <v>41032.958634259259</v>
      </c>
      <c r="K2315">
        <v>1333494026</v>
      </c>
      <c r="L2315" s="10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21"/>
        <v>1.7584040000000001</v>
      </c>
      <c r="R2315" s="6">
        <f t="shared" si="218"/>
        <v>56.000127388535034</v>
      </c>
      <c r="S2315" t="str">
        <f t="shared" si="219"/>
        <v>music</v>
      </c>
      <c r="T2315" t="str">
        <f t="shared" si="220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6"/>
        <v>41067.551585648151</v>
      </c>
      <c r="K2316">
        <v>1336482857</v>
      </c>
      <c r="L2316" s="10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21"/>
        <v>1.5697000000000001</v>
      </c>
      <c r="R2316" s="6">
        <f t="shared" si="218"/>
        <v>37.672800000000002</v>
      </c>
      <c r="S2316" t="str">
        <f t="shared" si="219"/>
        <v>music</v>
      </c>
      <c r="T2316" t="str">
        <f t="shared" si="220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6"/>
        <v>41034.72619212963</v>
      </c>
      <c r="K2317">
        <v>1333646743</v>
      </c>
      <c r="L2317" s="10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21"/>
        <v>1.026</v>
      </c>
      <c r="R2317" s="6">
        <f t="shared" si="218"/>
        <v>40.078125</v>
      </c>
      <c r="S2317" t="str">
        <f t="shared" si="219"/>
        <v>music</v>
      </c>
      <c r="T2317" t="str">
        <f t="shared" si="220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6"/>
        <v>40156.76666666667</v>
      </c>
      <c r="K2318">
        <v>1253726650</v>
      </c>
      <c r="L2318" s="10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21"/>
        <v>1.0404266666666666</v>
      </c>
      <c r="R2318" s="6">
        <f t="shared" si="218"/>
        <v>78.031999999999996</v>
      </c>
      <c r="S2318" t="str">
        <f t="shared" si="219"/>
        <v>music</v>
      </c>
      <c r="T2318" t="str">
        <f t="shared" si="220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6"/>
        <v>40224.208333333336</v>
      </c>
      <c r="K2319">
        <v>1263474049</v>
      </c>
      <c r="L2319" s="10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21"/>
        <v>1.04</v>
      </c>
      <c r="R2319" s="6">
        <f t="shared" si="218"/>
        <v>18.90909090909091</v>
      </c>
      <c r="S2319" t="str">
        <f t="shared" si="219"/>
        <v>music</v>
      </c>
      <c r="T2319" t="str">
        <f t="shared" si="220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6"/>
        <v>40082.165972222225</v>
      </c>
      <c r="K2320">
        <v>1251214014</v>
      </c>
      <c r="L2320" s="10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21"/>
        <v>1.2105999999999999</v>
      </c>
      <c r="R2320" s="6">
        <f t="shared" si="218"/>
        <v>37.134969325153371</v>
      </c>
      <c r="S2320" t="str">
        <f t="shared" si="219"/>
        <v>music</v>
      </c>
      <c r="T2320" t="str">
        <f t="shared" si="220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6"/>
        <v>41623.082002314812</v>
      </c>
      <c r="K2321">
        <v>1384480685</v>
      </c>
      <c r="L2321" s="10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21"/>
        <v>1.077</v>
      </c>
      <c r="R2321" s="6">
        <f t="shared" si="218"/>
        <v>41.961038961038959</v>
      </c>
      <c r="S2321" t="str">
        <f t="shared" si="219"/>
        <v>music</v>
      </c>
      <c r="T2321" t="str">
        <f t="shared" si="220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6"/>
        <v>41731.775462962964</v>
      </c>
      <c r="K2322">
        <v>1393443400</v>
      </c>
      <c r="L2322" s="10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21"/>
        <v>1.0866</v>
      </c>
      <c r="R2322" s="6">
        <f t="shared" si="218"/>
        <v>61.044943820224717</v>
      </c>
      <c r="S2322" t="str">
        <f t="shared" si="219"/>
        <v>music</v>
      </c>
      <c r="T2322" t="str">
        <f t="shared" si="220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6"/>
        <v>42829.21876157407</v>
      </c>
      <c r="K2323">
        <v>1488694501</v>
      </c>
      <c r="L2323" s="10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21"/>
        <v>0.39120962394619685</v>
      </c>
      <c r="R2323" s="6">
        <f t="shared" si="218"/>
        <v>64.53125</v>
      </c>
      <c r="S2323" t="str">
        <f t="shared" si="219"/>
        <v>food</v>
      </c>
      <c r="T2323" t="str">
        <f t="shared" si="220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6"/>
        <v>42834.853807870371</v>
      </c>
      <c r="K2324">
        <v>1489181369</v>
      </c>
      <c r="L2324" s="10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21"/>
        <v>3.1481481481481478E-2</v>
      </c>
      <c r="R2324" s="6">
        <f t="shared" si="218"/>
        <v>21.25</v>
      </c>
      <c r="S2324" t="str">
        <f t="shared" si="219"/>
        <v>food</v>
      </c>
      <c r="T2324" t="str">
        <f t="shared" si="220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6"/>
        <v>42814.755173611105</v>
      </c>
      <c r="K2325">
        <v>1489428447</v>
      </c>
      <c r="L2325" s="10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21"/>
        <v>0.48</v>
      </c>
      <c r="R2325" s="6">
        <f t="shared" si="218"/>
        <v>30</v>
      </c>
      <c r="S2325" t="str">
        <f t="shared" si="219"/>
        <v>food</v>
      </c>
      <c r="T2325" t="str">
        <f t="shared" si="220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6"/>
        <v>42820.843576388885</v>
      </c>
      <c r="K2326">
        <v>1487970885</v>
      </c>
      <c r="L2326" s="10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21"/>
        <v>0.20733333333333334</v>
      </c>
      <c r="R2326" s="6">
        <f t="shared" si="218"/>
        <v>25.491803278688526</v>
      </c>
      <c r="S2326" t="str">
        <f t="shared" si="219"/>
        <v>food</v>
      </c>
      <c r="T2326" t="str">
        <f t="shared" si="220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6"/>
        <v>42823.980682870373</v>
      </c>
      <c r="K2327">
        <v>1488241931</v>
      </c>
      <c r="L2327" s="10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21"/>
        <v>0.08</v>
      </c>
      <c r="R2327" s="6">
        <f t="shared" si="218"/>
        <v>11.428571428571429</v>
      </c>
      <c r="S2327" t="str">
        <f t="shared" si="219"/>
        <v>food</v>
      </c>
      <c r="T2327" t="str">
        <f t="shared" si="220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6"/>
        <v>42855.708333333328</v>
      </c>
      <c r="K2328">
        <v>1489106948</v>
      </c>
      <c r="L2328" s="10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21"/>
        <v>7.1999999999999998E-3</v>
      </c>
      <c r="R2328" s="6">
        <f t="shared" si="218"/>
        <v>108</v>
      </c>
      <c r="S2328" t="str">
        <f t="shared" si="219"/>
        <v>food</v>
      </c>
      <c r="T2328" t="str">
        <f t="shared" si="220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6"/>
        <v>41877.917129629634</v>
      </c>
      <c r="K2329">
        <v>1406066440</v>
      </c>
      <c r="L2329" s="10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21"/>
        <v>5.2609431428571432</v>
      </c>
      <c r="R2329" s="6">
        <f t="shared" si="218"/>
        <v>54.883162444113267</v>
      </c>
      <c r="S2329" t="str">
        <f t="shared" si="219"/>
        <v>food</v>
      </c>
      <c r="T2329" t="str">
        <f t="shared" si="220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6"/>
        <v>42169.781678240746</v>
      </c>
      <c r="K2330">
        <v>1431715537</v>
      </c>
      <c r="L2330" s="10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21"/>
        <v>2.5445000000000002</v>
      </c>
      <c r="R2330" s="6">
        <f t="shared" si="218"/>
        <v>47.383612662942269</v>
      </c>
      <c r="S2330" t="str">
        <f t="shared" si="219"/>
        <v>food</v>
      </c>
      <c r="T2330" t="str">
        <f t="shared" si="220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6"/>
        <v>41837.624374999999</v>
      </c>
      <c r="K2331">
        <v>1403017146</v>
      </c>
      <c r="L2331" s="10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21"/>
        <v>1.0591999999999999</v>
      </c>
      <c r="R2331" s="6">
        <f t="shared" si="218"/>
        <v>211.84</v>
      </c>
      <c r="S2331" t="str">
        <f t="shared" si="219"/>
        <v>food</v>
      </c>
      <c r="T2331" t="str">
        <f t="shared" si="220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6"/>
        <v>42363</v>
      </c>
      <c r="K2332">
        <v>1448400943</v>
      </c>
      <c r="L2332" s="10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21"/>
        <v>1.0242285714285715</v>
      </c>
      <c r="R2332" s="6">
        <f t="shared" si="218"/>
        <v>219.92638036809817</v>
      </c>
      <c r="S2332" t="str">
        <f t="shared" si="219"/>
        <v>food</v>
      </c>
      <c r="T2332" t="str">
        <f t="shared" si="220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6"/>
        <v>41869.005671296298</v>
      </c>
      <c r="K2333">
        <v>1405728490</v>
      </c>
      <c r="L2333" s="10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21"/>
        <v>1.4431375</v>
      </c>
      <c r="R2333" s="6">
        <f t="shared" si="218"/>
        <v>40.795406360424032</v>
      </c>
      <c r="S2333" t="str">
        <f t="shared" si="219"/>
        <v>food</v>
      </c>
      <c r="T2333" t="str">
        <f t="shared" si="220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6"/>
        <v>42041.628136574072</v>
      </c>
      <c r="K2334">
        <v>1420643071</v>
      </c>
      <c r="L2334" s="10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21"/>
        <v>1.06308</v>
      </c>
      <c r="R2334" s="6">
        <f t="shared" si="218"/>
        <v>75.502840909090907</v>
      </c>
      <c r="S2334" t="str">
        <f t="shared" si="219"/>
        <v>food</v>
      </c>
      <c r="T2334" t="str">
        <f t="shared" si="220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6"/>
        <v>41788.743055555555</v>
      </c>
      <c r="K2335">
        <v>1399563390</v>
      </c>
      <c r="L2335" s="10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21"/>
        <v>2.1216666666666666</v>
      </c>
      <c r="R2335" s="6">
        <f t="shared" si="218"/>
        <v>13.542553191489361</v>
      </c>
      <c r="S2335" t="str">
        <f t="shared" si="219"/>
        <v>food</v>
      </c>
      <c r="T2335" t="str">
        <f t="shared" si="220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6"/>
        <v>41948.731944444444</v>
      </c>
      <c r="K2336">
        <v>1412611498</v>
      </c>
      <c r="L2336" s="10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21"/>
        <v>1.0195000000000001</v>
      </c>
      <c r="R2336" s="6">
        <f t="shared" si="218"/>
        <v>60.865671641791046</v>
      </c>
      <c r="S2336" t="str">
        <f t="shared" si="219"/>
        <v>food</v>
      </c>
      <c r="T2336" t="str">
        <f t="shared" si="220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6"/>
        <v>41801.572256944448</v>
      </c>
      <c r="K2337">
        <v>1399902243</v>
      </c>
      <c r="L2337" s="10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21"/>
        <v>1.0227200000000001</v>
      </c>
      <c r="R2337" s="6">
        <f t="shared" si="218"/>
        <v>115.69230769230769</v>
      </c>
      <c r="S2337" t="str">
        <f t="shared" si="219"/>
        <v>food</v>
      </c>
      <c r="T2337" t="str">
        <f t="shared" si="220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6"/>
        <v>41706.924710648149</v>
      </c>
      <c r="K2338">
        <v>1390860695</v>
      </c>
      <c r="L2338" s="10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21"/>
        <v>5.2073254999999996</v>
      </c>
      <c r="R2338" s="6">
        <f t="shared" si="218"/>
        <v>48.104623556581984</v>
      </c>
      <c r="S2338" t="str">
        <f t="shared" si="219"/>
        <v>food</v>
      </c>
      <c r="T2338" t="str">
        <f t="shared" si="220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6"/>
        <v>41816.640543981484</v>
      </c>
      <c r="K2339">
        <v>1401204143</v>
      </c>
      <c r="L2339" s="10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21"/>
        <v>1.1065833333333333</v>
      </c>
      <c r="R2339" s="6">
        <f t="shared" si="218"/>
        <v>74.184357541899445</v>
      </c>
      <c r="S2339" t="str">
        <f t="shared" si="219"/>
        <v>food</v>
      </c>
      <c r="T2339" t="str">
        <f t="shared" si="220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6"/>
        <v>41819.896805555552</v>
      </c>
      <c r="K2340">
        <v>1401485484</v>
      </c>
      <c r="L2340" s="10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21"/>
        <v>1.0114333333333334</v>
      </c>
      <c r="R2340" s="6">
        <f t="shared" si="218"/>
        <v>123.34552845528455</v>
      </c>
      <c r="S2340" t="str">
        <f t="shared" si="219"/>
        <v>food</v>
      </c>
      <c r="T2340" t="str">
        <f t="shared" si="220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6"/>
        <v>42723.332638888889</v>
      </c>
      <c r="K2341">
        <v>1479496309</v>
      </c>
      <c r="L2341" s="10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21"/>
        <v>2.9420799999999998</v>
      </c>
      <c r="R2341" s="6">
        <f t="shared" si="218"/>
        <v>66.623188405797094</v>
      </c>
      <c r="S2341" t="str">
        <f t="shared" si="219"/>
        <v>food</v>
      </c>
      <c r="T2341" t="str">
        <f t="shared" si="220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6"/>
        <v>42673.642800925925</v>
      </c>
      <c r="K2342">
        <v>1475249138</v>
      </c>
      <c r="L2342" s="10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21"/>
        <v>1.0577749999999999</v>
      </c>
      <c r="R2342" s="6">
        <f t="shared" si="218"/>
        <v>104.99007444168734</v>
      </c>
      <c r="S2342" t="str">
        <f t="shared" si="219"/>
        <v>food</v>
      </c>
      <c r="T2342" t="str">
        <f t="shared" si="220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6"/>
        <v>42197.813703703709</v>
      </c>
      <c r="K2343">
        <v>1434137504</v>
      </c>
      <c r="L2343" s="10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21"/>
        <v>0</v>
      </c>
      <c r="R2343" s="6" t="e">
        <f t="shared" si="218"/>
        <v>#DIV/0!</v>
      </c>
      <c r="S2343" t="str">
        <f t="shared" si="219"/>
        <v>technology</v>
      </c>
      <c r="T2343" t="str">
        <f t="shared" si="220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6"/>
        <v>41918.208333333336</v>
      </c>
      <c r="K2344">
        <v>1410799870</v>
      </c>
      <c r="L2344" s="10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21"/>
        <v>0</v>
      </c>
      <c r="R2344" s="6" t="e">
        <f t="shared" si="218"/>
        <v>#DIV/0!</v>
      </c>
      <c r="S2344" t="str">
        <f t="shared" si="219"/>
        <v>technology</v>
      </c>
      <c r="T2344" t="str">
        <f t="shared" si="220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6"/>
        <v>42377.82430555555</v>
      </c>
      <c r="K2345">
        <v>1447962505</v>
      </c>
      <c r="L2345" s="10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21"/>
        <v>0.03</v>
      </c>
      <c r="R2345" s="6">
        <f t="shared" si="218"/>
        <v>300</v>
      </c>
      <c r="S2345" t="str">
        <f t="shared" si="219"/>
        <v>technology</v>
      </c>
      <c r="T2345" t="str">
        <f t="shared" si="220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6"/>
        <v>42545.727650462963</v>
      </c>
      <c r="K2346">
        <v>1464197269</v>
      </c>
      <c r="L2346" s="10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21"/>
        <v>1E-3</v>
      </c>
      <c r="R2346" s="6">
        <f t="shared" si="218"/>
        <v>1</v>
      </c>
      <c r="S2346" t="str">
        <f t="shared" si="219"/>
        <v>technology</v>
      </c>
      <c r="T2346" t="str">
        <f t="shared" si="220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6"/>
        <v>42094.985416666663</v>
      </c>
      <c r="K2347">
        <v>1424822556</v>
      </c>
      <c r="L2347" s="10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21"/>
        <v>0</v>
      </c>
      <c r="R2347" s="6" t="e">
        <f t="shared" si="218"/>
        <v>#DIV/0!</v>
      </c>
      <c r="S2347" t="str">
        <f t="shared" si="219"/>
        <v>technology</v>
      </c>
      <c r="T2347" t="str">
        <f t="shared" si="220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6"/>
        <v>42660.79896990741</v>
      </c>
      <c r="K2348">
        <v>1472843431</v>
      </c>
      <c r="L2348" s="10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21"/>
        <v>6.4999999999999997E-4</v>
      </c>
      <c r="R2348" s="6">
        <f t="shared" si="218"/>
        <v>13</v>
      </c>
      <c r="S2348" t="str">
        <f t="shared" si="219"/>
        <v>technology</v>
      </c>
      <c r="T2348" t="str">
        <f t="shared" si="220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6"/>
        <v>42607.607361111113</v>
      </c>
      <c r="K2349">
        <v>1469543676</v>
      </c>
      <c r="L2349" s="10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21"/>
        <v>1.4999999999999999E-2</v>
      </c>
      <c r="R2349" s="6">
        <f t="shared" si="218"/>
        <v>15</v>
      </c>
      <c r="S2349" t="str">
        <f t="shared" si="219"/>
        <v>technology</v>
      </c>
      <c r="T2349" t="str">
        <f t="shared" si="220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6"/>
        <v>42420.932152777779</v>
      </c>
      <c r="K2350">
        <v>1450822938</v>
      </c>
      <c r="L2350" s="10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21"/>
        <v>3.8571428571428572E-3</v>
      </c>
      <c r="R2350" s="6">
        <f t="shared" si="218"/>
        <v>54</v>
      </c>
      <c r="S2350" t="str">
        <f t="shared" si="219"/>
        <v>technology</v>
      </c>
      <c r="T2350" t="str">
        <f t="shared" si="220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6"/>
        <v>42227.775787037041</v>
      </c>
      <c r="K2351">
        <v>1436812628</v>
      </c>
      <c r="L2351" s="10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21"/>
        <v>0</v>
      </c>
      <c r="R2351" s="6" t="e">
        <f t="shared" si="218"/>
        <v>#DIV/0!</v>
      </c>
      <c r="S2351" t="str">
        <f t="shared" si="219"/>
        <v>technology</v>
      </c>
      <c r="T2351" t="str">
        <f t="shared" si="220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6"/>
        <v>42738.842245370368</v>
      </c>
      <c r="K2352">
        <v>1480882370</v>
      </c>
      <c r="L2352" s="10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21"/>
        <v>0</v>
      </c>
      <c r="R2352" s="6" t="e">
        <f t="shared" si="218"/>
        <v>#DIV/0!</v>
      </c>
      <c r="S2352" t="str">
        <f t="shared" si="219"/>
        <v>technology</v>
      </c>
      <c r="T2352" t="str">
        <f t="shared" si="220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6"/>
        <v>42124.101145833338</v>
      </c>
      <c r="K2353">
        <v>1427768739</v>
      </c>
      <c r="L2353" s="10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21"/>
        <v>5.7142857142857143E-3</v>
      </c>
      <c r="R2353" s="6">
        <f t="shared" si="218"/>
        <v>15.428571428571429</v>
      </c>
      <c r="S2353" t="str">
        <f t="shared" si="219"/>
        <v>technology</v>
      </c>
      <c r="T2353" t="str">
        <f t="shared" si="220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6"/>
        <v>42161.633703703701</v>
      </c>
      <c r="K2354">
        <v>1428419552</v>
      </c>
      <c r="L2354" s="10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21"/>
        <v>0</v>
      </c>
      <c r="R2354" s="6" t="e">
        <f t="shared" si="218"/>
        <v>#DIV/0!</v>
      </c>
      <c r="S2354" t="str">
        <f t="shared" si="219"/>
        <v>technology</v>
      </c>
      <c r="T2354" t="str">
        <f t="shared" si="220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6"/>
        <v>42115.676180555558</v>
      </c>
      <c r="K2355">
        <v>1428596022</v>
      </c>
      <c r="L2355" s="10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21"/>
        <v>0</v>
      </c>
      <c r="R2355" s="6" t="e">
        <f t="shared" si="218"/>
        <v>#DIV/0!</v>
      </c>
      <c r="S2355" t="str">
        <f t="shared" si="219"/>
        <v>technology</v>
      </c>
      <c r="T2355" t="str">
        <f t="shared" si="220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6"/>
        <v>42014.722916666666</v>
      </c>
      <c r="K2356">
        <v>1415726460</v>
      </c>
      <c r="L2356" s="10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21"/>
        <v>7.1428571428571429E-4</v>
      </c>
      <c r="R2356" s="6">
        <f t="shared" si="218"/>
        <v>25</v>
      </c>
      <c r="S2356" t="str">
        <f t="shared" si="219"/>
        <v>technology</v>
      </c>
      <c r="T2356" t="str">
        <f t="shared" si="220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6"/>
        <v>42126.918240740735</v>
      </c>
      <c r="K2357">
        <v>1428012136</v>
      </c>
      <c r="L2357" s="10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21"/>
        <v>6.875E-3</v>
      </c>
      <c r="R2357" s="6">
        <f t="shared" si="218"/>
        <v>27.5</v>
      </c>
      <c r="S2357" t="str">
        <f t="shared" si="219"/>
        <v>technology</v>
      </c>
      <c r="T2357" t="str">
        <f t="shared" si="220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6"/>
        <v>42160.78361111111</v>
      </c>
      <c r="K2358">
        <v>1430938104</v>
      </c>
      <c r="L2358" s="10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21"/>
        <v>0</v>
      </c>
      <c r="R2358" s="6" t="e">
        <f t="shared" si="218"/>
        <v>#DIV/0!</v>
      </c>
      <c r="S2358" t="str">
        <f t="shared" si="219"/>
        <v>technology</v>
      </c>
      <c r="T2358" t="str">
        <f t="shared" si="220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6"/>
        <v>42294.620115740734</v>
      </c>
      <c r="K2359">
        <v>1442501578</v>
      </c>
      <c r="L2359" s="10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21"/>
        <v>0</v>
      </c>
      <c r="R2359" s="6" t="e">
        <f t="shared" si="218"/>
        <v>#DIV/0!</v>
      </c>
      <c r="S2359" t="str">
        <f t="shared" si="219"/>
        <v>technology</v>
      </c>
      <c r="T2359" t="str">
        <f t="shared" si="220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6"/>
        <v>42035.027083333334</v>
      </c>
      <c r="K2360">
        <v>1417818036</v>
      </c>
      <c r="L2360" s="10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21"/>
        <v>0</v>
      </c>
      <c r="R2360" s="6" t="e">
        <f t="shared" si="218"/>
        <v>#DIV/0!</v>
      </c>
      <c r="S2360" t="str">
        <f t="shared" si="219"/>
        <v>technology</v>
      </c>
      <c r="T2360" t="str">
        <f t="shared" si="220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6"/>
        <v>42219.649583333332</v>
      </c>
      <c r="K2361">
        <v>1433432124</v>
      </c>
      <c r="L2361" s="10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21"/>
        <v>0.14680000000000001</v>
      </c>
      <c r="R2361" s="6">
        <f t="shared" si="218"/>
        <v>367</v>
      </c>
      <c r="S2361" t="str">
        <f t="shared" si="219"/>
        <v>technology</v>
      </c>
      <c r="T2361" t="str">
        <f t="shared" si="220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6"/>
        <v>42407.70694444445</v>
      </c>
      <c r="K2362">
        <v>1452272280</v>
      </c>
      <c r="L2362" s="10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21"/>
        <v>4.0000000000000002E-4</v>
      </c>
      <c r="R2362" s="6">
        <f t="shared" si="218"/>
        <v>2</v>
      </c>
      <c r="S2362" t="str">
        <f t="shared" si="219"/>
        <v>technology</v>
      </c>
      <c r="T2362" t="str">
        <f t="shared" si="220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6"/>
        <v>42490.916666666672</v>
      </c>
      <c r="K2363">
        <v>1459975008</v>
      </c>
      <c r="L2363" s="10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21"/>
        <v>0</v>
      </c>
      <c r="R2363" s="6" t="e">
        <f t="shared" si="218"/>
        <v>#DIV/0!</v>
      </c>
      <c r="S2363" t="str">
        <f t="shared" si="219"/>
        <v>technology</v>
      </c>
      <c r="T2363" t="str">
        <f t="shared" si="220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6"/>
        <v>41984.688310185185</v>
      </c>
      <c r="K2364">
        <v>1415723470</v>
      </c>
      <c r="L2364" s="10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21"/>
        <v>0.2857142857142857</v>
      </c>
      <c r="R2364" s="6">
        <f t="shared" si="218"/>
        <v>60</v>
      </c>
      <c r="S2364" t="str">
        <f t="shared" si="219"/>
        <v>technology</v>
      </c>
      <c r="T2364" t="str">
        <f t="shared" si="220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6"/>
        <v>42367.011574074073</v>
      </c>
      <c r="K2365">
        <v>1447460200</v>
      </c>
      <c r="L2365" s="10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21"/>
        <v>0</v>
      </c>
      <c r="R2365" s="6" t="e">
        <f t="shared" si="218"/>
        <v>#DIV/0!</v>
      </c>
      <c r="S2365" t="str">
        <f t="shared" si="219"/>
        <v>technology</v>
      </c>
      <c r="T2365" t="str">
        <f t="shared" si="220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6"/>
        <v>42303.934675925921</v>
      </c>
      <c r="K2366">
        <v>1441146356</v>
      </c>
      <c r="L2366" s="10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21"/>
        <v>0</v>
      </c>
      <c r="R2366" s="6" t="e">
        <f t="shared" si="218"/>
        <v>#DIV/0!</v>
      </c>
      <c r="S2366" t="str">
        <f t="shared" si="219"/>
        <v>technology</v>
      </c>
      <c r="T2366" t="str">
        <f t="shared" si="220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6"/>
        <v>42386.958333333328</v>
      </c>
      <c r="K2367">
        <v>1449596425</v>
      </c>
      <c r="L2367" s="10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21"/>
        <v>0</v>
      </c>
      <c r="R2367" s="6" t="e">
        <f t="shared" si="218"/>
        <v>#DIV/0!</v>
      </c>
      <c r="S2367" t="str">
        <f t="shared" si="219"/>
        <v>technology</v>
      </c>
      <c r="T2367" t="str">
        <f t="shared" si="220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6"/>
        <v>42298.531631944439</v>
      </c>
      <c r="K2368">
        <v>1442839533</v>
      </c>
      <c r="L2368" s="10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21"/>
        <v>0.1052</v>
      </c>
      <c r="R2368" s="6">
        <f t="shared" si="218"/>
        <v>97.407407407407405</v>
      </c>
      <c r="S2368" t="str">
        <f t="shared" si="219"/>
        <v>technology</v>
      </c>
      <c r="T2368" t="str">
        <f t="shared" si="220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6"/>
        <v>42485.928425925929</v>
      </c>
      <c r="K2369">
        <v>1456442216</v>
      </c>
      <c r="L2369" s="10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21"/>
        <v>1.34E-2</v>
      </c>
      <c r="R2369" s="6">
        <f t="shared" si="218"/>
        <v>47.857142857142854</v>
      </c>
      <c r="S2369" t="str">
        <f t="shared" si="219"/>
        <v>technology</v>
      </c>
      <c r="T2369" t="str">
        <f t="shared" si="220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ref="J2370:J2433" si="222">(((I2370/60)/60)/24)+DATE(1970,1,1)</f>
        <v>42108.680150462969</v>
      </c>
      <c r="K2370">
        <v>1425143965</v>
      </c>
      <c r="L2370" s="10">
        <f t="shared" ref="L2370:L2433" si="223"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21"/>
        <v>2.5000000000000001E-3</v>
      </c>
      <c r="R2370" s="6">
        <f t="shared" ref="R2370:R2433" si="224">E2370/N2370</f>
        <v>50</v>
      </c>
      <c r="S2370" t="str">
        <f t="shared" ref="S2370:S2433" si="225">LEFT(P2370,SEARCH("/",P2370)-1)</f>
        <v>technology</v>
      </c>
      <c r="T2370" t="str">
        <f t="shared" ref="T2370:T2433" si="226">RIGHT(P2370,LEN(P2370)-SEARCH("/",P2370))</f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si="222"/>
        <v>42410.812627314815</v>
      </c>
      <c r="K2371">
        <v>1452540611</v>
      </c>
      <c r="L2371" s="10">
        <f t="shared" si="223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7">IF(D2371=0,0%,(E2371/D2371))</f>
        <v>0</v>
      </c>
      <c r="R2371" s="6" t="e">
        <f t="shared" si="224"/>
        <v>#DIV/0!</v>
      </c>
      <c r="S2371" t="str">
        <f t="shared" si="225"/>
        <v>technology</v>
      </c>
      <c r="T2371" t="str">
        <f t="shared" si="226"/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2"/>
        <v>41991.18913194444</v>
      </c>
      <c r="K2372">
        <v>1416285141</v>
      </c>
      <c r="L2372" s="10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7"/>
        <v>3.2799999999999999E-3</v>
      </c>
      <c r="R2372" s="6">
        <f t="shared" si="224"/>
        <v>20.5</v>
      </c>
      <c r="S2372" t="str">
        <f t="shared" si="225"/>
        <v>technology</v>
      </c>
      <c r="T2372" t="str">
        <f t="shared" si="226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2"/>
        <v>42180.777731481481</v>
      </c>
      <c r="K2373">
        <v>1432665596</v>
      </c>
      <c r="L2373" s="10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7"/>
        <v>0</v>
      </c>
      <c r="R2373" s="6" t="e">
        <f t="shared" si="224"/>
        <v>#DIV/0!</v>
      </c>
      <c r="S2373" t="str">
        <f t="shared" si="225"/>
        <v>technology</v>
      </c>
      <c r="T2373" t="str">
        <f t="shared" si="226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2"/>
        <v>42118.069108796291</v>
      </c>
      <c r="K2374">
        <v>1427247571</v>
      </c>
      <c r="L2374" s="10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7"/>
        <v>3.272727272727273E-2</v>
      </c>
      <c r="R2374" s="6">
        <f t="shared" si="224"/>
        <v>30</v>
      </c>
      <c r="S2374" t="str">
        <f t="shared" si="225"/>
        <v>technology</v>
      </c>
      <c r="T2374" t="str">
        <f t="shared" si="226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2"/>
        <v>42245.662314814821</v>
      </c>
      <c r="K2375">
        <v>1438271624</v>
      </c>
      <c r="L2375" s="10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7"/>
        <v>5.8823529411764708E-5</v>
      </c>
      <c r="R2375" s="6">
        <f t="shared" si="224"/>
        <v>50</v>
      </c>
      <c r="S2375" t="str">
        <f t="shared" si="225"/>
        <v>technology</v>
      </c>
      <c r="T2375" t="str">
        <f t="shared" si="226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2"/>
        <v>42047.843287037031</v>
      </c>
      <c r="K2376">
        <v>1421180060</v>
      </c>
      <c r="L2376" s="10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7"/>
        <v>4.5454545454545455E-4</v>
      </c>
      <c r="R2376" s="6">
        <f t="shared" si="224"/>
        <v>10</v>
      </c>
      <c r="S2376" t="str">
        <f t="shared" si="225"/>
        <v>technology</v>
      </c>
      <c r="T2376" t="str">
        <f t="shared" si="226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2"/>
        <v>42622.836076388892</v>
      </c>
      <c r="K2377">
        <v>1470859437</v>
      </c>
      <c r="L2377" s="10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7"/>
        <v>0</v>
      </c>
      <c r="R2377" s="6" t="e">
        <f t="shared" si="224"/>
        <v>#DIV/0!</v>
      </c>
      <c r="S2377" t="str">
        <f t="shared" si="225"/>
        <v>technology</v>
      </c>
      <c r="T2377" t="str">
        <f t="shared" si="226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2"/>
        <v>42348.925532407404</v>
      </c>
      <c r="K2378">
        <v>1447193566</v>
      </c>
      <c r="L2378" s="10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7"/>
        <v>0.10877666666666666</v>
      </c>
      <c r="R2378" s="6">
        <f t="shared" si="224"/>
        <v>81.582499999999996</v>
      </c>
      <c r="S2378" t="str">
        <f t="shared" si="225"/>
        <v>technology</v>
      </c>
      <c r="T2378" t="str">
        <f t="shared" si="226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2"/>
        <v>42699.911840277782</v>
      </c>
      <c r="K2379">
        <v>1477515183</v>
      </c>
      <c r="L2379" s="10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7"/>
        <v>0</v>
      </c>
      <c r="R2379" s="6" t="e">
        <f t="shared" si="224"/>
        <v>#DIV/0!</v>
      </c>
      <c r="S2379" t="str">
        <f t="shared" si="225"/>
        <v>technology</v>
      </c>
      <c r="T2379" t="str">
        <f t="shared" si="226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2"/>
        <v>42242.013078703705</v>
      </c>
      <c r="K2380">
        <v>1438042730</v>
      </c>
      <c r="L2380" s="10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7"/>
        <v>0</v>
      </c>
      <c r="R2380" s="6" t="e">
        <f t="shared" si="224"/>
        <v>#DIV/0!</v>
      </c>
      <c r="S2380" t="str">
        <f t="shared" si="225"/>
        <v>technology</v>
      </c>
      <c r="T2380" t="str">
        <f t="shared" si="226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2"/>
        <v>42282.016388888893</v>
      </c>
      <c r="K2381">
        <v>1440116616</v>
      </c>
      <c r="L2381" s="10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7"/>
        <v>0</v>
      </c>
      <c r="R2381" s="6" t="e">
        <f t="shared" si="224"/>
        <v>#DIV/0!</v>
      </c>
      <c r="S2381" t="str">
        <f t="shared" si="225"/>
        <v>technology</v>
      </c>
      <c r="T2381" t="str">
        <f t="shared" si="226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2"/>
        <v>42278.793310185181</v>
      </c>
      <c r="K2382">
        <v>1441134142</v>
      </c>
      <c r="L2382" s="10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7"/>
        <v>3.6666666666666666E-3</v>
      </c>
      <c r="R2382" s="6">
        <f t="shared" si="224"/>
        <v>18.333333333333332</v>
      </c>
      <c r="S2382" t="str">
        <f t="shared" si="225"/>
        <v>technology</v>
      </c>
      <c r="T2382" t="str">
        <f t="shared" si="226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2"/>
        <v>42104.935740740737</v>
      </c>
      <c r="K2383">
        <v>1426112848</v>
      </c>
      <c r="L2383" s="10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7"/>
        <v>1.8193398957730169E-2</v>
      </c>
      <c r="R2383" s="6">
        <f t="shared" si="224"/>
        <v>224.42857142857142</v>
      </c>
      <c r="S2383" t="str">
        <f t="shared" si="225"/>
        <v>technology</v>
      </c>
      <c r="T2383" t="str">
        <f t="shared" si="226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2"/>
        <v>42220.187534722223</v>
      </c>
      <c r="K2384">
        <v>1436502603</v>
      </c>
      <c r="L2384" s="10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7"/>
        <v>2.5000000000000001E-2</v>
      </c>
      <c r="R2384" s="6">
        <f t="shared" si="224"/>
        <v>37.5</v>
      </c>
      <c r="S2384" t="str">
        <f t="shared" si="225"/>
        <v>technology</v>
      </c>
      <c r="T2384" t="str">
        <f t="shared" si="226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2"/>
        <v>42057.056793981479</v>
      </c>
      <c r="K2385">
        <v>1421976107</v>
      </c>
      <c r="L2385" s="10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7"/>
        <v>4.3499999999999997E-2</v>
      </c>
      <c r="R2385" s="6">
        <f t="shared" si="224"/>
        <v>145</v>
      </c>
      <c r="S2385" t="str">
        <f t="shared" si="225"/>
        <v>technology</v>
      </c>
      <c r="T2385" t="str">
        <f t="shared" si="226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2"/>
        <v>41957.109293981484</v>
      </c>
      <c r="K2386">
        <v>1413337043</v>
      </c>
      <c r="L2386" s="10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7"/>
        <v>8.0000000000000002E-3</v>
      </c>
      <c r="R2386" s="6">
        <f t="shared" si="224"/>
        <v>1</v>
      </c>
      <c r="S2386" t="str">
        <f t="shared" si="225"/>
        <v>technology</v>
      </c>
      <c r="T2386" t="str">
        <f t="shared" si="226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2"/>
        <v>42221.70175925926</v>
      </c>
      <c r="K2387">
        <v>1436201432</v>
      </c>
      <c r="L2387" s="10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7"/>
        <v>1.2123076923076924E-2</v>
      </c>
      <c r="R2387" s="6">
        <f t="shared" si="224"/>
        <v>112.57142857142857</v>
      </c>
      <c r="S2387" t="str">
        <f t="shared" si="225"/>
        <v>technology</v>
      </c>
      <c r="T2387" t="str">
        <f t="shared" si="226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2"/>
        <v>42014.838240740741</v>
      </c>
      <c r="K2388">
        <v>1415736424</v>
      </c>
      <c r="L2388" s="10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7"/>
        <v>0</v>
      </c>
      <c r="R2388" s="6" t="e">
        <f t="shared" si="224"/>
        <v>#DIV/0!</v>
      </c>
      <c r="S2388" t="str">
        <f t="shared" si="225"/>
        <v>technology</v>
      </c>
      <c r="T2388" t="str">
        <f t="shared" si="226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2"/>
        <v>42573.626620370371</v>
      </c>
      <c r="K2389">
        <v>1465311740</v>
      </c>
      <c r="L2389" s="10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7"/>
        <v>6.8399999999999997E-3</v>
      </c>
      <c r="R2389" s="6">
        <f t="shared" si="224"/>
        <v>342</v>
      </c>
      <c r="S2389" t="str">
        <f t="shared" si="225"/>
        <v>technology</v>
      </c>
      <c r="T2389" t="str">
        <f t="shared" si="226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2"/>
        <v>42019.811805555553</v>
      </c>
      <c r="K2390">
        <v>1418761759</v>
      </c>
      <c r="L2390" s="10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7"/>
        <v>1.2513513513513513E-2</v>
      </c>
      <c r="R2390" s="6">
        <f t="shared" si="224"/>
        <v>57.875</v>
      </c>
      <c r="S2390" t="str">
        <f t="shared" si="225"/>
        <v>technology</v>
      </c>
      <c r="T2390" t="str">
        <f t="shared" si="226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2"/>
        <v>42210.915972222225</v>
      </c>
      <c r="K2391">
        <v>1435160452</v>
      </c>
      <c r="L2391" s="10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7"/>
        <v>1.8749999999999999E-3</v>
      </c>
      <c r="R2391" s="6">
        <f t="shared" si="224"/>
        <v>30</v>
      </c>
      <c r="S2391" t="str">
        <f t="shared" si="225"/>
        <v>technology</v>
      </c>
      <c r="T2391" t="str">
        <f t="shared" si="226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2"/>
        <v>42008.262314814812</v>
      </c>
      <c r="K2392">
        <v>1416896264</v>
      </c>
      <c r="L2392" s="10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7"/>
        <v>0</v>
      </c>
      <c r="R2392" s="6" t="e">
        <f t="shared" si="224"/>
        <v>#DIV/0!</v>
      </c>
      <c r="S2392" t="str">
        <f t="shared" si="225"/>
        <v>technology</v>
      </c>
      <c r="T2392" t="str">
        <f t="shared" si="226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2"/>
        <v>42094.752824074079</v>
      </c>
      <c r="K2393">
        <v>1425236644</v>
      </c>
      <c r="L2393" s="10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7"/>
        <v>1.25E-3</v>
      </c>
      <c r="R2393" s="6">
        <f t="shared" si="224"/>
        <v>25</v>
      </c>
      <c r="S2393" t="str">
        <f t="shared" si="225"/>
        <v>technology</v>
      </c>
      <c r="T2393" t="str">
        <f t="shared" si="226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2"/>
        <v>42306.120636574073</v>
      </c>
      <c r="K2394">
        <v>1443495223</v>
      </c>
      <c r="L2394" s="10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7"/>
        <v>0</v>
      </c>
      <c r="R2394" s="6" t="e">
        <f t="shared" si="224"/>
        <v>#DIV/0!</v>
      </c>
      <c r="S2394" t="str">
        <f t="shared" si="225"/>
        <v>technology</v>
      </c>
      <c r="T2394" t="str">
        <f t="shared" si="226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2"/>
        <v>42224.648344907408</v>
      </c>
      <c r="K2395">
        <v>1436456017</v>
      </c>
      <c r="L2395" s="10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7"/>
        <v>5.0000000000000001E-4</v>
      </c>
      <c r="R2395" s="6">
        <f t="shared" si="224"/>
        <v>50</v>
      </c>
      <c r="S2395" t="str">
        <f t="shared" si="225"/>
        <v>technology</v>
      </c>
      <c r="T2395" t="str">
        <f t="shared" si="226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2"/>
        <v>42061.362187499995</v>
      </c>
      <c r="K2396">
        <v>1422348093</v>
      </c>
      <c r="L2396" s="10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7"/>
        <v>5.9999999999999995E-4</v>
      </c>
      <c r="R2396" s="6">
        <f t="shared" si="224"/>
        <v>1.5</v>
      </c>
      <c r="S2396" t="str">
        <f t="shared" si="225"/>
        <v>technology</v>
      </c>
      <c r="T2396" t="str">
        <f t="shared" si="226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2"/>
        <v>42745.372916666667</v>
      </c>
      <c r="K2397">
        <v>1481597687</v>
      </c>
      <c r="L2397" s="10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7"/>
        <v>0</v>
      </c>
      <c r="R2397" s="6" t="e">
        <f t="shared" si="224"/>
        <v>#DIV/0!</v>
      </c>
      <c r="S2397" t="str">
        <f t="shared" si="225"/>
        <v>technology</v>
      </c>
      <c r="T2397" t="str">
        <f t="shared" si="226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2"/>
        <v>42292.849050925928</v>
      </c>
      <c r="K2398">
        <v>1442348558</v>
      </c>
      <c r="L2398" s="10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7"/>
        <v>2E-3</v>
      </c>
      <c r="R2398" s="6">
        <f t="shared" si="224"/>
        <v>10</v>
      </c>
      <c r="S2398" t="str">
        <f t="shared" si="225"/>
        <v>technology</v>
      </c>
      <c r="T2398" t="str">
        <f t="shared" si="226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2"/>
        <v>42006.88490740741</v>
      </c>
      <c r="K2399">
        <v>1417641256</v>
      </c>
      <c r="L2399" s="10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7"/>
        <v>0</v>
      </c>
      <c r="R2399" s="6" t="e">
        <f t="shared" si="224"/>
        <v>#DIV/0!</v>
      </c>
      <c r="S2399" t="str">
        <f t="shared" si="225"/>
        <v>technology</v>
      </c>
      <c r="T2399" t="str">
        <f t="shared" si="226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2"/>
        <v>42187.916481481487</v>
      </c>
      <c r="K2400">
        <v>1433282384</v>
      </c>
      <c r="L2400" s="10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7"/>
        <v>0</v>
      </c>
      <c r="R2400" s="6" t="e">
        <f t="shared" si="224"/>
        <v>#DIV/0!</v>
      </c>
      <c r="S2400" t="str">
        <f t="shared" si="225"/>
        <v>technology</v>
      </c>
      <c r="T2400" t="str">
        <f t="shared" si="226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2"/>
        <v>41991.853078703702</v>
      </c>
      <c r="K2401">
        <v>1415910506</v>
      </c>
      <c r="L2401" s="10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7"/>
        <v>0</v>
      </c>
      <c r="R2401" s="6" t="e">
        <f t="shared" si="224"/>
        <v>#DIV/0!</v>
      </c>
      <c r="S2401" t="str">
        <f t="shared" si="225"/>
        <v>technology</v>
      </c>
      <c r="T2401" t="str">
        <f t="shared" si="226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2"/>
        <v>42474.268101851849</v>
      </c>
      <c r="K2402">
        <v>1458023164</v>
      </c>
      <c r="L2402" s="10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7"/>
        <v>0</v>
      </c>
      <c r="R2402" s="6" t="e">
        <f t="shared" si="224"/>
        <v>#DIV/0!</v>
      </c>
      <c r="S2402" t="str">
        <f t="shared" si="225"/>
        <v>technology</v>
      </c>
      <c r="T2402" t="str">
        <f t="shared" si="226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2"/>
        <v>42434.822870370372</v>
      </c>
      <c r="K2403">
        <v>1452023096</v>
      </c>
      <c r="L2403" s="10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7"/>
        <v>7.1785714285714283E-3</v>
      </c>
      <c r="R2403" s="6">
        <f t="shared" si="224"/>
        <v>22.333333333333332</v>
      </c>
      <c r="S2403" t="str">
        <f t="shared" si="225"/>
        <v>food</v>
      </c>
      <c r="T2403" t="str">
        <f t="shared" si="226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2"/>
        <v>42137.679756944446</v>
      </c>
      <c r="K2404">
        <v>1428941931</v>
      </c>
      <c r="L2404" s="10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7"/>
        <v>4.3333333333333331E-3</v>
      </c>
      <c r="R2404" s="6">
        <f t="shared" si="224"/>
        <v>52</v>
      </c>
      <c r="S2404" t="str">
        <f t="shared" si="225"/>
        <v>food</v>
      </c>
      <c r="T2404" t="str">
        <f t="shared" si="226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2"/>
        <v>42459.840949074074</v>
      </c>
      <c r="K2405">
        <v>1454188258</v>
      </c>
      <c r="L2405" s="10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7"/>
        <v>0.16833333333333333</v>
      </c>
      <c r="R2405" s="6">
        <f t="shared" si="224"/>
        <v>16.833333333333332</v>
      </c>
      <c r="S2405" t="str">
        <f t="shared" si="225"/>
        <v>food</v>
      </c>
      <c r="T2405" t="str">
        <f t="shared" si="226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2"/>
        <v>42372.03943287037</v>
      </c>
      <c r="K2406">
        <v>1449190607</v>
      </c>
      <c r="L2406" s="10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7"/>
        <v>0</v>
      </c>
      <c r="R2406" s="6" t="e">
        <f t="shared" si="224"/>
        <v>#DIV/0!</v>
      </c>
      <c r="S2406" t="str">
        <f t="shared" si="225"/>
        <v>food</v>
      </c>
      <c r="T2406" t="str">
        <f t="shared" si="226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2"/>
        <v>42616.585358796292</v>
      </c>
      <c r="K2407">
        <v>1471096975</v>
      </c>
      <c r="L2407" s="10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7"/>
        <v>0.22520000000000001</v>
      </c>
      <c r="R2407" s="6">
        <f t="shared" si="224"/>
        <v>56.3</v>
      </c>
      <c r="S2407" t="str">
        <f t="shared" si="225"/>
        <v>food</v>
      </c>
      <c r="T2407" t="str">
        <f t="shared" si="226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2"/>
        <v>42023.110995370371</v>
      </c>
      <c r="K2408">
        <v>1418179190</v>
      </c>
      <c r="L2408" s="10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7"/>
        <v>0.41384615384615386</v>
      </c>
      <c r="R2408" s="6">
        <f t="shared" si="224"/>
        <v>84.0625</v>
      </c>
      <c r="S2408" t="str">
        <f t="shared" si="225"/>
        <v>food</v>
      </c>
      <c r="T2408" t="str">
        <f t="shared" si="226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2"/>
        <v>42105.25</v>
      </c>
      <c r="K2409">
        <v>1426772928</v>
      </c>
      <c r="L2409" s="10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7"/>
        <v>0.25259090909090909</v>
      </c>
      <c r="R2409" s="6">
        <f t="shared" si="224"/>
        <v>168.39393939393941</v>
      </c>
      <c r="S2409" t="str">
        <f t="shared" si="225"/>
        <v>food</v>
      </c>
      <c r="T2409" t="str">
        <f t="shared" si="226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2"/>
        <v>41949.182372685187</v>
      </c>
      <c r="K2410">
        <v>1412652157</v>
      </c>
      <c r="L2410" s="10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7"/>
        <v>2E-3</v>
      </c>
      <c r="R2410" s="6">
        <f t="shared" si="224"/>
        <v>15</v>
      </c>
      <c r="S2410" t="str">
        <f t="shared" si="225"/>
        <v>food</v>
      </c>
      <c r="T2410" t="str">
        <f t="shared" si="226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2"/>
        <v>42234.875868055555</v>
      </c>
      <c r="K2411">
        <v>1437339675</v>
      </c>
      <c r="L2411" s="10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7"/>
        <v>1.84E-2</v>
      </c>
      <c r="R2411" s="6">
        <f t="shared" si="224"/>
        <v>76.666666666666671</v>
      </c>
      <c r="S2411" t="str">
        <f t="shared" si="225"/>
        <v>food</v>
      </c>
      <c r="T2411" t="str">
        <f t="shared" si="226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2"/>
        <v>42254.408275462964</v>
      </c>
      <c r="K2412">
        <v>1439027275</v>
      </c>
      <c r="L2412" s="10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7"/>
        <v>0</v>
      </c>
      <c r="R2412" s="6" t="e">
        <f t="shared" si="224"/>
        <v>#DIV/0!</v>
      </c>
      <c r="S2412" t="str">
        <f t="shared" si="225"/>
        <v>food</v>
      </c>
      <c r="T2412" t="str">
        <f t="shared" si="226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2"/>
        <v>42241.732430555552</v>
      </c>
      <c r="K2413">
        <v>1437932082</v>
      </c>
      <c r="L2413" s="10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7"/>
        <v>6.0400000000000002E-3</v>
      </c>
      <c r="R2413" s="6">
        <f t="shared" si="224"/>
        <v>50.333333333333336</v>
      </c>
      <c r="S2413" t="str">
        <f t="shared" si="225"/>
        <v>food</v>
      </c>
      <c r="T2413" t="str">
        <f t="shared" si="226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2"/>
        <v>42700.778622685189</v>
      </c>
      <c r="K2414">
        <v>1476294073</v>
      </c>
      <c r="L2414" s="10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7"/>
        <v>0</v>
      </c>
      <c r="R2414" s="6" t="e">
        <f t="shared" si="224"/>
        <v>#DIV/0!</v>
      </c>
      <c r="S2414" t="str">
        <f t="shared" si="225"/>
        <v>food</v>
      </c>
      <c r="T2414" t="str">
        <f t="shared" si="226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2"/>
        <v>41790.979166666664</v>
      </c>
      <c r="K2415">
        <v>1398911882</v>
      </c>
      <c r="L2415" s="10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7"/>
        <v>8.3333333333333332E-3</v>
      </c>
      <c r="R2415" s="6">
        <f t="shared" si="224"/>
        <v>8.3333333333333339</v>
      </c>
      <c r="S2415" t="str">
        <f t="shared" si="225"/>
        <v>food</v>
      </c>
      <c r="T2415" t="str">
        <f t="shared" si="226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2"/>
        <v>42238.165972222225</v>
      </c>
      <c r="K2416">
        <v>1436805660</v>
      </c>
      <c r="L2416" s="10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7"/>
        <v>3.0666666666666665E-2</v>
      </c>
      <c r="R2416" s="6">
        <f t="shared" si="224"/>
        <v>35.384615384615387</v>
      </c>
      <c r="S2416" t="str">
        <f t="shared" si="225"/>
        <v>food</v>
      </c>
      <c r="T2416" t="str">
        <f t="shared" si="226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2"/>
        <v>42566.862800925926</v>
      </c>
      <c r="K2417">
        <v>1466023346</v>
      </c>
      <c r="L2417" s="10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7"/>
        <v>5.5833333333333334E-3</v>
      </c>
      <c r="R2417" s="6">
        <f t="shared" si="224"/>
        <v>55.833333333333336</v>
      </c>
      <c r="S2417" t="str">
        <f t="shared" si="225"/>
        <v>food</v>
      </c>
      <c r="T2417" t="str">
        <f t="shared" si="226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2"/>
        <v>42077.625</v>
      </c>
      <c r="K2418">
        <v>1421343743</v>
      </c>
      <c r="L2418" s="10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7"/>
        <v>2.5000000000000001E-4</v>
      </c>
      <c r="R2418" s="6">
        <f t="shared" si="224"/>
        <v>5</v>
      </c>
      <c r="S2418" t="str">
        <f t="shared" si="225"/>
        <v>food</v>
      </c>
      <c r="T2418" t="str">
        <f t="shared" si="226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2"/>
        <v>41861.884108796294</v>
      </c>
      <c r="K2419">
        <v>1405113187</v>
      </c>
      <c r="L2419" s="10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7"/>
        <v>0</v>
      </c>
      <c r="R2419" s="6" t="e">
        <f t="shared" si="224"/>
        <v>#DIV/0!</v>
      </c>
      <c r="S2419" t="str">
        <f t="shared" si="225"/>
        <v>food</v>
      </c>
      <c r="T2419" t="str">
        <f t="shared" si="226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2"/>
        <v>42087.815324074079</v>
      </c>
      <c r="K2420">
        <v>1422045244</v>
      </c>
      <c r="L2420" s="10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7"/>
        <v>2.0000000000000001E-4</v>
      </c>
      <c r="R2420" s="6">
        <f t="shared" si="224"/>
        <v>1</v>
      </c>
      <c r="S2420" t="str">
        <f t="shared" si="225"/>
        <v>food</v>
      </c>
      <c r="T2420" t="str">
        <f t="shared" si="226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2"/>
        <v>42053.738298611104</v>
      </c>
      <c r="K2421">
        <v>1419097389</v>
      </c>
      <c r="L2421" s="10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7"/>
        <v>0</v>
      </c>
      <c r="R2421" s="6" t="e">
        <f t="shared" si="224"/>
        <v>#DIV/0!</v>
      </c>
      <c r="S2421" t="str">
        <f t="shared" si="225"/>
        <v>food</v>
      </c>
      <c r="T2421" t="str">
        <f t="shared" si="226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2"/>
        <v>41953.070543981477</v>
      </c>
      <c r="K2422">
        <v>1410396095</v>
      </c>
      <c r="L2422" s="10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7"/>
        <v>0.14825133372851215</v>
      </c>
      <c r="R2422" s="6">
        <f t="shared" si="224"/>
        <v>69.472222222222229</v>
      </c>
      <c r="S2422" t="str">
        <f t="shared" si="225"/>
        <v>food</v>
      </c>
      <c r="T2422" t="str">
        <f t="shared" si="226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2"/>
        <v>42056.687453703707</v>
      </c>
      <c r="K2423">
        <v>1421944196</v>
      </c>
      <c r="L2423" s="10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7"/>
        <v>1.6666666666666666E-4</v>
      </c>
      <c r="R2423" s="6">
        <f t="shared" si="224"/>
        <v>1</v>
      </c>
      <c r="S2423" t="str">
        <f t="shared" si="225"/>
        <v>food</v>
      </c>
      <c r="T2423" t="str">
        <f t="shared" si="226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2"/>
        <v>42074.683287037042</v>
      </c>
      <c r="K2424">
        <v>1423502636</v>
      </c>
      <c r="L2424" s="10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7"/>
        <v>2E-3</v>
      </c>
      <c r="R2424" s="6">
        <f t="shared" si="224"/>
        <v>1</v>
      </c>
      <c r="S2424" t="str">
        <f t="shared" si="225"/>
        <v>food</v>
      </c>
      <c r="T2424" t="str">
        <f t="shared" si="226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2"/>
        <v>42004.704745370371</v>
      </c>
      <c r="K2425">
        <v>1417452890</v>
      </c>
      <c r="L2425" s="10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7"/>
        <v>1.3333333333333334E-4</v>
      </c>
      <c r="R2425" s="6">
        <f t="shared" si="224"/>
        <v>8</v>
      </c>
      <c r="S2425" t="str">
        <f t="shared" si="225"/>
        <v>food</v>
      </c>
      <c r="T2425" t="str">
        <f t="shared" si="226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2"/>
        <v>41939.892453703702</v>
      </c>
      <c r="K2426">
        <v>1411853108</v>
      </c>
      <c r="L2426" s="10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7"/>
        <v>1.24E-2</v>
      </c>
      <c r="R2426" s="6">
        <f t="shared" si="224"/>
        <v>34.444444444444443</v>
      </c>
      <c r="S2426" t="str">
        <f t="shared" si="225"/>
        <v>food</v>
      </c>
      <c r="T2426" t="str">
        <f t="shared" si="226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2"/>
        <v>42517.919444444444</v>
      </c>
      <c r="K2427">
        <v>1463090149</v>
      </c>
      <c r="L2427" s="10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7"/>
        <v>2.8571428571428574E-4</v>
      </c>
      <c r="R2427" s="6">
        <f t="shared" si="224"/>
        <v>1</v>
      </c>
      <c r="S2427" t="str">
        <f t="shared" si="225"/>
        <v>food</v>
      </c>
      <c r="T2427" t="str">
        <f t="shared" si="226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2"/>
        <v>42224.170046296291</v>
      </c>
      <c r="K2428">
        <v>1433822692</v>
      </c>
      <c r="L2428" s="10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7"/>
        <v>0</v>
      </c>
      <c r="R2428" s="6" t="e">
        <f t="shared" si="224"/>
        <v>#DIV/0!</v>
      </c>
      <c r="S2428" t="str">
        <f t="shared" si="225"/>
        <v>food</v>
      </c>
      <c r="T2428" t="str">
        <f t="shared" si="226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2"/>
        <v>42452.277002314819</v>
      </c>
      <c r="K2429">
        <v>1455262733</v>
      </c>
      <c r="L2429" s="10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7"/>
        <v>2.0000000000000002E-5</v>
      </c>
      <c r="R2429" s="6">
        <f t="shared" si="224"/>
        <v>1</v>
      </c>
      <c r="S2429" t="str">
        <f t="shared" si="225"/>
        <v>food</v>
      </c>
      <c r="T2429" t="str">
        <f t="shared" si="226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2"/>
        <v>42075.742488425924</v>
      </c>
      <c r="K2430">
        <v>1423594151</v>
      </c>
      <c r="L2430" s="10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7"/>
        <v>2.8571428571428571E-5</v>
      </c>
      <c r="R2430" s="6">
        <f t="shared" si="224"/>
        <v>1</v>
      </c>
      <c r="S2430" t="str">
        <f t="shared" si="225"/>
        <v>food</v>
      </c>
      <c r="T2430" t="str">
        <f t="shared" si="226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2"/>
        <v>42771.697222222225</v>
      </c>
      <c r="K2431">
        <v>1483131966</v>
      </c>
      <c r="L2431" s="10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7"/>
        <v>1.4321428571428572E-2</v>
      </c>
      <c r="R2431" s="6">
        <f t="shared" si="224"/>
        <v>501.25</v>
      </c>
      <c r="S2431" t="str">
        <f t="shared" si="225"/>
        <v>food</v>
      </c>
      <c r="T2431" t="str">
        <f t="shared" si="226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2"/>
        <v>42412.130833333329</v>
      </c>
      <c r="K2432">
        <v>1452654504</v>
      </c>
      <c r="L2432" s="10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7"/>
        <v>7.0000000000000001E-3</v>
      </c>
      <c r="R2432" s="6">
        <f t="shared" si="224"/>
        <v>10.5</v>
      </c>
      <c r="S2432" t="str">
        <f t="shared" si="225"/>
        <v>food</v>
      </c>
      <c r="T2432" t="str">
        <f t="shared" si="226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2"/>
        <v>42549.099687499998</v>
      </c>
      <c r="K2433">
        <v>1461896613</v>
      </c>
      <c r="L2433" s="10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7"/>
        <v>2.0000000000000002E-5</v>
      </c>
      <c r="R2433" s="6">
        <f t="shared" si="224"/>
        <v>1</v>
      </c>
      <c r="S2433" t="str">
        <f t="shared" si="225"/>
        <v>food</v>
      </c>
      <c r="T2433" t="str">
        <f t="shared" si="226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ref="J2434:J2497" si="228">(((I2434/60)/60)/24)+DATE(1970,1,1)</f>
        <v>42071.218715277777</v>
      </c>
      <c r="K2434">
        <v>1423199697</v>
      </c>
      <c r="L2434" s="10">
        <f t="shared" ref="L2434:L2497" si="229"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7"/>
        <v>1.4285714285714287E-4</v>
      </c>
      <c r="R2434" s="6">
        <f t="shared" ref="R2434:R2497" si="230">E2434/N2434</f>
        <v>1</v>
      </c>
      <c r="S2434" t="str">
        <f t="shared" ref="S2434:S2497" si="231">LEFT(P2434,SEARCH("/",P2434)-1)</f>
        <v>food</v>
      </c>
      <c r="T2434" t="str">
        <f t="shared" ref="T2434:T2497" si="232">RIGHT(P2434,LEN(P2434)-SEARCH("/",P2434))</f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si="228"/>
        <v>42427.89980324074</v>
      </c>
      <c r="K2435">
        <v>1454016943</v>
      </c>
      <c r="L2435" s="10">
        <f t="shared" si="229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3">IF(D2435=0,0%,(E2435/D2435))</f>
        <v>0</v>
      </c>
      <c r="R2435" s="6" t="e">
        <f t="shared" si="230"/>
        <v>#DIV/0!</v>
      </c>
      <c r="S2435" t="str">
        <f t="shared" si="231"/>
        <v>food</v>
      </c>
      <c r="T2435" t="str">
        <f t="shared" si="232"/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28"/>
        <v>42220.18604166666</v>
      </c>
      <c r="K2436">
        <v>1435206474</v>
      </c>
      <c r="L2436" s="10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3"/>
        <v>1.2999999999999999E-3</v>
      </c>
      <c r="R2436" s="6">
        <f t="shared" si="230"/>
        <v>13</v>
      </c>
      <c r="S2436" t="str">
        <f t="shared" si="231"/>
        <v>food</v>
      </c>
      <c r="T2436" t="str">
        <f t="shared" si="232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28"/>
        <v>42282.277615740735</v>
      </c>
      <c r="K2437">
        <v>1441435186</v>
      </c>
      <c r="L2437" s="10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3"/>
        <v>4.8960000000000002E-3</v>
      </c>
      <c r="R2437" s="6">
        <f t="shared" si="230"/>
        <v>306</v>
      </c>
      <c r="S2437" t="str">
        <f t="shared" si="231"/>
        <v>food</v>
      </c>
      <c r="T2437" t="str">
        <f t="shared" si="232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28"/>
        <v>42398.615393518514</v>
      </c>
      <c r="K2438">
        <v>1448894770</v>
      </c>
      <c r="L2438" s="10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3"/>
        <v>3.8461538461538462E-4</v>
      </c>
      <c r="R2438" s="6">
        <f t="shared" si="230"/>
        <v>22.5</v>
      </c>
      <c r="S2438" t="str">
        <f t="shared" si="231"/>
        <v>food</v>
      </c>
      <c r="T2438" t="str">
        <f t="shared" si="232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28"/>
        <v>42080.75</v>
      </c>
      <c r="K2439">
        <v>1422400188</v>
      </c>
      <c r="L2439" s="10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3"/>
        <v>0</v>
      </c>
      <c r="R2439" s="6" t="e">
        <f t="shared" si="230"/>
        <v>#DIV/0!</v>
      </c>
      <c r="S2439" t="str">
        <f t="shared" si="231"/>
        <v>food</v>
      </c>
      <c r="T2439" t="str">
        <f t="shared" si="232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28"/>
        <v>42345.956736111111</v>
      </c>
      <c r="K2440">
        <v>1444341462</v>
      </c>
      <c r="L2440" s="10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3"/>
        <v>3.3333333333333335E-3</v>
      </c>
      <c r="R2440" s="6">
        <f t="shared" si="230"/>
        <v>50</v>
      </c>
      <c r="S2440" t="str">
        <f t="shared" si="231"/>
        <v>food</v>
      </c>
      <c r="T2440" t="str">
        <f t="shared" si="232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28"/>
        <v>42295.818622685183</v>
      </c>
      <c r="K2441">
        <v>1442605129</v>
      </c>
      <c r="L2441" s="10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3"/>
        <v>0</v>
      </c>
      <c r="R2441" s="6" t="e">
        <f t="shared" si="230"/>
        <v>#DIV/0!</v>
      </c>
      <c r="S2441" t="str">
        <f t="shared" si="231"/>
        <v>food</v>
      </c>
      <c r="T2441" t="str">
        <f t="shared" si="232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28"/>
        <v>42413.899456018517</v>
      </c>
      <c r="K2442">
        <v>1452807313</v>
      </c>
      <c r="L2442" s="10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3"/>
        <v>2E-3</v>
      </c>
      <c r="R2442" s="6">
        <f t="shared" si="230"/>
        <v>5</v>
      </c>
      <c r="S2442" t="str">
        <f t="shared" si="231"/>
        <v>food</v>
      </c>
      <c r="T2442" t="str">
        <f t="shared" si="232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28"/>
        <v>42208.207638888889</v>
      </c>
      <c r="K2443">
        <v>1435806054</v>
      </c>
      <c r="L2443" s="10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3"/>
        <v>1.0788</v>
      </c>
      <c r="R2443" s="6">
        <f t="shared" si="230"/>
        <v>74.22935779816514</v>
      </c>
      <c r="S2443" t="str">
        <f t="shared" si="231"/>
        <v>food</v>
      </c>
      <c r="T2443" t="str">
        <f t="shared" si="232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28"/>
        <v>42082.625324074077</v>
      </c>
      <c r="K2444">
        <v>1424188828</v>
      </c>
      <c r="L2444" s="10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3"/>
        <v>1.2594166666666666</v>
      </c>
      <c r="R2444" s="6">
        <f t="shared" si="230"/>
        <v>81.252688172043008</v>
      </c>
      <c r="S2444" t="str">
        <f t="shared" si="231"/>
        <v>food</v>
      </c>
      <c r="T2444" t="str">
        <f t="shared" si="232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28"/>
        <v>41866.625254629631</v>
      </c>
      <c r="K2445">
        <v>1405522822</v>
      </c>
      <c r="L2445" s="10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3"/>
        <v>2.0251494999999999</v>
      </c>
      <c r="R2445" s="6">
        <f t="shared" si="230"/>
        <v>130.23469453376205</v>
      </c>
      <c r="S2445" t="str">
        <f t="shared" si="231"/>
        <v>food</v>
      </c>
      <c r="T2445" t="str">
        <f t="shared" si="232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28"/>
        <v>42515.754525462966</v>
      </c>
      <c r="K2446">
        <v>1461607591</v>
      </c>
      <c r="L2446" s="10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3"/>
        <v>1.0860000000000001</v>
      </c>
      <c r="R2446" s="6">
        <f t="shared" si="230"/>
        <v>53.409836065573771</v>
      </c>
      <c r="S2446" t="str">
        <f t="shared" si="231"/>
        <v>food</v>
      </c>
      <c r="T2446" t="str">
        <f t="shared" si="232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28"/>
        <v>42273.190057870372</v>
      </c>
      <c r="K2447">
        <v>1440650021</v>
      </c>
      <c r="L2447" s="10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3"/>
        <v>1.728</v>
      </c>
      <c r="R2447" s="6">
        <f t="shared" si="230"/>
        <v>75.130434782608702</v>
      </c>
      <c r="S2447" t="str">
        <f t="shared" si="231"/>
        <v>food</v>
      </c>
      <c r="T2447" t="str">
        <f t="shared" si="232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28"/>
        <v>42700.64434027778</v>
      </c>
      <c r="K2448">
        <v>1477578471</v>
      </c>
      <c r="L2448" s="10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3"/>
        <v>1.6798</v>
      </c>
      <c r="R2448" s="6">
        <f t="shared" si="230"/>
        <v>75.666666666666671</v>
      </c>
      <c r="S2448" t="str">
        <f t="shared" si="231"/>
        <v>food</v>
      </c>
      <c r="T2448" t="str">
        <f t="shared" si="232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28"/>
        <v>42686.166666666672</v>
      </c>
      <c r="K2449">
        <v>1476184593</v>
      </c>
      <c r="L2449" s="10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3"/>
        <v>4.2720000000000002</v>
      </c>
      <c r="R2449" s="6">
        <f t="shared" si="230"/>
        <v>31.691394658753708</v>
      </c>
      <c r="S2449" t="str">
        <f t="shared" si="231"/>
        <v>food</v>
      </c>
      <c r="T2449" t="str">
        <f t="shared" si="232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28"/>
        <v>42613.233333333337</v>
      </c>
      <c r="K2450">
        <v>1472110513</v>
      </c>
      <c r="L2450" s="10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3"/>
        <v>1.075</v>
      </c>
      <c r="R2450" s="6">
        <f t="shared" si="230"/>
        <v>47.777777777777779</v>
      </c>
      <c r="S2450" t="str">
        <f t="shared" si="231"/>
        <v>food</v>
      </c>
      <c r="T2450" t="str">
        <f t="shared" si="232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28"/>
        <v>41973.184201388889</v>
      </c>
      <c r="K2451">
        <v>1414725915</v>
      </c>
      <c r="L2451" s="10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3"/>
        <v>1.08</v>
      </c>
      <c r="R2451" s="6">
        <f t="shared" si="230"/>
        <v>90</v>
      </c>
      <c r="S2451" t="str">
        <f t="shared" si="231"/>
        <v>food</v>
      </c>
      <c r="T2451" t="str">
        <f t="shared" si="232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28"/>
        <v>41940.132638888892</v>
      </c>
      <c r="K2452">
        <v>1411177456</v>
      </c>
      <c r="L2452" s="10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3"/>
        <v>1.0153353333333335</v>
      </c>
      <c r="R2452" s="6">
        <f t="shared" si="230"/>
        <v>149.31401960784314</v>
      </c>
      <c r="S2452" t="str">
        <f t="shared" si="231"/>
        <v>food</v>
      </c>
      <c r="T2452" t="str">
        <f t="shared" si="232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28"/>
        <v>42799.908449074079</v>
      </c>
      <c r="K2453">
        <v>1487022490</v>
      </c>
      <c r="L2453" s="10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3"/>
        <v>1.1545000000000001</v>
      </c>
      <c r="R2453" s="6">
        <f t="shared" si="230"/>
        <v>62.06989247311828</v>
      </c>
      <c r="S2453" t="str">
        <f t="shared" si="231"/>
        <v>food</v>
      </c>
      <c r="T2453" t="str">
        <f t="shared" si="232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28"/>
        <v>42367.958333333328</v>
      </c>
      <c r="K2454">
        <v>1448914500</v>
      </c>
      <c r="L2454" s="10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3"/>
        <v>1.335</v>
      </c>
      <c r="R2454" s="6">
        <f t="shared" si="230"/>
        <v>53.4</v>
      </c>
      <c r="S2454" t="str">
        <f t="shared" si="231"/>
        <v>food</v>
      </c>
      <c r="T2454" t="str">
        <f t="shared" si="232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28"/>
        <v>42768.692233796297</v>
      </c>
      <c r="K2455">
        <v>1483461409</v>
      </c>
      <c r="L2455" s="10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3"/>
        <v>1.5469999999999999</v>
      </c>
      <c r="R2455" s="6">
        <f t="shared" si="230"/>
        <v>69.268656716417908</v>
      </c>
      <c r="S2455" t="str">
        <f t="shared" si="231"/>
        <v>food</v>
      </c>
      <c r="T2455" t="str">
        <f t="shared" si="232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28"/>
        <v>42805.201481481476</v>
      </c>
      <c r="K2456">
        <v>1486183808</v>
      </c>
      <c r="L2456" s="10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3"/>
        <v>1.0084571428571429</v>
      </c>
      <c r="R2456" s="6">
        <f t="shared" si="230"/>
        <v>271.50769230769231</v>
      </c>
      <c r="S2456" t="str">
        <f t="shared" si="231"/>
        <v>food</v>
      </c>
      <c r="T2456" t="str">
        <f t="shared" si="232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28"/>
        <v>42480.781828703708</v>
      </c>
      <c r="K2457">
        <v>1458758750</v>
      </c>
      <c r="L2457" s="10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3"/>
        <v>1.82</v>
      </c>
      <c r="R2457" s="6">
        <f t="shared" si="230"/>
        <v>34.125</v>
      </c>
      <c r="S2457" t="str">
        <f t="shared" si="231"/>
        <v>food</v>
      </c>
      <c r="T2457" t="str">
        <f t="shared" si="232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28"/>
        <v>42791.961099537039</v>
      </c>
      <c r="K2458">
        <v>1485471839</v>
      </c>
      <c r="L2458" s="10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3"/>
        <v>1.8086666666666666</v>
      </c>
      <c r="R2458" s="6">
        <f t="shared" si="230"/>
        <v>40.492537313432834</v>
      </c>
      <c r="S2458" t="str">
        <f t="shared" si="231"/>
        <v>food</v>
      </c>
      <c r="T2458" t="str">
        <f t="shared" si="232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28"/>
        <v>42453.560833333337</v>
      </c>
      <c r="K2459">
        <v>1456237656</v>
      </c>
      <c r="L2459" s="10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3"/>
        <v>1.0230434782608695</v>
      </c>
      <c r="R2459" s="6">
        <f t="shared" si="230"/>
        <v>189.75806451612902</v>
      </c>
      <c r="S2459" t="str">
        <f t="shared" si="231"/>
        <v>food</v>
      </c>
      <c r="T2459" t="str">
        <f t="shared" si="232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28"/>
        <v>42530.791666666672</v>
      </c>
      <c r="K2460">
        <v>1462481718</v>
      </c>
      <c r="L2460" s="10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3"/>
        <v>1.1017999999999999</v>
      </c>
      <c r="R2460" s="6">
        <f t="shared" si="230"/>
        <v>68.862499999999997</v>
      </c>
      <c r="S2460" t="str">
        <f t="shared" si="231"/>
        <v>food</v>
      </c>
      <c r="T2460" t="str">
        <f t="shared" si="232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28"/>
        <v>42452.595891203702</v>
      </c>
      <c r="K2461">
        <v>1454858285</v>
      </c>
      <c r="L2461" s="10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3"/>
        <v>1.0225</v>
      </c>
      <c r="R2461" s="6">
        <f t="shared" si="230"/>
        <v>108.77659574468085</v>
      </c>
      <c r="S2461" t="str">
        <f t="shared" si="231"/>
        <v>food</v>
      </c>
      <c r="T2461" t="str">
        <f t="shared" si="232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28"/>
        <v>42738.178472222222</v>
      </c>
      <c r="K2462">
        <v>1480480167</v>
      </c>
      <c r="L2462" s="10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3"/>
        <v>1.0078823529411765</v>
      </c>
      <c r="R2462" s="6">
        <f t="shared" si="230"/>
        <v>125.98529411764706</v>
      </c>
      <c r="S2462" t="str">
        <f t="shared" si="231"/>
        <v>food</v>
      </c>
      <c r="T2462" t="str">
        <f t="shared" si="232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28"/>
        <v>40817.125</v>
      </c>
      <c r="K2463">
        <v>1314577097</v>
      </c>
      <c r="L2463" s="10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3"/>
        <v>1.038</v>
      </c>
      <c r="R2463" s="6">
        <f t="shared" si="230"/>
        <v>90.523255813953483</v>
      </c>
      <c r="S2463" t="str">
        <f t="shared" si="231"/>
        <v>music</v>
      </c>
      <c r="T2463" t="str">
        <f t="shared" si="232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28"/>
        <v>41109.186296296299</v>
      </c>
      <c r="K2464">
        <v>1340944096</v>
      </c>
      <c r="L2464" s="10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3"/>
        <v>1.1070833333333334</v>
      </c>
      <c r="R2464" s="6">
        <f t="shared" si="230"/>
        <v>28.880434782608695</v>
      </c>
      <c r="S2464" t="str">
        <f t="shared" si="231"/>
        <v>music</v>
      </c>
      <c r="T2464" t="str">
        <f t="shared" si="232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28"/>
        <v>41380.791666666664</v>
      </c>
      <c r="K2465">
        <v>1362710425</v>
      </c>
      <c r="L2465" s="10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3"/>
        <v>1.1625000000000001</v>
      </c>
      <c r="R2465" s="6">
        <f t="shared" si="230"/>
        <v>31</v>
      </c>
      <c r="S2465" t="str">
        <f t="shared" si="231"/>
        <v>music</v>
      </c>
      <c r="T2465" t="str">
        <f t="shared" si="232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28"/>
        <v>42277.811805555553</v>
      </c>
      <c r="K2466">
        <v>1441143397</v>
      </c>
      <c r="L2466" s="10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3"/>
        <v>1.111</v>
      </c>
      <c r="R2466" s="6">
        <f t="shared" si="230"/>
        <v>51.674418604651166</v>
      </c>
      <c r="S2466" t="str">
        <f t="shared" si="231"/>
        <v>music</v>
      </c>
      <c r="T2466" t="str">
        <f t="shared" si="232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28"/>
        <v>41175.719305555554</v>
      </c>
      <c r="K2467">
        <v>1345828548</v>
      </c>
      <c r="L2467" s="10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3"/>
        <v>1.8014285714285714</v>
      </c>
      <c r="R2467" s="6">
        <f t="shared" si="230"/>
        <v>26.270833333333332</v>
      </c>
      <c r="S2467" t="str">
        <f t="shared" si="231"/>
        <v>music</v>
      </c>
      <c r="T2467" t="str">
        <f t="shared" si="232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28"/>
        <v>41403.102465277778</v>
      </c>
      <c r="K2468">
        <v>1365474453</v>
      </c>
      <c r="L2468" s="10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3"/>
        <v>1</v>
      </c>
      <c r="R2468" s="6">
        <f t="shared" si="230"/>
        <v>48.07692307692308</v>
      </c>
      <c r="S2468" t="str">
        <f t="shared" si="231"/>
        <v>music</v>
      </c>
      <c r="T2468" t="str">
        <f t="shared" si="232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28"/>
        <v>41039.708333333336</v>
      </c>
      <c r="K2469">
        <v>1335473931</v>
      </c>
      <c r="L2469" s="10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3"/>
        <v>1.1850000000000001</v>
      </c>
      <c r="R2469" s="6">
        <f t="shared" si="230"/>
        <v>27.558139534883722</v>
      </c>
      <c r="S2469" t="str">
        <f t="shared" si="231"/>
        <v>music</v>
      </c>
      <c r="T2469" t="str">
        <f t="shared" si="232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28"/>
        <v>41210.208333333336</v>
      </c>
      <c r="K2470">
        <v>1348285321</v>
      </c>
      <c r="L2470" s="10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3"/>
        <v>1.0721700000000001</v>
      </c>
      <c r="R2470" s="6">
        <f t="shared" si="230"/>
        <v>36.97137931034483</v>
      </c>
      <c r="S2470" t="str">
        <f t="shared" si="231"/>
        <v>music</v>
      </c>
      <c r="T2470" t="str">
        <f t="shared" si="232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28"/>
        <v>40582.429733796293</v>
      </c>
      <c r="K2471">
        <v>1295000329</v>
      </c>
      <c r="L2471" s="10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3"/>
        <v>1.1366666666666667</v>
      </c>
      <c r="R2471" s="6">
        <f t="shared" si="230"/>
        <v>29.021276595744681</v>
      </c>
      <c r="S2471" t="str">
        <f t="shared" si="231"/>
        <v>music</v>
      </c>
      <c r="T2471" t="str">
        <f t="shared" si="232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28"/>
        <v>41053.07471064815</v>
      </c>
      <c r="K2472">
        <v>1335232055</v>
      </c>
      <c r="L2472" s="10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3"/>
        <v>1.0316400000000001</v>
      </c>
      <c r="R2472" s="6">
        <f t="shared" si="230"/>
        <v>28.65666666666667</v>
      </c>
      <c r="S2472" t="str">
        <f t="shared" si="231"/>
        <v>music</v>
      </c>
      <c r="T2472" t="str">
        <f t="shared" si="232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28"/>
        <v>40933.992962962962</v>
      </c>
      <c r="K2473">
        <v>1324079392</v>
      </c>
      <c r="L2473" s="10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3"/>
        <v>1.28</v>
      </c>
      <c r="R2473" s="6">
        <f t="shared" si="230"/>
        <v>37.647058823529413</v>
      </c>
      <c r="S2473" t="str">
        <f t="shared" si="231"/>
        <v>music</v>
      </c>
      <c r="T2473" t="str">
        <f t="shared" si="232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28"/>
        <v>40425.043749999997</v>
      </c>
      <c r="K2474">
        <v>1277433980</v>
      </c>
      <c r="L2474" s="10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3"/>
        <v>1.3576026666666667</v>
      </c>
      <c r="R2474" s="6">
        <f t="shared" si="230"/>
        <v>97.904038461538462</v>
      </c>
      <c r="S2474" t="str">
        <f t="shared" si="231"/>
        <v>music</v>
      </c>
      <c r="T2474" t="str">
        <f t="shared" si="232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28"/>
        <v>41223.790150462963</v>
      </c>
      <c r="K2475">
        <v>1349978269</v>
      </c>
      <c r="L2475" s="10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3"/>
        <v>1</v>
      </c>
      <c r="R2475" s="6">
        <f t="shared" si="230"/>
        <v>42.553191489361701</v>
      </c>
      <c r="S2475" t="str">
        <f t="shared" si="231"/>
        <v>music</v>
      </c>
      <c r="T2475" t="str">
        <f t="shared" si="232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28"/>
        <v>40462.011296296296</v>
      </c>
      <c r="K2476">
        <v>1282868176</v>
      </c>
      <c r="L2476" s="10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3"/>
        <v>1.0000360000000001</v>
      </c>
      <c r="R2476" s="6">
        <f t="shared" si="230"/>
        <v>131.58368421052631</v>
      </c>
      <c r="S2476" t="str">
        <f t="shared" si="231"/>
        <v>music</v>
      </c>
      <c r="T2476" t="str">
        <f t="shared" si="232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28"/>
        <v>40369.916666666664</v>
      </c>
      <c r="K2477">
        <v>1273647255</v>
      </c>
      <c r="L2477" s="10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3"/>
        <v>1.0471999999999999</v>
      </c>
      <c r="R2477" s="6">
        <f t="shared" si="230"/>
        <v>32.320987654320987</v>
      </c>
      <c r="S2477" t="str">
        <f t="shared" si="231"/>
        <v>music</v>
      </c>
      <c r="T2477" t="str">
        <f t="shared" si="232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28"/>
        <v>41946.370023148149</v>
      </c>
      <c r="K2478">
        <v>1412149970</v>
      </c>
      <c r="L2478" s="10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3"/>
        <v>1.050225</v>
      </c>
      <c r="R2478" s="6">
        <f t="shared" si="230"/>
        <v>61.103999999999999</v>
      </c>
      <c r="S2478" t="str">
        <f t="shared" si="231"/>
        <v>music</v>
      </c>
      <c r="T2478" t="str">
        <f t="shared" si="232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28"/>
        <v>41133.691493055558</v>
      </c>
      <c r="K2479">
        <v>1340901345</v>
      </c>
      <c r="L2479" s="10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3"/>
        <v>1.7133333333333334</v>
      </c>
      <c r="R2479" s="6">
        <f t="shared" si="230"/>
        <v>31.341463414634145</v>
      </c>
      <c r="S2479" t="str">
        <f t="shared" si="231"/>
        <v>music</v>
      </c>
      <c r="T2479" t="str">
        <f t="shared" si="232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28"/>
        <v>41287.950381944444</v>
      </c>
      <c r="K2480">
        <v>1355525313</v>
      </c>
      <c r="L2480" s="10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3"/>
        <v>1.2749999999999999</v>
      </c>
      <c r="R2480" s="6">
        <f t="shared" si="230"/>
        <v>129.1139240506329</v>
      </c>
      <c r="S2480" t="str">
        <f t="shared" si="231"/>
        <v>music</v>
      </c>
      <c r="T2480" t="str">
        <f t="shared" si="232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28"/>
        <v>41118.083333333336</v>
      </c>
      <c r="K2481">
        <v>1342545994</v>
      </c>
      <c r="L2481" s="10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3"/>
        <v>1.3344333333333334</v>
      </c>
      <c r="R2481" s="6">
        <f t="shared" si="230"/>
        <v>25.020624999999999</v>
      </c>
      <c r="S2481" t="str">
        <f t="shared" si="231"/>
        <v>music</v>
      </c>
      <c r="T2481" t="str">
        <f t="shared" si="232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28"/>
        <v>42287.936157407406</v>
      </c>
      <c r="K2482">
        <v>1439332084</v>
      </c>
      <c r="L2482" s="10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3"/>
        <v>1</v>
      </c>
      <c r="R2482" s="6">
        <f t="shared" si="230"/>
        <v>250</v>
      </c>
      <c r="S2482" t="str">
        <f t="shared" si="231"/>
        <v>music</v>
      </c>
      <c r="T2482" t="str">
        <f t="shared" si="232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28"/>
        <v>41029.645925925928</v>
      </c>
      <c r="K2483">
        <v>1333207808</v>
      </c>
      <c r="L2483" s="10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3"/>
        <v>1.1291099999999998</v>
      </c>
      <c r="R2483" s="6">
        <f t="shared" si="230"/>
        <v>47.541473684210523</v>
      </c>
      <c r="S2483" t="str">
        <f t="shared" si="231"/>
        <v>music</v>
      </c>
      <c r="T2483" t="str">
        <f t="shared" si="232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28"/>
        <v>40756.782210648147</v>
      </c>
      <c r="K2484">
        <v>1308336383</v>
      </c>
      <c r="L2484" s="10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3"/>
        <v>1.0009999999999999</v>
      </c>
      <c r="R2484" s="6">
        <f t="shared" si="230"/>
        <v>40.04</v>
      </c>
      <c r="S2484" t="str">
        <f t="shared" si="231"/>
        <v>music</v>
      </c>
      <c r="T2484" t="str">
        <f t="shared" si="232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28"/>
        <v>41030.708368055559</v>
      </c>
      <c r="K2485">
        <v>1330711203</v>
      </c>
      <c r="L2485" s="10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3"/>
        <v>1.1372727272727272</v>
      </c>
      <c r="R2485" s="6">
        <f t="shared" si="230"/>
        <v>65.84210526315789</v>
      </c>
      <c r="S2485" t="str">
        <f t="shared" si="231"/>
        <v>music</v>
      </c>
      <c r="T2485" t="str">
        <f t="shared" si="232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28"/>
        <v>40801.916701388887</v>
      </c>
      <c r="K2486">
        <v>1313532003</v>
      </c>
      <c r="L2486" s="10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3"/>
        <v>1.1931742857142855</v>
      </c>
      <c r="R2486" s="6">
        <f t="shared" si="230"/>
        <v>46.401222222222216</v>
      </c>
      <c r="S2486" t="str">
        <f t="shared" si="231"/>
        <v>music</v>
      </c>
      <c r="T2486" t="str">
        <f t="shared" si="232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28"/>
        <v>40828.998599537037</v>
      </c>
      <c r="K2487">
        <v>1315439879</v>
      </c>
      <c r="L2487" s="10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3"/>
        <v>1.0325</v>
      </c>
      <c r="R2487" s="6">
        <f t="shared" si="230"/>
        <v>50.365853658536587</v>
      </c>
      <c r="S2487" t="str">
        <f t="shared" si="231"/>
        <v>music</v>
      </c>
      <c r="T2487" t="str">
        <f t="shared" si="232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28"/>
        <v>41021.708055555559</v>
      </c>
      <c r="K2488">
        <v>1332521976</v>
      </c>
      <c r="L2488" s="10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3"/>
        <v>2.6566666666666667</v>
      </c>
      <c r="R2488" s="6">
        <f t="shared" si="230"/>
        <v>26.566666666666666</v>
      </c>
      <c r="S2488" t="str">
        <f t="shared" si="231"/>
        <v>music</v>
      </c>
      <c r="T2488" t="str">
        <f t="shared" si="232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28"/>
        <v>41056.083298611113</v>
      </c>
      <c r="K2489">
        <v>1335491997</v>
      </c>
      <c r="L2489" s="10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3"/>
        <v>1.0005066666666667</v>
      </c>
      <c r="R2489" s="6">
        <f t="shared" si="230"/>
        <v>39.493684210526318</v>
      </c>
      <c r="S2489" t="str">
        <f t="shared" si="231"/>
        <v>music</v>
      </c>
      <c r="T2489" t="str">
        <f t="shared" si="232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28"/>
        <v>40863.674861111111</v>
      </c>
      <c r="K2490">
        <v>1318864308</v>
      </c>
      <c r="L2490" s="10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3"/>
        <v>1.0669999999999999</v>
      </c>
      <c r="R2490" s="6">
        <f t="shared" si="230"/>
        <v>49.246153846153845</v>
      </c>
      <c r="S2490" t="str">
        <f t="shared" si="231"/>
        <v>music</v>
      </c>
      <c r="T2490" t="str">
        <f t="shared" si="232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28"/>
        <v>41403.690266203703</v>
      </c>
      <c r="K2491">
        <v>1365525239</v>
      </c>
      <c r="L2491" s="10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3"/>
        <v>1.3367142857142857</v>
      </c>
      <c r="R2491" s="6">
        <f t="shared" si="230"/>
        <v>62.38</v>
      </c>
      <c r="S2491" t="str">
        <f t="shared" si="231"/>
        <v>music</v>
      </c>
      <c r="T2491" t="str">
        <f t="shared" si="232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28"/>
        <v>41083.227731481478</v>
      </c>
      <c r="K2492">
        <v>1335245276</v>
      </c>
      <c r="L2492" s="10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3"/>
        <v>1.214</v>
      </c>
      <c r="R2492" s="6">
        <f t="shared" si="230"/>
        <v>37.9375</v>
      </c>
      <c r="S2492" t="str">
        <f t="shared" si="231"/>
        <v>music</v>
      </c>
      <c r="T2492" t="str">
        <f t="shared" si="232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28"/>
        <v>40559.07708333333</v>
      </c>
      <c r="K2493">
        <v>1293739714</v>
      </c>
      <c r="L2493" s="10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3"/>
        <v>1.032</v>
      </c>
      <c r="R2493" s="6">
        <f t="shared" si="230"/>
        <v>51.6</v>
      </c>
      <c r="S2493" t="str">
        <f t="shared" si="231"/>
        <v>music</v>
      </c>
      <c r="T2493" t="str">
        <f t="shared" si="232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28"/>
        <v>41076.415972222225</v>
      </c>
      <c r="K2494">
        <v>1335397188</v>
      </c>
      <c r="L2494" s="10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3"/>
        <v>1.25</v>
      </c>
      <c r="R2494" s="6">
        <f t="shared" si="230"/>
        <v>27.777777777777779</v>
      </c>
      <c r="S2494" t="str">
        <f t="shared" si="231"/>
        <v>music</v>
      </c>
      <c r="T2494" t="str">
        <f t="shared" si="232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28"/>
        <v>41393.168287037035</v>
      </c>
      <c r="K2495">
        <v>1363320140</v>
      </c>
      <c r="L2495" s="10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3"/>
        <v>1.2869999999999999</v>
      </c>
      <c r="R2495" s="6">
        <f t="shared" si="230"/>
        <v>99.382239382239376</v>
      </c>
      <c r="S2495" t="str">
        <f t="shared" si="231"/>
        <v>music</v>
      </c>
      <c r="T2495" t="str">
        <f t="shared" si="232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28"/>
        <v>41052.645185185182</v>
      </c>
      <c r="K2496">
        <v>1335194944</v>
      </c>
      <c r="L2496" s="10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3"/>
        <v>1.0100533333333332</v>
      </c>
      <c r="R2496" s="6">
        <f t="shared" si="230"/>
        <v>38.848205128205123</v>
      </c>
      <c r="S2496" t="str">
        <f t="shared" si="231"/>
        <v>music</v>
      </c>
      <c r="T2496" t="str">
        <f t="shared" si="232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28"/>
        <v>41066.946469907409</v>
      </c>
      <c r="K2497">
        <v>1336430575</v>
      </c>
      <c r="L2497" s="10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3"/>
        <v>1.2753666666666665</v>
      </c>
      <c r="R2497" s="6">
        <f t="shared" si="230"/>
        <v>45.548809523809524</v>
      </c>
      <c r="S2497" t="str">
        <f t="shared" si="231"/>
        <v>music</v>
      </c>
      <c r="T2497" t="str">
        <f t="shared" si="232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ref="J2498:J2561" si="234">(((I2498/60)/60)/24)+DATE(1970,1,1)</f>
        <v>41362.954768518517</v>
      </c>
      <c r="K2498">
        <v>1361577292</v>
      </c>
      <c r="L2498" s="10">
        <f t="shared" ref="L2498:L2561" si="235">(((K2498/60)/60)/24)+DATE(1970,1,1)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3"/>
        <v>1</v>
      </c>
      <c r="R2498" s="6">
        <f t="shared" ref="R2498:R2561" si="236">E2498/N2498</f>
        <v>600</v>
      </c>
      <c r="S2498" t="str">
        <f t="shared" ref="S2498:S2561" si="237">LEFT(P2498,SEARCH("/",P2498)-1)</f>
        <v>music</v>
      </c>
      <c r="T2498" t="str">
        <f t="shared" ref="T2498:T2561" si="238">RIGHT(P2498,LEN(P2498)-SEARCH("/",P2498))</f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si="234"/>
        <v>40760.878912037035</v>
      </c>
      <c r="K2499">
        <v>1309986338</v>
      </c>
      <c r="L2499" s="10">
        <f t="shared" si="235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9">IF(D2499=0,0%,(E2499/D2499))</f>
        <v>1.127715</v>
      </c>
      <c r="R2499" s="6">
        <f t="shared" si="236"/>
        <v>80.551071428571419</v>
      </c>
      <c r="S2499" t="str">
        <f t="shared" si="237"/>
        <v>music</v>
      </c>
      <c r="T2499" t="str">
        <f t="shared" si="238"/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4"/>
        <v>42031.967442129629</v>
      </c>
      <c r="K2500">
        <v>1421190787</v>
      </c>
      <c r="L2500" s="10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9"/>
        <v>1.056</v>
      </c>
      <c r="R2500" s="6">
        <f t="shared" si="236"/>
        <v>52.8</v>
      </c>
      <c r="S2500" t="str">
        <f t="shared" si="237"/>
        <v>music</v>
      </c>
      <c r="T2500" t="str">
        <f t="shared" si="238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4"/>
        <v>41274.75</v>
      </c>
      <c r="K2501">
        <v>1352820837</v>
      </c>
      <c r="L2501" s="10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9"/>
        <v>2.0262500000000001</v>
      </c>
      <c r="R2501" s="6">
        <f t="shared" si="236"/>
        <v>47.676470588235297</v>
      </c>
      <c r="S2501" t="str">
        <f t="shared" si="237"/>
        <v>music</v>
      </c>
      <c r="T2501" t="str">
        <f t="shared" si="238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4"/>
        <v>41083.772858796299</v>
      </c>
      <c r="K2502">
        <v>1337884375</v>
      </c>
      <c r="L2502" s="10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9"/>
        <v>1.1333333333333333</v>
      </c>
      <c r="R2502" s="6">
        <f t="shared" si="236"/>
        <v>23.448275862068964</v>
      </c>
      <c r="S2502" t="str">
        <f t="shared" si="237"/>
        <v>music</v>
      </c>
      <c r="T2502" t="str">
        <f t="shared" si="238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4"/>
        <v>42274.776666666665</v>
      </c>
      <c r="K2503">
        <v>1440787104</v>
      </c>
      <c r="L2503" s="10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9"/>
        <v>2.5545454545454545E-2</v>
      </c>
      <c r="R2503" s="6">
        <f t="shared" si="236"/>
        <v>40.142857142857146</v>
      </c>
      <c r="S2503" t="str">
        <f t="shared" si="237"/>
        <v>food</v>
      </c>
      <c r="T2503" t="str">
        <f t="shared" si="238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4"/>
        <v>41903.825439814813</v>
      </c>
      <c r="K2504">
        <v>1407440918</v>
      </c>
      <c r="L2504" s="10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9"/>
        <v>7.8181818181818181E-4</v>
      </c>
      <c r="R2504" s="6">
        <f t="shared" si="236"/>
        <v>17.2</v>
      </c>
      <c r="S2504" t="str">
        <f t="shared" si="237"/>
        <v>food</v>
      </c>
      <c r="T2504" t="str">
        <f t="shared" si="238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4"/>
        <v>42528.879166666666</v>
      </c>
      <c r="K2505">
        <v>1462743308</v>
      </c>
      <c r="L2505" s="10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9"/>
        <v>0</v>
      </c>
      <c r="R2505" s="6" t="e">
        <f t="shared" si="236"/>
        <v>#DIV/0!</v>
      </c>
      <c r="S2505" t="str">
        <f t="shared" si="237"/>
        <v>food</v>
      </c>
      <c r="T2505" t="str">
        <f t="shared" si="238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4"/>
        <v>41958.057106481487</v>
      </c>
      <c r="K2506">
        <v>1413418934</v>
      </c>
      <c r="L2506" s="10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9"/>
        <v>0</v>
      </c>
      <c r="R2506" s="6" t="e">
        <f t="shared" si="236"/>
        <v>#DIV/0!</v>
      </c>
      <c r="S2506" t="str">
        <f t="shared" si="237"/>
        <v>food</v>
      </c>
      <c r="T2506" t="str">
        <f t="shared" si="238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4"/>
        <v>42077.014074074075</v>
      </c>
      <c r="K2507">
        <v>1423704016</v>
      </c>
      <c r="L2507" s="10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9"/>
        <v>0</v>
      </c>
      <c r="R2507" s="6" t="e">
        <f t="shared" si="236"/>
        <v>#DIV/0!</v>
      </c>
      <c r="S2507" t="str">
        <f t="shared" si="237"/>
        <v>food</v>
      </c>
      <c r="T2507" t="str">
        <f t="shared" si="238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4"/>
        <v>42280.875</v>
      </c>
      <c r="K2508">
        <v>1441955269</v>
      </c>
      <c r="L2508" s="10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9"/>
        <v>6.0000000000000001E-3</v>
      </c>
      <c r="R2508" s="6">
        <f t="shared" si="236"/>
        <v>15</v>
      </c>
      <c r="S2508" t="str">
        <f t="shared" si="237"/>
        <v>food</v>
      </c>
      <c r="T2508" t="str">
        <f t="shared" si="238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4"/>
        <v>42135.072962962964</v>
      </c>
      <c r="K2509">
        <v>1428716704</v>
      </c>
      <c r="L2509" s="10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9"/>
        <v>0</v>
      </c>
      <c r="R2509" s="6" t="e">
        <f t="shared" si="236"/>
        <v>#DIV/0!</v>
      </c>
      <c r="S2509" t="str">
        <f t="shared" si="237"/>
        <v>food</v>
      </c>
      <c r="T2509" t="str">
        <f t="shared" si="238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4"/>
        <v>41865.951782407406</v>
      </c>
      <c r="K2510">
        <v>1405464634</v>
      </c>
      <c r="L2510" s="10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9"/>
        <v>0</v>
      </c>
      <c r="R2510" s="6" t="e">
        <f t="shared" si="236"/>
        <v>#DIV/0!</v>
      </c>
      <c r="S2510" t="str">
        <f t="shared" si="237"/>
        <v>food</v>
      </c>
      <c r="T2510" t="str">
        <f t="shared" si="238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4"/>
        <v>42114.767928240741</v>
      </c>
      <c r="K2511">
        <v>1424719549</v>
      </c>
      <c r="L2511" s="10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9"/>
        <v>1.0526315789473684E-2</v>
      </c>
      <c r="R2511" s="6">
        <f t="shared" si="236"/>
        <v>35.714285714285715</v>
      </c>
      <c r="S2511" t="str">
        <f t="shared" si="237"/>
        <v>food</v>
      </c>
      <c r="T2511" t="str">
        <f t="shared" si="238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4"/>
        <v>42138.997361111105</v>
      </c>
      <c r="K2512">
        <v>1426463772</v>
      </c>
      <c r="L2512" s="10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9"/>
        <v>1.5E-3</v>
      </c>
      <c r="R2512" s="6">
        <f t="shared" si="236"/>
        <v>37.5</v>
      </c>
      <c r="S2512" t="str">
        <f t="shared" si="237"/>
        <v>food</v>
      </c>
      <c r="T2512" t="str">
        <f t="shared" si="238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4"/>
        <v>42401.446909722217</v>
      </c>
      <c r="K2513">
        <v>1451731413</v>
      </c>
      <c r="L2513" s="10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9"/>
        <v>0</v>
      </c>
      <c r="R2513" s="6" t="e">
        <f t="shared" si="236"/>
        <v>#DIV/0!</v>
      </c>
      <c r="S2513" t="str">
        <f t="shared" si="237"/>
        <v>food</v>
      </c>
      <c r="T2513" t="str">
        <f t="shared" si="238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4"/>
        <v>41986.876863425925</v>
      </c>
      <c r="K2514">
        <v>1417208561</v>
      </c>
      <c r="L2514" s="10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9"/>
        <v>0</v>
      </c>
      <c r="R2514" s="6" t="e">
        <f t="shared" si="236"/>
        <v>#DIV/0!</v>
      </c>
      <c r="S2514" t="str">
        <f t="shared" si="237"/>
        <v>food</v>
      </c>
      <c r="T2514" t="str">
        <f t="shared" si="238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4"/>
        <v>42792.00681712963</v>
      </c>
      <c r="K2515">
        <v>1482883789</v>
      </c>
      <c r="L2515" s="10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9"/>
        <v>0</v>
      </c>
      <c r="R2515" s="6" t="e">
        <f t="shared" si="236"/>
        <v>#DIV/0!</v>
      </c>
      <c r="S2515" t="str">
        <f t="shared" si="237"/>
        <v>food</v>
      </c>
      <c r="T2515" t="str">
        <f t="shared" si="238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4"/>
        <v>41871.389780092592</v>
      </c>
      <c r="K2516">
        <v>1407057677</v>
      </c>
      <c r="L2516" s="10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9"/>
        <v>1.7500000000000002E-2</v>
      </c>
      <c r="R2516" s="6">
        <f t="shared" si="236"/>
        <v>52.5</v>
      </c>
      <c r="S2516" t="str">
        <f t="shared" si="237"/>
        <v>food</v>
      </c>
      <c r="T2516" t="str">
        <f t="shared" si="238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4"/>
        <v>42057.839733796296</v>
      </c>
      <c r="K2517">
        <v>1422043753</v>
      </c>
      <c r="L2517" s="10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9"/>
        <v>0.186</v>
      </c>
      <c r="R2517" s="6">
        <f t="shared" si="236"/>
        <v>77.5</v>
      </c>
      <c r="S2517" t="str">
        <f t="shared" si="237"/>
        <v>food</v>
      </c>
      <c r="T2517" t="str">
        <f t="shared" si="238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4"/>
        <v>41972.6950462963</v>
      </c>
      <c r="K2518">
        <v>1414683652</v>
      </c>
      <c r="L2518" s="10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9"/>
        <v>0</v>
      </c>
      <c r="R2518" s="6" t="e">
        <f t="shared" si="236"/>
        <v>#DIV/0!</v>
      </c>
      <c r="S2518" t="str">
        <f t="shared" si="237"/>
        <v>food</v>
      </c>
      <c r="T2518" t="str">
        <f t="shared" si="238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4"/>
        <v>42082.760763888888</v>
      </c>
      <c r="K2519">
        <v>1424200530</v>
      </c>
      <c r="L2519" s="10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9"/>
        <v>9.8166666666666666E-2</v>
      </c>
      <c r="R2519" s="6">
        <f t="shared" si="236"/>
        <v>53.545454545454547</v>
      </c>
      <c r="S2519" t="str">
        <f t="shared" si="237"/>
        <v>food</v>
      </c>
      <c r="T2519" t="str">
        <f t="shared" si="238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4"/>
        <v>41956.722546296296</v>
      </c>
      <c r="K2520">
        <v>1413303628</v>
      </c>
      <c r="L2520" s="10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9"/>
        <v>0</v>
      </c>
      <c r="R2520" s="6" t="e">
        <f t="shared" si="236"/>
        <v>#DIV/0!</v>
      </c>
      <c r="S2520" t="str">
        <f t="shared" si="237"/>
        <v>food</v>
      </c>
      <c r="T2520" t="str">
        <f t="shared" si="238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4"/>
        <v>41839.155138888891</v>
      </c>
      <c r="K2521">
        <v>1403149404</v>
      </c>
      <c r="L2521" s="10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9"/>
        <v>4.3333333333333331E-4</v>
      </c>
      <c r="R2521" s="6">
        <f t="shared" si="236"/>
        <v>16.25</v>
      </c>
      <c r="S2521" t="str">
        <f t="shared" si="237"/>
        <v>food</v>
      </c>
      <c r="T2521" t="str">
        <f t="shared" si="238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4"/>
        <v>42658.806249999994</v>
      </c>
      <c r="K2522">
        <v>1472567085</v>
      </c>
      <c r="L2522" s="10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9"/>
        <v>0</v>
      </c>
      <c r="R2522" s="6" t="e">
        <f t="shared" si="236"/>
        <v>#DIV/0!</v>
      </c>
      <c r="S2522" t="str">
        <f t="shared" si="237"/>
        <v>food</v>
      </c>
      <c r="T2522" t="str">
        <f t="shared" si="238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4"/>
        <v>42290.967835648145</v>
      </c>
      <c r="K2523">
        <v>1442963621</v>
      </c>
      <c r="L2523" s="10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9"/>
        <v>1.0948792000000001</v>
      </c>
      <c r="R2523" s="6">
        <f t="shared" si="236"/>
        <v>103.68174242424243</v>
      </c>
      <c r="S2523" t="str">
        <f t="shared" si="237"/>
        <v>music</v>
      </c>
      <c r="T2523" t="str">
        <f t="shared" si="238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4"/>
        <v>42482.619444444441</v>
      </c>
      <c r="K2524">
        <v>1459431960</v>
      </c>
      <c r="L2524" s="10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9"/>
        <v>1</v>
      </c>
      <c r="R2524" s="6">
        <f t="shared" si="236"/>
        <v>185.18518518518519</v>
      </c>
      <c r="S2524" t="str">
        <f t="shared" si="237"/>
        <v>music</v>
      </c>
      <c r="T2524" t="str">
        <f t="shared" si="238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4"/>
        <v>41961.017268518524</v>
      </c>
      <c r="K2525">
        <v>1413674692</v>
      </c>
      <c r="L2525" s="10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9"/>
        <v>1.5644444444444445</v>
      </c>
      <c r="R2525" s="6">
        <f t="shared" si="236"/>
        <v>54.153846153846153</v>
      </c>
      <c r="S2525" t="str">
        <f t="shared" si="237"/>
        <v>music</v>
      </c>
      <c r="T2525" t="str">
        <f t="shared" si="238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4"/>
        <v>41994.1875</v>
      </c>
      <c r="K2526">
        <v>1416338557</v>
      </c>
      <c r="L2526" s="10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9"/>
        <v>1.016</v>
      </c>
      <c r="R2526" s="6">
        <f t="shared" si="236"/>
        <v>177.2093023255814</v>
      </c>
      <c r="S2526" t="str">
        <f t="shared" si="237"/>
        <v>music</v>
      </c>
      <c r="T2526" t="str">
        <f t="shared" si="238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4"/>
        <v>41088.844571759262</v>
      </c>
      <c r="K2527">
        <v>1338322571</v>
      </c>
      <c r="L2527" s="10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9"/>
        <v>1.00325</v>
      </c>
      <c r="R2527" s="6">
        <f t="shared" si="236"/>
        <v>100.325</v>
      </c>
      <c r="S2527" t="str">
        <f t="shared" si="237"/>
        <v>music</v>
      </c>
      <c r="T2527" t="str">
        <f t="shared" si="238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4"/>
        <v>41981.207638888889</v>
      </c>
      <c r="K2528">
        <v>1415585474</v>
      </c>
      <c r="L2528" s="10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9"/>
        <v>1.1294999999999999</v>
      </c>
      <c r="R2528" s="6">
        <f t="shared" si="236"/>
        <v>136.90909090909091</v>
      </c>
      <c r="S2528" t="str">
        <f t="shared" si="237"/>
        <v>music</v>
      </c>
      <c r="T2528" t="str">
        <f t="shared" si="238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4"/>
        <v>41565.165972222225</v>
      </c>
      <c r="K2529">
        <v>1380477691</v>
      </c>
      <c r="L2529" s="10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9"/>
        <v>1.02125</v>
      </c>
      <c r="R2529" s="6">
        <f t="shared" si="236"/>
        <v>57.535211267605632</v>
      </c>
      <c r="S2529" t="str">
        <f t="shared" si="237"/>
        <v>music</v>
      </c>
      <c r="T2529" t="str">
        <f t="shared" si="238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4"/>
        <v>42236.458333333328</v>
      </c>
      <c r="K2530">
        <v>1438459303</v>
      </c>
      <c r="L2530" s="10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9"/>
        <v>1.0724974999999999</v>
      </c>
      <c r="R2530" s="6">
        <f t="shared" si="236"/>
        <v>52.962839506172834</v>
      </c>
      <c r="S2530" t="str">
        <f t="shared" si="237"/>
        <v>music</v>
      </c>
      <c r="T2530" t="str">
        <f t="shared" si="238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4"/>
        <v>40993.0390625</v>
      </c>
      <c r="K2531">
        <v>1328752575</v>
      </c>
      <c r="L2531" s="10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9"/>
        <v>1.0428333333333333</v>
      </c>
      <c r="R2531" s="6">
        <f t="shared" si="236"/>
        <v>82.328947368421055</v>
      </c>
      <c r="S2531" t="str">
        <f t="shared" si="237"/>
        <v>music</v>
      </c>
      <c r="T2531" t="str">
        <f t="shared" si="238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4"/>
        <v>42114.201388888891</v>
      </c>
      <c r="K2532">
        <v>1426711505</v>
      </c>
      <c r="L2532" s="10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9"/>
        <v>1</v>
      </c>
      <c r="R2532" s="6">
        <f t="shared" si="236"/>
        <v>135.41666666666666</v>
      </c>
      <c r="S2532" t="str">
        <f t="shared" si="237"/>
        <v>music</v>
      </c>
      <c r="T2532" t="str">
        <f t="shared" si="238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4"/>
        <v>42231.165972222225</v>
      </c>
      <c r="K2533">
        <v>1437668354</v>
      </c>
      <c r="L2533" s="10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9"/>
        <v>1.004</v>
      </c>
      <c r="R2533" s="6">
        <f t="shared" si="236"/>
        <v>74.06557377049181</v>
      </c>
      <c r="S2533" t="str">
        <f t="shared" si="237"/>
        <v>music</v>
      </c>
      <c r="T2533" t="str">
        <f t="shared" si="238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4"/>
        <v>41137.849143518521</v>
      </c>
      <c r="K2534">
        <v>1342556566</v>
      </c>
      <c r="L2534" s="10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9"/>
        <v>1.26125</v>
      </c>
      <c r="R2534" s="6">
        <f t="shared" si="236"/>
        <v>84.083333333333329</v>
      </c>
      <c r="S2534" t="str">
        <f t="shared" si="237"/>
        <v>music</v>
      </c>
      <c r="T2534" t="str">
        <f t="shared" si="238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4"/>
        <v>41334.750787037039</v>
      </c>
      <c r="K2535">
        <v>1359568911</v>
      </c>
      <c r="L2535" s="10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9"/>
        <v>1.1066666666666667</v>
      </c>
      <c r="R2535" s="6">
        <f t="shared" si="236"/>
        <v>61.029411764705884</v>
      </c>
      <c r="S2535" t="str">
        <f t="shared" si="237"/>
        <v>music</v>
      </c>
      <c r="T2535" t="str">
        <f t="shared" si="238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4"/>
        <v>40179.25</v>
      </c>
      <c r="K2536">
        <v>1257871712</v>
      </c>
      <c r="L2536" s="10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9"/>
        <v>1.05</v>
      </c>
      <c r="R2536" s="6">
        <f t="shared" si="236"/>
        <v>150</v>
      </c>
      <c r="S2536" t="str">
        <f t="shared" si="237"/>
        <v>music</v>
      </c>
      <c r="T2536" t="str">
        <f t="shared" si="238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4"/>
        <v>41974.832696759258</v>
      </c>
      <c r="K2537">
        <v>1414781945</v>
      </c>
      <c r="L2537" s="10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9"/>
        <v>1.03775</v>
      </c>
      <c r="R2537" s="6">
        <f t="shared" si="236"/>
        <v>266.08974358974359</v>
      </c>
      <c r="S2537" t="str">
        <f t="shared" si="237"/>
        <v>music</v>
      </c>
      <c r="T2537" t="str">
        <f t="shared" si="238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4"/>
        <v>41485.106087962966</v>
      </c>
      <c r="K2538">
        <v>1373337166</v>
      </c>
      <c r="L2538" s="10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9"/>
        <v>1.1599999999999999</v>
      </c>
      <c r="R2538" s="6">
        <f t="shared" si="236"/>
        <v>7.25</v>
      </c>
      <c r="S2538" t="str">
        <f t="shared" si="237"/>
        <v>music</v>
      </c>
      <c r="T2538" t="str">
        <f t="shared" si="238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4"/>
        <v>40756.648784722223</v>
      </c>
      <c r="K2539">
        <v>1307028855</v>
      </c>
      <c r="L2539" s="10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9"/>
        <v>1.1000000000000001</v>
      </c>
      <c r="R2539" s="6">
        <f t="shared" si="236"/>
        <v>100</v>
      </c>
      <c r="S2539" t="str">
        <f t="shared" si="237"/>
        <v>music</v>
      </c>
      <c r="T2539" t="str">
        <f t="shared" si="238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4"/>
        <v>41329.207638888889</v>
      </c>
      <c r="K2540">
        <v>1359029661</v>
      </c>
      <c r="L2540" s="10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9"/>
        <v>1.130176111111111</v>
      </c>
      <c r="R2540" s="6">
        <f t="shared" si="236"/>
        <v>109.96308108108107</v>
      </c>
      <c r="S2540" t="str">
        <f t="shared" si="237"/>
        <v>music</v>
      </c>
      <c r="T2540" t="str">
        <f t="shared" si="238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4"/>
        <v>42037.902222222227</v>
      </c>
      <c r="K2541">
        <v>1417729152</v>
      </c>
      <c r="L2541" s="10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9"/>
        <v>1.0024999999999999</v>
      </c>
      <c r="R2541" s="6">
        <f t="shared" si="236"/>
        <v>169.91525423728814</v>
      </c>
      <c r="S2541" t="str">
        <f t="shared" si="237"/>
        <v>music</v>
      </c>
      <c r="T2541" t="str">
        <f t="shared" si="238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4"/>
        <v>40845.675011574072</v>
      </c>
      <c r="K2542">
        <v>1314720721</v>
      </c>
      <c r="L2542" s="10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9"/>
        <v>1.034</v>
      </c>
      <c r="R2542" s="6">
        <f t="shared" si="236"/>
        <v>95.740740740740748</v>
      </c>
      <c r="S2542" t="str">
        <f t="shared" si="237"/>
        <v>music</v>
      </c>
      <c r="T2542" t="str">
        <f t="shared" si="238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4"/>
        <v>41543.449282407404</v>
      </c>
      <c r="K2543">
        <v>1375008418</v>
      </c>
      <c r="L2543" s="10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9"/>
        <v>1.0702857142857143</v>
      </c>
      <c r="R2543" s="6">
        <f t="shared" si="236"/>
        <v>59.460317460317462</v>
      </c>
      <c r="S2543" t="str">
        <f t="shared" si="237"/>
        <v>music</v>
      </c>
      <c r="T2543" t="str">
        <f t="shared" si="238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4"/>
        <v>41548.165972222225</v>
      </c>
      <c r="K2544">
        <v>1377252857</v>
      </c>
      <c r="L2544" s="10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9"/>
        <v>1.0357142857142858</v>
      </c>
      <c r="R2544" s="6">
        <f t="shared" si="236"/>
        <v>55.769230769230766</v>
      </c>
      <c r="S2544" t="str">
        <f t="shared" si="237"/>
        <v>music</v>
      </c>
      <c r="T2544" t="str">
        <f t="shared" si="238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4"/>
        <v>40545.125</v>
      </c>
      <c r="K2545">
        <v>1291257298</v>
      </c>
      <c r="L2545" s="10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9"/>
        <v>1.5640000000000001</v>
      </c>
      <c r="R2545" s="6">
        <f t="shared" si="236"/>
        <v>30.076923076923077</v>
      </c>
      <c r="S2545" t="str">
        <f t="shared" si="237"/>
        <v>music</v>
      </c>
      <c r="T2545" t="str">
        <f t="shared" si="238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4"/>
        <v>41098.520474537036</v>
      </c>
      <c r="K2546">
        <v>1339158569</v>
      </c>
      <c r="L2546" s="10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9"/>
        <v>1.0082</v>
      </c>
      <c r="R2546" s="6">
        <f t="shared" si="236"/>
        <v>88.438596491228068</v>
      </c>
      <c r="S2546" t="str">
        <f t="shared" si="237"/>
        <v>music</v>
      </c>
      <c r="T2546" t="str">
        <f t="shared" si="238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4"/>
        <v>42062.020833333328</v>
      </c>
      <c r="K2547">
        <v>1421983138</v>
      </c>
      <c r="L2547" s="10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9"/>
        <v>1.9530000000000001</v>
      </c>
      <c r="R2547" s="6">
        <f t="shared" si="236"/>
        <v>64.032786885245898</v>
      </c>
      <c r="S2547" t="str">
        <f t="shared" si="237"/>
        <v>music</v>
      </c>
      <c r="T2547" t="str">
        <f t="shared" si="238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4"/>
        <v>41552.208333333336</v>
      </c>
      <c r="K2548">
        <v>1378586179</v>
      </c>
      <c r="L2548" s="10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9"/>
        <v>1.1171428571428572</v>
      </c>
      <c r="R2548" s="6">
        <f t="shared" si="236"/>
        <v>60.153846153846153</v>
      </c>
      <c r="S2548" t="str">
        <f t="shared" si="237"/>
        <v>music</v>
      </c>
      <c r="T2548" t="str">
        <f t="shared" si="238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4"/>
        <v>41003.731516203705</v>
      </c>
      <c r="K2549">
        <v>1330972403</v>
      </c>
      <c r="L2549" s="10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9"/>
        <v>1.1985454545454546</v>
      </c>
      <c r="R2549" s="6">
        <f t="shared" si="236"/>
        <v>49.194029850746269</v>
      </c>
      <c r="S2549" t="str">
        <f t="shared" si="237"/>
        <v>music</v>
      </c>
      <c r="T2549" t="str">
        <f t="shared" si="238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4"/>
        <v>42643.185416666667</v>
      </c>
      <c r="K2550">
        <v>1473087637</v>
      </c>
      <c r="L2550" s="10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9"/>
        <v>1.0185</v>
      </c>
      <c r="R2550" s="6">
        <f t="shared" si="236"/>
        <v>165.16216216216216</v>
      </c>
      <c r="S2550" t="str">
        <f t="shared" si="237"/>
        <v>music</v>
      </c>
      <c r="T2550" t="str">
        <f t="shared" si="238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4"/>
        <v>41425.708333333336</v>
      </c>
      <c r="K2551">
        <v>1366999870</v>
      </c>
      <c r="L2551" s="10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9"/>
        <v>1.0280254777070064</v>
      </c>
      <c r="R2551" s="6">
        <f t="shared" si="236"/>
        <v>43.621621621621621</v>
      </c>
      <c r="S2551" t="str">
        <f t="shared" si="237"/>
        <v>music</v>
      </c>
      <c r="T2551" t="str">
        <f t="shared" si="238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4"/>
        <v>42285.165972222225</v>
      </c>
      <c r="K2552">
        <v>1439392406</v>
      </c>
      <c r="L2552" s="10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9"/>
        <v>1.0084615384615385</v>
      </c>
      <c r="R2552" s="6">
        <f t="shared" si="236"/>
        <v>43.7</v>
      </c>
      <c r="S2552" t="str">
        <f t="shared" si="237"/>
        <v>music</v>
      </c>
      <c r="T2552" t="str">
        <f t="shared" si="238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4"/>
        <v>40989.866666666669</v>
      </c>
      <c r="K2553">
        <v>1329890585</v>
      </c>
      <c r="L2553" s="10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9"/>
        <v>1.0273469387755103</v>
      </c>
      <c r="R2553" s="6">
        <f t="shared" si="236"/>
        <v>67.419642857142861</v>
      </c>
      <c r="S2553" t="str">
        <f t="shared" si="237"/>
        <v>music</v>
      </c>
      <c r="T2553" t="str">
        <f t="shared" si="238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4"/>
        <v>42799.809965277775</v>
      </c>
      <c r="K2554">
        <v>1486149981</v>
      </c>
      <c r="L2554" s="10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9"/>
        <v>1.0649999999999999</v>
      </c>
      <c r="R2554" s="6">
        <f t="shared" si="236"/>
        <v>177.5</v>
      </c>
      <c r="S2554" t="str">
        <f t="shared" si="237"/>
        <v>music</v>
      </c>
      <c r="T2554" t="str">
        <f t="shared" si="238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4"/>
        <v>41173.199155092596</v>
      </c>
      <c r="K2555">
        <v>1343018807</v>
      </c>
      <c r="L2555" s="10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9"/>
        <v>1.5553333333333332</v>
      </c>
      <c r="R2555" s="6">
        <f t="shared" si="236"/>
        <v>38.883333333333333</v>
      </c>
      <c r="S2555" t="str">
        <f t="shared" si="237"/>
        <v>music</v>
      </c>
      <c r="T2555" t="str">
        <f t="shared" si="238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4"/>
        <v>42156.165972222225</v>
      </c>
      <c r="K2556">
        <v>1430445163</v>
      </c>
      <c r="L2556" s="10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9"/>
        <v>1.228</v>
      </c>
      <c r="R2556" s="6">
        <f t="shared" si="236"/>
        <v>54.985074626865675</v>
      </c>
      <c r="S2556" t="str">
        <f t="shared" si="237"/>
        <v>music</v>
      </c>
      <c r="T2556" t="str">
        <f t="shared" si="238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4"/>
        <v>41057.655011574076</v>
      </c>
      <c r="K2557">
        <v>1335541393</v>
      </c>
      <c r="L2557" s="10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9"/>
        <v>1.0734999999999999</v>
      </c>
      <c r="R2557" s="6">
        <f t="shared" si="236"/>
        <v>61.342857142857142</v>
      </c>
      <c r="S2557" t="str">
        <f t="shared" si="237"/>
        <v>music</v>
      </c>
      <c r="T2557" t="str">
        <f t="shared" si="238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4"/>
        <v>41267.991400462961</v>
      </c>
      <c r="K2558">
        <v>1352504857</v>
      </c>
      <c r="L2558" s="10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9"/>
        <v>1.0550335570469798</v>
      </c>
      <c r="R2558" s="6">
        <f t="shared" si="236"/>
        <v>23.117647058823529</v>
      </c>
      <c r="S2558" t="str">
        <f t="shared" si="237"/>
        <v>music</v>
      </c>
      <c r="T2558" t="str">
        <f t="shared" si="238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4"/>
        <v>41774.745208333334</v>
      </c>
      <c r="K2559">
        <v>1397584386</v>
      </c>
      <c r="L2559" s="10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9"/>
        <v>1.1844444444444444</v>
      </c>
      <c r="R2559" s="6">
        <f t="shared" si="236"/>
        <v>29.611111111111111</v>
      </c>
      <c r="S2559" t="str">
        <f t="shared" si="237"/>
        <v>music</v>
      </c>
      <c r="T2559" t="str">
        <f t="shared" si="238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4"/>
        <v>42125.582638888889</v>
      </c>
      <c r="K2560">
        <v>1427747906</v>
      </c>
      <c r="L2560" s="10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9"/>
        <v>1.0888</v>
      </c>
      <c r="R2560" s="6">
        <f t="shared" si="236"/>
        <v>75.611111111111114</v>
      </c>
      <c r="S2560" t="str">
        <f t="shared" si="237"/>
        <v>music</v>
      </c>
      <c r="T2560" t="str">
        <f t="shared" si="238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4"/>
        <v>40862.817361111112</v>
      </c>
      <c r="K2561">
        <v>1318539484</v>
      </c>
      <c r="L2561" s="10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9"/>
        <v>1.1125</v>
      </c>
      <c r="R2561" s="6">
        <f t="shared" si="236"/>
        <v>35.6</v>
      </c>
      <c r="S2561" t="str">
        <f t="shared" si="237"/>
        <v>music</v>
      </c>
      <c r="T2561" t="str">
        <f t="shared" si="238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ref="J2562:J2625" si="240">(((I2562/60)/60)/24)+DATE(1970,1,1)</f>
        <v>42069.951087962967</v>
      </c>
      <c r="K2562">
        <v>1423090174</v>
      </c>
      <c r="L2562" s="10">
        <f t="shared" ref="L2562:L2625" si="241">(((K2562/60)/60)/24)+DATE(1970,1,1)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9"/>
        <v>1.0009999999999999</v>
      </c>
      <c r="R2562" s="6">
        <f t="shared" ref="R2562:R2625" si="242">E2562/N2562</f>
        <v>143</v>
      </c>
      <c r="S2562" t="str">
        <f t="shared" ref="S2562:S2625" si="243">LEFT(P2562,SEARCH("/",P2562)-1)</f>
        <v>music</v>
      </c>
      <c r="T2562" t="str">
        <f t="shared" ref="T2562:T2625" si="244">RIGHT(P2562,LEN(P2562)-SEARCH("/",P2562))</f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si="240"/>
        <v>42290.528807870374</v>
      </c>
      <c r="K2563">
        <v>1442148089</v>
      </c>
      <c r="L2563" s="10">
        <f t="shared" si="241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5">IF(D2563=0,0%,(E2563/D2563))</f>
        <v>0</v>
      </c>
      <c r="R2563" s="6" t="e">
        <f t="shared" si="242"/>
        <v>#DIV/0!</v>
      </c>
      <c r="S2563" t="str">
        <f t="shared" si="243"/>
        <v>food</v>
      </c>
      <c r="T2563" t="str">
        <f t="shared" si="244"/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0"/>
        <v>42654.524756944447</v>
      </c>
      <c r="K2564">
        <v>1471005339</v>
      </c>
      <c r="L2564" s="10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5"/>
        <v>7.4999999999999997E-3</v>
      </c>
      <c r="R2564" s="6">
        <f t="shared" si="242"/>
        <v>25</v>
      </c>
      <c r="S2564" t="str">
        <f t="shared" si="243"/>
        <v>food</v>
      </c>
      <c r="T2564" t="str">
        <f t="shared" si="244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0"/>
        <v>42215.139479166668</v>
      </c>
      <c r="K2565">
        <v>1433042451</v>
      </c>
      <c r="L2565" s="10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5"/>
        <v>0</v>
      </c>
      <c r="R2565" s="6" t="e">
        <f t="shared" si="242"/>
        <v>#DIV/0!</v>
      </c>
      <c r="S2565" t="str">
        <f t="shared" si="243"/>
        <v>food</v>
      </c>
      <c r="T2565" t="str">
        <f t="shared" si="244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0"/>
        <v>41852.040497685186</v>
      </c>
      <c r="K2566">
        <v>1404262699</v>
      </c>
      <c r="L2566" s="10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5"/>
        <v>0</v>
      </c>
      <c r="R2566" s="6" t="e">
        <f t="shared" si="242"/>
        <v>#DIV/0!</v>
      </c>
      <c r="S2566" t="str">
        <f t="shared" si="243"/>
        <v>food</v>
      </c>
      <c r="T2566" t="str">
        <f t="shared" si="244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0"/>
        <v>42499.868055555555</v>
      </c>
      <c r="K2567">
        <v>1457710589</v>
      </c>
      <c r="L2567" s="10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5"/>
        <v>0.01</v>
      </c>
      <c r="R2567" s="6">
        <f t="shared" si="242"/>
        <v>100</v>
      </c>
      <c r="S2567" t="str">
        <f t="shared" si="243"/>
        <v>food</v>
      </c>
      <c r="T2567" t="str">
        <f t="shared" si="244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0"/>
        <v>41872.980879629627</v>
      </c>
      <c r="K2568">
        <v>1406071948</v>
      </c>
      <c r="L2568" s="10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5"/>
        <v>0</v>
      </c>
      <c r="R2568" s="6" t="e">
        <f t="shared" si="242"/>
        <v>#DIV/0!</v>
      </c>
      <c r="S2568" t="str">
        <f t="shared" si="243"/>
        <v>food</v>
      </c>
      <c r="T2568" t="str">
        <f t="shared" si="244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0"/>
        <v>42117.878912037035</v>
      </c>
      <c r="K2569">
        <v>1427231138</v>
      </c>
      <c r="L2569" s="10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5"/>
        <v>2.6666666666666666E-3</v>
      </c>
      <c r="R2569" s="6">
        <f t="shared" si="242"/>
        <v>60</v>
      </c>
      <c r="S2569" t="str">
        <f t="shared" si="243"/>
        <v>food</v>
      </c>
      <c r="T2569" t="str">
        <f t="shared" si="244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0"/>
        <v>42614.666597222225</v>
      </c>
      <c r="K2570">
        <v>1470153594</v>
      </c>
      <c r="L2570" s="10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5"/>
        <v>5.0000000000000001E-3</v>
      </c>
      <c r="R2570" s="6">
        <f t="shared" si="242"/>
        <v>50</v>
      </c>
      <c r="S2570" t="str">
        <f t="shared" si="243"/>
        <v>food</v>
      </c>
      <c r="T2570" t="str">
        <f t="shared" si="244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0"/>
        <v>42264.105462962965</v>
      </c>
      <c r="K2571">
        <v>1439865112</v>
      </c>
      <c r="L2571" s="10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5"/>
        <v>2.2307692307692306E-2</v>
      </c>
      <c r="R2571" s="6">
        <f t="shared" si="242"/>
        <v>72.5</v>
      </c>
      <c r="S2571" t="str">
        <f t="shared" si="243"/>
        <v>food</v>
      </c>
      <c r="T2571" t="str">
        <f t="shared" si="244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0"/>
        <v>42774.903182870374</v>
      </c>
      <c r="K2572">
        <v>1483998035</v>
      </c>
      <c r="L2572" s="10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5"/>
        <v>8.4285714285714294E-3</v>
      </c>
      <c r="R2572" s="6">
        <f t="shared" si="242"/>
        <v>29.5</v>
      </c>
      <c r="S2572" t="str">
        <f t="shared" si="243"/>
        <v>food</v>
      </c>
      <c r="T2572" t="str">
        <f t="shared" si="244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0"/>
        <v>42509.341678240744</v>
      </c>
      <c r="K2573">
        <v>1458461521</v>
      </c>
      <c r="L2573" s="10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5"/>
        <v>2.5000000000000001E-3</v>
      </c>
      <c r="R2573" s="6">
        <f t="shared" si="242"/>
        <v>62.5</v>
      </c>
      <c r="S2573" t="str">
        <f t="shared" si="243"/>
        <v>food</v>
      </c>
      <c r="T2573" t="str">
        <f t="shared" si="244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0"/>
        <v>42107.119409722218</v>
      </c>
      <c r="K2574">
        <v>1426301517</v>
      </c>
      <c r="L2574" s="10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5"/>
        <v>0</v>
      </c>
      <c r="R2574" s="6" t="e">
        <f t="shared" si="242"/>
        <v>#DIV/0!</v>
      </c>
      <c r="S2574" t="str">
        <f t="shared" si="243"/>
        <v>food</v>
      </c>
      <c r="T2574" t="str">
        <f t="shared" si="244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0"/>
        <v>41874.592002314814</v>
      </c>
      <c r="K2575">
        <v>1404915149</v>
      </c>
      <c r="L2575" s="10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5"/>
        <v>0</v>
      </c>
      <c r="R2575" s="6" t="e">
        <f t="shared" si="242"/>
        <v>#DIV/0!</v>
      </c>
      <c r="S2575" t="str">
        <f t="shared" si="243"/>
        <v>food</v>
      </c>
      <c r="T2575" t="str">
        <f t="shared" si="244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0"/>
        <v>42508.825752314813</v>
      </c>
      <c r="K2576">
        <v>1461786545</v>
      </c>
      <c r="L2576" s="10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5"/>
        <v>0</v>
      </c>
      <c r="R2576" s="6" t="e">
        <f t="shared" si="242"/>
        <v>#DIV/0!</v>
      </c>
      <c r="S2576" t="str">
        <f t="shared" si="243"/>
        <v>food</v>
      </c>
      <c r="T2576" t="str">
        <f t="shared" si="244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0"/>
        <v>42016.108726851846</v>
      </c>
      <c r="K2577">
        <v>1418438194</v>
      </c>
      <c r="L2577" s="10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5"/>
        <v>0</v>
      </c>
      <c r="R2577" s="6" t="e">
        <f t="shared" si="242"/>
        <v>#DIV/0!</v>
      </c>
      <c r="S2577" t="str">
        <f t="shared" si="243"/>
        <v>food</v>
      </c>
      <c r="T2577" t="str">
        <f t="shared" si="244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0"/>
        <v>42104.968136574069</v>
      </c>
      <c r="K2578">
        <v>1424823247</v>
      </c>
      <c r="L2578" s="10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5"/>
        <v>0</v>
      </c>
      <c r="R2578" s="6" t="e">
        <f t="shared" si="242"/>
        <v>#DIV/0!</v>
      </c>
      <c r="S2578" t="str">
        <f t="shared" si="243"/>
        <v>food</v>
      </c>
      <c r="T2578" t="str">
        <f t="shared" si="244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0"/>
        <v>41855.820567129631</v>
      </c>
      <c r="K2579">
        <v>1405021297</v>
      </c>
      <c r="L2579" s="10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5"/>
        <v>0</v>
      </c>
      <c r="R2579" s="6" t="e">
        <f t="shared" si="242"/>
        <v>#DIV/0!</v>
      </c>
      <c r="S2579" t="str">
        <f t="shared" si="243"/>
        <v>food</v>
      </c>
      <c r="T2579" t="str">
        <f t="shared" si="244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0"/>
        <v>42286.708333333328</v>
      </c>
      <c r="K2580">
        <v>1440203579</v>
      </c>
      <c r="L2580" s="10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5"/>
        <v>0</v>
      </c>
      <c r="R2580" s="6" t="e">
        <f t="shared" si="242"/>
        <v>#DIV/0!</v>
      </c>
      <c r="S2580" t="str">
        <f t="shared" si="243"/>
        <v>food</v>
      </c>
      <c r="T2580" t="str">
        <f t="shared" si="244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0"/>
        <v>41897.829895833333</v>
      </c>
      <c r="K2581">
        <v>1405626903</v>
      </c>
      <c r="L2581" s="10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5"/>
        <v>1.3849999999999999E-3</v>
      </c>
      <c r="R2581" s="6">
        <f t="shared" si="242"/>
        <v>23.083333333333332</v>
      </c>
      <c r="S2581" t="str">
        <f t="shared" si="243"/>
        <v>food</v>
      </c>
      <c r="T2581" t="str">
        <f t="shared" si="244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0"/>
        <v>42140.125</v>
      </c>
      <c r="K2582">
        <v>1429170603</v>
      </c>
      <c r="L2582" s="10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5"/>
        <v>6.0000000000000001E-3</v>
      </c>
      <c r="R2582" s="6">
        <f t="shared" si="242"/>
        <v>25.5</v>
      </c>
      <c r="S2582" t="str">
        <f t="shared" si="243"/>
        <v>food</v>
      </c>
      <c r="T2582" t="str">
        <f t="shared" si="244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0"/>
        <v>42324.670115740737</v>
      </c>
      <c r="K2583">
        <v>1445094298</v>
      </c>
      <c r="L2583" s="10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5"/>
        <v>0.106</v>
      </c>
      <c r="R2583" s="6">
        <f t="shared" si="242"/>
        <v>48.18181818181818</v>
      </c>
      <c r="S2583" t="str">
        <f t="shared" si="243"/>
        <v>food</v>
      </c>
      <c r="T2583" t="str">
        <f t="shared" si="244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0"/>
        <v>42672.988819444443</v>
      </c>
      <c r="K2584">
        <v>1475192634</v>
      </c>
      <c r="L2584" s="10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5"/>
        <v>1.1111111111111112E-5</v>
      </c>
      <c r="R2584" s="6">
        <f t="shared" si="242"/>
        <v>1</v>
      </c>
      <c r="S2584" t="str">
        <f t="shared" si="243"/>
        <v>food</v>
      </c>
      <c r="T2584" t="str">
        <f t="shared" si="244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0"/>
        <v>42079.727777777778</v>
      </c>
      <c r="K2585">
        <v>1421346480</v>
      </c>
      <c r="L2585" s="10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5"/>
        <v>5.0000000000000001E-3</v>
      </c>
      <c r="R2585" s="6">
        <f t="shared" si="242"/>
        <v>1</v>
      </c>
      <c r="S2585" t="str">
        <f t="shared" si="243"/>
        <v>food</v>
      </c>
      <c r="T2585" t="str">
        <f t="shared" si="244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0"/>
        <v>42170.173252314817</v>
      </c>
      <c r="K2586">
        <v>1431749369</v>
      </c>
      <c r="L2586" s="10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5"/>
        <v>0</v>
      </c>
      <c r="R2586" s="6" t="e">
        <f t="shared" si="242"/>
        <v>#DIV/0!</v>
      </c>
      <c r="S2586" t="str">
        <f t="shared" si="243"/>
        <v>food</v>
      </c>
      <c r="T2586" t="str">
        <f t="shared" si="244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0"/>
        <v>41825.963333333333</v>
      </c>
      <c r="K2587">
        <v>1402009632</v>
      </c>
      <c r="L2587" s="10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5"/>
        <v>1.6666666666666668E-3</v>
      </c>
      <c r="R2587" s="6">
        <f t="shared" si="242"/>
        <v>50</v>
      </c>
      <c r="S2587" t="str">
        <f t="shared" si="243"/>
        <v>food</v>
      </c>
      <c r="T2587" t="str">
        <f t="shared" si="244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0"/>
        <v>42363.330277777779</v>
      </c>
      <c r="K2588">
        <v>1448438136</v>
      </c>
      <c r="L2588" s="10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5"/>
        <v>1.6666666666666668E-3</v>
      </c>
      <c r="R2588" s="6">
        <f t="shared" si="242"/>
        <v>5</v>
      </c>
      <c r="S2588" t="str">
        <f t="shared" si="243"/>
        <v>food</v>
      </c>
      <c r="T2588" t="str">
        <f t="shared" si="244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0"/>
        <v>42368.675381944442</v>
      </c>
      <c r="K2589">
        <v>1448899953</v>
      </c>
      <c r="L2589" s="10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5"/>
        <v>2.4340000000000001E-2</v>
      </c>
      <c r="R2589" s="6">
        <f t="shared" si="242"/>
        <v>202.83333333333334</v>
      </c>
      <c r="S2589" t="str">
        <f t="shared" si="243"/>
        <v>food</v>
      </c>
      <c r="T2589" t="str">
        <f t="shared" si="244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0"/>
        <v>42094.551388888889</v>
      </c>
      <c r="K2590">
        <v>1423325626</v>
      </c>
      <c r="L2590" s="10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5"/>
        <v>3.8833333333333331E-2</v>
      </c>
      <c r="R2590" s="6">
        <f t="shared" si="242"/>
        <v>29.125</v>
      </c>
      <c r="S2590" t="str">
        <f t="shared" si="243"/>
        <v>food</v>
      </c>
      <c r="T2590" t="str">
        <f t="shared" si="244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0"/>
        <v>42452.494525462964</v>
      </c>
      <c r="K2591">
        <v>1456145527</v>
      </c>
      <c r="L2591" s="10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5"/>
        <v>1E-4</v>
      </c>
      <c r="R2591" s="6">
        <f t="shared" si="242"/>
        <v>5</v>
      </c>
      <c r="S2591" t="str">
        <f t="shared" si="243"/>
        <v>food</v>
      </c>
      <c r="T2591" t="str">
        <f t="shared" si="244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0"/>
        <v>42395.589085648149</v>
      </c>
      <c r="K2592">
        <v>1453212497</v>
      </c>
      <c r="L2592" s="10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5"/>
        <v>0</v>
      </c>
      <c r="R2592" s="6" t="e">
        <f t="shared" si="242"/>
        <v>#DIV/0!</v>
      </c>
      <c r="S2592" t="str">
        <f t="shared" si="243"/>
        <v>food</v>
      </c>
      <c r="T2592" t="str">
        <f t="shared" si="244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0"/>
        <v>42442.864861111113</v>
      </c>
      <c r="K2593">
        <v>1452721524</v>
      </c>
      <c r="L2593" s="10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5"/>
        <v>1.7333333333333333E-2</v>
      </c>
      <c r="R2593" s="6">
        <f t="shared" si="242"/>
        <v>13</v>
      </c>
      <c r="S2593" t="str">
        <f t="shared" si="243"/>
        <v>food</v>
      </c>
      <c r="T2593" t="str">
        <f t="shared" si="244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0"/>
        <v>41917.801168981481</v>
      </c>
      <c r="K2594">
        <v>1409944421</v>
      </c>
      <c r="L2594" s="10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5"/>
        <v>1.6666666666666668E-3</v>
      </c>
      <c r="R2594" s="6">
        <f t="shared" si="242"/>
        <v>50</v>
      </c>
      <c r="S2594" t="str">
        <f t="shared" si="243"/>
        <v>food</v>
      </c>
      <c r="T2594" t="str">
        <f t="shared" si="244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0"/>
        <v>42119.84520833334</v>
      </c>
      <c r="K2595">
        <v>1427401026</v>
      </c>
      <c r="L2595" s="10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5"/>
        <v>0</v>
      </c>
      <c r="R2595" s="6" t="e">
        <f t="shared" si="242"/>
        <v>#DIV/0!</v>
      </c>
      <c r="S2595" t="str">
        <f t="shared" si="243"/>
        <v>food</v>
      </c>
      <c r="T2595" t="str">
        <f t="shared" si="244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0"/>
        <v>41858.967916666668</v>
      </c>
      <c r="K2596">
        <v>1404861228</v>
      </c>
      <c r="L2596" s="10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5"/>
        <v>1.2500000000000001E-5</v>
      </c>
      <c r="R2596" s="6">
        <f t="shared" si="242"/>
        <v>1</v>
      </c>
      <c r="S2596" t="str">
        <f t="shared" si="243"/>
        <v>food</v>
      </c>
      <c r="T2596" t="str">
        <f t="shared" si="244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0"/>
        <v>42790.244212962964</v>
      </c>
      <c r="K2597">
        <v>1485323500</v>
      </c>
      <c r="L2597" s="10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5"/>
        <v>0.12166666666666667</v>
      </c>
      <c r="R2597" s="6">
        <f t="shared" si="242"/>
        <v>96.05263157894737</v>
      </c>
      <c r="S2597" t="str">
        <f t="shared" si="243"/>
        <v>food</v>
      </c>
      <c r="T2597" t="str">
        <f t="shared" si="244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0"/>
        <v>41858.664456018516</v>
      </c>
      <c r="K2598">
        <v>1404835009</v>
      </c>
      <c r="L2598" s="10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5"/>
        <v>0.23588571428571428</v>
      </c>
      <c r="R2598" s="6">
        <f t="shared" si="242"/>
        <v>305.77777777777777</v>
      </c>
      <c r="S2598" t="str">
        <f t="shared" si="243"/>
        <v>food</v>
      </c>
      <c r="T2598" t="str">
        <f t="shared" si="244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0"/>
        <v>42540.341631944444</v>
      </c>
      <c r="K2599">
        <v>1463731917</v>
      </c>
      <c r="L2599" s="10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5"/>
        <v>5.6666666666666664E-2</v>
      </c>
      <c r="R2599" s="6">
        <f t="shared" si="242"/>
        <v>12.142857142857142</v>
      </c>
      <c r="S2599" t="str">
        <f t="shared" si="243"/>
        <v>food</v>
      </c>
      <c r="T2599" t="str">
        <f t="shared" si="244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0"/>
        <v>42270.840289351851</v>
      </c>
      <c r="K2600">
        <v>1440447001</v>
      </c>
      <c r="L2600" s="10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5"/>
        <v>0.39</v>
      </c>
      <c r="R2600" s="6">
        <f t="shared" si="242"/>
        <v>83.571428571428569</v>
      </c>
      <c r="S2600" t="str">
        <f t="shared" si="243"/>
        <v>food</v>
      </c>
      <c r="T2600" t="str">
        <f t="shared" si="244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0"/>
        <v>41854.754016203704</v>
      </c>
      <c r="K2601">
        <v>1403201147</v>
      </c>
      <c r="L2601" s="10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5"/>
        <v>9.9546510341776348E-3</v>
      </c>
      <c r="R2601" s="6">
        <f t="shared" si="242"/>
        <v>18</v>
      </c>
      <c r="S2601" t="str">
        <f t="shared" si="243"/>
        <v>food</v>
      </c>
      <c r="T2601" t="str">
        <f t="shared" si="244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0"/>
        <v>42454.858796296292</v>
      </c>
      <c r="K2602">
        <v>1453757800</v>
      </c>
      <c r="L2602" s="10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5"/>
        <v>6.9320000000000007E-2</v>
      </c>
      <c r="R2602" s="6">
        <f t="shared" si="242"/>
        <v>115.53333333333333</v>
      </c>
      <c r="S2602" t="str">
        <f t="shared" si="243"/>
        <v>food</v>
      </c>
      <c r="T2602" t="str">
        <f t="shared" si="244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0"/>
        <v>41165.165972222225</v>
      </c>
      <c r="K2603">
        <v>1346276349</v>
      </c>
      <c r="L2603" s="10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5"/>
        <v>6.6139999999999999</v>
      </c>
      <c r="R2603" s="6">
        <f t="shared" si="242"/>
        <v>21.900662251655628</v>
      </c>
      <c r="S2603" t="str">
        <f t="shared" si="243"/>
        <v>technology</v>
      </c>
      <c r="T2603" t="str">
        <f t="shared" si="244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0"/>
        <v>41955.888888888891</v>
      </c>
      <c r="K2604">
        <v>1412358968</v>
      </c>
      <c r="L2604" s="10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5"/>
        <v>3.2609166666666667</v>
      </c>
      <c r="R2604" s="6">
        <f t="shared" si="242"/>
        <v>80.022494887525568</v>
      </c>
      <c r="S2604" t="str">
        <f t="shared" si="243"/>
        <v>technology</v>
      </c>
      <c r="T2604" t="str">
        <f t="shared" si="244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0"/>
        <v>41631.912662037037</v>
      </c>
      <c r="K2605">
        <v>1386626054</v>
      </c>
      <c r="L2605" s="10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5"/>
        <v>1.0148571428571429</v>
      </c>
      <c r="R2605" s="6">
        <f t="shared" si="242"/>
        <v>35.520000000000003</v>
      </c>
      <c r="S2605" t="str">
        <f t="shared" si="243"/>
        <v>technology</v>
      </c>
      <c r="T2605" t="str">
        <f t="shared" si="244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0"/>
        <v>41028.051192129627</v>
      </c>
      <c r="K2606">
        <v>1333070023</v>
      </c>
      <c r="L2606" s="10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5"/>
        <v>1.0421799999999999</v>
      </c>
      <c r="R2606" s="6">
        <f t="shared" si="242"/>
        <v>64.933333333333323</v>
      </c>
      <c r="S2606" t="str">
        <f t="shared" si="243"/>
        <v>technology</v>
      </c>
      <c r="T2606" t="str">
        <f t="shared" si="244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0"/>
        <v>42538.541550925926</v>
      </c>
      <c r="K2607">
        <v>1463576390</v>
      </c>
      <c r="L2607" s="10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5"/>
        <v>1.0742157000000001</v>
      </c>
      <c r="R2607" s="6">
        <f t="shared" si="242"/>
        <v>60.965703745743475</v>
      </c>
      <c r="S2607" t="str">
        <f t="shared" si="243"/>
        <v>technology</v>
      </c>
      <c r="T2607" t="str">
        <f t="shared" si="244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0"/>
        <v>41758.712754629632</v>
      </c>
      <c r="K2608">
        <v>1396026382</v>
      </c>
      <c r="L2608" s="10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5"/>
        <v>1.1005454545454545</v>
      </c>
      <c r="R2608" s="6">
        <f t="shared" si="242"/>
        <v>31.444155844155844</v>
      </c>
      <c r="S2608" t="str">
        <f t="shared" si="243"/>
        <v>technology</v>
      </c>
      <c r="T2608" t="str">
        <f t="shared" si="244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0"/>
        <v>42228.083333333328</v>
      </c>
      <c r="K2609">
        <v>1435611572</v>
      </c>
      <c r="L2609" s="10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5"/>
        <v>4.077</v>
      </c>
      <c r="R2609" s="6">
        <f t="shared" si="242"/>
        <v>81.949748743718587</v>
      </c>
      <c r="S2609" t="str">
        <f t="shared" si="243"/>
        <v>technology</v>
      </c>
      <c r="T2609" t="str">
        <f t="shared" si="244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0"/>
        <v>42809</v>
      </c>
      <c r="K2610">
        <v>1485976468</v>
      </c>
      <c r="L2610" s="10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5"/>
        <v>2.2392500000000002</v>
      </c>
      <c r="R2610" s="6">
        <f t="shared" si="242"/>
        <v>58.92763157894737</v>
      </c>
      <c r="S2610" t="str">
        <f t="shared" si="243"/>
        <v>technology</v>
      </c>
      <c r="T2610" t="str">
        <f t="shared" si="244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0"/>
        <v>41105.237858796296</v>
      </c>
      <c r="K2611">
        <v>1339738951</v>
      </c>
      <c r="L2611" s="10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5"/>
        <v>3.038011142857143</v>
      </c>
      <c r="R2611" s="6">
        <f t="shared" si="242"/>
        <v>157.29347633136095</v>
      </c>
      <c r="S2611" t="str">
        <f t="shared" si="243"/>
        <v>technology</v>
      </c>
      <c r="T2611" t="str">
        <f t="shared" si="244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0"/>
        <v>42604.290972222225</v>
      </c>
      <c r="K2612">
        <v>1468444125</v>
      </c>
      <c r="L2612" s="10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5"/>
        <v>1.4132510432681749</v>
      </c>
      <c r="R2612" s="6">
        <f t="shared" si="242"/>
        <v>55.758509532062391</v>
      </c>
      <c r="S2612" t="str">
        <f t="shared" si="243"/>
        <v>technology</v>
      </c>
      <c r="T2612" t="str">
        <f t="shared" si="244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0"/>
        <v>42737.957638888889</v>
      </c>
      <c r="K2613">
        <v>1480493014</v>
      </c>
      <c r="L2613" s="10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5"/>
        <v>27.906363636363636</v>
      </c>
      <c r="R2613" s="6">
        <f t="shared" si="242"/>
        <v>83.802893802893806</v>
      </c>
      <c r="S2613" t="str">
        <f t="shared" si="243"/>
        <v>technology</v>
      </c>
      <c r="T2613" t="str">
        <f t="shared" si="244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0"/>
        <v>42013.143171296295</v>
      </c>
      <c r="K2614">
        <v>1418095570</v>
      </c>
      <c r="L2614" s="10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5"/>
        <v>1.7176130000000001</v>
      </c>
      <c r="R2614" s="6">
        <f t="shared" si="242"/>
        <v>58.422210884353746</v>
      </c>
      <c r="S2614" t="str">
        <f t="shared" si="243"/>
        <v>technology</v>
      </c>
      <c r="T2614" t="str">
        <f t="shared" si="244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0"/>
        <v>41173.81821759259</v>
      </c>
      <c r="K2615">
        <v>1345664294</v>
      </c>
      <c r="L2615" s="10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5"/>
        <v>1.0101333333333333</v>
      </c>
      <c r="R2615" s="6">
        <f t="shared" si="242"/>
        <v>270.57142857142856</v>
      </c>
      <c r="S2615" t="str">
        <f t="shared" si="243"/>
        <v>technology</v>
      </c>
      <c r="T2615" t="str">
        <f t="shared" si="244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0"/>
        <v>41759.208333333336</v>
      </c>
      <c r="K2616">
        <v>1396371612</v>
      </c>
      <c r="L2616" s="10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5"/>
        <v>1.02</v>
      </c>
      <c r="R2616" s="6">
        <f t="shared" si="242"/>
        <v>107.1</v>
      </c>
      <c r="S2616" t="str">
        <f t="shared" si="243"/>
        <v>technology</v>
      </c>
      <c r="T2616" t="str">
        <f t="shared" si="244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0"/>
        <v>42490.5</v>
      </c>
      <c r="K2617">
        <v>1458820564</v>
      </c>
      <c r="L2617" s="10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5"/>
        <v>1.6976511744127936</v>
      </c>
      <c r="R2617" s="6">
        <f t="shared" si="242"/>
        <v>47.180555555555557</v>
      </c>
      <c r="S2617" t="str">
        <f t="shared" si="243"/>
        <v>technology</v>
      </c>
      <c r="T2617" t="str">
        <f t="shared" si="244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0"/>
        <v>42241.99454861111</v>
      </c>
      <c r="K2618">
        <v>1437954729</v>
      </c>
      <c r="L2618" s="10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5"/>
        <v>1.14534</v>
      </c>
      <c r="R2618" s="6">
        <f t="shared" si="242"/>
        <v>120.30882352941177</v>
      </c>
      <c r="S2618" t="str">
        <f t="shared" si="243"/>
        <v>technology</v>
      </c>
      <c r="T2618" t="str">
        <f t="shared" si="244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0"/>
        <v>41932.874432870369</v>
      </c>
      <c r="K2619">
        <v>1411246751</v>
      </c>
      <c r="L2619" s="10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5"/>
        <v>8.7759999999999998</v>
      </c>
      <c r="R2619" s="6">
        <f t="shared" si="242"/>
        <v>27.59748427672956</v>
      </c>
      <c r="S2619" t="str">
        <f t="shared" si="243"/>
        <v>technology</v>
      </c>
      <c r="T2619" t="str">
        <f t="shared" si="244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0"/>
        <v>42339.834039351852</v>
      </c>
      <c r="K2620">
        <v>1443812461</v>
      </c>
      <c r="L2620" s="10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5"/>
        <v>1.0538666666666667</v>
      </c>
      <c r="R2620" s="6">
        <f t="shared" si="242"/>
        <v>205.2987012987013</v>
      </c>
      <c r="S2620" t="str">
        <f t="shared" si="243"/>
        <v>technology</v>
      </c>
      <c r="T2620" t="str">
        <f t="shared" si="244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0"/>
        <v>42300.458333333328</v>
      </c>
      <c r="K2621">
        <v>1443302004</v>
      </c>
      <c r="L2621" s="10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5"/>
        <v>1.8839999999999999</v>
      </c>
      <c r="R2621" s="6">
        <f t="shared" si="242"/>
        <v>35.547169811320757</v>
      </c>
      <c r="S2621" t="str">
        <f t="shared" si="243"/>
        <v>technology</v>
      </c>
      <c r="T2621" t="str">
        <f t="shared" si="244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0"/>
        <v>42288.041666666672</v>
      </c>
      <c r="K2622">
        <v>1441339242</v>
      </c>
      <c r="L2622" s="10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5"/>
        <v>1.436523076923077</v>
      </c>
      <c r="R2622" s="6">
        <f t="shared" si="242"/>
        <v>74.639488409272587</v>
      </c>
      <c r="S2622" t="str">
        <f t="shared" si="243"/>
        <v>technology</v>
      </c>
      <c r="T2622" t="str">
        <f t="shared" si="244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0"/>
        <v>42145.74754629629</v>
      </c>
      <c r="K2623">
        <v>1429638988</v>
      </c>
      <c r="L2623" s="10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5"/>
        <v>1.4588000000000001</v>
      </c>
      <c r="R2623" s="6">
        <f t="shared" si="242"/>
        <v>47.058064516129029</v>
      </c>
      <c r="S2623" t="str">
        <f t="shared" si="243"/>
        <v>technology</v>
      </c>
      <c r="T2623" t="str">
        <f t="shared" si="244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0"/>
        <v>42734.74324074074</v>
      </c>
      <c r="K2624">
        <v>1479232216</v>
      </c>
      <c r="L2624" s="10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5"/>
        <v>1.3118399999999999</v>
      </c>
      <c r="R2624" s="6">
        <f t="shared" si="242"/>
        <v>26.591351351351353</v>
      </c>
      <c r="S2624" t="str">
        <f t="shared" si="243"/>
        <v>technology</v>
      </c>
      <c r="T2624" t="str">
        <f t="shared" si="244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0"/>
        <v>42706.256550925929</v>
      </c>
      <c r="K2625">
        <v>1479449366</v>
      </c>
      <c r="L2625" s="10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5"/>
        <v>1.1399999999999999</v>
      </c>
      <c r="R2625" s="6">
        <f t="shared" si="242"/>
        <v>36.774193548387096</v>
      </c>
      <c r="S2625" t="str">
        <f t="shared" si="243"/>
        <v>technology</v>
      </c>
      <c r="T2625" t="str">
        <f t="shared" si="244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ref="J2626:J2689" si="246">(((I2626/60)/60)/24)+DATE(1970,1,1)</f>
        <v>41165.42155092593</v>
      </c>
      <c r="K2626">
        <v>1345716422</v>
      </c>
      <c r="L2626" s="10">
        <f t="shared" ref="L2626:L2689" si="247">(((K2626/60)/60)/24)+DATE(1970,1,1)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5"/>
        <v>13.794206249999998</v>
      </c>
      <c r="R2626" s="6">
        <f t="shared" ref="R2626:R2689" si="248">E2626/N2626</f>
        <v>31.820544982698959</v>
      </c>
      <c r="S2626" t="str">
        <f t="shared" ref="S2626:S2689" si="249">LEFT(P2626,SEARCH("/",P2626)-1)</f>
        <v>technology</v>
      </c>
      <c r="T2626" t="str">
        <f t="shared" ref="T2626:T2689" si="250">RIGHT(P2626,LEN(P2626)-SEARCH("/",P2626))</f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si="246"/>
        <v>42683.851944444439</v>
      </c>
      <c r="K2627">
        <v>1476559608</v>
      </c>
      <c r="L2627" s="10">
        <f t="shared" si="247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51">IF(D2627=0,0%,(E2627/D2627))</f>
        <v>9.56</v>
      </c>
      <c r="R2627" s="6">
        <f t="shared" si="248"/>
        <v>27.576923076923077</v>
      </c>
      <c r="S2627" t="str">
        <f t="shared" si="249"/>
        <v>technology</v>
      </c>
      <c r="T2627" t="str">
        <f t="shared" si="250"/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6"/>
        <v>42158.628113425926</v>
      </c>
      <c r="K2628">
        <v>1430751869</v>
      </c>
      <c r="L2628" s="10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51"/>
        <v>1.1200000000000001</v>
      </c>
      <c r="R2628" s="6">
        <f t="shared" si="248"/>
        <v>56</v>
      </c>
      <c r="S2628" t="str">
        <f t="shared" si="249"/>
        <v>technology</v>
      </c>
      <c r="T2628" t="str">
        <f t="shared" si="250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6"/>
        <v>42334.871076388896</v>
      </c>
      <c r="K2629">
        <v>1445975661</v>
      </c>
      <c r="L2629" s="10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51"/>
        <v>6.4666666666666668</v>
      </c>
      <c r="R2629" s="6">
        <f t="shared" si="248"/>
        <v>21.555555555555557</v>
      </c>
      <c r="S2629" t="str">
        <f t="shared" si="249"/>
        <v>technology</v>
      </c>
      <c r="T2629" t="str">
        <f t="shared" si="250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6"/>
        <v>41973.966053240743</v>
      </c>
      <c r="K2630">
        <v>1415661067</v>
      </c>
      <c r="L2630" s="10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51"/>
        <v>1.1036948748510131</v>
      </c>
      <c r="R2630" s="6">
        <f t="shared" si="248"/>
        <v>44.095238095238095</v>
      </c>
      <c r="S2630" t="str">
        <f t="shared" si="249"/>
        <v>technology</v>
      </c>
      <c r="T2630" t="str">
        <f t="shared" si="250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6"/>
        <v>42138.538449074069</v>
      </c>
      <c r="K2631">
        <v>1429016122</v>
      </c>
      <c r="L2631" s="10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51"/>
        <v>1.2774000000000001</v>
      </c>
      <c r="R2631" s="6">
        <f t="shared" si="248"/>
        <v>63.87</v>
      </c>
      <c r="S2631" t="str">
        <f t="shared" si="249"/>
        <v>technology</v>
      </c>
      <c r="T2631" t="str">
        <f t="shared" si="250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6"/>
        <v>42551.416666666672</v>
      </c>
      <c r="K2632">
        <v>1464921112</v>
      </c>
      <c r="L2632" s="10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51"/>
        <v>1.579</v>
      </c>
      <c r="R2632" s="6">
        <f t="shared" si="248"/>
        <v>38.987654320987652</v>
      </c>
      <c r="S2632" t="str">
        <f t="shared" si="249"/>
        <v>technology</v>
      </c>
      <c r="T2632" t="str">
        <f t="shared" si="250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6"/>
        <v>42246.169293981482</v>
      </c>
      <c r="K2633">
        <v>1438488227</v>
      </c>
      <c r="L2633" s="10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51"/>
        <v>1.1466525000000001</v>
      </c>
      <c r="R2633" s="6">
        <f t="shared" si="248"/>
        <v>80.185489510489504</v>
      </c>
      <c r="S2633" t="str">
        <f t="shared" si="249"/>
        <v>technology</v>
      </c>
      <c r="T2633" t="str">
        <f t="shared" si="250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6"/>
        <v>42519.061793981484</v>
      </c>
      <c r="K2634">
        <v>1462325339</v>
      </c>
      <c r="L2634" s="10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51"/>
        <v>1.3700934579439252</v>
      </c>
      <c r="R2634" s="6">
        <f t="shared" si="248"/>
        <v>34.904761904761905</v>
      </c>
      <c r="S2634" t="str">
        <f t="shared" si="249"/>
        <v>technology</v>
      </c>
      <c r="T2634" t="str">
        <f t="shared" si="250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6"/>
        <v>41697.958333333336</v>
      </c>
      <c r="K2635">
        <v>1390938332</v>
      </c>
      <c r="L2635" s="10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51"/>
        <v>3.5461999999999998</v>
      </c>
      <c r="R2635" s="6">
        <f t="shared" si="248"/>
        <v>89.100502512562812</v>
      </c>
      <c r="S2635" t="str">
        <f t="shared" si="249"/>
        <v>technology</v>
      </c>
      <c r="T2635" t="str">
        <f t="shared" si="250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6"/>
        <v>42642.656493055561</v>
      </c>
      <c r="K2636">
        <v>1472571921</v>
      </c>
      <c r="L2636" s="10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51"/>
        <v>1.0602150537634409</v>
      </c>
      <c r="R2636" s="6">
        <f t="shared" si="248"/>
        <v>39.44</v>
      </c>
      <c r="S2636" t="str">
        <f t="shared" si="249"/>
        <v>technology</v>
      </c>
      <c r="T2636" t="str">
        <f t="shared" si="250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6"/>
        <v>42072.909270833334</v>
      </c>
      <c r="K2637">
        <v>1422917361</v>
      </c>
      <c r="L2637" s="10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51"/>
        <v>1</v>
      </c>
      <c r="R2637" s="6">
        <f t="shared" si="248"/>
        <v>136.9047619047619</v>
      </c>
      <c r="S2637" t="str">
        <f t="shared" si="249"/>
        <v>technology</v>
      </c>
      <c r="T2637" t="str">
        <f t="shared" si="250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6"/>
        <v>42659.041666666672</v>
      </c>
      <c r="K2638">
        <v>1474641914</v>
      </c>
      <c r="L2638" s="10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51"/>
        <v>1.873</v>
      </c>
      <c r="R2638" s="6">
        <f t="shared" si="248"/>
        <v>37.46</v>
      </c>
      <c r="S2638" t="str">
        <f t="shared" si="249"/>
        <v>technology</v>
      </c>
      <c r="T2638" t="str">
        <f t="shared" si="250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6"/>
        <v>42655.549479166672</v>
      </c>
      <c r="K2639">
        <v>1474895475</v>
      </c>
      <c r="L2639" s="10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51"/>
        <v>1.6619999999999999</v>
      </c>
      <c r="R2639" s="6">
        <f t="shared" si="248"/>
        <v>31.96153846153846</v>
      </c>
      <c r="S2639" t="str">
        <f t="shared" si="249"/>
        <v>technology</v>
      </c>
      <c r="T2639" t="str">
        <f t="shared" si="250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6"/>
        <v>42019.913136574076</v>
      </c>
      <c r="K2640">
        <v>1418766895</v>
      </c>
      <c r="L2640" s="10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51"/>
        <v>1.0172910662824208</v>
      </c>
      <c r="R2640" s="6">
        <f t="shared" si="248"/>
        <v>25.214285714285715</v>
      </c>
      <c r="S2640" t="str">
        <f t="shared" si="249"/>
        <v>technology</v>
      </c>
      <c r="T2640" t="str">
        <f t="shared" si="250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6"/>
        <v>42054.86513888889</v>
      </c>
      <c r="K2641">
        <v>1421786748</v>
      </c>
      <c r="L2641" s="10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51"/>
        <v>1.64</v>
      </c>
      <c r="R2641" s="6">
        <f t="shared" si="248"/>
        <v>10.040816326530612</v>
      </c>
      <c r="S2641" t="str">
        <f t="shared" si="249"/>
        <v>technology</v>
      </c>
      <c r="T2641" t="str">
        <f t="shared" si="250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6"/>
        <v>42163.160578703704</v>
      </c>
      <c r="K2642">
        <v>1428551474</v>
      </c>
      <c r="L2642" s="10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51"/>
        <v>1.0566666666666666</v>
      </c>
      <c r="R2642" s="6">
        <f t="shared" si="248"/>
        <v>45.94202898550725</v>
      </c>
      <c r="S2642" t="str">
        <f t="shared" si="249"/>
        <v>technology</v>
      </c>
      <c r="T2642" t="str">
        <f t="shared" si="250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6"/>
        <v>41897.839583333334</v>
      </c>
      <c r="K2643">
        <v>1409341863</v>
      </c>
      <c r="L2643" s="10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51"/>
        <v>0.01</v>
      </c>
      <c r="R2643" s="6">
        <f t="shared" si="248"/>
        <v>15</v>
      </c>
      <c r="S2643" t="str">
        <f t="shared" si="249"/>
        <v>technology</v>
      </c>
      <c r="T2643" t="str">
        <f t="shared" si="250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6"/>
        <v>42566.289583333331</v>
      </c>
      <c r="K2644">
        <v>1465970108</v>
      </c>
      <c r="L2644" s="10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51"/>
        <v>0</v>
      </c>
      <c r="R2644" s="6" t="e">
        <f t="shared" si="248"/>
        <v>#DIV/0!</v>
      </c>
      <c r="S2644" t="str">
        <f t="shared" si="249"/>
        <v>technology</v>
      </c>
      <c r="T2644" t="str">
        <f t="shared" si="250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6"/>
        <v>42725.332638888889</v>
      </c>
      <c r="K2645">
        <v>1479218315</v>
      </c>
      <c r="L2645" s="10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51"/>
        <v>0.33559730999999998</v>
      </c>
      <c r="R2645" s="6">
        <f t="shared" si="248"/>
        <v>223.58248500999335</v>
      </c>
      <c r="S2645" t="str">
        <f t="shared" si="249"/>
        <v>technology</v>
      </c>
      <c r="T2645" t="str">
        <f t="shared" si="250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6"/>
        <v>42804.792071759264</v>
      </c>
      <c r="K2646">
        <v>1486580435</v>
      </c>
      <c r="L2646" s="10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51"/>
        <v>2.053E-2</v>
      </c>
      <c r="R2646" s="6">
        <f t="shared" si="248"/>
        <v>39.480769230769234</v>
      </c>
      <c r="S2646" t="str">
        <f t="shared" si="249"/>
        <v>technology</v>
      </c>
      <c r="T2646" t="str">
        <f t="shared" si="250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6"/>
        <v>41951.884293981479</v>
      </c>
      <c r="K2647">
        <v>1412885603</v>
      </c>
      <c r="L2647" s="10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51"/>
        <v>0.105</v>
      </c>
      <c r="R2647" s="6">
        <f t="shared" si="248"/>
        <v>91.304347826086953</v>
      </c>
      <c r="S2647" t="str">
        <f t="shared" si="249"/>
        <v>technology</v>
      </c>
      <c r="T2647" t="str">
        <f t="shared" si="250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6"/>
        <v>42256.313298611116</v>
      </c>
      <c r="K2648">
        <v>1439191869</v>
      </c>
      <c r="L2648" s="10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51"/>
        <v>8.4172839999999999E-2</v>
      </c>
      <c r="R2648" s="6">
        <f t="shared" si="248"/>
        <v>78.666205607476627</v>
      </c>
      <c r="S2648" t="str">
        <f t="shared" si="249"/>
        <v>technology</v>
      </c>
      <c r="T2648" t="str">
        <f t="shared" si="250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6"/>
        <v>42230.261793981481</v>
      </c>
      <c r="K2649">
        <v>1436941019</v>
      </c>
      <c r="L2649" s="10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51"/>
        <v>1.44E-2</v>
      </c>
      <c r="R2649" s="6">
        <f t="shared" si="248"/>
        <v>12</v>
      </c>
      <c r="S2649" t="str">
        <f t="shared" si="249"/>
        <v>technology</v>
      </c>
      <c r="T2649" t="str">
        <f t="shared" si="250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6"/>
        <v>42438.714814814812</v>
      </c>
      <c r="K2650">
        <v>1454951360</v>
      </c>
      <c r="L2650" s="10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51"/>
        <v>8.8333333333333337E-3</v>
      </c>
      <c r="R2650" s="6">
        <f t="shared" si="248"/>
        <v>17.666666666666668</v>
      </c>
      <c r="S2650" t="str">
        <f t="shared" si="249"/>
        <v>technology</v>
      </c>
      <c r="T2650" t="str">
        <f t="shared" si="250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6"/>
        <v>42401.99700231482</v>
      </c>
      <c r="K2651">
        <v>1449186941</v>
      </c>
      <c r="L2651" s="10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51"/>
        <v>9.9200000000000004E-4</v>
      </c>
      <c r="R2651" s="6">
        <f t="shared" si="248"/>
        <v>41.333333333333336</v>
      </c>
      <c r="S2651" t="str">
        <f t="shared" si="249"/>
        <v>technology</v>
      </c>
      <c r="T2651" t="str">
        <f t="shared" si="250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6"/>
        <v>42725.624340277776</v>
      </c>
      <c r="K2652">
        <v>1479740343</v>
      </c>
      <c r="L2652" s="10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51"/>
        <v>5.966666666666667E-3</v>
      </c>
      <c r="R2652" s="6">
        <f t="shared" si="248"/>
        <v>71.599999999999994</v>
      </c>
      <c r="S2652" t="str">
        <f t="shared" si="249"/>
        <v>technology</v>
      </c>
      <c r="T2652" t="str">
        <f t="shared" si="250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6"/>
        <v>42355.805659722217</v>
      </c>
      <c r="K2653">
        <v>1447960809</v>
      </c>
      <c r="L2653" s="10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51"/>
        <v>1.8689285714285714E-2</v>
      </c>
      <c r="R2653" s="6">
        <f t="shared" si="248"/>
        <v>307.8235294117647</v>
      </c>
      <c r="S2653" t="str">
        <f t="shared" si="249"/>
        <v>technology</v>
      </c>
      <c r="T2653" t="str">
        <f t="shared" si="250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6"/>
        <v>41983.158854166672</v>
      </c>
      <c r="K2654">
        <v>1415591325</v>
      </c>
      <c r="L2654" s="10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51"/>
        <v>8.8500000000000002E-3</v>
      </c>
      <c r="R2654" s="6">
        <f t="shared" si="248"/>
        <v>80.454545454545453</v>
      </c>
      <c r="S2654" t="str">
        <f t="shared" si="249"/>
        <v>technology</v>
      </c>
      <c r="T2654" t="str">
        <f t="shared" si="250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6"/>
        <v>41803.166666666664</v>
      </c>
      <c r="K2655">
        <v>1399909127</v>
      </c>
      <c r="L2655" s="10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51"/>
        <v>0.1152156862745098</v>
      </c>
      <c r="R2655" s="6">
        <f t="shared" si="248"/>
        <v>83.942857142857136</v>
      </c>
      <c r="S2655" t="str">
        <f t="shared" si="249"/>
        <v>technology</v>
      </c>
      <c r="T2655" t="str">
        <f t="shared" si="250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6"/>
        <v>42115.559328703705</v>
      </c>
      <c r="K2656">
        <v>1424442326</v>
      </c>
      <c r="L2656" s="10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51"/>
        <v>5.1000000000000004E-4</v>
      </c>
      <c r="R2656" s="6">
        <f t="shared" si="248"/>
        <v>8.5</v>
      </c>
      <c r="S2656" t="str">
        <f t="shared" si="249"/>
        <v>technology</v>
      </c>
      <c r="T2656" t="str">
        <f t="shared" si="250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6"/>
        <v>42409.833333333328</v>
      </c>
      <c r="K2657">
        <v>1452631647</v>
      </c>
      <c r="L2657" s="10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51"/>
        <v>0.21033333333333334</v>
      </c>
      <c r="R2657" s="6">
        <f t="shared" si="248"/>
        <v>73.372093023255815</v>
      </c>
      <c r="S2657" t="str">
        <f t="shared" si="249"/>
        <v>technology</v>
      </c>
      <c r="T2657" t="str">
        <f t="shared" si="250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6"/>
        <v>42806.791666666672</v>
      </c>
      <c r="K2658">
        <v>1485966688</v>
      </c>
      <c r="L2658" s="10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51"/>
        <v>0.11436666666666667</v>
      </c>
      <c r="R2658" s="6">
        <f t="shared" si="248"/>
        <v>112.86184210526316</v>
      </c>
      <c r="S2658" t="str">
        <f t="shared" si="249"/>
        <v>technology</v>
      </c>
      <c r="T2658" t="str">
        <f t="shared" si="250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6"/>
        <v>42585.0625</v>
      </c>
      <c r="K2659">
        <v>1467325053</v>
      </c>
      <c r="L2659" s="10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51"/>
        <v>0.18737933333333334</v>
      </c>
      <c r="R2659" s="6">
        <f t="shared" si="248"/>
        <v>95.277627118644077</v>
      </c>
      <c r="S2659" t="str">
        <f t="shared" si="249"/>
        <v>technology</v>
      </c>
      <c r="T2659" t="str">
        <f t="shared" si="250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6"/>
        <v>42581.884189814817</v>
      </c>
      <c r="K2660">
        <v>1467321194</v>
      </c>
      <c r="L2660" s="10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51"/>
        <v>9.2857142857142856E-4</v>
      </c>
      <c r="R2660" s="6">
        <f t="shared" si="248"/>
        <v>22.75</v>
      </c>
      <c r="S2660" t="str">
        <f t="shared" si="249"/>
        <v>technology</v>
      </c>
      <c r="T2660" t="str">
        <f t="shared" si="250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6"/>
        <v>42112.069560185191</v>
      </c>
      <c r="K2661">
        <v>1426729210</v>
      </c>
      <c r="L2661" s="10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51"/>
        <v>2.720408163265306E-2</v>
      </c>
      <c r="R2661" s="6">
        <f t="shared" si="248"/>
        <v>133.30000000000001</v>
      </c>
      <c r="S2661" t="str">
        <f t="shared" si="249"/>
        <v>technology</v>
      </c>
      <c r="T2661" t="str">
        <f t="shared" si="250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6"/>
        <v>42332.754837962959</v>
      </c>
      <c r="K2662">
        <v>1443200818</v>
      </c>
      <c r="L2662" s="10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51"/>
        <v>9.5E-4</v>
      </c>
      <c r="R2662" s="6">
        <f t="shared" si="248"/>
        <v>3.8</v>
      </c>
      <c r="S2662" t="str">
        <f t="shared" si="249"/>
        <v>technology</v>
      </c>
      <c r="T2662" t="str">
        <f t="shared" si="250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6"/>
        <v>41572.958449074074</v>
      </c>
      <c r="K2663">
        <v>1380150010</v>
      </c>
      <c r="L2663" s="10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51"/>
        <v>1.0289999999999999</v>
      </c>
      <c r="R2663" s="6">
        <f t="shared" si="248"/>
        <v>85.75</v>
      </c>
      <c r="S2663" t="str">
        <f t="shared" si="249"/>
        <v>technology</v>
      </c>
      <c r="T2663" t="str">
        <f t="shared" si="250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6"/>
        <v>42237.746678240743</v>
      </c>
      <c r="K2664">
        <v>1437587713</v>
      </c>
      <c r="L2664" s="10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51"/>
        <v>1.0680000000000001</v>
      </c>
      <c r="R2664" s="6">
        <f t="shared" si="248"/>
        <v>267</v>
      </c>
      <c r="S2664" t="str">
        <f t="shared" si="249"/>
        <v>technology</v>
      </c>
      <c r="T2664" t="str">
        <f t="shared" si="250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6"/>
        <v>42251.625</v>
      </c>
      <c r="K2665">
        <v>1438873007</v>
      </c>
      <c r="L2665" s="10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51"/>
        <v>1.0459624999999999</v>
      </c>
      <c r="R2665" s="6">
        <f t="shared" si="248"/>
        <v>373.55803571428572</v>
      </c>
      <c r="S2665" t="str">
        <f t="shared" si="249"/>
        <v>technology</v>
      </c>
      <c r="T2665" t="str">
        <f t="shared" si="250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6"/>
        <v>42347.290972222225</v>
      </c>
      <c r="K2666">
        <v>1446683797</v>
      </c>
      <c r="L2666" s="10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51"/>
        <v>1.0342857142857143</v>
      </c>
      <c r="R2666" s="6">
        <f t="shared" si="248"/>
        <v>174.03846153846155</v>
      </c>
      <c r="S2666" t="str">
        <f t="shared" si="249"/>
        <v>technology</v>
      </c>
      <c r="T2666" t="str">
        <f t="shared" si="250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6"/>
        <v>42128.895532407405</v>
      </c>
      <c r="K2667">
        <v>1426886974</v>
      </c>
      <c r="L2667" s="10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51"/>
        <v>1.2314285714285715</v>
      </c>
      <c r="R2667" s="6">
        <f t="shared" si="248"/>
        <v>93.695652173913047</v>
      </c>
      <c r="S2667" t="str">
        <f t="shared" si="249"/>
        <v>technology</v>
      </c>
      <c r="T2667" t="str">
        <f t="shared" si="250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6"/>
        <v>42272.875</v>
      </c>
      <c r="K2668">
        <v>1440008439</v>
      </c>
      <c r="L2668" s="10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51"/>
        <v>1.592951</v>
      </c>
      <c r="R2668" s="6">
        <f t="shared" si="248"/>
        <v>77.327718446601949</v>
      </c>
      <c r="S2668" t="str">
        <f t="shared" si="249"/>
        <v>technology</v>
      </c>
      <c r="T2668" t="str">
        <f t="shared" si="250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6"/>
        <v>42410.926111111112</v>
      </c>
      <c r="K2669">
        <v>1452550416</v>
      </c>
      <c r="L2669" s="10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51"/>
        <v>1.1066666666666667</v>
      </c>
      <c r="R2669" s="6">
        <f t="shared" si="248"/>
        <v>92.222222222222229</v>
      </c>
      <c r="S2669" t="str">
        <f t="shared" si="249"/>
        <v>technology</v>
      </c>
      <c r="T2669" t="str">
        <f t="shared" si="250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6"/>
        <v>42317.60555555555</v>
      </c>
      <c r="K2670">
        <v>1443449265</v>
      </c>
      <c r="L2670" s="10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51"/>
        <v>1.7070000000000001</v>
      </c>
      <c r="R2670" s="6">
        <f t="shared" si="248"/>
        <v>60.964285714285715</v>
      </c>
      <c r="S2670" t="str">
        <f t="shared" si="249"/>
        <v>technology</v>
      </c>
      <c r="T2670" t="str">
        <f t="shared" si="250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6"/>
        <v>42379.035833333335</v>
      </c>
      <c r="K2671">
        <v>1447203096</v>
      </c>
      <c r="L2671" s="10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51"/>
        <v>1.25125</v>
      </c>
      <c r="R2671" s="6">
        <f t="shared" si="248"/>
        <v>91</v>
      </c>
      <c r="S2671" t="str">
        <f t="shared" si="249"/>
        <v>technology</v>
      </c>
      <c r="T2671" t="str">
        <f t="shared" si="250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6"/>
        <v>41849.020601851851</v>
      </c>
      <c r="K2672">
        <v>1404174580</v>
      </c>
      <c r="L2672" s="10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51"/>
        <v>6.4158609339642042E-2</v>
      </c>
      <c r="R2672" s="6">
        <f t="shared" si="248"/>
        <v>41.583333333333336</v>
      </c>
      <c r="S2672" t="str">
        <f t="shared" si="249"/>
        <v>technology</v>
      </c>
      <c r="T2672" t="str">
        <f t="shared" si="250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6"/>
        <v>41992.818055555559</v>
      </c>
      <c r="K2673">
        <v>1416419916</v>
      </c>
      <c r="L2673" s="10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51"/>
        <v>0.11344</v>
      </c>
      <c r="R2673" s="6">
        <f t="shared" si="248"/>
        <v>33.761904761904759</v>
      </c>
      <c r="S2673" t="str">
        <f t="shared" si="249"/>
        <v>technology</v>
      </c>
      <c r="T2673" t="str">
        <f t="shared" si="250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6"/>
        <v>42366.25</v>
      </c>
      <c r="K2674">
        <v>1449436390</v>
      </c>
      <c r="L2674" s="10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51"/>
        <v>0.33189999999999997</v>
      </c>
      <c r="R2674" s="6">
        <f t="shared" si="248"/>
        <v>70.61702127659575</v>
      </c>
      <c r="S2674" t="str">
        <f t="shared" si="249"/>
        <v>technology</v>
      </c>
      <c r="T2674" t="str">
        <f t="shared" si="250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6"/>
        <v>41941.947916666664</v>
      </c>
      <c r="K2675">
        <v>1412081999</v>
      </c>
      <c r="L2675" s="10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51"/>
        <v>0.27579999999999999</v>
      </c>
      <c r="R2675" s="6">
        <f t="shared" si="248"/>
        <v>167.15151515151516</v>
      </c>
      <c r="S2675" t="str">
        <f t="shared" si="249"/>
        <v>technology</v>
      </c>
      <c r="T2675" t="str">
        <f t="shared" si="250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6"/>
        <v>42556.207638888889</v>
      </c>
      <c r="K2676">
        <v>1465398670</v>
      </c>
      <c r="L2676" s="10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51"/>
        <v>0.62839999999999996</v>
      </c>
      <c r="R2676" s="6">
        <f t="shared" si="248"/>
        <v>128.61988304093566</v>
      </c>
      <c r="S2676" t="str">
        <f t="shared" si="249"/>
        <v>technology</v>
      </c>
      <c r="T2676" t="str">
        <f t="shared" si="250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6"/>
        <v>41953.899178240739</v>
      </c>
      <c r="K2677">
        <v>1413059689</v>
      </c>
      <c r="L2677" s="10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51"/>
        <v>7.5880000000000003E-2</v>
      </c>
      <c r="R2677" s="6">
        <f t="shared" si="248"/>
        <v>65.41379310344827</v>
      </c>
      <c r="S2677" t="str">
        <f t="shared" si="249"/>
        <v>technology</v>
      </c>
      <c r="T2677" t="str">
        <f t="shared" si="250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6"/>
        <v>42512.624699074076</v>
      </c>
      <c r="K2678">
        <v>1461337174</v>
      </c>
      <c r="L2678" s="10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51"/>
        <v>0.50380952380952382</v>
      </c>
      <c r="R2678" s="6">
        <f t="shared" si="248"/>
        <v>117.55555555555556</v>
      </c>
      <c r="S2678" t="str">
        <f t="shared" si="249"/>
        <v>technology</v>
      </c>
      <c r="T2678" t="str">
        <f t="shared" si="250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6"/>
        <v>41823.029432870368</v>
      </c>
      <c r="K2679">
        <v>1401756143</v>
      </c>
      <c r="L2679" s="10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51"/>
        <v>0.17512820512820512</v>
      </c>
      <c r="R2679" s="6">
        <f t="shared" si="248"/>
        <v>126.48148148148148</v>
      </c>
      <c r="S2679" t="str">
        <f t="shared" si="249"/>
        <v>technology</v>
      </c>
      <c r="T2679" t="str">
        <f t="shared" si="250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6"/>
        <v>42271.798206018517</v>
      </c>
      <c r="K2680">
        <v>1440529765</v>
      </c>
      <c r="L2680" s="10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51"/>
        <v>1.3750000000000001E-4</v>
      </c>
      <c r="R2680" s="6">
        <f t="shared" si="248"/>
        <v>550</v>
      </c>
      <c r="S2680" t="str">
        <f t="shared" si="249"/>
        <v>technology</v>
      </c>
      <c r="T2680" t="str">
        <f t="shared" si="250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6"/>
        <v>42063.001087962963</v>
      </c>
      <c r="K2681">
        <v>1422489694</v>
      </c>
      <c r="L2681" s="10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51"/>
        <v>3.3E-3</v>
      </c>
      <c r="R2681" s="6">
        <f t="shared" si="248"/>
        <v>44</v>
      </c>
      <c r="S2681" t="str">
        <f t="shared" si="249"/>
        <v>technology</v>
      </c>
      <c r="T2681" t="str">
        <f t="shared" si="250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6"/>
        <v>42466.170034722221</v>
      </c>
      <c r="K2682">
        <v>1457327091</v>
      </c>
      <c r="L2682" s="10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51"/>
        <v>8.6250000000000007E-3</v>
      </c>
      <c r="R2682" s="6">
        <f t="shared" si="248"/>
        <v>69</v>
      </c>
      <c r="S2682" t="str">
        <f t="shared" si="249"/>
        <v>technology</v>
      </c>
      <c r="T2682" t="str">
        <f t="shared" si="250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6"/>
        <v>41830.895254629628</v>
      </c>
      <c r="K2683">
        <v>1402867750</v>
      </c>
      <c r="L2683" s="10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51"/>
        <v>6.875E-3</v>
      </c>
      <c r="R2683" s="6">
        <f t="shared" si="248"/>
        <v>27.5</v>
      </c>
      <c r="S2683" t="str">
        <f t="shared" si="249"/>
        <v>food</v>
      </c>
      <c r="T2683" t="str">
        <f t="shared" si="250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6"/>
        <v>41965.249305555553</v>
      </c>
      <c r="K2684">
        <v>1413838540</v>
      </c>
      <c r="L2684" s="10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51"/>
        <v>0.28299999999999997</v>
      </c>
      <c r="R2684" s="6">
        <f t="shared" si="248"/>
        <v>84.9</v>
      </c>
      <c r="S2684" t="str">
        <f t="shared" si="249"/>
        <v>food</v>
      </c>
      <c r="T2684" t="str">
        <f t="shared" si="250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6"/>
        <v>42064.75509259259</v>
      </c>
      <c r="K2685">
        <v>1422641240</v>
      </c>
      <c r="L2685" s="10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51"/>
        <v>2.3999999999999998E-3</v>
      </c>
      <c r="R2685" s="6">
        <f t="shared" si="248"/>
        <v>12</v>
      </c>
      <c r="S2685" t="str">
        <f t="shared" si="249"/>
        <v>food</v>
      </c>
      <c r="T2685" t="str">
        <f t="shared" si="250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6"/>
        <v>41860.914641203701</v>
      </c>
      <c r="K2686">
        <v>1404165425</v>
      </c>
      <c r="L2686" s="10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51"/>
        <v>1.1428571428571429E-2</v>
      </c>
      <c r="R2686" s="6">
        <f t="shared" si="248"/>
        <v>200</v>
      </c>
      <c r="S2686" t="str">
        <f t="shared" si="249"/>
        <v>food</v>
      </c>
      <c r="T2686" t="str">
        <f t="shared" si="250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6"/>
        <v>42121.654282407413</v>
      </c>
      <c r="K2687">
        <v>1424968930</v>
      </c>
      <c r="L2687" s="10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51"/>
        <v>2.0000000000000001E-4</v>
      </c>
      <c r="R2687" s="6">
        <f t="shared" si="248"/>
        <v>10</v>
      </c>
      <c r="S2687" t="str">
        <f t="shared" si="249"/>
        <v>food</v>
      </c>
      <c r="T2687" t="str">
        <f t="shared" si="250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6"/>
        <v>41912.974803240737</v>
      </c>
      <c r="K2688">
        <v>1410391423</v>
      </c>
      <c r="L2688" s="10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51"/>
        <v>0</v>
      </c>
      <c r="R2688" s="6" t="e">
        <f t="shared" si="248"/>
        <v>#DIV/0!</v>
      </c>
      <c r="S2688" t="str">
        <f t="shared" si="249"/>
        <v>food</v>
      </c>
      <c r="T2688" t="str">
        <f t="shared" si="250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6"/>
        <v>42184.64025462963</v>
      </c>
      <c r="K2689">
        <v>1432999318</v>
      </c>
      <c r="L2689" s="10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51"/>
        <v>0</v>
      </c>
      <c r="R2689" s="6" t="e">
        <f t="shared" si="248"/>
        <v>#DIV/0!</v>
      </c>
      <c r="S2689" t="str">
        <f t="shared" si="249"/>
        <v>food</v>
      </c>
      <c r="T2689" t="str">
        <f t="shared" si="250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ref="J2690:J2753" si="252">(((I2690/60)/60)/24)+DATE(1970,1,1)</f>
        <v>42059.125</v>
      </c>
      <c r="K2690">
        <v>1422067870</v>
      </c>
      <c r="L2690" s="10">
        <f t="shared" ref="L2690:L2753" si="253"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51"/>
        <v>1.48E-3</v>
      </c>
      <c r="R2690" s="6">
        <f t="shared" ref="R2690:R2753" si="254">E2690/N2690</f>
        <v>5.2857142857142856</v>
      </c>
      <c r="S2690" t="str">
        <f t="shared" ref="S2690:S2753" si="255">LEFT(P2690,SEARCH("/",P2690)-1)</f>
        <v>food</v>
      </c>
      <c r="T2690" t="str">
        <f t="shared" ref="T2690:T2753" si="256">RIGHT(P2690,LEN(P2690)-SEARCH("/",P2690))</f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si="252"/>
        <v>42581.961689814809</v>
      </c>
      <c r="K2691">
        <v>1467327890</v>
      </c>
      <c r="L2691" s="10">
        <f t="shared" si="253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7">IF(D2691=0,0%,(E2691/D2691))</f>
        <v>2.8571428571428571E-5</v>
      </c>
      <c r="R2691" s="6">
        <f t="shared" si="254"/>
        <v>1</v>
      </c>
      <c r="S2691" t="str">
        <f t="shared" si="255"/>
        <v>food</v>
      </c>
      <c r="T2691" t="str">
        <f t="shared" si="256"/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2"/>
        <v>42158.105046296296</v>
      </c>
      <c r="K2692">
        <v>1429410676</v>
      </c>
      <c r="L2692" s="10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7"/>
        <v>0.107325</v>
      </c>
      <c r="R2692" s="6">
        <f t="shared" si="254"/>
        <v>72.762711864406782</v>
      </c>
      <c r="S2692" t="str">
        <f t="shared" si="255"/>
        <v>food</v>
      </c>
      <c r="T2692" t="str">
        <f t="shared" si="256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2"/>
        <v>42134.724039351851</v>
      </c>
      <c r="K2693">
        <v>1427390557</v>
      </c>
      <c r="L2693" s="10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7"/>
        <v>5.3846153846153844E-4</v>
      </c>
      <c r="R2693" s="6">
        <f t="shared" si="254"/>
        <v>17.5</v>
      </c>
      <c r="S2693" t="str">
        <f t="shared" si="255"/>
        <v>food</v>
      </c>
      <c r="T2693" t="str">
        <f t="shared" si="256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2"/>
        <v>42088.292361111111</v>
      </c>
      <c r="K2694">
        <v>1424678460</v>
      </c>
      <c r="L2694" s="10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7"/>
        <v>7.1428571428571426E-3</v>
      </c>
      <c r="R2694" s="6">
        <f t="shared" si="254"/>
        <v>25</v>
      </c>
      <c r="S2694" t="str">
        <f t="shared" si="255"/>
        <v>food</v>
      </c>
      <c r="T2694" t="str">
        <f t="shared" si="256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2"/>
        <v>41864.138495370367</v>
      </c>
      <c r="K2695">
        <v>1405307966</v>
      </c>
      <c r="L2695" s="10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7"/>
        <v>8.0000000000000002E-3</v>
      </c>
      <c r="R2695" s="6">
        <f t="shared" si="254"/>
        <v>13.333333333333334</v>
      </c>
      <c r="S2695" t="str">
        <f t="shared" si="255"/>
        <v>food</v>
      </c>
      <c r="T2695" t="str">
        <f t="shared" si="256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2"/>
        <v>41908.140497685185</v>
      </c>
      <c r="K2696">
        <v>1409109739</v>
      </c>
      <c r="L2696" s="10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7"/>
        <v>3.3333333333333335E-5</v>
      </c>
      <c r="R2696" s="6">
        <f t="shared" si="254"/>
        <v>1</v>
      </c>
      <c r="S2696" t="str">
        <f t="shared" si="255"/>
        <v>food</v>
      </c>
      <c r="T2696" t="str">
        <f t="shared" si="256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2"/>
        <v>42108.14025462963</v>
      </c>
      <c r="K2697">
        <v>1423801318</v>
      </c>
      <c r="L2697" s="10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7"/>
        <v>4.7333333333333333E-3</v>
      </c>
      <c r="R2697" s="6">
        <f t="shared" si="254"/>
        <v>23.666666666666668</v>
      </c>
      <c r="S2697" t="str">
        <f t="shared" si="255"/>
        <v>food</v>
      </c>
      <c r="T2697" t="str">
        <f t="shared" si="256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2"/>
        <v>41998.844444444447</v>
      </c>
      <c r="K2698">
        <v>1416600960</v>
      </c>
      <c r="L2698" s="10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7"/>
        <v>5.6500000000000002E-2</v>
      </c>
      <c r="R2698" s="6">
        <f t="shared" si="254"/>
        <v>89.21052631578948</v>
      </c>
      <c r="S2698" t="str">
        <f t="shared" si="255"/>
        <v>food</v>
      </c>
      <c r="T2698" t="str">
        <f t="shared" si="256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2"/>
        <v>42218.916666666672</v>
      </c>
      <c r="K2699">
        <v>1435876423</v>
      </c>
      <c r="L2699" s="10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7"/>
        <v>0.26352173913043481</v>
      </c>
      <c r="R2699" s="6">
        <f t="shared" si="254"/>
        <v>116.55769230769231</v>
      </c>
      <c r="S2699" t="str">
        <f t="shared" si="255"/>
        <v>food</v>
      </c>
      <c r="T2699" t="str">
        <f t="shared" si="256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2"/>
        <v>41817.898240740738</v>
      </c>
      <c r="K2700">
        <v>1401312808</v>
      </c>
      <c r="L2700" s="10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7"/>
        <v>3.2512500000000002E-3</v>
      </c>
      <c r="R2700" s="6">
        <f t="shared" si="254"/>
        <v>13.005000000000001</v>
      </c>
      <c r="S2700" t="str">
        <f t="shared" si="255"/>
        <v>food</v>
      </c>
      <c r="T2700" t="str">
        <f t="shared" si="256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2"/>
        <v>41859.896562499998</v>
      </c>
      <c r="K2701">
        <v>1404941463</v>
      </c>
      <c r="L2701" s="10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7"/>
        <v>0</v>
      </c>
      <c r="R2701" s="6" t="e">
        <f t="shared" si="254"/>
        <v>#DIV/0!</v>
      </c>
      <c r="S2701" t="str">
        <f t="shared" si="255"/>
        <v>food</v>
      </c>
      <c r="T2701" t="str">
        <f t="shared" si="256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2"/>
        <v>41900.87467592593</v>
      </c>
      <c r="K2702">
        <v>1408481972</v>
      </c>
      <c r="L2702" s="10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7"/>
        <v>7.0007000700070005E-3</v>
      </c>
      <c r="R2702" s="6">
        <f t="shared" si="254"/>
        <v>17.5</v>
      </c>
      <c r="S2702" t="str">
        <f t="shared" si="255"/>
        <v>food</v>
      </c>
      <c r="T2702" t="str">
        <f t="shared" si="256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2"/>
        <v>42832.733032407406</v>
      </c>
      <c r="K2703">
        <v>1488911734</v>
      </c>
      <c r="L2703" s="10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7"/>
        <v>0.46176470588235297</v>
      </c>
      <c r="R2703" s="6">
        <f t="shared" si="254"/>
        <v>34.130434782608695</v>
      </c>
      <c r="S2703" t="str">
        <f t="shared" si="255"/>
        <v>theater</v>
      </c>
      <c r="T2703" t="str">
        <f t="shared" si="256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2"/>
        <v>42830.760150462964</v>
      </c>
      <c r="K2704">
        <v>1488827677</v>
      </c>
      <c r="L2704" s="10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7"/>
        <v>0.34410000000000002</v>
      </c>
      <c r="R2704" s="6">
        <f t="shared" si="254"/>
        <v>132.34615384615384</v>
      </c>
      <c r="S2704" t="str">
        <f t="shared" si="255"/>
        <v>theater</v>
      </c>
      <c r="T2704" t="str">
        <f t="shared" si="256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2"/>
        <v>42816.648495370369</v>
      </c>
      <c r="K2705">
        <v>1485016430</v>
      </c>
      <c r="L2705" s="10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7"/>
        <v>1.0375000000000001</v>
      </c>
      <c r="R2705" s="6">
        <f t="shared" si="254"/>
        <v>922.22222222222217</v>
      </c>
      <c r="S2705" t="str">
        <f t="shared" si="255"/>
        <v>theater</v>
      </c>
      <c r="T2705" t="str">
        <f t="shared" si="256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2"/>
        <v>42830.820763888885</v>
      </c>
      <c r="K2706">
        <v>1487709714</v>
      </c>
      <c r="L2706" s="10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7"/>
        <v>6.0263157894736845E-2</v>
      </c>
      <c r="R2706" s="6">
        <f t="shared" si="254"/>
        <v>163.57142857142858</v>
      </c>
      <c r="S2706" t="str">
        <f t="shared" si="255"/>
        <v>theater</v>
      </c>
      <c r="T2706" t="str">
        <f t="shared" si="256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2"/>
        <v>42818.874513888892</v>
      </c>
      <c r="K2707">
        <v>1486504758</v>
      </c>
      <c r="L2707" s="10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7"/>
        <v>0.10539393939393939</v>
      </c>
      <c r="R2707" s="6">
        <f t="shared" si="254"/>
        <v>217.375</v>
      </c>
      <c r="S2707" t="str">
        <f t="shared" si="255"/>
        <v>theater</v>
      </c>
      <c r="T2707" t="str">
        <f t="shared" si="256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2"/>
        <v>41928.290972222225</v>
      </c>
      <c r="K2708">
        <v>1410937483</v>
      </c>
      <c r="L2708" s="10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7"/>
        <v>1.1229714285714285</v>
      </c>
      <c r="R2708" s="6">
        <f t="shared" si="254"/>
        <v>149.44486692015209</v>
      </c>
      <c r="S2708" t="str">
        <f t="shared" si="255"/>
        <v>theater</v>
      </c>
      <c r="T2708" t="str">
        <f t="shared" si="256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2"/>
        <v>41421.290972222225</v>
      </c>
      <c r="K2709">
        <v>1367088443</v>
      </c>
      <c r="L2709" s="10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7"/>
        <v>3.50844625</v>
      </c>
      <c r="R2709" s="6">
        <f t="shared" si="254"/>
        <v>71.237487309644663</v>
      </c>
      <c r="S2709" t="str">
        <f t="shared" si="255"/>
        <v>theater</v>
      </c>
      <c r="T2709" t="str">
        <f t="shared" si="256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2"/>
        <v>42572.698217592595</v>
      </c>
      <c r="K2710">
        <v>1463935526</v>
      </c>
      <c r="L2710" s="10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7"/>
        <v>2.3321535</v>
      </c>
      <c r="R2710" s="6">
        <f t="shared" si="254"/>
        <v>44.464318398474738</v>
      </c>
      <c r="S2710" t="str">
        <f t="shared" si="255"/>
        <v>theater</v>
      </c>
      <c r="T2710" t="str">
        <f t="shared" si="256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2"/>
        <v>42647.165972222225</v>
      </c>
      <c r="K2711">
        <v>1472528141</v>
      </c>
      <c r="L2711" s="10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7"/>
        <v>1.01606</v>
      </c>
      <c r="R2711" s="6">
        <f t="shared" si="254"/>
        <v>164.94480519480518</v>
      </c>
      <c r="S2711" t="str">
        <f t="shared" si="255"/>
        <v>theater</v>
      </c>
      <c r="T2711" t="str">
        <f t="shared" si="256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2"/>
        <v>41860.083333333336</v>
      </c>
      <c r="K2712">
        <v>1404797428</v>
      </c>
      <c r="L2712" s="10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7"/>
        <v>1.5390035000000002</v>
      </c>
      <c r="R2712" s="6">
        <f t="shared" si="254"/>
        <v>84.871516544117654</v>
      </c>
      <c r="S2712" t="str">
        <f t="shared" si="255"/>
        <v>theater</v>
      </c>
      <c r="T2712" t="str">
        <f t="shared" si="256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2"/>
        <v>41810.917361111111</v>
      </c>
      <c r="K2713">
        <v>1400694790</v>
      </c>
      <c r="L2713" s="10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7"/>
        <v>1.007161125319693</v>
      </c>
      <c r="R2713" s="6">
        <f t="shared" si="254"/>
        <v>53.945205479452056</v>
      </c>
      <c r="S2713" t="str">
        <f t="shared" si="255"/>
        <v>theater</v>
      </c>
      <c r="T2713" t="str">
        <f t="shared" si="256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2"/>
        <v>41468.75</v>
      </c>
      <c r="K2714">
        <v>1370568560</v>
      </c>
      <c r="L2714" s="10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7"/>
        <v>1.3138181818181818</v>
      </c>
      <c r="R2714" s="6">
        <f t="shared" si="254"/>
        <v>50.531468531468533</v>
      </c>
      <c r="S2714" t="str">
        <f t="shared" si="255"/>
        <v>theater</v>
      </c>
      <c r="T2714" t="str">
        <f t="shared" si="256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2"/>
        <v>42362.653749999998</v>
      </c>
      <c r="K2715">
        <v>1447515684</v>
      </c>
      <c r="L2715" s="10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7"/>
        <v>1.0224133333333334</v>
      </c>
      <c r="R2715" s="6">
        <f t="shared" si="254"/>
        <v>108.00140845070422</v>
      </c>
      <c r="S2715" t="str">
        <f t="shared" si="255"/>
        <v>theater</v>
      </c>
      <c r="T2715" t="str">
        <f t="shared" si="256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2"/>
        <v>42657.958333333328</v>
      </c>
      <c r="K2716">
        <v>1474040596</v>
      </c>
      <c r="L2716" s="10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7"/>
        <v>1.1635599999999999</v>
      </c>
      <c r="R2716" s="6">
        <f t="shared" si="254"/>
        <v>95.373770491803285</v>
      </c>
      <c r="S2716" t="str">
        <f t="shared" si="255"/>
        <v>theater</v>
      </c>
      <c r="T2716" t="str">
        <f t="shared" si="256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2"/>
        <v>42421.398472222223</v>
      </c>
      <c r="K2717">
        <v>1453109628</v>
      </c>
      <c r="L2717" s="10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7"/>
        <v>2.6462241666666664</v>
      </c>
      <c r="R2717" s="6">
        <f t="shared" si="254"/>
        <v>57.631016333938291</v>
      </c>
      <c r="S2717" t="str">
        <f t="shared" si="255"/>
        <v>theater</v>
      </c>
      <c r="T2717" t="str">
        <f t="shared" si="256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2"/>
        <v>42285.333252314813</v>
      </c>
      <c r="K2718">
        <v>1441699193</v>
      </c>
      <c r="L2718" s="10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7"/>
        <v>1.1998010000000001</v>
      </c>
      <c r="R2718" s="6">
        <f t="shared" si="254"/>
        <v>64.160481283422456</v>
      </c>
      <c r="S2718" t="str">
        <f t="shared" si="255"/>
        <v>theater</v>
      </c>
      <c r="T2718" t="str">
        <f t="shared" si="256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2"/>
        <v>41979.956585648149</v>
      </c>
      <c r="K2719">
        <v>1414015049</v>
      </c>
      <c r="L2719" s="10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7"/>
        <v>1.2010400000000001</v>
      </c>
      <c r="R2719" s="6">
        <f t="shared" si="254"/>
        <v>92.387692307692305</v>
      </c>
      <c r="S2719" t="str">
        <f t="shared" si="255"/>
        <v>theater</v>
      </c>
      <c r="T2719" t="str">
        <f t="shared" si="256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2"/>
        <v>42493.958333333328</v>
      </c>
      <c r="K2720">
        <v>1459865945</v>
      </c>
      <c r="L2720" s="10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7"/>
        <v>1.0358333333333334</v>
      </c>
      <c r="R2720" s="6">
        <f t="shared" si="254"/>
        <v>125.97972972972973</v>
      </c>
      <c r="S2720" t="str">
        <f t="shared" si="255"/>
        <v>theater</v>
      </c>
      <c r="T2720" t="str">
        <f t="shared" si="256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2"/>
        <v>42477.989513888882</v>
      </c>
      <c r="K2721">
        <v>1455756294</v>
      </c>
      <c r="L2721" s="10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7"/>
        <v>1.0883333333333334</v>
      </c>
      <c r="R2721" s="6">
        <f t="shared" si="254"/>
        <v>94.637681159420296</v>
      </c>
      <c r="S2721" t="str">
        <f t="shared" si="255"/>
        <v>theater</v>
      </c>
      <c r="T2721" t="str">
        <f t="shared" si="256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2"/>
        <v>42685.507557870369</v>
      </c>
      <c r="K2722">
        <v>1476270653</v>
      </c>
      <c r="L2722" s="10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7"/>
        <v>1.1812400000000001</v>
      </c>
      <c r="R2722" s="6">
        <f t="shared" si="254"/>
        <v>170.69942196531792</v>
      </c>
      <c r="S2722" t="str">
        <f t="shared" si="255"/>
        <v>theater</v>
      </c>
      <c r="T2722" t="str">
        <f t="shared" si="256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2"/>
        <v>41523.791666666664</v>
      </c>
      <c r="K2723">
        <v>1375880598</v>
      </c>
      <c r="L2723" s="10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7"/>
        <v>14.62</v>
      </c>
      <c r="R2723" s="6">
        <f t="shared" si="254"/>
        <v>40.762081784386616</v>
      </c>
      <c r="S2723" t="str">
        <f t="shared" si="255"/>
        <v>technology</v>
      </c>
      <c r="T2723" t="str">
        <f t="shared" si="256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2"/>
        <v>42764.857094907406</v>
      </c>
      <c r="K2724">
        <v>1480538053</v>
      </c>
      <c r="L2724" s="10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7"/>
        <v>2.5253999999999999</v>
      </c>
      <c r="R2724" s="6">
        <f t="shared" si="254"/>
        <v>68.254054054054052</v>
      </c>
      <c r="S2724" t="str">
        <f t="shared" si="255"/>
        <v>technology</v>
      </c>
      <c r="T2724" t="str">
        <f t="shared" si="256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2"/>
        <v>42004.880648148144</v>
      </c>
      <c r="K2725">
        <v>1414872488</v>
      </c>
      <c r="L2725" s="10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7"/>
        <v>1.4005000000000001</v>
      </c>
      <c r="R2725" s="6">
        <f t="shared" si="254"/>
        <v>95.48863636363636</v>
      </c>
      <c r="S2725" t="str">
        <f t="shared" si="255"/>
        <v>technology</v>
      </c>
      <c r="T2725" t="str">
        <f t="shared" si="256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2"/>
        <v>42231.32707175926</v>
      </c>
      <c r="K2726">
        <v>1436860259</v>
      </c>
      <c r="L2726" s="10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7"/>
        <v>2.9687520259319289</v>
      </c>
      <c r="R2726" s="6">
        <f t="shared" si="254"/>
        <v>7.1902649656526005</v>
      </c>
      <c r="S2726" t="str">
        <f t="shared" si="255"/>
        <v>technology</v>
      </c>
      <c r="T2726" t="str">
        <f t="shared" si="256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2"/>
        <v>42795.744618055556</v>
      </c>
      <c r="K2727">
        <v>1484070735</v>
      </c>
      <c r="L2727" s="10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7"/>
        <v>1.445425</v>
      </c>
      <c r="R2727" s="6">
        <f t="shared" si="254"/>
        <v>511.65486725663715</v>
      </c>
      <c r="S2727" t="str">
        <f t="shared" si="255"/>
        <v>technology</v>
      </c>
      <c r="T2727" t="str">
        <f t="shared" si="256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2"/>
        <v>42482.579988425925</v>
      </c>
      <c r="K2728">
        <v>1458741311</v>
      </c>
      <c r="L2728" s="10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7"/>
        <v>1.05745</v>
      </c>
      <c r="R2728" s="6">
        <f t="shared" si="254"/>
        <v>261.74504950495049</v>
      </c>
      <c r="S2728" t="str">
        <f t="shared" si="255"/>
        <v>technology</v>
      </c>
      <c r="T2728" t="str">
        <f t="shared" si="256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2"/>
        <v>42223.676655092597</v>
      </c>
      <c r="K2729">
        <v>1436804063</v>
      </c>
      <c r="L2729" s="10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7"/>
        <v>4.9321000000000002</v>
      </c>
      <c r="R2729" s="6">
        <f t="shared" si="254"/>
        <v>69.760961810466767</v>
      </c>
      <c r="S2729" t="str">
        <f t="shared" si="255"/>
        <v>technology</v>
      </c>
      <c r="T2729" t="str">
        <f t="shared" si="256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2"/>
        <v>42368.59993055556</v>
      </c>
      <c r="K2730">
        <v>1448461434</v>
      </c>
      <c r="L2730" s="10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7"/>
        <v>2.0182666666666669</v>
      </c>
      <c r="R2730" s="6">
        <f t="shared" si="254"/>
        <v>77.229591836734699</v>
      </c>
      <c r="S2730" t="str">
        <f t="shared" si="255"/>
        <v>technology</v>
      </c>
      <c r="T2730" t="str">
        <f t="shared" si="256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2"/>
        <v>42125.240706018521</v>
      </c>
      <c r="K2731">
        <v>1427867197</v>
      </c>
      <c r="L2731" s="10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7"/>
        <v>1.0444</v>
      </c>
      <c r="R2731" s="6">
        <f t="shared" si="254"/>
        <v>340.56521739130437</v>
      </c>
      <c r="S2731" t="str">
        <f t="shared" si="255"/>
        <v>technology</v>
      </c>
      <c r="T2731" t="str">
        <f t="shared" si="256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2"/>
        <v>41386.541377314818</v>
      </c>
      <c r="K2732">
        <v>1363611575</v>
      </c>
      <c r="L2732" s="10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7"/>
        <v>1.7029262962962963</v>
      </c>
      <c r="R2732" s="6">
        <f t="shared" si="254"/>
        <v>67.417903225806455</v>
      </c>
      <c r="S2732" t="str">
        <f t="shared" si="255"/>
        <v>technology</v>
      </c>
      <c r="T2732" t="str">
        <f t="shared" si="256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2"/>
        <v>41930.166666666664</v>
      </c>
      <c r="K2733">
        <v>1408624622</v>
      </c>
      <c r="L2733" s="10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7"/>
        <v>1.0430333333333333</v>
      </c>
      <c r="R2733" s="6">
        <f t="shared" si="254"/>
        <v>845.70270270270271</v>
      </c>
      <c r="S2733" t="str">
        <f t="shared" si="255"/>
        <v>technology</v>
      </c>
      <c r="T2733" t="str">
        <f t="shared" si="256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2"/>
        <v>41422</v>
      </c>
      <c r="K2734">
        <v>1366917828</v>
      </c>
      <c r="L2734" s="10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7"/>
        <v>1.1825000000000001</v>
      </c>
      <c r="R2734" s="6">
        <f t="shared" si="254"/>
        <v>97.191780821917803</v>
      </c>
      <c r="S2734" t="str">
        <f t="shared" si="255"/>
        <v>technology</v>
      </c>
      <c r="T2734" t="str">
        <f t="shared" si="256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2"/>
        <v>42104.231180555551</v>
      </c>
      <c r="K2735">
        <v>1423463574</v>
      </c>
      <c r="L2735" s="10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7"/>
        <v>1.07538</v>
      </c>
      <c r="R2735" s="6">
        <f t="shared" si="254"/>
        <v>451.84033613445376</v>
      </c>
      <c r="S2735" t="str">
        <f t="shared" si="255"/>
        <v>technology</v>
      </c>
      <c r="T2735" t="str">
        <f t="shared" si="256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2"/>
        <v>42656.915972222225</v>
      </c>
      <c r="K2736">
        <v>1473782592</v>
      </c>
      <c r="L2736" s="10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7"/>
        <v>22603</v>
      </c>
      <c r="R2736" s="6">
        <f t="shared" si="254"/>
        <v>138.66871165644173</v>
      </c>
      <c r="S2736" t="str">
        <f t="shared" si="255"/>
        <v>technology</v>
      </c>
      <c r="T2736" t="str">
        <f t="shared" si="256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2"/>
        <v>41346.833333333336</v>
      </c>
      <c r="K2737">
        <v>1360551250</v>
      </c>
      <c r="L2737" s="10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7"/>
        <v>9.7813466666666677</v>
      </c>
      <c r="R2737" s="6">
        <f t="shared" si="254"/>
        <v>21.640147492625371</v>
      </c>
      <c r="S2737" t="str">
        <f t="shared" si="255"/>
        <v>technology</v>
      </c>
      <c r="T2737" t="str">
        <f t="shared" si="256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2"/>
        <v>41752.666354166664</v>
      </c>
      <c r="K2738">
        <v>1395676773</v>
      </c>
      <c r="L2738" s="10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7"/>
        <v>1.2290000000000001</v>
      </c>
      <c r="R2738" s="6">
        <f t="shared" si="254"/>
        <v>169.51724137931035</v>
      </c>
      <c r="S2738" t="str">
        <f t="shared" si="255"/>
        <v>technology</v>
      </c>
      <c r="T2738" t="str">
        <f t="shared" si="256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2"/>
        <v>41654.791666666664</v>
      </c>
      <c r="K2739">
        <v>1386108087</v>
      </c>
      <c r="L2739" s="10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7"/>
        <v>2.4606080000000001</v>
      </c>
      <c r="R2739" s="6">
        <f t="shared" si="254"/>
        <v>161.88210526315791</v>
      </c>
      <c r="S2739" t="str">
        <f t="shared" si="255"/>
        <v>technology</v>
      </c>
      <c r="T2739" t="str">
        <f t="shared" si="256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2"/>
        <v>42680.143564814818</v>
      </c>
      <c r="K2740">
        <v>1473218804</v>
      </c>
      <c r="L2740" s="10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7"/>
        <v>1.4794</v>
      </c>
      <c r="R2740" s="6">
        <f t="shared" si="254"/>
        <v>493.13333333333333</v>
      </c>
      <c r="S2740" t="str">
        <f t="shared" si="255"/>
        <v>technology</v>
      </c>
      <c r="T2740" t="str">
        <f t="shared" si="256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2"/>
        <v>41764.887928240743</v>
      </c>
      <c r="K2741">
        <v>1395436717</v>
      </c>
      <c r="L2741" s="10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7"/>
        <v>3.8409090909090908</v>
      </c>
      <c r="R2741" s="6">
        <f t="shared" si="254"/>
        <v>22.120418848167539</v>
      </c>
      <c r="S2741" t="str">
        <f t="shared" si="255"/>
        <v>technology</v>
      </c>
      <c r="T2741" t="str">
        <f t="shared" si="256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2"/>
        <v>42074.99018518519</v>
      </c>
      <c r="K2742">
        <v>1423529152</v>
      </c>
      <c r="L2742" s="10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7"/>
        <v>1.0333333333333334</v>
      </c>
      <c r="R2742" s="6">
        <f t="shared" si="254"/>
        <v>18.235294117647058</v>
      </c>
      <c r="S2742" t="str">
        <f t="shared" si="255"/>
        <v>technology</v>
      </c>
      <c r="T2742" t="str">
        <f t="shared" si="256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2"/>
        <v>41932.088194444441</v>
      </c>
      <c r="K2743">
        <v>1412005602</v>
      </c>
      <c r="L2743" s="10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7"/>
        <v>4.3750000000000004E-3</v>
      </c>
      <c r="R2743" s="6">
        <f t="shared" si="254"/>
        <v>8.75</v>
      </c>
      <c r="S2743" t="str">
        <f t="shared" si="255"/>
        <v>publishing</v>
      </c>
      <c r="T2743" t="str">
        <f t="shared" si="256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2"/>
        <v>41044.719756944447</v>
      </c>
      <c r="K2744">
        <v>1335892587</v>
      </c>
      <c r="L2744" s="10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7"/>
        <v>0.29239999999999999</v>
      </c>
      <c r="R2744" s="6">
        <f t="shared" si="254"/>
        <v>40.611111111111114</v>
      </c>
      <c r="S2744" t="str">
        <f t="shared" si="255"/>
        <v>publishing</v>
      </c>
      <c r="T2744" t="str">
        <f t="shared" si="256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2"/>
        <v>42662.328784722224</v>
      </c>
      <c r="K2745">
        <v>1474271607</v>
      </c>
      <c r="L2745" s="10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7"/>
        <v>0</v>
      </c>
      <c r="R2745" s="6" t="e">
        <f t="shared" si="254"/>
        <v>#DIV/0!</v>
      </c>
      <c r="S2745" t="str">
        <f t="shared" si="255"/>
        <v>publishing</v>
      </c>
      <c r="T2745" t="str">
        <f t="shared" si="256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2"/>
        <v>40968.062476851854</v>
      </c>
      <c r="K2746">
        <v>1327886998</v>
      </c>
      <c r="L2746" s="10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7"/>
        <v>5.2187499999999998E-2</v>
      </c>
      <c r="R2746" s="6">
        <f t="shared" si="254"/>
        <v>37.954545454545453</v>
      </c>
      <c r="S2746" t="str">
        <f t="shared" si="255"/>
        <v>publishing</v>
      </c>
      <c r="T2746" t="str">
        <f t="shared" si="256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2"/>
        <v>41104.988055555557</v>
      </c>
      <c r="K2747">
        <v>1337125368</v>
      </c>
      <c r="L2747" s="10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7"/>
        <v>0.21887499999999999</v>
      </c>
      <c r="R2747" s="6">
        <f t="shared" si="254"/>
        <v>35.734693877551024</v>
      </c>
      <c r="S2747" t="str">
        <f t="shared" si="255"/>
        <v>publishing</v>
      </c>
      <c r="T2747" t="str">
        <f t="shared" si="256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2"/>
        <v>41880.781377314815</v>
      </c>
      <c r="K2748">
        <v>1406745911</v>
      </c>
      <c r="L2748" s="10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7"/>
        <v>0.26700000000000002</v>
      </c>
      <c r="R2748" s="6">
        <f t="shared" si="254"/>
        <v>42.157894736842103</v>
      </c>
      <c r="S2748" t="str">
        <f t="shared" si="255"/>
        <v>publishing</v>
      </c>
      <c r="T2748" t="str">
        <f t="shared" si="256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2"/>
        <v>41076.131944444445</v>
      </c>
      <c r="K2749">
        <v>1337095997</v>
      </c>
      <c r="L2749" s="10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7"/>
        <v>0.28000000000000003</v>
      </c>
      <c r="R2749" s="6">
        <f t="shared" si="254"/>
        <v>35</v>
      </c>
      <c r="S2749" t="str">
        <f t="shared" si="255"/>
        <v>publishing</v>
      </c>
      <c r="T2749" t="str">
        <f t="shared" si="256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2"/>
        <v>42615.7106712963</v>
      </c>
      <c r="K2750">
        <v>1470243802</v>
      </c>
      <c r="L2750" s="10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7"/>
        <v>1.06E-2</v>
      </c>
      <c r="R2750" s="6">
        <f t="shared" si="254"/>
        <v>13.25</v>
      </c>
      <c r="S2750" t="str">
        <f t="shared" si="255"/>
        <v>publishing</v>
      </c>
      <c r="T2750" t="str">
        <f t="shared" si="256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2"/>
        <v>42098.757372685184</v>
      </c>
      <c r="K2751">
        <v>1425582637</v>
      </c>
      <c r="L2751" s="10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7"/>
        <v>1.0999999999999999E-2</v>
      </c>
      <c r="R2751" s="6">
        <f t="shared" si="254"/>
        <v>55</v>
      </c>
      <c r="S2751" t="str">
        <f t="shared" si="255"/>
        <v>publishing</v>
      </c>
      <c r="T2751" t="str">
        <f t="shared" si="256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2"/>
        <v>41090.833333333336</v>
      </c>
      <c r="K2752">
        <v>1340055345</v>
      </c>
      <c r="L2752" s="10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7"/>
        <v>0</v>
      </c>
      <c r="R2752" s="6" t="e">
        <f t="shared" si="254"/>
        <v>#DIV/0!</v>
      </c>
      <c r="S2752" t="str">
        <f t="shared" si="255"/>
        <v>publishing</v>
      </c>
      <c r="T2752" t="str">
        <f t="shared" si="256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2"/>
        <v>41807.887060185189</v>
      </c>
      <c r="K2753">
        <v>1397855842</v>
      </c>
      <c r="L2753" s="10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7"/>
        <v>0</v>
      </c>
      <c r="R2753" s="6" t="e">
        <f t="shared" si="254"/>
        <v>#DIV/0!</v>
      </c>
      <c r="S2753" t="str">
        <f t="shared" si="255"/>
        <v>publishing</v>
      </c>
      <c r="T2753" t="str">
        <f t="shared" si="256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ref="J2754:J2817" si="258">(((I2754/60)/60)/24)+DATE(1970,1,1)</f>
        <v>40895.765092592592</v>
      </c>
      <c r="K2754">
        <v>1320776504</v>
      </c>
      <c r="L2754" s="10">
        <f t="shared" ref="L2754:L2817" si="259"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7"/>
        <v>0.11458333333333333</v>
      </c>
      <c r="R2754" s="6">
        <f t="shared" ref="R2754:R2817" si="260">E2754/N2754</f>
        <v>39.285714285714285</v>
      </c>
      <c r="S2754" t="str">
        <f t="shared" ref="S2754:S2817" si="261">LEFT(P2754,SEARCH("/",P2754)-1)</f>
        <v>publishing</v>
      </c>
      <c r="T2754" t="str">
        <f t="shared" ref="T2754:T2817" si="262">RIGHT(P2754,LEN(P2754)-SEARCH("/",P2754))</f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si="258"/>
        <v>41147.900729166664</v>
      </c>
      <c r="K2755">
        <v>1343425023</v>
      </c>
      <c r="L2755" s="10">
        <f t="shared" si="259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3">IF(D2755=0,0%,(E2755/D2755))</f>
        <v>0.19</v>
      </c>
      <c r="R2755" s="6">
        <f t="shared" si="260"/>
        <v>47.5</v>
      </c>
      <c r="S2755" t="str">
        <f t="shared" si="261"/>
        <v>publishing</v>
      </c>
      <c r="T2755" t="str">
        <f t="shared" si="262"/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58"/>
        <v>41893.636006944449</v>
      </c>
      <c r="K2756">
        <v>1407856551</v>
      </c>
      <c r="L2756" s="10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3"/>
        <v>0</v>
      </c>
      <c r="R2756" s="6" t="e">
        <f t="shared" si="260"/>
        <v>#DIV/0!</v>
      </c>
      <c r="S2756" t="str">
        <f t="shared" si="261"/>
        <v>publishing</v>
      </c>
      <c r="T2756" t="str">
        <f t="shared" si="262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58"/>
        <v>42102.790821759263</v>
      </c>
      <c r="K2757">
        <v>1425927527</v>
      </c>
      <c r="L2757" s="10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3"/>
        <v>0.52</v>
      </c>
      <c r="R2757" s="6">
        <f t="shared" si="260"/>
        <v>17.333333333333332</v>
      </c>
      <c r="S2757" t="str">
        <f t="shared" si="261"/>
        <v>publishing</v>
      </c>
      <c r="T2757" t="str">
        <f t="shared" si="262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58"/>
        <v>41650.90047453704</v>
      </c>
      <c r="K2758">
        <v>1386884201</v>
      </c>
      <c r="L2758" s="10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3"/>
        <v>0.1048</v>
      </c>
      <c r="R2758" s="6">
        <f t="shared" si="260"/>
        <v>31.757575757575758</v>
      </c>
      <c r="S2758" t="str">
        <f t="shared" si="261"/>
        <v>publishing</v>
      </c>
      <c r="T2758" t="str">
        <f t="shared" si="262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58"/>
        <v>42588.65662037037</v>
      </c>
      <c r="K2759">
        <v>1469202332</v>
      </c>
      <c r="L2759" s="10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3"/>
        <v>6.6666666666666671E-3</v>
      </c>
      <c r="R2759" s="6">
        <f t="shared" si="260"/>
        <v>5</v>
      </c>
      <c r="S2759" t="str">
        <f t="shared" si="261"/>
        <v>publishing</v>
      </c>
      <c r="T2759" t="str">
        <f t="shared" si="262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58"/>
        <v>42653.441932870366</v>
      </c>
      <c r="K2760">
        <v>1474886183</v>
      </c>
      <c r="L2760" s="10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3"/>
        <v>0.11700000000000001</v>
      </c>
      <c r="R2760" s="6">
        <f t="shared" si="260"/>
        <v>39</v>
      </c>
      <c r="S2760" t="str">
        <f t="shared" si="261"/>
        <v>publishing</v>
      </c>
      <c r="T2760" t="str">
        <f t="shared" si="262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58"/>
        <v>42567.36650462963</v>
      </c>
      <c r="K2761">
        <v>1464943666</v>
      </c>
      <c r="L2761" s="10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3"/>
        <v>0.105</v>
      </c>
      <c r="R2761" s="6">
        <f t="shared" si="260"/>
        <v>52.5</v>
      </c>
      <c r="S2761" t="str">
        <f t="shared" si="261"/>
        <v>publishing</v>
      </c>
      <c r="T2761" t="str">
        <f t="shared" si="262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58"/>
        <v>41445.461319444446</v>
      </c>
      <c r="K2762">
        <v>1369134258</v>
      </c>
      <c r="L2762" s="10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3"/>
        <v>0</v>
      </c>
      <c r="R2762" s="6" t="e">
        <f t="shared" si="260"/>
        <v>#DIV/0!</v>
      </c>
      <c r="S2762" t="str">
        <f t="shared" si="261"/>
        <v>publishing</v>
      </c>
      <c r="T2762" t="str">
        <f t="shared" si="262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58"/>
        <v>41277.063576388886</v>
      </c>
      <c r="K2763">
        <v>1354584693</v>
      </c>
      <c r="L2763" s="10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3"/>
        <v>7.1999999999999998E-3</v>
      </c>
      <c r="R2763" s="6">
        <f t="shared" si="260"/>
        <v>9</v>
      </c>
      <c r="S2763" t="str">
        <f t="shared" si="261"/>
        <v>publishing</v>
      </c>
      <c r="T2763" t="str">
        <f t="shared" si="262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58"/>
        <v>40986.995312500003</v>
      </c>
      <c r="K2764">
        <v>1326934395</v>
      </c>
      <c r="L2764" s="10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3"/>
        <v>7.6923076923076927E-3</v>
      </c>
      <c r="R2764" s="6">
        <f t="shared" si="260"/>
        <v>25</v>
      </c>
      <c r="S2764" t="str">
        <f t="shared" si="261"/>
        <v>publishing</v>
      </c>
      <c r="T2764" t="str">
        <f t="shared" si="262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58"/>
        <v>41418.579675925925</v>
      </c>
      <c r="K2765">
        <v>1365515684</v>
      </c>
      <c r="L2765" s="10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3"/>
        <v>2.2842639593908631E-3</v>
      </c>
      <c r="R2765" s="6">
        <f t="shared" si="260"/>
        <v>30</v>
      </c>
      <c r="S2765" t="str">
        <f t="shared" si="261"/>
        <v>publishing</v>
      </c>
      <c r="T2765" t="str">
        <f t="shared" si="262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58"/>
        <v>41059.791666666664</v>
      </c>
      <c r="K2766">
        <v>1335855631</v>
      </c>
      <c r="L2766" s="10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3"/>
        <v>1.125E-2</v>
      </c>
      <c r="R2766" s="6">
        <f t="shared" si="260"/>
        <v>11.25</v>
      </c>
      <c r="S2766" t="str">
        <f t="shared" si="261"/>
        <v>publishing</v>
      </c>
      <c r="T2766" t="str">
        <f t="shared" si="262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58"/>
        <v>41210.579027777778</v>
      </c>
      <c r="K2767">
        <v>1350050028</v>
      </c>
      <c r="L2767" s="10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3"/>
        <v>0</v>
      </c>
      <c r="R2767" s="6" t="e">
        <f t="shared" si="260"/>
        <v>#DIV/0!</v>
      </c>
      <c r="S2767" t="str">
        <f t="shared" si="261"/>
        <v>publishing</v>
      </c>
      <c r="T2767" t="str">
        <f t="shared" si="262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58"/>
        <v>40766.668032407404</v>
      </c>
      <c r="K2768">
        <v>1310486518</v>
      </c>
      <c r="L2768" s="10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3"/>
        <v>0.02</v>
      </c>
      <c r="R2768" s="6">
        <f t="shared" si="260"/>
        <v>25</v>
      </c>
      <c r="S2768" t="str">
        <f t="shared" si="261"/>
        <v>publishing</v>
      </c>
      <c r="T2768" t="str">
        <f t="shared" si="262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58"/>
        <v>42232.958912037036</v>
      </c>
      <c r="K2769">
        <v>1434582050</v>
      </c>
      <c r="L2769" s="10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3"/>
        <v>8.5000000000000006E-3</v>
      </c>
      <c r="R2769" s="6">
        <f t="shared" si="260"/>
        <v>11.333333333333334</v>
      </c>
      <c r="S2769" t="str">
        <f t="shared" si="261"/>
        <v>publishing</v>
      </c>
      <c r="T2769" t="str">
        <f t="shared" si="262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58"/>
        <v>40997.573182870372</v>
      </c>
      <c r="K2770">
        <v>1330440323</v>
      </c>
      <c r="L2770" s="10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3"/>
        <v>0.14314285714285716</v>
      </c>
      <c r="R2770" s="6">
        <f t="shared" si="260"/>
        <v>29.470588235294116</v>
      </c>
      <c r="S2770" t="str">
        <f t="shared" si="261"/>
        <v>publishing</v>
      </c>
      <c r="T2770" t="str">
        <f t="shared" si="262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58"/>
        <v>41795.826273148145</v>
      </c>
      <c r="K2771">
        <v>1397677790</v>
      </c>
      <c r="L2771" s="10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3"/>
        <v>2.5000000000000001E-3</v>
      </c>
      <c r="R2771" s="6">
        <f t="shared" si="260"/>
        <v>1</v>
      </c>
      <c r="S2771" t="str">
        <f t="shared" si="261"/>
        <v>publishing</v>
      </c>
      <c r="T2771" t="str">
        <f t="shared" si="262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58"/>
        <v>41716.663541666669</v>
      </c>
      <c r="K2772">
        <v>1392569730</v>
      </c>
      <c r="L2772" s="10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3"/>
        <v>0.1041125</v>
      </c>
      <c r="R2772" s="6">
        <f t="shared" si="260"/>
        <v>63.098484848484851</v>
      </c>
      <c r="S2772" t="str">
        <f t="shared" si="261"/>
        <v>publishing</v>
      </c>
      <c r="T2772" t="str">
        <f t="shared" si="262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58"/>
        <v>41306.708333333336</v>
      </c>
      <c r="K2773">
        <v>1355489140</v>
      </c>
      <c r="L2773" s="10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3"/>
        <v>0</v>
      </c>
      <c r="R2773" s="6" t="e">
        <f t="shared" si="260"/>
        <v>#DIV/0!</v>
      </c>
      <c r="S2773" t="str">
        <f t="shared" si="261"/>
        <v>publishing</v>
      </c>
      <c r="T2773" t="str">
        <f t="shared" si="262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58"/>
        <v>41552.869143518517</v>
      </c>
      <c r="K2774">
        <v>1379710294</v>
      </c>
      <c r="L2774" s="10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3"/>
        <v>0</v>
      </c>
      <c r="R2774" s="6" t="e">
        <f t="shared" si="260"/>
        <v>#DIV/0!</v>
      </c>
      <c r="S2774" t="str">
        <f t="shared" si="261"/>
        <v>publishing</v>
      </c>
      <c r="T2774" t="str">
        <f t="shared" si="262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58"/>
        <v>42484.86482638889</v>
      </c>
      <c r="K2775">
        <v>1460666721</v>
      </c>
      <c r="L2775" s="10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3"/>
        <v>1.8867924528301887E-3</v>
      </c>
      <c r="R2775" s="6">
        <f t="shared" si="260"/>
        <v>1</v>
      </c>
      <c r="S2775" t="str">
        <f t="shared" si="261"/>
        <v>publishing</v>
      </c>
      <c r="T2775" t="str">
        <f t="shared" si="262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58"/>
        <v>41341.126481481479</v>
      </c>
      <c r="K2776">
        <v>1360119728</v>
      </c>
      <c r="L2776" s="10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3"/>
        <v>0.14249999999999999</v>
      </c>
      <c r="R2776" s="6">
        <f t="shared" si="260"/>
        <v>43.846153846153847</v>
      </c>
      <c r="S2776" t="str">
        <f t="shared" si="261"/>
        <v>publishing</v>
      </c>
      <c r="T2776" t="str">
        <f t="shared" si="262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58"/>
        <v>40893.013356481482</v>
      </c>
      <c r="K2777">
        <v>1321402754</v>
      </c>
      <c r="L2777" s="10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3"/>
        <v>0.03</v>
      </c>
      <c r="R2777" s="6">
        <f t="shared" si="260"/>
        <v>75</v>
      </c>
      <c r="S2777" t="str">
        <f t="shared" si="261"/>
        <v>publishing</v>
      </c>
      <c r="T2777" t="str">
        <f t="shared" si="262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58"/>
        <v>42167.297175925924</v>
      </c>
      <c r="K2778">
        <v>1431414476</v>
      </c>
      <c r="L2778" s="10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3"/>
        <v>7.8809523809523815E-2</v>
      </c>
      <c r="R2778" s="6">
        <f t="shared" si="260"/>
        <v>45.972222222222221</v>
      </c>
      <c r="S2778" t="str">
        <f t="shared" si="261"/>
        <v>publishing</v>
      </c>
      <c r="T2778" t="str">
        <f t="shared" si="262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58"/>
        <v>42202.669027777782</v>
      </c>
      <c r="K2779">
        <v>1434557004</v>
      </c>
      <c r="L2779" s="10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3"/>
        <v>3.3333333333333335E-3</v>
      </c>
      <c r="R2779" s="6">
        <f t="shared" si="260"/>
        <v>10</v>
      </c>
      <c r="S2779" t="str">
        <f t="shared" si="261"/>
        <v>publishing</v>
      </c>
      <c r="T2779" t="str">
        <f t="shared" si="262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58"/>
        <v>41876.978078703702</v>
      </c>
      <c r="K2780">
        <v>1406417306</v>
      </c>
      <c r="L2780" s="10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3"/>
        <v>0.25545454545454543</v>
      </c>
      <c r="R2780" s="6">
        <f t="shared" si="260"/>
        <v>93.666666666666671</v>
      </c>
      <c r="S2780" t="str">
        <f t="shared" si="261"/>
        <v>publishing</v>
      </c>
      <c r="T2780" t="str">
        <f t="shared" si="262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58"/>
        <v>42330.627557870372</v>
      </c>
      <c r="K2781">
        <v>1445609021</v>
      </c>
      <c r="L2781" s="10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3"/>
        <v>2.12E-2</v>
      </c>
      <c r="R2781" s="6">
        <f t="shared" si="260"/>
        <v>53</v>
      </c>
      <c r="S2781" t="str">
        <f t="shared" si="261"/>
        <v>publishing</v>
      </c>
      <c r="T2781" t="str">
        <f t="shared" si="262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58"/>
        <v>42804.447777777779</v>
      </c>
      <c r="K2782">
        <v>1486550688</v>
      </c>
      <c r="L2782" s="10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3"/>
        <v>0</v>
      </c>
      <c r="R2782" s="6" t="e">
        <f t="shared" si="260"/>
        <v>#DIV/0!</v>
      </c>
      <c r="S2782" t="str">
        <f t="shared" si="261"/>
        <v>publishing</v>
      </c>
      <c r="T2782" t="str">
        <f t="shared" si="262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58"/>
        <v>42047.291666666672</v>
      </c>
      <c r="K2783">
        <v>1421274954</v>
      </c>
      <c r="L2783" s="10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3"/>
        <v>1.0528</v>
      </c>
      <c r="R2783" s="6">
        <f t="shared" si="260"/>
        <v>47</v>
      </c>
      <c r="S2783" t="str">
        <f t="shared" si="261"/>
        <v>theater</v>
      </c>
      <c r="T2783" t="str">
        <f t="shared" si="262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58"/>
        <v>42052.207638888889</v>
      </c>
      <c r="K2784">
        <v>1421964718</v>
      </c>
      <c r="L2784" s="10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3"/>
        <v>1.2</v>
      </c>
      <c r="R2784" s="6">
        <f t="shared" si="260"/>
        <v>66.666666666666671</v>
      </c>
      <c r="S2784" t="str">
        <f t="shared" si="261"/>
        <v>theater</v>
      </c>
      <c r="T2784" t="str">
        <f t="shared" si="262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58"/>
        <v>42117.535254629634</v>
      </c>
      <c r="K2785">
        <v>1428583846</v>
      </c>
      <c r="L2785" s="10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3"/>
        <v>1.145</v>
      </c>
      <c r="R2785" s="6">
        <f t="shared" si="260"/>
        <v>18.770491803278688</v>
      </c>
      <c r="S2785" t="str">
        <f t="shared" si="261"/>
        <v>theater</v>
      </c>
      <c r="T2785" t="str">
        <f t="shared" si="262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58"/>
        <v>41941.787534722222</v>
      </c>
      <c r="K2786">
        <v>1412794443</v>
      </c>
      <c r="L2786" s="10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3"/>
        <v>1.19</v>
      </c>
      <c r="R2786" s="6">
        <f t="shared" si="260"/>
        <v>66.111111111111114</v>
      </c>
      <c r="S2786" t="str">
        <f t="shared" si="261"/>
        <v>theater</v>
      </c>
      <c r="T2786" t="str">
        <f t="shared" si="262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58"/>
        <v>42587.875</v>
      </c>
      <c r="K2787">
        <v>1467865967</v>
      </c>
      <c r="L2787" s="10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3"/>
        <v>1.0468</v>
      </c>
      <c r="R2787" s="6">
        <f t="shared" si="260"/>
        <v>36.859154929577464</v>
      </c>
      <c r="S2787" t="str">
        <f t="shared" si="261"/>
        <v>theater</v>
      </c>
      <c r="T2787" t="str">
        <f t="shared" si="262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58"/>
        <v>41829.569212962961</v>
      </c>
      <c r="K2788">
        <v>1403703580</v>
      </c>
      <c r="L2788" s="10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3"/>
        <v>1.1783999999999999</v>
      </c>
      <c r="R2788" s="6">
        <f t="shared" si="260"/>
        <v>39.810810810810814</v>
      </c>
      <c r="S2788" t="str">
        <f t="shared" si="261"/>
        <v>theater</v>
      </c>
      <c r="T2788" t="str">
        <f t="shared" si="262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58"/>
        <v>41838.198518518519</v>
      </c>
      <c r="K2789">
        <v>1403066752</v>
      </c>
      <c r="L2789" s="10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3"/>
        <v>1.1970000000000001</v>
      </c>
      <c r="R2789" s="6">
        <f t="shared" si="260"/>
        <v>31.5</v>
      </c>
      <c r="S2789" t="str">
        <f t="shared" si="261"/>
        <v>theater</v>
      </c>
      <c r="T2789" t="str">
        <f t="shared" si="262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58"/>
        <v>42580.701886574068</v>
      </c>
      <c r="K2790">
        <v>1467219043</v>
      </c>
      <c r="L2790" s="10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3"/>
        <v>1.0249999999999999</v>
      </c>
      <c r="R2790" s="6">
        <f t="shared" si="260"/>
        <v>102.5</v>
      </c>
      <c r="S2790" t="str">
        <f t="shared" si="261"/>
        <v>theater</v>
      </c>
      <c r="T2790" t="str">
        <f t="shared" si="262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58"/>
        <v>42075.166666666672</v>
      </c>
      <c r="K2791">
        <v>1424477934</v>
      </c>
      <c r="L2791" s="10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3"/>
        <v>1.0116666666666667</v>
      </c>
      <c r="R2791" s="6">
        <f t="shared" si="260"/>
        <v>126.45833333333333</v>
      </c>
      <c r="S2791" t="str">
        <f t="shared" si="261"/>
        <v>theater</v>
      </c>
      <c r="T2791" t="str">
        <f t="shared" si="262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58"/>
        <v>42046.938692129625</v>
      </c>
      <c r="K2792">
        <v>1421101903</v>
      </c>
      <c r="L2792" s="10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3"/>
        <v>1.0533333333333332</v>
      </c>
      <c r="R2792" s="6">
        <f t="shared" si="260"/>
        <v>47.878787878787875</v>
      </c>
      <c r="S2792" t="str">
        <f t="shared" si="261"/>
        <v>theater</v>
      </c>
      <c r="T2792" t="str">
        <f t="shared" si="262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58"/>
        <v>42622.166666666672</v>
      </c>
      <c r="K2793">
        <v>1470778559</v>
      </c>
      <c r="L2793" s="10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3"/>
        <v>1.0249999999999999</v>
      </c>
      <c r="R2793" s="6">
        <f t="shared" si="260"/>
        <v>73.214285714285708</v>
      </c>
      <c r="S2793" t="str">
        <f t="shared" si="261"/>
        <v>theater</v>
      </c>
      <c r="T2793" t="str">
        <f t="shared" si="262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58"/>
        <v>42228.231006944443</v>
      </c>
      <c r="K2794">
        <v>1435469559</v>
      </c>
      <c r="L2794" s="10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3"/>
        <v>1.0760000000000001</v>
      </c>
      <c r="R2794" s="6">
        <f t="shared" si="260"/>
        <v>89.666666666666671</v>
      </c>
      <c r="S2794" t="str">
        <f t="shared" si="261"/>
        <v>theater</v>
      </c>
      <c r="T2794" t="str">
        <f t="shared" si="262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58"/>
        <v>42206.419039351851</v>
      </c>
      <c r="K2795">
        <v>1434881005</v>
      </c>
      <c r="L2795" s="10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3"/>
        <v>1.105675</v>
      </c>
      <c r="R2795" s="6">
        <f t="shared" si="260"/>
        <v>151.4623287671233</v>
      </c>
      <c r="S2795" t="str">
        <f t="shared" si="261"/>
        <v>theater</v>
      </c>
      <c r="T2795" t="str">
        <f t="shared" si="262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58"/>
        <v>42432.791666666672</v>
      </c>
      <c r="K2796">
        <v>1455640559</v>
      </c>
      <c r="L2796" s="10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3"/>
        <v>1.5</v>
      </c>
      <c r="R2796" s="6">
        <f t="shared" si="260"/>
        <v>25</v>
      </c>
      <c r="S2796" t="str">
        <f t="shared" si="261"/>
        <v>theater</v>
      </c>
      <c r="T2796" t="str">
        <f t="shared" si="262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58"/>
        <v>41796.958333333336</v>
      </c>
      <c r="K2797">
        <v>1400675841</v>
      </c>
      <c r="L2797" s="10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3"/>
        <v>1.0428571428571429</v>
      </c>
      <c r="R2797" s="6">
        <f t="shared" si="260"/>
        <v>36.5</v>
      </c>
      <c r="S2797" t="str">
        <f t="shared" si="261"/>
        <v>theater</v>
      </c>
      <c r="T2797" t="str">
        <f t="shared" si="262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58"/>
        <v>41825.528101851851</v>
      </c>
      <c r="K2798">
        <v>1401972028</v>
      </c>
      <c r="L2798" s="10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3"/>
        <v>1.155</v>
      </c>
      <c r="R2798" s="6">
        <f t="shared" si="260"/>
        <v>44</v>
      </c>
      <c r="S2798" t="str">
        <f t="shared" si="261"/>
        <v>theater</v>
      </c>
      <c r="T2798" t="str">
        <f t="shared" si="262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58"/>
        <v>41828.94027777778</v>
      </c>
      <c r="K2799">
        <v>1402266840</v>
      </c>
      <c r="L2799" s="10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3"/>
        <v>1.02645125</v>
      </c>
      <c r="R2799" s="6">
        <f t="shared" si="260"/>
        <v>87.357553191489373</v>
      </c>
      <c r="S2799" t="str">
        <f t="shared" si="261"/>
        <v>theater</v>
      </c>
      <c r="T2799" t="str">
        <f t="shared" si="262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58"/>
        <v>42216.666666666672</v>
      </c>
      <c r="K2800">
        <v>1437063121</v>
      </c>
      <c r="L2800" s="10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3"/>
        <v>1.014</v>
      </c>
      <c r="R2800" s="6">
        <f t="shared" si="260"/>
        <v>36.474820143884891</v>
      </c>
      <c r="S2800" t="str">
        <f t="shared" si="261"/>
        <v>theater</v>
      </c>
      <c r="T2800" t="str">
        <f t="shared" si="262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58"/>
        <v>42538.666666666672</v>
      </c>
      <c r="K2801">
        <v>1463466070</v>
      </c>
      <c r="L2801" s="10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3"/>
        <v>1.1663479999999999</v>
      </c>
      <c r="R2801" s="6">
        <f t="shared" si="260"/>
        <v>44.859538461538463</v>
      </c>
      <c r="S2801" t="str">
        <f t="shared" si="261"/>
        <v>theater</v>
      </c>
      <c r="T2801" t="str">
        <f t="shared" si="262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58"/>
        <v>42008.552847222221</v>
      </c>
      <c r="K2802">
        <v>1415193366</v>
      </c>
      <c r="L2802" s="10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3"/>
        <v>1.33</v>
      </c>
      <c r="R2802" s="6">
        <f t="shared" si="260"/>
        <v>42.903225806451616</v>
      </c>
      <c r="S2802" t="str">
        <f t="shared" si="261"/>
        <v>theater</v>
      </c>
      <c r="T2802" t="str">
        <f t="shared" si="262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58"/>
        <v>41922.458333333336</v>
      </c>
      <c r="K2803">
        <v>1411019409</v>
      </c>
      <c r="L2803" s="10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3"/>
        <v>1.3320000000000001</v>
      </c>
      <c r="R2803" s="6">
        <f t="shared" si="260"/>
        <v>51.230769230769234</v>
      </c>
      <c r="S2803" t="str">
        <f t="shared" si="261"/>
        <v>theater</v>
      </c>
      <c r="T2803" t="str">
        <f t="shared" si="262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58"/>
        <v>42222.64707175926</v>
      </c>
      <c r="K2804">
        <v>1436283107</v>
      </c>
      <c r="L2804" s="10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3"/>
        <v>1.0183333333333333</v>
      </c>
      <c r="R2804" s="6">
        <f t="shared" si="260"/>
        <v>33.944444444444443</v>
      </c>
      <c r="S2804" t="str">
        <f t="shared" si="261"/>
        <v>theater</v>
      </c>
      <c r="T2804" t="str">
        <f t="shared" si="262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58"/>
        <v>42201</v>
      </c>
      <c r="K2805">
        <v>1433295276</v>
      </c>
      <c r="L2805" s="10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3"/>
        <v>1.2795000000000001</v>
      </c>
      <c r="R2805" s="6">
        <f t="shared" si="260"/>
        <v>90.744680851063833</v>
      </c>
      <c r="S2805" t="str">
        <f t="shared" si="261"/>
        <v>theater</v>
      </c>
      <c r="T2805" t="str">
        <f t="shared" si="262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58"/>
        <v>41911.453587962962</v>
      </c>
      <c r="K2806">
        <v>1409395990</v>
      </c>
      <c r="L2806" s="10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3"/>
        <v>1.1499999999999999</v>
      </c>
      <c r="R2806" s="6">
        <f t="shared" si="260"/>
        <v>50</v>
      </c>
      <c r="S2806" t="str">
        <f t="shared" si="261"/>
        <v>theater</v>
      </c>
      <c r="T2806" t="str">
        <f t="shared" si="262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58"/>
        <v>42238.505474537036</v>
      </c>
      <c r="K2807">
        <v>1438085273</v>
      </c>
      <c r="L2807" s="10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3"/>
        <v>1.1000000000000001</v>
      </c>
      <c r="R2807" s="6">
        <f t="shared" si="260"/>
        <v>24.444444444444443</v>
      </c>
      <c r="S2807" t="str">
        <f t="shared" si="261"/>
        <v>theater</v>
      </c>
      <c r="T2807" t="str">
        <f t="shared" si="262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58"/>
        <v>42221.458333333328</v>
      </c>
      <c r="K2808">
        <v>1435645490</v>
      </c>
      <c r="L2808" s="10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3"/>
        <v>1.121</v>
      </c>
      <c r="R2808" s="6">
        <f t="shared" si="260"/>
        <v>44.25</v>
      </c>
      <c r="S2808" t="str">
        <f t="shared" si="261"/>
        <v>theater</v>
      </c>
      <c r="T2808" t="str">
        <f t="shared" si="262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58"/>
        <v>42184.873124999998</v>
      </c>
      <c r="K2809">
        <v>1433019438</v>
      </c>
      <c r="L2809" s="10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3"/>
        <v>1.26</v>
      </c>
      <c r="R2809" s="6">
        <f t="shared" si="260"/>
        <v>67.741935483870961</v>
      </c>
      <c r="S2809" t="str">
        <f t="shared" si="261"/>
        <v>theater</v>
      </c>
      <c r="T2809" t="str">
        <f t="shared" si="262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58"/>
        <v>42238.84646990741</v>
      </c>
      <c r="K2810">
        <v>1437682735</v>
      </c>
      <c r="L2810" s="10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3"/>
        <v>1.0024444444444445</v>
      </c>
      <c r="R2810" s="6">
        <f t="shared" si="260"/>
        <v>65.376811594202906</v>
      </c>
      <c r="S2810" t="str">
        <f t="shared" si="261"/>
        <v>theater</v>
      </c>
      <c r="T2810" t="str">
        <f t="shared" si="262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58"/>
        <v>42459.610416666663</v>
      </c>
      <c r="K2811">
        <v>1458647725</v>
      </c>
      <c r="L2811" s="10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3"/>
        <v>1.024</v>
      </c>
      <c r="R2811" s="6">
        <f t="shared" si="260"/>
        <v>121.9047619047619</v>
      </c>
      <c r="S2811" t="str">
        <f t="shared" si="261"/>
        <v>theater</v>
      </c>
      <c r="T2811" t="str">
        <f t="shared" si="262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58"/>
        <v>41791.165972222225</v>
      </c>
      <c r="K2812">
        <v>1398828064</v>
      </c>
      <c r="L2812" s="10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3"/>
        <v>1.0820000000000001</v>
      </c>
      <c r="R2812" s="6">
        <f t="shared" si="260"/>
        <v>47.456140350877192</v>
      </c>
      <c r="S2812" t="str">
        <f t="shared" si="261"/>
        <v>theater</v>
      </c>
      <c r="T2812" t="str">
        <f t="shared" si="262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58"/>
        <v>42058.496562500004</v>
      </c>
      <c r="K2813">
        <v>1422100503</v>
      </c>
      <c r="L2813" s="10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3"/>
        <v>1.0026999999999999</v>
      </c>
      <c r="R2813" s="6">
        <f t="shared" si="260"/>
        <v>92.842592592592595</v>
      </c>
      <c r="S2813" t="str">
        <f t="shared" si="261"/>
        <v>theater</v>
      </c>
      <c r="T2813" t="str">
        <f t="shared" si="262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58"/>
        <v>42100.166666666672</v>
      </c>
      <c r="K2814">
        <v>1424368298</v>
      </c>
      <c r="L2814" s="10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3"/>
        <v>1.133</v>
      </c>
      <c r="R2814" s="6">
        <f t="shared" si="260"/>
        <v>68.253012048192772</v>
      </c>
      <c r="S2814" t="str">
        <f t="shared" si="261"/>
        <v>theater</v>
      </c>
      <c r="T2814" t="str">
        <f t="shared" si="262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58"/>
        <v>42718.742604166662</v>
      </c>
      <c r="K2815">
        <v>1479577761</v>
      </c>
      <c r="L2815" s="10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3"/>
        <v>1.2757571428571428</v>
      </c>
      <c r="R2815" s="6">
        <f t="shared" si="260"/>
        <v>37.209583333333335</v>
      </c>
      <c r="S2815" t="str">
        <f t="shared" si="261"/>
        <v>theater</v>
      </c>
      <c r="T2815" t="str">
        <f t="shared" si="262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58"/>
        <v>42133.399479166663</v>
      </c>
      <c r="K2816">
        <v>1428572115</v>
      </c>
      <c r="L2816" s="10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3"/>
        <v>1.0773333333333333</v>
      </c>
      <c r="R2816" s="6">
        <f t="shared" si="260"/>
        <v>25.25</v>
      </c>
      <c r="S2816" t="str">
        <f t="shared" si="261"/>
        <v>theater</v>
      </c>
      <c r="T2816" t="str">
        <f t="shared" si="262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58"/>
        <v>42589.776724537034</v>
      </c>
      <c r="K2817">
        <v>1468003109</v>
      </c>
      <c r="L2817" s="10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3"/>
        <v>2.42</v>
      </c>
      <c r="R2817" s="6">
        <f t="shared" si="260"/>
        <v>43.214285714285715</v>
      </c>
      <c r="S2817" t="str">
        <f t="shared" si="261"/>
        <v>theater</v>
      </c>
      <c r="T2817" t="str">
        <f t="shared" si="262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ref="J2818:J2881" si="264">(((I2818/60)/60)/24)+DATE(1970,1,1)</f>
        <v>42218.666666666672</v>
      </c>
      <c r="K2818">
        <v>1435921992</v>
      </c>
      <c r="L2818" s="10">
        <f t="shared" ref="L2818:L2881" si="265">(((K2818/60)/60)/24)+DATE(1970,1,1)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3"/>
        <v>1.4156666666666666</v>
      </c>
      <c r="R2818" s="6">
        <f t="shared" ref="R2818:R2881" si="266">E2818/N2818</f>
        <v>25.130177514792898</v>
      </c>
      <c r="S2818" t="str">
        <f t="shared" ref="S2818:S2881" si="267">LEFT(P2818,SEARCH("/",P2818)-1)</f>
        <v>theater</v>
      </c>
      <c r="T2818" t="str">
        <f t="shared" ref="T2818:T2881" si="268">RIGHT(P2818,LEN(P2818)-SEARCH("/",P2818))</f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si="264"/>
        <v>42063.634976851856</v>
      </c>
      <c r="K2819">
        <v>1421680462</v>
      </c>
      <c r="L2819" s="10">
        <f t="shared" si="265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9">IF(D2819=0,0%,(E2819/D2819))</f>
        <v>1.3</v>
      </c>
      <c r="R2819" s="6">
        <f t="shared" si="266"/>
        <v>23.636363636363637</v>
      </c>
      <c r="S2819" t="str">
        <f t="shared" si="267"/>
        <v>theater</v>
      </c>
      <c r="T2819" t="str">
        <f t="shared" si="268"/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4"/>
        <v>42270.598217592589</v>
      </c>
      <c r="K2820">
        <v>1441290086</v>
      </c>
      <c r="L2820" s="10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9"/>
        <v>1.0603</v>
      </c>
      <c r="R2820" s="6">
        <f t="shared" si="266"/>
        <v>103.95098039215686</v>
      </c>
      <c r="S2820" t="str">
        <f t="shared" si="267"/>
        <v>theater</v>
      </c>
      <c r="T2820" t="str">
        <f t="shared" si="268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4"/>
        <v>42169.525567129633</v>
      </c>
      <c r="K2821">
        <v>1431693409</v>
      </c>
      <c r="L2821" s="10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9"/>
        <v>1.048</v>
      </c>
      <c r="R2821" s="6">
        <f t="shared" si="266"/>
        <v>50.384615384615387</v>
      </c>
      <c r="S2821" t="str">
        <f t="shared" si="267"/>
        <v>theater</v>
      </c>
      <c r="T2821" t="str">
        <f t="shared" si="268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4"/>
        <v>42426</v>
      </c>
      <c r="K2822">
        <v>1454337589</v>
      </c>
      <c r="L2822" s="10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9"/>
        <v>1.36</v>
      </c>
      <c r="R2822" s="6">
        <f t="shared" si="266"/>
        <v>13.6</v>
      </c>
      <c r="S2822" t="str">
        <f t="shared" si="267"/>
        <v>theater</v>
      </c>
      <c r="T2822" t="str">
        <f t="shared" si="268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4"/>
        <v>41905.922858796301</v>
      </c>
      <c r="K2823">
        <v>1408918135</v>
      </c>
      <c r="L2823" s="10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9"/>
        <v>1</v>
      </c>
      <c r="R2823" s="6">
        <f t="shared" si="266"/>
        <v>28.571428571428573</v>
      </c>
      <c r="S2823" t="str">
        <f t="shared" si="267"/>
        <v>theater</v>
      </c>
      <c r="T2823" t="str">
        <f t="shared" si="268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4"/>
        <v>42090.642268518524</v>
      </c>
      <c r="K2824">
        <v>1424881492</v>
      </c>
      <c r="L2824" s="10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9"/>
        <v>1</v>
      </c>
      <c r="R2824" s="6">
        <f t="shared" si="266"/>
        <v>63.829787234042556</v>
      </c>
      <c r="S2824" t="str">
        <f t="shared" si="267"/>
        <v>theater</v>
      </c>
      <c r="T2824" t="str">
        <f t="shared" si="268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4"/>
        <v>42094.957638888889</v>
      </c>
      <c r="K2825">
        <v>1425428206</v>
      </c>
      <c r="L2825" s="10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9"/>
        <v>1.24</v>
      </c>
      <c r="R2825" s="6">
        <f t="shared" si="266"/>
        <v>8.8571428571428577</v>
      </c>
      <c r="S2825" t="str">
        <f t="shared" si="267"/>
        <v>theater</v>
      </c>
      <c r="T2825" t="str">
        <f t="shared" si="268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4"/>
        <v>42168.071527777778</v>
      </c>
      <c r="K2826">
        <v>1431412196</v>
      </c>
      <c r="L2826" s="10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9"/>
        <v>1.1692307692307693</v>
      </c>
      <c r="R2826" s="6">
        <f t="shared" si="266"/>
        <v>50.666666666666664</v>
      </c>
      <c r="S2826" t="str">
        <f t="shared" si="267"/>
        <v>theater</v>
      </c>
      <c r="T2826" t="str">
        <f t="shared" si="268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4"/>
        <v>42342.792662037042</v>
      </c>
      <c r="K2827">
        <v>1446663686</v>
      </c>
      <c r="L2827" s="10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9"/>
        <v>1.0333333333333334</v>
      </c>
      <c r="R2827" s="6">
        <f t="shared" si="266"/>
        <v>60.784313725490193</v>
      </c>
      <c r="S2827" t="str">
        <f t="shared" si="267"/>
        <v>theater</v>
      </c>
      <c r="T2827" t="str">
        <f t="shared" si="268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4"/>
        <v>42195.291666666672</v>
      </c>
      <c r="K2828">
        <v>1434415812</v>
      </c>
      <c r="L2828" s="10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9"/>
        <v>1.0774999999999999</v>
      </c>
      <c r="R2828" s="6">
        <f t="shared" si="266"/>
        <v>113.42105263157895</v>
      </c>
      <c r="S2828" t="str">
        <f t="shared" si="267"/>
        <v>theater</v>
      </c>
      <c r="T2828" t="str">
        <f t="shared" si="268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4"/>
        <v>42524.6875</v>
      </c>
      <c r="K2829">
        <v>1462379066</v>
      </c>
      <c r="L2829" s="10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9"/>
        <v>1.2024999999999999</v>
      </c>
      <c r="R2829" s="6">
        <f t="shared" si="266"/>
        <v>104.56521739130434</v>
      </c>
      <c r="S2829" t="str">
        <f t="shared" si="267"/>
        <v>theater</v>
      </c>
      <c r="T2829" t="str">
        <f t="shared" si="268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4"/>
        <v>42279.958333333328</v>
      </c>
      <c r="K2830">
        <v>1441606869</v>
      </c>
      <c r="L2830" s="10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9"/>
        <v>1.0037894736842106</v>
      </c>
      <c r="R2830" s="6">
        <f t="shared" si="266"/>
        <v>98.30927835051547</v>
      </c>
      <c r="S2830" t="str">
        <f t="shared" si="267"/>
        <v>theater</v>
      </c>
      <c r="T2830" t="str">
        <f t="shared" si="268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4"/>
        <v>42523.434236111112</v>
      </c>
      <c r="K2831">
        <v>1462443918</v>
      </c>
      <c r="L2831" s="10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9"/>
        <v>1.0651999999999999</v>
      </c>
      <c r="R2831" s="6">
        <f t="shared" si="266"/>
        <v>35.039473684210527</v>
      </c>
      <c r="S2831" t="str">
        <f t="shared" si="267"/>
        <v>theater</v>
      </c>
      <c r="T2831" t="str">
        <f t="shared" si="268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4"/>
        <v>41771.165972222225</v>
      </c>
      <c r="K2832">
        <v>1398802148</v>
      </c>
      <c r="L2832" s="10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9"/>
        <v>1</v>
      </c>
      <c r="R2832" s="6">
        <f t="shared" si="266"/>
        <v>272.72727272727275</v>
      </c>
      <c r="S2832" t="str">
        <f t="shared" si="267"/>
        <v>theater</v>
      </c>
      <c r="T2832" t="str">
        <f t="shared" si="268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4"/>
        <v>42201.824884259258</v>
      </c>
      <c r="K2833">
        <v>1434484070</v>
      </c>
      <c r="L2833" s="10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9"/>
        <v>1.1066666666666667</v>
      </c>
      <c r="R2833" s="6">
        <f t="shared" si="266"/>
        <v>63.846153846153847</v>
      </c>
      <c r="S2833" t="str">
        <f t="shared" si="267"/>
        <v>theater</v>
      </c>
      <c r="T2833" t="str">
        <f t="shared" si="268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4"/>
        <v>41966.916666666672</v>
      </c>
      <c r="K2834">
        <v>1414342894</v>
      </c>
      <c r="L2834" s="10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9"/>
        <v>1.1471959999999999</v>
      </c>
      <c r="R2834" s="6">
        <f t="shared" si="266"/>
        <v>30.189368421052631</v>
      </c>
      <c r="S2834" t="str">
        <f t="shared" si="267"/>
        <v>theater</v>
      </c>
      <c r="T2834" t="str">
        <f t="shared" si="268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4"/>
        <v>42288.083333333328</v>
      </c>
      <c r="K2835">
        <v>1442804633</v>
      </c>
      <c r="L2835" s="10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9"/>
        <v>1.0825925925925926</v>
      </c>
      <c r="R2835" s="6">
        <f t="shared" si="266"/>
        <v>83.51428571428572</v>
      </c>
      <c r="S2835" t="str">
        <f t="shared" si="267"/>
        <v>theater</v>
      </c>
      <c r="T2835" t="str">
        <f t="shared" si="268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4"/>
        <v>42034.959837962961</v>
      </c>
      <c r="K2836">
        <v>1421362930</v>
      </c>
      <c r="L2836" s="10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9"/>
        <v>1.7</v>
      </c>
      <c r="R2836" s="6">
        <f t="shared" si="266"/>
        <v>64.761904761904759</v>
      </c>
      <c r="S2836" t="str">
        <f t="shared" si="267"/>
        <v>theater</v>
      </c>
      <c r="T2836" t="str">
        <f t="shared" si="268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4"/>
        <v>42343</v>
      </c>
      <c r="K2837">
        <v>1446742417</v>
      </c>
      <c r="L2837" s="10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9"/>
        <v>1.8709899999999999</v>
      </c>
      <c r="R2837" s="6">
        <f t="shared" si="266"/>
        <v>20.118172043010752</v>
      </c>
      <c r="S2837" t="str">
        <f t="shared" si="267"/>
        <v>theater</v>
      </c>
      <c r="T2837" t="str">
        <f t="shared" si="268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4"/>
        <v>42784.207638888889</v>
      </c>
      <c r="K2838">
        <v>1484115418</v>
      </c>
      <c r="L2838" s="10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9"/>
        <v>1.0777777777777777</v>
      </c>
      <c r="R2838" s="6">
        <f t="shared" si="266"/>
        <v>44.090909090909093</v>
      </c>
      <c r="S2838" t="str">
        <f t="shared" si="267"/>
        <v>theater</v>
      </c>
      <c r="T2838" t="str">
        <f t="shared" si="268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4"/>
        <v>42347.950046296297</v>
      </c>
      <c r="K2839">
        <v>1446241684</v>
      </c>
      <c r="L2839" s="10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9"/>
        <v>1</v>
      </c>
      <c r="R2839" s="6">
        <f t="shared" si="266"/>
        <v>40.476190476190474</v>
      </c>
      <c r="S2839" t="str">
        <f t="shared" si="267"/>
        <v>theater</v>
      </c>
      <c r="T2839" t="str">
        <f t="shared" si="268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4"/>
        <v>41864.916666666664</v>
      </c>
      <c r="K2840">
        <v>1406039696</v>
      </c>
      <c r="L2840" s="10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9"/>
        <v>1.2024999999999999</v>
      </c>
      <c r="R2840" s="6">
        <f t="shared" si="266"/>
        <v>44.537037037037038</v>
      </c>
      <c r="S2840" t="str">
        <f t="shared" si="267"/>
        <v>theater</v>
      </c>
      <c r="T2840" t="str">
        <f t="shared" si="268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4"/>
        <v>41876.207638888889</v>
      </c>
      <c r="K2841">
        <v>1406958354</v>
      </c>
      <c r="L2841" s="10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9"/>
        <v>1.1142857142857143</v>
      </c>
      <c r="R2841" s="6">
        <f t="shared" si="266"/>
        <v>125.80645161290323</v>
      </c>
      <c r="S2841" t="str">
        <f t="shared" si="267"/>
        <v>theater</v>
      </c>
      <c r="T2841" t="str">
        <f t="shared" si="268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4"/>
        <v>42081.708333333328</v>
      </c>
      <c r="K2842">
        <v>1424825479</v>
      </c>
      <c r="L2842" s="10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9"/>
        <v>1.04</v>
      </c>
      <c r="R2842" s="6">
        <f t="shared" si="266"/>
        <v>19.696969696969695</v>
      </c>
      <c r="S2842" t="str">
        <f t="shared" si="267"/>
        <v>theater</v>
      </c>
      <c r="T2842" t="str">
        <f t="shared" si="268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4"/>
        <v>42351.781215277777</v>
      </c>
      <c r="K2843">
        <v>1444844697</v>
      </c>
      <c r="L2843" s="10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9"/>
        <v>0.01</v>
      </c>
      <c r="R2843" s="6">
        <f t="shared" si="266"/>
        <v>10</v>
      </c>
      <c r="S2843" t="str">
        <f t="shared" si="267"/>
        <v>theater</v>
      </c>
      <c r="T2843" t="str">
        <f t="shared" si="268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4"/>
        <v>41811.458333333336</v>
      </c>
      <c r="K2844">
        <v>1401058295</v>
      </c>
      <c r="L2844" s="10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9"/>
        <v>0</v>
      </c>
      <c r="R2844" s="6" t="e">
        <f t="shared" si="266"/>
        <v>#DIV/0!</v>
      </c>
      <c r="S2844" t="str">
        <f t="shared" si="267"/>
        <v>theater</v>
      </c>
      <c r="T2844" t="str">
        <f t="shared" si="268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4"/>
        <v>42534.166666666672</v>
      </c>
      <c r="K2845">
        <v>1462210950</v>
      </c>
      <c r="L2845" s="10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9"/>
        <v>0</v>
      </c>
      <c r="R2845" s="6" t="e">
        <f t="shared" si="266"/>
        <v>#DIV/0!</v>
      </c>
      <c r="S2845" t="str">
        <f t="shared" si="267"/>
        <v>theater</v>
      </c>
      <c r="T2845" t="str">
        <f t="shared" si="268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4"/>
        <v>42739.546064814815</v>
      </c>
      <c r="K2846">
        <v>1480943180</v>
      </c>
      <c r="L2846" s="10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9"/>
        <v>5.4545454545454543E-2</v>
      </c>
      <c r="R2846" s="6">
        <f t="shared" si="266"/>
        <v>30</v>
      </c>
      <c r="S2846" t="str">
        <f t="shared" si="267"/>
        <v>theater</v>
      </c>
      <c r="T2846" t="str">
        <f t="shared" si="268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4"/>
        <v>42163.016585648147</v>
      </c>
      <c r="K2847">
        <v>1428539033</v>
      </c>
      <c r="L2847" s="10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9"/>
        <v>0.31546666666666667</v>
      </c>
      <c r="R2847" s="6">
        <f t="shared" si="266"/>
        <v>60.666666666666664</v>
      </c>
      <c r="S2847" t="str">
        <f t="shared" si="267"/>
        <v>theater</v>
      </c>
      <c r="T2847" t="str">
        <f t="shared" si="268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4"/>
        <v>42153.692060185189</v>
      </c>
      <c r="K2848">
        <v>1429029394</v>
      </c>
      <c r="L2848" s="10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9"/>
        <v>0</v>
      </c>
      <c r="R2848" s="6" t="e">
        <f t="shared" si="266"/>
        <v>#DIV/0!</v>
      </c>
      <c r="S2848" t="str">
        <f t="shared" si="267"/>
        <v>theater</v>
      </c>
      <c r="T2848" t="str">
        <f t="shared" si="268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4"/>
        <v>42513.806307870371</v>
      </c>
      <c r="K2849">
        <v>1458847265</v>
      </c>
      <c r="L2849" s="10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9"/>
        <v>0</v>
      </c>
      <c r="R2849" s="6" t="e">
        <f t="shared" si="266"/>
        <v>#DIV/0!</v>
      </c>
      <c r="S2849" t="str">
        <f t="shared" si="267"/>
        <v>theater</v>
      </c>
      <c r="T2849" t="str">
        <f t="shared" si="268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4"/>
        <v>42153.648831018523</v>
      </c>
      <c r="K2850">
        <v>1430321659</v>
      </c>
      <c r="L2850" s="10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9"/>
        <v>2E-3</v>
      </c>
      <c r="R2850" s="6">
        <f t="shared" si="266"/>
        <v>23.333333333333332</v>
      </c>
      <c r="S2850" t="str">
        <f t="shared" si="267"/>
        <v>theater</v>
      </c>
      <c r="T2850" t="str">
        <f t="shared" si="268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4"/>
        <v>42483.428240740745</v>
      </c>
      <c r="K2851">
        <v>1458814600</v>
      </c>
      <c r="L2851" s="10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9"/>
        <v>0.01</v>
      </c>
      <c r="R2851" s="6">
        <f t="shared" si="266"/>
        <v>5</v>
      </c>
      <c r="S2851" t="str">
        <f t="shared" si="267"/>
        <v>theater</v>
      </c>
      <c r="T2851" t="str">
        <f t="shared" si="268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4"/>
        <v>41888.007071759261</v>
      </c>
      <c r="K2852">
        <v>1407370211</v>
      </c>
      <c r="L2852" s="10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9"/>
        <v>3.8875E-2</v>
      </c>
      <c r="R2852" s="6">
        <f t="shared" si="266"/>
        <v>23.923076923076923</v>
      </c>
      <c r="S2852" t="str">
        <f t="shared" si="267"/>
        <v>theater</v>
      </c>
      <c r="T2852" t="str">
        <f t="shared" si="268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4"/>
        <v>42398.970138888893</v>
      </c>
      <c r="K2853">
        <v>1453334629</v>
      </c>
      <c r="L2853" s="10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9"/>
        <v>0</v>
      </c>
      <c r="R2853" s="6" t="e">
        <f t="shared" si="266"/>
        <v>#DIV/0!</v>
      </c>
      <c r="S2853" t="str">
        <f t="shared" si="267"/>
        <v>theater</v>
      </c>
      <c r="T2853" t="str">
        <f t="shared" si="268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4"/>
        <v>41811.045173611114</v>
      </c>
      <c r="K2854">
        <v>1400720703</v>
      </c>
      <c r="L2854" s="10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9"/>
        <v>1.9E-2</v>
      </c>
      <c r="R2854" s="6">
        <f t="shared" si="266"/>
        <v>15.833333333333334</v>
      </c>
      <c r="S2854" t="str">
        <f t="shared" si="267"/>
        <v>theater</v>
      </c>
      <c r="T2854" t="str">
        <f t="shared" si="268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4"/>
        <v>41896.190937499996</v>
      </c>
      <c r="K2855">
        <v>1405485297</v>
      </c>
      <c r="L2855" s="10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9"/>
        <v>0</v>
      </c>
      <c r="R2855" s="6" t="e">
        <f t="shared" si="266"/>
        <v>#DIV/0!</v>
      </c>
      <c r="S2855" t="str">
        <f t="shared" si="267"/>
        <v>theater</v>
      </c>
      <c r="T2855" t="str">
        <f t="shared" si="268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4"/>
        <v>42131.71665509259</v>
      </c>
      <c r="K2856">
        <v>1429290719</v>
      </c>
      <c r="L2856" s="10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9"/>
        <v>0.41699999999999998</v>
      </c>
      <c r="R2856" s="6">
        <f t="shared" si="266"/>
        <v>29.785714285714285</v>
      </c>
      <c r="S2856" t="str">
        <f t="shared" si="267"/>
        <v>theater</v>
      </c>
      <c r="T2856" t="str">
        <f t="shared" si="268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4"/>
        <v>42398.981944444444</v>
      </c>
      <c r="K2857">
        <v>1451607071</v>
      </c>
      <c r="L2857" s="10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9"/>
        <v>0.5</v>
      </c>
      <c r="R2857" s="6">
        <f t="shared" si="266"/>
        <v>60</v>
      </c>
      <c r="S2857" t="str">
        <f t="shared" si="267"/>
        <v>theater</v>
      </c>
      <c r="T2857" t="str">
        <f t="shared" si="268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4"/>
        <v>42224.898611111115</v>
      </c>
      <c r="K2858">
        <v>1433897647</v>
      </c>
      <c r="L2858" s="10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9"/>
        <v>4.8666666666666664E-2</v>
      </c>
      <c r="R2858" s="6">
        <f t="shared" si="266"/>
        <v>24.333333333333332</v>
      </c>
      <c r="S2858" t="str">
        <f t="shared" si="267"/>
        <v>theater</v>
      </c>
      <c r="T2858" t="str">
        <f t="shared" si="268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4"/>
        <v>42786.75</v>
      </c>
      <c r="K2859">
        <v>1482444295</v>
      </c>
      <c r="L2859" s="10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9"/>
        <v>0.19736842105263158</v>
      </c>
      <c r="R2859" s="6">
        <f t="shared" si="266"/>
        <v>500</v>
      </c>
      <c r="S2859" t="str">
        <f t="shared" si="267"/>
        <v>theater</v>
      </c>
      <c r="T2859" t="str">
        <f t="shared" si="268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4"/>
        <v>41978.477777777778</v>
      </c>
      <c r="K2860">
        <v>1415711095</v>
      </c>
      <c r="L2860" s="10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9"/>
        <v>0</v>
      </c>
      <c r="R2860" s="6" t="e">
        <f t="shared" si="266"/>
        <v>#DIV/0!</v>
      </c>
      <c r="S2860" t="str">
        <f t="shared" si="267"/>
        <v>theater</v>
      </c>
      <c r="T2860" t="str">
        <f t="shared" si="268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4"/>
        <v>42293.362314814818</v>
      </c>
      <c r="K2861">
        <v>1439800904</v>
      </c>
      <c r="L2861" s="10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9"/>
        <v>1.7500000000000002E-2</v>
      </c>
      <c r="R2861" s="6">
        <f t="shared" si="266"/>
        <v>35</v>
      </c>
      <c r="S2861" t="str">
        <f t="shared" si="267"/>
        <v>theater</v>
      </c>
      <c r="T2861" t="str">
        <f t="shared" si="268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4"/>
        <v>42540.800648148142</v>
      </c>
      <c r="K2862">
        <v>1461179576</v>
      </c>
      <c r="L2862" s="10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9"/>
        <v>6.6500000000000004E-2</v>
      </c>
      <c r="R2862" s="6">
        <f t="shared" si="266"/>
        <v>29.555555555555557</v>
      </c>
      <c r="S2862" t="str">
        <f t="shared" si="267"/>
        <v>theater</v>
      </c>
      <c r="T2862" t="str">
        <f t="shared" si="268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4"/>
        <v>42271.590833333335</v>
      </c>
      <c r="K2863">
        <v>1441894248</v>
      </c>
      <c r="L2863" s="10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9"/>
        <v>0.32</v>
      </c>
      <c r="R2863" s="6">
        <f t="shared" si="266"/>
        <v>26.666666666666668</v>
      </c>
      <c r="S2863" t="str">
        <f t="shared" si="267"/>
        <v>theater</v>
      </c>
      <c r="T2863" t="str">
        <f t="shared" si="268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4"/>
        <v>41814.789687500001</v>
      </c>
      <c r="K2864">
        <v>1401044229</v>
      </c>
      <c r="L2864" s="10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9"/>
        <v>4.3307086614173228E-3</v>
      </c>
      <c r="R2864" s="6">
        <f t="shared" si="266"/>
        <v>18.333333333333332</v>
      </c>
      <c r="S2864" t="str">
        <f t="shared" si="267"/>
        <v>theater</v>
      </c>
      <c r="T2864" t="str">
        <f t="shared" si="268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4"/>
        <v>41891.675034722226</v>
      </c>
      <c r="K2865">
        <v>1405095123</v>
      </c>
      <c r="L2865" s="10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9"/>
        <v>4.0000000000000002E-4</v>
      </c>
      <c r="R2865" s="6">
        <f t="shared" si="266"/>
        <v>20</v>
      </c>
      <c r="S2865" t="str">
        <f t="shared" si="267"/>
        <v>theater</v>
      </c>
      <c r="T2865" t="str">
        <f t="shared" si="268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4"/>
        <v>42202.554166666669</v>
      </c>
      <c r="K2866">
        <v>1434552207</v>
      </c>
      <c r="L2866" s="10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9"/>
        <v>1.6E-2</v>
      </c>
      <c r="R2866" s="6">
        <f t="shared" si="266"/>
        <v>13.333333333333334</v>
      </c>
      <c r="S2866" t="str">
        <f t="shared" si="267"/>
        <v>theater</v>
      </c>
      <c r="T2866" t="str">
        <f t="shared" si="268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4"/>
        <v>42010.114108796297</v>
      </c>
      <c r="K2867">
        <v>1415328259</v>
      </c>
      <c r="L2867" s="10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9"/>
        <v>0</v>
      </c>
      <c r="R2867" s="6" t="e">
        <f t="shared" si="266"/>
        <v>#DIV/0!</v>
      </c>
      <c r="S2867" t="str">
        <f t="shared" si="267"/>
        <v>theater</v>
      </c>
      <c r="T2867" t="str">
        <f t="shared" si="268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4"/>
        <v>42657.916666666672</v>
      </c>
      <c r="K2868">
        <v>1473893721</v>
      </c>
      <c r="L2868" s="10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9"/>
        <v>8.9999999999999993E-3</v>
      </c>
      <c r="R2868" s="6">
        <f t="shared" si="266"/>
        <v>22.5</v>
      </c>
      <c r="S2868" t="str">
        <f t="shared" si="267"/>
        <v>theater</v>
      </c>
      <c r="T2868" t="str">
        <f t="shared" si="268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4"/>
        <v>42555.166666666672</v>
      </c>
      <c r="K2869">
        <v>1465533672</v>
      </c>
      <c r="L2869" s="10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9"/>
        <v>0.2016</v>
      </c>
      <c r="R2869" s="6">
        <f t="shared" si="266"/>
        <v>50.4</v>
      </c>
      <c r="S2869" t="str">
        <f t="shared" si="267"/>
        <v>theater</v>
      </c>
      <c r="T2869" t="str">
        <f t="shared" si="268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4"/>
        <v>42648.827013888891</v>
      </c>
      <c r="K2870">
        <v>1473105054</v>
      </c>
      <c r="L2870" s="10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9"/>
        <v>0.42011733333333334</v>
      </c>
      <c r="R2870" s="6">
        <f t="shared" si="266"/>
        <v>105.02933333333334</v>
      </c>
      <c r="S2870" t="str">
        <f t="shared" si="267"/>
        <v>theater</v>
      </c>
      <c r="T2870" t="str">
        <f t="shared" si="268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4"/>
        <v>42570.593530092592</v>
      </c>
      <c r="K2871">
        <v>1466345681</v>
      </c>
      <c r="L2871" s="10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9"/>
        <v>8.8500000000000002E-3</v>
      </c>
      <c r="R2871" s="6">
        <f t="shared" si="266"/>
        <v>35.4</v>
      </c>
      <c r="S2871" t="str">
        <f t="shared" si="267"/>
        <v>theater</v>
      </c>
      <c r="T2871" t="str">
        <f t="shared" si="268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4"/>
        <v>41776.189409722225</v>
      </c>
      <c r="K2872">
        <v>1397709165</v>
      </c>
      <c r="L2872" s="10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9"/>
        <v>0.15</v>
      </c>
      <c r="R2872" s="6">
        <f t="shared" si="266"/>
        <v>83.333333333333329</v>
      </c>
      <c r="S2872" t="str">
        <f t="shared" si="267"/>
        <v>theater</v>
      </c>
      <c r="T2872" t="str">
        <f t="shared" si="268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4"/>
        <v>41994.738576388889</v>
      </c>
      <c r="K2873">
        <v>1417455813</v>
      </c>
      <c r="L2873" s="10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9"/>
        <v>4.6699999999999998E-2</v>
      </c>
      <c r="R2873" s="6">
        <f t="shared" si="266"/>
        <v>35.92307692307692</v>
      </c>
      <c r="S2873" t="str">
        <f t="shared" si="267"/>
        <v>theater</v>
      </c>
      <c r="T2873" t="str">
        <f t="shared" si="268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4"/>
        <v>42175.11618055556</v>
      </c>
      <c r="K2874">
        <v>1429584438</v>
      </c>
      <c r="L2874" s="10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9"/>
        <v>0</v>
      </c>
      <c r="R2874" s="6" t="e">
        <f t="shared" si="266"/>
        <v>#DIV/0!</v>
      </c>
      <c r="S2874" t="str">
        <f t="shared" si="267"/>
        <v>theater</v>
      </c>
      <c r="T2874" t="str">
        <f t="shared" si="268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4"/>
        <v>42032.817488425921</v>
      </c>
      <c r="K2875">
        <v>1419881831</v>
      </c>
      <c r="L2875" s="10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9"/>
        <v>0.38119999999999998</v>
      </c>
      <c r="R2875" s="6">
        <f t="shared" si="266"/>
        <v>119.125</v>
      </c>
      <c r="S2875" t="str">
        <f t="shared" si="267"/>
        <v>theater</v>
      </c>
      <c r="T2875" t="str">
        <f t="shared" si="268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4"/>
        <v>42752.84474537037</v>
      </c>
      <c r="K2876">
        <v>1482092186</v>
      </c>
      <c r="L2876" s="10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9"/>
        <v>5.4199999999999998E-2</v>
      </c>
      <c r="R2876" s="6">
        <f t="shared" si="266"/>
        <v>90.333333333333329</v>
      </c>
      <c r="S2876" t="str">
        <f t="shared" si="267"/>
        <v>theater</v>
      </c>
      <c r="T2876" t="str">
        <f t="shared" si="268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4"/>
        <v>42495.128391203703</v>
      </c>
      <c r="K2877">
        <v>1459825493</v>
      </c>
      <c r="L2877" s="10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9"/>
        <v>3.5E-4</v>
      </c>
      <c r="R2877" s="6">
        <f t="shared" si="266"/>
        <v>2.3333333333333335</v>
      </c>
      <c r="S2877" t="str">
        <f t="shared" si="267"/>
        <v>theater</v>
      </c>
      <c r="T2877" t="str">
        <f t="shared" si="268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4"/>
        <v>42201.743969907402</v>
      </c>
      <c r="K2878">
        <v>1434477079</v>
      </c>
      <c r="L2878" s="10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9"/>
        <v>0</v>
      </c>
      <c r="R2878" s="6" t="e">
        <f t="shared" si="266"/>
        <v>#DIV/0!</v>
      </c>
      <c r="S2878" t="str">
        <f t="shared" si="267"/>
        <v>theater</v>
      </c>
      <c r="T2878" t="str">
        <f t="shared" si="268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4"/>
        <v>42704.708333333328</v>
      </c>
      <c r="K2879">
        <v>1477781724</v>
      </c>
      <c r="L2879" s="10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9"/>
        <v>0.10833333333333334</v>
      </c>
      <c r="R2879" s="6">
        <f t="shared" si="266"/>
        <v>108.33333333333333</v>
      </c>
      <c r="S2879" t="str">
        <f t="shared" si="267"/>
        <v>theater</v>
      </c>
      <c r="T2879" t="str">
        <f t="shared" si="268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4"/>
        <v>42188.615682870368</v>
      </c>
      <c r="K2880">
        <v>1430750795</v>
      </c>
      <c r="L2880" s="10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9"/>
        <v>2.1000000000000001E-2</v>
      </c>
      <c r="R2880" s="6">
        <f t="shared" si="266"/>
        <v>15.75</v>
      </c>
      <c r="S2880" t="str">
        <f t="shared" si="267"/>
        <v>theater</v>
      </c>
      <c r="T2880" t="str">
        <f t="shared" si="268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4"/>
        <v>42389.725243055553</v>
      </c>
      <c r="K2881">
        <v>1450718661</v>
      </c>
      <c r="L2881" s="10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9"/>
        <v>2.5892857142857141E-3</v>
      </c>
      <c r="R2881" s="6">
        <f t="shared" si="266"/>
        <v>29</v>
      </c>
      <c r="S2881" t="str">
        <f t="shared" si="267"/>
        <v>theater</v>
      </c>
      <c r="T2881" t="str">
        <f t="shared" si="268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ref="J2882:J2945" si="270">(((I2882/60)/60)/24)+DATE(1970,1,1)</f>
        <v>42236.711805555555</v>
      </c>
      <c r="K2882">
        <v>1436305452</v>
      </c>
      <c r="L2882" s="10">
        <f t="shared" ref="L2882:L2945" si="271"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9"/>
        <v>0.23333333333333334</v>
      </c>
      <c r="R2882" s="6">
        <f t="shared" ref="R2882:R2945" si="272">E2882/N2882</f>
        <v>96.551724137931032</v>
      </c>
      <c r="S2882" t="str">
        <f t="shared" ref="S2882:S2945" si="273">LEFT(P2882,SEARCH("/",P2882)-1)</f>
        <v>theater</v>
      </c>
      <c r="T2882" t="str">
        <f t="shared" ref="T2882:T2945" si="274">RIGHT(P2882,LEN(P2882)-SEARCH("/",P2882))</f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si="270"/>
        <v>41976.639305555553</v>
      </c>
      <c r="K2883">
        <v>1412432436</v>
      </c>
      <c r="L2883" s="10">
        <f t="shared" si="271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5">IF(D2883=0,0%,(E2883/D2883))</f>
        <v>0</v>
      </c>
      <c r="R2883" s="6" t="e">
        <f t="shared" si="272"/>
        <v>#DIV/0!</v>
      </c>
      <c r="S2883" t="str">
        <f t="shared" si="273"/>
        <v>theater</v>
      </c>
      <c r="T2883" t="str">
        <f t="shared" si="274"/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0"/>
        <v>42491.596273148149</v>
      </c>
      <c r="K2884">
        <v>1459520318</v>
      </c>
      <c r="L2884" s="10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5"/>
        <v>0.33600000000000002</v>
      </c>
      <c r="R2884" s="6">
        <f t="shared" si="272"/>
        <v>63</v>
      </c>
      <c r="S2884" t="str">
        <f t="shared" si="273"/>
        <v>theater</v>
      </c>
      <c r="T2884" t="str">
        <f t="shared" si="274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0"/>
        <v>42406.207638888889</v>
      </c>
      <c r="K2885">
        <v>1451684437</v>
      </c>
      <c r="L2885" s="10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5"/>
        <v>0.1908</v>
      </c>
      <c r="R2885" s="6">
        <f t="shared" si="272"/>
        <v>381.6</v>
      </c>
      <c r="S2885" t="str">
        <f t="shared" si="273"/>
        <v>theater</v>
      </c>
      <c r="T2885" t="str">
        <f t="shared" si="274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0"/>
        <v>41978.727256944447</v>
      </c>
      <c r="K2886">
        <v>1415208435</v>
      </c>
      <c r="L2886" s="10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5"/>
        <v>4.1111111111111114E-3</v>
      </c>
      <c r="R2886" s="6">
        <f t="shared" si="272"/>
        <v>46.25</v>
      </c>
      <c r="S2886" t="str">
        <f t="shared" si="273"/>
        <v>theater</v>
      </c>
      <c r="T2886" t="str">
        <f t="shared" si="274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0"/>
        <v>42077.034733796296</v>
      </c>
      <c r="K2887">
        <v>1423705801</v>
      </c>
      <c r="L2887" s="10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5"/>
        <v>0.32500000000000001</v>
      </c>
      <c r="R2887" s="6">
        <f t="shared" si="272"/>
        <v>26</v>
      </c>
      <c r="S2887" t="str">
        <f t="shared" si="273"/>
        <v>theater</v>
      </c>
      <c r="T2887" t="str">
        <f t="shared" si="274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0"/>
        <v>42266.165972222225</v>
      </c>
      <c r="K2888">
        <v>1442243484</v>
      </c>
      <c r="L2888" s="10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5"/>
        <v>0.05</v>
      </c>
      <c r="R2888" s="6">
        <f t="shared" si="272"/>
        <v>10</v>
      </c>
      <c r="S2888" t="str">
        <f t="shared" si="273"/>
        <v>theater</v>
      </c>
      <c r="T2888" t="str">
        <f t="shared" si="274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0"/>
        <v>42015.427361111113</v>
      </c>
      <c r="K2889">
        <v>1418379324</v>
      </c>
      <c r="L2889" s="10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5"/>
        <v>1.6666666666666668E-3</v>
      </c>
      <c r="R2889" s="6">
        <f t="shared" si="272"/>
        <v>5</v>
      </c>
      <c r="S2889" t="str">
        <f t="shared" si="273"/>
        <v>theater</v>
      </c>
      <c r="T2889" t="str">
        <f t="shared" si="274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0"/>
        <v>41930.207638888889</v>
      </c>
      <c r="K2890">
        <v>1412945440</v>
      </c>
      <c r="L2890" s="10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5"/>
        <v>0</v>
      </c>
      <c r="R2890" s="6" t="e">
        <f t="shared" si="272"/>
        <v>#DIV/0!</v>
      </c>
      <c r="S2890" t="str">
        <f t="shared" si="273"/>
        <v>theater</v>
      </c>
      <c r="T2890" t="str">
        <f t="shared" si="274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0"/>
        <v>41880.863252314812</v>
      </c>
      <c r="K2891">
        <v>1406752985</v>
      </c>
      <c r="L2891" s="10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5"/>
        <v>0.38066666666666665</v>
      </c>
      <c r="R2891" s="6">
        <f t="shared" si="272"/>
        <v>81.571428571428569</v>
      </c>
      <c r="S2891" t="str">
        <f t="shared" si="273"/>
        <v>theater</v>
      </c>
      <c r="T2891" t="str">
        <f t="shared" si="274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0"/>
        <v>41860.125</v>
      </c>
      <c r="K2892">
        <v>1405100992</v>
      </c>
      <c r="L2892" s="10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5"/>
        <v>1.0500000000000001E-2</v>
      </c>
      <c r="R2892" s="6">
        <f t="shared" si="272"/>
        <v>7</v>
      </c>
      <c r="S2892" t="str">
        <f t="shared" si="273"/>
        <v>theater</v>
      </c>
      <c r="T2892" t="str">
        <f t="shared" si="274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0"/>
        <v>42475.84175925926</v>
      </c>
      <c r="K2893">
        <v>1455570728</v>
      </c>
      <c r="L2893" s="10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5"/>
        <v>2.7300000000000001E-2</v>
      </c>
      <c r="R2893" s="6">
        <f t="shared" si="272"/>
        <v>27.3</v>
      </c>
      <c r="S2893" t="str">
        <f t="shared" si="273"/>
        <v>theater</v>
      </c>
      <c r="T2893" t="str">
        <f t="shared" si="274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0"/>
        <v>41876.875</v>
      </c>
      <c r="K2894">
        <v>1408381704</v>
      </c>
      <c r="L2894" s="10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5"/>
        <v>9.0909090909090912E-2</v>
      </c>
      <c r="R2894" s="6">
        <f t="shared" si="272"/>
        <v>29.411764705882351</v>
      </c>
      <c r="S2894" t="str">
        <f t="shared" si="273"/>
        <v>theater</v>
      </c>
      <c r="T2894" t="str">
        <f t="shared" si="274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0"/>
        <v>42013.083333333328</v>
      </c>
      <c r="K2895">
        <v>1415644395</v>
      </c>
      <c r="L2895" s="10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5"/>
        <v>5.0000000000000001E-3</v>
      </c>
      <c r="R2895" s="6">
        <f t="shared" si="272"/>
        <v>12.5</v>
      </c>
      <c r="S2895" t="str">
        <f t="shared" si="273"/>
        <v>theater</v>
      </c>
      <c r="T2895" t="str">
        <f t="shared" si="274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0"/>
        <v>42097.944618055553</v>
      </c>
      <c r="K2896">
        <v>1422920415</v>
      </c>
      <c r="L2896" s="10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5"/>
        <v>0</v>
      </c>
      <c r="R2896" s="6" t="e">
        <f t="shared" si="272"/>
        <v>#DIV/0!</v>
      </c>
      <c r="S2896" t="str">
        <f t="shared" si="273"/>
        <v>theater</v>
      </c>
      <c r="T2896" t="str">
        <f t="shared" si="274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0"/>
        <v>41812.875</v>
      </c>
      <c r="K2897">
        <v>1403356792</v>
      </c>
      <c r="L2897" s="10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5"/>
        <v>4.5999999999999999E-2</v>
      </c>
      <c r="R2897" s="6">
        <f t="shared" si="272"/>
        <v>5.75</v>
      </c>
      <c r="S2897" t="str">
        <f t="shared" si="273"/>
        <v>theater</v>
      </c>
      <c r="T2897" t="str">
        <f t="shared" si="274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0"/>
        <v>42716.25</v>
      </c>
      <c r="K2898">
        <v>1480283321</v>
      </c>
      <c r="L2898" s="10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5"/>
        <v>0.20833333333333334</v>
      </c>
      <c r="R2898" s="6">
        <f t="shared" si="272"/>
        <v>52.083333333333336</v>
      </c>
      <c r="S2898" t="str">
        <f t="shared" si="273"/>
        <v>theater</v>
      </c>
      <c r="T2898" t="str">
        <f t="shared" si="274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0"/>
        <v>42288.645196759258</v>
      </c>
      <c r="K2899">
        <v>1441985458</v>
      </c>
      <c r="L2899" s="10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5"/>
        <v>4.583333333333333E-2</v>
      </c>
      <c r="R2899" s="6">
        <f t="shared" si="272"/>
        <v>183.33333333333334</v>
      </c>
      <c r="S2899" t="str">
        <f t="shared" si="273"/>
        <v>theater</v>
      </c>
      <c r="T2899" t="str">
        <f t="shared" si="274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0"/>
        <v>42308.664965277778</v>
      </c>
      <c r="K2900">
        <v>1443715053</v>
      </c>
      <c r="L2900" s="10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5"/>
        <v>4.2133333333333335E-2</v>
      </c>
      <c r="R2900" s="6">
        <f t="shared" si="272"/>
        <v>26.333333333333332</v>
      </c>
      <c r="S2900" t="str">
        <f t="shared" si="273"/>
        <v>theater</v>
      </c>
      <c r="T2900" t="str">
        <f t="shared" si="274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0"/>
        <v>42575.078217592592</v>
      </c>
      <c r="K2901">
        <v>1464141158</v>
      </c>
      <c r="L2901" s="10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5"/>
        <v>0</v>
      </c>
      <c r="R2901" s="6" t="e">
        <f t="shared" si="272"/>
        <v>#DIV/0!</v>
      </c>
      <c r="S2901" t="str">
        <f t="shared" si="273"/>
        <v>theater</v>
      </c>
      <c r="T2901" t="str">
        <f t="shared" si="274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0"/>
        <v>41860.234166666669</v>
      </c>
      <c r="K2902">
        <v>1404970632</v>
      </c>
      <c r="L2902" s="10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5"/>
        <v>0.61909090909090914</v>
      </c>
      <c r="R2902" s="6">
        <f t="shared" si="272"/>
        <v>486.42857142857144</v>
      </c>
      <c r="S2902" t="str">
        <f t="shared" si="273"/>
        <v>theater</v>
      </c>
      <c r="T2902" t="str">
        <f t="shared" si="274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0"/>
        <v>42042.904386574075</v>
      </c>
      <c r="K2903">
        <v>1418161339</v>
      </c>
      <c r="L2903" s="10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5"/>
        <v>8.0000000000000002E-3</v>
      </c>
      <c r="R2903" s="6">
        <f t="shared" si="272"/>
        <v>3</v>
      </c>
      <c r="S2903" t="str">
        <f t="shared" si="273"/>
        <v>theater</v>
      </c>
      <c r="T2903" t="str">
        <f t="shared" si="274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0"/>
        <v>42240.439768518518</v>
      </c>
      <c r="K2904">
        <v>1437820396</v>
      </c>
      <c r="L2904" s="10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5"/>
        <v>1.6666666666666666E-4</v>
      </c>
      <c r="R2904" s="6">
        <f t="shared" si="272"/>
        <v>25</v>
      </c>
      <c r="S2904" t="str">
        <f t="shared" si="273"/>
        <v>theater</v>
      </c>
      <c r="T2904" t="str">
        <f t="shared" si="274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0"/>
        <v>42256.166874999995</v>
      </c>
      <c r="K2905">
        <v>1436587218</v>
      </c>
      <c r="L2905" s="10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5"/>
        <v>7.7999999999999996E-3</v>
      </c>
      <c r="R2905" s="6">
        <f t="shared" si="272"/>
        <v>9.75</v>
      </c>
      <c r="S2905" t="str">
        <f t="shared" si="273"/>
        <v>theater</v>
      </c>
      <c r="T2905" t="str">
        <f t="shared" si="274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0"/>
        <v>41952.5</v>
      </c>
      <c r="K2906">
        <v>1414538031</v>
      </c>
      <c r="L2906" s="10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5"/>
        <v>0.05</v>
      </c>
      <c r="R2906" s="6">
        <f t="shared" si="272"/>
        <v>18.75</v>
      </c>
      <c r="S2906" t="str">
        <f t="shared" si="273"/>
        <v>theater</v>
      </c>
      <c r="T2906" t="str">
        <f t="shared" si="274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0"/>
        <v>42620.056863425925</v>
      </c>
      <c r="K2907">
        <v>1472001713</v>
      </c>
      <c r="L2907" s="10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5"/>
        <v>0.17771428571428571</v>
      </c>
      <c r="R2907" s="6">
        <f t="shared" si="272"/>
        <v>36.588235294117645</v>
      </c>
      <c r="S2907" t="str">
        <f t="shared" si="273"/>
        <v>theater</v>
      </c>
      <c r="T2907" t="str">
        <f t="shared" si="274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0"/>
        <v>42217.041666666672</v>
      </c>
      <c r="K2908">
        <v>1436888066</v>
      </c>
      <c r="L2908" s="10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5"/>
        <v>9.4166666666666662E-2</v>
      </c>
      <c r="R2908" s="6">
        <f t="shared" si="272"/>
        <v>80.714285714285708</v>
      </c>
      <c r="S2908" t="str">
        <f t="shared" si="273"/>
        <v>theater</v>
      </c>
      <c r="T2908" t="str">
        <f t="shared" si="274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0"/>
        <v>42504.877743055549</v>
      </c>
      <c r="K2909">
        <v>1458075837</v>
      </c>
      <c r="L2909" s="10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5"/>
        <v>8.0000000000000004E-4</v>
      </c>
      <c r="R2909" s="6">
        <f t="shared" si="272"/>
        <v>1</v>
      </c>
      <c r="S2909" t="str">
        <f t="shared" si="273"/>
        <v>theater</v>
      </c>
      <c r="T2909" t="str">
        <f t="shared" si="274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0"/>
        <v>42529.731701388882</v>
      </c>
      <c r="K2910">
        <v>1462815219</v>
      </c>
      <c r="L2910" s="10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5"/>
        <v>2.75E-2</v>
      </c>
      <c r="R2910" s="6">
        <f t="shared" si="272"/>
        <v>52.8</v>
      </c>
      <c r="S2910" t="str">
        <f t="shared" si="273"/>
        <v>theater</v>
      </c>
      <c r="T2910" t="str">
        <f t="shared" si="274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0"/>
        <v>41968.823611111111</v>
      </c>
      <c r="K2911">
        <v>1413527001</v>
      </c>
      <c r="L2911" s="10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5"/>
        <v>1.1111111111111112E-4</v>
      </c>
      <c r="R2911" s="6">
        <f t="shared" si="272"/>
        <v>20</v>
      </c>
      <c r="S2911" t="str">
        <f t="shared" si="273"/>
        <v>theater</v>
      </c>
      <c r="T2911" t="str">
        <f t="shared" si="274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0"/>
        <v>42167.841284722221</v>
      </c>
      <c r="K2912">
        <v>1428955887</v>
      </c>
      <c r="L2912" s="10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5"/>
        <v>3.3333333333333335E-5</v>
      </c>
      <c r="R2912" s="6">
        <f t="shared" si="272"/>
        <v>1</v>
      </c>
      <c r="S2912" t="str">
        <f t="shared" si="273"/>
        <v>theater</v>
      </c>
      <c r="T2912" t="str">
        <f t="shared" si="274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0"/>
        <v>42182.768819444449</v>
      </c>
      <c r="K2913">
        <v>1431973626</v>
      </c>
      <c r="L2913" s="10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5"/>
        <v>0.36499999999999999</v>
      </c>
      <c r="R2913" s="6">
        <f t="shared" si="272"/>
        <v>46.928571428571431</v>
      </c>
      <c r="S2913" t="str">
        <f t="shared" si="273"/>
        <v>theater</v>
      </c>
      <c r="T2913" t="str">
        <f t="shared" si="274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0"/>
        <v>42384.131643518514</v>
      </c>
      <c r="K2914">
        <v>1450235374</v>
      </c>
      <c r="L2914" s="10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5"/>
        <v>0.14058171745152354</v>
      </c>
      <c r="R2914" s="6">
        <f t="shared" si="272"/>
        <v>78.07692307692308</v>
      </c>
      <c r="S2914" t="str">
        <f t="shared" si="273"/>
        <v>theater</v>
      </c>
      <c r="T2914" t="str">
        <f t="shared" si="274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0"/>
        <v>41888.922905092593</v>
      </c>
      <c r="K2915">
        <v>1404857339</v>
      </c>
      <c r="L2915" s="10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5"/>
        <v>2.0000000000000001E-4</v>
      </c>
      <c r="R2915" s="6">
        <f t="shared" si="272"/>
        <v>1</v>
      </c>
      <c r="S2915" t="str">
        <f t="shared" si="273"/>
        <v>theater</v>
      </c>
      <c r="T2915" t="str">
        <f t="shared" si="274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0"/>
        <v>42077.865671296298</v>
      </c>
      <c r="K2916">
        <v>1421185594</v>
      </c>
      <c r="L2916" s="10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5"/>
        <v>4.0000000000000003E-5</v>
      </c>
      <c r="R2916" s="6">
        <f t="shared" si="272"/>
        <v>1</v>
      </c>
      <c r="S2916" t="str">
        <f t="shared" si="273"/>
        <v>theater</v>
      </c>
      <c r="T2916" t="str">
        <f t="shared" si="274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0"/>
        <v>42445.356365740736</v>
      </c>
      <c r="K2917">
        <v>1455528790</v>
      </c>
      <c r="L2917" s="10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5"/>
        <v>0.61099999999999999</v>
      </c>
      <c r="R2917" s="6">
        <f t="shared" si="272"/>
        <v>203.66666666666666</v>
      </c>
      <c r="S2917" t="str">
        <f t="shared" si="273"/>
        <v>theater</v>
      </c>
      <c r="T2917" t="str">
        <f t="shared" si="274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0"/>
        <v>41778.476724537039</v>
      </c>
      <c r="K2918">
        <v>1398511589</v>
      </c>
      <c r="L2918" s="10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5"/>
        <v>7.8378378378378383E-2</v>
      </c>
      <c r="R2918" s="6">
        <f t="shared" si="272"/>
        <v>20.714285714285715</v>
      </c>
      <c r="S2918" t="str">
        <f t="shared" si="273"/>
        <v>theater</v>
      </c>
      <c r="T2918" t="str">
        <f t="shared" si="274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0"/>
        <v>42263.234340277777</v>
      </c>
      <c r="K2919">
        <v>1440826647</v>
      </c>
      <c r="L2919" s="10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5"/>
        <v>0.2185</v>
      </c>
      <c r="R2919" s="6">
        <f t="shared" si="272"/>
        <v>48.555555555555557</v>
      </c>
      <c r="S2919" t="str">
        <f t="shared" si="273"/>
        <v>theater</v>
      </c>
      <c r="T2919" t="str">
        <f t="shared" si="274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0"/>
        <v>42306.629710648151</v>
      </c>
      <c r="K2920">
        <v>1443712007</v>
      </c>
      <c r="L2920" s="10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5"/>
        <v>0.27239999999999998</v>
      </c>
      <c r="R2920" s="6">
        <f t="shared" si="272"/>
        <v>68.099999999999994</v>
      </c>
      <c r="S2920" t="str">
        <f t="shared" si="273"/>
        <v>theater</v>
      </c>
      <c r="T2920" t="str">
        <f t="shared" si="274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0"/>
        <v>41856.61954861111</v>
      </c>
      <c r="K2921">
        <v>1404658329</v>
      </c>
      <c r="L2921" s="10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5"/>
        <v>8.5000000000000006E-2</v>
      </c>
      <c r="R2921" s="6">
        <f t="shared" si="272"/>
        <v>8.5</v>
      </c>
      <c r="S2921" t="str">
        <f t="shared" si="273"/>
        <v>theater</v>
      </c>
      <c r="T2921" t="str">
        <f t="shared" si="274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0"/>
        <v>42088.750810185185</v>
      </c>
      <c r="K2922">
        <v>1424718070</v>
      </c>
      <c r="L2922" s="10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5"/>
        <v>0.26840000000000003</v>
      </c>
      <c r="R2922" s="6">
        <f t="shared" si="272"/>
        <v>51.615384615384613</v>
      </c>
      <c r="S2922" t="str">
        <f t="shared" si="273"/>
        <v>theater</v>
      </c>
      <c r="T2922" t="str">
        <f t="shared" si="274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0"/>
        <v>41907.886620370373</v>
      </c>
      <c r="K2923">
        <v>1409087804</v>
      </c>
      <c r="L2923" s="10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5"/>
        <v>1.29</v>
      </c>
      <c r="R2923" s="6">
        <f t="shared" si="272"/>
        <v>43</v>
      </c>
      <c r="S2923" t="str">
        <f t="shared" si="273"/>
        <v>theater</v>
      </c>
      <c r="T2923" t="str">
        <f t="shared" si="274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0"/>
        <v>42142.874155092592</v>
      </c>
      <c r="K2924">
        <v>1428094727</v>
      </c>
      <c r="L2924" s="10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5"/>
        <v>1</v>
      </c>
      <c r="R2924" s="6">
        <f t="shared" si="272"/>
        <v>83.333333333333329</v>
      </c>
      <c r="S2924" t="str">
        <f t="shared" si="273"/>
        <v>theater</v>
      </c>
      <c r="T2924" t="str">
        <f t="shared" si="274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0"/>
        <v>42028.125</v>
      </c>
      <c r="K2925">
        <v>1420774779</v>
      </c>
      <c r="L2925" s="10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5"/>
        <v>1</v>
      </c>
      <c r="R2925" s="6">
        <f t="shared" si="272"/>
        <v>30</v>
      </c>
      <c r="S2925" t="str">
        <f t="shared" si="273"/>
        <v>theater</v>
      </c>
      <c r="T2925" t="str">
        <f t="shared" si="274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0"/>
        <v>42133.165972222225</v>
      </c>
      <c r="K2926">
        <v>1428585710</v>
      </c>
      <c r="L2926" s="10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5"/>
        <v>1.032</v>
      </c>
      <c r="R2926" s="6">
        <f t="shared" si="272"/>
        <v>175.51020408163265</v>
      </c>
      <c r="S2926" t="str">
        <f t="shared" si="273"/>
        <v>theater</v>
      </c>
      <c r="T2926" t="str">
        <f t="shared" si="274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0"/>
        <v>41893.584120370368</v>
      </c>
      <c r="K2927">
        <v>1407852068</v>
      </c>
      <c r="L2927" s="10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5"/>
        <v>1.0244597777777777</v>
      </c>
      <c r="R2927" s="6">
        <f t="shared" si="272"/>
        <v>231.66175879396985</v>
      </c>
      <c r="S2927" t="str">
        <f t="shared" si="273"/>
        <v>theater</v>
      </c>
      <c r="T2927" t="str">
        <f t="shared" si="274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0"/>
        <v>42058.765960648147</v>
      </c>
      <c r="K2928">
        <v>1423506179</v>
      </c>
      <c r="L2928" s="10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5"/>
        <v>1.25</v>
      </c>
      <c r="R2928" s="6">
        <f t="shared" si="272"/>
        <v>75</v>
      </c>
      <c r="S2928" t="str">
        <f t="shared" si="273"/>
        <v>theater</v>
      </c>
      <c r="T2928" t="str">
        <f t="shared" si="274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0"/>
        <v>41835.208333333336</v>
      </c>
      <c r="K2929">
        <v>1402934629</v>
      </c>
      <c r="L2929" s="10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5"/>
        <v>1.3083333333333333</v>
      </c>
      <c r="R2929" s="6">
        <f t="shared" si="272"/>
        <v>112.14285714285714</v>
      </c>
      <c r="S2929" t="str">
        <f t="shared" si="273"/>
        <v>theater</v>
      </c>
      <c r="T2929" t="str">
        <f t="shared" si="274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0"/>
        <v>42433.998217592598</v>
      </c>
      <c r="K2930">
        <v>1454543846</v>
      </c>
      <c r="L2930" s="10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5"/>
        <v>1</v>
      </c>
      <c r="R2930" s="6">
        <f t="shared" si="272"/>
        <v>41.666666666666664</v>
      </c>
      <c r="S2930" t="str">
        <f t="shared" si="273"/>
        <v>theater</v>
      </c>
      <c r="T2930" t="str">
        <f t="shared" si="274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0"/>
        <v>41784.564328703702</v>
      </c>
      <c r="K2931">
        <v>1398432758</v>
      </c>
      <c r="L2931" s="10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5"/>
        <v>1.02069375</v>
      </c>
      <c r="R2931" s="6">
        <f t="shared" si="272"/>
        <v>255.17343750000001</v>
      </c>
      <c r="S2931" t="str">
        <f t="shared" si="273"/>
        <v>theater</v>
      </c>
      <c r="T2931" t="str">
        <f t="shared" si="274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0"/>
        <v>42131.584074074075</v>
      </c>
      <c r="K2932">
        <v>1428415264</v>
      </c>
      <c r="L2932" s="10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5"/>
        <v>1.0092000000000001</v>
      </c>
      <c r="R2932" s="6">
        <f t="shared" si="272"/>
        <v>162.7741935483871</v>
      </c>
      <c r="S2932" t="str">
        <f t="shared" si="273"/>
        <v>theater</v>
      </c>
      <c r="T2932" t="str">
        <f t="shared" si="274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0"/>
        <v>41897.255555555559</v>
      </c>
      <c r="K2933">
        <v>1408604363</v>
      </c>
      <c r="L2933" s="10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5"/>
        <v>1.06</v>
      </c>
      <c r="R2933" s="6">
        <f t="shared" si="272"/>
        <v>88.333333333333329</v>
      </c>
      <c r="S2933" t="str">
        <f t="shared" si="273"/>
        <v>theater</v>
      </c>
      <c r="T2933" t="str">
        <f t="shared" si="274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0"/>
        <v>42056.458333333328</v>
      </c>
      <c r="K2934">
        <v>1421812637</v>
      </c>
      <c r="L2934" s="10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5"/>
        <v>1.0509677419354839</v>
      </c>
      <c r="R2934" s="6">
        <f t="shared" si="272"/>
        <v>85.736842105263165</v>
      </c>
      <c r="S2934" t="str">
        <f t="shared" si="273"/>
        <v>theater</v>
      </c>
      <c r="T2934" t="str">
        <f t="shared" si="274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0"/>
        <v>42525.956631944442</v>
      </c>
      <c r="K2935">
        <v>1462489053</v>
      </c>
      <c r="L2935" s="10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5"/>
        <v>1.0276000000000001</v>
      </c>
      <c r="R2935" s="6">
        <f t="shared" si="272"/>
        <v>47.574074074074076</v>
      </c>
      <c r="S2935" t="str">
        <f t="shared" si="273"/>
        <v>theater</v>
      </c>
      <c r="T2935" t="str">
        <f t="shared" si="274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0"/>
        <v>41805.636157407411</v>
      </c>
      <c r="K2936">
        <v>1400253364</v>
      </c>
      <c r="L2936" s="10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5"/>
        <v>1.08</v>
      </c>
      <c r="R2936" s="6">
        <f t="shared" si="272"/>
        <v>72.972972972972968</v>
      </c>
      <c r="S2936" t="str">
        <f t="shared" si="273"/>
        <v>theater</v>
      </c>
      <c r="T2936" t="str">
        <f t="shared" si="274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0"/>
        <v>42611.708333333328</v>
      </c>
      <c r="K2937">
        <v>1467468008</v>
      </c>
      <c r="L2937" s="10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5"/>
        <v>1.0088571428571429</v>
      </c>
      <c r="R2937" s="6">
        <f t="shared" si="272"/>
        <v>90.538461538461533</v>
      </c>
      <c r="S2937" t="str">
        <f t="shared" si="273"/>
        <v>theater</v>
      </c>
      <c r="T2937" t="str">
        <f t="shared" si="274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0"/>
        <v>41925.207638888889</v>
      </c>
      <c r="K2938">
        <v>1412091423</v>
      </c>
      <c r="L2938" s="10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5"/>
        <v>1.28</v>
      </c>
      <c r="R2938" s="6">
        <f t="shared" si="272"/>
        <v>37.647058823529413</v>
      </c>
      <c r="S2938" t="str">
        <f t="shared" si="273"/>
        <v>theater</v>
      </c>
      <c r="T2938" t="str">
        <f t="shared" si="274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0"/>
        <v>41833.457326388889</v>
      </c>
      <c r="K2939">
        <v>1402657113</v>
      </c>
      <c r="L2939" s="10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5"/>
        <v>1.3333333333333333</v>
      </c>
      <c r="R2939" s="6">
        <f t="shared" si="272"/>
        <v>36.363636363636367</v>
      </c>
      <c r="S2939" t="str">
        <f t="shared" si="273"/>
        <v>theater</v>
      </c>
      <c r="T2939" t="str">
        <f t="shared" si="274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0"/>
        <v>42034.703865740739</v>
      </c>
      <c r="K2940">
        <v>1420044814</v>
      </c>
      <c r="L2940" s="10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5"/>
        <v>1.0137499999999999</v>
      </c>
      <c r="R2940" s="6">
        <f t="shared" si="272"/>
        <v>126.71875</v>
      </c>
      <c r="S2940" t="str">
        <f t="shared" si="273"/>
        <v>theater</v>
      </c>
      <c r="T2940" t="str">
        <f t="shared" si="274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0"/>
        <v>41879.041666666664</v>
      </c>
      <c r="K2941">
        <v>1406316312</v>
      </c>
      <c r="L2941" s="10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5"/>
        <v>1.0287500000000001</v>
      </c>
      <c r="R2941" s="6">
        <f t="shared" si="272"/>
        <v>329.2</v>
      </c>
      <c r="S2941" t="str">
        <f t="shared" si="273"/>
        <v>theater</v>
      </c>
      <c r="T2941" t="str">
        <f t="shared" si="274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0"/>
        <v>42022.773356481484</v>
      </c>
      <c r="K2942">
        <v>1418150018</v>
      </c>
      <c r="L2942" s="10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5"/>
        <v>1.0724</v>
      </c>
      <c r="R2942" s="6">
        <f t="shared" si="272"/>
        <v>81.242424242424249</v>
      </c>
      <c r="S2942" t="str">
        <f t="shared" si="273"/>
        <v>theater</v>
      </c>
      <c r="T2942" t="str">
        <f t="shared" si="274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0"/>
        <v>42064.960127314815</v>
      </c>
      <c r="K2943">
        <v>1422658955</v>
      </c>
      <c r="L2943" s="10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5"/>
        <v>4.0000000000000003E-5</v>
      </c>
      <c r="R2943" s="6">
        <f t="shared" si="272"/>
        <v>1</v>
      </c>
      <c r="S2943" t="str">
        <f t="shared" si="273"/>
        <v>theater</v>
      </c>
      <c r="T2943" t="str">
        <f t="shared" si="274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0"/>
        <v>42354.845833333333</v>
      </c>
      <c r="K2944">
        <v>1448565459</v>
      </c>
      <c r="L2944" s="10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5"/>
        <v>0.20424999999999999</v>
      </c>
      <c r="R2944" s="6">
        <f t="shared" si="272"/>
        <v>202.22772277227722</v>
      </c>
      <c r="S2944" t="str">
        <f t="shared" si="273"/>
        <v>theater</v>
      </c>
      <c r="T2944" t="str">
        <f t="shared" si="274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0"/>
        <v>42107.129398148143</v>
      </c>
      <c r="K2945">
        <v>1426302380</v>
      </c>
      <c r="L2945" s="10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5"/>
        <v>0</v>
      </c>
      <c r="R2945" s="6" t="e">
        <f t="shared" si="272"/>
        <v>#DIV/0!</v>
      </c>
      <c r="S2945" t="str">
        <f t="shared" si="273"/>
        <v>theater</v>
      </c>
      <c r="T2945" t="str">
        <f t="shared" si="274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ref="J2946:J3009" si="276">(((I2946/60)/60)/24)+DATE(1970,1,1)</f>
        <v>42162.9143287037</v>
      </c>
      <c r="K2946">
        <v>1431122198</v>
      </c>
      <c r="L2946" s="10">
        <f t="shared" ref="L2946:L3009" si="277"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5"/>
        <v>0.01</v>
      </c>
      <c r="R2946" s="6">
        <f t="shared" ref="R2946:R3009" si="278">E2946/N2946</f>
        <v>100</v>
      </c>
      <c r="S2946" t="str">
        <f t="shared" ref="S2946:S3009" si="279">LEFT(P2946,SEARCH("/",P2946)-1)</f>
        <v>theater</v>
      </c>
      <c r="T2946" t="str">
        <f t="shared" ref="T2946:T3009" si="280">RIGHT(P2946,LEN(P2946)-SEARCH("/",P2946))</f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si="276"/>
        <v>42148.139583333337</v>
      </c>
      <c r="K2947">
        <v>1429845660</v>
      </c>
      <c r="L2947" s="10">
        <f t="shared" si="277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81">IF(D2947=0,0%,(E2947/D2947))</f>
        <v>0</v>
      </c>
      <c r="R2947" s="6" t="e">
        <f t="shared" si="278"/>
        <v>#DIV/0!</v>
      </c>
      <c r="S2947" t="str">
        <f t="shared" si="279"/>
        <v>theater</v>
      </c>
      <c r="T2947" t="str">
        <f t="shared" si="280"/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6"/>
        <v>42597.531157407408</v>
      </c>
      <c r="K2948">
        <v>1468673092</v>
      </c>
      <c r="L2948" s="10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81"/>
        <v>1E-3</v>
      </c>
      <c r="R2948" s="6">
        <f t="shared" si="278"/>
        <v>1</v>
      </c>
      <c r="S2948" t="str">
        <f t="shared" si="279"/>
        <v>theater</v>
      </c>
      <c r="T2948" t="str">
        <f t="shared" si="280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6"/>
        <v>42698.715972222228</v>
      </c>
      <c r="K2949">
        <v>1475760567</v>
      </c>
      <c r="L2949" s="10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81"/>
        <v>4.2880000000000001E-2</v>
      </c>
      <c r="R2949" s="6">
        <f t="shared" si="278"/>
        <v>82.461538461538467</v>
      </c>
      <c r="S2949" t="str">
        <f t="shared" si="279"/>
        <v>theater</v>
      </c>
      <c r="T2949" t="str">
        <f t="shared" si="280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6"/>
        <v>42157.649224537032</v>
      </c>
      <c r="K2950">
        <v>1428075293</v>
      </c>
      <c r="L2950" s="10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81"/>
        <v>4.8000000000000001E-5</v>
      </c>
      <c r="R2950" s="6">
        <f t="shared" si="278"/>
        <v>2.6666666666666665</v>
      </c>
      <c r="S2950" t="str">
        <f t="shared" si="279"/>
        <v>theater</v>
      </c>
      <c r="T2950" t="str">
        <f t="shared" si="280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6"/>
        <v>42327.864780092597</v>
      </c>
      <c r="K2951">
        <v>1445370317</v>
      </c>
      <c r="L2951" s="10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81"/>
        <v>2.5000000000000001E-2</v>
      </c>
      <c r="R2951" s="6">
        <f t="shared" si="278"/>
        <v>12.5</v>
      </c>
      <c r="S2951" t="str">
        <f t="shared" si="279"/>
        <v>theater</v>
      </c>
      <c r="T2951" t="str">
        <f t="shared" si="280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6"/>
        <v>42392.36518518519</v>
      </c>
      <c r="K2952">
        <v>1450946752</v>
      </c>
      <c r="L2952" s="10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81"/>
        <v>0</v>
      </c>
      <c r="R2952" s="6" t="e">
        <f t="shared" si="278"/>
        <v>#DIV/0!</v>
      </c>
      <c r="S2952" t="str">
        <f t="shared" si="279"/>
        <v>theater</v>
      </c>
      <c r="T2952" t="str">
        <f t="shared" si="280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6"/>
        <v>41917.802928240737</v>
      </c>
      <c r="K2953">
        <v>1408648573</v>
      </c>
      <c r="L2953" s="10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81"/>
        <v>2.1919999999999999E-2</v>
      </c>
      <c r="R2953" s="6">
        <f t="shared" si="278"/>
        <v>18.896551724137932</v>
      </c>
      <c r="S2953" t="str">
        <f t="shared" si="279"/>
        <v>theater</v>
      </c>
      <c r="T2953" t="str">
        <f t="shared" si="280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6"/>
        <v>42660.166666666672</v>
      </c>
      <c r="K2954">
        <v>1473957239</v>
      </c>
      <c r="L2954" s="10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81"/>
        <v>8.0250000000000002E-2</v>
      </c>
      <c r="R2954" s="6">
        <f t="shared" si="278"/>
        <v>200.625</v>
      </c>
      <c r="S2954" t="str">
        <f t="shared" si="279"/>
        <v>theater</v>
      </c>
      <c r="T2954" t="str">
        <f t="shared" si="280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6"/>
        <v>42285.791909722218</v>
      </c>
      <c r="K2955">
        <v>1441738821</v>
      </c>
      <c r="L2955" s="10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81"/>
        <v>1.5125E-3</v>
      </c>
      <c r="R2955" s="6">
        <f t="shared" si="278"/>
        <v>201.66666666666666</v>
      </c>
      <c r="S2955" t="str">
        <f t="shared" si="279"/>
        <v>theater</v>
      </c>
      <c r="T2955" t="str">
        <f t="shared" si="280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6"/>
        <v>42810.541701388895</v>
      </c>
      <c r="K2956">
        <v>1487944803</v>
      </c>
      <c r="L2956" s="10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81"/>
        <v>0</v>
      </c>
      <c r="R2956" s="6" t="e">
        <f t="shared" si="278"/>
        <v>#DIV/0!</v>
      </c>
      <c r="S2956" t="str">
        <f t="shared" si="279"/>
        <v>theater</v>
      </c>
      <c r="T2956" t="str">
        <f t="shared" si="280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6"/>
        <v>42171.741307870368</v>
      </c>
      <c r="K2957">
        <v>1431884849</v>
      </c>
      <c r="L2957" s="10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81"/>
        <v>0.59583333333333333</v>
      </c>
      <c r="R2957" s="6">
        <f t="shared" si="278"/>
        <v>65</v>
      </c>
      <c r="S2957" t="str">
        <f t="shared" si="279"/>
        <v>theater</v>
      </c>
      <c r="T2957" t="str">
        <f t="shared" si="280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6"/>
        <v>42494.958912037036</v>
      </c>
      <c r="K2958">
        <v>1459810850</v>
      </c>
      <c r="L2958" s="10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81"/>
        <v>0.16734177215189874</v>
      </c>
      <c r="R2958" s="6">
        <f t="shared" si="278"/>
        <v>66.099999999999994</v>
      </c>
      <c r="S2958" t="str">
        <f t="shared" si="279"/>
        <v>theater</v>
      </c>
      <c r="T2958" t="str">
        <f t="shared" si="280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6"/>
        <v>42090.969583333332</v>
      </c>
      <c r="K2959">
        <v>1422317772</v>
      </c>
      <c r="L2959" s="10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81"/>
        <v>1.8666666666666668E-2</v>
      </c>
      <c r="R2959" s="6">
        <f t="shared" si="278"/>
        <v>93.333333333333329</v>
      </c>
      <c r="S2959" t="str">
        <f t="shared" si="279"/>
        <v>theater</v>
      </c>
      <c r="T2959" t="str">
        <f t="shared" si="280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6"/>
        <v>42498.73746527778</v>
      </c>
      <c r="K2960">
        <v>1457548917</v>
      </c>
      <c r="L2960" s="10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81"/>
        <v>0</v>
      </c>
      <c r="R2960" s="6" t="e">
        <f t="shared" si="278"/>
        <v>#DIV/0!</v>
      </c>
      <c r="S2960" t="str">
        <f t="shared" si="279"/>
        <v>theater</v>
      </c>
      <c r="T2960" t="str">
        <f t="shared" si="280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6"/>
        <v>42528.008391203708</v>
      </c>
      <c r="K2961">
        <v>1462666325</v>
      </c>
      <c r="L2961" s="10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81"/>
        <v>0</v>
      </c>
      <c r="R2961" s="6" t="e">
        <f t="shared" si="278"/>
        <v>#DIV/0!</v>
      </c>
      <c r="S2961" t="str">
        <f t="shared" si="279"/>
        <v>theater</v>
      </c>
      <c r="T2961" t="str">
        <f t="shared" si="280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6"/>
        <v>41893.757210648146</v>
      </c>
      <c r="K2962">
        <v>1407867023</v>
      </c>
      <c r="L2962" s="10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81"/>
        <v>0</v>
      </c>
      <c r="R2962" s="6" t="e">
        <f t="shared" si="278"/>
        <v>#DIV/0!</v>
      </c>
      <c r="S2962" t="str">
        <f t="shared" si="279"/>
        <v>theater</v>
      </c>
      <c r="T2962" t="str">
        <f t="shared" si="280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6"/>
        <v>42089.166666666672</v>
      </c>
      <c r="K2963">
        <v>1424927159</v>
      </c>
      <c r="L2963" s="10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81"/>
        <v>1.0962000000000001</v>
      </c>
      <c r="R2963" s="6">
        <f t="shared" si="278"/>
        <v>50.75</v>
      </c>
      <c r="S2963" t="str">
        <f t="shared" si="279"/>
        <v>theater</v>
      </c>
      <c r="T2963" t="str">
        <f t="shared" si="280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6"/>
        <v>42064.290972222225</v>
      </c>
      <c r="K2964">
        <v>1422769906</v>
      </c>
      <c r="L2964" s="10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81"/>
        <v>1.218</v>
      </c>
      <c r="R2964" s="6">
        <f t="shared" si="278"/>
        <v>60.9</v>
      </c>
      <c r="S2964" t="str">
        <f t="shared" si="279"/>
        <v>theater</v>
      </c>
      <c r="T2964" t="str">
        <f t="shared" si="280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6"/>
        <v>42187.470185185186</v>
      </c>
      <c r="K2965">
        <v>1433243824</v>
      </c>
      <c r="L2965" s="10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81"/>
        <v>1.0685</v>
      </c>
      <c r="R2965" s="6">
        <f t="shared" si="278"/>
        <v>109.03061224489795</v>
      </c>
      <c r="S2965" t="str">
        <f t="shared" si="279"/>
        <v>theater</v>
      </c>
      <c r="T2965" t="str">
        <f t="shared" si="280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6"/>
        <v>41857.897222222222</v>
      </c>
      <c r="K2966">
        <v>1404769819</v>
      </c>
      <c r="L2966" s="10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81"/>
        <v>1.0071379999999999</v>
      </c>
      <c r="R2966" s="6">
        <f t="shared" si="278"/>
        <v>25.692295918367346</v>
      </c>
      <c r="S2966" t="str">
        <f t="shared" si="279"/>
        <v>theater</v>
      </c>
      <c r="T2966" t="str">
        <f t="shared" si="280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6"/>
        <v>42192.729548611111</v>
      </c>
      <c r="K2967">
        <v>1433698233</v>
      </c>
      <c r="L2967" s="10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81"/>
        <v>1.0900000000000001</v>
      </c>
      <c r="R2967" s="6">
        <f t="shared" si="278"/>
        <v>41.92307692307692</v>
      </c>
      <c r="S2967" t="str">
        <f t="shared" si="279"/>
        <v>theater</v>
      </c>
      <c r="T2967" t="str">
        <f t="shared" si="280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6"/>
        <v>42263.738564814819</v>
      </c>
      <c r="K2968">
        <v>1439833412</v>
      </c>
      <c r="L2968" s="10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81"/>
        <v>1.1363000000000001</v>
      </c>
      <c r="R2968" s="6">
        <f t="shared" si="278"/>
        <v>88.7734375</v>
      </c>
      <c r="S2968" t="str">
        <f t="shared" si="279"/>
        <v>theater</v>
      </c>
      <c r="T2968" t="str">
        <f t="shared" si="280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6"/>
        <v>42072.156157407408</v>
      </c>
      <c r="K2969">
        <v>1423284292</v>
      </c>
      <c r="L2969" s="10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81"/>
        <v>1.1392</v>
      </c>
      <c r="R2969" s="6">
        <f t="shared" si="278"/>
        <v>80.225352112676063</v>
      </c>
      <c r="S2969" t="str">
        <f t="shared" si="279"/>
        <v>theater</v>
      </c>
      <c r="T2969" t="str">
        <f t="shared" si="280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6"/>
        <v>42599.165972222225</v>
      </c>
      <c r="K2970">
        <v>1470227660</v>
      </c>
      <c r="L2970" s="10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81"/>
        <v>1.06</v>
      </c>
      <c r="R2970" s="6">
        <f t="shared" si="278"/>
        <v>78.936170212765958</v>
      </c>
      <c r="S2970" t="str">
        <f t="shared" si="279"/>
        <v>theater</v>
      </c>
      <c r="T2970" t="str">
        <f t="shared" si="280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6"/>
        <v>42127.952083333337</v>
      </c>
      <c r="K2971">
        <v>1428087153</v>
      </c>
      <c r="L2971" s="10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81"/>
        <v>1.625</v>
      </c>
      <c r="R2971" s="6">
        <f t="shared" si="278"/>
        <v>95.588235294117652</v>
      </c>
      <c r="S2971" t="str">
        <f t="shared" si="279"/>
        <v>theater</v>
      </c>
      <c r="T2971" t="str">
        <f t="shared" si="280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6"/>
        <v>41838.669571759259</v>
      </c>
      <c r="K2972">
        <v>1403107451</v>
      </c>
      <c r="L2972" s="10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81"/>
        <v>1.06</v>
      </c>
      <c r="R2972" s="6">
        <f t="shared" si="278"/>
        <v>69.890109890109883</v>
      </c>
      <c r="S2972" t="str">
        <f t="shared" si="279"/>
        <v>theater</v>
      </c>
      <c r="T2972" t="str">
        <f t="shared" si="280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6"/>
        <v>41882.658310185187</v>
      </c>
      <c r="K2973">
        <v>1406908078</v>
      </c>
      <c r="L2973" s="10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81"/>
        <v>1.0015624999999999</v>
      </c>
      <c r="R2973" s="6">
        <f t="shared" si="278"/>
        <v>74.534883720930239</v>
      </c>
      <c r="S2973" t="str">
        <f t="shared" si="279"/>
        <v>theater</v>
      </c>
      <c r="T2973" t="str">
        <f t="shared" si="280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6"/>
        <v>42709.041666666672</v>
      </c>
      <c r="K2974">
        <v>1479609520</v>
      </c>
      <c r="L2974" s="10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81"/>
        <v>1.0535000000000001</v>
      </c>
      <c r="R2974" s="6">
        <f t="shared" si="278"/>
        <v>123.94117647058823</v>
      </c>
      <c r="S2974" t="str">
        <f t="shared" si="279"/>
        <v>theater</v>
      </c>
      <c r="T2974" t="str">
        <f t="shared" si="280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6"/>
        <v>42370.166666666672</v>
      </c>
      <c r="K2975">
        <v>1449171508</v>
      </c>
      <c r="L2975" s="10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81"/>
        <v>1.748</v>
      </c>
      <c r="R2975" s="6">
        <f t="shared" si="278"/>
        <v>264.84848484848487</v>
      </c>
      <c r="S2975" t="str">
        <f t="shared" si="279"/>
        <v>theater</v>
      </c>
      <c r="T2975" t="str">
        <f t="shared" si="280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6"/>
        <v>41908.065972222219</v>
      </c>
      <c r="K2976">
        <v>1409275671</v>
      </c>
      <c r="L2976" s="10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81"/>
        <v>1.02</v>
      </c>
      <c r="R2976" s="6">
        <f t="shared" si="278"/>
        <v>58.620689655172413</v>
      </c>
      <c r="S2976" t="str">
        <f t="shared" si="279"/>
        <v>theater</v>
      </c>
      <c r="T2976" t="str">
        <f t="shared" si="280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6"/>
        <v>41970.125</v>
      </c>
      <c r="K2977">
        <v>1414599886</v>
      </c>
      <c r="L2977" s="10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81"/>
        <v>1.00125</v>
      </c>
      <c r="R2977" s="6">
        <f t="shared" si="278"/>
        <v>70.884955752212392</v>
      </c>
      <c r="S2977" t="str">
        <f t="shared" si="279"/>
        <v>theater</v>
      </c>
      <c r="T2977" t="str">
        <f t="shared" si="280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6"/>
        <v>42442.5</v>
      </c>
      <c r="K2978">
        <v>1456421530</v>
      </c>
      <c r="L2978" s="10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81"/>
        <v>1.7142857142857142</v>
      </c>
      <c r="R2978" s="6">
        <f t="shared" si="278"/>
        <v>8.5714285714285712</v>
      </c>
      <c r="S2978" t="str">
        <f t="shared" si="279"/>
        <v>theater</v>
      </c>
      <c r="T2978" t="str">
        <f t="shared" si="280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6"/>
        <v>42086.093055555553</v>
      </c>
      <c r="K2979">
        <v>1421960934</v>
      </c>
      <c r="L2979" s="10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81"/>
        <v>1.1356666666666666</v>
      </c>
      <c r="R2979" s="6">
        <f t="shared" si="278"/>
        <v>113.56666666666666</v>
      </c>
      <c r="S2979" t="str">
        <f t="shared" si="279"/>
        <v>theater</v>
      </c>
      <c r="T2979" t="str">
        <f t="shared" si="280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6"/>
        <v>41932.249305555553</v>
      </c>
      <c r="K2980">
        <v>1412954547</v>
      </c>
      <c r="L2980" s="10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81"/>
        <v>1.2946666666666666</v>
      </c>
      <c r="R2980" s="6">
        <f t="shared" si="278"/>
        <v>60.6875</v>
      </c>
      <c r="S2980" t="str">
        <f t="shared" si="279"/>
        <v>theater</v>
      </c>
      <c r="T2980" t="str">
        <f t="shared" si="280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6"/>
        <v>42010.25</v>
      </c>
      <c r="K2981">
        <v>1419104823</v>
      </c>
      <c r="L2981" s="10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81"/>
        <v>1.014</v>
      </c>
      <c r="R2981" s="6">
        <f t="shared" si="278"/>
        <v>110.21739130434783</v>
      </c>
      <c r="S2981" t="str">
        <f t="shared" si="279"/>
        <v>theater</v>
      </c>
      <c r="T2981" t="str">
        <f t="shared" si="280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6"/>
        <v>42240.083333333328</v>
      </c>
      <c r="K2982">
        <v>1438639130</v>
      </c>
      <c r="L2982" s="10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81"/>
        <v>1.0916666666666666</v>
      </c>
      <c r="R2982" s="6">
        <f t="shared" si="278"/>
        <v>136.45833333333334</v>
      </c>
      <c r="S2982" t="str">
        <f t="shared" si="279"/>
        <v>theater</v>
      </c>
      <c r="T2982" t="str">
        <f t="shared" si="280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6"/>
        <v>42270.559675925921</v>
      </c>
      <c r="K2983">
        <v>1439126756</v>
      </c>
      <c r="L2983" s="10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81"/>
        <v>1.28925</v>
      </c>
      <c r="R2983" s="6">
        <f t="shared" si="278"/>
        <v>53.164948453608247</v>
      </c>
      <c r="S2983" t="str">
        <f t="shared" si="279"/>
        <v>theater</v>
      </c>
      <c r="T2983" t="str">
        <f t="shared" si="280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6"/>
        <v>42411.686840277776</v>
      </c>
      <c r="K2984">
        <v>1452616143</v>
      </c>
      <c r="L2984" s="10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81"/>
        <v>1.0206</v>
      </c>
      <c r="R2984" s="6">
        <f t="shared" si="278"/>
        <v>86.491525423728817</v>
      </c>
      <c r="S2984" t="str">
        <f t="shared" si="279"/>
        <v>theater</v>
      </c>
      <c r="T2984" t="str">
        <f t="shared" si="280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6"/>
        <v>41954.674027777779</v>
      </c>
      <c r="K2985">
        <v>1410534636</v>
      </c>
      <c r="L2985" s="10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81"/>
        <v>1.465395775862069</v>
      </c>
      <c r="R2985" s="6">
        <f t="shared" si="278"/>
        <v>155.23827397260274</v>
      </c>
      <c r="S2985" t="str">
        <f t="shared" si="279"/>
        <v>theater</v>
      </c>
      <c r="T2985" t="str">
        <f t="shared" si="280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6"/>
        <v>42606.278715277775</v>
      </c>
      <c r="K2986">
        <v>1469428881</v>
      </c>
      <c r="L2986" s="10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81"/>
        <v>1.00352</v>
      </c>
      <c r="R2986" s="6">
        <f t="shared" si="278"/>
        <v>115.08256880733946</v>
      </c>
      <c r="S2986" t="str">
        <f t="shared" si="279"/>
        <v>theater</v>
      </c>
      <c r="T2986" t="str">
        <f t="shared" si="280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6"/>
        <v>42674.166666666672</v>
      </c>
      <c r="K2987">
        <v>1476228128</v>
      </c>
      <c r="L2987" s="10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81"/>
        <v>1.2164999999999999</v>
      </c>
      <c r="R2987" s="6">
        <f t="shared" si="278"/>
        <v>109.5945945945946</v>
      </c>
      <c r="S2987" t="str">
        <f t="shared" si="279"/>
        <v>theater</v>
      </c>
      <c r="T2987" t="str">
        <f t="shared" si="280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6"/>
        <v>42491.458402777775</v>
      </c>
      <c r="K2988">
        <v>1456920006</v>
      </c>
      <c r="L2988" s="10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81"/>
        <v>1.0549999999999999</v>
      </c>
      <c r="R2988" s="6">
        <f t="shared" si="278"/>
        <v>45.214285714285715</v>
      </c>
      <c r="S2988" t="str">
        <f t="shared" si="279"/>
        <v>theater</v>
      </c>
      <c r="T2988" t="str">
        <f t="shared" si="280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6"/>
        <v>42656</v>
      </c>
      <c r="K2989">
        <v>1473837751</v>
      </c>
      <c r="L2989" s="10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81"/>
        <v>1.1040080000000001</v>
      </c>
      <c r="R2989" s="6">
        <f t="shared" si="278"/>
        <v>104.15169811320754</v>
      </c>
      <c r="S2989" t="str">
        <f t="shared" si="279"/>
        <v>theater</v>
      </c>
      <c r="T2989" t="str">
        <f t="shared" si="280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6"/>
        <v>42541.362048611118</v>
      </c>
      <c r="K2990">
        <v>1463820081</v>
      </c>
      <c r="L2990" s="10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81"/>
        <v>1</v>
      </c>
      <c r="R2990" s="6">
        <f t="shared" si="278"/>
        <v>35.714285714285715</v>
      </c>
      <c r="S2990" t="str">
        <f t="shared" si="279"/>
        <v>theater</v>
      </c>
      <c r="T2990" t="str">
        <f t="shared" si="280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6"/>
        <v>42359.207638888889</v>
      </c>
      <c r="K2991">
        <v>1448756962</v>
      </c>
      <c r="L2991" s="10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81"/>
        <v>1.76535</v>
      </c>
      <c r="R2991" s="6">
        <f t="shared" si="278"/>
        <v>96.997252747252745</v>
      </c>
      <c r="S2991" t="str">
        <f t="shared" si="279"/>
        <v>theater</v>
      </c>
      <c r="T2991" t="str">
        <f t="shared" si="280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6"/>
        <v>42376.57430555555</v>
      </c>
      <c r="K2992">
        <v>1449150420</v>
      </c>
      <c r="L2992" s="10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81"/>
        <v>1</v>
      </c>
      <c r="R2992" s="6">
        <f t="shared" si="278"/>
        <v>370.37037037037038</v>
      </c>
      <c r="S2992" t="str">
        <f t="shared" si="279"/>
        <v>theater</v>
      </c>
      <c r="T2992" t="str">
        <f t="shared" si="280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6"/>
        <v>42762.837152777778</v>
      </c>
      <c r="K2993">
        <v>1483646730</v>
      </c>
      <c r="L2993" s="10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81"/>
        <v>1.0329411764705883</v>
      </c>
      <c r="R2993" s="6">
        <f t="shared" si="278"/>
        <v>94.408602150537632</v>
      </c>
      <c r="S2993" t="str">
        <f t="shared" si="279"/>
        <v>theater</v>
      </c>
      <c r="T2993" t="str">
        <f t="shared" si="280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6"/>
        <v>42652.767476851848</v>
      </c>
      <c r="K2994">
        <v>1473445510</v>
      </c>
      <c r="L2994" s="10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81"/>
        <v>1.0449999999999999</v>
      </c>
      <c r="R2994" s="6">
        <f t="shared" si="278"/>
        <v>48.984375</v>
      </c>
      <c r="S2994" t="str">
        <f t="shared" si="279"/>
        <v>theater</v>
      </c>
      <c r="T2994" t="str">
        <f t="shared" si="280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6"/>
        <v>42420.838738425926</v>
      </c>
      <c r="K2995">
        <v>1453406867</v>
      </c>
      <c r="L2995" s="10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81"/>
        <v>1.0029999999999999</v>
      </c>
      <c r="R2995" s="6">
        <f t="shared" si="278"/>
        <v>45.590909090909093</v>
      </c>
      <c r="S2995" t="str">
        <f t="shared" si="279"/>
        <v>theater</v>
      </c>
      <c r="T2995" t="str">
        <f t="shared" si="280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6"/>
        <v>41915.478842592594</v>
      </c>
      <c r="K2996">
        <v>1409743772</v>
      </c>
      <c r="L2996" s="10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81"/>
        <v>4.577466666666667</v>
      </c>
      <c r="R2996" s="6">
        <f t="shared" si="278"/>
        <v>23.275254237288134</v>
      </c>
      <c r="S2996" t="str">
        <f t="shared" si="279"/>
        <v>theater</v>
      </c>
      <c r="T2996" t="str">
        <f t="shared" si="280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6"/>
        <v>42754.665173611109</v>
      </c>
      <c r="K2997">
        <v>1482249471</v>
      </c>
      <c r="L2997" s="10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81"/>
        <v>1.0496000000000001</v>
      </c>
      <c r="R2997" s="6">
        <f t="shared" si="278"/>
        <v>63.2289156626506</v>
      </c>
      <c r="S2997" t="str">
        <f t="shared" si="279"/>
        <v>theater</v>
      </c>
      <c r="T2997" t="str">
        <f t="shared" si="280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6"/>
        <v>42150.912500000006</v>
      </c>
      <c r="K2998">
        <v>1427493240</v>
      </c>
      <c r="L2998" s="10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81"/>
        <v>1.7194285714285715</v>
      </c>
      <c r="R2998" s="6">
        <f t="shared" si="278"/>
        <v>153.5204081632653</v>
      </c>
      <c r="S2998" t="str">
        <f t="shared" si="279"/>
        <v>theater</v>
      </c>
      <c r="T2998" t="str">
        <f t="shared" si="280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6"/>
        <v>42793.207638888889</v>
      </c>
      <c r="K2999">
        <v>1486661793</v>
      </c>
      <c r="L2999" s="10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81"/>
        <v>1.0373000000000001</v>
      </c>
      <c r="R2999" s="6">
        <f t="shared" si="278"/>
        <v>90.2</v>
      </c>
      <c r="S2999" t="str">
        <f t="shared" si="279"/>
        <v>theater</v>
      </c>
      <c r="T2999" t="str">
        <f t="shared" si="280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6"/>
        <v>41806.184027777781</v>
      </c>
      <c r="K3000">
        <v>1400474329</v>
      </c>
      <c r="L3000" s="10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81"/>
        <v>1.0302899999999999</v>
      </c>
      <c r="R3000" s="6">
        <f t="shared" si="278"/>
        <v>118.97113163972287</v>
      </c>
      <c r="S3000" t="str">
        <f t="shared" si="279"/>
        <v>theater</v>
      </c>
      <c r="T3000" t="str">
        <f t="shared" si="280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6"/>
        <v>42795.083333333328</v>
      </c>
      <c r="K3001">
        <v>1487094360</v>
      </c>
      <c r="L3001" s="10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81"/>
        <v>1.1888888888888889</v>
      </c>
      <c r="R3001" s="6">
        <f t="shared" si="278"/>
        <v>80.25</v>
      </c>
      <c r="S3001" t="str">
        <f t="shared" si="279"/>
        <v>theater</v>
      </c>
      <c r="T3001" t="str">
        <f t="shared" si="280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6"/>
        <v>42766.75</v>
      </c>
      <c r="K3002">
        <v>1484682670</v>
      </c>
      <c r="L3002" s="10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81"/>
        <v>1</v>
      </c>
      <c r="R3002" s="6">
        <f t="shared" si="278"/>
        <v>62.5</v>
      </c>
      <c r="S3002" t="str">
        <f t="shared" si="279"/>
        <v>theater</v>
      </c>
      <c r="T3002" t="str">
        <f t="shared" si="280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6"/>
        <v>42564.895625000005</v>
      </c>
      <c r="K3003">
        <v>1465853382</v>
      </c>
      <c r="L3003" s="10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81"/>
        <v>3.1869988910451896</v>
      </c>
      <c r="R3003" s="6">
        <f t="shared" si="278"/>
        <v>131.37719999999999</v>
      </c>
      <c r="S3003" t="str">
        <f t="shared" si="279"/>
        <v>theater</v>
      </c>
      <c r="T3003" t="str">
        <f t="shared" si="280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6"/>
        <v>41269.83625</v>
      </c>
      <c r="K3004">
        <v>1353960252</v>
      </c>
      <c r="L3004" s="10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81"/>
        <v>1.0850614285714286</v>
      </c>
      <c r="R3004" s="6">
        <f t="shared" si="278"/>
        <v>73.032980769230775</v>
      </c>
      <c r="S3004" t="str">
        <f t="shared" si="279"/>
        <v>theater</v>
      </c>
      <c r="T3004" t="str">
        <f t="shared" si="280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6"/>
        <v>42430.249305555553</v>
      </c>
      <c r="K3005">
        <v>1454098976</v>
      </c>
      <c r="L3005" s="10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81"/>
        <v>1.0116666666666667</v>
      </c>
      <c r="R3005" s="6">
        <f t="shared" si="278"/>
        <v>178.52941176470588</v>
      </c>
      <c r="S3005" t="str">
        <f t="shared" si="279"/>
        <v>theater</v>
      </c>
      <c r="T3005" t="str">
        <f t="shared" si="280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6"/>
        <v>41958.922731481478</v>
      </c>
      <c r="K3006">
        <v>1413493724</v>
      </c>
      <c r="L3006" s="10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81"/>
        <v>1.12815</v>
      </c>
      <c r="R3006" s="6">
        <f t="shared" si="278"/>
        <v>162.90974729241879</v>
      </c>
      <c r="S3006" t="str">
        <f t="shared" si="279"/>
        <v>theater</v>
      </c>
      <c r="T3006" t="str">
        <f t="shared" si="280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6"/>
        <v>41918.674826388888</v>
      </c>
      <c r="K3007">
        <v>1410019905</v>
      </c>
      <c r="L3007" s="10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81"/>
        <v>1.2049622641509434</v>
      </c>
      <c r="R3007" s="6">
        <f t="shared" si="278"/>
        <v>108.24237288135593</v>
      </c>
      <c r="S3007" t="str">
        <f t="shared" si="279"/>
        <v>theater</v>
      </c>
      <c r="T3007" t="str">
        <f t="shared" si="280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6"/>
        <v>41987.756840277783</v>
      </c>
      <c r="K3008">
        <v>1415988591</v>
      </c>
      <c r="L3008" s="10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81"/>
        <v>1.0774999999999999</v>
      </c>
      <c r="R3008" s="6">
        <f t="shared" si="278"/>
        <v>88.865979381443296</v>
      </c>
      <c r="S3008" t="str">
        <f t="shared" si="279"/>
        <v>theater</v>
      </c>
      <c r="T3008" t="str">
        <f t="shared" si="280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6"/>
        <v>42119.216238425928</v>
      </c>
      <c r="K3009">
        <v>1428124283</v>
      </c>
      <c r="L3009" s="10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81"/>
        <v>1.8</v>
      </c>
      <c r="R3009" s="6">
        <f t="shared" si="278"/>
        <v>54</v>
      </c>
      <c r="S3009" t="str">
        <f t="shared" si="279"/>
        <v>theater</v>
      </c>
      <c r="T3009" t="str">
        <f t="shared" si="280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ref="J3010:J3073" si="282">(((I3010/60)/60)/24)+DATE(1970,1,1)</f>
        <v>42390.212025462963</v>
      </c>
      <c r="K3010">
        <v>1450760719</v>
      </c>
      <c r="L3010" s="10">
        <f t="shared" ref="L3010:L3073" si="283">(((K3010/60)/60)/24)+DATE(1970,1,1)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81"/>
        <v>1.0116666666666667</v>
      </c>
      <c r="R3010" s="6">
        <f t="shared" ref="R3010:R3073" si="284">E3010/N3010</f>
        <v>116.73076923076923</v>
      </c>
      <c r="S3010" t="str">
        <f t="shared" ref="S3010:S3073" si="285">LEFT(P3010,SEARCH("/",P3010)-1)</f>
        <v>theater</v>
      </c>
      <c r="T3010" t="str">
        <f t="shared" ref="T3010:T3073" si="286">RIGHT(P3010,LEN(P3010)-SEARCH("/",P3010))</f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si="282"/>
        <v>41969.611574074079</v>
      </c>
      <c r="K3011">
        <v>1414417240</v>
      </c>
      <c r="L3011" s="10">
        <f t="shared" si="283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7">IF(D3011=0,0%,(E3011/D3011))</f>
        <v>1.19756</v>
      </c>
      <c r="R3011" s="6">
        <f t="shared" si="284"/>
        <v>233.8984375</v>
      </c>
      <c r="S3011" t="str">
        <f t="shared" si="285"/>
        <v>theater</v>
      </c>
      <c r="T3011" t="str">
        <f t="shared" si="286"/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2"/>
        <v>42056.832395833335</v>
      </c>
      <c r="K3012">
        <v>1419364719</v>
      </c>
      <c r="L3012" s="10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7"/>
        <v>1.58</v>
      </c>
      <c r="R3012" s="6">
        <f t="shared" si="284"/>
        <v>158</v>
      </c>
      <c r="S3012" t="str">
        <f t="shared" si="285"/>
        <v>theater</v>
      </c>
      <c r="T3012" t="str">
        <f t="shared" si="286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2"/>
        <v>42361.957638888889</v>
      </c>
      <c r="K3013">
        <v>1448536516</v>
      </c>
      <c r="L3013" s="10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7"/>
        <v>1.2366666666666666</v>
      </c>
      <c r="R3013" s="6">
        <f t="shared" si="284"/>
        <v>14.84</v>
      </c>
      <c r="S3013" t="str">
        <f t="shared" si="285"/>
        <v>theater</v>
      </c>
      <c r="T3013" t="str">
        <f t="shared" si="286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2"/>
        <v>42045.702893518523</v>
      </c>
      <c r="K3014">
        <v>1421772730</v>
      </c>
      <c r="L3014" s="10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7"/>
        <v>1.1712499999999999</v>
      </c>
      <c r="R3014" s="6">
        <f t="shared" si="284"/>
        <v>85.181818181818187</v>
      </c>
      <c r="S3014" t="str">
        <f t="shared" si="285"/>
        <v>theater</v>
      </c>
      <c r="T3014" t="str">
        <f t="shared" si="286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2"/>
        <v>42176.836215277777</v>
      </c>
      <c r="K3015">
        <v>1432325049</v>
      </c>
      <c r="L3015" s="10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7"/>
        <v>1.5696000000000001</v>
      </c>
      <c r="R3015" s="6">
        <f t="shared" si="284"/>
        <v>146.69158878504672</v>
      </c>
      <c r="S3015" t="str">
        <f t="shared" si="285"/>
        <v>theater</v>
      </c>
      <c r="T3015" t="str">
        <f t="shared" si="286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2"/>
        <v>41948.208333333336</v>
      </c>
      <c r="K3016">
        <v>1412737080</v>
      </c>
      <c r="L3016" s="10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7"/>
        <v>1.13104</v>
      </c>
      <c r="R3016" s="6">
        <f t="shared" si="284"/>
        <v>50.764811490125673</v>
      </c>
      <c r="S3016" t="str">
        <f t="shared" si="285"/>
        <v>theater</v>
      </c>
      <c r="T3016" t="str">
        <f t="shared" si="286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2"/>
        <v>41801.166666666664</v>
      </c>
      <c r="K3017">
        <v>1401125238</v>
      </c>
      <c r="L3017" s="10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7"/>
        <v>1.0317647058823529</v>
      </c>
      <c r="R3017" s="6">
        <f t="shared" si="284"/>
        <v>87.7</v>
      </c>
      <c r="S3017" t="str">
        <f t="shared" si="285"/>
        <v>theater</v>
      </c>
      <c r="T3017" t="str">
        <f t="shared" si="286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2"/>
        <v>41838.548055555555</v>
      </c>
      <c r="K3018">
        <v>1400504952</v>
      </c>
      <c r="L3018" s="10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7"/>
        <v>1.0261176470588236</v>
      </c>
      <c r="R3018" s="6">
        <f t="shared" si="284"/>
        <v>242.27777777777777</v>
      </c>
      <c r="S3018" t="str">
        <f t="shared" si="285"/>
        <v>theater</v>
      </c>
      <c r="T3018" t="str">
        <f t="shared" si="286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2"/>
        <v>41871.850034722222</v>
      </c>
      <c r="K3019">
        <v>1405974243</v>
      </c>
      <c r="L3019" s="10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7"/>
        <v>1.0584090909090909</v>
      </c>
      <c r="R3019" s="6">
        <f t="shared" si="284"/>
        <v>146.44654088050314</v>
      </c>
      <c r="S3019" t="str">
        <f t="shared" si="285"/>
        <v>theater</v>
      </c>
      <c r="T3019" t="str">
        <f t="shared" si="286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2"/>
        <v>42205.916666666672</v>
      </c>
      <c r="K3020">
        <v>1433747376</v>
      </c>
      <c r="L3020" s="10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7"/>
        <v>1.0071428571428571</v>
      </c>
      <c r="R3020" s="6">
        <f t="shared" si="284"/>
        <v>103.17073170731707</v>
      </c>
      <c r="S3020" t="str">
        <f t="shared" si="285"/>
        <v>theater</v>
      </c>
      <c r="T3020" t="str">
        <f t="shared" si="286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2"/>
        <v>41786.125</v>
      </c>
      <c r="K3021">
        <v>1398801620</v>
      </c>
      <c r="L3021" s="10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7"/>
        <v>1.2123333333333333</v>
      </c>
      <c r="R3021" s="6">
        <f t="shared" si="284"/>
        <v>80.464601769911511</v>
      </c>
      <c r="S3021" t="str">
        <f t="shared" si="285"/>
        <v>theater</v>
      </c>
      <c r="T3021" t="str">
        <f t="shared" si="286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2"/>
        <v>42230.846446759257</v>
      </c>
      <c r="K3022">
        <v>1434399533</v>
      </c>
      <c r="L3022" s="10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7"/>
        <v>1.0057142857142858</v>
      </c>
      <c r="R3022" s="6">
        <f t="shared" si="284"/>
        <v>234.66666666666666</v>
      </c>
      <c r="S3022" t="str">
        <f t="shared" si="285"/>
        <v>theater</v>
      </c>
      <c r="T3022" t="str">
        <f t="shared" si="286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2"/>
        <v>42696.249305555553</v>
      </c>
      <c r="K3023">
        <v>1476715869</v>
      </c>
      <c r="L3023" s="10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7"/>
        <v>1.1602222222222223</v>
      </c>
      <c r="R3023" s="6">
        <f t="shared" si="284"/>
        <v>50.689320388349515</v>
      </c>
      <c r="S3023" t="str">
        <f t="shared" si="285"/>
        <v>theater</v>
      </c>
      <c r="T3023" t="str">
        <f t="shared" si="286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2"/>
        <v>42609.95380787037</v>
      </c>
      <c r="K3024">
        <v>1468450409</v>
      </c>
      <c r="L3024" s="10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7"/>
        <v>1.0087999999999999</v>
      </c>
      <c r="R3024" s="6">
        <f t="shared" si="284"/>
        <v>162.70967741935485</v>
      </c>
      <c r="S3024" t="str">
        <f t="shared" si="285"/>
        <v>theater</v>
      </c>
      <c r="T3024" t="str">
        <f t="shared" si="286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2"/>
        <v>42166.675763888896</v>
      </c>
      <c r="K3025">
        <v>1430151186</v>
      </c>
      <c r="L3025" s="10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7"/>
        <v>1.03</v>
      </c>
      <c r="R3025" s="6">
        <f t="shared" si="284"/>
        <v>120.16666666666667</v>
      </c>
      <c r="S3025" t="str">
        <f t="shared" si="285"/>
        <v>theater</v>
      </c>
      <c r="T3025" t="str">
        <f t="shared" si="286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2"/>
        <v>41188.993923611109</v>
      </c>
      <c r="K3026">
        <v>1346975475</v>
      </c>
      <c r="L3026" s="10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7"/>
        <v>2.4641999999999999</v>
      </c>
      <c r="R3026" s="6">
        <f t="shared" si="284"/>
        <v>67.697802197802204</v>
      </c>
      <c r="S3026" t="str">
        <f t="shared" si="285"/>
        <v>theater</v>
      </c>
      <c r="T3026" t="str">
        <f t="shared" si="286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2"/>
        <v>41789.666666666664</v>
      </c>
      <c r="K3027">
        <v>1399032813</v>
      </c>
      <c r="L3027" s="10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7"/>
        <v>3.0219999999999998</v>
      </c>
      <c r="R3027" s="6">
        <f t="shared" si="284"/>
        <v>52.103448275862071</v>
      </c>
      <c r="S3027" t="str">
        <f t="shared" si="285"/>
        <v>theater</v>
      </c>
      <c r="T3027" t="str">
        <f t="shared" si="286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2"/>
        <v>42797.459398148145</v>
      </c>
      <c r="K3028">
        <v>1487329292</v>
      </c>
      <c r="L3028" s="10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7"/>
        <v>1.4333333333333333</v>
      </c>
      <c r="R3028" s="6">
        <f t="shared" si="284"/>
        <v>51.6</v>
      </c>
      <c r="S3028" t="str">
        <f t="shared" si="285"/>
        <v>theater</v>
      </c>
      <c r="T3028" t="str">
        <f t="shared" si="286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2"/>
        <v>42083.662627314814</v>
      </c>
      <c r="K3029">
        <v>1424278451</v>
      </c>
      <c r="L3029" s="10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7"/>
        <v>1.3144</v>
      </c>
      <c r="R3029" s="6">
        <f t="shared" si="284"/>
        <v>164.3</v>
      </c>
      <c r="S3029" t="str">
        <f t="shared" si="285"/>
        <v>theater</v>
      </c>
      <c r="T3029" t="str">
        <f t="shared" si="286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2"/>
        <v>42597.264178240745</v>
      </c>
      <c r="K3030">
        <v>1468650025</v>
      </c>
      <c r="L3030" s="10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7"/>
        <v>1.6801999999999999</v>
      </c>
      <c r="R3030" s="6">
        <f t="shared" si="284"/>
        <v>84.858585858585855</v>
      </c>
      <c r="S3030" t="str">
        <f t="shared" si="285"/>
        <v>theater</v>
      </c>
      <c r="T3030" t="str">
        <f t="shared" si="286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2"/>
        <v>41961.190972222219</v>
      </c>
      <c r="K3031">
        <v>1413824447</v>
      </c>
      <c r="L3031" s="10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7"/>
        <v>1.0967666666666667</v>
      </c>
      <c r="R3031" s="6">
        <f t="shared" si="284"/>
        <v>94.548850574712645</v>
      </c>
      <c r="S3031" t="str">
        <f t="shared" si="285"/>
        <v>theater</v>
      </c>
      <c r="T3031" t="str">
        <f t="shared" si="286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2"/>
        <v>42263.747349537036</v>
      </c>
      <c r="K3032">
        <v>1439834171</v>
      </c>
      <c r="L3032" s="10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7"/>
        <v>1.0668571428571429</v>
      </c>
      <c r="R3032" s="6">
        <f t="shared" si="284"/>
        <v>45.536585365853661</v>
      </c>
      <c r="S3032" t="str">
        <f t="shared" si="285"/>
        <v>theater</v>
      </c>
      <c r="T3032" t="str">
        <f t="shared" si="286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2"/>
        <v>42657.882488425923</v>
      </c>
      <c r="K3033">
        <v>1471295447</v>
      </c>
      <c r="L3033" s="10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7"/>
        <v>1</v>
      </c>
      <c r="R3033" s="6">
        <f t="shared" si="284"/>
        <v>51.724137931034484</v>
      </c>
      <c r="S3033" t="str">
        <f t="shared" si="285"/>
        <v>theater</v>
      </c>
      <c r="T3033" t="str">
        <f t="shared" si="286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2"/>
        <v>42258.044664351852</v>
      </c>
      <c r="K3034">
        <v>1439341459</v>
      </c>
      <c r="L3034" s="10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7"/>
        <v>1.272</v>
      </c>
      <c r="R3034" s="6">
        <f t="shared" si="284"/>
        <v>50.88</v>
      </c>
      <c r="S3034" t="str">
        <f t="shared" si="285"/>
        <v>theater</v>
      </c>
      <c r="T3034" t="str">
        <f t="shared" si="286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2"/>
        <v>42600.110243055555</v>
      </c>
      <c r="K3035">
        <v>1468895925</v>
      </c>
      <c r="L3035" s="10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7"/>
        <v>1.4653333333333334</v>
      </c>
      <c r="R3035" s="6">
        <f t="shared" si="284"/>
        <v>191.13043478260869</v>
      </c>
      <c r="S3035" t="str">
        <f t="shared" si="285"/>
        <v>theater</v>
      </c>
      <c r="T3035" t="str">
        <f t="shared" si="286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2"/>
        <v>42675.165972222225</v>
      </c>
      <c r="K3036">
        <v>1475326255</v>
      </c>
      <c r="L3036" s="10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7"/>
        <v>1.1253599999999999</v>
      </c>
      <c r="R3036" s="6">
        <f t="shared" si="284"/>
        <v>89.314285714285717</v>
      </c>
      <c r="S3036" t="str">
        <f t="shared" si="285"/>
        <v>theater</v>
      </c>
      <c r="T3036" t="str">
        <f t="shared" si="286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2"/>
        <v>41398.560289351852</v>
      </c>
      <c r="K3037">
        <v>1365082009</v>
      </c>
      <c r="L3037" s="10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7"/>
        <v>1.0878684000000001</v>
      </c>
      <c r="R3037" s="6">
        <f t="shared" si="284"/>
        <v>88.588631921824103</v>
      </c>
      <c r="S3037" t="str">
        <f t="shared" si="285"/>
        <v>theater</v>
      </c>
      <c r="T3037" t="str">
        <f t="shared" si="286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2"/>
        <v>41502.499305555553</v>
      </c>
      <c r="K3038">
        <v>1373568644</v>
      </c>
      <c r="L3038" s="10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7"/>
        <v>1.26732</v>
      </c>
      <c r="R3038" s="6">
        <f t="shared" si="284"/>
        <v>96.300911854103347</v>
      </c>
      <c r="S3038" t="str">
        <f t="shared" si="285"/>
        <v>theater</v>
      </c>
      <c r="T3038" t="str">
        <f t="shared" si="286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2"/>
        <v>40453.207638888889</v>
      </c>
      <c r="K3039">
        <v>1279574773</v>
      </c>
      <c r="L3039" s="10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7"/>
        <v>2.1320000000000001</v>
      </c>
      <c r="R3039" s="6">
        <f t="shared" si="284"/>
        <v>33.3125</v>
      </c>
      <c r="S3039" t="str">
        <f t="shared" si="285"/>
        <v>theater</v>
      </c>
      <c r="T3039" t="str">
        <f t="shared" si="286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2"/>
        <v>42433.252280092594</v>
      </c>
      <c r="K3040">
        <v>1451887397</v>
      </c>
      <c r="L3040" s="10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7"/>
        <v>1.0049999999999999</v>
      </c>
      <c r="R3040" s="6">
        <f t="shared" si="284"/>
        <v>37.222222222222221</v>
      </c>
      <c r="S3040" t="str">
        <f t="shared" si="285"/>
        <v>theater</v>
      </c>
      <c r="T3040" t="str">
        <f t="shared" si="286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2"/>
        <v>41637.332638888889</v>
      </c>
      <c r="K3041">
        <v>1386011038</v>
      </c>
      <c r="L3041" s="10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7"/>
        <v>1.0871389999999999</v>
      </c>
      <c r="R3041" s="6">
        <f t="shared" si="284"/>
        <v>92.130423728813554</v>
      </c>
      <c r="S3041" t="str">
        <f t="shared" si="285"/>
        <v>theater</v>
      </c>
      <c r="T3041" t="str">
        <f t="shared" si="286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2"/>
        <v>42181.958333333328</v>
      </c>
      <c r="K3042">
        <v>1434999621</v>
      </c>
      <c r="L3042" s="10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7"/>
        <v>1.075</v>
      </c>
      <c r="R3042" s="6">
        <f t="shared" si="284"/>
        <v>76.785714285714292</v>
      </c>
      <c r="S3042" t="str">
        <f t="shared" si="285"/>
        <v>theater</v>
      </c>
      <c r="T3042" t="str">
        <f t="shared" si="286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2"/>
        <v>42389.868611111116</v>
      </c>
      <c r="K3043">
        <v>1450731048</v>
      </c>
      <c r="L3043" s="10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7"/>
        <v>1.1048192771084338</v>
      </c>
      <c r="R3043" s="6">
        <f t="shared" si="284"/>
        <v>96.526315789473685</v>
      </c>
      <c r="S3043" t="str">
        <f t="shared" si="285"/>
        <v>theater</v>
      </c>
      <c r="T3043" t="str">
        <f t="shared" si="286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2"/>
        <v>42283.688043981485</v>
      </c>
      <c r="K3044">
        <v>1441557047</v>
      </c>
      <c r="L3044" s="10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7"/>
        <v>1.28</v>
      </c>
      <c r="R3044" s="6">
        <f t="shared" si="284"/>
        <v>51.891891891891895</v>
      </c>
      <c r="S3044" t="str">
        <f t="shared" si="285"/>
        <v>theater</v>
      </c>
      <c r="T3044" t="str">
        <f t="shared" si="286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2"/>
        <v>42110.118055555555</v>
      </c>
      <c r="K3045">
        <v>1426815699</v>
      </c>
      <c r="L3045" s="10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7"/>
        <v>1.1000666666666667</v>
      </c>
      <c r="R3045" s="6">
        <f t="shared" si="284"/>
        <v>128.9140625</v>
      </c>
      <c r="S3045" t="str">
        <f t="shared" si="285"/>
        <v>theater</v>
      </c>
      <c r="T3045" t="str">
        <f t="shared" si="286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2"/>
        <v>42402.7268287037</v>
      </c>
      <c r="K3046">
        <v>1453137998</v>
      </c>
      <c r="L3046" s="10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7"/>
        <v>1.0934166666666667</v>
      </c>
      <c r="R3046" s="6">
        <f t="shared" si="284"/>
        <v>84.108974358974365</v>
      </c>
      <c r="S3046" t="str">
        <f t="shared" si="285"/>
        <v>theater</v>
      </c>
      <c r="T3046" t="str">
        <f t="shared" si="286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2"/>
        <v>41873.155729166669</v>
      </c>
      <c r="K3047">
        <v>1406087055</v>
      </c>
      <c r="L3047" s="10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7"/>
        <v>1.3270650000000002</v>
      </c>
      <c r="R3047" s="6">
        <f t="shared" si="284"/>
        <v>82.941562500000003</v>
      </c>
      <c r="S3047" t="str">
        <f t="shared" si="285"/>
        <v>theater</v>
      </c>
      <c r="T3047" t="str">
        <f t="shared" si="286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2"/>
        <v>41892.202777777777</v>
      </c>
      <c r="K3048">
        <v>1407784586</v>
      </c>
      <c r="L3048" s="10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7"/>
        <v>1.9084810126582279</v>
      </c>
      <c r="R3048" s="6">
        <f t="shared" si="284"/>
        <v>259.94827586206895</v>
      </c>
      <c r="S3048" t="str">
        <f t="shared" si="285"/>
        <v>theater</v>
      </c>
      <c r="T3048" t="str">
        <f t="shared" si="286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2"/>
        <v>42487.552777777775</v>
      </c>
      <c r="K3049">
        <v>1457999054</v>
      </c>
      <c r="L3049" s="10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7"/>
        <v>1.49</v>
      </c>
      <c r="R3049" s="6">
        <f t="shared" si="284"/>
        <v>37.25</v>
      </c>
      <c r="S3049" t="str">
        <f t="shared" si="285"/>
        <v>theater</v>
      </c>
      <c r="T3049" t="str">
        <f t="shared" si="286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2"/>
        <v>42004.890277777777</v>
      </c>
      <c r="K3050">
        <v>1417556262</v>
      </c>
      <c r="L3050" s="10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7"/>
        <v>1.6639999999999999</v>
      </c>
      <c r="R3050" s="6">
        <f t="shared" si="284"/>
        <v>177.02127659574469</v>
      </c>
      <c r="S3050" t="str">
        <f t="shared" si="285"/>
        <v>theater</v>
      </c>
      <c r="T3050" t="str">
        <f t="shared" si="286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2"/>
        <v>42169.014525462961</v>
      </c>
      <c r="K3051">
        <v>1431649255</v>
      </c>
      <c r="L3051" s="10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7"/>
        <v>1.0666666666666667</v>
      </c>
      <c r="R3051" s="6">
        <f t="shared" si="284"/>
        <v>74.074074074074076</v>
      </c>
      <c r="S3051" t="str">
        <f t="shared" si="285"/>
        <v>theater</v>
      </c>
      <c r="T3051" t="str">
        <f t="shared" si="286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2"/>
        <v>42495.16851851852</v>
      </c>
      <c r="K3052">
        <v>1459828960</v>
      </c>
      <c r="L3052" s="10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7"/>
        <v>1.06</v>
      </c>
      <c r="R3052" s="6">
        <f t="shared" si="284"/>
        <v>70.666666666666671</v>
      </c>
      <c r="S3052" t="str">
        <f t="shared" si="285"/>
        <v>theater</v>
      </c>
      <c r="T3052" t="str">
        <f t="shared" si="286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2"/>
        <v>42774.416030092587</v>
      </c>
      <c r="K3053">
        <v>1483955945</v>
      </c>
      <c r="L3053" s="10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7"/>
        <v>0.23628571428571429</v>
      </c>
      <c r="R3053" s="6">
        <f t="shared" si="284"/>
        <v>23.62857142857143</v>
      </c>
      <c r="S3053" t="str">
        <f t="shared" si="285"/>
        <v>theater</v>
      </c>
      <c r="T3053" t="str">
        <f t="shared" si="286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2"/>
        <v>42152.665972222225</v>
      </c>
      <c r="K3054">
        <v>1430237094</v>
      </c>
      <c r="L3054" s="10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7"/>
        <v>1.5E-3</v>
      </c>
      <c r="R3054" s="6">
        <f t="shared" si="284"/>
        <v>37.5</v>
      </c>
      <c r="S3054" t="str">
        <f t="shared" si="285"/>
        <v>theater</v>
      </c>
      <c r="T3054" t="str">
        <f t="shared" si="286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2"/>
        <v>41914.165972222225</v>
      </c>
      <c r="K3055">
        <v>1407781013</v>
      </c>
      <c r="L3055" s="10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7"/>
        <v>4.0000000000000001E-3</v>
      </c>
      <c r="R3055" s="6">
        <f t="shared" si="284"/>
        <v>13.333333333333334</v>
      </c>
      <c r="S3055" t="str">
        <f t="shared" si="285"/>
        <v>theater</v>
      </c>
      <c r="T3055" t="str">
        <f t="shared" si="286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2"/>
        <v>42065.044444444444</v>
      </c>
      <c r="K3056">
        <v>1422043154</v>
      </c>
      <c r="L3056" s="10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7"/>
        <v>0</v>
      </c>
      <c r="R3056" s="6" t="e">
        <f t="shared" si="284"/>
        <v>#DIV/0!</v>
      </c>
      <c r="S3056" t="str">
        <f t="shared" si="285"/>
        <v>theater</v>
      </c>
      <c r="T3056" t="str">
        <f t="shared" si="286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2"/>
        <v>42013.95821759259</v>
      </c>
      <c r="K3057">
        <v>1415660390</v>
      </c>
      <c r="L3057" s="10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7"/>
        <v>5.0000000000000002E-5</v>
      </c>
      <c r="R3057" s="6">
        <f t="shared" si="284"/>
        <v>1</v>
      </c>
      <c r="S3057" t="str">
        <f t="shared" si="285"/>
        <v>theater</v>
      </c>
      <c r="T3057" t="str">
        <f t="shared" si="286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2"/>
        <v>41911.636388888888</v>
      </c>
      <c r="K3058">
        <v>1406819784</v>
      </c>
      <c r="L3058" s="10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7"/>
        <v>0</v>
      </c>
      <c r="R3058" s="6" t="e">
        <f t="shared" si="284"/>
        <v>#DIV/0!</v>
      </c>
      <c r="S3058" t="str">
        <f t="shared" si="285"/>
        <v>theater</v>
      </c>
      <c r="T3058" t="str">
        <f t="shared" si="286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2"/>
        <v>42463.608923611115</v>
      </c>
      <c r="K3059">
        <v>1457105811</v>
      </c>
      <c r="L3059" s="10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7"/>
        <v>0</v>
      </c>
      <c r="R3059" s="6" t="e">
        <f t="shared" si="284"/>
        <v>#DIV/0!</v>
      </c>
      <c r="S3059" t="str">
        <f t="shared" si="285"/>
        <v>theater</v>
      </c>
      <c r="T3059" t="str">
        <f t="shared" si="286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2"/>
        <v>42510.374305555553</v>
      </c>
      <c r="K3060">
        <v>1459414740</v>
      </c>
      <c r="L3060" s="10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7"/>
        <v>1.6666666666666666E-4</v>
      </c>
      <c r="R3060" s="6">
        <f t="shared" si="284"/>
        <v>1</v>
      </c>
      <c r="S3060" t="str">
        <f t="shared" si="285"/>
        <v>theater</v>
      </c>
      <c r="T3060" t="str">
        <f t="shared" si="286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2"/>
        <v>41859.935717592591</v>
      </c>
      <c r="K3061">
        <v>1404944846</v>
      </c>
      <c r="L3061" s="10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7"/>
        <v>3.0066666666666665E-2</v>
      </c>
      <c r="R3061" s="6">
        <f t="shared" si="284"/>
        <v>41</v>
      </c>
      <c r="S3061" t="str">
        <f t="shared" si="285"/>
        <v>theater</v>
      </c>
      <c r="T3061" t="str">
        <f t="shared" si="286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2"/>
        <v>42275.274699074071</v>
      </c>
      <c r="K3062">
        <v>1440830134</v>
      </c>
      <c r="L3062" s="10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7"/>
        <v>1.5227272727272728E-3</v>
      </c>
      <c r="R3062" s="6">
        <f t="shared" si="284"/>
        <v>55.833333333333336</v>
      </c>
      <c r="S3062" t="str">
        <f t="shared" si="285"/>
        <v>theater</v>
      </c>
      <c r="T3062" t="str">
        <f t="shared" si="286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2"/>
        <v>41864.784120370372</v>
      </c>
      <c r="K3063">
        <v>1405363748</v>
      </c>
      <c r="L3063" s="10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7"/>
        <v>0</v>
      </c>
      <c r="R3063" s="6" t="e">
        <f t="shared" si="284"/>
        <v>#DIV/0!</v>
      </c>
      <c r="S3063" t="str">
        <f t="shared" si="285"/>
        <v>theater</v>
      </c>
      <c r="T3063" t="str">
        <f t="shared" si="286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2"/>
        <v>42277.75</v>
      </c>
      <c r="K3064">
        <v>1441111892</v>
      </c>
      <c r="L3064" s="10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7"/>
        <v>0.66839999999999999</v>
      </c>
      <c r="R3064" s="6">
        <f t="shared" si="284"/>
        <v>99.761194029850742</v>
      </c>
      <c r="S3064" t="str">
        <f t="shared" si="285"/>
        <v>theater</v>
      </c>
      <c r="T3064" t="str">
        <f t="shared" si="286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2"/>
        <v>42665.922893518517</v>
      </c>
      <c r="K3065">
        <v>1474150138</v>
      </c>
      <c r="L3065" s="10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7"/>
        <v>0.19566666666666666</v>
      </c>
      <c r="R3065" s="6">
        <f t="shared" si="284"/>
        <v>25.521739130434781</v>
      </c>
      <c r="S3065" t="str">
        <f t="shared" si="285"/>
        <v>theater</v>
      </c>
      <c r="T3065" t="str">
        <f t="shared" si="286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2"/>
        <v>42330.290972222225</v>
      </c>
      <c r="K3066">
        <v>1445483246</v>
      </c>
      <c r="L3066" s="10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7"/>
        <v>0.11294666666666667</v>
      </c>
      <c r="R3066" s="6">
        <f t="shared" si="284"/>
        <v>117.65277777777777</v>
      </c>
      <c r="S3066" t="str">
        <f t="shared" si="285"/>
        <v>theater</v>
      </c>
      <c r="T3066" t="str">
        <f t="shared" si="286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2"/>
        <v>41850.055231481485</v>
      </c>
      <c r="K3067">
        <v>1404523172</v>
      </c>
      <c r="L3067" s="10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7"/>
        <v>4.0000000000000002E-4</v>
      </c>
      <c r="R3067" s="6">
        <f t="shared" si="284"/>
        <v>5</v>
      </c>
      <c r="S3067" t="str">
        <f t="shared" si="285"/>
        <v>theater</v>
      </c>
      <c r="T3067" t="str">
        <f t="shared" si="286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2"/>
        <v>42561.228437500002</v>
      </c>
      <c r="K3068">
        <v>1465536537</v>
      </c>
      <c r="L3068" s="10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7"/>
        <v>0.11985714285714286</v>
      </c>
      <c r="R3068" s="6">
        <f t="shared" si="284"/>
        <v>2796.6666666666665</v>
      </c>
      <c r="S3068" t="str">
        <f t="shared" si="285"/>
        <v>theater</v>
      </c>
      <c r="T3068" t="str">
        <f t="shared" si="286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2"/>
        <v>42256.938414351855</v>
      </c>
      <c r="K3069">
        <v>1439245879</v>
      </c>
      <c r="L3069" s="10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7"/>
        <v>2.5000000000000001E-2</v>
      </c>
      <c r="R3069" s="6">
        <f t="shared" si="284"/>
        <v>200</v>
      </c>
      <c r="S3069" t="str">
        <f t="shared" si="285"/>
        <v>theater</v>
      </c>
      <c r="T3069" t="str">
        <f t="shared" si="286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2"/>
        <v>42293.691574074073</v>
      </c>
      <c r="K3070">
        <v>1442421352</v>
      </c>
      <c r="L3070" s="10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7"/>
        <v>6.9999999999999999E-4</v>
      </c>
      <c r="R3070" s="6">
        <f t="shared" si="284"/>
        <v>87.5</v>
      </c>
      <c r="S3070" t="str">
        <f t="shared" si="285"/>
        <v>theater</v>
      </c>
      <c r="T3070" t="str">
        <f t="shared" si="286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2"/>
        <v>41987.833726851852</v>
      </c>
      <c r="K3071">
        <v>1415995234</v>
      </c>
      <c r="L3071" s="10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7"/>
        <v>0.14099999999999999</v>
      </c>
      <c r="R3071" s="6">
        <f t="shared" si="284"/>
        <v>20.142857142857142</v>
      </c>
      <c r="S3071" t="str">
        <f t="shared" si="285"/>
        <v>theater</v>
      </c>
      <c r="T3071" t="str">
        <f t="shared" si="286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2"/>
        <v>42711.733437499999</v>
      </c>
      <c r="K3072">
        <v>1479317769</v>
      </c>
      <c r="L3072" s="10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7"/>
        <v>3.3399999999999999E-2</v>
      </c>
      <c r="R3072" s="6">
        <f t="shared" si="284"/>
        <v>20.875</v>
      </c>
      <c r="S3072" t="str">
        <f t="shared" si="285"/>
        <v>theater</v>
      </c>
      <c r="T3072" t="str">
        <f t="shared" si="286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2"/>
        <v>42115.249305555553</v>
      </c>
      <c r="K3073">
        <v>1428082481</v>
      </c>
      <c r="L3073" s="10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7"/>
        <v>0.59775</v>
      </c>
      <c r="R3073" s="6">
        <f t="shared" si="284"/>
        <v>61.307692307692307</v>
      </c>
      <c r="S3073" t="str">
        <f t="shared" si="285"/>
        <v>theater</v>
      </c>
      <c r="T3073" t="str">
        <f t="shared" si="286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ref="J3074:J3137" si="288">(((I3074/60)/60)/24)+DATE(1970,1,1)</f>
        <v>42673.073611111111</v>
      </c>
      <c r="K3074">
        <v>1476549262</v>
      </c>
      <c r="L3074" s="10">
        <f t="shared" ref="L3074:L3137" si="289"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7"/>
        <v>1.6666666666666666E-4</v>
      </c>
      <c r="R3074" s="6">
        <f t="shared" ref="R3074:R3137" si="290">E3074/N3074</f>
        <v>1</v>
      </c>
      <c r="S3074" t="str">
        <f t="shared" ref="S3074:S3137" si="291">LEFT(P3074,SEARCH("/",P3074)-1)</f>
        <v>theater</v>
      </c>
      <c r="T3074" t="str">
        <f t="shared" ref="T3074:T3137" si="292">RIGHT(P3074,LEN(P3074)-SEARCH("/",P3074))</f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si="288"/>
        <v>42169.804861111115</v>
      </c>
      <c r="K3075">
        <v>1429287900</v>
      </c>
      <c r="L3075" s="10">
        <f t="shared" si="289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3">IF(D3075=0,0%,(E3075/D3075))</f>
        <v>2.3035714285714285E-4</v>
      </c>
      <c r="R3075" s="6">
        <f t="shared" si="290"/>
        <v>92.142857142857139</v>
      </c>
      <c r="S3075" t="str">
        <f t="shared" si="291"/>
        <v>theater</v>
      </c>
      <c r="T3075" t="str">
        <f t="shared" si="292"/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88"/>
        <v>42439.571284722217</v>
      </c>
      <c r="K3076">
        <v>1455025359</v>
      </c>
      <c r="L3076" s="10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3"/>
        <v>8.8000000000000003E-4</v>
      </c>
      <c r="R3076" s="6">
        <f t="shared" si="290"/>
        <v>7.333333333333333</v>
      </c>
      <c r="S3076" t="str">
        <f t="shared" si="291"/>
        <v>theater</v>
      </c>
      <c r="T3076" t="str">
        <f t="shared" si="292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88"/>
        <v>42601.102314814809</v>
      </c>
      <c r="K3077">
        <v>1467253640</v>
      </c>
      <c r="L3077" s="10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3"/>
        <v>8.6400000000000005E-2</v>
      </c>
      <c r="R3077" s="6">
        <f t="shared" si="290"/>
        <v>64.8</v>
      </c>
      <c r="S3077" t="str">
        <f t="shared" si="291"/>
        <v>theater</v>
      </c>
      <c r="T3077" t="str">
        <f t="shared" si="292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88"/>
        <v>42286.651886574073</v>
      </c>
      <c r="K3078">
        <v>1439221123</v>
      </c>
      <c r="L3078" s="10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3"/>
        <v>0.15060000000000001</v>
      </c>
      <c r="R3078" s="6">
        <f t="shared" si="290"/>
        <v>30.12</v>
      </c>
      <c r="S3078" t="str">
        <f t="shared" si="291"/>
        <v>theater</v>
      </c>
      <c r="T3078" t="str">
        <f t="shared" si="292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88"/>
        <v>42796.956921296296</v>
      </c>
      <c r="K3079">
        <v>1485903478</v>
      </c>
      <c r="L3079" s="10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3"/>
        <v>4.7727272727272731E-3</v>
      </c>
      <c r="R3079" s="6">
        <f t="shared" si="290"/>
        <v>52.5</v>
      </c>
      <c r="S3079" t="str">
        <f t="shared" si="291"/>
        <v>theater</v>
      </c>
      <c r="T3079" t="str">
        <f t="shared" si="292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88"/>
        <v>42061.138831018514</v>
      </c>
      <c r="K3080">
        <v>1422328795</v>
      </c>
      <c r="L3080" s="10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3"/>
        <v>1.1833333333333333E-3</v>
      </c>
      <c r="R3080" s="6">
        <f t="shared" si="290"/>
        <v>23.666666666666668</v>
      </c>
      <c r="S3080" t="str">
        <f t="shared" si="291"/>
        <v>theater</v>
      </c>
      <c r="T3080" t="str">
        <f t="shared" si="292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88"/>
        <v>42085.671701388885</v>
      </c>
      <c r="K3081">
        <v>1424452035</v>
      </c>
      <c r="L3081" s="10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3"/>
        <v>8.4173998587352451E-3</v>
      </c>
      <c r="R3081" s="6">
        <f t="shared" si="290"/>
        <v>415.77777777777777</v>
      </c>
      <c r="S3081" t="str">
        <f t="shared" si="291"/>
        <v>theater</v>
      </c>
      <c r="T3081" t="str">
        <f t="shared" si="292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88"/>
        <v>42000.0699537037</v>
      </c>
      <c r="K3082">
        <v>1414456844</v>
      </c>
      <c r="L3082" s="10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3"/>
        <v>1.8799999999999999E-4</v>
      </c>
      <c r="R3082" s="6">
        <f t="shared" si="290"/>
        <v>53.714285714285715</v>
      </c>
      <c r="S3082" t="str">
        <f t="shared" si="291"/>
        <v>theater</v>
      </c>
      <c r="T3082" t="str">
        <f t="shared" si="292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88"/>
        <v>42267.181608796294</v>
      </c>
      <c r="K3083">
        <v>1440130891</v>
      </c>
      <c r="L3083" s="10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3"/>
        <v>2.1029999999999998E-3</v>
      </c>
      <c r="R3083" s="6">
        <f t="shared" si="290"/>
        <v>420.6</v>
      </c>
      <c r="S3083" t="str">
        <f t="shared" si="291"/>
        <v>theater</v>
      </c>
      <c r="T3083" t="str">
        <f t="shared" si="292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88"/>
        <v>42323.96465277778</v>
      </c>
      <c r="K3084">
        <v>1445033346</v>
      </c>
      <c r="L3084" s="10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3"/>
        <v>0</v>
      </c>
      <c r="R3084" s="6" t="e">
        <f t="shared" si="290"/>
        <v>#DIV/0!</v>
      </c>
      <c r="S3084" t="str">
        <f t="shared" si="291"/>
        <v>theater</v>
      </c>
      <c r="T3084" t="str">
        <f t="shared" si="292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88"/>
        <v>41883.208333333336</v>
      </c>
      <c r="K3085">
        <v>1406986278</v>
      </c>
      <c r="L3085" s="10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3"/>
        <v>2.8E-3</v>
      </c>
      <c r="R3085" s="6">
        <f t="shared" si="290"/>
        <v>18.666666666666668</v>
      </c>
      <c r="S3085" t="str">
        <f t="shared" si="291"/>
        <v>theater</v>
      </c>
      <c r="T3085" t="str">
        <f t="shared" si="292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88"/>
        <v>42129.783333333333</v>
      </c>
      <c r="K3086">
        <v>1428340931</v>
      </c>
      <c r="L3086" s="10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3"/>
        <v>0.11579206701157921</v>
      </c>
      <c r="R3086" s="6">
        <f t="shared" si="290"/>
        <v>78.333333333333329</v>
      </c>
      <c r="S3086" t="str">
        <f t="shared" si="291"/>
        <v>theater</v>
      </c>
      <c r="T3086" t="str">
        <f t="shared" si="292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88"/>
        <v>42276.883784722217</v>
      </c>
      <c r="K3087">
        <v>1440969159</v>
      </c>
      <c r="L3087" s="10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3"/>
        <v>2.4400000000000002E-2</v>
      </c>
      <c r="R3087" s="6">
        <f t="shared" si="290"/>
        <v>67.777777777777771</v>
      </c>
      <c r="S3087" t="str">
        <f t="shared" si="291"/>
        <v>theater</v>
      </c>
      <c r="T3087" t="str">
        <f t="shared" si="292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88"/>
        <v>42233.67082175926</v>
      </c>
      <c r="K3088">
        <v>1434643559</v>
      </c>
      <c r="L3088" s="10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3"/>
        <v>2.5000000000000001E-3</v>
      </c>
      <c r="R3088" s="6">
        <f t="shared" si="290"/>
        <v>16.666666666666668</v>
      </c>
      <c r="S3088" t="str">
        <f t="shared" si="291"/>
        <v>theater</v>
      </c>
      <c r="T3088" t="str">
        <f t="shared" si="292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88"/>
        <v>42725.192013888889</v>
      </c>
      <c r="K3089">
        <v>1477107390</v>
      </c>
      <c r="L3089" s="10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3"/>
        <v>6.2500000000000003E-3</v>
      </c>
      <c r="R3089" s="6">
        <f t="shared" si="290"/>
        <v>62.5</v>
      </c>
      <c r="S3089" t="str">
        <f t="shared" si="291"/>
        <v>theater</v>
      </c>
      <c r="T3089" t="str">
        <f t="shared" si="292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88"/>
        <v>42012.570138888885</v>
      </c>
      <c r="K3090">
        <v>1418046247</v>
      </c>
      <c r="L3090" s="10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3"/>
        <v>1.9384615384615384E-3</v>
      </c>
      <c r="R3090" s="6">
        <f t="shared" si="290"/>
        <v>42</v>
      </c>
      <c r="S3090" t="str">
        <f t="shared" si="291"/>
        <v>theater</v>
      </c>
      <c r="T3090" t="str">
        <f t="shared" si="292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88"/>
        <v>42560.082638888889</v>
      </c>
      <c r="K3091">
        <v>1465304483</v>
      </c>
      <c r="L3091" s="10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3"/>
        <v>0.23416000000000001</v>
      </c>
      <c r="R3091" s="6">
        <f t="shared" si="290"/>
        <v>130.0888888888889</v>
      </c>
      <c r="S3091" t="str">
        <f t="shared" si="291"/>
        <v>theater</v>
      </c>
      <c r="T3091" t="str">
        <f t="shared" si="292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88"/>
        <v>42125.777141203704</v>
      </c>
      <c r="K3092">
        <v>1425325145</v>
      </c>
      <c r="L3092" s="10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3"/>
        <v>5.080888888888889E-2</v>
      </c>
      <c r="R3092" s="6">
        <f t="shared" si="290"/>
        <v>1270.2222222222222</v>
      </c>
      <c r="S3092" t="str">
        <f t="shared" si="291"/>
        <v>theater</v>
      </c>
      <c r="T3092" t="str">
        <f t="shared" si="292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88"/>
        <v>42596.948414351849</v>
      </c>
      <c r="K3093">
        <v>1468622743</v>
      </c>
      <c r="L3093" s="10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3"/>
        <v>0.15920000000000001</v>
      </c>
      <c r="R3093" s="6">
        <f t="shared" si="290"/>
        <v>88.444444444444443</v>
      </c>
      <c r="S3093" t="str">
        <f t="shared" si="291"/>
        <v>theater</v>
      </c>
      <c r="T3093" t="str">
        <f t="shared" si="292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88"/>
        <v>42292.916666666672</v>
      </c>
      <c r="K3094">
        <v>1441723912</v>
      </c>
      <c r="L3094" s="10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3"/>
        <v>1.1831900000000001E-2</v>
      </c>
      <c r="R3094" s="6">
        <f t="shared" si="290"/>
        <v>56.342380952380957</v>
      </c>
      <c r="S3094" t="str">
        <f t="shared" si="291"/>
        <v>theater</v>
      </c>
      <c r="T3094" t="str">
        <f t="shared" si="292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88"/>
        <v>41791.165972222225</v>
      </c>
      <c r="K3095">
        <v>1398980941</v>
      </c>
      <c r="L3095" s="10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3"/>
        <v>0.22750000000000001</v>
      </c>
      <c r="R3095" s="6">
        <f t="shared" si="290"/>
        <v>53.529411764705884</v>
      </c>
      <c r="S3095" t="str">
        <f t="shared" si="291"/>
        <v>theater</v>
      </c>
      <c r="T3095" t="str">
        <f t="shared" si="292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88"/>
        <v>42267.795787037037</v>
      </c>
      <c r="K3096">
        <v>1437591956</v>
      </c>
      <c r="L3096" s="10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3"/>
        <v>2.5000000000000001E-4</v>
      </c>
      <c r="R3096" s="6">
        <f t="shared" si="290"/>
        <v>25</v>
      </c>
      <c r="S3096" t="str">
        <f t="shared" si="291"/>
        <v>theater</v>
      </c>
      <c r="T3096" t="str">
        <f t="shared" si="292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88"/>
        <v>42583.025231481486</v>
      </c>
      <c r="K3097">
        <v>1464827780</v>
      </c>
      <c r="L3097" s="10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3"/>
        <v>3.351206434316354E-3</v>
      </c>
      <c r="R3097" s="6">
        <f t="shared" si="290"/>
        <v>50</v>
      </c>
      <c r="S3097" t="str">
        <f t="shared" si="291"/>
        <v>theater</v>
      </c>
      <c r="T3097" t="str">
        <f t="shared" si="292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88"/>
        <v>42144.825532407413</v>
      </c>
      <c r="K3098">
        <v>1429559326</v>
      </c>
      <c r="L3098" s="10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3"/>
        <v>3.9750000000000001E-2</v>
      </c>
      <c r="R3098" s="6">
        <f t="shared" si="290"/>
        <v>56.785714285714285</v>
      </c>
      <c r="S3098" t="str">
        <f t="shared" si="291"/>
        <v>theater</v>
      </c>
      <c r="T3098" t="str">
        <f t="shared" si="292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88"/>
        <v>42650.583333333328</v>
      </c>
      <c r="K3099">
        <v>1474027501</v>
      </c>
      <c r="L3099" s="10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3"/>
        <v>0.17150000000000001</v>
      </c>
      <c r="R3099" s="6">
        <f t="shared" si="290"/>
        <v>40.833333333333336</v>
      </c>
      <c r="S3099" t="str">
        <f t="shared" si="291"/>
        <v>theater</v>
      </c>
      <c r="T3099" t="str">
        <f t="shared" si="292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88"/>
        <v>42408.01180555555</v>
      </c>
      <c r="K3100">
        <v>1450724449</v>
      </c>
      <c r="L3100" s="10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3"/>
        <v>3.608004104669061E-2</v>
      </c>
      <c r="R3100" s="6">
        <f t="shared" si="290"/>
        <v>65.111111111111114</v>
      </c>
      <c r="S3100" t="str">
        <f t="shared" si="291"/>
        <v>theater</v>
      </c>
      <c r="T3100" t="str">
        <f t="shared" si="292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88"/>
        <v>42412.189710648148</v>
      </c>
      <c r="K3101">
        <v>1452659591</v>
      </c>
      <c r="L3101" s="10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3"/>
        <v>0.13900000000000001</v>
      </c>
      <c r="R3101" s="6">
        <f t="shared" si="290"/>
        <v>55.6</v>
      </c>
      <c r="S3101" t="str">
        <f t="shared" si="291"/>
        <v>theater</v>
      </c>
      <c r="T3101" t="str">
        <f t="shared" si="292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88"/>
        <v>41932.622395833336</v>
      </c>
      <c r="K3102">
        <v>1411224975</v>
      </c>
      <c r="L3102" s="10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3"/>
        <v>0.15225</v>
      </c>
      <c r="R3102" s="6">
        <f t="shared" si="290"/>
        <v>140.53846153846155</v>
      </c>
      <c r="S3102" t="str">
        <f t="shared" si="291"/>
        <v>theater</v>
      </c>
      <c r="T3102" t="str">
        <f t="shared" si="292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88"/>
        <v>42201.330555555556</v>
      </c>
      <c r="K3103">
        <v>1434445937</v>
      </c>
      <c r="L3103" s="10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3"/>
        <v>0.12</v>
      </c>
      <c r="R3103" s="6">
        <f t="shared" si="290"/>
        <v>25</v>
      </c>
      <c r="S3103" t="str">
        <f t="shared" si="291"/>
        <v>theater</v>
      </c>
      <c r="T3103" t="str">
        <f t="shared" si="292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88"/>
        <v>42605.340486111112</v>
      </c>
      <c r="K3104">
        <v>1467619818</v>
      </c>
      <c r="L3104" s="10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3"/>
        <v>0.391125</v>
      </c>
      <c r="R3104" s="6">
        <f t="shared" si="290"/>
        <v>69.533333333333331</v>
      </c>
      <c r="S3104" t="str">
        <f t="shared" si="291"/>
        <v>theater</v>
      </c>
      <c r="T3104" t="str">
        <f t="shared" si="292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88"/>
        <v>42167.156319444446</v>
      </c>
      <c r="K3105">
        <v>1428896706</v>
      </c>
      <c r="L3105" s="10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3"/>
        <v>2.6829268292682929E-3</v>
      </c>
      <c r="R3105" s="6">
        <f t="shared" si="290"/>
        <v>5.5</v>
      </c>
      <c r="S3105" t="str">
        <f t="shared" si="291"/>
        <v>theater</v>
      </c>
      <c r="T3105" t="str">
        <f t="shared" si="292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88"/>
        <v>42038.083333333328</v>
      </c>
      <c r="K3106">
        <v>1420235311</v>
      </c>
      <c r="L3106" s="10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3"/>
        <v>0.29625000000000001</v>
      </c>
      <c r="R3106" s="6">
        <f t="shared" si="290"/>
        <v>237</v>
      </c>
      <c r="S3106" t="str">
        <f t="shared" si="291"/>
        <v>theater</v>
      </c>
      <c r="T3106" t="str">
        <f t="shared" si="292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88"/>
        <v>41931.208333333336</v>
      </c>
      <c r="K3107">
        <v>1408986916</v>
      </c>
      <c r="L3107" s="10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3"/>
        <v>0.4236099230111206</v>
      </c>
      <c r="R3107" s="6">
        <f t="shared" si="290"/>
        <v>79.870967741935488</v>
      </c>
      <c r="S3107" t="str">
        <f t="shared" si="291"/>
        <v>theater</v>
      </c>
      <c r="T3107" t="str">
        <f t="shared" si="292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88"/>
        <v>42263.916666666672</v>
      </c>
      <c r="K3108">
        <v>1440497876</v>
      </c>
      <c r="L3108" s="10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3"/>
        <v>4.1000000000000002E-2</v>
      </c>
      <c r="R3108" s="6">
        <f t="shared" si="290"/>
        <v>10.25</v>
      </c>
      <c r="S3108" t="str">
        <f t="shared" si="291"/>
        <v>theater</v>
      </c>
      <c r="T3108" t="str">
        <f t="shared" si="292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88"/>
        <v>42135.814247685179</v>
      </c>
      <c r="K3109">
        <v>1430767951</v>
      </c>
      <c r="L3109" s="10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3"/>
        <v>0.197625</v>
      </c>
      <c r="R3109" s="6">
        <f t="shared" si="290"/>
        <v>272.58620689655174</v>
      </c>
      <c r="S3109" t="str">
        <f t="shared" si="291"/>
        <v>theater</v>
      </c>
      <c r="T3109" t="str">
        <f t="shared" si="292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88"/>
        <v>42122.638819444444</v>
      </c>
      <c r="K3110">
        <v>1425053994</v>
      </c>
      <c r="L3110" s="10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3"/>
        <v>5.1999999999999995E-4</v>
      </c>
      <c r="R3110" s="6">
        <f t="shared" si="290"/>
        <v>13</v>
      </c>
      <c r="S3110" t="str">
        <f t="shared" si="291"/>
        <v>theater</v>
      </c>
      <c r="T3110" t="str">
        <f t="shared" si="292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88"/>
        <v>41879.125115740739</v>
      </c>
      <c r="K3111">
        <v>1406170810</v>
      </c>
      <c r="L3111" s="10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3"/>
        <v>0.25030188679245285</v>
      </c>
      <c r="R3111" s="6">
        <f t="shared" si="290"/>
        <v>58.184210526315788</v>
      </c>
      <c r="S3111" t="str">
        <f t="shared" si="291"/>
        <v>theater</v>
      </c>
      <c r="T3111" t="str">
        <f t="shared" si="292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88"/>
        <v>42785.031469907408</v>
      </c>
      <c r="K3112">
        <v>1484009119</v>
      </c>
      <c r="L3112" s="10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3"/>
        <v>4.0000000000000002E-4</v>
      </c>
      <c r="R3112" s="6">
        <f t="shared" si="290"/>
        <v>10</v>
      </c>
      <c r="S3112" t="str">
        <f t="shared" si="291"/>
        <v>theater</v>
      </c>
      <c r="T3112" t="str">
        <f t="shared" si="292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88"/>
        <v>41916.595138888886</v>
      </c>
      <c r="K3113">
        <v>1409753820</v>
      </c>
      <c r="L3113" s="10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3"/>
        <v>0.26640000000000003</v>
      </c>
      <c r="R3113" s="6">
        <f t="shared" si="290"/>
        <v>70.10526315789474</v>
      </c>
      <c r="S3113" t="str">
        <f t="shared" si="291"/>
        <v>theater</v>
      </c>
      <c r="T3113" t="str">
        <f t="shared" si="292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88"/>
        <v>42675.121921296297</v>
      </c>
      <c r="K3114">
        <v>1472784934</v>
      </c>
      <c r="L3114" s="10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3"/>
        <v>4.7363636363636365E-2</v>
      </c>
      <c r="R3114" s="6">
        <f t="shared" si="290"/>
        <v>57.888888888888886</v>
      </c>
      <c r="S3114" t="str">
        <f t="shared" si="291"/>
        <v>theater</v>
      </c>
      <c r="T3114" t="str">
        <f t="shared" si="292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88"/>
        <v>42111.731273148151</v>
      </c>
      <c r="K3115">
        <v>1426699982</v>
      </c>
      <c r="L3115" s="10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3"/>
        <v>4.2435339894712751E-2</v>
      </c>
      <c r="R3115" s="6">
        <f t="shared" si="290"/>
        <v>125.27027027027027</v>
      </c>
      <c r="S3115" t="str">
        <f t="shared" si="291"/>
        <v>theater</v>
      </c>
      <c r="T3115" t="str">
        <f t="shared" si="292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88"/>
        <v>41903.632523148146</v>
      </c>
      <c r="K3116">
        <v>1406128250</v>
      </c>
      <c r="L3116" s="10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3"/>
        <v>0</v>
      </c>
      <c r="R3116" s="6" t="e">
        <f t="shared" si="290"/>
        <v>#DIV/0!</v>
      </c>
      <c r="S3116" t="str">
        <f t="shared" si="291"/>
        <v>theater</v>
      </c>
      <c r="T3116" t="str">
        <f t="shared" si="292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88"/>
        <v>42526.447071759263</v>
      </c>
      <c r="K3117">
        <v>1462531427</v>
      </c>
      <c r="L3117" s="10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3"/>
        <v>0.03</v>
      </c>
      <c r="R3117" s="6">
        <f t="shared" si="290"/>
        <v>300</v>
      </c>
      <c r="S3117" t="str">
        <f t="shared" si="291"/>
        <v>theater</v>
      </c>
      <c r="T3117" t="str">
        <f t="shared" si="292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88"/>
        <v>42095.515335648146</v>
      </c>
      <c r="K3118">
        <v>1426681325</v>
      </c>
      <c r="L3118" s="10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3"/>
        <v>0.57333333333333336</v>
      </c>
      <c r="R3118" s="6">
        <f t="shared" si="290"/>
        <v>43</v>
      </c>
      <c r="S3118" t="str">
        <f t="shared" si="291"/>
        <v>theater</v>
      </c>
      <c r="T3118" t="str">
        <f t="shared" si="292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88"/>
        <v>42517.55</v>
      </c>
      <c r="K3119">
        <v>1463648360</v>
      </c>
      <c r="L3119" s="10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3"/>
        <v>1E-3</v>
      </c>
      <c r="R3119" s="6">
        <f t="shared" si="290"/>
        <v>1</v>
      </c>
      <c r="S3119" t="str">
        <f t="shared" si="291"/>
        <v>theater</v>
      </c>
      <c r="T3119" t="str">
        <f t="shared" si="292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88"/>
        <v>42553.649571759262</v>
      </c>
      <c r="K3120">
        <v>1465832123</v>
      </c>
      <c r="L3120" s="10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3"/>
        <v>3.0999999999999999E-3</v>
      </c>
      <c r="R3120" s="6">
        <f t="shared" si="290"/>
        <v>775</v>
      </c>
      <c r="S3120" t="str">
        <f t="shared" si="291"/>
        <v>theater</v>
      </c>
      <c r="T3120" t="str">
        <f t="shared" si="292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88"/>
        <v>42090.003842592589</v>
      </c>
      <c r="K3121">
        <v>1424826332</v>
      </c>
      <c r="L3121" s="10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3"/>
        <v>5.0000000000000001E-4</v>
      </c>
      <c r="R3121" s="6">
        <f t="shared" si="290"/>
        <v>5</v>
      </c>
      <c r="S3121" t="str">
        <f t="shared" si="291"/>
        <v>theater</v>
      </c>
      <c r="T3121" t="str">
        <f t="shared" si="292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88"/>
        <v>42495.900416666671</v>
      </c>
      <c r="K3122">
        <v>1457303796</v>
      </c>
      <c r="L3122" s="10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3"/>
        <v>9.8461538461538464E-5</v>
      </c>
      <c r="R3122" s="6">
        <f t="shared" si="290"/>
        <v>12.8</v>
      </c>
      <c r="S3122" t="str">
        <f t="shared" si="291"/>
        <v>theater</v>
      </c>
      <c r="T3122" t="str">
        <f t="shared" si="292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88"/>
        <v>41908.679803240739</v>
      </c>
      <c r="K3123">
        <v>1406564335</v>
      </c>
      <c r="L3123" s="10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3"/>
        <v>6.6666666666666671E-3</v>
      </c>
      <c r="R3123" s="6">
        <f t="shared" si="290"/>
        <v>10</v>
      </c>
      <c r="S3123" t="str">
        <f t="shared" si="291"/>
        <v>theater</v>
      </c>
      <c r="T3123" t="str">
        <f t="shared" si="292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88"/>
        <v>42683.973750000005</v>
      </c>
      <c r="K3124">
        <v>1478298132</v>
      </c>
      <c r="L3124" s="10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3"/>
        <v>0.58291457286432158</v>
      </c>
      <c r="R3124" s="6">
        <f t="shared" si="290"/>
        <v>58</v>
      </c>
      <c r="S3124" t="str">
        <f t="shared" si="291"/>
        <v>theater</v>
      </c>
      <c r="T3124" t="str">
        <f t="shared" si="292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88"/>
        <v>42560.993032407408</v>
      </c>
      <c r="K3125">
        <v>1465516198</v>
      </c>
      <c r="L3125" s="10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3"/>
        <v>0.68153600000000003</v>
      </c>
      <c r="R3125" s="6">
        <f t="shared" si="290"/>
        <v>244.80459770114942</v>
      </c>
      <c r="S3125" t="str">
        <f t="shared" si="291"/>
        <v>theater</v>
      </c>
      <c r="T3125" t="str">
        <f t="shared" si="292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88"/>
        <v>42037.780104166668</v>
      </c>
      <c r="K3126">
        <v>1417718601</v>
      </c>
      <c r="L3126" s="10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3"/>
        <v>3.2499999999999997E-5</v>
      </c>
      <c r="R3126" s="6">
        <f t="shared" si="290"/>
        <v>6.5</v>
      </c>
      <c r="S3126" t="str">
        <f t="shared" si="291"/>
        <v>theater</v>
      </c>
      <c r="T3126" t="str">
        <f t="shared" si="292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88"/>
        <v>42376.20685185185</v>
      </c>
      <c r="K3127">
        <v>1449550672</v>
      </c>
      <c r="L3127" s="10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3"/>
        <v>0</v>
      </c>
      <c r="R3127" s="6" t="e">
        <f t="shared" si="290"/>
        <v>#DIV/0!</v>
      </c>
      <c r="S3127" t="str">
        <f t="shared" si="291"/>
        <v>theater</v>
      </c>
      <c r="T3127" t="str">
        <f t="shared" si="292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88"/>
        <v>42456.976412037038</v>
      </c>
      <c r="K3128">
        <v>1456532762</v>
      </c>
      <c r="L3128" s="10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3"/>
        <v>4.1599999999999998E-2</v>
      </c>
      <c r="R3128" s="6">
        <f t="shared" si="290"/>
        <v>61.176470588235297</v>
      </c>
      <c r="S3128" t="str">
        <f t="shared" si="291"/>
        <v>theater</v>
      </c>
      <c r="T3128" t="str">
        <f t="shared" si="292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88"/>
        <v>42064.856817129628</v>
      </c>
      <c r="K3129">
        <v>1422650029</v>
      </c>
      <c r="L3129" s="10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3"/>
        <v>0</v>
      </c>
      <c r="R3129" s="6" t="e">
        <f t="shared" si="290"/>
        <v>#DIV/0!</v>
      </c>
      <c r="S3129" t="str">
        <f t="shared" si="291"/>
        <v>theater</v>
      </c>
      <c r="T3129" t="str">
        <f t="shared" si="292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88"/>
        <v>42810.784039351856</v>
      </c>
      <c r="K3130">
        <v>1487101741</v>
      </c>
      <c r="L3130" s="10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3"/>
        <v>1.0860666666666667</v>
      </c>
      <c r="R3130" s="6">
        <f t="shared" si="290"/>
        <v>139.23931623931625</v>
      </c>
      <c r="S3130" t="str">
        <f t="shared" si="291"/>
        <v>theater</v>
      </c>
      <c r="T3130" t="str">
        <f t="shared" si="292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88"/>
        <v>42843.801145833335</v>
      </c>
      <c r="K3131">
        <v>1489090419</v>
      </c>
      <c r="L3131" s="10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3"/>
        <v>8.0000000000000002E-3</v>
      </c>
      <c r="R3131" s="6">
        <f t="shared" si="290"/>
        <v>10</v>
      </c>
      <c r="S3131" t="str">
        <f t="shared" si="291"/>
        <v>theater</v>
      </c>
      <c r="T3131" t="str">
        <f t="shared" si="292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88"/>
        <v>42839.207638888889</v>
      </c>
      <c r="K3132">
        <v>1489504916</v>
      </c>
      <c r="L3132" s="10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3"/>
        <v>3.7499999999999999E-2</v>
      </c>
      <c r="R3132" s="6">
        <f t="shared" si="290"/>
        <v>93.75</v>
      </c>
      <c r="S3132" t="str">
        <f t="shared" si="291"/>
        <v>theater</v>
      </c>
      <c r="T3132" t="str">
        <f t="shared" si="292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88"/>
        <v>42833.537557870368</v>
      </c>
      <c r="K3133">
        <v>1489067645</v>
      </c>
      <c r="L3133" s="10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3"/>
        <v>0.15731707317073171</v>
      </c>
      <c r="R3133" s="6">
        <f t="shared" si="290"/>
        <v>53.75</v>
      </c>
      <c r="S3133" t="str">
        <f t="shared" si="291"/>
        <v>theater</v>
      </c>
      <c r="T3133" t="str">
        <f t="shared" si="292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88"/>
        <v>42846.308564814812</v>
      </c>
      <c r="K3134">
        <v>1487579060</v>
      </c>
      <c r="L3134" s="10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3"/>
        <v>3.3333333333333332E-4</v>
      </c>
      <c r="R3134" s="6">
        <f t="shared" si="290"/>
        <v>10</v>
      </c>
      <c r="S3134" t="str">
        <f t="shared" si="291"/>
        <v>theater</v>
      </c>
      <c r="T3134" t="str">
        <f t="shared" si="292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88"/>
        <v>42818.523541666669</v>
      </c>
      <c r="K3135">
        <v>1487770434</v>
      </c>
      <c r="L3135" s="10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3"/>
        <v>1.08</v>
      </c>
      <c r="R3135" s="6">
        <f t="shared" si="290"/>
        <v>33.75</v>
      </c>
      <c r="S3135" t="str">
        <f t="shared" si="291"/>
        <v>theater</v>
      </c>
      <c r="T3135" t="str">
        <f t="shared" si="292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88"/>
        <v>42821.678460648152</v>
      </c>
      <c r="K3136">
        <v>1488820619</v>
      </c>
      <c r="L3136" s="10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3"/>
        <v>0.22500000000000001</v>
      </c>
      <c r="R3136" s="6">
        <f t="shared" si="290"/>
        <v>18.75</v>
      </c>
      <c r="S3136" t="str">
        <f t="shared" si="291"/>
        <v>theater</v>
      </c>
      <c r="T3136" t="str">
        <f t="shared" si="292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88"/>
        <v>42829.151863425926</v>
      </c>
      <c r="K3137">
        <v>1489376321</v>
      </c>
      <c r="L3137" s="10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3"/>
        <v>0.20849420849420849</v>
      </c>
      <c r="R3137" s="6">
        <f t="shared" si="290"/>
        <v>23.142857142857142</v>
      </c>
      <c r="S3137" t="str">
        <f t="shared" si="291"/>
        <v>theater</v>
      </c>
      <c r="T3137" t="str">
        <f t="shared" si="292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ref="J3138:J3201" si="294">(((I3138/60)/60)/24)+DATE(1970,1,1)</f>
        <v>42825.957638888889</v>
      </c>
      <c r="K3138">
        <v>1487847954</v>
      </c>
      <c r="L3138" s="10">
        <f t="shared" ref="L3138:L3201" si="295"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3"/>
        <v>1.278</v>
      </c>
      <c r="R3138" s="6">
        <f t="shared" ref="R3138:R3201" si="296">E3138/N3138</f>
        <v>29.045454545454547</v>
      </c>
      <c r="S3138" t="str">
        <f t="shared" ref="S3138:S3201" si="297">LEFT(P3138,SEARCH("/",P3138)-1)</f>
        <v>theater</v>
      </c>
      <c r="T3138" t="str">
        <f t="shared" ref="T3138:T3201" si="298">RIGHT(P3138,LEN(P3138)-SEARCH("/",P3138))</f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si="294"/>
        <v>42858.8</v>
      </c>
      <c r="K3139">
        <v>1489439669</v>
      </c>
      <c r="L3139" s="10">
        <f t="shared" si="295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9">IF(D3139=0,0%,(E3139/D3139))</f>
        <v>3.3333333333333333E-2</v>
      </c>
      <c r="R3139" s="6">
        <f t="shared" si="296"/>
        <v>50</v>
      </c>
      <c r="S3139" t="str">
        <f t="shared" si="297"/>
        <v>theater</v>
      </c>
      <c r="T3139" t="str">
        <f t="shared" si="298"/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4"/>
        <v>42828.645914351851</v>
      </c>
      <c r="K3140">
        <v>1489591807</v>
      </c>
      <c r="L3140" s="10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9"/>
        <v>0</v>
      </c>
      <c r="R3140" s="6" t="e">
        <f t="shared" si="296"/>
        <v>#DIV/0!</v>
      </c>
      <c r="S3140" t="str">
        <f t="shared" si="297"/>
        <v>theater</v>
      </c>
      <c r="T3140" t="str">
        <f t="shared" si="298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4"/>
        <v>42819.189583333333</v>
      </c>
      <c r="K3141">
        <v>1487485760</v>
      </c>
      <c r="L3141" s="10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9"/>
        <v>5.3999999999999999E-2</v>
      </c>
      <c r="R3141" s="6">
        <f t="shared" si="296"/>
        <v>450</v>
      </c>
      <c r="S3141" t="str">
        <f t="shared" si="297"/>
        <v>theater</v>
      </c>
      <c r="T3141" t="str">
        <f t="shared" si="298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4"/>
        <v>42832.677118055552</v>
      </c>
      <c r="K3142">
        <v>1488993303</v>
      </c>
      <c r="L3142" s="10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9"/>
        <v>9.5999999999999992E-3</v>
      </c>
      <c r="R3142" s="6">
        <f t="shared" si="296"/>
        <v>24</v>
      </c>
      <c r="S3142" t="str">
        <f t="shared" si="297"/>
        <v>theater</v>
      </c>
      <c r="T3142" t="str">
        <f t="shared" si="298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4"/>
        <v>42841.833333333328</v>
      </c>
      <c r="K3143">
        <v>1488823488</v>
      </c>
      <c r="L3143" s="10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9"/>
        <v>0.51600000000000001</v>
      </c>
      <c r="R3143" s="6">
        <f t="shared" si="296"/>
        <v>32.25</v>
      </c>
      <c r="S3143" t="str">
        <f t="shared" si="297"/>
        <v>theater</v>
      </c>
      <c r="T3143" t="str">
        <f t="shared" si="298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4"/>
        <v>42813.471516203703</v>
      </c>
      <c r="K3144">
        <v>1487333939</v>
      </c>
      <c r="L3144" s="10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9"/>
        <v>1.6363636363636365E-2</v>
      </c>
      <c r="R3144" s="6">
        <f t="shared" si="296"/>
        <v>15</v>
      </c>
      <c r="S3144" t="str">
        <f t="shared" si="297"/>
        <v>theater</v>
      </c>
      <c r="T3144" t="str">
        <f t="shared" si="298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4"/>
        <v>42834.358287037037</v>
      </c>
      <c r="K3145">
        <v>1489480556</v>
      </c>
      <c r="L3145" s="10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9"/>
        <v>0</v>
      </c>
      <c r="R3145" s="6" t="e">
        <f t="shared" si="296"/>
        <v>#DIV/0!</v>
      </c>
      <c r="S3145" t="str">
        <f t="shared" si="297"/>
        <v>theater</v>
      </c>
      <c r="T3145" t="str">
        <f t="shared" si="298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4"/>
        <v>42813.25</v>
      </c>
      <c r="K3146">
        <v>1488459307</v>
      </c>
      <c r="L3146" s="10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9"/>
        <v>0.754</v>
      </c>
      <c r="R3146" s="6">
        <f t="shared" si="296"/>
        <v>251.33333333333334</v>
      </c>
      <c r="S3146" t="str">
        <f t="shared" si="297"/>
        <v>theater</v>
      </c>
      <c r="T3146" t="str">
        <f t="shared" si="298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4"/>
        <v>42821.999236111107</v>
      </c>
      <c r="K3147">
        <v>1485478734</v>
      </c>
      <c r="L3147" s="10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9"/>
        <v>0</v>
      </c>
      <c r="R3147" s="6" t="e">
        <f t="shared" si="296"/>
        <v>#DIV/0!</v>
      </c>
      <c r="S3147" t="str">
        <f t="shared" si="297"/>
        <v>theater</v>
      </c>
      <c r="T3147" t="str">
        <f t="shared" si="298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4"/>
        <v>42841.640810185185</v>
      </c>
      <c r="K3148">
        <v>1488471766</v>
      </c>
      <c r="L3148" s="10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9"/>
        <v>0.105</v>
      </c>
      <c r="R3148" s="6">
        <f t="shared" si="296"/>
        <v>437.5</v>
      </c>
      <c r="S3148" t="str">
        <f t="shared" si="297"/>
        <v>theater</v>
      </c>
      <c r="T3148" t="str">
        <f t="shared" si="298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4"/>
        <v>41950.011053240742</v>
      </c>
      <c r="K3149">
        <v>1411859755</v>
      </c>
      <c r="L3149" s="10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9"/>
        <v>1.1752499999999999</v>
      </c>
      <c r="R3149" s="6">
        <f t="shared" si="296"/>
        <v>110.35211267605634</v>
      </c>
      <c r="S3149" t="str">
        <f t="shared" si="297"/>
        <v>theater</v>
      </c>
      <c r="T3149" t="str">
        <f t="shared" si="298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4"/>
        <v>41913.166666666664</v>
      </c>
      <c r="K3150">
        <v>1410278284</v>
      </c>
      <c r="L3150" s="10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9"/>
        <v>1.3116666666666668</v>
      </c>
      <c r="R3150" s="6">
        <f t="shared" si="296"/>
        <v>41.421052631578945</v>
      </c>
      <c r="S3150" t="str">
        <f t="shared" si="297"/>
        <v>theater</v>
      </c>
      <c r="T3150" t="str">
        <f t="shared" si="298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4"/>
        <v>41250.083333333336</v>
      </c>
      <c r="K3151">
        <v>1352766300</v>
      </c>
      <c r="L3151" s="10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9"/>
        <v>1.04</v>
      </c>
      <c r="R3151" s="6">
        <f t="shared" si="296"/>
        <v>52</v>
      </c>
      <c r="S3151" t="str">
        <f t="shared" si="297"/>
        <v>theater</v>
      </c>
      <c r="T3151" t="str">
        <f t="shared" si="298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4"/>
        <v>40568.166666666664</v>
      </c>
      <c r="K3152">
        <v>1288160403</v>
      </c>
      <c r="L3152" s="10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9"/>
        <v>1.01</v>
      </c>
      <c r="R3152" s="6">
        <f t="shared" si="296"/>
        <v>33.990384615384613</v>
      </c>
      <c r="S3152" t="str">
        <f t="shared" si="297"/>
        <v>theater</v>
      </c>
      <c r="T3152" t="str">
        <f t="shared" si="298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4"/>
        <v>41892.83997685185</v>
      </c>
      <c r="K3153">
        <v>1407787774</v>
      </c>
      <c r="L3153" s="10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9"/>
        <v>1.004</v>
      </c>
      <c r="R3153" s="6">
        <f t="shared" si="296"/>
        <v>103.35294117647059</v>
      </c>
      <c r="S3153" t="str">
        <f t="shared" si="297"/>
        <v>theater</v>
      </c>
      <c r="T3153" t="str">
        <f t="shared" si="298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4"/>
        <v>41580.867673611108</v>
      </c>
      <c r="K3154">
        <v>1380833367</v>
      </c>
      <c r="L3154" s="10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9"/>
        <v>1.0595454545454546</v>
      </c>
      <c r="R3154" s="6">
        <f t="shared" si="296"/>
        <v>34.791044776119406</v>
      </c>
      <c r="S3154" t="str">
        <f t="shared" si="297"/>
        <v>theater</v>
      </c>
      <c r="T3154" t="str">
        <f t="shared" si="298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4"/>
        <v>40664.207638888889</v>
      </c>
      <c r="K3155">
        <v>1301542937</v>
      </c>
      <c r="L3155" s="10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9"/>
        <v>3.3558333333333334</v>
      </c>
      <c r="R3155" s="6">
        <f t="shared" si="296"/>
        <v>41.773858921161825</v>
      </c>
      <c r="S3155" t="str">
        <f t="shared" si="297"/>
        <v>theater</v>
      </c>
      <c r="T3155" t="str">
        <f t="shared" si="298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4"/>
        <v>41000.834004629629</v>
      </c>
      <c r="K3156">
        <v>1330722058</v>
      </c>
      <c r="L3156" s="10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9"/>
        <v>1.1292857142857142</v>
      </c>
      <c r="R3156" s="6">
        <f t="shared" si="296"/>
        <v>64.268292682926827</v>
      </c>
      <c r="S3156" t="str">
        <f t="shared" si="297"/>
        <v>theater</v>
      </c>
      <c r="T3156" t="str">
        <f t="shared" si="298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4"/>
        <v>41263.499131944445</v>
      </c>
      <c r="K3157">
        <v>1353412725</v>
      </c>
      <c r="L3157" s="10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9"/>
        <v>1.885046</v>
      </c>
      <c r="R3157" s="6">
        <f t="shared" si="296"/>
        <v>31.209370860927152</v>
      </c>
      <c r="S3157" t="str">
        <f t="shared" si="297"/>
        <v>theater</v>
      </c>
      <c r="T3157" t="str">
        <f t="shared" si="298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4"/>
        <v>41061.953055555554</v>
      </c>
      <c r="K3158">
        <v>1335567144</v>
      </c>
      <c r="L3158" s="10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9"/>
        <v>1.0181818181818181</v>
      </c>
      <c r="R3158" s="6">
        <f t="shared" si="296"/>
        <v>62.921348314606739</v>
      </c>
      <c r="S3158" t="str">
        <f t="shared" si="297"/>
        <v>theater</v>
      </c>
      <c r="T3158" t="str">
        <f t="shared" si="298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4"/>
        <v>41839.208333333336</v>
      </c>
      <c r="K3159">
        <v>1404932105</v>
      </c>
      <c r="L3159" s="10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9"/>
        <v>1.01</v>
      </c>
      <c r="R3159" s="6">
        <f t="shared" si="296"/>
        <v>98.536585365853654</v>
      </c>
      <c r="S3159" t="str">
        <f t="shared" si="297"/>
        <v>theater</v>
      </c>
      <c r="T3159" t="str">
        <f t="shared" si="298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4"/>
        <v>41477.839722222219</v>
      </c>
      <c r="K3160">
        <v>1371931752</v>
      </c>
      <c r="L3160" s="10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9"/>
        <v>1.1399999999999999</v>
      </c>
      <c r="R3160" s="6">
        <f t="shared" si="296"/>
        <v>82.608695652173907</v>
      </c>
      <c r="S3160" t="str">
        <f t="shared" si="297"/>
        <v>theater</v>
      </c>
      <c r="T3160" t="str">
        <f t="shared" si="298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4"/>
        <v>40926.958333333336</v>
      </c>
      <c r="K3161">
        <v>1323221761</v>
      </c>
      <c r="L3161" s="10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9"/>
        <v>1.3348133333333334</v>
      </c>
      <c r="R3161" s="6">
        <f t="shared" si="296"/>
        <v>38.504230769230773</v>
      </c>
      <c r="S3161" t="str">
        <f t="shared" si="297"/>
        <v>theater</v>
      </c>
      <c r="T3161" t="str">
        <f t="shared" si="298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4"/>
        <v>41864.207638888889</v>
      </c>
      <c r="K3162">
        <v>1405923687</v>
      </c>
      <c r="L3162" s="10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9"/>
        <v>1.0153333333333334</v>
      </c>
      <c r="R3162" s="6">
        <f t="shared" si="296"/>
        <v>80.15789473684211</v>
      </c>
      <c r="S3162" t="str">
        <f t="shared" si="297"/>
        <v>theater</v>
      </c>
      <c r="T3162" t="str">
        <f t="shared" si="298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4"/>
        <v>41927.536134259259</v>
      </c>
      <c r="K3163">
        <v>1410785522</v>
      </c>
      <c r="L3163" s="10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9"/>
        <v>1.0509999999999999</v>
      </c>
      <c r="R3163" s="6">
        <f t="shared" si="296"/>
        <v>28.405405405405407</v>
      </c>
      <c r="S3163" t="str">
        <f t="shared" si="297"/>
        <v>theater</v>
      </c>
      <c r="T3163" t="str">
        <f t="shared" si="298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4"/>
        <v>41827.083333333336</v>
      </c>
      <c r="K3164">
        <v>1402331262</v>
      </c>
      <c r="L3164" s="10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9"/>
        <v>1.2715000000000001</v>
      </c>
      <c r="R3164" s="6">
        <f t="shared" si="296"/>
        <v>80.730158730158735</v>
      </c>
      <c r="S3164" t="str">
        <f t="shared" si="297"/>
        <v>theater</v>
      </c>
      <c r="T3164" t="str">
        <f t="shared" si="298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4"/>
        <v>41805.753761574073</v>
      </c>
      <c r="K3165">
        <v>1400263525</v>
      </c>
      <c r="L3165" s="10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9"/>
        <v>1.1115384615384616</v>
      </c>
      <c r="R3165" s="6">
        <f t="shared" si="296"/>
        <v>200.69444444444446</v>
      </c>
      <c r="S3165" t="str">
        <f t="shared" si="297"/>
        <v>theater</v>
      </c>
      <c r="T3165" t="str">
        <f t="shared" si="298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4"/>
        <v>41799.80572916667</v>
      </c>
      <c r="K3166">
        <v>1399490415</v>
      </c>
      <c r="L3166" s="10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9"/>
        <v>1.0676000000000001</v>
      </c>
      <c r="R3166" s="6">
        <f t="shared" si="296"/>
        <v>37.591549295774648</v>
      </c>
      <c r="S3166" t="str">
        <f t="shared" si="297"/>
        <v>theater</v>
      </c>
      <c r="T3166" t="str">
        <f t="shared" si="298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4"/>
        <v>40666.165972222225</v>
      </c>
      <c r="K3167">
        <v>1302493760</v>
      </c>
      <c r="L3167" s="10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9"/>
        <v>1.6266666666666667</v>
      </c>
      <c r="R3167" s="6">
        <f t="shared" si="296"/>
        <v>58.095238095238095</v>
      </c>
      <c r="S3167" t="str">
        <f t="shared" si="297"/>
        <v>theater</v>
      </c>
      <c r="T3167" t="str">
        <f t="shared" si="298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4"/>
        <v>41969.332638888889</v>
      </c>
      <c r="K3168">
        <v>1414514153</v>
      </c>
      <c r="L3168" s="10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9"/>
        <v>1.6022808571428573</v>
      </c>
      <c r="R3168" s="6">
        <f t="shared" si="296"/>
        <v>60.300892473118282</v>
      </c>
      <c r="S3168" t="str">
        <f t="shared" si="297"/>
        <v>theater</v>
      </c>
      <c r="T3168" t="str">
        <f t="shared" si="298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4"/>
        <v>41853.175706018519</v>
      </c>
      <c r="K3169">
        <v>1405743181</v>
      </c>
      <c r="L3169" s="10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9"/>
        <v>1.1616666666666666</v>
      </c>
      <c r="R3169" s="6">
        <f t="shared" si="296"/>
        <v>63.363636363636367</v>
      </c>
      <c r="S3169" t="str">
        <f t="shared" si="297"/>
        <v>theater</v>
      </c>
      <c r="T3169" t="str">
        <f t="shared" si="298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4"/>
        <v>41803.916666666664</v>
      </c>
      <c r="K3170">
        <v>1399948353</v>
      </c>
      <c r="L3170" s="10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9"/>
        <v>1.242</v>
      </c>
      <c r="R3170" s="6">
        <f t="shared" si="296"/>
        <v>50.901639344262293</v>
      </c>
      <c r="S3170" t="str">
        <f t="shared" si="297"/>
        <v>theater</v>
      </c>
      <c r="T3170" t="str">
        <f t="shared" si="298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4"/>
        <v>41621.207638888889</v>
      </c>
      <c r="K3171">
        <v>1384364561</v>
      </c>
      <c r="L3171" s="10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9"/>
        <v>1.030125</v>
      </c>
      <c r="R3171" s="6">
        <f t="shared" si="296"/>
        <v>100.5</v>
      </c>
      <c r="S3171" t="str">
        <f t="shared" si="297"/>
        <v>theater</v>
      </c>
      <c r="T3171" t="str">
        <f t="shared" si="298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4"/>
        <v>41822.166666666664</v>
      </c>
      <c r="K3172">
        <v>1401414944</v>
      </c>
      <c r="L3172" s="10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9"/>
        <v>1.1225000000000001</v>
      </c>
      <c r="R3172" s="6">
        <f t="shared" si="296"/>
        <v>31.619718309859156</v>
      </c>
      <c r="S3172" t="str">
        <f t="shared" si="297"/>
        <v>theater</v>
      </c>
      <c r="T3172" t="str">
        <f t="shared" si="298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4"/>
        <v>42496.608310185184</v>
      </c>
      <c r="K3173">
        <v>1459953358</v>
      </c>
      <c r="L3173" s="10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9"/>
        <v>1.0881428571428571</v>
      </c>
      <c r="R3173" s="6">
        <f t="shared" si="296"/>
        <v>65.102564102564102</v>
      </c>
      <c r="S3173" t="str">
        <f t="shared" si="297"/>
        <v>theater</v>
      </c>
      <c r="T3173" t="str">
        <f t="shared" si="298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4"/>
        <v>40953.729953703703</v>
      </c>
      <c r="K3174">
        <v>1326648668</v>
      </c>
      <c r="L3174" s="10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9"/>
        <v>1.1499999999999999</v>
      </c>
      <c r="R3174" s="6">
        <f t="shared" si="296"/>
        <v>79.310344827586206</v>
      </c>
      <c r="S3174" t="str">
        <f t="shared" si="297"/>
        <v>theater</v>
      </c>
      <c r="T3174" t="str">
        <f t="shared" si="298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4"/>
        <v>41908.878379629627</v>
      </c>
      <c r="K3175">
        <v>1409173492</v>
      </c>
      <c r="L3175" s="10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9"/>
        <v>1.03</v>
      </c>
      <c r="R3175" s="6">
        <f t="shared" si="296"/>
        <v>139.18918918918919</v>
      </c>
      <c r="S3175" t="str">
        <f t="shared" si="297"/>
        <v>theater</v>
      </c>
      <c r="T3175" t="str">
        <f t="shared" si="298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4"/>
        <v>41876.864675925928</v>
      </c>
      <c r="K3176">
        <v>1407789908</v>
      </c>
      <c r="L3176" s="10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9"/>
        <v>1.0113333333333334</v>
      </c>
      <c r="R3176" s="6">
        <f t="shared" si="296"/>
        <v>131.91304347826087</v>
      </c>
      <c r="S3176" t="str">
        <f t="shared" si="297"/>
        <v>theater</v>
      </c>
      <c r="T3176" t="str">
        <f t="shared" si="298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4"/>
        <v>40591.886886574073</v>
      </c>
      <c r="K3177">
        <v>1292793427</v>
      </c>
      <c r="L3177" s="10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9"/>
        <v>1.0955999999999999</v>
      </c>
      <c r="R3177" s="6">
        <f t="shared" si="296"/>
        <v>91.3</v>
      </c>
      <c r="S3177" t="str">
        <f t="shared" si="297"/>
        <v>theater</v>
      </c>
      <c r="T3177" t="str">
        <f t="shared" si="298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4"/>
        <v>41504.625</v>
      </c>
      <c r="K3178">
        <v>1374531631</v>
      </c>
      <c r="L3178" s="10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9"/>
        <v>1.148421052631579</v>
      </c>
      <c r="R3178" s="6">
        <f t="shared" si="296"/>
        <v>39.672727272727272</v>
      </c>
      <c r="S3178" t="str">
        <f t="shared" si="297"/>
        <v>theater</v>
      </c>
      <c r="T3178" t="str">
        <f t="shared" si="298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4"/>
        <v>41811.666770833333</v>
      </c>
      <c r="K3179">
        <v>1400774409</v>
      </c>
      <c r="L3179" s="10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9"/>
        <v>1.1739999999999999</v>
      </c>
      <c r="R3179" s="6">
        <f t="shared" si="296"/>
        <v>57.549019607843135</v>
      </c>
      <c r="S3179" t="str">
        <f t="shared" si="297"/>
        <v>theater</v>
      </c>
      <c r="T3179" t="str">
        <f t="shared" si="298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4"/>
        <v>41836.605034722219</v>
      </c>
      <c r="K3180">
        <v>1402929075</v>
      </c>
      <c r="L3180" s="10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9"/>
        <v>1.7173333333333334</v>
      </c>
      <c r="R3180" s="6">
        <f t="shared" si="296"/>
        <v>33.025641025641029</v>
      </c>
      <c r="S3180" t="str">
        <f t="shared" si="297"/>
        <v>theater</v>
      </c>
      <c r="T3180" t="str">
        <f t="shared" si="298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4"/>
        <v>41400.702210648145</v>
      </c>
      <c r="K3181">
        <v>1365699071</v>
      </c>
      <c r="L3181" s="10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9"/>
        <v>1.1416238095238094</v>
      </c>
      <c r="R3181" s="6">
        <f t="shared" si="296"/>
        <v>77.335806451612896</v>
      </c>
      <c r="S3181" t="str">
        <f t="shared" si="297"/>
        <v>theater</v>
      </c>
      <c r="T3181" t="str">
        <f t="shared" si="298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4"/>
        <v>41810.412604166668</v>
      </c>
      <c r="K3182">
        <v>1400666049</v>
      </c>
      <c r="L3182" s="10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9"/>
        <v>1.1975</v>
      </c>
      <c r="R3182" s="6">
        <f t="shared" si="296"/>
        <v>31.933333333333334</v>
      </c>
      <c r="S3182" t="str">
        <f t="shared" si="297"/>
        <v>theater</v>
      </c>
      <c r="T3182" t="str">
        <f t="shared" si="298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4"/>
        <v>41805.666666666664</v>
      </c>
      <c r="K3183">
        <v>1400570787</v>
      </c>
      <c r="L3183" s="10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9"/>
        <v>1.0900000000000001</v>
      </c>
      <c r="R3183" s="6">
        <f t="shared" si="296"/>
        <v>36.333333333333336</v>
      </c>
      <c r="S3183" t="str">
        <f t="shared" si="297"/>
        <v>theater</v>
      </c>
      <c r="T3183" t="str">
        <f t="shared" si="298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4"/>
        <v>40939.708333333336</v>
      </c>
      <c r="K3184">
        <v>1323211621</v>
      </c>
      <c r="L3184" s="10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9"/>
        <v>1.0088571428571429</v>
      </c>
      <c r="R3184" s="6">
        <f t="shared" si="296"/>
        <v>46.768211920529801</v>
      </c>
      <c r="S3184" t="str">
        <f t="shared" si="297"/>
        <v>theater</v>
      </c>
      <c r="T3184" t="str">
        <f t="shared" si="298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4"/>
        <v>41509.79478009259</v>
      </c>
      <c r="K3185">
        <v>1375729469</v>
      </c>
      <c r="L3185" s="10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9"/>
        <v>1.0900000000000001</v>
      </c>
      <c r="R3185" s="6">
        <f t="shared" si="296"/>
        <v>40.073529411764703</v>
      </c>
      <c r="S3185" t="str">
        <f t="shared" si="297"/>
        <v>theater</v>
      </c>
      <c r="T3185" t="str">
        <f t="shared" si="298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4"/>
        <v>41821.993414351848</v>
      </c>
      <c r="K3186">
        <v>1401666631</v>
      </c>
      <c r="L3186" s="10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9"/>
        <v>1.0720930232558139</v>
      </c>
      <c r="R3186" s="6">
        <f t="shared" si="296"/>
        <v>100.21739130434783</v>
      </c>
      <c r="S3186" t="str">
        <f t="shared" si="297"/>
        <v>theater</v>
      </c>
      <c r="T3186" t="str">
        <f t="shared" si="298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4"/>
        <v>41836.977326388893</v>
      </c>
      <c r="K3187">
        <v>1404948441</v>
      </c>
      <c r="L3187" s="10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9"/>
        <v>1</v>
      </c>
      <c r="R3187" s="6">
        <f t="shared" si="296"/>
        <v>41.666666666666664</v>
      </c>
      <c r="S3187" t="str">
        <f t="shared" si="297"/>
        <v>theater</v>
      </c>
      <c r="T3187" t="str">
        <f t="shared" si="298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4"/>
        <v>41898.875</v>
      </c>
      <c r="K3188">
        <v>1408313438</v>
      </c>
      <c r="L3188" s="10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9"/>
        <v>1.0218750000000001</v>
      </c>
      <c r="R3188" s="6">
        <f t="shared" si="296"/>
        <v>46.714285714285715</v>
      </c>
      <c r="S3188" t="str">
        <f t="shared" si="297"/>
        <v>theater</v>
      </c>
      <c r="T3188" t="str">
        <f t="shared" si="298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4"/>
        <v>41855.666354166664</v>
      </c>
      <c r="K3189">
        <v>1405439973</v>
      </c>
      <c r="L3189" s="10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9"/>
        <v>1.1629333333333334</v>
      </c>
      <c r="R3189" s="6">
        <f t="shared" si="296"/>
        <v>71.491803278688522</v>
      </c>
      <c r="S3189" t="str">
        <f t="shared" si="297"/>
        <v>theater</v>
      </c>
      <c r="T3189" t="str">
        <f t="shared" si="298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4"/>
        <v>42165.415532407409</v>
      </c>
      <c r="K3190">
        <v>1432115902</v>
      </c>
      <c r="L3190" s="10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9"/>
        <v>0.65</v>
      </c>
      <c r="R3190" s="6">
        <f t="shared" si="296"/>
        <v>14.444444444444445</v>
      </c>
      <c r="S3190" t="str">
        <f t="shared" si="297"/>
        <v>theater</v>
      </c>
      <c r="T3190" t="str">
        <f t="shared" si="298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4"/>
        <v>42148.346435185187</v>
      </c>
      <c r="K3191">
        <v>1429863532</v>
      </c>
      <c r="L3191" s="10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9"/>
        <v>0.12327272727272727</v>
      </c>
      <c r="R3191" s="6">
        <f t="shared" si="296"/>
        <v>356.84210526315792</v>
      </c>
      <c r="S3191" t="str">
        <f t="shared" si="297"/>
        <v>theater</v>
      </c>
      <c r="T3191" t="str">
        <f t="shared" si="298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4"/>
        <v>42713.192997685182</v>
      </c>
      <c r="K3192">
        <v>1478662675</v>
      </c>
      <c r="L3192" s="10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9"/>
        <v>0</v>
      </c>
      <c r="R3192" s="6" t="e">
        <f t="shared" si="296"/>
        <v>#DIV/0!</v>
      </c>
      <c r="S3192" t="str">
        <f t="shared" si="297"/>
        <v>theater</v>
      </c>
      <c r="T3192" t="str">
        <f t="shared" si="298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4"/>
        <v>42598.755428240736</v>
      </c>
      <c r="K3193">
        <v>1466186869</v>
      </c>
      <c r="L3193" s="10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9"/>
        <v>4.0266666666666666E-2</v>
      </c>
      <c r="R3193" s="6">
        <f t="shared" si="296"/>
        <v>37.75</v>
      </c>
      <c r="S3193" t="str">
        <f t="shared" si="297"/>
        <v>theater</v>
      </c>
      <c r="T3193" t="str">
        <f t="shared" si="298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4"/>
        <v>42063.916666666672</v>
      </c>
      <c r="K3194">
        <v>1421274859</v>
      </c>
      <c r="L3194" s="10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9"/>
        <v>1.0200000000000001E-2</v>
      </c>
      <c r="R3194" s="6">
        <f t="shared" si="296"/>
        <v>12.75</v>
      </c>
      <c r="S3194" t="str">
        <f t="shared" si="297"/>
        <v>theater</v>
      </c>
      <c r="T3194" t="str">
        <f t="shared" si="298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4"/>
        <v>42055.968240740738</v>
      </c>
      <c r="K3195">
        <v>1420586056</v>
      </c>
      <c r="L3195" s="10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9"/>
        <v>0.1174</v>
      </c>
      <c r="R3195" s="6">
        <f t="shared" si="296"/>
        <v>24.458333333333332</v>
      </c>
      <c r="S3195" t="str">
        <f t="shared" si="297"/>
        <v>theater</v>
      </c>
      <c r="T3195" t="str">
        <f t="shared" si="298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4"/>
        <v>42212.062476851846</v>
      </c>
      <c r="K3196">
        <v>1435368598</v>
      </c>
      <c r="L3196" s="10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9"/>
        <v>0</v>
      </c>
      <c r="R3196" s="6" t="e">
        <f t="shared" si="296"/>
        <v>#DIV/0!</v>
      </c>
      <c r="S3196" t="str">
        <f t="shared" si="297"/>
        <v>theater</v>
      </c>
      <c r="T3196" t="str">
        <f t="shared" si="298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4"/>
        <v>42047.594236111108</v>
      </c>
      <c r="K3197">
        <v>1421158542</v>
      </c>
      <c r="L3197" s="10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9"/>
        <v>0.59142857142857141</v>
      </c>
      <c r="R3197" s="6">
        <f t="shared" si="296"/>
        <v>53.07692307692308</v>
      </c>
      <c r="S3197" t="str">
        <f t="shared" si="297"/>
        <v>theater</v>
      </c>
      <c r="T3197" t="str">
        <f t="shared" si="298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4"/>
        <v>42217.583333333328</v>
      </c>
      <c r="K3198">
        <v>1433254875</v>
      </c>
      <c r="L3198" s="10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9"/>
        <v>5.9999999999999995E-4</v>
      </c>
      <c r="R3198" s="6">
        <f t="shared" si="296"/>
        <v>300</v>
      </c>
      <c r="S3198" t="str">
        <f t="shared" si="297"/>
        <v>theater</v>
      </c>
      <c r="T3198" t="str">
        <f t="shared" si="298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4"/>
        <v>42039.493263888886</v>
      </c>
      <c r="K3199">
        <v>1420458618</v>
      </c>
      <c r="L3199" s="10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9"/>
        <v>0.1145</v>
      </c>
      <c r="R3199" s="6">
        <f t="shared" si="296"/>
        <v>286.25</v>
      </c>
      <c r="S3199" t="str">
        <f t="shared" si="297"/>
        <v>theater</v>
      </c>
      <c r="T3199" t="str">
        <f t="shared" si="298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4"/>
        <v>42051.424502314811</v>
      </c>
      <c r="K3200">
        <v>1420798277</v>
      </c>
      <c r="L3200" s="10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9"/>
        <v>3.6666666666666666E-3</v>
      </c>
      <c r="R3200" s="6">
        <f t="shared" si="296"/>
        <v>36.666666666666664</v>
      </c>
      <c r="S3200" t="str">
        <f t="shared" si="297"/>
        <v>theater</v>
      </c>
      <c r="T3200" t="str">
        <f t="shared" si="298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4"/>
        <v>41888.875</v>
      </c>
      <c r="K3201">
        <v>1407435418</v>
      </c>
      <c r="L3201" s="10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9"/>
        <v>0.52159999999999995</v>
      </c>
      <c r="R3201" s="6">
        <f t="shared" si="296"/>
        <v>49.20754716981132</v>
      </c>
      <c r="S3201" t="str">
        <f t="shared" si="297"/>
        <v>theater</v>
      </c>
      <c r="T3201" t="str">
        <f t="shared" si="298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ref="J3202:J3265" si="300">(((I3202/60)/60)/24)+DATE(1970,1,1)</f>
        <v>42490.231944444444</v>
      </c>
      <c r="K3202">
        <v>1459410101</v>
      </c>
      <c r="L3202" s="10">
        <f t="shared" ref="L3202:L3265" si="301"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9"/>
        <v>2.0000000000000002E-5</v>
      </c>
      <c r="R3202" s="6">
        <f t="shared" ref="R3202:R3265" si="302">E3202/N3202</f>
        <v>1</v>
      </c>
      <c r="S3202" t="str">
        <f t="shared" ref="S3202:S3265" si="303">LEFT(P3202,SEARCH("/",P3202)-1)</f>
        <v>theater</v>
      </c>
      <c r="T3202" t="str">
        <f t="shared" ref="T3202:T3265" si="304">RIGHT(P3202,LEN(P3202)-SEARCH("/",P3202))</f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si="300"/>
        <v>41882.767094907409</v>
      </c>
      <c r="K3203">
        <v>1407695077</v>
      </c>
      <c r="L3203" s="10">
        <f t="shared" si="301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5">IF(D3203=0,0%,(E3203/D3203))</f>
        <v>1.2500000000000001E-2</v>
      </c>
      <c r="R3203" s="6">
        <f t="shared" si="302"/>
        <v>12.5</v>
      </c>
      <c r="S3203" t="str">
        <f t="shared" si="303"/>
        <v>theater</v>
      </c>
      <c r="T3203" t="str">
        <f t="shared" si="304"/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0"/>
        <v>42352.249305555553</v>
      </c>
      <c r="K3204">
        <v>1445027346</v>
      </c>
      <c r="L3204" s="10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5"/>
        <v>0.54520000000000002</v>
      </c>
      <c r="R3204" s="6">
        <f t="shared" si="302"/>
        <v>109.04</v>
      </c>
      <c r="S3204" t="str">
        <f t="shared" si="303"/>
        <v>theater</v>
      </c>
      <c r="T3204" t="str">
        <f t="shared" si="304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0"/>
        <v>42272.988680555558</v>
      </c>
      <c r="K3205">
        <v>1440632622</v>
      </c>
      <c r="L3205" s="10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5"/>
        <v>0.25</v>
      </c>
      <c r="R3205" s="6">
        <f t="shared" si="302"/>
        <v>41.666666666666664</v>
      </c>
      <c r="S3205" t="str">
        <f t="shared" si="303"/>
        <v>theater</v>
      </c>
      <c r="T3205" t="str">
        <f t="shared" si="304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0"/>
        <v>42202.676388888889</v>
      </c>
      <c r="K3206">
        <v>1434558479</v>
      </c>
      <c r="L3206" s="10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5"/>
        <v>0</v>
      </c>
      <c r="R3206" s="6" t="e">
        <f t="shared" si="302"/>
        <v>#DIV/0!</v>
      </c>
      <c r="S3206" t="str">
        <f t="shared" si="303"/>
        <v>theater</v>
      </c>
      <c r="T3206" t="str">
        <f t="shared" si="304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0"/>
        <v>42125.374675925923</v>
      </c>
      <c r="K3207">
        <v>1427878772</v>
      </c>
      <c r="L3207" s="10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5"/>
        <v>3.4125000000000003E-2</v>
      </c>
      <c r="R3207" s="6">
        <f t="shared" si="302"/>
        <v>22.75</v>
      </c>
      <c r="S3207" t="str">
        <f t="shared" si="303"/>
        <v>theater</v>
      </c>
      <c r="T3207" t="str">
        <f t="shared" si="304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0"/>
        <v>42266.276053240741</v>
      </c>
      <c r="K3208">
        <v>1440052651</v>
      </c>
      <c r="L3208" s="10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5"/>
        <v>0</v>
      </c>
      <c r="R3208" s="6" t="e">
        <f t="shared" si="302"/>
        <v>#DIV/0!</v>
      </c>
      <c r="S3208" t="str">
        <f t="shared" si="303"/>
        <v>theater</v>
      </c>
      <c r="T3208" t="str">
        <f t="shared" si="304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0"/>
        <v>42117.236192129625</v>
      </c>
      <c r="K3209">
        <v>1424587207</v>
      </c>
      <c r="L3209" s="10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5"/>
        <v>0.46363636363636362</v>
      </c>
      <c r="R3209" s="6">
        <f t="shared" si="302"/>
        <v>70.833333333333329</v>
      </c>
      <c r="S3209" t="str">
        <f t="shared" si="303"/>
        <v>theater</v>
      </c>
      <c r="T3209" t="str">
        <f t="shared" si="304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0"/>
        <v>41848.605057870373</v>
      </c>
      <c r="K3210">
        <v>1404743477</v>
      </c>
      <c r="L3210" s="10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5"/>
        <v>1.0349999999999999</v>
      </c>
      <c r="R3210" s="6">
        <f t="shared" si="302"/>
        <v>63.109756097560975</v>
      </c>
      <c r="S3210" t="str">
        <f t="shared" si="303"/>
        <v>theater</v>
      </c>
      <c r="T3210" t="str">
        <f t="shared" si="304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0"/>
        <v>41810.958333333336</v>
      </c>
      <c r="K3211">
        <v>1400512658</v>
      </c>
      <c r="L3211" s="10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5"/>
        <v>1.1932315789473684</v>
      </c>
      <c r="R3211" s="6">
        <f t="shared" si="302"/>
        <v>50.157964601769912</v>
      </c>
      <c r="S3211" t="str">
        <f t="shared" si="303"/>
        <v>theater</v>
      </c>
      <c r="T3211" t="str">
        <f t="shared" si="304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0"/>
        <v>41061.165972222225</v>
      </c>
      <c r="K3212">
        <v>1334442519</v>
      </c>
      <c r="L3212" s="10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5"/>
        <v>1.2576666666666667</v>
      </c>
      <c r="R3212" s="6">
        <f t="shared" si="302"/>
        <v>62.883333333333333</v>
      </c>
      <c r="S3212" t="str">
        <f t="shared" si="303"/>
        <v>theater</v>
      </c>
      <c r="T3212" t="str">
        <f t="shared" si="304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0"/>
        <v>41866.083333333336</v>
      </c>
      <c r="K3213">
        <v>1405346680</v>
      </c>
      <c r="L3213" s="10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5"/>
        <v>1.1974347826086957</v>
      </c>
      <c r="R3213" s="6">
        <f t="shared" si="302"/>
        <v>85.531055900621112</v>
      </c>
      <c r="S3213" t="str">
        <f t="shared" si="303"/>
        <v>theater</v>
      </c>
      <c r="T3213" t="str">
        <f t="shared" si="304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0"/>
        <v>41859.795729166668</v>
      </c>
      <c r="K3214">
        <v>1404932751</v>
      </c>
      <c r="L3214" s="10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5"/>
        <v>1.2625</v>
      </c>
      <c r="R3214" s="6">
        <f t="shared" si="302"/>
        <v>53.723404255319146</v>
      </c>
      <c r="S3214" t="str">
        <f t="shared" si="303"/>
        <v>theater</v>
      </c>
      <c r="T3214" t="str">
        <f t="shared" si="304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0"/>
        <v>42211.763414351852</v>
      </c>
      <c r="K3215">
        <v>1434478759</v>
      </c>
      <c r="L3215" s="10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5"/>
        <v>1.0011666666666668</v>
      </c>
      <c r="R3215" s="6">
        <f t="shared" si="302"/>
        <v>127.80851063829788</v>
      </c>
      <c r="S3215" t="str">
        <f t="shared" si="303"/>
        <v>theater</v>
      </c>
      <c r="T3215" t="str">
        <f t="shared" si="304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0"/>
        <v>42374.996527777781</v>
      </c>
      <c r="K3216">
        <v>1448823673</v>
      </c>
      <c r="L3216" s="10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5"/>
        <v>1.0213333333333334</v>
      </c>
      <c r="R3216" s="6">
        <f t="shared" si="302"/>
        <v>106.57391304347826</v>
      </c>
      <c r="S3216" t="str">
        <f t="shared" si="303"/>
        <v>theater</v>
      </c>
      <c r="T3216" t="str">
        <f t="shared" si="304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0"/>
        <v>42257.165972222225</v>
      </c>
      <c r="K3217">
        <v>1438617471</v>
      </c>
      <c r="L3217" s="10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5"/>
        <v>1.0035142857142858</v>
      </c>
      <c r="R3217" s="6">
        <f t="shared" si="302"/>
        <v>262.11194029850748</v>
      </c>
      <c r="S3217" t="str">
        <f t="shared" si="303"/>
        <v>theater</v>
      </c>
      <c r="T3217" t="str">
        <f t="shared" si="304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0"/>
        <v>42196.604166666672</v>
      </c>
      <c r="K3218">
        <v>1433934371</v>
      </c>
      <c r="L3218" s="10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5"/>
        <v>1.0004999999999999</v>
      </c>
      <c r="R3218" s="6">
        <f t="shared" si="302"/>
        <v>57.171428571428571</v>
      </c>
      <c r="S3218" t="str">
        <f t="shared" si="303"/>
        <v>theater</v>
      </c>
      <c r="T3218" t="str">
        <f t="shared" si="304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0"/>
        <v>42678.546111111107</v>
      </c>
      <c r="K3219">
        <v>1475672784</v>
      </c>
      <c r="L3219" s="10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5"/>
        <v>1.1602222222222223</v>
      </c>
      <c r="R3219" s="6">
        <f t="shared" si="302"/>
        <v>50.20192307692308</v>
      </c>
      <c r="S3219" t="str">
        <f t="shared" si="303"/>
        <v>theater</v>
      </c>
      <c r="T3219" t="str">
        <f t="shared" si="304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0"/>
        <v>42004</v>
      </c>
      <c r="K3220">
        <v>1417132986</v>
      </c>
      <c r="L3220" s="10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5"/>
        <v>1.0209999999999999</v>
      </c>
      <c r="R3220" s="6">
        <f t="shared" si="302"/>
        <v>66.586956521739125</v>
      </c>
      <c r="S3220" t="str">
        <f t="shared" si="303"/>
        <v>theater</v>
      </c>
      <c r="T3220" t="str">
        <f t="shared" si="304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0"/>
        <v>42085.941516203704</v>
      </c>
      <c r="K3221">
        <v>1424043347</v>
      </c>
      <c r="L3221" s="10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5"/>
        <v>1.0011000000000001</v>
      </c>
      <c r="R3221" s="6">
        <f t="shared" si="302"/>
        <v>168.25210084033614</v>
      </c>
      <c r="S3221" t="str">
        <f t="shared" si="303"/>
        <v>theater</v>
      </c>
      <c r="T3221" t="str">
        <f t="shared" si="304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0"/>
        <v>42806.875</v>
      </c>
      <c r="K3222">
        <v>1486411204</v>
      </c>
      <c r="L3222" s="10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5"/>
        <v>1.0084</v>
      </c>
      <c r="R3222" s="6">
        <f t="shared" si="302"/>
        <v>256.37288135593218</v>
      </c>
      <c r="S3222" t="str">
        <f t="shared" si="303"/>
        <v>theater</v>
      </c>
      <c r="T3222" t="str">
        <f t="shared" si="304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0"/>
        <v>42190.696793981479</v>
      </c>
      <c r="K3223">
        <v>1433090603</v>
      </c>
      <c r="L3223" s="10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5"/>
        <v>1.0342499999999999</v>
      </c>
      <c r="R3223" s="6">
        <f t="shared" si="302"/>
        <v>36.610619469026545</v>
      </c>
      <c r="S3223" t="str">
        <f t="shared" si="303"/>
        <v>theater</v>
      </c>
      <c r="T3223" t="str">
        <f t="shared" si="304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0"/>
        <v>42301.895138888889</v>
      </c>
      <c r="K3224">
        <v>1443016697</v>
      </c>
      <c r="L3224" s="10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5"/>
        <v>1.248</v>
      </c>
      <c r="R3224" s="6">
        <f t="shared" si="302"/>
        <v>37.142857142857146</v>
      </c>
      <c r="S3224" t="str">
        <f t="shared" si="303"/>
        <v>theater</v>
      </c>
      <c r="T3224" t="str">
        <f t="shared" si="304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0"/>
        <v>42236.835370370376</v>
      </c>
      <c r="K3225">
        <v>1437508976</v>
      </c>
      <c r="L3225" s="10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5"/>
        <v>1.0951612903225807</v>
      </c>
      <c r="R3225" s="6">
        <f t="shared" si="302"/>
        <v>45.878378378378379</v>
      </c>
      <c r="S3225" t="str">
        <f t="shared" si="303"/>
        <v>theater</v>
      </c>
      <c r="T3225" t="str">
        <f t="shared" si="304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0"/>
        <v>42745.208333333328</v>
      </c>
      <c r="K3226">
        <v>1479932713</v>
      </c>
      <c r="L3226" s="10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5"/>
        <v>1.0203333333333333</v>
      </c>
      <c r="R3226" s="6">
        <f t="shared" si="302"/>
        <v>141.71296296296296</v>
      </c>
      <c r="S3226" t="str">
        <f t="shared" si="303"/>
        <v>theater</v>
      </c>
      <c r="T3226" t="str">
        <f t="shared" si="304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0"/>
        <v>42524.875</v>
      </c>
      <c r="K3227">
        <v>1463145938</v>
      </c>
      <c r="L3227" s="10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5"/>
        <v>1.0235000000000001</v>
      </c>
      <c r="R3227" s="6">
        <f t="shared" si="302"/>
        <v>52.487179487179489</v>
      </c>
      <c r="S3227" t="str">
        <f t="shared" si="303"/>
        <v>theater</v>
      </c>
      <c r="T3227" t="str">
        <f t="shared" si="304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0"/>
        <v>42307.583472222221</v>
      </c>
      <c r="K3228">
        <v>1443621612</v>
      </c>
      <c r="L3228" s="10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5"/>
        <v>1.0416666666666667</v>
      </c>
      <c r="R3228" s="6">
        <f t="shared" si="302"/>
        <v>59.523809523809526</v>
      </c>
      <c r="S3228" t="str">
        <f t="shared" si="303"/>
        <v>theater</v>
      </c>
      <c r="T3228" t="str">
        <f t="shared" si="304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0"/>
        <v>42752.882361111115</v>
      </c>
      <c r="K3229">
        <v>1482095436</v>
      </c>
      <c r="L3229" s="10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5"/>
        <v>1.25</v>
      </c>
      <c r="R3229" s="6">
        <f t="shared" si="302"/>
        <v>50</v>
      </c>
      <c r="S3229" t="str">
        <f t="shared" si="303"/>
        <v>theater</v>
      </c>
      <c r="T3229" t="str">
        <f t="shared" si="304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0"/>
        <v>42355.207638888889</v>
      </c>
      <c r="K3230">
        <v>1447606884</v>
      </c>
      <c r="L3230" s="10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5"/>
        <v>1.0234285714285714</v>
      </c>
      <c r="R3230" s="6">
        <f t="shared" si="302"/>
        <v>193.62162162162161</v>
      </c>
      <c r="S3230" t="str">
        <f t="shared" si="303"/>
        <v>theater</v>
      </c>
      <c r="T3230" t="str">
        <f t="shared" si="304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0"/>
        <v>41963.333310185189</v>
      </c>
      <c r="K3231">
        <v>1413874798</v>
      </c>
      <c r="L3231" s="10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5"/>
        <v>1.0786500000000001</v>
      </c>
      <c r="R3231" s="6">
        <f t="shared" si="302"/>
        <v>106.79702970297029</v>
      </c>
      <c r="S3231" t="str">
        <f t="shared" si="303"/>
        <v>theater</v>
      </c>
      <c r="T3231" t="str">
        <f t="shared" si="304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0"/>
        <v>41913.165972222225</v>
      </c>
      <c r="K3232">
        <v>1410840126</v>
      </c>
      <c r="L3232" s="10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5"/>
        <v>1.0988461538461538</v>
      </c>
      <c r="R3232" s="6">
        <f t="shared" si="302"/>
        <v>77.21621621621621</v>
      </c>
      <c r="S3232" t="str">
        <f t="shared" si="303"/>
        <v>theater</v>
      </c>
      <c r="T3232" t="str">
        <f t="shared" si="304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0"/>
        <v>42476.943831018521</v>
      </c>
      <c r="K3233">
        <v>1458254347</v>
      </c>
      <c r="L3233" s="10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5"/>
        <v>1.61</v>
      </c>
      <c r="R3233" s="6">
        <f t="shared" si="302"/>
        <v>57.5</v>
      </c>
      <c r="S3233" t="str">
        <f t="shared" si="303"/>
        <v>theater</v>
      </c>
      <c r="T3233" t="str">
        <f t="shared" si="304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0"/>
        <v>42494.165972222225</v>
      </c>
      <c r="K3234">
        <v>1459711917</v>
      </c>
      <c r="L3234" s="10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5"/>
        <v>1.3120000000000001</v>
      </c>
      <c r="R3234" s="6">
        <f t="shared" si="302"/>
        <v>50.46153846153846</v>
      </c>
      <c r="S3234" t="str">
        <f t="shared" si="303"/>
        <v>theater</v>
      </c>
      <c r="T3234" t="str">
        <f t="shared" si="304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0"/>
        <v>42796.805034722223</v>
      </c>
      <c r="K3235">
        <v>1485890355</v>
      </c>
      <c r="L3235" s="10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5"/>
        <v>1.1879999999999999</v>
      </c>
      <c r="R3235" s="6">
        <f t="shared" si="302"/>
        <v>97.377049180327873</v>
      </c>
      <c r="S3235" t="str">
        <f t="shared" si="303"/>
        <v>theater</v>
      </c>
      <c r="T3235" t="str">
        <f t="shared" si="304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0"/>
        <v>42767.979861111111</v>
      </c>
      <c r="K3236">
        <v>1483124208</v>
      </c>
      <c r="L3236" s="10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5"/>
        <v>1.0039275000000001</v>
      </c>
      <c r="R3236" s="6">
        <f t="shared" si="302"/>
        <v>34.91921739130435</v>
      </c>
      <c r="S3236" t="str">
        <f t="shared" si="303"/>
        <v>theater</v>
      </c>
      <c r="T3236" t="str">
        <f t="shared" si="304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0"/>
        <v>42552.347812499997</v>
      </c>
      <c r="K3237">
        <v>1464769251</v>
      </c>
      <c r="L3237" s="10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5"/>
        <v>1.0320666666666667</v>
      </c>
      <c r="R3237" s="6">
        <f t="shared" si="302"/>
        <v>85.530386740331494</v>
      </c>
      <c r="S3237" t="str">
        <f t="shared" si="303"/>
        <v>theater</v>
      </c>
      <c r="T3237" t="str">
        <f t="shared" si="304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0"/>
        <v>42732.917048611111</v>
      </c>
      <c r="K3238">
        <v>1480370433</v>
      </c>
      <c r="L3238" s="10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5"/>
        <v>1.006</v>
      </c>
      <c r="R3238" s="6">
        <f t="shared" si="302"/>
        <v>182.90909090909091</v>
      </c>
      <c r="S3238" t="str">
        <f t="shared" si="303"/>
        <v>theater</v>
      </c>
      <c r="T3238" t="str">
        <f t="shared" si="304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0"/>
        <v>42276.165972222225</v>
      </c>
      <c r="K3239">
        <v>1441452184</v>
      </c>
      <c r="L3239" s="10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5"/>
        <v>1.0078754285714286</v>
      </c>
      <c r="R3239" s="6">
        <f t="shared" si="302"/>
        <v>131.13620817843866</v>
      </c>
      <c r="S3239" t="str">
        <f t="shared" si="303"/>
        <v>theater</v>
      </c>
      <c r="T3239" t="str">
        <f t="shared" si="304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0"/>
        <v>42186.510393518518</v>
      </c>
      <c r="K3240">
        <v>1433160898</v>
      </c>
      <c r="L3240" s="10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5"/>
        <v>1.1232142857142857</v>
      </c>
      <c r="R3240" s="6">
        <f t="shared" si="302"/>
        <v>39.810126582278478</v>
      </c>
      <c r="S3240" t="str">
        <f t="shared" si="303"/>
        <v>theater</v>
      </c>
      <c r="T3240" t="str">
        <f t="shared" si="304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0"/>
        <v>42302.999305555553</v>
      </c>
      <c r="K3241">
        <v>1443665293</v>
      </c>
      <c r="L3241" s="10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5"/>
        <v>1.0591914022517912</v>
      </c>
      <c r="R3241" s="6">
        <f t="shared" si="302"/>
        <v>59.701730769230764</v>
      </c>
      <c r="S3241" t="str">
        <f t="shared" si="303"/>
        <v>theater</v>
      </c>
      <c r="T3241" t="str">
        <f t="shared" si="304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0"/>
        <v>42782.958333333328</v>
      </c>
      <c r="K3242">
        <v>1484843948</v>
      </c>
      <c r="L3242" s="10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5"/>
        <v>1.0056666666666667</v>
      </c>
      <c r="R3242" s="6">
        <f t="shared" si="302"/>
        <v>88.735294117647058</v>
      </c>
      <c r="S3242" t="str">
        <f t="shared" si="303"/>
        <v>theater</v>
      </c>
      <c r="T3242" t="str">
        <f t="shared" si="304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0"/>
        <v>41926.290972222225</v>
      </c>
      <c r="K3243">
        <v>1410421670</v>
      </c>
      <c r="L3243" s="10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5"/>
        <v>1.1530588235294117</v>
      </c>
      <c r="R3243" s="6">
        <f t="shared" si="302"/>
        <v>58.688622754491021</v>
      </c>
      <c r="S3243" t="str">
        <f t="shared" si="303"/>
        <v>theater</v>
      </c>
      <c r="T3243" t="str">
        <f t="shared" si="304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0"/>
        <v>41901.755694444444</v>
      </c>
      <c r="K3244">
        <v>1408558092</v>
      </c>
      <c r="L3244" s="10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5"/>
        <v>1.273042</v>
      </c>
      <c r="R3244" s="6">
        <f t="shared" si="302"/>
        <v>69.56513661202186</v>
      </c>
      <c r="S3244" t="str">
        <f t="shared" si="303"/>
        <v>theater</v>
      </c>
      <c r="T3244" t="str">
        <f t="shared" si="304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0"/>
        <v>42286</v>
      </c>
      <c r="K3245">
        <v>1442283562</v>
      </c>
      <c r="L3245" s="10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5"/>
        <v>1.028375</v>
      </c>
      <c r="R3245" s="6">
        <f t="shared" si="302"/>
        <v>115.87323943661971</v>
      </c>
      <c r="S3245" t="str">
        <f t="shared" si="303"/>
        <v>theater</v>
      </c>
      <c r="T3245" t="str">
        <f t="shared" si="304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0"/>
        <v>42705.735902777778</v>
      </c>
      <c r="K3246">
        <v>1478018382</v>
      </c>
      <c r="L3246" s="10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5"/>
        <v>1.0293749999999999</v>
      </c>
      <c r="R3246" s="6">
        <f t="shared" si="302"/>
        <v>23.869565217391305</v>
      </c>
      <c r="S3246" t="str">
        <f t="shared" si="303"/>
        <v>theater</v>
      </c>
      <c r="T3246" t="str">
        <f t="shared" si="304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0"/>
        <v>42167.083333333328</v>
      </c>
      <c r="K3247">
        <v>1431354258</v>
      </c>
      <c r="L3247" s="10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5"/>
        <v>1.043047619047619</v>
      </c>
      <c r="R3247" s="6">
        <f t="shared" si="302"/>
        <v>81.125925925925927</v>
      </c>
      <c r="S3247" t="str">
        <f t="shared" si="303"/>
        <v>theater</v>
      </c>
      <c r="T3247" t="str">
        <f t="shared" si="304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0"/>
        <v>42259.165972222225</v>
      </c>
      <c r="K3248">
        <v>1439551200</v>
      </c>
      <c r="L3248" s="10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5"/>
        <v>1.1122000000000001</v>
      </c>
      <c r="R3248" s="6">
        <f t="shared" si="302"/>
        <v>57.626943005181346</v>
      </c>
      <c r="S3248" t="str">
        <f t="shared" si="303"/>
        <v>theater</v>
      </c>
      <c r="T3248" t="str">
        <f t="shared" si="304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0"/>
        <v>42197.434166666666</v>
      </c>
      <c r="K3249">
        <v>1434104712</v>
      </c>
      <c r="L3249" s="10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5"/>
        <v>1.0586</v>
      </c>
      <c r="R3249" s="6">
        <f t="shared" si="302"/>
        <v>46.429824561403507</v>
      </c>
      <c r="S3249" t="str">
        <f t="shared" si="303"/>
        <v>theater</v>
      </c>
      <c r="T3249" t="str">
        <f t="shared" si="304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0"/>
        <v>42098.846724537041</v>
      </c>
      <c r="K3250">
        <v>1425590357</v>
      </c>
      <c r="L3250" s="10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5"/>
        <v>1.0079166666666666</v>
      </c>
      <c r="R3250" s="6">
        <f t="shared" si="302"/>
        <v>60.475000000000001</v>
      </c>
      <c r="S3250" t="str">
        <f t="shared" si="303"/>
        <v>theater</v>
      </c>
      <c r="T3250" t="str">
        <f t="shared" si="304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0"/>
        <v>42175.746689814812</v>
      </c>
      <c r="K3251">
        <v>1432230914</v>
      </c>
      <c r="L3251" s="10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5"/>
        <v>1.0492727272727274</v>
      </c>
      <c r="R3251" s="6">
        <f t="shared" si="302"/>
        <v>65.579545454545453</v>
      </c>
      <c r="S3251" t="str">
        <f t="shared" si="303"/>
        <v>theater</v>
      </c>
      <c r="T3251" t="str">
        <f t="shared" si="304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0"/>
        <v>41948.783842592595</v>
      </c>
      <c r="K3252">
        <v>1412617724</v>
      </c>
      <c r="L3252" s="10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5"/>
        <v>1.01552</v>
      </c>
      <c r="R3252" s="6">
        <f t="shared" si="302"/>
        <v>119.1924882629108</v>
      </c>
      <c r="S3252" t="str">
        <f t="shared" si="303"/>
        <v>theater</v>
      </c>
      <c r="T3252" t="str">
        <f t="shared" si="304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0"/>
        <v>42176.731087962966</v>
      </c>
      <c r="K3253">
        <v>1432315966</v>
      </c>
      <c r="L3253" s="10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5"/>
        <v>1.1073333333333333</v>
      </c>
      <c r="R3253" s="6">
        <f t="shared" si="302"/>
        <v>83.05</v>
      </c>
      <c r="S3253" t="str">
        <f t="shared" si="303"/>
        <v>theater</v>
      </c>
      <c r="T3253" t="str">
        <f t="shared" si="304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0"/>
        <v>42620.472685185188</v>
      </c>
      <c r="K3254">
        <v>1470655240</v>
      </c>
      <c r="L3254" s="10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5"/>
        <v>1.2782222222222221</v>
      </c>
      <c r="R3254" s="6">
        <f t="shared" si="302"/>
        <v>57.52</v>
      </c>
      <c r="S3254" t="str">
        <f t="shared" si="303"/>
        <v>theater</v>
      </c>
      <c r="T3254" t="str">
        <f t="shared" si="304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0"/>
        <v>42621.15625</v>
      </c>
      <c r="K3255">
        <v>1471701028</v>
      </c>
      <c r="L3255" s="10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5"/>
        <v>1.0182500000000001</v>
      </c>
      <c r="R3255" s="6">
        <f t="shared" si="302"/>
        <v>177.08695652173913</v>
      </c>
      <c r="S3255" t="str">
        <f t="shared" si="303"/>
        <v>theater</v>
      </c>
      <c r="T3255" t="str">
        <f t="shared" si="304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0"/>
        <v>42089.044085648144</v>
      </c>
      <c r="K3256">
        <v>1424743409</v>
      </c>
      <c r="L3256" s="10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5"/>
        <v>1.012576923076923</v>
      </c>
      <c r="R3256" s="6">
        <f t="shared" si="302"/>
        <v>70.771505376344081</v>
      </c>
      <c r="S3256" t="str">
        <f t="shared" si="303"/>
        <v>theater</v>
      </c>
      <c r="T3256" t="str">
        <f t="shared" si="304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0"/>
        <v>41919.768229166664</v>
      </c>
      <c r="K3257">
        <v>1410114375</v>
      </c>
      <c r="L3257" s="10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5"/>
        <v>1.75</v>
      </c>
      <c r="R3257" s="6">
        <f t="shared" si="302"/>
        <v>29.166666666666668</v>
      </c>
      <c r="S3257" t="str">
        <f t="shared" si="303"/>
        <v>theater</v>
      </c>
      <c r="T3257" t="str">
        <f t="shared" si="304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0"/>
        <v>42166.165972222225</v>
      </c>
      <c r="K3258">
        <v>1432129577</v>
      </c>
      <c r="L3258" s="10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5"/>
        <v>1.2806</v>
      </c>
      <c r="R3258" s="6">
        <f t="shared" si="302"/>
        <v>72.76136363636364</v>
      </c>
      <c r="S3258" t="str">
        <f t="shared" si="303"/>
        <v>theater</v>
      </c>
      <c r="T3258" t="str">
        <f t="shared" si="304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0"/>
        <v>42788.559629629628</v>
      </c>
      <c r="K3259">
        <v>1485177952</v>
      </c>
      <c r="L3259" s="10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5"/>
        <v>1.0629949999999999</v>
      </c>
      <c r="R3259" s="6">
        <f t="shared" si="302"/>
        <v>51.853414634146333</v>
      </c>
      <c r="S3259" t="str">
        <f t="shared" si="303"/>
        <v>theater</v>
      </c>
      <c r="T3259" t="str">
        <f t="shared" si="304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0"/>
        <v>42012.887280092589</v>
      </c>
      <c r="K3260">
        <v>1418159861</v>
      </c>
      <c r="L3260" s="10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5"/>
        <v>1.052142857142857</v>
      </c>
      <c r="R3260" s="6">
        <f t="shared" si="302"/>
        <v>98.2</v>
      </c>
      <c r="S3260" t="str">
        <f t="shared" si="303"/>
        <v>theater</v>
      </c>
      <c r="T3260" t="str">
        <f t="shared" si="304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0"/>
        <v>42644.165972222225</v>
      </c>
      <c r="K3261">
        <v>1472753745</v>
      </c>
      <c r="L3261" s="10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5"/>
        <v>1.0616782608695652</v>
      </c>
      <c r="R3261" s="6">
        <f t="shared" si="302"/>
        <v>251.7381443298969</v>
      </c>
      <c r="S3261" t="str">
        <f t="shared" si="303"/>
        <v>theater</v>
      </c>
      <c r="T3261" t="str">
        <f t="shared" si="304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0"/>
        <v>42338.714328703703</v>
      </c>
      <c r="K3262">
        <v>1445875718</v>
      </c>
      <c r="L3262" s="10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5"/>
        <v>1.0924</v>
      </c>
      <c r="R3262" s="6">
        <f t="shared" si="302"/>
        <v>74.821917808219183</v>
      </c>
      <c r="S3262" t="str">
        <f t="shared" si="303"/>
        <v>theater</v>
      </c>
      <c r="T3262" t="str">
        <f t="shared" si="304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0"/>
        <v>42201.725416666668</v>
      </c>
      <c r="K3263">
        <v>1434475476</v>
      </c>
      <c r="L3263" s="10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5"/>
        <v>1.0045454545454546</v>
      </c>
      <c r="R3263" s="6">
        <f t="shared" si="302"/>
        <v>67.65306122448979</v>
      </c>
      <c r="S3263" t="str">
        <f t="shared" si="303"/>
        <v>theater</v>
      </c>
      <c r="T3263" t="str">
        <f t="shared" si="304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0"/>
        <v>41995.166666666672</v>
      </c>
      <c r="K3264">
        <v>1416555262</v>
      </c>
      <c r="L3264" s="10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5"/>
        <v>1.0304098360655738</v>
      </c>
      <c r="R3264" s="6">
        <f t="shared" si="302"/>
        <v>93.81343283582089</v>
      </c>
      <c r="S3264" t="str">
        <f t="shared" si="303"/>
        <v>theater</v>
      </c>
      <c r="T3264" t="str">
        <f t="shared" si="304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0"/>
        <v>42307.875</v>
      </c>
      <c r="K3265">
        <v>1444220588</v>
      </c>
      <c r="L3265" s="10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5"/>
        <v>1.121664</v>
      </c>
      <c r="R3265" s="6">
        <f t="shared" si="302"/>
        <v>41.237647058823526</v>
      </c>
      <c r="S3265" t="str">
        <f t="shared" si="303"/>
        <v>theater</v>
      </c>
      <c r="T3265" t="str">
        <f t="shared" si="304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ref="J3266:J3329" si="306">(((I3266/60)/60)/24)+DATE(1970,1,1)</f>
        <v>42032.916666666672</v>
      </c>
      <c r="K3266">
        <v>1421089938</v>
      </c>
      <c r="L3266" s="10">
        <f t="shared" ref="L3266:L3329" si="307">(((K3266/60)/60)/24)+DATE(1970,1,1)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5"/>
        <v>1.03</v>
      </c>
      <c r="R3266" s="6">
        <f t="shared" ref="R3266:R3329" si="308">E3266/N3266</f>
        <v>52.551020408163268</v>
      </c>
      <c r="S3266" t="str">
        <f t="shared" ref="S3266:S3329" si="309">LEFT(P3266,SEARCH("/",P3266)-1)</f>
        <v>theater</v>
      </c>
      <c r="T3266" t="str">
        <f t="shared" ref="T3266:T3329" si="310">RIGHT(P3266,LEN(P3266)-SEARCH("/",P3266))</f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si="306"/>
        <v>42341.708333333328</v>
      </c>
      <c r="K3267">
        <v>1446570315</v>
      </c>
      <c r="L3267" s="10">
        <f t="shared" si="307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11">IF(D3267=0,0%,(E3267/D3267))</f>
        <v>1.64</v>
      </c>
      <c r="R3267" s="6">
        <f t="shared" si="308"/>
        <v>70.285714285714292</v>
      </c>
      <c r="S3267" t="str">
        <f t="shared" si="309"/>
        <v>theater</v>
      </c>
      <c r="T3267" t="str">
        <f t="shared" si="310"/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6"/>
        <v>42167.875</v>
      </c>
      <c r="K3268">
        <v>1431435122</v>
      </c>
      <c r="L3268" s="10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11"/>
        <v>1.3128333333333333</v>
      </c>
      <c r="R3268" s="6">
        <f t="shared" si="308"/>
        <v>48.325153374233132</v>
      </c>
      <c r="S3268" t="str">
        <f t="shared" si="309"/>
        <v>theater</v>
      </c>
      <c r="T3268" t="str">
        <f t="shared" si="310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6"/>
        <v>42202.757638888885</v>
      </c>
      <c r="K3269">
        <v>1434564660</v>
      </c>
      <c r="L3269" s="10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11"/>
        <v>1.0209999999999999</v>
      </c>
      <c r="R3269" s="6">
        <f t="shared" si="308"/>
        <v>53.177083333333336</v>
      </c>
      <c r="S3269" t="str">
        <f t="shared" si="309"/>
        <v>theater</v>
      </c>
      <c r="T3269" t="str">
        <f t="shared" si="310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6"/>
        <v>42606.90425925926</v>
      </c>
      <c r="K3270">
        <v>1470692528</v>
      </c>
      <c r="L3270" s="10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11"/>
        <v>1.28</v>
      </c>
      <c r="R3270" s="6">
        <f t="shared" si="308"/>
        <v>60.952380952380949</v>
      </c>
      <c r="S3270" t="str">
        <f t="shared" si="309"/>
        <v>theater</v>
      </c>
      <c r="T3270" t="str">
        <f t="shared" si="310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6"/>
        <v>42171.458333333328</v>
      </c>
      <c r="K3271">
        <v>1431509397</v>
      </c>
      <c r="L3271" s="10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11"/>
        <v>1.0149999999999999</v>
      </c>
      <c r="R3271" s="6">
        <f t="shared" si="308"/>
        <v>116</v>
      </c>
      <c r="S3271" t="str">
        <f t="shared" si="309"/>
        <v>theater</v>
      </c>
      <c r="T3271" t="str">
        <f t="shared" si="310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6"/>
        <v>42197.533159722225</v>
      </c>
      <c r="K3272">
        <v>1434113265</v>
      </c>
      <c r="L3272" s="10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11"/>
        <v>1.0166666666666666</v>
      </c>
      <c r="R3272" s="6">
        <f t="shared" si="308"/>
        <v>61</v>
      </c>
      <c r="S3272" t="str">
        <f t="shared" si="309"/>
        <v>theater</v>
      </c>
      <c r="T3272" t="str">
        <f t="shared" si="310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6"/>
        <v>41945.478877314818</v>
      </c>
      <c r="K3273">
        <v>1412332175</v>
      </c>
      <c r="L3273" s="10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11"/>
        <v>1.3</v>
      </c>
      <c r="R3273" s="6">
        <f t="shared" si="308"/>
        <v>38.235294117647058</v>
      </c>
      <c r="S3273" t="str">
        <f t="shared" si="309"/>
        <v>theater</v>
      </c>
      <c r="T3273" t="str">
        <f t="shared" si="310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6"/>
        <v>42314.541770833333</v>
      </c>
      <c r="K3274">
        <v>1444219209</v>
      </c>
      <c r="L3274" s="10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11"/>
        <v>1.5443</v>
      </c>
      <c r="R3274" s="6">
        <f t="shared" si="308"/>
        <v>106.50344827586207</v>
      </c>
      <c r="S3274" t="str">
        <f t="shared" si="309"/>
        <v>theater</v>
      </c>
      <c r="T3274" t="str">
        <f t="shared" si="310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6"/>
        <v>42627.791666666672</v>
      </c>
      <c r="K3275">
        <v>1472498042</v>
      </c>
      <c r="L3275" s="10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11"/>
        <v>1.0740000000000001</v>
      </c>
      <c r="R3275" s="6">
        <f t="shared" si="308"/>
        <v>204.57142857142858</v>
      </c>
      <c r="S3275" t="str">
        <f t="shared" si="309"/>
        <v>theater</v>
      </c>
      <c r="T3275" t="str">
        <f t="shared" si="310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6"/>
        <v>42444.875</v>
      </c>
      <c r="K3276">
        <v>1454259272</v>
      </c>
      <c r="L3276" s="10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11"/>
        <v>1.0132258064516129</v>
      </c>
      <c r="R3276" s="6">
        <f t="shared" si="308"/>
        <v>54.912587412587413</v>
      </c>
      <c r="S3276" t="str">
        <f t="shared" si="309"/>
        <v>theater</v>
      </c>
      <c r="T3276" t="str">
        <f t="shared" si="310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6"/>
        <v>42044.1875</v>
      </c>
      <c r="K3277">
        <v>1421183271</v>
      </c>
      <c r="L3277" s="10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11"/>
        <v>1.0027777777777778</v>
      </c>
      <c r="R3277" s="6">
        <f t="shared" si="308"/>
        <v>150.41666666666666</v>
      </c>
      <c r="S3277" t="str">
        <f t="shared" si="309"/>
        <v>theater</v>
      </c>
      <c r="T3277" t="str">
        <f t="shared" si="310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6"/>
        <v>42461.165972222225</v>
      </c>
      <c r="K3278">
        <v>1456526879</v>
      </c>
      <c r="L3278" s="10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11"/>
        <v>1.1684444444444444</v>
      </c>
      <c r="R3278" s="6">
        <f t="shared" si="308"/>
        <v>52.58</v>
      </c>
      <c r="S3278" t="str">
        <f t="shared" si="309"/>
        <v>theater</v>
      </c>
      <c r="T3278" t="str">
        <f t="shared" si="310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6"/>
        <v>41961.724606481483</v>
      </c>
      <c r="K3279">
        <v>1413735806</v>
      </c>
      <c r="L3279" s="10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11"/>
        <v>1.0860000000000001</v>
      </c>
      <c r="R3279" s="6">
        <f t="shared" si="308"/>
        <v>54.3</v>
      </c>
      <c r="S3279" t="str">
        <f t="shared" si="309"/>
        <v>theater</v>
      </c>
      <c r="T3279" t="str">
        <f t="shared" si="310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6"/>
        <v>42154.848414351851</v>
      </c>
      <c r="K3280">
        <v>1430425303</v>
      </c>
      <c r="L3280" s="10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11"/>
        <v>1.034</v>
      </c>
      <c r="R3280" s="6">
        <f t="shared" si="308"/>
        <v>76.029411764705884</v>
      </c>
      <c r="S3280" t="str">
        <f t="shared" si="309"/>
        <v>theater</v>
      </c>
      <c r="T3280" t="str">
        <f t="shared" si="310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6"/>
        <v>42461.06086805556</v>
      </c>
      <c r="K3281">
        <v>1456885659</v>
      </c>
      <c r="L3281" s="10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11"/>
        <v>1.1427586206896552</v>
      </c>
      <c r="R3281" s="6">
        <f t="shared" si="308"/>
        <v>105.2063492063492</v>
      </c>
      <c r="S3281" t="str">
        <f t="shared" si="309"/>
        <v>theater</v>
      </c>
      <c r="T3281" t="str">
        <f t="shared" si="310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6"/>
        <v>42156.208333333328</v>
      </c>
      <c r="K3282">
        <v>1430158198</v>
      </c>
      <c r="L3282" s="10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11"/>
        <v>1.03</v>
      </c>
      <c r="R3282" s="6">
        <f t="shared" si="308"/>
        <v>68.666666666666671</v>
      </c>
      <c r="S3282" t="str">
        <f t="shared" si="309"/>
        <v>theater</v>
      </c>
      <c r="T3282" t="str">
        <f t="shared" si="310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6"/>
        <v>42249.019733796296</v>
      </c>
      <c r="K3283">
        <v>1438561705</v>
      </c>
      <c r="L3283" s="10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11"/>
        <v>1.216</v>
      </c>
      <c r="R3283" s="6">
        <f t="shared" si="308"/>
        <v>129.36170212765958</v>
      </c>
      <c r="S3283" t="str">
        <f t="shared" si="309"/>
        <v>theater</v>
      </c>
      <c r="T3283" t="str">
        <f t="shared" si="310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6"/>
        <v>42489.19430555556</v>
      </c>
      <c r="K3284">
        <v>1458103188</v>
      </c>
      <c r="L3284" s="10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11"/>
        <v>1.026467741935484</v>
      </c>
      <c r="R3284" s="6">
        <f t="shared" si="308"/>
        <v>134.26371308016877</v>
      </c>
      <c r="S3284" t="str">
        <f t="shared" si="309"/>
        <v>theater</v>
      </c>
      <c r="T3284" t="str">
        <f t="shared" si="310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6"/>
        <v>42410.875</v>
      </c>
      <c r="K3285">
        <v>1452448298</v>
      </c>
      <c r="L3285" s="10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11"/>
        <v>1.0475000000000001</v>
      </c>
      <c r="R3285" s="6">
        <f t="shared" si="308"/>
        <v>17.829787234042552</v>
      </c>
      <c r="S3285" t="str">
        <f t="shared" si="309"/>
        <v>theater</v>
      </c>
      <c r="T3285" t="str">
        <f t="shared" si="310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6"/>
        <v>42398.249305555553</v>
      </c>
      <c r="K3286">
        <v>1452546853</v>
      </c>
      <c r="L3286" s="10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11"/>
        <v>1.016</v>
      </c>
      <c r="R3286" s="6">
        <f t="shared" si="308"/>
        <v>203.2</v>
      </c>
      <c r="S3286" t="str">
        <f t="shared" si="309"/>
        <v>theater</v>
      </c>
      <c r="T3286" t="str">
        <f t="shared" si="310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6"/>
        <v>42794.208333333328</v>
      </c>
      <c r="K3287">
        <v>1485556626</v>
      </c>
      <c r="L3287" s="10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11"/>
        <v>1.1210242048409682</v>
      </c>
      <c r="R3287" s="6">
        <f t="shared" si="308"/>
        <v>69.18518518518519</v>
      </c>
      <c r="S3287" t="str">
        <f t="shared" si="309"/>
        <v>theater</v>
      </c>
      <c r="T3287" t="str">
        <f t="shared" si="310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6"/>
        <v>42597.840069444443</v>
      </c>
      <c r="K3288">
        <v>1468699782</v>
      </c>
      <c r="L3288" s="10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11"/>
        <v>1.0176666666666667</v>
      </c>
      <c r="R3288" s="6">
        <f t="shared" si="308"/>
        <v>125.12295081967213</v>
      </c>
      <c r="S3288" t="str">
        <f t="shared" si="309"/>
        <v>theater</v>
      </c>
      <c r="T3288" t="str">
        <f t="shared" si="310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6"/>
        <v>42336.750324074077</v>
      </c>
      <c r="K3289">
        <v>1446573628</v>
      </c>
      <c r="L3289" s="10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11"/>
        <v>1</v>
      </c>
      <c r="R3289" s="6">
        <f t="shared" si="308"/>
        <v>73.529411764705884</v>
      </c>
      <c r="S3289" t="str">
        <f t="shared" si="309"/>
        <v>theater</v>
      </c>
      <c r="T3289" t="str">
        <f t="shared" si="310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6"/>
        <v>42541.958333333328</v>
      </c>
      <c r="K3290">
        <v>1463337315</v>
      </c>
      <c r="L3290" s="10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11"/>
        <v>1.0026489999999999</v>
      </c>
      <c r="R3290" s="6">
        <f t="shared" si="308"/>
        <v>48.437149758454105</v>
      </c>
      <c r="S3290" t="str">
        <f t="shared" si="309"/>
        <v>theater</v>
      </c>
      <c r="T3290" t="str">
        <f t="shared" si="310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6"/>
        <v>42786.368078703701</v>
      </c>
      <c r="K3291">
        <v>1485161402</v>
      </c>
      <c r="L3291" s="10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11"/>
        <v>1.3304200000000002</v>
      </c>
      <c r="R3291" s="6">
        <f t="shared" si="308"/>
        <v>26.608400000000003</v>
      </c>
      <c r="S3291" t="str">
        <f t="shared" si="309"/>
        <v>theater</v>
      </c>
      <c r="T3291" t="str">
        <f t="shared" si="310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6"/>
        <v>42805.51494212963</v>
      </c>
      <c r="K3292">
        <v>1486642891</v>
      </c>
      <c r="L3292" s="10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11"/>
        <v>1.212</v>
      </c>
      <c r="R3292" s="6">
        <f t="shared" si="308"/>
        <v>33.666666666666664</v>
      </c>
      <c r="S3292" t="str">
        <f t="shared" si="309"/>
        <v>theater</v>
      </c>
      <c r="T3292" t="str">
        <f t="shared" si="310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6"/>
        <v>42264.165972222225</v>
      </c>
      <c r="K3293">
        <v>1439743900</v>
      </c>
      <c r="L3293" s="10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11"/>
        <v>1.1399999999999999</v>
      </c>
      <c r="R3293" s="6">
        <f t="shared" si="308"/>
        <v>40.714285714285715</v>
      </c>
      <c r="S3293" t="str">
        <f t="shared" si="309"/>
        <v>theater</v>
      </c>
      <c r="T3293" t="str">
        <f t="shared" si="310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6"/>
        <v>42342.811898148153</v>
      </c>
      <c r="K3294">
        <v>1444069748</v>
      </c>
      <c r="L3294" s="10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11"/>
        <v>2.8613861386138613</v>
      </c>
      <c r="R3294" s="6">
        <f t="shared" si="308"/>
        <v>19.266666666666666</v>
      </c>
      <c r="S3294" t="str">
        <f t="shared" si="309"/>
        <v>theater</v>
      </c>
      <c r="T3294" t="str">
        <f t="shared" si="310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6"/>
        <v>42798.425370370373</v>
      </c>
      <c r="K3295">
        <v>1486030352</v>
      </c>
      <c r="L3295" s="10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11"/>
        <v>1.7044444444444444</v>
      </c>
      <c r="R3295" s="6">
        <f t="shared" si="308"/>
        <v>84.285714285714292</v>
      </c>
      <c r="S3295" t="str">
        <f t="shared" si="309"/>
        <v>theater</v>
      </c>
      <c r="T3295" t="str">
        <f t="shared" si="310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6"/>
        <v>42171.541134259256</v>
      </c>
      <c r="K3296">
        <v>1431867554</v>
      </c>
      <c r="L3296" s="10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11"/>
        <v>1.1833333333333333</v>
      </c>
      <c r="R3296" s="6">
        <f t="shared" si="308"/>
        <v>29.583333333333332</v>
      </c>
      <c r="S3296" t="str">
        <f t="shared" si="309"/>
        <v>theater</v>
      </c>
      <c r="T3296" t="str">
        <f t="shared" si="310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6"/>
        <v>42639.442465277782</v>
      </c>
      <c r="K3297">
        <v>1472294229</v>
      </c>
      <c r="L3297" s="10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11"/>
        <v>1.0285857142857142</v>
      </c>
      <c r="R3297" s="6">
        <f t="shared" si="308"/>
        <v>26.667037037037037</v>
      </c>
      <c r="S3297" t="str">
        <f t="shared" si="309"/>
        <v>theater</v>
      </c>
      <c r="T3297" t="str">
        <f t="shared" si="310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6"/>
        <v>42330.916666666672</v>
      </c>
      <c r="K3298">
        <v>1446401372</v>
      </c>
      <c r="L3298" s="10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11"/>
        <v>1.4406666666666668</v>
      </c>
      <c r="R3298" s="6">
        <f t="shared" si="308"/>
        <v>45.978723404255319</v>
      </c>
      <c r="S3298" t="str">
        <f t="shared" si="309"/>
        <v>theater</v>
      </c>
      <c r="T3298" t="str">
        <f t="shared" si="310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6"/>
        <v>42212.957638888889</v>
      </c>
      <c r="K3299">
        <v>1436380256</v>
      </c>
      <c r="L3299" s="10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11"/>
        <v>1.0007272727272727</v>
      </c>
      <c r="R3299" s="6">
        <f t="shared" si="308"/>
        <v>125.09090909090909</v>
      </c>
      <c r="S3299" t="str">
        <f t="shared" si="309"/>
        <v>theater</v>
      </c>
      <c r="T3299" t="str">
        <f t="shared" si="310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6"/>
        <v>42260</v>
      </c>
      <c r="K3300">
        <v>1440370768</v>
      </c>
      <c r="L3300" s="10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11"/>
        <v>1.0173000000000001</v>
      </c>
      <c r="R3300" s="6">
        <f t="shared" si="308"/>
        <v>141.29166666666666</v>
      </c>
      <c r="S3300" t="str">
        <f t="shared" si="309"/>
        <v>theater</v>
      </c>
      <c r="T3300" t="str">
        <f t="shared" si="310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6"/>
        <v>42291.917395833334</v>
      </c>
      <c r="K3301">
        <v>1442268063</v>
      </c>
      <c r="L3301" s="10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11"/>
        <v>1.1619999999999999</v>
      </c>
      <c r="R3301" s="6">
        <f t="shared" si="308"/>
        <v>55.333333333333336</v>
      </c>
      <c r="S3301" t="str">
        <f t="shared" si="309"/>
        <v>theater</v>
      </c>
      <c r="T3301" t="str">
        <f t="shared" si="310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6"/>
        <v>42123.743773148148</v>
      </c>
      <c r="K3302">
        <v>1428515462</v>
      </c>
      <c r="L3302" s="10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11"/>
        <v>1.3616666666666666</v>
      </c>
      <c r="R3302" s="6">
        <f t="shared" si="308"/>
        <v>46.420454545454547</v>
      </c>
      <c r="S3302" t="str">
        <f t="shared" si="309"/>
        <v>theater</v>
      </c>
      <c r="T3302" t="str">
        <f t="shared" si="310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6"/>
        <v>42583.290972222225</v>
      </c>
      <c r="K3303">
        <v>1466185176</v>
      </c>
      <c r="L3303" s="10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11"/>
        <v>1.3346666666666667</v>
      </c>
      <c r="R3303" s="6">
        <f t="shared" si="308"/>
        <v>57.2</v>
      </c>
      <c r="S3303" t="str">
        <f t="shared" si="309"/>
        <v>theater</v>
      </c>
      <c r="T3303" t="str">
        <f t="shared" si="310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6"/>
        <v>42711.35157407407</v>
      </c>
      <c r="K3304">
        <v>1478507176</v>
      </c>
      <c r="L3304" s="10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11"/>
        <v>1.0339285714285715</v>
      </c>
      <c r="R3304" s="6">
        <f t="shared" si="308"/>
        <v>173.7</v>
      </c>
      <c r="S3304" t="str">
        <f t="shared" si="309"/>
        <v>theater</v>
      </c>
      <c r="T3304" t="str">
        <f t="shared" si="310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6"/>
        <v>42091.609768518523</v>
      </c>
      <c r="K3305">
        <v>1424533084</v>
      </c>
      <c r="L3305" s="10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11"/>
        <v>1.1588888888888889</v>
      </c>
      <c r="R3305" s="6">
        <f t="shared" si="308"/>
        <v>59.6</v>
      </c>
      <c r="S3305" t="str">
        <f t="shared" si="309"/>
        <v>theater</v>
      </c>
      <c r="T3305" t="str">
        <f t="shared" si="310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6"/>
        <v>42726.624444444446</v>
      </c>
      <c r="K3306">
        <v>1479826752</v>
      </c>
      <c r="L3306" s="10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11"/>
        <v>1.0451666666666666</v>
      </c>
      <c r="R3306" s="6">
        <f t="shared" si="308"/>
        <v>89.585714285714289</v>
      </c>
      <c r="S3306" t="str">
        <f t="shared" si="309"/>
        <v>theater</v>
      </c>
      <c r="T3306" t="str">
        <f t="shared" si="310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6"/>
        <v>42216.855879629627</v>
      </c>
      <c r="K3307">
        <v>1435782748</v>
      </c>
      <c r="L3307" s="10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11"/>
        <v>1.0202500000000001</v>
      </c>
      <c r="R3307" s="6">
        <f t="shared" si="308"/>
        <v>204.05</v>
      </c>
      <c r="S3307" t="str">
        <f t="shared" si="309"/>
        <v>theater</v>
      </c>
      <c r="T3307" t="str">
        <f t="shared" si="310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6"/>
        <v>42531.125</v>
      </c>
      <c r="K3308">
        <v>1462252542</v>
      </c>
      <c r="L3308" s="10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11"/>
        <v>1.7533333333333334</v>
      </c>
      <c r="R3308" s="6">
        <f t="shared" si="308"/>
        <v>48.703703703703702</v>
      </c>
      <c r="S3308" t="str">
        <f t="shared" si="309"/>
        <v>theater</v>
      </c>
      <c r="T3308" t="str">
        <f t="shared" si="310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6"/>
        <v>42505.057164351849</v>
      </c>
      <c r="K3309">
        <v>1460683339</v>
      </c>
      <c r="L3309" s="10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11"/>
        <v>1.0668</v>
      </c>
      <c r="R3309" s="6">
        <f t="shared" si="308"/>
        <v>53.339999999999996</v>
      </c>
      <c r="S3309" t="str">
        <f t="shared" si="309"/>
        <v>theater</v>
      </c>
      <c r="T3309" t="str">
        <f t="shared" si="310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6"/>
        <v>42473.876909722225</v>
      </c>
      <c r="K3310">
        <v>1458766965</v>
      </c>
      <c r="L3310" s="10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11"/>
        <v>1.2228571428571429</v>
      </c>
      <c r="R3310" s="6">
        <f t="shared" si="308"/>
        <v>75.087719298245617</v>
      </c>
      <c r="S3310" t="str">
        <f t="shared" si="309"/>
        <v>theater</v>
      </c>
      <c r="T3310" t="str">
        <f t="shared" si="310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6"/>
        <v>42659.650208333333</v>
      </c>
      <c r="K3311">
        <v>1473953778</v>
      </c>
      <c r="L3311" s="10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11"/>
        <v>1.5942857142857143</v>
      </c>
      <c r="R3311" s="6">
        <f t="shared" si="308"/>
        <v>18</v>
      </c>
      <c r="S3311" t="str">
        <f t="shared" si="309"/>
        <v>theater</v>
      </c>
      <c r="T3311" t="str">
        <f t="shared" si="310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6"/>
        <v>42283.928530092591</v>
      </c>
      <c r="K3312">
        <v>1441577825</v>
      </c>
      <c r="L3312" s="10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11"/>
        <v>1.0007692307692309</v>
      </c>
      <c r="R3312" s="6">
        <f t="shared" si="308"/>
        <v>209.83870967741936</v>
      </c>
      <c r="S3312" t="str">
        <f t="shared" si="309"/>
        <v>theater</v>
      </c>
      <c r="T3312" t="str">
        <f t="shared" si="310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6"/>
        <v>42294.29178240741</v>
      </c>
      <c r="K3313">
        <v>1442473210</v>
      </c>
      <c r="L3313" s="10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11"/>
        <v>1.0984</v>
      </c>
      <c r="R3313" s="6">
        <f t="shared" si="308"/>
        <v>61.022222222222226</v>
      </c>
      <c r="S3313" t="str">
        <f t="shared" si="309"/>
        <v>theater</v>
      </c>
      <c r="T3313" t="str">
        <f t="shared" si="310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6"/>
        <v>42685.916666666672</v>
      </c>
      <c r="K3314">
        <v>1477077946</v>
      </c>
      <c r="L3314" s="10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11"/>
        <v>1.0004</v>
      </c>
      <c r="R3314" s="6">
        <f t="shared" si="308"/>
        <v>61</v>
      </c>
      <c r="S3314" t="str">
        <f t="shared" si="309"/>
        <v>theater</v>
      </c>
      <c r="T3314" t="str">
        <f t="shared" si="310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6"/>
        <v>42396.041666666672</v>
      </c>
      <c r="K3315">
        <v>1452664317</v>
      </c>
      <c r="L3315" s="10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11"/>
        <v>1.1605000000000001</v>
      </c>
      <c r="R3315" s="6">
        <f t="shared" si="308"/>
        <v>80.034482758620683</v>
      </c>
      <c r="S3315" t="str">
        <f t="shared" si="309"/>
        <v>theater</v>
      </c>
      <c r="T3315" t="str">
        <f t="shared" si="310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6"/>
        <v>42132.836805555555</v>
      </c>
      <c r="K3316">
        <v>1428733511</v>
      </c>
      <c r="L3316" s="10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11"/>
        <v>2.1074999999999999</v>
      </c>
      <c r="R3316" s="6">
        <f t="shared" si="308"/>
        <v>29.068965517241381</v>
      </c>
      <c r="S3316" t="str">
        <f t="shared" si="309"/>
        <v>theater</v>
      </c>
      <c r="T3316" t="str">
        <f t="shared" si="310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6"/>
        <v>42496.303715277783</v>
      </c>
      <c r="K3317">
        <v>1459927041</v>
      </c>
      <c r="L3317" s="10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11"/>
        <v>1.1000000000000001</v>
      </c>
      <c r="R3317" s="6">
        <f t="shared" si="308"/>
        <v>49.438202247191015</v>
      </c>
      <c r="S3317" t="str">
        <f t="shared" si="309"/>
        <v>theater</v>
      </c>
      <c r="T3317" t="str">
        <f t="shared" si="310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6"/>
        <v>41859.57916666667</v>
      </c>
      <c r="K3318">
        <v>1404680075</v>
      </c>
      <c r="L3318" s="10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11"/>
        <v>1.0008673425918038</v>
      </c>
      <c r="R3318" s="6">
        <f t="shared" si="308"/>
        <v>93.977440000000001</v>
      </c>
      <c r="S3318" t="str">
        <f t="shared" si="309"/>
        <v>theater</v>
      </c>
      <c r="T3318" t="str">
        <f t="shared" si="310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6"/>
        <v>42529.039629629624</v>
      </c>
      <c r="K3319">
        <v>1462755424</v>
      </c>
      <c r="L3319" s="10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11"/>
        <v>1.0619047619047619</v>
      </c>
      <c r="R3319" s="6">
        <f t="shared" si="308"/>
        <v>61.944444444444443</v>
      </c>
      <c r="S3319" t="str">
        <f t="shared" si="309"/>
        <v>theater</v>
      </c>
      <c r="T3319" t="str">
        <f t="shared" si="310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6"/>
        <v>42471.104166666672</v>
      </c>
      <c r="K3320">
        <v>1456902893</v>
      </c>
      <c r="L3320" s="10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11"/>
        <v>1.256</v>
      </c>
      <c r="R3320" s="6">
        <f t="shared" si="308"/>
        <v>78.5</v>
      </c>
      <c r="S3320" t="str">
        <f t="shared" si="309"/>
        <v>theater</v>
      </c>
      <c r="T3320" t="str">
        <f t="shared" si="310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6"/>
        <v>42035.585486111115</v>
      </c>
      <c r="K3321">
        <v>1418824986</v>
      </c>
      <c r="L3321" s="10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11"/>
        <v>1.08</v>
      </c>
      <c r="R3321" s="6">
        <f t="shared" si="308"/>
        <v>33.75</v>
      </c>
      <c r="S3321" t="str">
        <f t="shared" si="309"/>
        <v>theater</v>
      </c>
      <c r="T3321" t="str">
        <f t="shared" si="310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6"/>
        <v>42543.045798611114</v>
      </c>
      <c r="K3322">
        <v>1463965557</v>
      </c>
      <c r="L3322" s="10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11"/>
        <v>1.01</v>
      </c>
      <c r="R3322" s="6">
        <f t="shared" si="308"/>
        <v>66.44736842105263</v>
      </c>
      <c r="S3322" t="str">
        <f t="shared" si="309"/>
        <v>theater</v>
      </c>
      <c r="T3322" t="str">
        <f t="shared" si="310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6"/>
        <v>41928.165972222225</v>
      </c>
      <c r="K3323">
        <v>1412216665</v>
      </c>
      <c r="L3323" s="10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11"/>
        <v>1.0740000000000001</v>
      </c>
      <c r="R3323" s="6">
        <f t="shared" si="308"/>
        <v>35.799999999999997</v>
      </c>
      <c r="S3323" t="str">
        <f t="shared" si="309"/>
        <v>theater</v>
      </c>
      <c r="T3323" t="str">
        <f t="shared" si="310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6"/>
        <v>42543.163194444445</v>
      </c>
      <c r="K3324">
        <v>1464653696</v>
      </c>
      <c r="L3324" s="10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11"/>
        <v>1.0151515151515151</v>
      </c>
      <c r="R3324" s="6">
        <f t="shared" si="308"/>
        <v>145.65217391304347</v>
      </c>
      <c r="S3324" t="str">
        <f t="shared" si="309"/>
        <v>theater</v>
      </c>
      <c r="T3324" t="str">
        <f t="shared" si="310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6"/>
        <v>42638.36583333333</v>
      </c>
      <c r="K3325">
        <v>1472201208</v>
      </c>
      <c r="L3325" s="10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11"/>
        <v>1.2589999999999999</v>
      </c>
      <c r="R3325" s="6">
        <f t="shared" si="308"/>
        <v>25.693877551020407</v>
      </c>
      <c r="S3325" t="str">
        <f t="shared" si="309"/>
        <v>theater</v>
      </c>
      <c r="T3325" t="str">
        <f t="shared" si="310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6"/>
        <v>42526.58321759259</v>
      </c>
      <c r="K3326">
        <v>1463925590</v>
      </c>
      <c r="L3326" s="10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11"/>
        <v>1.0166666666666666</v>
      </c>
      <c r="R3326" s="6">
        <f t="shared" si="308"/>
        <v>152.5</v>
      </c>
      <c r="S3326" t="str">
        <f t="shared" si="309"/>
        <v>theater</v>
      </c>
      <c r="T3326" t="str">
        <f t="shared" si="310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6"/>
        <v>42099.743946759263</v>
      </c>
      <c r="K3327">
        <v>1425235877</v>
      </c>
      <c r="L3327" s="10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11"/>
        <v>1.125</v>
      </c>
      <c r="R3327" s="6">
        <f t="shared" si="308"/>
        <v>30</v>
      </c>
      <c r="S3327" t="str">
        <f t="shared" si="309"/>
        <v>theater</v>
      </c>
      <c r="T3327" t="str">
        <f t="shared" si="310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6"/>
        <v>42071.67251157407</v>
      </c>
      <c r="K3328">
        <v>1423242505</v>
      </c>
      <c r="L3328" s="10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11"/>
        <v>1.0137499999999999</v>
      </c>
      <c r="R3328" s="6">
        <f t="shared" si="308"/>
        <v>142.28070175438597</v>
      </c>
      <c r="S3328" t="str">
        <f t="shared" si="309"/>
        <v>theater</v>
      </c>
      <c r="T3328" t="str">
        <f t="shared" si="310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6"/>
        <v>42498.374606481477</v>
      </c>
      <c r="K3329">
        <v>1460105966</v>
      </c>
      <c r="L3329" s="10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11"/>
        <v>1.0125</v>
      </c>
      <c r="R3329" s="6">
        <f t="shared" si="308"/>
        <v>24.545454545454547</v>
      </c>
      <c r="S3329" t="str">
        <f t="shared" si="309"/>
        <v>theater</v>
      </c>
      <c r="T3329" t="str">
        <f t="shared" si="310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ref="J3330:J3393" si="312">(((I3330/60)/60)/24)+DATE(1970,1,1)</f>
        <v>41825.041666666664</v>
      </c>
      <c r="K3330">
        <v>1404308883</v>
      </c>
      <c r="L3330" s="10">
        <f t="shared" ref="L3330:L3393" si="313">(((K3330/60)/60)/24)+DATE(1970,1,1)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11"/>
        <v>1.4638888888888888</v>
      </c>
      <c r="R3330" s="6">
        <f t="shared" ref="R3330:R3393" si="314">E3330/N3330</f>
        <v>292.77777777777777</v>
      </c>
      <c r="S3330" t="str">
        <f t="shared" ref="S3330:S3393" si="315">LEFT(P3330,SEARCH("/",P3330)-1)</f>
        <v>theater</v>
      </c>
      <c r="T3330" t="str">
        <f t="shared" ref="T3330:T3393" si="316">RIGHT(P3330,LEN(P3330)-SEARCH("/",P3330))</f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si="312"/>
        <v>41847.958333333336</v>
      </c>
      <c r="K3331">
        <v>1405583108</v>
      </c>
      <c r="L3331" s="10">
        <f t="shared" si="313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7">IF(D3331=0,0%,(E3331/D3331))</f>
        <v>1.1679999999999999</v>
      </c>
      <c r="R3331" s="6">
        <f t="shared" si="314"/>
        <v>44.92307692307692</v>
      </c>
      <c r="S3331" t="str">
        <f t="shared" si="315"/>
        <v>theater</v>
      </c>
      <c r="T3331" t="str">
        <f t="shared" si="316"/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2"/>
        <v>42095.845694444448</v>
      </c>
      <c r="K3332">
        <v>1425331068</v>
      </c>
      <c r="L3332" s="10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7"/>
        <v>1.0626666666666666</v>
      </c>
      <c r="R3332" s="6">
        <f t="shared" si="314"/>
        <v>23.10144927536232</v>
      </c>
      <c r="S3332" t="str">
        <f t="shared" si="315"/>
        <v>theater</v>
      </c>
      <c r="T3332" t="str">
        <f t="shared" si="316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2"/>
        <v>42283.697754629626</v>
      </c>
      <c r="K3333">
        <v>1441125886</v>
      </c>
      <c r="L3333" s="10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7"/>
        <v>1.0451999999999999</v>
      </c>
      <c r="R3333" s="6">
        <f t="shared" si="314"/>
        <v>80.400000000000006</v>
      </c>
      <c r="S3333" t="str">
        <f t="shared" si="315"/>
        <v>theater</v>
      </c>
      <c r="T3333" t="str">
        <f t="shared" si="316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2"/>
        <v>41839.860300925924</v>
      </c>
      <c r="K3334">
        <v>1403210330</v>
      </c>
      <c r="L3334" s="10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7"/>
        <v>1</v>
      </c>
      <c r="R3334" s="6">
        <f t="shared" si="314"/>
        <v>72.289156626506028</v>
      </c>
      <c r="S3334" t="str">
        <f t="shared" si="315"/>
        <v>theater</v>
      </c>
      <c r="T3334" t="str">
        <f t="shared" si="316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2"/>
        <v>42170.676851851851</v>
      </c>
      <c r="K3335">
        <v>1432484080</v>
      </c>
      <c r="L3335" s="10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7"/>
        <v>1.0457142857142858</v>
      </c>
      <c r="R3335" s="6">
        <f t="shared" si="314"/>
        <v>32.972972972972975</v>
      </c>
      <c r="S3335" t="str">
        <f t="shared" si="315"/>
        <v>theater</v>
      </c>
      <c r="T3335" t="str">
        <f t="shared" si="316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2"/>
        <v>42215.521087962959</v>
      </c>
      <c r="K3336">
        <v>1435667422</v>
      </c>
      <c r="L3336" s="10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7"/>
        <v>1.3862051149573753</v>
      </c>
      <c r="R3336" s="6">
        <f t="shared" si="314"/>
        <v>116.65217391304348</v>
      </c>
      <c r="S3336" t="str">
        <f t="shared" si="315"/>
        <v>theater</v>
      </c>
      <c r="T3336" t="str">
        <f t="shared" si="316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2"/>
        <v>41854.958333333336</v>
      </c>
      <c r="K3337">
        <v>1404749446</v>
      </c>
      <c r="L3337" s="10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7"/>
        <v>1.0032000000000001</v>
      </c>
      <c r="R3337" s="6">
        <f t="shared" si="314"/>
        <v>79.61904761904762</v>
      </c>
      <c r="S3337" t="str">
        <f t="shared" si="315"/>
        <v>theater</v>
      </c>
      <c r="T3337" t="str">
        <f t="shared" si="316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2"/>
        <v>42465.35701388889</v>
      </c>
      <c r="K3338">
        <v>1457429646</v>
      </c>
      <c r="L3338" s="10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7"/>
        <v>1</v>
      </c>
      <c r="R3338" s="6">
        <f t="shared" si="314"/>
        <v>27.777777777777779</v>
      </c>
      <c r="S3338" t="str">
        <f t="shared" si="315"/>
        <v>theater</v>
      </c>
      <c r="T3338" t="str">
        <f t="shared" si="316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2"/>
        <v>41922.875</v>
      </c>
      <c r="K3339">
        <v>1411109167</v>
      </c>
      <c r="L3339" s="10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7"/>
        <v>1.1020000000000001</v>
      </c>
      <c r="R3339" s="6">
        <f t="shared" si="314"/>
        <v>81.029411764705884</v>
      </c>
      <c r="S3339" t="str">
        <f t="shared" si="315"/>
        <v>theater</v>
      </c>
      <c r="T3339" t="str">
        <f t="shared" si="316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2"/>
        <v>42790.574999999997</v>
      </c>
      <c r="K3340">
        <v>1486129680</v>
      </c>
      <c r="L3340" s="10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7"/>
        <v>1.0218</v>
      </c>
      <c r="R3340" s="6">
        <f t="shared" si="314"/>
        <v>136.84821428571428</v>
      </c>
      <c r="S3340" t="str">
        <f t="shared" si="315"/>
        <v>theater</v>
      </c>
      <c r="T3340" t="str">
        <f t="shared" si="316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2"/>
        <v>42579.665717592594</v>
      </c>
      <c r="K3341">
        <v>1467129518</v>
      </c>
      <c r="L3341" s="10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7"/>
        <v>1.0435000000000001</v>
      </c>
      <c r="R3341" s="6">
        <f t="shared" si="314"/>
        <v>177.61702127659575</v>
      </c>
      <c r="S3341" t="str">
        <f t="shared" si="315"/>
        <v>theater</v>
      </c>
      <c r="T3341" t="str">
        <f t="shared" si="316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2"/>
        <v>42710.974004629628</v>
      </c>
      <c r="K3342">
        <v>1478906554</v>
      </c>
      <c r="L3342" s="10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7"/>
        <v>1.3816666666666666</v>
      </c>
      <c r="R3342" s="6">
        <f t="shared" si="314"/>
        <v>109.07894736842105</v>
      </c>
      <c r="S3342" t="str">
        <f t="shared" si="315"/>
        <v>theater</v>
      </c>
      <c r="T3342" t="str">
        <f t="shared" si="316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2"/>
        <v>42533.708333333328</v>
      </c>
      <c r="K3343">
        <v>1463771421</v>
      </c>
      <c r="L3343" s="10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7"/>
        <v>1</v>
      </c>
      <c r="R3343" s="6">
        <f t="shared" si="314"/>
        <v>119.64285714285714</v>
      </c>
      <c r="S3343" t="str">
        <f t="shared" si="315"/>
        <v>theater</v>
      </c>
      <c r="T3343" t="str">
        <f t="shared" si="316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2"/>
        <v>42095.207638888889</v>
      </c>
      <c r="K3344">
        <v>1425020810</v>
      </c>
      <c r="L3344" s="10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7"/>
        <v>1.0166666666666666</v>
      </c>
      <c r="R3344" s="6">
        <f t="shared" si="314"/>
        <v>78.205128205128204</v>
      </c>
      <c r="S3344" t="str">
        <f t="shared" si="315"/>
        <v>theater</v>
      </c>
      <c r="T3344" t="str">
        <f t="shared" si="316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2"/>
        <v>42473.554166666669</v>
      </c>
      <c r="K3345">
        <v>1458770384</v>
      </c>
      <c r="L3345" s="10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7"/>
        <v>1.7142857142857142</v>
      </c>
      <c r="R3345" s="6">
        <f t="shared" si="314"/>
        <v>52.173913043478258</v>
      </c>
      <c r="S3345" t="str">
        <f t="shared" si="315"/>
        <v>theater</v>
      </c>
      <c r="T3345" t="str">
        <f t="shared" si="316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2"/>
        <v>41881.200150462959</v>
      </c>
      <c r="K3346">
        <v>1406782093</v>
      </c>
      <c r="L3346" s="10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7"/>
        <v>1.0144444444444445</v>
      </c>
      <c r="R3346" s="6">
        <f t="shared" si="314"/>
        <v>114.125</v>
      </c>
      <c r="S3346" t="str">
        <f t="shared" si="315"/>
        <v>theater</v>
      </c>
      <c r="T3346" t="str">
        <f t="shared" si="316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2"/>
        <v>42112.025694444441</v>
      </c>
      <c r="K3347">
        <v>1424226768</v>
      </c>
      <c r="L3347" s="10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7"/>
        <v>1.3</v>
      </c>
      <c r="R3347" s="6">
        <f t="shared" si="314"/>
        <v>50</v>
      </c>
      <c r="S3347" t="str">
        <f t="shared" si="315"/>
        <v>theater</v>
      </c>
      <c r="T3347" t="str">
        <f t="shared" si="316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2"/>
        <v>42061.024421296301</v>
      </c>
      <c r="K3348">
        <v>1424306110</v>
      </c>
      <c r="L3348" s="10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7"/>
        <v>1.1000000000000001</v>
      </c>
      <c r="R3348" s="6">
        <f t="shared" si="314"/>
        <v>91.666666666666671</v>
      </c>
      <c r="S3348" t="str">
        <f t="shared" si="315"/>
        <v>theater</v>
      </c>
      <c r="T3348" t="str">
        <f t="shared" si="316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2"/>
        <v>42498.875</v>
      </c>
      <c r="K3349">
        <v>1461503654</v>
      </c>
      <c r="L3349" s="10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7"/>
        <v>1.1944999999999999</v>
      </c>
      <c r="R3349" s="6">
        <f t="shared" si="314"/>
        <v>108.59090909090909</v>
      </c>
      <c r="S3349" t="str">
        <f t="shared" si="315"/>
        <v>theater</v>
      </c>
      <c r="T3349" t="str">
        <f t="shared" si="316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2"/>
        <v>42490.165972222225</v>
      </c>
      <c r="K3350">
        <v>1459949080</v>
      </c>
      <c r="L3350" s="10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7"/>
        <v>1.002909090909091</v>
      </c>
      <c r="R3350" s="6">
        <f t="shared" si="314"/>
        <v>69.822784810126578</v>
      </c>
      <c r="S3350" t="str">
        <f t="shared" si="315"/>
        <v>theater</v>
      </c>
      <c r="T3350" t="str">
        <f t="shared" si="316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2"/>
        <v>42534.708333333328</v>
      </c>
      <c r="K3351">
        <v>1463971172</v>
      </c>
      <c r="L3351" s="10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7"/>
        <v>1.534</v>
      </c>
      <c r="R3351" s="6">
        <f t="shared" si="314"/>
        <v>109.57142857142857</v>
      </c>
      <c r="S3351" t="str">
        <f t="shared" si="315"/>
        <v>theater</v>
      </c>
      <c r="T3351" t="str">
        <f t="shared" si="316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2"/>
        <v>42337.958333333328</v>
      </c>
      <c r="K3352">
        <v>1445791811</v>
      </c>
      <c r="L3352" s="10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7"/>
        <v>1.0442857142857143</v>
      </c>
      <c r="R3352" s="6">
        <f t="shared" si="314"/>
        <v>71.666666666666671</v>
      </c>
      <c r="S3352" t="str">
        <f t="shared" si="315"/>
        <v>theater</v>
      </c>
      <c r="T3352" t="str">
        <f t="shared" si="316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2"/>
        <v>41843.458333333336</v>
      </c>
      <c r="K3353">
        <v>1402910965</v>
      </c>
      <c r="L3353" s="10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7"/>
        <v>1.0109999999999999</v>
      </c>
      <c r="R3353" s="6">
        <f t="shared" si="314"/>
        <v>93.611111111111114</v>
      </c>
      <c r="S3353" t="str">
        <f t="shared" si="315"/>
        <v>theater</v>
      </c>
      <c r="T3353" t="str">
        <f t="shared" si="316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2"/>
        <v>42552.958333333328</v>
      </c>
      <c r="K3354">
        <v>1462492178</v>
      </c>
      <c r="L3354" s="10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7"/>
        <v>1.0751999999999999</v>
      </c>
      <c r="R3354" s="6">
        <f t="shared" si="314"/>
        <v>76.8</v>
      </c>
      <c r="S3354" t="str">
        <f t="shared" si="315"/>
        <v>theater</v>
      </c>
      <c r="T3354" t="str">
        <f t="shared" si="316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2"/>
        <v>42492.958333333328</v>
      </c>
      <c r="K3355">
        <v>1461061350</v>
      </c>
      <c r="L3355" s="10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7"/>
        <v>3.15</v>
      </c>
      <c r="R3355" s="6">
        <f t="shared" si="314"/>
        <v>35.795454545454547</v>
      </c>
      <c r="S3355" t="str">
        <f t="shared" si="315"/>
        <v>theater</v>
      </c>
      <c r="T3355" t="str">
        <f t="shared" si="316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2"/>
        <v>42306.167361111111</v>
      </c>
      <c r="K3356">
        <v>1443029206</v>
      </c>
      <c r="L3356" s="10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7"/>
        <v>1.0193333333333334</v>
      </c>
      <c r="R3356" s="6">
        <f t="shared" si="314"/>
        <v>55.6</v>
      </c>
      <c r="S3356" t="str">
        <f t="shared" si="315"/>
        <v>theater</v>
      </c>
      <c r="T3356" t="str">
        <f t="shared" si="316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2"/>
        <v>42500.470138888893</v>
      </c>
      <c r="K3357">
        <v>1461941527</v>
      </c>
      <c r="L3357" s="10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7"/>
        <v>1.2628571428571429</v>
      </c>
      <c r="R3357" s="6">
        <f t="shared" si="314"/>
        <v>147.33333333333334</v>
      </c>
      <c r="S3357" t="str">
        <f t="shared" si="315"/>
        <v>theater</v>
      </c>
      <c r="T3357" t="str">
        <f t="shared" si="316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2"/>
        <v>42566.815648148149</v>
      </c>
      <c r="K3358">
        <v>1466019272</v>
      </c>
      <c r="L3358" s="10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7"/>
        <v>1.014</v>
      </c>
      <c r="R3358" s="6">
        <f t="shared" si="314"/>
        <v>56.333333333333336</v>
      </c>
      <c r="S3358" t="str">
        <f t="shared" si="315"/>
        <v>theater</v>
      </c>
      <c r="T3358" t="str">
        <f t="shared" si="316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2"/>
        <v>41852.417939814812</v>
      </c>
      <c r="K3359">
        <v>1404295310</v>
      </c>
      <c r="L3359" s="10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7"/>
        <v>1.01</v>
      </c>
      <c r="R3359" s="6">
        <f t="shared" si="314"/>
        <v>96.19047619047619</v>
      </c>
      <c r="S3359" t="str">
        <f t="shared" si="315"/>
        <v>theater</v>
      </c>
      <c r="T3359" t="str">
        <f t="shared" si="316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2"/>
        <v>41962.352766203709</v>
      </c>
      <c r="K3360">
        <v>1413790079</v>
      </c>
      <c r="L3360" s="10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7"/>
        <v>1.0299</v>
      </c>
      <c r="R3360" s="6">
        <f t="shared" si="314"/>
        <v>63.574074074074076</v>
      </c>
      <c r="S3360" t="str">
        <f t="shared" si="315"/>
        <v>theater</v>
      </c>
      <c r="T3360" t="str">
        <f t="shared" si="316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2"/>
        <v>42791.057106481487</v>
      </c>
      <c r="K3361">
        <v>1484097734</v>
      </c>
      <c r="L3361" s="10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7"/>
        <v>1.0625</v>
      </c>
      <c r="R3361" s="6">
        <f t="shared" si="314"/>
        <v>184.78260869565219</v>
      </c>
      <c r="S3361" t="str">
        <f t="shared" si="315"/>
        <v>theater</v>
      </c>
      <c r="T3361" t="str">
        <f t="shared" si="316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2"/>
        <v>42718.665972222225</v>
      </c>
      <c r="K3362">
        <v>1479866343</v>
      </c>
      <c r="L3362" s="10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7"/>
        <v>1.0137777777777779</v>
      </c>
      <c r="R3362" s="6">
        <f t="shared" si="314"/>
        <v>126.72222222222223</v>
      </c>
      <c r="S3362" t="str">
        <f t="shared" si="315"/>
        <v>theater</v>
      </c>
      <c r="T3362" t="str">
        <f t="shared" si="316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2"/>
        <v>41883.665972222225</v>
      </c>
      <c r="K3363">
        <v>1408062990</v>
      </c>
      <c r="L3363" s="10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7"/>
        <v>1.1346000000000001</v>
      </c>
      <c r="R3363" s="6">
        <f t="shared" si="314"/>
        <v>83.42647058823529</v>
      </c>
      <c r="S3363" t="str">
        <f t="shared" si="315"/>
        <v>theater</v>
      </c>
      <c r="T3363" t="str">
        <f t="shared" si="316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2"/>
        <v>42070.204861111109</v>
      </c>
      <c r="K3364">
        <v>1424484717</v>
      </c>
      <c r="L3364" s="10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7"/>
        <v>2.1800000000000002</v>
      </c>
      <c r="R3364" s="6">
        <f t="shared" si="314"/>
        <v>54.5</v>
      </c>
      <c r="S3364" t="str">
        <f t="shared" si="315"/>
        <v>theater</v>
      </c>
      <c r="T3364" t="str">
        <f t="shared" si="316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2"/>
        <v>41870.666666666664</v>
      </c>
      <c r="K3365">
        <v>1406831445</v>
      </c>
      <c r="L3365" s="10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7"/>
        <v>1.0141935483870967</v>
      </c>
      <c r="R3365" s="6">
        <f t="shared" si="314"/>
        <v>302.30769230769232</v>
      </c>
      <c r="S3365" t="str">
        <f t="shared" si="315"/>
        <v>theater</v>
      </c>
      <c r="T3365" t="str">
        <f t="shared" si="316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2"/>
        <v>42444.875</v>
      </c>
      <c r="K3366">
        <v>1456183649</v>
      </c>
      <c r="L3366" s="10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7"/>
        <v>1.0593333333333332</v>
      </c>
      <c r="R3366" s="6">
        <f t="shared" si="314"/>
        <v>44.138888888888886</v>
      </c>
      <c r="S3366" t="str">
        <f t="shared" si="315"/>
        <v>theater</v>
      </c>
      <c r="T3366" t="str">
        <f t="shared" si="316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2"/>
        <v>42351.101759259262</v>
      </c>
      <c r="K3367">
        <v>1447381592</v>
      </c>
      <c r="L3367" s="10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7"/>
        <v>1.04</v>
      </c>
      <c r="R3367" s="6">
        <f t="shared" si="314"/>
        <v>866.66666666666663</v>
      </c>
      <c r="S3367" t="str">
        <f t="shared" si="315"/>
        <v>theater</v>
      </c>
      <c r="T3367" t="str">
        <f t="shared" si="316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2"/>
        <v>42137.067557870367</v>
      </c>
      <c r="K3368">
        <v>1428889037</v>
      </c>
      <c r="L3368" s="10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7"/>
        <v>2.21</v>
      </c>
      <c r="R3368" s="6">
        <f t="shared" si="314"/>
        <v>61.388888888888886</v>
      </c>
      <c r="S3368" t="str">
        <f t="shared" si="315"/>
        <v>theater</v>
      </c>
      <c r="T3368" t="str">
        <f t="shared" si="316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2"/>
        <v>42217.933958333335</v>
      </c>
      <c r="K3369">
        <v>1436307894</v>
      </c>
      <c r="L3369" s="10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7"/>
        <v>1.1866666666666668</v>
      </c>
      <c r="R3369" s="6">
        <f t="shared" si="314"/>
        <v>29.666666666666668</v>
      </c>
      <c r="S3369" t="str">
        <f t="shared" si="315"/>
        <v>theater</v>
      </c>
      <c r="T3369" t="str">
        <f t="shared" si="316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2"/>
        <v>42005.208333333328</v>
      </c>
      <c r="K3370">
        <v>1416977259</v>
      </c>
      <c r="L3370" s="10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7"/>
        <v>1.046</v>
      </c>
      <c r="R3370" s="6">
        <f t="shared" si="314"/>
        <v>45.478260869565219</v>
      </c>
      <c r="S3370" t="str">
        <f t="shared" si="315"/>
        <v>theater</v>
      </c>
      <c r="T3370" t="str">
        <f t="shared" si="316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2"/>
        <v>42750.041435185187</v>
      </c>
      <c r="K3371">
        <v>1479257980</v>
      </c>
      <c r="L3371" s="10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7"/>
        <v>1.0389999999999999</v>
      </c>
      <c r="R3371" s="6">
        <f t="shared" si="314"/>
        <v>96.203703703703709</v>
      </c>
      <c r="S3371" t="str">
        <f t="shared" si="315"/>
        <v>theater</v>
      </c>
      <c r="T3371" t="str">
        <f t="shared" si="316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2"/>
        <v>42721.333333333328</v>
      </c>
      <c r="K3372">
        <v>1479283285</v>
      </c>
      <c r="L3372" s="10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7"/>
        <v>1.1773333333333333</v>
      </c>
      <c r="R3372" s="6">
        <f t="shared" si="314"/>
        <v>67.92307692307692</v>
      </c>
      <c r="S3372" t="str">
        <f t="shared" si="315"/>
        <v>theater</v>
      </c>
      <c r="T3372" t="str">
        <f t="shared" si="316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2"/>
        <v>42340.874594907407</v>
      </c>
      <c r="K3373">
        <v>1446670765</v>
      </c>
      <c r="L3373" s="10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7"/>
        <v>1.385</v>
      </c>
      <c r="R3373" s="6">
        <f t="shared" si="314"/>
        <v>30.777777777777779</v>
      </c>
      <c r="S3373" t="str">
        <f t="shared" si="315"/>
        <v>theater</v>
      </c>
      <c r="T3373" t="str">
        <f t="shared" si="316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2"/>
        <v>41876.207638888889</v>
      </c>
      <c r="K3374">
        <v>1407157756</v>
      </c>
      <c r="L3374" s="10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7"/>
        <v>1.0349999999999999</v>
      </c>
      <c r="R3374" s="6">
        <f t="shared" si="314"/>
        <v>38.333333333333336</v>
      </c>
      <c r="S3374" t="str">
        <f t="shared" si="315"/>
        <v>theater</v>
      </c>
      <c r="T3374" t="str">
        <f t="shared" si="316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2"/>
        <v>42203.666666666672</v>
      </c>
      <c r="K3375">
        <v>1435177840</v>
      </c>
      <c r="L3375" s="10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7"/>
        <v>1.0024999999999999</v>
      </c>
      <c r="R3375" s="6">
        <f t="shared" si="314"/>
        <v>66.833333333333329</v>
      </c>
      <c r="S3375" t="str">
        <f t="shared" si="315"/>
        <v>theater</v>
      </c>
      <c r="T3375" t="str">
        <f t="shared" si="316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2"/>
        <v>42305.731666666667</v>
      </c>
      <c r="K3376">
        <v>1443461616</v>
      </c>
      <c r="L3376" s="10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7"/>
        <v>1.0657142857142856</v>
      </c>
      <c r="R3376" s="6">
        <f t="shared" si="314"/>
        <v>71.730769230769226</v>
      </c>
      <c r="S3376" t="str">
        <f t="shared" si="315"/>
        <v>theater</v>
      </c>
      <c r="T3376" t="str">
        <f t="shared" si="316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2"/>
        <v>41777.610798611109</v>
      </c>
      <c r="K3377">
        <v>1399387173</v>
      </c>
      <c r="L3377" s="10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7"/>
        <v>1</v>
      </c>
      <c r="R3377" s="6">
        <f t="shared" si="314"/>
        <v>176.47058823529412</v>
      </c>
      <c r="S3377" t="str">
        <f t="shared" si="315"/>
        <v>theater</v>
      </c>
      <c r="T3377" t="str">
        <f t="shared" si="316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2"/>
        <v>42119.659652777773</v>
      </c>
      <c r="K3378">
        <v>1424796594</v>
      </c>
      <c r="L3378" s="10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7"/>
        <v>1.0001249999999999</v>
      </c>
      <c r="R3378" s="6">
        <f t="shared" si="314"/>
        <v>421.10526315789474</v>
      </c>
      <c r="S3378" t="str">
        <f t="shared" si="315"/>
        <v>theater</v>
      </c>
      <c r="T3378" t="str">
        <f t="shared" si="316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2"/>
        <v>42083.705555555556</v>
      </c>
      <c r="K3379">
        <v>1424280899</v>
      </c>
      <c r="L3379" s="10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7"/>
        <v>1.0105</v>
      </c>
      <c r="R3379" s="6">
        <f t="shared" si="314"/>
        <v>104.98701298701299</v>
      </c>
      <c r="S3379" t="str">
        <f t="shared" si="315"/>
        <v>theater</v>
      </c>
      <c r="T3379" t="str">
        <f t="shared" si="316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2"/>
        <v>41882.547222222223</v>
      </c>
      <c r="K3380">
        <v>1407400306</v>
      </c>
      <c r="L3380" s="10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7"/>
        <v>1.0763636363636364</v>
      </c>
      <c r="R3380" s="6">
        <f t="shared" si="314"/>
        <v>28.19047619047619</v>
      </c>
      <c r="S3380" t="str">
        <f t="shared" si="315"/>
        <v>theater</v>
      </c>
      <c r="T3380" t="str">
        <f t="shared" si="316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2"/>
        <v>42242.958333333328</v>
      </c>
      <c r="K3381">
        <v>1439122800</v>
      </c>
      <c r="L3381" s="10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7"/>
        <v>1.0365</v>
      </c>
      <c r="R3381" s="6">
        <f t="shared" si="314"/>
        <v>54.55263157894737</v>
      </c>
      <c r="S3381" t="str">
        <f t="shared" si="315"/>
        <v>theater</v>
      </c>
      <c r="T3381" t="str">
        <f t="shared" si="316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2"/>
        <v>41972.995115740734</v>
      </c>
      <c r="K3382">
        <v>1414277578</v>
      </c>
      <c r="L3382" s="10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7"/>
        <v>1.0443333333333333</v>
      </c>
      <c r="R3382" s="6">
        <f t="shared" si="314"/>
        <v>111.89285714285714</v>
      </c>
      <c r="S3382" t="str">
        <f t="shared" si="315"/>
        <v>theater</v>
      </c>
      <c r="T3382" t="str">
        <f t="shared" si="316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2"/>
        <v>42074.143321759257</v>
      </c>
      <c r="K3383">
        <v>1423455983</v>
      </c>
      <c r="L3383" s="10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7"/>
        <v>1.0225</v>
      </c>
      <c r="R3383" s="6">
        <f t="shared" si="314"/>
        <v>85.208333333333329</v>
      </c>
      <c r="S3383" t="str">
        <f t="shared" si="315"/>
        <v>theater</v>
      </c>
      <c r="T3383" t="str">
        <f t="shared" si="316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2"/>
        <v>42583.957638888889</v>
      </c>
      <c r="K3384">
        <v>1467973256</v>
      </c>
      <c r="L3384" s="10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7"/>
        <v>1.0074285714285713</v>
      </c>
      <c r="R3384" s="6">
        <f t="shared" si="314"/>
        <v>76.652173913043484</v>
      </c>
      <c r="S3384" t="str">
        <f t="shared" si="315"/>
        <v>theater</v>
      </c>
      <c r="T3384" t="str">
        <f t="shared" si="316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2"/>
        <v>42544.782638888893</v>
      </c>
      <c r="K3385">
        <v>1464979620</v>
      </c>
      <c r="L3385" s="10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7"/>
        <v>1.1171428571428572</v>
      </c>
      <c r="R3385" s="6">
        <f t="shared" si="314"/>
        <v>65.166666666666671</v>
      </c>
      <c r="S3385" t="str">
        <f t="shared" si="315"/>
        <v>theater</v>
      </c>
      <c r="T3385" t="str">
        <f t="shared" si="316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2"/>
        <v>42329.125</v>
      </c>
      <c r="K3386">
        <v>1444874768</v>
      </c>
      <c r="L3386" s="10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7"/>
        <v>1.0001100000000001</v>
      </c>
      <c r="R3386" s="6">
        <f t="shared" si="314"/>
        <v>93.760312499999998</v>
      </c>
      <c r="S3386" t="str">
        <f t="shared" si="315"/>
        <v>theater</v>
      </c>
      <c r="T3386" t="str">
        <f t="shared" si="316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2"/>
        <v>41983.8675</v>
      </c>
      <c r="K3387">
        <v>1415652552</v>
      </c>
      <c r="L3387" s="10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7"/>
        <v>1</v>
      </c>
      <c r="R3387" s="6">
        <f t="shared" si="314"/>
        <v>133.33333333333334</v>
      </c>
      <c r="S3387" t="str">
        <f t="shared" si="315"/>
        <v>theater</v>
      </c>
      <c r="T3387" t="str">
        <f t="shared" si="316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2"/>
        <v>41976.644745370373</v>
      </c>
      <c r="K3388">
        <v>1415028506</v>
      </c>
      <c r="L3388" s="10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7"/>
        <v>1.05</v>
      </c>
      <c r="R3388" s="6">
        <f t="shared" si="314"/>
        <v>51.219512195121951</v>
      </c>
      <c r="S3388" t="str">
        <f t="shared" si="315"/>
        <v>theater</v>
      </c>
      <c r="T3388" t="str">
        <f t="shared" si="316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2"/>
        <v>41987.762592592597</v>
      </c>
      <c r="K3389">
        <v>1415125088</v>
      </c>
      <c r="L3389" s="10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7"/>
        <v>1.1686666666666667</v>
      </c>
      <c r="R3389" s="6">
        <f t="shared" si="314"/>
        <v>100.17142857142858</v>
      </c>
      <c r="S3389" t="str">
        <f t="shared" si="315"/>
        <v>theater</v>
      </c>
      <c r="T3389" t="str">
        <f t="shared" si="316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2"/>
        <v>42173.461122685185</v>
      </c>
      <c r="K3390">
        <v>1432033441</v>
      </c>
      <c r="L3390" s="10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7"/>
        <v>1.038</v>
      </c>
      <c r="R3390" s="6">
        <f t="shared" si="314"/>
        <v>34.6</v>
      </c>
      <c r="S3390" t="str">
        <f t="shared" si="315"/>
        <v>theater</v>
      </c>
      <c r="T3390" t="str">
        <f t="shared" si="316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2"/>
        <v>42524.563449074078</v>
      </c>
      <c r="K3391">
        <v>1462368682</v>
      </c>
      <c r="L3391" s="10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7"/>
        <v>1.145</v>
      </c>
      <c r="R3391" s="6">
        <f t="shared" si="314"/>
        <v>184.67741935483872</v>
      </c>
      <c r="S3391" t="str">
        <f t="shared" si="315"/>
        <v>theater</v>
      </c>
      <c r="T3391" t="str">
        <f t="shared" si="316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2"/>
        <v>41830.774826388886</v>
      </c>
      <c r="K3392">
        <v>1403721345</v>
      </c>
      <c r="L3392" s="10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7"/>
        <v>1.024</v>
      </c>
      <c r="R3392" s="6">
        <f t="shared" si="314"/>
        <v>69.818181818181813</v>
      </c>
      <c r="S3392" t="str">
        <f t="shared" si="315"/>
        <v>theater</v>
      </c>
      <c r="T3392" t="str">
        <f t="shared" si="316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2"/>
        <v>41859.936111111114</v>
      </c>
      <c r="K3393">
        <v>1404997548</v>
      </c>
      <c r="L3393" s="10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7"/>
        <v>2.23</v>
      </c>
      <c r="R3393" s="6">
        <f t="shared" si="314"/>
        <v>61.944444444444443</v>
      </c>
      <c r="S3393" t="str">
        <f t="shared" si="315"/>
        <v>theater</v>
      </c>
      <c r="T3393" t="str">
        <f t="shared" si="316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ref="J3394:J3457" si="318">(((I3394/60)/60)/24)+DATE(1970,1,1)</f>
        <v>42496.845543981486</v>
      </c>
      <c r="K3394">
        <v>1458245855</v>
      </c>
      <c r="L3394" s="10">
        <f t="shared" ref="L3394:L3457" si="319">(((K3394/60)/60)/24)+DATE(1970,1,1)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7"/>
        <v>1</v>
      </c>
      <c r="R3394" s="6">
        <f t="shared" ref="R3394:R3457" si="320">E3394/N3394</f>
        <v>41.666666666666664</v>
      </c>
      <c r="S3394" t="str">
        <f t="shared" ref="S3394:S3457" si="321">LEFT(P3394,SEARCH("/",P3394)-1)</f>
        <v>theater</v>
      </c>
      <c r="T3394" t="str">
        <f t="shared" ref="T3394:T3457" si="322">RIGHT(P3394,LEN(P3394)-SEARCH("/",P3394))</f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si="318"/>
        <v>41949.031944444447</v>
      </c>
      <c r="K3395">
        <v>1413065230</v>
      </c>
      <c r="L3395" s="10">
        <f t="shared" si="319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3">IF(D3395=0,0%,(E3395/D3395))</f>
        <v>1.0580000000000001</v>
      </c>
      <c r="R3395" s="6">
        <f t="shared" si="320"/>
        <v>36.06818181818182</v>
      </c>
      <c r="S3395" t="str">
        <f t="shared" si="321"/>
        <v>theater</v>
      </c>
      <c r="T3395" t="str">
        <f t="shared" si="322"/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18"/>
        <v>41847.59542824074</v>
      </c>
      <c r="K3396">
        <v>1403878645</v>
      </c>
      <c r="L3396" s="10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3"/>
        <v>1.4236363636363636</v>
      </c>
      <c r="R3396" s="6">
        <f t="shared" si="320"/>
        <v>29</v>
      </c>
      <c r="S3396" t="str">
        <f t="shared" si="321"/>
        <v>theater</v>
      </c>
      <c r="T3396" t="str">
        <f t="shared" si="322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18"/>
        <v>42154.756944444445</v>
      </c>
      <c r="K3397">
        <v>1431795944</v>
      </c>
      <c r="L3397" s="10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3"/>
        <v>1.84</v>
      </c>
      <c r="R3397" s="6">
        <f t="shared" si="320"/>
        <v>24.210526315789473</v>
      </c>
      <c r="S3397" t="str">
        <f t="shared" si="321"/>
        <v>theater</v>
      </c>
      <c r="T3397" t="str">
        <f t="shared" si="322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18"/>
        <v>41791.165972222225</v>
      </c>
      <c r="K3398">
        <v>1399286589</v>
      </c>
      <c r="L3398" s="10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3"/>
        <v>1.0433333333333332</v>
      </c>
      <c r="R3398" s="6">
        <f t="shared" si="320"/>
        <v>55.892857142857146</v>
      </c>
      <c r="S3398" t="str">
        <f t="shared" si="321"/>
        <v>theater</v>
      </c>
      <c r="T3398" t="str">
        <f t="shared" si="322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18"/>
        <v>42418.916666666672</v>
      </c>
      <c r="K3399">
        <v>1452338929</v>
      </c>
      <c r="L3399" s="10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3"/>
        <v>1.1200000000000001</v>
      </c>
      <c r="R3399" s="6">
        <f t="shared" si="320"/>
        <v>11.666666666666666</v>
      </c>
      <c r="S3399" t="str">
        <f t="shared" si="321"/>
        <v>theater</v>
      </c>
      <c r="T3399" t="str">
        <f t="shared" si="322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18"/>
        <v>41964.708333333328</v>
      </c>
      <c r="K3400">
        <v>1414605776</v>
      </c>
      <c r="L3400" s="10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3"/>
        <v>1.1107499999999999</v>
      </c>
      <c r="R3400" s="6">
        <f t="shared" si="320"/>
        <v>68.353846153846149</v>
      </c>
      <c r="S3400" t="str">
        <f t="shared" si="321"/>
        <v>theater</v>
      </c>
      <c r="T3400" t="str">
        <f t="shared" si="322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18"/>
        <v>42056.920428240745</v>
      </c>
      <c r="K3401">
        <v>1421964325</v>
      </c>
      <c r="L3401" s="10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3"/>
        <v>1.0375000000000001</v>
      </c>
      <c r="R3401" s="6">
        <f t="shared" si="320"/>
        <v>27.065217391304348</v>
      </c>
      <c r="S3401" t="str">
        <f t="shared" si="321"/>
        <v>theater</v>
      </c>
      <c r="T3401" t="str">
        <f t="shared" si="322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18"/>
        <v>41879.953865740739</v>
      </c>
      <c r="K3402">
        <v>1405378414</v>
      </c>
      <c r="L3402" s="10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3"/>
        <v>1.0041</v>
      </c>
      <c r="R3402" s="6">
        <f t="shared" si="320"/>
        <v>118.12941176470588</v>
      </c>
      <c r="S3402" t="str">
        <f t="shared" si="321"/>
        <v>theater</v>
      </c>
      <c r="T3402" t="str">
        <f t="shared" si="322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18"/>
        <v>42223.723912037036</v>
      </c>
      <c r="K3403">
        <v>1436376146</v>
      </c>
      <c r="L3403" s="10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3"/>
        <v>1.0186206896551724</v>
      </c>
      <c r="R3403" s="6">
        <f t="shared" si="320"/>
        <v>44.757575757575758</v>
      </c>
      <c r="S3403" t="str">
        <f t="shared" si="321"/>
        <v>theater</v>
      </c>
      <c r="T3403" t="str">
        <f t="shared" si="322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18"/>
        <v>42320.104861111111</v>
      </c>
      <c r="K3404">
        <v>1444747843</v>
      </c>
      <c r="L3404" s="10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3"/>
        <v>1.0976666666666666</v>
      </c>
      <c r="R3404" s="6">
        <f t="shared" si="320"/>
        <v>99.787878787878782</v>
      </c>
      <c r="S3404" t="str">
        <f t="shared" si="321"/>
        <v>theater</v>
      </c>
      <c r="T3404" t="str">
        <f t="shared" si="322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18"/>
        <v>42180.462083333332</v>
      </c>
      <c r="K3405">
        <v>1432638324</v>
      </c>
      <c r="L3405" s="10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3"/>
        <v>1</v>
      </c>
      <c r="R3405" s="6">
        <f t="shared" si="320"/>
        <v>117.64705882352941</v>
      </c>
      <c r="S3405" t="str">
        <f t="shared" si="321"/>
        <v>theater</v>
      </c>
      <c r="T3405" t="str">
        <f t="shared" si="322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18"/>
        <v>42172.503495370373</v>
      </c>
      <c r="K3406">
        <v>1432814702</v>
      </c>
      <c r="L3406" s="10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3"/>
        <v>1.22</v>
      </c>
      <c r="R3406" s="6">
        <f t="shared" si="320"/>
        <v>203.33333333333334</v>
      </c>
      <c r="S3406" t="str">
        <f t="shared" si="321"/>
        <v>theater</v>
      </c>
      <c r="T3406" t="str">
        <f t="shared" si="322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18"/>
        <v>42430.999305555553</v>
      </c>
      <c r="K3407">
        <v>1455063886</v>
      </c>
      <c r="L3407" s="10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3"/>
        <v>1.3757142857142857</v>
      </c>
      <c r="R3407" s="6">
        <f t="shared" si="320"/>
        <v>28.323529411764707</v>
      </c>
      <c r="S3407" t="str">
        <f t="shared" si="321"/>
        <v>theater</v>
      </c>
      <c r="T3407" t="str">
        <f t="shared" si="322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18"/>
        <v>41836.492777777778</v>
      </c>
      <c r="K3408">
        <v>1401623376</v>
      </c>
      <c r="L3408" s="10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3"/>
        <v>1.0031000000000001</v>
      </c>
      <c r="R3408" s="6">
        <f t="shared" si="320"/>
        <v>110.23076923076923</v>
      </c>
      <c r="S3408" t="str">
        <f t="shared" si="321"/>
        <v>theater</v>
      </c>
      <c r="T3408" t="str">
        <f t="shared" si="322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18"/>
        <v>41826.422326388885</v>
      </c>
      <c r="K3409">
        <v>1402049289</v>
      </c>
      <c r="L3409" s="10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3"/>
        <v>1.071</v>
      </c>
      <c r="R3409" s="6">
        <f t="shared" si="320"/>
        <v>31.970149253731343</v>
      </c>
      <c r="S3409" t="str">
        <f t="shared" si="321"/>
        <v>theater</v>
      </c>
      <c r="T3409" t="str">
        <f t="shared" si="322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18"/>
        <v>41838.991944444446</v>
      </c>
      <c r="K3410">
        <v>1403135304</v>
      </c>
      <c r="L3410" s="10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3"/>
        <v>2.11</v>
      </c>
      <c r="R3410" s="6">
        <f t="shared" si="320"/>
        <v>58.611111111111114</v>
      </c>
      <c r="S3410" t="str">
        <f t="shared" si="321"/>
        <v>theater</v>
      </c>
      <c r="T3410" t="str">
        <f t="shared" si="322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18"/>
        <v>42582.873611111107</v>
      </c>
      <c r="K3411">
        <v>1466710358</v>
      </c>
      <c r="L3411" s="10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3"/>
        <v>1.236</v>
      </c>
      <c r="R3411" s="6">
        <f t="shared" si="320"/>
        <v>29.428571428571427</v>
      </c>
      <c r="S3411" t="str">
        <f t="shared" si="321"/>
        <v>theater</v>
      </c>
      <c r="T3411" t="str">
        <f t="shared" si="322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18"/>
        <v>42527.291666666672</v>
      </c>
      <c r="K3412">
        <v>1462841990</v>
      </c>
      <c r="L3412" s="10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3"/>
        <v>1.085</v>
      </c>
      <c r="R3412" s="6">
        <f t="shared" si="320"/>
        <v>81.375</v>
      </c>
      <c r="S3412" t="str">
        <f t="shared" si="321"/>
        <v>theater</v>
      </c>
      <c r="T3412" t="str">
        <f t="shared" si="322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18"/>
        <v>42285.022824074069</v>
      </c>
      <c r="K3413">
        <v>1442536372</v>
      </c>
      <c r="L3413" s="10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3"/>
        <v>1.0356666666666667</v>
      </c>
      <c r="R3413" s="6">
        <f t="shared" si="320"/>
        <v>199.16666666666666</v>
      </c>
      <c r="S3413" t="str">
        <f t="shared" si="321"/>
        <v>theater</v>
      </c>
      <c r="T3413" t="str">
        <f t="shared" si="322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18"/>
        <v>41909.959050925929</v>
      </c>
      <c r="K3414">
        <v>1409266862</v>
      </c>
      <c r="L3414" s="10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3"/>
        <v>1</v>
      </c>
      <c r="R3414" s="6">
        <f t="shared" si="320"/>
        <v>115.38461538461539</v>
      </c>
      <c r="S3414" t="str">
        <f t="shared" si="321"/>
        <v>theater</v>
      </c>
      <c r="T3414" t="str">
        <f t="shared" si="322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18"/>
        <v>42063.207638888889</v>
      </c>
      <c r="K3415">
        <v>1424280938</v>
      </c>
      <c r="L3415" s="10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3"/>
        <v>1.3</v>
      </c>
      <c r="R3415" s="6">
        <f t="shared" si="320"/>
        <v>46.428571428571431</v>
      </c>
      <c r="S3415" t="str">
        <f t="shared" si="321"/>
        <v>theater</v>
      </c>
      <c r="T3415" t="str">
        <f t="shared" si="322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18"/>
        <v>42705.332638888889</v>
      </c>
      <c r="K3416">
        <v>1478030325</v>
      </c>
      <c r="L3416" s="10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3"/>
        <v>1.0349999999999999</v>
      </c>
      <c r="R3416" s="6">
        <f t="shared" si="320"/>
        <v>70.568181818181813</v>
      </c>
      <c r="S3416" t="str">
        <f t="shared" si="321"/>
        <v>theater</v>
      </c>
      <c r="T3416" t="str">
        <f t="shared" si="322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18"/>
        <v>42477.979166666672</v>
      </c>
      <c r="K3417">
        <v>1459999656</v>
      </c>
      <c r="L3417" s="10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3"/>
        <v>1</v>
      </c>
      <c r="R3417" s="6">
        <f t="shared" si="320"/>
        <v>22.222222222222221</v>
      </c>
      <c r="S3417" t="str">
        <f t="shared" si="321"/>
        <v>theater</v>
      </c>
      <c r="T3417" t="str">
        <f t="shared" si="322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18"/>
        <v>42117.770833333328</v>
      </c>
      <c r="K3418">
        <v>1427363645</v>
      </c>
      <c r="L3418" s="10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3"/>
        <v>1.196</v>
      </c>
      <c r="R3418" s="6">
        <f t="shared" si="320"/>
        <v>159.46666666666667</v>
      </c>
      <c r="S3418" t="str">
        <f t="shared" si="321"/>
        <v>theater</v>
      </c>
      <c r="T3418" t="str">
        <f t="shared" si="322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18"/>
        <v>41938.029861111114</v>
      </c>
      <c r="K3419">
        <v>1410558948</v>
      </c>
      <c r="L3419" s="10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3"/>
        <v>1.0000058823529412</v>
      </c>
      <c r="R3419" s="6">
        <f t="shared" si="320"/>
        <v>37.777999999999999</v>
      </c>
      <c r="S3419" t="str">
        <f t="shared" si="321"/>
        <v>theater</v>
      </c>
      <c r="T3419" t="str">
        <f t="shared" si="322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18"/>
        <v>41782.83457175926</v>
      </c>
      <c r="K3420">
        <v>1398283307</v>
      </c>
      <c r="L3420" s="10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3"/>
        <v>1.00875</v>
      </c>
      <c r="R3420" s="6">
        <f t="shared" si="320"/>
        <v>72.053571428571431</v>
      </c>
      <c r="S3420" t="str">
        <f t="shared" si="321"/>
        <v>theater</v>
      </c>
      <c r="T3420" t="str">
        <f t="shared" si="322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18"/>
        <v>42466.895833333328</v>
      </c>
      <c r="K3421">
        <v>1458416585</v>
      </c>
      <c r="L3421" s="10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3"/>
        <v>1.0654545454545454</v>
      </c>
      <c r="R3421" s="6">
        <f t="shared" si="320"/>
        <v>63.695652173913047</v>
      </c>
      <c r="S3421" t="str">
        <f t="shared" si="321"/>
        <v>theater</v>
      </c>
      <c r="T3421" t="str">
        <f t="shared" si="322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18"/>
        <v>42414</v>
      </c>
      <c r="K3422">
        <v>1454638202</v>
      </c>
      <c r="L3422" s="10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3"/>
        <v>1.38</v>
      </c>
      <c r="R3422" s="6">
        <f t="shared" si="320"/>
        <v>28.411764705882351</v>
      </c>
      <c r="S3422" t="str">
        <f t="shared" si="321"/>
        <v>theater</v>
      </c>
      <c r="T3422" t="str">
        <f t="shared" si="322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18"/>
        <v>42067.791238425925</v>
      </c>
      <c r="K3423">
        <v>1422903563</v>
      </c>
      <c r="L3423" s="10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3"/>
        <v>1.0115000000000001</v>
      </c>
      <c r="R3423" s="6">
        <f t="shared" si="320"/>
        <v>103.21428571428571</v>
      </c>
      <c r="S3423" t="str">
        <f t="shared" si="321"/>
        <v>theater</v>
      </c>
      <c r="T3423" t="str">
        <f t="shared" si="322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18"/>
        <v>42352</v>
      </c>
      <c r="K3424">
        <v>1447594176</v>
      </c>
      <c r="L3424" s="10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3"/>
        <v>1.091</v>
      </c>
      <c r="R3424" s="6">
        <f t="shared" si="320"/>
        <v>71.152173913043484</v>
      </c>
      <c r="S3424" t="str">
        <f t="shared" si="321"/>
        <v>theater</v>
      </c>
      <c r="T3424" t="str">
        <f t="shared" si="322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18"/>
        <v>42118.911354166667</v>
      </c>
      <c r="K3425">
        <v>1427320341</v>
      </c>
      <c r="L3425" s="10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3"/>
        <v>1.4</v>
      </c>
      <c r="R3425" s="6">
        <f t="shared" si="320"/>
        <v>35</v>
      </c>
      <c r="S3425" t="str">
        <f t="shared" si="321"/>
        <v>theater</v>
      </c>
      <c r="T3425" t="str">
        <f t="shared" si="322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18"/>
        <v>42040.290972222225</v>
      </c>
      <c r="K3426">
        <v>1421252084</v>
      </c>
      <c r="L3426" s="10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3"/>
        <v>1.0358333333333334</v>
      </c>
      <c r="R3426" s="6">
        <f t="shared" si="320"/>
        <v>81.776315789473685</v>
      </c>
      <c r="S3426" t="str">
        <f t="shared" si="321"/>
        <v>theater</v>
      </c>
      <c r="T3426" t="str">
        <f t="shared" si="322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18"/>
        <v>41916.617314814815</v>
      </c>
      <c r="K3427">
        <v>1409669336</v>
      </c>
      <c r="L3427" s="10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3"/>
        <v>1.0297033333333332</v>
      </c>
      <c r="R3427" s="6">
        <f t="shared" si="320"/>
        <v>297.02980769230766</v>
      </c>
      <c r="S3427" t="str">
        <f t="shared" si="321"/>
        <v>theater</v>
      </c>
      <c r="T3427" t="str">
        <f t="shared" si="322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18"/>
        <v>41903.083333333336</v>
      </c>
      <c r="K3428">
        <v>1409620903</v>
      </c>
      <c r="L3428" s="10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3"/>
        <v>1.0813333333333333</v>
      </c>
      <c r="R3428" s="6">
        <f t="shared" si="320"/>
        <v>46.609195402298852</v>
      </c>
      <c r="S3428" t="str">
        <f t="shared" si="321"/>
        <v>theater</v>
      </c>
      <c r="T3428" t="str">
        <f t="shared" si="322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18"/>
        <v>41822.645277777774</v>
      </c>
      <c r="K3429">
        <v>1401722952</v>
      </c>
      <c r="L3429" s="10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3"/>
        <v>1</v>
      </c>
      <c r="R3429" s="6">
        <f t="shared" si="320"/>
        <v>51.724137931034484</v>
      </c>
      <c r="S3429" t="str">
        <f t="shared" si="321"/>
        <v>theater</v>
      </c>
      <c r="T3429" t="str">
        <f t="shared" si="322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18"/>
        <v>42063.708333333328</v>
      </c>
      <c r="K3430">
        <v>1422983847</v>
      </c>
      <c r="L3430" s="10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3"/>
        <v>1.0275000000000001</v>
      </c>
      <c r="R3430" s="6">
        <f t="shared" si="320"/>
        <v>40.294117647058826</v>
      </c>
      <c r="S3430" t="str">
        <f t="shared" si="321"/>
        <v>theater</v>
      </c>
      <c r="T3430" t="str">
        <f t="shared" si="322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18"/>
        <v>42676.021539351852</v>
      </c>
      <c r="K3431">
        <v>1476837061</v>
      </c>
      <c r="L3431" s="10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3"/>
        <v>1.3</v>
      </c>
      <c r="R3431" s="6">
        <f t="shared" si="320"/>
        <v>16.25</v>
      </c>
      <c r="S3431" t="str">
        <f t="shared" si="321"/>
        <v>theater</v>
      </c>
      <c r="T3431" t="str">
        <f t="shared" si="322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18"/>
        <v>41850.945613425924</v>
      </c>
      <c r="K3432">
        <v>1404168101</v>
      </c>
      <c r="L3432" s="10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3"/>
        <v>1.0854949999999999</v>
      </c>
      <c r="R3432" s="6">
        <f t="shared" si="320"/>
        <v>30.152638888888887</v>
      </c>
      <c r="S3432" t="str">
        <f t="shared" si="321"/>
        <v>theater</v>
      </c>
      <c r="T3432" t="str">
        <f t="shared" si="322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18"/>
        <v>41869.730937500004</v>
      </c>
      <c r="K3433">
        <v>1405791153</v>
      </c>
      <c r="L3433" s="10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3"/>
        <v>1</v>
      </c>
      <c r="R3433" s="6">
        <f t="shared" si="320"/>
        <v>95.238095238095241</v>
      </c>
      <c r="S3433" t="str">
        <f t="shared" si="321"/>
        <v>theater</v>
      </c>
      <c r="T3433" t="str">
        <f t="shared" si="322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18"/>
        <v>42405.916666666672</v>
      </c>
      <c r="K3434">
        <v>1452520614</v>
      </c>
      <c r="L3434" s="10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3"/>
        <v>1.0965</v>
      </c>
      <c r="R3434" s="6">
        <f t="shared" si="320"/>
        <v>52.214285714285715</v>
      </c>
      <c r="S3434" t="str">
        <f t="shared" si="321"/>
        <v>theater</v>
      </c>
      <c r="T3434" t="str">
        <f t="shared" si="322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18"/>
        <v>41807.125</v>
      </c>
      <c r="K3435">
        <v>1400290255</v>
      </c>
      <c r="L3435" s="10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3"/>
        <v>1.0026315789473683</v>
      </c>
      <c r="R3435" s="6">
        <f t="shared" si="320"/>
        <v>134.1549295774648</v>
      </c>
      <c r="S3435" t="str">
        <f t="shared" si="321"/>
        <v>theater</v>
      </c>
      <c r="T3435" t="str">
        <f t="shared" si="322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18"/>
        <v>41830.380428240744</v>
      </c>
      <c r="K3436">
        <v>1402391269</v>
      </c>
      <c r="L3436" s="10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3"/>
        <v>1.0555000000000001</v>
      </c>
      <c r="R3436" s="6">
        <f t="shared" si="320"/>
        <v>62.827380952380949</v>
      </c>
      <c r="S3436" t="str">
        <f t="shared" si="321"/>
        <v>theater</v>
      </c>
      <c r="T3436" t="str">
        <f t="shared" si="322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18"/>
        <v>42589.125</v>
      </c>
      <c r="K3437">
        <v>1469112493</v>
      </c>
      <c r="L3437" s="10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3"/>
        <v>1.1200000000000001</v>
      </c>
      <c r="R3437" s="6">
        <f t="shared" si="320"/>
        <v>58.94736842105263</v>
      </c>
      <c r="S3437" t="str">
        <f t="shared" si="321"/>
        <v>theater</v>
      </c>
      <c r="T3437" t="str">
        <f t="shared" si="322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18"/>
        <v>41872.686111111114</v>
      </c>
      <c r="K3438">
        <v>1406811593</v>
      </c>
      <c r="L3438" s="10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3"/>
        <v>1.0589999999999999</v>
      </c>
      <c r="R3438" s="6">
        <f t="shared" si="320"/>
        <v>143.1081081081081</v>
      </c>
      <c r="S3438" t="str">
        <f t="shared" si="321"/>
        <v>theater</v>
      </c>
      <c r="T3438" t="str">
        <f t="shared" si="322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18"/>
        <v>42235.710879629631</v>
      </c>
      <c r="K3439">
        <v>1437411820</v>
      </c>
      <c r="L3439" s="10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3"/>
        <v>1.01</v>
      </c>
      <c r="R3439" s="6">
        <f t="shared" si="320"/>
        <v>84.166666666666671</v>
      </c>
      <c r="S3439" t="str">
        <f t="shared" si="321"/>
        <v>theater</v>
      </c>
      <c r="T3439" t="str">
        <f t="shared" si="322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18"/>
        <v>42126.875</v>
      </c>
      <c r="K3440">
        <v>1428358567</v>
      </c>
      <c r="L3440" s="10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3"/>
        <v>1.042</v>
      </c>
      <c r="R3440" s="6">
        <f t="shared" si="320"/>
        <v>186.07142857142858</v>
      </c>
      <c r="S3440" t="str">
        <f t="shared" si="321"/>
        <v>theater</v>
      </c>
      <c r="T3440" t="str">
        <f t="shared" si="322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18"/>
        <v>42388.207638888889</v>
      </c>
      <c r="K3441">
        <v>1452030730</v>
      </c>
      <c r="L3441" s="10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3"/>
        <v>1.3467833333333334</v>
      </c>
      <c r="R3441" s="6">
        <f t="shared" si="320"/>
        <v>89.785555555555561</v>
      </c>
      <c r="S3441" t="str">
        <f t="shared" si="321"/>
        <v>theater</v>
      </c>
      <c r="T3441" t="str">
        <f t="shared" si="322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18"/>
        <v>41831.677083333336</v>
      </c>
      <c r="K3442">
        <v>1403146628</v>
      </c>
      <c r="L3442" s="10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3"/>
        <v>1.052184</v>
      </c>
      <c r="R3442" s="6">
        <f t="shared" si="320"/>
        <v>64.157560975609755</v>
      </c>
      <c r="S3442" t="str">
        <f t="shared" si="321"/>
        <v>theater</v>
      </c>
      <c r="T3442" t="str">
        <f t="shared" si="322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18"/>
        <v>42321.845138888893</v>
      </c>
      <c r="K3443">
        <v>1445077121</v>
      </c>
      <c r="L3443" s="10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3"/>
        <v>1.026</v>
      </c>
      <c r="R3443" s="6">
        <f t="shared" si="320"/>
        <v>59.651162790697676</v>
      </c>
      <c r="S3443" t="str">
        <f t="shared" si="321"/>
        <v>theater</v>
      </c>
      <c r="T3443" t="str">
        <f t="shared" si="322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18"/>
        <v>42154.841111111105</v>
      </c>
      <c r="K3444">
        <v>1430424672</v>
      </c>
      <c r="L3444" s="10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3"/>
        <v>1</v>
      </c>
      <c r="R3444" s="6">
        <f t="shared" si="320"/>
        <v>31.25</v>
      </c>
      <c r="S3444" t="str">
        <f t="shared" si="321"/>
        <v>theater</v>
      </c>
      <c r="T3444" t="str">
        <f t="shared" si="322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18"/>
        <v>41891.524837962963</v>
      </c>
      <c r="K3445">
        <v>1407674146</v>
      </c>
      <c r="L3445" s="10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3"/>
        <v>1.855</v>
      </c>
      <c r="R3445" s="6">
        <f t="shared" si="320"/>
        <v>41.222222222222221</v>
      </c>
      <c r="S3445" t="str">
        <f t="shared" si="321"/>
        <v>theater</v>
      </c>
      <c r="T3445" t="str">
        <f t="shared" si="322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18"/>
        <v>42529.582638888889</v>
      </c>
      <c r="K3446">
        <v>1464677986</v>
      </c>
      <c r="L3446" s="10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3"/>
        <v>2.89</v>
      </c>
      <c r="R3446" s="6">
        <f t="shared" si="320"/>
        <v>43.35</v>
      </c>
      <c r="S3446" t="str">
        <f t="shared" si="321"/>
        <v>theater</v>
      </c>
      <c r="T3446" t="str">
        <f t="shared" si="322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18"/>
        <v>42300.530509259261</v>
      </c>
      <c r="K3447">
        <v>1443185036</v>
      </c>
      <c r="L3447" s="10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3"/>
        <v>1</v>
      </c>
      <c r="R3447" s="6">
        <f t="shared" si="320"/>
        <v>64.516129032258064</v>
      </c>
      <c r="S3447" t="str">
        <f t="shared" si="321"/>
        <v>theater</v>
      </c>
      <c r="T3447" t="str">
        <f t="shared" si="322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18"/>
        <v>42040.513888888891</v>
      </c>
      <c r="K3448">
        <v>1421092725</v>
      </c>
      <c r="L3448" s="10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3"/>
        <v>1.0820000000000001</v>
      </c>
      <c r="R3448" s="6">
        <f t="shared" si="320"/>
        <v>43.28</v>
      </c>
      <c r="S3448" t="str">
        <f t="shared" si="321"/>
        <v>theater</v>
      </c>
      <c r="T3448" t="str">
        <f t="shared" si="322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18"/>
        <v>42447.847361111111</v>
      </c>
      <c r="K3449">
        <v>1454448012</v>
      </c>
      <c r="L3449" s="10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3"/>
        <v>1.0780000000000001</v>
      </c>
      <c r="R3449" s="6">
        <f t="shared" si="320"/>
        <v>77</v>
      </c>
      <c r="S3449" t="str">
        <f t="shared" si="321"/>
        <v>theater</v>
      </c>
      <c r="T3449" t="str">
        <f t="shared" si="322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18"/>
        <v>41990.119085648148</v>
      </c>
      <c r="K3450">
        <v>1416192689</v>
      </c>
      <c r="L3450" s="10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3"/>
        <v>1.0976190476190477</v>
      </c>
      <c r="R3450" s="6">
        <f t="shared" si="320"/>
        <v>51.222222222222221</v>
      </c>
      <c r="S3450" t="str">
        <f t="shared" si="321"/>
        <v>theater</v>
      </c>
      <c r="T3450" t="str">
        <f t="shared" si="322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18"/>
        <v>42560.166666666672</v>
      </c>
      <c r="K3451">
        <v>1465607738</v>
      </c>
      <c r="L3451" s="10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3"/>
        <v>1.70625</v>
      </c>
      <c r="R3451" s="6">
        <f t="shared" si="320"/>
        <v>68.25</v>
      </c>
      <c r="S3451" t="str">
        <f t="shared" si="321"/>
        <v>theater</v>
      </c>
      <c r="T3451" t="str">
        <f t="shared" si="322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18"/>
        <v>42096.662858796291</v>
      </c>
      <c r="K3452">
        <v>1422809671</v>
      </c>
      <c r="L3452" s="10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3"/>
        <v>1.52</v>
      </c>
      <c r="R3452" s="6">
        <f t="shared" si="320"/>
        <v>19.487179487179485</v>
      </c>
      <c r="S3452" t="str">
        <f t="shared" si="321"/>
        <v>theater</v>
      </c>
      <c r="T3452" t="str">
        <f t="shared" si="322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18"/>
        <v>42115.723692129628</v>
      </c>
      <c r="K3453">
        <v>1427304127</v>
      </c>
      <c r="L3453" s="10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3"/>
        <v>1.0123076923076924</v>
      </c>
      <c r="R3453" s="6">
        <f t="shared" si="320"/>
        <v>41.125</v>
      </c>
      <c r="S3453" t="str">
        <f t="shared" si="321"/>
        <v>theater</v>
      </c>
      <c r="T3453" t="str">
        <f t="shared" si="322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18"/>
        <v>41843.165972222225</v>
      </c>
      <c r="K3454">
        <v>1404141626</v>
      </c>
      <c r="L3454" s="10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3"/>
        <v>1.532</v>
      </c>
      <c r="R3454" s="6">
        <f t="shared" si="320"/>
        <v>41.405405405405403</v>
      </c>
      <c r="S3454" t="str">
        <f t="shared" si="321"/>
        <v>theater</v>
      </c>
      <c r="T3454" t="str">
        <f t="shared" si="322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18"/>
        <v>42595.97865740741</v>
      </c>
      <c r="K3455">
        <v>1465946956</v>
      </c>
      <c r="L3455" s="10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3"/>
        <v>1.2833333333333334</v>
      </c>
      <c r="R3455" s="6">
        <f t="shared" si="320"/>
        <v>27.5</v>
      </c>
      <c r="S3455" t="str">
        <f t="shared" si="321"/>
        <v>theater</v>
      </c>
      <c r="T3455" t="str">
        <f t="shared" si="322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18"/>
        <v>41851.698599537034</v>
      </c>
      <c r="K3456">
        <v>1404233159</v>
      </c>
      <c r="L3456" s="10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3"/>
        <v>1.0071428571428571</v>
      </c>
      <c r="R3456" s="6">
        <f t="shared" si="320"/>
        <v>33.571428571428569</v>
      </c>
      <c r="S3456" t="str">
        <f t="shared" si="321"/>
        <v>theater</v>
      </c>
      <c r="T3456" t="str">
        <f t="shared" si="322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18"/>
        <v>42656.7503125</v>
      </c>
      <c r="K3457">
        <v>1473789627</v>
      </c>
      <c r="L3457" s="10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3"/>
        <v>1.0065</v>
      </c>
      <c r="R3457" s="6">
        <f t="shared" si="320"/>
        <v>145.86956521739131</v>
      </c>
      <c r="S3457" t="str">
        <f t="shared" si="321"/>
        <v>theater</v>
      </c>
      <c r="T3457" t="str">
        <f t="shared" si="322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ref="J3458:J3521" si="324">(((I3458/60)/60)/24)+DATE(1970,1,1)</f>
        <v>41852.290972222225</v>
      </c>
      <c r="K3458">
        <v>1404190567</v>
      </c>
      <c r="L3458" s="10">
        <f t="shared" ref="L3458:L3521" si="325">(((K3458/60)/60)/24)+DATE(1970,1,1)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3"/>
        <v>1.913</v>
      </c>
      <c r="R3458" s="6">
        <f t="shared" ref="R3458:R3521" si="326">E3458/N3458</f>
        <v>358.6875</v>
      </c>
      <c r="S3458" t="str">
        <f t="shared" ref="S3458:S3521" si="327">LEFT(P3458,SEARCH("/",P3458)-1)</f>
        <v>theater</v>
      </c>
      <c r="T3458" t="str">
        <f t="shared" ref="T3458:T3521" si="328">RIGHT(P3458,LEN(P3458)-SEARCH("/",P3458))</f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si="324"/>
        <v>42047.249305555553</v>
      </c>
      <c r="K3459">
        <v>1421081857</v>
      </c>
      <c r="L3459" s="10">
        <f t="shared" si="325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9">IF(D3459=0,0%,(E3459/D3459))</f>
        <v>1.4019999999999999</v>
      </c>
      <c r="R3459" s="6">
        <f t="shared" si="326"/>
        <v>50.981818181818184</v>
      </c>
      <c r="S3459" t="str">
        <f t="shared" si="327"/>
        <v>theater</v>
      </c>
      <c r="T3459" t="str">
        <f t="shared" si="328"/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4"/>
        <v>42038.185416666667</v>
      </c>
      <c r="K3460">
        <v>1420606303</v>
      </c>
      <c r="L3460" s="10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9"/>
        <v>1.2433537832310839</v>
      </c>
      <c r="R3460" s="6">
        <f t="shared" si="326"/>
        <v>45.037037037037038</v>
      </c>
      <c r="S3460" t="str">
        <f t="shared" si="327"/>
        <v>theater</v>
      </c>
      <c r="T3460" t="str">
        <f t="shared" si="328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4"/>
        <v>42510.479861111111</v>
      </c>
      <c r="K3461">
        <v>1461151860</v>
      </c>
      <c r="L3461" s="10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9"/>
        <v>1.262</v>
      </c>
      <c r="R3461" s="6">
        <f t="shared" si="326"/>
        <v>17.527777777777779</v>
      </c>
      <c r="S3461" t="str">
        <f t="shared" si="327"/>
        <v>theater</v>
      </c>
      <c r="T3461" t="str">
        <f t="shared" si="328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4"/>
        <v>41866.527222222219</v>
      </c>
      <c r="K3462">
        <v>1406896752</v>
      </c>
      <c r="L3462" s="10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9"/>
        <v>1.9</v>
      </c>
      <c r="R3462" s="6">
        <f t="shared" si="326"/>
        <v>50</v>
      </c>
      <c r="S3462" t="str">
        <f t="shared" si="327"/>
        <v>theater</v>
      </c>
      <c r="T3462" t="str">
        <f t="shared" si="328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4"/>
        <v>42672.125</v>
      </c>
      <c r="K3463">
        <v>1475248279</v>
      </c>
      <c r="L3463" s="10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9"/>
        <v>1.39</v>
      </c>
      <c r="R3463" s="6">
        <f t="shared" si="326"/>
        <v>57.916666666666664</v>
      </c>
      <c r="S3463" t="str">
        <f t="shared" si="327"/>
        <v>theater</v>
      </c>
      <c r="T3463" t="str">
        <f t="shared" si="328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4"/>
        <v>42195.75</v>
      </c>
      <c r="K3464">
        <v>1435181628</v>
      </c>
      <c r="L3464" s="10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9"/>
        <v>2.02</v>
      </c>
      <c r="R3464" s="6">
        <f t="shared" si="326"/>
        <v>29.705882352941178</v>
      </c>
      <c r="S3464" t="str">
        <f t="shared" si="327"/>
        <v>theater</v>
      </c>
      <c r="T3464" t="str">
        <f t="shared" si="328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4"/>
        <v>42654.165972222225</v>
      </c>
      <c r="K3465">
        <v>1472594585</v>
      </c>
      <c r="L3465" s="10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9"/>
        <v>1.0338000000000001</v>
      </c>
      <c r="R3465" s="6">
        <f t="shared" si="326"/>
        <v>90.684210526315795</v>
      </c>
      <c r="S3465" t="str">
        <f t="shared" si="327"/>
        <v>theater</v>
      </c>
      <c r="T3465" t="str">
        <f t="shared" si="328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4"/>
        <v>42605.130057870367</v>
      </c>
      <c r="K3466">
        <v>1469329637</v>
      </c>
      <c r="L3466" s="10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9"/>
        <v>1.023236</v>
      </c>
      <c r="R3466" s="6">
        <f t="shared" si="326"/>
        <v>55.012688172043013</v>
      </c>
      <c r="S3466" t="str">
        <f t="shared" si="327"/>
        <v>theater</v>
      </c>
      <c r="T3466" t="str">
        <f t="shared" si="328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4"/>
        <v>42225.666666666672</v>
      </c>
      <c r="K3467">
        <v>1436972472</v>
      </c>
      <c r="L3467" s="10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9"/>
        <v>1.03</v>
      </c>
      <c r="R3467" s="6">
        <f t="shared" si="326"/>
        <v>57.222222222222221</v>
      </c>
      <c r="S3467" t="str">
        <f t="shared" si="327"/>
        <v>theater</v>
      </c>
      <c r="T3467" t="str">
        <f t="shared" si="328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4"/>
        <v>42479.977430555555</v>
      </c>
      <c r="K3468">
        <v>1455928050</v>
      </c>
      <c r="L3468" s="10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9"/>
        <v>1.2714285714285714</v>
      </c>
      <c r="R3468" s="6">
        <f t="shared" si="326"/>
        <v>72.950819672131146</v>
      </c>
      <c r="S3468" t="str">
        <f t="shared" si="327"/>
        <v>theater</v>
      </c>
      <c r="T3468" t="str">
        <f t="shared" si="328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4"/>
        <v>42083.630000000005</v>
      </c>
      <c r="K3469">
        <v>1424275632</v>
      </c>
      <c r="L3469" s="10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9"/>
        <v>1.01</v>
      </c>
      <c r="R3469" s="6">
        <f t="shared" si="326"/>
        <v>64.468085106382972</v>
      </c>
      <c r="S3469" t="str">
        <f t="shared" si="327"/>
        <v>theater</v>
      </c>
      <c r="T3469" t="str">
        <f t="shared" si="328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4"/>
        <v>42634.125</v>
      </c>
      <c r="K3470">
        <v>1471976529</v>
      </c>
      <c r="L3470" s="10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9"/>
        <v>1.2178</v>
      </c>
      <c r="R3470" s="6">
        <f t="shared" si="326"/>
        <v>716.35294117647061</v>
      </c>
      <c r="S3470" t="str">
        <f t="shared" si="327"/>
        <v>theater</v>
      </c>
      <c r="T3470" t="str">
        <f t="shared" si="328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4"/>
        <v>42488.641724537039</v>
      </c>
      <c r="K3471">
        <v>1459265045</v>
      </c>
      <c r="L3471" s="10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9"/>
        <v>1.1339285714285714</v>
      </c>
      <c r="R3471" s="6">
        <f t="shared" si="326"/>
        <v>50.396825396825399</v>
      </c>
      <c r="S3471" t="str">
        <f t="shared" si="327"/>
        <v>theater</v>
      </c>
      <c r="T3471" t="str">
        <f t="shared" si="328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4"/>
        <v>42566.901388888888</v>
      </c>
      <c r="K3472">
        <v>1465345902</v>
      </c>
      <c r="L3472" s="10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9"/>
        <v>1.5</v>
      </c>
      <c r="R3472" s="6">
        <f t="shared" si="326"/>
        <v>41.666666666666664</v>
      </c>
      <c r="S3472" t="str">
        <f t="shared" si="327"/>
        <v>theater</v>
      </c>
      <c r="T3472" t="str">
        <f t="shared" si="328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4"/>
        <v>41882.833333333336</v>
      </c>
      <c r="K3473">
        <v>1405971690</v>
      </c>
      <c r="L3473" s="10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9"/>
        <v>2.1459999999999999</v>
      </c>
      <c r="R3473" s="6">
        <f t="shared" si="326"/>
        <v>35.766666666666666</v>
      </c>
      <c r="S3473" t="str">
        <f t="shared" si="327"/>
        <v>theater</v>
      </c>
      <c r="T3473" t="str">
        <f t="shared" si="328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4"/>
        <v>41949.249305555553</v>
      </c>
      <c r="K3474">
        <v>1413432331</v>
      </c>
      <c r="L3474" s="10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9"/>
        <v>1.0205</v>
      </c>
      <c r="R3474" s="6">
        <f t="shared" si="326"/>
        <v>88.739130434782609</v>
      </c>
      <c r="S3474" t="str">
        <f t="shared" si="327"/>
        <v>theater</v>
      </c>
      <c r="T3474" t="str">
        <f t="shared" si="328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4"/>
        <v>42083.852083333331</v>
      </c>
      <c r="K3475">
        <v>1425067296</v>
      </c>
      <c r="L3475" s="10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9"/>
        <v>1</v>
      </c>
      <c r="R3475" s="6">
        <f t="shared" si="326"/>
        <v>148.4848484848485</v>
      </c>
      <c r="S3475" t="str">
        <f t="shared" si="327"/>
        <v>theater</v>
      </c>
      <c r="T3475" t="str">
        <f t="shared" si="328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4"/>
        <v>42571.501516203702</v>
      </c>
      <c r="K3476">
        <v>1466424131</v>
      </c>
      <c r="L3476" s="10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9"/>
        <v>1.01</v>
      </c>
      <c r="R3476" s="6">
        <f t="shared" si="326"/>
        <v>51.794871794871796</v>
      </c>
      <c r="S3476" t="str">
        <f t="shared" si="327"/>
        <v>theater</v>
      </c>
      <c r="T3476" t="str">
        <f t="shared" si="328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4"/>
        <v>41946</v>
      </c>
      <c r="K3477">
        <v>1412629704</v>
      </c>
      <c r="L3477" s="10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9"/>
        <v>1.1333333333333333</v>
      </c>
      <c r="R3477" s="6">
        <f t="shared" si="326"/>
        <v>20</v>
      </c>
      <c r="S3477" t="str">
        <f t="shared" si="327"/>
        <v>theater</v>
      </c>
      <c r="T3477" t="str">
        <f t="shared" si="328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4"/>
        <v>41939.125</v>
      </c>
      <c r="K3478">
        <v>1412836990</v>
      </c>
      <c r="L3478" s="10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9"/>
        <v>1.04</v>
      </c>
      <c r="R3478" s="6">
        <f t="shared" si="326"/>
        <v>52</v>
      </c>
      <c r="S3478" t="str">
        <f t="shared" si="327"/>
        <v>theater</v>
      </c>
      <c r="T3478" t="str">
        <f t="shared" si="328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4"/>
        <v>42141.125</v>
      </c>
      <c r="K3479">
        <v>1430761243</v>
      </c>
      <c r="L3479" s="10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9"/>
        <v>1.1533333333333333</v>
      </c>
      <c r="R3479" s="6">
        <f t="shared" si="326"/>
        <v>53.230769230769234</v>
      </c>
      <c r="S3479" t="str">
        <f t="shared" si="327"/>
        <v>theater</v>
      </c>
      <c r="T3479" t="str">
        <f t="shared" si="328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4"/>
        <v>42079.875</v>
      </c>
      <c r="K3480">
        <v>1424296822</v>
      </c>
      <c r="L3480" s="10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9"/>
        <v>1.1285000000000001</v>
      </c>
      <c r="R3480" s="6">
        <f t="shared" si="326"/>
        <v>39.596491228070178</v>
      </c>
      <c r="S3480" t="str">
        <f t="shared" si="327"/>
        <v>theater</v>
      </c>
      <c r="T3480" t="str">
        <f t="shared" si="328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4"/>
        <v>41811.855092592588</v>
      </c>
      <c r="K3481">
        <v>1400790680</v>
      </c>
      <c r="L3481" s="10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9"/>
        <v>1.2786666666666666</v>
      </c>
      <c r="R3481" s="6">
        <f t="shared" si="326"/>
        <v>34.25</v>
      </c>
      <c r="S3481" t="str">
        <f t="shared" si="327"/>
        <v>theater</v>
      </c>
      <c r="T3481" t="str">
        <f t="shared" si="328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4"/>
        <v>42195.875</v>
      </c>
      <c r="K3482">
        <v>1434440227</v>
      </c>
      <c r="L3482" s="10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9"/>
        <v>1.4266666666666667</v>
      </c>
      <c r="R3482" s="6">
        <f t="shared" si="326"/>
        <v>164.61538461538461</v>
      </c>
      <c r="S3482" t="str">
        <f t="shared" si="327"/>
        <v>theater</v>
      </c>
      <c r="T3482" t="str">
        <f t="shared" si="328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4"/>
        <v>42006.24754629629</v>
      </c>
      <c r="K3483">
        <v>1418709388</v>
      </c>
      <c r="L3483" s="10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9"/>
        <v>1.1879999999999999</v>
      </c>
      <c r="R3483" s="6">
        <f t="shared" si="326"/>
        <v>125.05263157894737</v>
      </c>
      <c r="S3483" t="str">
        <f t="shared" si="327"/>
        <v>theater</v>
      </c>
      <c r="T3483" t="str">
        <f t="shared" si="328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4"/>
        <v>41826.771597222221</v>
      </c>
      <c r="K3484">
        <v>1402079466</v>
      </c>
      <c r="L3484" s="10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9"/>
        <v>1.3833333333333333</v>
      </c>
      <c r="R3484" s="6">
        <f t="shared" si="326"/>
        <v>51.875</v>
      </c>
      <c r="S3484" t="str">
        <f t="shared" si="327"/>
        <v>theater</v>
      </c>
      <c r="T3484" t="str">
        <f t="shared" si="328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4"/>
        <v>41823.668761574074</v>
      </c>
      <c r="K3485">
        <v>1401811381</v>
      </c>
      <c r="L3485" s="10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9"/>
        <v>1.599402985074627</v>
      </c>
      <c r="R3485" s="6">
        <f t="shared" si="326"/>
        <v>40.285714285714285</v>
      </c>
      <c r="S3485" t="str">
        <f t="shared" si="327"/>
        <v>theater</v>
      </c>
      <c r="T3485" t="str">
        <f t="shared" si="328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4"/>
        <v>42536.760405092587</v>
      </c>
      <c r="K3486">
        <v>1463422499</v>
      </c>
      <c r="L3486" s="10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9"/>
        <v>1.1424000000000001</v>
      </c>
      <c r="R3486" s="6">
        <f t="shared" si="326"/>
        <v>64.909090909090907</v>
      </c>
      <c r="S3486" t="str">
        <f t="shared" si="327"/>
        <v>theater</v>
      </c>
      <c r="T3486" t="str">
        <f t="shared" si="328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4"/>
        <v>42402.693055555559</v>
      </c>
      <c r="K3487">
        <v>1451839080</v>
      </c>
      <c r="L3487" s="10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9"/>
        <v>1.0060606060606061</v>
      </c>
      <c r="R3487" s="6">
        <f t="shared" si="326"/>
        <v>55.333333333333336</v>
      </c>
      <c r="S3487" t="str">
        <f t="shared" si="327"/>
        <v>theater</v>
      </c>
      <c r="T3487" t="str">
        <f t="shared" si="328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4"/>
        <v>42158.290972222225</v>
      </c>
      <c r="K3488">
        <v>1430600401</v>
      </c>
      <c r="L3488" s="10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9"/>
        <v>1.552</v>
      </c>
      <c r="R3488" s="6">
        <f t="shared" si="326"/>
        <v>83.142857142857139</v>
      </c>
      <c r="S3488" t="str">
        <f t="shared" si="327"/>
        <v>theater</v>
      </c>
      <c r="T3488" t="str">
        <f t="shared" si="328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4"/>
        <v>42179.940416666665</v>
      </c>
      <c r="K3489">
        <v>1432593252</v>
      </c>
      <c r="L3489" s="10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9"/>
        <v>1.2775000000000001</v>
      </c>
      <c r="R3489" s="6">
        <f t="shared" si="326"/>
        <v>38.712121212121211</v>
      </c>
      <c r="S3489" t="str">
        <f t="shared" si="327"/>
        <v>theater</v>
      </c>
      <c r="T3489" t="str">
        <f t="shared" si="328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4"/>
        <v>42111.666666666672</v>
      </c>
      <c r="K3490">
        <v>1427221560</v>
      </c>
      <c r="L3490" s="10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9"/>
        <v>1.212</v>
      </c>
      <c r="R3490" s="6">
        <f t="shared" si="326"/>
        <v>125.37931034482759</v>
      </c>
      <c r="S3490" t="str">
        <f t="shared" si="327"/>
        <v>theater</v>
      </c>
      <c r="T3490" t="str">
        <f t="shared" si="328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4"/>
        <v>41783.875</v>
      </c>
      <c r="K3491">
        <v>1398352531</v>
      </c>
      <c r="L3491" s="10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9"/>
        <v>1.127</v>
      </c>
      <c r="R3491" s="6">
        <f t="shared" si="326"/>
        <v>78.263888888888886</v>
      </c>
      <c r="S3491" t="str">
        <f t="shared" si="327"/>
        <v>theater</v>
      </c>
      <c r="T3491" t="str">
        <f t="shared" si="328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4"/>
        <v>42473.802361111113</v>
      </c>
      <c r="K3492">
        <v>1457982924</v>
      </c>
      <c r="L3492" s="10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9"/>
        <v>1.2749999999999999</v>
      </c>
      <c r="R3492" s="6">
        <f t="shared" si="326"/>
        <v>47.222222222222221</v>
      </c>
      <c r="S3492" t="str">
        <f t="shared" si="327"/>
        <v>theater</v>
      </c>
      <c r="T3492" t="str">
        <f t="shared" si="328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4"/>
        <v>42142.249814814815</v>
      </c>
      <c r="K3493">
        <v>1430114384</v>
      </c>
      <c r="L3493" s="10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9"/>
        <v>1.5820000000000001</v>
      </c>
      <c r="R3493" s="6">
        <f t="shared" si="326"/>
        <v>79.099999999999994</v>
      </c>
      <c r="S3493" t="str">
        <f t="shared" si="327"/>
        <v>theater</v>
      </c>
      <c r="T3493" t="str">
        <f t="shared" si="328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4"/>
        <v>42303.009224537032</v>
      </c>
      <c r="K3494">
        <v>1442794397</v>
      </c>
      <c r="L3494" s="10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9"/>
        <v>1.0526894736842105</v>
      </c>
      <c r="R3494" s="6">
        <f t="shared" si="326"/>
        <v>114.29199999999999</v>
      </c>
      <c r="S3494" t="str">
        <f t="shared" si="327"/>
        <v>theater</v>
      </c>
      <c r="T3494" t="str">
        <f t="shared" si="328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4"/>
        <v>41868.21597222222</v>
      </c>
      <c r="K3495">
        <v>1406580436</v>
      </c>
      <c r="L3495" s="10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9"/>
        <v>1</v>
      </c>
      <c r="R3495" s="6">
        <f t="shared" si="326"/>
        <v>51.724137931034484</v>
      </c>
      <c r="S3495" t="str">
        <f t="shared" si="327"/>
        <v>theater</v>
      </c>
      <c r="T3495" t="str">
        <f t="shared" si="328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4"/>
        <v>42700.25</v>
      </c>
      <c r="K3496">
        <v>1479186575</v>
      </c>
      <c r="L3496" s="10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9"/>
        <v>1</v>
      </c>
      <c r="R3496" s="6">
        <f t="shared" si="326"/>
        <v>30.76923076923077</v>
      </c>
      <c r="S3496" t="str">
        <f t="shared" si="327"/>
        <v>theater</v>
      </c>
      <c r="T3496" t="str">
        <f t="shared" si="328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4"/>
        <v>41944.720833333333</v>
      </c>
      <c r="K3497">
        <v>1412360309</v>
      </c>
      <c r="L3497" s="10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9"/>
        <v>1.0686</v>
      </c>
      <c r="R3497" s="6">
        <f t="shared" si="326"/>
        <v>74.208333333333329</v>
      </c>
      <c r="S3497" t="str">
        <f t="shared" si="327"/>
        <v>theater</v>
      </c>
      <c r="T3497" t="str">
        <f t="shared" si="328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4"/>
        <v>42624.846828703703</v>
      </c>
      <c r="K3498">
        <v>1470169166</v>
      </c>
      <c r="L3498" s="10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9"/>
        <v>1.244</v>
      </c>
      <c r="R3498" s="6">
        <f t="shared" si="326"/>
        <v>47.846153846153847</v>
      </c>
      <c r="S3498" t="str">
        <f t="shared" si="327"/>
        <v>theater</v>
      </c>
      <c r="T3498" t="str">
        <f t="shared" si="328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4"/>
        <v>42523.916666666672</v>
      </c>
      <c r="K3499">
        <v>1463852904</v>
      </c>
      <c r="L3499" s="10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9"/>
        <v>1.0870406189555126</v>
      </c>
      <c r="R3499" s="6">
        <f t="shared" si="326"/>
        <v>34.408163265306122</v>
      </c>
      <c r="S3499" t="str">
        <f t="shared" si="327"/>
        <v>theater</v>
      </c>
      <c r="T3499" t="str">
        <f t="shared" si="328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4"/>
        <v>42518.905555555553</v>
      </c>
      <c r="K3500">
        <v>1459309704</v>
      </c>
      <c r="L3500" s="10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9"/>
        <v>1.0242424242424242</v>
      </c>
      <c r="R3500" s="6">
        <f t="shared" si="326"/>
        <v>40.238095238095241</v>
      </c>
      <c r="S3500" t="str">
        <f t="shared" si="327"/>
        <v>theater</v>
      </c>
      <c r="T3500" t="str">
        <f t="shared" si="328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4"/>
        <v>42186.290972222225</v>
      </c>
      <c r="K3501">
        <v>1431046325</v>
      </c>
      <c r="L3501" s="10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9"/>
        <v>1.0549999999999999</v>
      </c>
      <c r="R3501" s="6">
        <f t="shared" si="326"/>
        <v>60.285714285714285</v>
      </c>
      <c r="S3501" t="str">
        <f t="shared" si="327"/>
        <v>theater</v>
      </c>
      <c r="T3501" t="str">
        <f t="shared" si="328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4"/>
        <v>42436.207638888889</v>
      </c>
      <c r="K3502">
        <v>1455919438</v>
      </c>
      <c r="L3502" s="10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9"/>
        <v>1.0629999999999999</v>
      </c>
      <c r="R3502" s="6">
        <f t="shared" si="326"/>
        <v>25.30952380952381</v>
      </c>
      <c r="S3502" t="str">
        <f t="shared" si="327"/>
        <v>theater</v>
      </c>
      <c r="T3502" t="str">
        <f t="shared" si="328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4"/>
        <v>42258.763831018514</v>
      </c>
      <c r="K3503">
        <v>1439835595</v>
      </c>
      <c r="L3503" s="10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9"/>
        <v>1.0066666666666666</v>
      </c>
      <c r="R3503" s="6">
        <f t="shared" si="326"/>
        <v>35.952380952380949</v>
      </c>
      <c r="S3503" t="str">
        <f t="shared" si="327"/>
        <v>theater</v>
      </c>
      <c r="T3503" t="str">
        <f t="shared" si="328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4"/>
        <v>42445.165972222225</v>
      </c>
      <c r="K3504">
        <v>1456862924</v>
      </c>
      <c r="L3504" s="10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9"/>
        <v>1.054</v>
      </c>
      <c r="R3504" s="6">
        <f t="shared" si="326"/>
        <v>136</v>
      </c>
      <c r="S3504" t="str">
        <f t="shared" si="327"/>
        <v>theater</v>
      </c>
      <c r="T3504" t="str">
        <f t="shared" si="328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4"/>
        <v>42575.478333333333</v>
      </c>
      <c r="K3505">
        <v>1466767728</v>
      </c>
      <c r="L3505" s="10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9"/>
        <v>1.0755999999999999</v>
      </c>
      <c r="R3505" s="6">
        <f t="shared" si="326"/>
        <v>70.763157894736835</v>
      </c>
      <c r="S3505" t="str">
        <f t="shared" si="327"/>
        <v>theater</v>
      </c>
      <c r="T3505" t="str">
        <f t="shared" si="328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4"/>
        <v>42327.790405092594</v>
      </c>
      <c r="K3506">
        <v>1445363891</v>
      </c>
      <c r="L3506" s="10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9"/>
        <v>1</v>
      </c>
      <c r="R3506" s="6">
        <f t="shared" si="326"/>
        <v>125</v>
      </c>
      <c r="S3506" t="str">
        <f t="shared" si="327"/>
        <v>theater</v>
      </c>
      <c r="T3506" t="str">
        <f t="shared" si="328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4"/>
        <v>41772.166666666664</v>
      </c>
      <c r="K3507">
        <v>1398983245</v>
      </c>
      <c r="L3507" s="10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9"/>
        <v>1.0376000000000001</v>
      </c>
      <c r="R3507" s="6">
        <f t="shared" si="326"/>
        <v>66.512820512820511</v>
      </c>
      <c r="S3507" t="str">
        <f t="shared" si="327"/>
        <v>theater</v>
      </c>
      <c r="T3507" t="str">
        <f t="shared" si="328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4"/>
        <v>41874.734259259261</v>
      </c>
      <c r="K3508">
        <v>1404927440</v>
      </c>
      <c r="L3508" s="10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9"/>
        <v>1.0149999999999999</v>
      </c>
      <c r="R3508" s="6">
        <f t="shared" si="326"/>
        <v>105</v>
      </c>
      <c r="S3508" t="str">
        <f t="shared" si="327"/>
        <v>theater</v>
      </c>
      <c r="T3508" t="str">
        <f t="shared" si="328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4"/>
        <v>42521.92288194444</v>
      </c>
      <c r="K3509">
        <v>1462140537</v>
      </c>
      <c r="L3509" s="10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9"/>
        <v>1.044</v>
      </c>
      <c r="R3509" s="6">
        <f t="shared" si="326"/>
        <v>145</v>
      </c>
      <c r="S3509" t="str">
        <f t="shared" si="327"/>
        <v>theater</v>
      </c>
      <c r="T3509" t="str">
        <f t="shared" si="328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4"/>
        <v>42500.875</v>
      </c>
      <c r="K3510">
        <v>1460914253</v>
      </c>
      <c r="L3510" s="10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9"/>
        <v>1.8</v>
      </c>
      <c r="R3510" s="6">
        <f t="shared" si="326"/>
        <v>12</v>
      </c>
      <c r="S3510" t="str">
        <f t="shared" si="327"/>
        <v>theater</v>
      </c>
      <c r="T3510" t="str">
        <f t="shared" si="328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4"/>
        <v>41964.204861111109</v>
      </c>
      <c r="K3511">
        <v>1415392666</v>
      </c>
      <c r="L3511" s="10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9"/>
        <v>1.0633333333333332</v>
      </c>
      <c r="R3511" s="6">
        <f t="shared" si="326"/>
        <v>96.666666666666671</v>
      </c>
      <c r="S3511" t="str">
        <f t="shared" si="327"/>
        <v>theater</v>
      </c>
      <c r="T3511" t="str">
        <f t="shared" si="328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4"/>
        <v>41822.62090277778</v>
      </c>
      <c r="K3512">
        <v>1402584846</v>
      </c>
      <c r="L3512" s="10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9"/>
        <v>1.0055555555555555</v>
      </c>
      <c r="R3512" s="6">
        <f t="shared" si="326"/>
        <v>60.333333333333336</v>
      </c>
      <c r="S3512" t="str">
        <f t="shared" si="327"/>
        <v>theater</v>
      </c>
      <c r="T3512" t="str">
        <f t="shared" si="328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4"/>
        <v>41950.770833333336</v>
      </c>
      <c r="K3513">
        <v>1413406695</v>
      </c>
      <c r="L3513" s="10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9"/>
        <v>1.012</v>
      </c>
      <c r="R3513" s="6">
        <f t="shared" si="326"/>
        <v>79.89473684210526</v>
      </c>
      <c r="S3513" t="str">
        <f t="shared" si="327"/>
        <v>theater</v>
      </c>
      <c r="T3513" t="str">
        <f t="shared" si="328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4"/>
        <v>42117.49527777778</v>
      </c>
      <c r="K3514">
        <v>1424609592</v>
      </c>
      <c r="L3514" s="10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9"/>
        <v>1</v>
      </c>
      <c r="R3514" s="6">
        <f t="shared" si="326"/>
        <v>58.823529411764703</v>
      </c>
      <c r="S3514" t="str">
        <f t="shared" si="327"/>
        <v>theater</v>
      </c>
      <c r="T3514" t="str">
        <f t="shared" si="328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4"/>
        <v>41794.207638888889</v>
      </c>
      <c r="K3515">
        <v>1400725112</v>
      </c>
      <c r="L3515" s="10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9"/>
        <v>1.1839285714285714</v>
      </c>
      <c r="R3515" s="6">
        <f t="shared" si="326"/>
        <v>75.340909090909093</v>
      </c>
      <c r="S3515" t="str">
        <f t="shared" si="327"/>
        <v>theater</v>
      </c>
      <c r="T3515" t="str">
        <f t="shared" si="328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4"/>
        <v>42037.207638888889</v>
      </c>
      <c r="K3516">
        <v>1421439552</v>
      </c>
      <c r="L3516" s="10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9"/>
        <v>1.1000000000000001</v>
      </c>
      <c r="R3516" s="6">
        <f t="shared" si="326"/>
        <v>55</v>
      </c>
      <c r="S3516" t="str">
        <f t="shared" si="327"/>
        <v>theater</v>
      </c>
      <c r="T3516" t="str">
        <f t="shared" si="328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4"/>
        <v>42155.772812499999</v>
      </c>
      <c r="K3517">
        <v>1430505171</v>
      </c>
      <c r="L3517" s="10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9"/>
        <v>1.0266666666666666</v>
      </c>
      <c r="R3517" s="6">
        <f t="shared" si="326"/>
        <v>66.956521739130437</v>
      </c>
      <c r="S3517" t="str">
        <f t="shared" si="327"/>
        <v>theater</v>
      </c>
      <c r="T3517" t="str">
        <f t="shared" si="328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4"/>
        <v>41890.125</v>
      </c>
      <c r="K3518">
        <v>1407197670</v>
      </c>
      <c r="L3518" s="10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9"/>
        <v>1</v>
      </c>
      <c r="R3518" s="6">
        <f t="shared" si="326"/>
        <v>227.27272727272728</v>
      </c>
      <c r="S3518" t="str">
        <f t="shared" si="327"/>
        <v>theater</v>
      </c>
      <c r="T3518" t="str">
        <f t="shared" si="328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4"/>
        <v>41824.458333333336</v>
      </c>
      <c r="K3519">
        <v>1401910634</v>
      </c>
      <c r="L3519" s="10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9"/>
        <v>1</v>
      </c>
      <c r="R3519" s="6">
        <f t="shared" si="326"/>
        <v>307.69230769230768</v>
      </c>
      <c r="S3519" t="str">
        <f t="shared" si="327"/>
        <v>theater</v>
      </c>
      <c r="T3519" t="str">
        <f t="shared" si="328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4"/>
        <v>41914.597916666666</v>
      </c>
      <c r="K3520">
        <v>1410461299</v>
      </c>
      <c r="L3520" s="10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9"/>
        <v>1.10046</v>
      </c>
      <c r="R3520" s="6">
        <f t="shared" si="326"/>
        <v>50.020909090909093</v>
      </c>
      <c r="S3520" t="str">
        <f t="shared" si="327"/>
        <v>theater</v>
      </c>
      <c r="T3520" t="str">
        <f t="shared" si="328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4"/>
        <v>42067.598958333328</v>
      </c>
      <c r="K3521">
        <v>1422886950</v>
      </c>
      <c r="L3521" s="10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9"/>
        <v>1.0135000000000001</v>
      </c>
      <c r="R3521" s="6">
        <f t="shared" si="326"/>
        <v>72.392857142857139</v>
      </c>
      <c r="S3521" t="str">
        <f t="shared" si="327"/>
        <v>theater</v>
      </c>
      <c r="T3521" t="str">
        <f t="shared" si="328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ref="J3522:J3585" si="330">(((I3522/60)/60)/24)+DATE(1970,1,1)</f>
        <v>42253.57430555555</v>
      </c>
      <c r="K3522">
        <v>1439322412</v>
      </c>
      <c r="L3522" s="10">
        <f t="shared" ref="L3522:L3585" si="331">(((K3522/60)/60)/24)+DATE(1970,1,1)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9"/>
        <v>1.0075000000000001</v>
      </c>
      <c r="R3522" s="6">
        <f t="shared" ref="R3522:R3585" si="332">E3522/N3522</f>
        <v>95.952380952380949</v>
      </c>
      <c r="S3522" t="str">
        <f t="shared" ref="S3522:S3585" si="333">LEFT(P3522,SEARCH("/",P3522)-1)</f>
        <v>theater</v>
      </c>
      <c r="T3522" t="str">
        <f t="shared" ref="T3522:T3585" si="334">RIGHT(P3522,LEN(P3522)-SEARCH("/",P3522))</f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si="330"/>
        <v>41911.361342592594</v>
      </c>
      <c r="K3523">
        <v>1409388020</v>
      </c>
      <c r="L3523" s="10">
        <f t="shared" si="331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5">IF(D3523=0,0%,(E3523/D3523))</f>
        <v>1.6942857142857144</v>
      </c>
      <c r="R3523" s="6">
        <f t="shared" si="332"/>
        <v>45.615384615384613</v>
      </c>
      <c r="S3523" t="str">
        <f t="shared" si="333"/>
        <v>theater</v>
      </c>
      <c r="T3523" t="str">
        <f t="shared" si="334"/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0"/>
        <v>42262.420833333337</v>
      </c>
      <c r="K3524">
        <v>1439924246</v>
      </c>
      <c r="L3524" s="10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5"/>
        <v>1</v>
      </c>
      <c r="R3524" s="6">
        <f t="shared" si="332"/>
        <v>41.029411764705884</v>
      </c>
      <c r="S3524" t="str">
        <f t="shared" si="333"/>
        <v>theater</v>
      </c>
      <c r="T3524" t="str">
        <f t="shared" si="334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0"/>
        <v>42638.958333333328</v>
      </c>
      <c r="K3525">
        <v>1469871148</v>
      </c>
      <c r="L3525" s="10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5"/>
        <v>1.1365000000000001</v>
      </c>
      <c r="R3525" s="6">
        <f t="shared" si="332"/>
        <v>56.825000000000003</v>
      </c>
      <c r="S3525" t="str">
        <f t="shared" si="333"/>
        <v>theater</v>
      </c>
      <c r="T3525" t="str">
        <f t="shared" si="334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0"/>
        <v>41895.166666666664</v>
      </c>
      <c r="K3526">
        <v>1409336373</v>
      </c>
      <c r="L3526" s="10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5"/>
        <v>1.0156000000000001</v>
      </c>
      <c r="R3526" s="6">
        <f t="shared" si="332"/>
        <v>137.24324324324326</v>
      </c>
      <c r="S3526" t="str">
        <f t="shared" si="333"/>
        <v>theater</v>
      </c>
      <c r="T3526" t="str">
        <f t="shared" si="334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0"/>
        <v>42225.666666666672</v>
      </c>
      <c r="K3527">
        <v>1438188106</v>
      </c>
      <c r="L3527" s="10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5"/>
        <v>1.06</v>
      </c>
      <c r="R3527" s="6">
        <f t="shared" si="332"/>
        <v>75.714285714285708</v>
      </c>
      <c r="S3527" t="str">
        <f t="shared" si="333"/>
        <v>theater</v>
      </c>
      <c r="T3527" t="str">
        <f t="shared" si="334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0"/>
        <v>42488.249305555553</v>
      </c>
      <c r="K3528">
        <v>1459411371</v>
      </c>
      <c r="L3528" s="10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5"/>
        <v>1.02</v>
      </c>
      <c r="R3528" s="6">
        <f t="shared" si="332"/>
        <v>99</v>
      </c>
      <c r="S3528" t="str">
        <f t="shared" si="333"/>
        <v>theater</v>
      </c>
      <c r="T3528" t="str">
        <f t="shared" si="334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0"/>
        <v>42196.165972222225</v>
      </c>
      <c r="K3529">
        <v>1434069205</v>
      </c>
      <c r="L3529" s="10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5"/>
        <v>1.1691666666666667</v>
      </c>
      <c r="R3529" s="6">
        <f t="shared" si="332"/>
        <v>81.569767441860463</v>
      </c>
      <c r="S3529" t="str">
        <f t="shared" si="333"/>
        <v>theater</v>
      </c>
      <c r="T3529" t="str">
        <f t="shared" si="334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0"/>
        <v>42753.50136574074</v>
      </c>
      <c r="K3530">
        <v>1483012918</v>
      </c>
      <c r="L3530" s="10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5"/>
        <v>1.0115151515151515</v>
      </c>
      <c r="R3530" s="6">
        <f t="shared" si="332"/>
        <v>45.108108108108105</v>
      </c>
      <c r="S3530" t="str">
        <f t="shared" si="333"/>
        <v>theater</v>
      </c>
      <c r="T3530" t="str">
        <f t="shared" si="334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0"/>
        <v>42198.041666666672</v>
      </c>
      <c r="K3531">
        <v>1434997018</v>
      </c>
      <c r="L3531" s="10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5"/>
        <v>1.32</v>
      </c>
      <c r="R3531" s="6">
        <f t="shared" si="332"/>
        <v>36.666666666666664</v>
      </c>
      <c r="S3531" t="str">
        <f t="shared" si="333"/>
        <v>theater</v>
      </c>
      <c r="T3531" t="str">
        <f t="shared" si="334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0"/>
        <v>42470.833333333328</v>
      </c>
      <c r="K3532">
        <v>1457881057</v>
      </c>
      <c r="L3532" s="10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5"/>
        <v>1</v>
      </c>
      <c r="R3532" s="6">
        <f t="shared" si="332"/>
        <v>125</v>
      </c>
      <c r="S3532" t="str">
        <f t="shared" si="333"/>
        <v>theater</v>
      </c>
      <c r="T3532" t="str">
        <f t="shared" si="334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0"/>
        <v>42551.654328703706</v>
      </c>
      <c r="K3533">
        <v>1464709334</v>
      </c>
      <c r="L3533" s="10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5"/>
        <v>1.28</v>
      </c>
      <c r="R3533" s="6">
        <f t="shared" si="332"/>
        <v>49.230769230769234</v>
      </c>
      <c r="S3533" t="str">
        <f t="shared" si="333"/>
        <v>theater</v>
      </c>
      <c r="T3533" t="str">
        <f t="shared" si="334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0"/>
        <v>41900.165972222225</v>
      </c>
      <c r="K3534">
        <v>1409667827</v>
      </c>
      <c r="L3534" s="10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5"/>
        <v>1.1895833333333334</v>
      </c>
      <c r="R3534" s="6">
        <f t="shared" si="332"/>
        <v>42.296296296296298</v>
      </c>
      <c r="S3534" t="str">
        <f t="shared" si="333"/>
        <v>theater</v>
      </c>
      <c r="T3534" t="str">
        <f t="shared" si="334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0"/>
        <v>42319.802858796291</v>
      </c>
      <c r="K3535">
        <v>1444673767</v>
      </c>
      <c r="L3535" s="10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5"/>
        <v>1.262</v>
      </c>
      <c r="R3535" s="6">
        <f t="shared" si="332"/>
        <v>78.875</v>
      </c>
      <c r="S3535" t="str">
        <f t="shared" si="333"/>
        <v>theater</v>
      </c>
      <c r="T3535" t="str">
        <f t="shared" si="334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0"/>
        <v>42278.6252662037</v>
      </c>
      <c r="K3536">
        <v>1440687623</v>
      </c>
      <c r="L3536" s="10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5"/>
        <v>1.5620000000000001</v>
      </c>
      <c r="R3536" s="6">
        <f t="shared" si="332"/>
        <v>38.284313725490193</v>
      </c>
      <c r="S3536" t="str">
        <f t="shared" si="333"/>
        <v>theater</v>
      </c>
      <c r="T3536" t="str">
        <f t="shared" si="334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0"/>
        <v>42279.75</v>
      </c>
      <c r="K3537">
        <v>1441120910</v>
      </c>
      <c r="L3537" s="10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5"/>
        <v>1.0315000000000001</v>
      </c>
      <c r="R3537" s="6">
        <f t="shared" si="332"/>
        <v>44.847826086956523</v>
      </c>
      <c r="S3537" t="str">
        <f t="shared" si="333"/>
        <v>theater</v>
      </c>
      <c r="T3537" t="str">
        <f t="shared" si="334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0"/>
        <v>42358.499305555553</v>
      </c>
      <c r="K3538">
        <v>1448040425</v>
      </c>
      <c r="L3538" s="10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5"/>
        <v>1.5333333333333334</v>
      </c>
      <c r="R3538" s="6">
        <f t="shared" si="332"/>
        <v>13.529411764705882</v>
      </c>
      <c r="S3538" t="str">
        <f t="shared" si="333"/>
        <v>theater</v>
      </c>
      <c r="T3538" t="str">
        <f t="shared" si="334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0"/>
        <v>41960.332638888889</v>
      </c>
      <c r="K3539">
        <v>1413016216</v>
      </c>
      <c r="L3539" s="10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5"/>
        <v>1.8044444444444445</v>
      </c>
      <c r="R3539" s="6">
        <f t="shared" si="332"/>
        <v>43.5</v>
      </c>
      <c r="S3539" t="str">
        <f t="shared" si="333"/>
        <v>theater</v>
      </c>
      <c r="T3539" t="str">
        <f t="shared" si="334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0"/>
        <v>42599.420601851853</v>
      </c>
      <c r="K3540">
        <v>1469009140</v>
      </c>
      <c r="L3540" s="10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5"/>
        <v>1.2845</v>
      </c>
      <c r="R3540" s="6">
        <f t="shared" si="332"/>
        <v>30.951807228915662</v>
      </c>
      <c r="S3540" t="str">
        <f t="shared" si="333"/>
        <v>theater</v>
      </c>
      <c r="T3540" t="str">
        <f t="shared" si="334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0"/>
        <v>42621.756041666667</v>
      </c>
      <c r="K3541">
        <v>1471543722</v>
      </c>
      <c r="L3541" s="10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5"/>
        <v>1.1966666666666668</v>
      </c>
      <c r="R3541" s="6">
        <f t="shared" si="332"/>
        <v>55.230769230769234</v>
      </c>
      <c r="S3541" t="str">
        <f t="shared" si="333"/>
        <v>theater</v>
      </c>
      <c r="T3541" t="str">
        <f t="shared" si="334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0"/>
        <v>42547.003368055557</v>
      </c>
      <c r="K3542">
        <v>1464307491</v>
      </c>
      <c r="L3542" s="10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5"/>
        <v>1.23</v>
      </c>
      <c r="R3542" s="6">
        <f t="shared" si="332"/>
        <v>46.125</v>
      </c>
      <c r="S3542" t="str">
        <f t="shared" si="333"/>
        <v>theater</v>
      </c>
      <c r="T3542" t="str">
        <f t="shared" si="334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0"/>
        <v>42247.730034722219</v>
      </c>
      <c r="K3543">
        <v>1438882275</v>
      </c>
      <c r="L3543" s="10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5"/>
        <v>1.05</v>
      </c>
      <c r="R3543" s="6">
        <f t="shared" si="332"/>
        <v>39.375</v>
      </c>
      <c r="S3543" t="str">
        <f t="shared" si="333"/>
        <v>theater</v>
      </c>
      <c r="T3543" t="str">
        <f t="shared" si="334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0"/>
        <v>41889.599791666667</v>
      </c>
      <c r="K3544">
        <v>1404915822</v>
      </c>
      <c r="L3544" s="10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5"/>
        <v>1.0223636363636364</v>
      </c>
      <c r="R3544" s="6">
        <f t="shared" si="332"/>
        <v>66.152941176470591</v>
      </c>
      <c r="S3544" t="str">
        <f t="shared" si="333"/>
        <v>theater</v>
      </c>
      <c r="T3544" t="str">
        <f t="shared" si="334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0"/>
        <v>42180.755312499998</v>
      </c>
      <c r="K3545">
        <v>1432663659</v>
      </c>
      <c r="L3545" s="10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5"/>
        <v>1.0466666666666666</v>
      </c>
      <c r="R3545" s="6">
        <f t="shared" si="332"/>
        <v>54.137931034482762</v>
      </c>
      <c r="S3545" t="str">
        <f t="shared" si="333"/>
        <v>theater</v>
      </c>
      <c r="T3545" t="str">
        <f t="shared" si="334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0"/>
        <v>42070.831678240742</v>
      </c>
      <c r="K3546">
        <v>1423166257</v>
      </c>
      <c r="L3546" s="10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5"/>
        <v>1</v>
      </c>
      <c r="R3546" s="6">
        <f t="shared" si="332"/>
        <v>104.16666666666667</v>
      </c>
      <c r="S3546" t="str">
        <f t="shared" si="333"/>
        <v>theater</v>
      </c>
      <c r="T3546" t="str">
        <f t="shared" si="334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0"/>
        <v>42105.807395833333</v>
      </c>
      <c r="K3547">
        <v>1426188159</v>
      </c>
      <c r="L3547" s="10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5"/>
        <v>1.004</v>
      </c>
      <c r="R3547" s="6">
        <f t="shared" si="332"/>
        <v>31.375</v>
      </c>
      <c r="S3547" t="str">
        <f t="shared" si="333"/>
        <v>theater</v>
      </c>
      <c r="T3547" t="str">
        <f t="shared" si="334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0"/>
        <v>42095.165972222225</v>
      </c>
      <c r="K3548">
        <v>1426002684</v>
      </c>
      <c r="L3548" s="10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5"/>
        <v>1.0227272727272727</v>
      </c>
      <c r="R3548" s="6">
        <f t="shared" si="332"/>
        <v>59.210526315789473</v>
      </c>
      <c r="S3548" t="str">
        <f t="shared" si="333"/>
        <v>theater</v>
      </c>
      <c r="T3548" t="str">
        <f t="shared" si="334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0"/>
        <v>42504.165972222225</v>
      </c>
      <c r="K3549">
        <v>1461117201</v>
      </c>
      <c r="L3549" s="10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5"/>
        <v>1.1440928571428572</v>
      </c>
      <c r="R3549" s="6">
        <f t="shared" si="332"/>
        <v>119.17633928571429</v>
      </c>
      <c r="S3549" t="str">
        <f t="shared" si="333"/>
        <v>theater</v>
      </c>
      <c r="T3549" t="str">
        <f t="shared" si="334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0"/>
        <v>42434.041666666672</v>
      </c>
      <c r="K3550">
        <v>1455230214</v>
      </c>
      <c r="L3550" s="10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5"/>
        <v>1.019047619047619</v>
      </c>
      <c r="R3550" s="6">
        <f t="shared" si="332"/>
        <v>164.61538461538461</v>
      </c>
      <c r="S3550" t="str">
        <f t="shared" si="333"/>
        <v>theater</v>
      </c>
      <c r="T3550" t="str">
        <f t="shared" si="334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0"/>
        <v>42251.394363425927</v>
      </c>
      <c r="K3551">
        <v>1438939673</v>
      </c>
      <c r="L3551" s="10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5"/>
        <v>1.02</v>
      </c>
      <c r="R3551" s="6">
        <f t="shared" si="332"/>
        <v>24.285714285714285</v>
      </c>
      <c r="S3551" t="str">
        <f t="shared" si="333"/>
        <v>theater</v>
      </c>
      <c r="T3551" t="str">
        <f t="shared" si="334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0"/>
        <v>42492.893495370372</v>
      </c>
      <c r="K3552">
        <v>1459632398</v>
      </c>
      <c r="L3552" s="10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5"/>
        <v>1.048</v>
      </c>
      <c r="R3552" s="6">
        <f t="shared" si="332"/>
        <v>40.9375</v>
      </c>
      <c r="S3552" t="str">
        <f t="shared" si="333"/>
        <v>theater</v>
      </c>
      <c r="T3552" t="str">
        <f t="shared" si="334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0"/>
        <v>41781.921527777777</v>
      </c>
      <c r="K3553">
        <v>1398342170</v>
      </c>
      <c r="L3553" s="10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5"/>
        <v>1.0183333333333333</v>
      </c>
      <c r="R3553" s="6">
        <f t="shared" si="332"/>
        <v>61.1</v>
      </c>
      <c r="S3553" t="str">
        <f t="shared" si="333"/>
        <v>theater</v>
      </c>
      <c r="T3553" t="str">
        <f t="shared" si="334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0"/>
        <v>41818.587083333332</v>
      </c>
      <c r="K3554">
        <v>1401372324</v>
      </c>
      <c r="L3554" s="10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5"/>
        <v>1</v>
      </c>
      <c r="R3554" s="6">
        <f t="shared" si="332"/>
        <v>38.65</v>
      </c>
      <c r="S3554" t="str">
        <f t="shared" si="333"/>
        <v>theater</v>
      </c>
      <c r="T3554" t="str">
        <f t="shared" si="334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0"/>
        <v>42228</v>
      </c>
      <c r="K3555">
        <v>1436575280</v>
      </c>
      <c r="L3555" s="10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5"/>
        <v>1.0627272727272727</v>
      </c>
      <c r="R3555" s="6">
        <f t="shared" si="332"/>
        <v>56.20192307692308</v>
      </c>
      <c r="S3555" t="str">
        <f t="shared" si="333"/>
        <v>theater</v>
      </c>
      <c r="T3555" t="str">
        <f t="shared" si="334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0"/>
        <v>42046.708333333328</v>
      </c>
      <c r="K3556">
        <v>1421025159</v>
      </c>
      <c r="L3556" s="10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5"/>
        <v>1.1342219999999998</v>
      </c>
      <c r="R3556" s="6">
        <f t="shared" si="332"/>
        <v>107.00207547169811</v>
      </c>
      <c r="S3556" t="str">
        <f t="shared" si="333"/>
        <v>theater</v>
      </c>
      <c r="T3556" t="str">
        <f t="shared" si="334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0"/>
        <v>42691.483726851846</v>
      </c>
      <c r="K3557">
        <v>1476786994</v>
      </c>
      <c r="L3557" s="10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5"/>
        <v>1</v>
      </c>
      <c r="R3557" s="6">
        <f t="shared" si="332"/>
        <v>171.42857142857142</v>
      </c>
      <c r="S3557" t="str">
        <f t="shared" si="333"/>
        <v>theater</v>
      </c>
      <c r="T3557" t="str">
        <f t="shared" si="334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0"/>
        <v>41868.649583333332</v>
      </c>
      <c r="K3558">
        <v>1403105724</v>
      </c>
      <c r="L3558" s="10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5"/>
        <v>1.0045454545454546</v>
      </c>
      <c r="R3558" s="6">
        <f t="shared" si="332"/>
        <v>110.5</v>
      </c>
      <c r="S3558" t="str">
        <f t="shared" si="333"/>
        <v>theater</v>
      </c>
      <c r="T3558" t="str">
        <f t="shared" si="334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0"/>
        <v>41764.276747685188</v>
      </c>
      <c r="K3559">
        <v>1396334311</v>
      </c>
      <c r="L3559" s="10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5"/>
        <v>1.0003599999999999</v>
      </c>
      <c r="R3559" s="6">
        <f t="shared" si="332"/>
        <v>179.27598566308242</v>
      </c>
      <c r="S3559" t="str">
        <f t="shared" si="333"/>
        <v>theater</v>
      </c>
      <c r="T3559" t="str">
        <f t="shared" si="334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0"/>
        <v>42181.875</v>
      </c>
      <c r="K3560">
        <v>1431718575</v>
      </c>
      <c r="L3560" s="10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5"/>
        <v>1.44</v>
      </c>
      <c r="R3560" s="6">
        <f t="shared" si="332"/>
        <v>22.90909090909091</v>
      </c>
      <c r="S3560" t="str">
        <f t="shared" si="333"/>
        <v>theater</v>
      </c>
      <c r="T3560" t="str">
        <f t="shared" si="334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0"/>
        <v>42216.373611111107</v>
      </c>
      <c r="K3561">
        <v>1436408308</v>
      </c>
      <c r="L3561" s="10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5"/>
        <v>1.0349999999999999</v>
      </c>
      <c r="R3561" s="6">
        <f t="shared" si="332"/>
        <v>43.125</v>
      </c>
      <c r="S3561" t="str">
        <f t="shared" si="333"/>
        <v>theater</v>
      </c>
      <c r="T3561" t="str">
        <f t="shared" si="334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0"/>
        <v>42151.114583333328</v>
      </c>
      <c r="K3562">
        <v>1429651266</v>
      </c>
      <c r="L3562" s="10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5"/>
        <v>1.0843750000000001</v>
      </c>
      <c r="R3562" s="6">
        <f t="shared" si="332"/>
        <v>46.891891891891895</v>
      </c>
      <c r="S3562" t="str">
        <f t="shared" si="333"/>
        <v>theater</v>
      </c>
      <c r="T3562" t="str">
        <f t="shared" si="334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0"/>
        <v>42221.774999999994</v>
      </c>
      <c r="K3563">
        <v>1437236378</v>
      </c>
      <c r="L3563" s="10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5"/>
        <v>1.024</v>
      </c>
      <c r="R3563" s="6">
        <f t="shared" si="332"/>
        <v>47.407407407407405</v>
      </c>
      <c r="S3563" t="str">
        <f t="shared" si="333"/>
        <v>theater</v>
      </c>
      <c r="T3563" t="str">
        <f t="shared" si="334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0"/>
        <v>42442.916666666672</v>
      </c>
      <c r="K3564">
        <v>1457115427</v>
      </c>
      <c r="L3564" s="10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5"/>
        <v>1.4888888888888889</v>
      </c>
      <c r="R3564" s="6">
        <f t="shared" si="332"/>
        <v>15.129032258064516</v>
      </c>
      <c r="S3564" t="str">
        <f t="shared" si="333"/>
        <v>theater</v>
      </c>
      <c r="T3564" t="str">
        <f t="shared" si="334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0"/>
        <v>42583.791666666672</v>
      </c>
      <c r="K3565">
        <v>1467648456</v>
      </c>
      <c r="L3565" s="10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5"/>
        <v>1.0549000000000002</v>
      </c>
      <c r="R3565" s="6">
        <f t="shared" si="332"/>
        <v>21.098000000000003</v>
      </c>
      <c r="S3565" t="str">
        <f t="shared" si="333"/>
        <v>theater</v>
      </c>
      <c r="T3565" t="str">
        <f t="shared" si="334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0"/>
        <v>42282.666666666672</v>
      </c>
      <c r="K3566">
        <v>1440082649</v>
      </c>
      <c r="L3566" s="10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5"/>
        <v>1.0049999999999999</v>
      </c>
      <c r="R3566" s="6">
        <f t="shared" si="332"/>
        <v>59.117647058823529</v>
      </c>
      <c r="S3566" t="str">
        <f t="shared" si="333"/>
        <v>theater</v>
      </c>
      <c r="T3566" t="str">
        <f t="shared" si="334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0"/>
        <v>42004.743148148147</v>
      </c>
      <c r="K3567">
        <v>1417456208</v>
      </c>
      <c r="L3567" s="10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5"/>
        <v>1.3055555555555556</v>
      </c>
      <c r="R3567" s="6">
        <f t="shared" si="332"/>
        <v>97.916666666666671</v>
      </c>
      <c r="S3567" t="str">
        <f t="shared" si="333"/>
        <v>theater</v>
      </c>
      <c r="T3567" t="str">
        <f t="shared" si="334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0"/>
        <v>42027.507905092592</v>
      </c>
      <c r="K3568">
        <v>1419423083</v>
      </c>
      <c r="L3568" s="10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5"/>
        <v>1.0475000000000001</v>
      </c>
      <c r="R3568" s="6">
        <f t="shared" si="332"/>
        <v>55.131578947368418</v>
      </c>
      <c r="S3568" t="str">
        <f t="shared" si="333"/>
        <v>theater</v>
      </c>
      <c r="T3568" t="str">
        <f t="shared" si="334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0"/>
        <v>42165.810694444444</v>
      </c>
      <c r="K3569">
        <v>1431372444</v>
      </c>
      <c r="L3569" s="10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5"/>
        <v>1.0880000000000001</v>
      </c>
      <c r="R3569" s="6">
        <f t="shared" si="332"/>
        <v>26.536585365853657</v>
      </c>
      <c r="S3569" t="str">
        <f t="shared" si="333"/>
        <v>theater</v>
      </c>
      <c r="T3569" t="str">
        <f t="shared" si="334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0"/>
        <v>41899.740671296298</v>
      </c>
      <c r="K3570">
        <v>1408383994</v>
      </c>
      <c r="L3570" s="10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5"/>
        <v>1.1100000000000001</v>
      </c>
      <c r="R3570" s="6">
        <f t="shared" si="332"/>
        <v>58.421052631578945</v>
      </c>
      <c r="S3570" t="str">
        <f t="shared" si="333"/>
        <v>theater</v>
      </c>
      <c r="T3570" t="str">
        <f t="shared" si="334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0"/>
        <v>42012.688611111109</v>
      </c>
      <c r="K3571">
        <v>1418142696</v>
      </c>
      <c r="L3571" s="10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5"/>
        <v>1.0047999999999999</v>
      </c>
      <c r="R3571" s="6">
        <f t="shared" si="332"/>
        <v>122.53658536585365</v>
      </c>
      <c r="S3571" t="str">
        <f t="shared" si="333"/>
        <v>theater</v>
      </c>
      <c r="T3571" t="str">
        <f t="shared" si="334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0"/>
        <v>42004.291666666672</v>
      </c>
      <c r="K3572">
        <v>1417593483</v>
      </c>
      <c r="L3572" s="10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5"/>
        <v>1.1435</v>
      </c>
      <c r="R3572" s="6">
        <f t="shared" si="332"/>
        <v>87.961538461538467</v>
      </c>
      <c r="S3572" t="str">
        <f t="shared" si="333"/>
        <v>theater</v>
      </c>
      <c r="T3572" t="str">
        <f t="shared" si="334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0"/>
        <v>41942.858946759261</v>
      </c>
      <c r="K3573">
        <v>1412109413</v>
      </c>
      <c r="L3573" s="10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5"/>
        <v>1.2206666666666666</v>
      </c>
      <c r="R3573" s="6">
        <f t="shared" si="332"/>
        <v>73.239999999999995</v>
      </c>
      <c r="S3573" t="str">
        <f t="shared" si="333"/>
        <v>theater</v>
      </c>
      <c r="T3573" t="str">
        <f t="shared" si="334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0"/>
        <v>42176.570393518516</v>
      </c>
      <c r="K3574">
        <v>1432302082</v>
      </c>
      <c r="L3574" s="10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5"/>
        <v>1</v>
      </c>
      <c r="R3574" s="6">
        <f t="shared" si="332"/>
        <v>55.555555555555557</v>
      </c>
      <c r="S3574" t="str">
        <f t="shared" si="333"/>
        <v>theater</v>
      </c>
      <c r="T3574" t="str">
        <f t="shared" si="334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0"/>
        <v>41951.417199074072</v>
      </c>
      <c r="K3575">
        <v>1412845246</v>
      </c>
      <c r="L3575" s="10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5"/>
        <v>1.028</v>
      </c>
      <c r="R3575" s="6">
        <f t="shared" si="332"/>
        <v>39.53846153846154</v>
      </c>
      <c r="S3575" t="str">
        <f t="shared" si="333"/>
        <v>theater</v>
      </c>
      <c r="T3575" t="str">
        <f t="shared" si="334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0"/>
        <v>41956.984351851846</v>
      </c>
      <c r="K3576">
        <v>1413326248</v>
      </c>
      <c r="L3576" s="10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5"/>
        <v>1.0612068965517241</v>
      </c>
      <c r="R3576" s="6">
        <f t="shared" si="332"/>
        <v>136.77777777777777</v>
      </c>
      <c r="S3576" t="str">
        <f t="shared" si="333"/>
        <v>theater</v>
      </c>
      <c r="T3576" t="str">
        <f t="shared" si="334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0"/>
        <v>42593.165972222225</v>
      </c>
      <c r="K3577">
        <v>1468176527</v>
      </c>
      <c r="L3577" s="10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5"/>
        <v>1.0133000000000001</v>
      </c>
      <c r="R3577" s="6">
        <f t="shared" si="332"/>
        <v>99.343137254901961</v>
      </c>
      <c r="S3577" t="str">
        <f t="shared" si="333"/>
        <v>theater</v>
      </c>
      <c r="T3577" t="str">
        <f t="shared" si="334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0"/>
        <v>42709.590902777782</v>
      </c>
      <c r="K3578">
        <v>1475759454</v>
      </c>
      <c r="L3578" s="10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5"/>
        <v>1</v>
      </c>
      <c r="R3578" s="6">
        <f t="shared" si="332"/>
        <v>20</v>
      </c>
      <c r="S3578" t="str">
        <f t="shared" si="333"/>
        <v>theater</v>
      </c>
      <c r="T3578" t="str">
        <f t="shared" si="334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0"/>
        <v>42120.26944444445</v>
      </c>
      <c r="K3579">
        <v>1427741583</v>
      </c>
      <c r="L3579" s="10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5"/>
        <v>1.3</v>
      </c>
      <c r="R3579" s="6">
        <f t="shared" si="332"/>
        <v>28.888888888888889</v>
      </c>
      <c r="S3579" t="str">
        <f t="shared" si="333"/>
        <v>theater</v>
      </c>
      <c r="T3579" t="str">
        <f t="shared" si="334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0"/>
        <v>42490.733530092592</v>
      </c>
      <c r="K3580">
        <v>1459445777</v>
      </c>
      <c r="L3580" s="10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5"/>
        <v>1.0001333333333333</v>
      </c>
      <c r="R3580" s="6">
        <f t="shared" si="332"/>
        <v>40.545945945945945</v>
      </c>
      <c r="S3580" t="str">
        <f t="shared" si="333"/>
        <v>theater</v>
      </c>
      <c r="T3580" t="str">
        <f t="shared" si="334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0"/>
        <v>42460.720555555556</v>
      </c>
      <c r="K3581">
        <v>1456856256</v>
      </c>
      <c r="L3581" s="10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5"/>
        <v>1</v>
      </c>
      <c r="R3581" s="6">
        <f t="shared" si="332"/>
        <v>35.714285714285715</v>
      </c>
      <c r="S3581" t="str">
        <f t="shared" si="333"/>
        <v>theater</v>
      </c>
      <c r="T3581" t="str">
        <f t="shared" si="334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0"/>
        <v>42064.207638888889</v>
      </c>
      <c r="K3582">
        <v>1421900022</v>
      </c>
      <c r="L3582" s="10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5"/>
        <v>1.1388888888888888</v>
      </c>
      <c r="R3582" s="6">
        <f t="shared" si="332"/>
        <v>37.962962962962962</v>
      </c>
      <c r="S3582" t="str">
        <f t="shared" si="333"/>
        <v>theater</v>
      </c>
      <c r="T3582" t="str">
        <f t="shared" si="334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0"/>
        <v>41850.471180555556</v>
      </c>
      <c r="K3583">
        <v>1405509510</v>
      </c>
      <c r="L3583" s="10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5"/>
        <v>1</v>
      </c>
      <c r="R3583" s="6">
        <f t="shared" si="332"/>
        <v>33.333333333333336</v>
      </c>
      <c r="S3583" t="str">
        <f t="shared" si="333"/>
        <v>theater</v>
      </c>
      <c r="T3583" t="str">
        <f t="shared" si="334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0"/>
        <v>42465.095856481479</v>
      </c>
      <c r="K3584">
        <v>1458613082</v>
      </c>
      <c r="L3584" s="10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5"/>
        <v>2.87</v>
      </c>
      <c r="R3584" s="6">
        <f t="shared" si="332"/>
        <v>58.571428571428569</v>
      </c>
      <c r="S3584" t="str">
        <f t="shared" si="333"/>
        <v>theater</v>
      </c>
      <c r="T3584" t="str">
        <f t="shared" si="334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0"/>
        <v>42478.384317129632</v>
      </c>
      <c r="K3585">
        <v>1455790405</v>
      </c>
      <c r="L3585" s="10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5"/>
        <v>1.085</v>
      </c>
      <c r="R3585" s="6">
        <f t="shared" si="332"/>
        <v>135.625</v>
      </c>
      <c r="S3585" t="str">
        <f t="shared" si="333"/>
        <v>theater</v>
      </c>
      <c r="T3585" t="str">
        <f t="shared" si="334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ref="J3586:J3649" si="336">(((I3586/60)/60)/24)+DATE(1970,1,1)</f>
        <v>42198.316481481481</v>
      </c>
      <c r="K3586">
        <v>1434180944</v>
      </c>
      <c r="L3586" s="10">
        <f t="shared" ref="L3586:L3649" si="337">(((K3586/60)/60)/24)+DATE(1970,1,1)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5"/>
        <v>1.155</v>
      </c>
      <c r="R3586" s="6">
        <f t="shared" ref="R3586:R3649" si="338">E3586/N3586</f>
        <v>30.9375</v>
      </c>
      <c r="S3586" t="str">
        <f t="shared" ref="S3586:S3649" si="339">LEFT(P3586,SEARCH("/",P3586)-1)</f>
        <v>theater</v>
      </c>
      <c r="T3586" t="str">
        <f t="shared" ref="T3586:T3649" si="340">RIGHT(P3586,LEN(P3586)-SEARCH("/",P3586))</f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si="336"/>
        <v>41994.716319444444</v>
      </c>
      <c r="K3587">
        <v>1416589890</v>
      </c>
      <c r="L3587" s="10">
        <f t="shared" si="337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41">IF(D3587=0,0%,(E3587/D3587))</f>
        <v>1.1911764705882353</v>
      </c>
      <c r="R3587" s="6">
        <f t="shared" si="338"/>
        <v>176.08695652173913</v>
      </c>
      <c r="S3587" t="str">
        <f t="shared" si="339"/>
        <v>theater</v>
      </c>
      <c r="T3587" t="str">
        <f t="shared" si="340"/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6"/>
        <v>42636.697569444441</v>
      </c>
      <c r="K3588">
        <v>1469465070</v>
      </c>
      <c r="L3588" s="10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41"/>
        <v>1.0942666666666667</v>
      </c>
      <c r="R3588" s="6">
        <f t="shared" si="338"/>
        <v>151.9814814814815</v>
      </c>
      <c r="S3588" t="str">
        <f t="shared" si="339"/>
        <v>theater</v>
      </c>
      <c r="T3588" t="str">
        <f t="shared" si="340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6"/>
        <v>42548.791666666672</v>
      </c>
      <c r="K3589">
        <v>1463144254</v>
      </c>
      <c r="L3589" s="10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41"/>
        <v>1.266</v>
      </c>
      <c r="R3589" s="6">
        <f t="shared" si="338"/>
        <v>22.607142857142858</v>
      </c>
      <c r="S3589" t="str">
        <f t="shared" si="339"/>
        <v>theater</v>
      </c>
      <c r="T3589" t="str">
        <f t="shared" si="340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6"/>
        <v>42123.958333333328</v>
      </c>
      <c r="K3590">
        <v>1428436410</v>
      </c>
      <c r="L3590" s="10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41"/>
        <v>1.0049999999999999</v>
      </c>
      <c r="R3590" s="6">
        <f t="shared" si="338"/>
        <v>18.272727272727273</v>
      </c>
      <c r="S3590" t="str">
        <f t="shared" si="339"/>
        <v>theater</v>
      </c>
      <c r="T3590" t="str">
        <f t="shared" si="340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6"/>
        <v>42150.647534722222</v>
      </c>
      <c r="K3591">
        <v>1430494347</v>
      </c>
      <c r="L3591" s="10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41"/>
        <v>1.2749999999999999</v>
      </c>
      <c r="R3591" s="6">
        <f t="shared" si="338"/>
        <v>82.258064516129039</v>
      </c>
      <c r="S3591" t="str">
        <f t="shared" si="339"/>
        <v>theater</v>
      </c>
      <c r="T3591" t="str">
        <f t="shared" si="340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6"/>
        <v>41932.333726851852</v>
      </c>
      <c r="K3592">
        <v>1411200034</v>
      </c>
      <c r="L3592" s="10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41"/>
        <v>1.0005999999999999</v>
      </c>
      <c r="R3592" s="6">
        <f t="shared" si="338"/>
        <v>68.534246575342465</v>
      </c>
      <c r="S3592" t="str">
        <f t="shared" si="339"/>
        <v>theater</v>
      </c>
      <c r="T3592" t="str">
        <f t="shared" si="340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6"/>
        <v>42028.207638888889</v>
      </c>
      <c r="K3593">
        <v>1419979544</v>
      </c>
      <c r="L3593" s="10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41"/>
        <v>1.75</v>
      </c>
      <c r="R3593" s="6">
        <f t="shared" si="338"/>
        <v>68.055555555555557</v>
      </c>
      <c r="S3593" t="str">
        <f t="shared" si="339"/>
        <v>theater</v>
      </c>
      <c r="T3593" t="str">
        <f t="shared" si="340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6"/>
        <v>42046.207638888889</v>
      </c>
      <c r="K3594">
        <v>1418673307</v>
      </c>
      <c r="L3594" s="10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41"/>
        <v>1.2725</v>
      </c>
      <c r="R3594" s="6">
        <f t="shared" si="338"/>
        <v>72.714285714285708</v>
      </c>
      <c r="S3594" t="str">
        <f t="shared" si="339"/>
        <v>theater</v>
      </c>
      <c r="T3594" t="str">
        <f t="shared" si="340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6"/>
        <v>42009.851388888885</v>
      </c>
      <c r="K3595">
        <v>1417469639</v>
      </c>
      <c r="L3595" s="10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41"/>
        <v>1.1063333333333334</v>
      </c>
      <c r="R3595" s="6">
        <f t="shared" si="338"/>
        <v>77.186046511627907</v>
      </c>
      <c r="S3595" t="str">
        <f t="shared" si="339"/>
        <v>theater</v>
      </c>
      <c r="T3595" t="str">
        <f t="shared" si="340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6"/>
        <v>42617.066921296297</v>
      </c>
      <c r="K3596">
        <v>1470792982</v>
      </c>
      <c r="L3596" s="10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41"/>
        <v>1.2593749999999999</v>
      </c>
      <c r="R3596" s="6">
        <f t="shared" si="338"/>
        <v>55.972222222222221</v>
      </c>
      <c r="S3596" t="str">
        <f t="shared" si="339"/>
        <v>theater</v>
      </c>
      <c r="T3596" t="str">
        <f t="shared" si="340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6"/>
        <v>42076.290972222225</v>
      </c>
      <c r="K3597">
        <v>1423959123</v>
      </c>
      <c r="L3597" s="10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41"/>
        <v>1.1850000000000001</v>
      </c>
      <c r="R3597" s="6">
        <f t="shared" si="338"/>
        <v>49.693548387096776</v>
      </c>
      <c r="S3597" t="str">
        <f t="shared" si="339"/>
        <v>theater</v>
      </c>
      <c r="T3597" t="str">
        <f t="shared" si="340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6"/>
        <v>41877.715069444443</v>
      </c>
      <c r="K3598">
        <v>1407258582</v>
      </c>
      <c r="L3598" s="10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41"/>
        <v>1.0772727272727274</v>
      </c>
      <c r="R3598" s="6">
        <f t="shared" si="338"/>
        <v>79</v>
      </c>
      <c r="S3598" t="str">
        <f t="shared" si="339"/>
        <v>theater</v>
      </c>
      <c r="T3598" t="str">
        <f t="shared" si="340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6"/>
        <v>42432.249305555553</v>
      </c>
      <c r="K3599">
        <v>1455717790</v>
      </c>
      <c r="L3599" s="10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41"/>
        <v>1.026</v>
      </c>
      <c r="R3599" s="6">
        <f t="shared" si="338"/>
        <v>77.727272727272734</v>
      </c>
      <c r="S3599" t="str">
        <f t="shared" si="339"/>
        <v>theater</v>
      </c>
      <c r="T3599" t="str">
        <f t="shared" si="340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6"/>
        <v>41885.207638888889</v>
      </c>
      <c r="K3600">
        <v>1408129822</v>
      </c>
      <c r="L3600" s="10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41"/>
        <v>1.101</v>
      </c>
      <c r="R3600" s="6">
        <f t="shared" si="338"/>
        <v>40.777777777777779</v>
      </c>
      <c r="S3600" t="str">
        <f t="shared" si="339"/>
        <v>theater</v>
      </c>
      <c r="T3600" t="str">
        <f t="shared" si="340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6"/>
        <v>42246</v>
      </c>
      <c r="K3601">
        <v>1438715077</v>
      </c>
      <c r="L3601" s="10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41"/>
        <v>2.02</v>
      </c>
      <c r="R3601" s="6">
        <f t="shared" si="338"/>
        <v>59.411764705882355</v>
      </c>
      <c r="S3601" t="str">
        <f t="shared" si="339"/>
        <v>theater</v>
      </c>
      <c r="T3601" t="str">
        <f t="shared" si="340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6"/>
        <v>42656.849120370374</v>
      </c>
      <c r="K3602">
        <v>1473970964</v>
      </c>
      <c r="L3602" s="10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41"/>
        <v>1.3</v>
      </c>
      <c r="R3602" s="6">
        <f t="shared" si="338"/>
        <v>3.25</v>
      </c>
      <c r="S3602" t="str">
        <f t="shared" si="339"/>
        <v>theater</v>
      </c>
      <c r="T3602" t="str">
        <f t="shared" si="340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6"/>
        <v>42020.99863425926</v>
      </c>
      <c r="K3603">
        <v>1418860682</v>
      </c>
      <c r="L3603" s="10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41"/>
        <v>1.0435000000000001</v>
      </c>
      <c r="R3603" s="6">
        <f t="shared" si="338"/>
        <v>39.377358490566039</v>
      </c>
      <c r="S3603" t="str">
        <f t="shared" si="339"/>
        <v>theater</v>
      </c>
      <c r="T3603" t="str">
        <f t="shared" si="340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6"/>
        <v>42507.894432870366</v>
      </c>
      <c r="K3604">
        <v>1458336479</v>
      </c>
      <c r="L3604" s="10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41"/>
        <v>1.0004999999999999</v>
      </c>
      <c r="R3604" s="6">
        <f t="shared" si="338"/>
        <v>81.673469387755105</v>
      </c>
      <c r="S3604" t="str">
        <f t="shared" si="339"/>
        <v>theater</v>
      </c>
      <c r="T3604" t="str">
        <f t="shared" si="340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6"/>
        <v>42313.906018518523</v>
      </c>
      <c r="K3605">
        <v>1444164280</v>
      </c>
      <c r="L3605" s="10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41"/>
        <v>1.7066666666666668</v>
      </c>
      <c r="R3605" s="6">
        <f t="shared" si="338"/>
        <v>44.912280701754383</v>
      </c>
      <c r="S3605" t="str">
        <f t="shared" si="339"/>
        <v>theater</v>
      </c>
      <c r="T3605" t="str">
        <f t="shared" si="340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6"/>
        <v>42489.290972222225</v>
      </c>
      <c r="K3606">
        <v>1461370956</v>
      </c>
      <c r="L3606" s="10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41"/>
        <v>1.1283333333333334</v>
      </c>
      <c r="R3606" s="6">
        <f t="shared" si="338"/>
        <v>49.05797101449275</v>
      </c>
      <c r="S3606" t="str">
        <f t="shared" si="339"/>
        <v>theater</v>
      </c>
      <c r="T3606" t="str">
        <f t="shared" si="340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6"/>
        <v>42413.793124999997</v>
      </c>
      <c r="K3607">
        <v>1452798126</v>
      </c>
      <c r="L3607" s="10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41"/>
        <v>1.84</v>
      </c>
      <c r="R3607" s="6">
        <f t="shared" si="338"/>
        <v>30.666666666666668</v>
      </c>
      <c r="S3607" t="str">
        <f t="shared" si="339"/>
        <v>theater</v>
      </c>
      <c r="T3607" t="str">
        <f t="shared" si="340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6"/>
        <v>42596.604826388888</v>
      </c>
      <c r="K3608">
        <v>1468593057</v>
      </c>
      <c r="L3608" s="10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41"/>
        <v>1.3026666666666666</v>
      </c>
      <c r="R3608" s="6">
        <f t="shared" si="338"/>
        <v>61.0625</v>
      </c>
      <c r="S3608" t="str">
        <f t="shared" si="339"/>
        <v>theater</v>
      </c>
      <c r="T3608" t="str">
        <f t="shared" si="340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6"/>
        <v>42353</v>
      </c>
      <c r="K3609">
        <v>1448924882</v>
      </c>
      <c r="L3609" s="10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41"/>
        <v>1.0545454545454545</v>
      </c>
      <c r="R3609" s="6">
        <f t="shared" si="338"/>
        <v>29</v>
      </c>
      <c r="S3609" t="str">
        <f t="shared" si="339"/>
        <v>theater</v>
      </c>
      <c r="T3609" t="str">
        <f t="shared" si="340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6"/>
        <v>42538.583333333328</v>
      </c>
      <c r="K3610">
        <v>1463418090</v>
      </c>
      <c r="L3610" s="10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41"/>
        <v>1</v>
      </c>
      <c r="R3610" s="6">
        <f t="shared" si="338"/>
        <v>29.62962962962963</v>
      </c>
      <c r="S3610" t="str">
        <f t="shared" si="339"/>
        <v>theater</v>
      </c>
      <c r="T3610" t="str">
        <f t="shared" si="340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6"/>
        <v>42459.950057870374</v>
      </c>
      <c r="K3611">
        <v>1456789685</v>
      </c>
      <c r="L3611" s="10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41"/>
        <v>1.5331632653061225</v>
      </c>
      <c r="R3611" s="6">
        <f t="shared" si="338"/>
        <v>143.0952380952381</v>
      </c>
      <c r="S3611" t="str">
        <f t="shared" si="339"/>
        <v>theater</v>
      </c>
      <c r="T3611" t="str">
        <f t="shared" si="340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6"/>
        <v>42233.432129629626</v>
      </c>
      <c r="K3612">
        <v>1437214936</v>
      </c>
      <c r="L3612" s="10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41"/>
        <v>1.623</v>
      </c>
      <c r="R3612" s="6">
        <f t="shared" si="338"/>
        <v>52.354838709677416</v>
      </c>
      <c r="S3612" t="str">
        <f t="shared" si="339"/>
        <v>theater</v>
      </c>
      <c r="T3612" t="str">
        <f t="shared" si="340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6"/>
        <v>42102.370381944449</v>
      </c>
      <c r="K3613">
        <v>1425891201</v>
      </c>
      <c r="L3613" s="10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41"/>
        <v>1.36</v>
      </c>
      <c r="R3613" s="6">
        <f t="shared" si="338"/>
        <v>66.666666666666671</v>
      </c>
      <c r="S3613" t="str">
        <f t="shared" si="339"/>
        <v>theater</v>
      </c>
      <c r="T3613" t="str">
        <f t="shared" si="340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6"/>
        <v>41799.726979166669</v>
      </c>
      <c r="K3614">
        <v>1401470811</v>
      </c>
      <c r="L3614" s="10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41"/>
        <v>1.444</v>
      </c>
      <c r="R3614" s="6">
        <f t="shared" si="338"/>
        <v>126.66666666666667</v>
      </c>
      <c r="S3614" t="str">
        <f t="shared" si="339"/>
        <v>theater</v>
      </c>
      <c r="T3614" t="str">
        <f t="shared" si="340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6"/>
        <v>41818.58997685185</v>
      </c>
      <c r="K3615">
        <v>1401372574</v>
      </c>
      <c r="L3615" s="10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41"/>
        <v>1</v>
      </c>
      <c r="R3615" s="6">
        <f t="shared" si="338"/>
        <v>62.5</v>
      </c>
      <c r="S3615" t="str">
        <f t="shared" si="339"/>
        <v>theater</v>
      </c>
      <c r="T3615" t="str">
        <f t="shared" si="340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6"/>
        <v>42174.041851851856</v>
      </c>
      <c r="K3616">
        <v>1432083616</v>
      </c>
      <c r="L3616" s="10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41"/>
        <v>1.008</v>
      </c>
      <c r="R3616" s="6">
        <f t="shared" si="338"/>
        <v>35.492957746478872</v>
      </c>
      <c r="S3616" t="str">
        <f t="shared" si="339"/>
        <v>theater</v>
      </c>
      <c r="T3616" t="str">
        <f t="shared" si="340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6"/>
        <v>42348.593703703707</v>
      </c>
      <c r="K3617">
        <v>1447164896</v>
      </c>
      <c r="L3617" s="10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41"/>
        <v>1.0680000000000001</v>
      </c>
      <c r="R3617" s="6">
        <f t="shared" si="338"/>
        <v>37.083333333333336</v>
      </c>
      <c r="S3617" t="str">
        <f t="shared" si="339"/>
        <v>theater</v>
      </c>
      <c r="T3617" t="str">
        <f t="shared" si="340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6"/>
        <v>42082.908148148148</v>
      </c>
      <c r="K3618">
        <v>1424213264</v>
      </c>
      <c r="L3618" s="10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41"/>
        <v>1.248</v>
      </c>
      <c r="R3618" s="6">
        <f t="shared" si="338"/>
        <v>69.333333333333329</v>
      </c>
      <c r="S3618" t="str">
        <f t="shared" si="339"/>
        <v>theater</v>
      </c>
      <c r="T3618" t="str">
        <f t="shared" si="340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6"/>
        <v>42794</v>
      </c>
      <c r="K3619">
        <v>1486996729</v>
      </c>
      <c r="L3619" s="10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41"/>
        <v>1.1891891891891893</v>
      </c>
      <c r="R3619" s="6">
        <f t="shared" si="338"/>
        <v>17.254901960784313</v>
      </c>
      <c r="S3619" t="str">
        <f t="shared" si="339"/>
        <v>theater</v>
      </c>
      <c r="T3619" t="str">
        <f t="shared" si="340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6"/>
        <v>42158.627893518518</v>
      </c>
      <c r="K3620">
        <v>1430751850</v>
      </c>
      <c r="L3620" s="10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41"/>
        <v>1.01</v>
      </c>
      <c r="R3620" s="6">
        <f t="shared" si="338"/>
        <v>36.071428571428569</v>
      </c>
      <c r="S3620" t="str">
        <f t="shared" si="339"/>
        <v>theater</v>
      </c>
      <c r="T3620" t="str">
        <f t="shared" si="340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6"/>
        <v>42693.916666666672</v>
      </c>
      <c r="K3621">
        <v>1476760226</v>
      </c>
      <c r="L3621" s="10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41"/>
        <v>1.1299999999999999</v>
      </c>
      <c r="R3621" s="6">
        <f t="shared" si="338"/>
        <v>66.470588235294116</v>
      </c>
      <c r="S3621" t="str">
        <f t="shared" si="339"/>
        <v>theater</v>
      </c>
      <c r="T3621" t="str">
        <f t="shared" si="340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6"/>
        <v>42068.166666666672</v>
      </c>
      <c r="K3622">
        <v>1422916261</v>
      </c>
      <c r="L3622" s="10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41"/>
        <v>1.0519047619047619</v>
      </c>
      <c r="R3622" s="6">
        <f t="shared" si="338"/>
        <v>56.065989847715734</v>
      </c>
      <c r="S3622" t="str">
        <f t="shared" si="339"/>
        <v>theater</v>
      </c>
      <c r="T3622" t="str">
        <f t="shared" si="340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6"/>
        <v>42643.875</v>
      </c>
      <c r="K3623">
        <v>1473200844</v>
      </c>
      <c r="L3623" s="10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41"/>
        <v>1.0973333333333333</v>
      </c>
      <c r="R3623" s="6">
        <f t="shared" si="338"/>
        <v>47.028571428571432</v>
      </c>
      <c r="S3623" t="str">
        <f t="shared" si="339"/>
        <v>theater</v>
      </c>
      <c r="T3623" t="str">
        <f t="shared" si="340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6"/>
        <v>41910.140972222223</v>
      </c>
      <c r="K3624">
        <v>1409030371</v>
      </c>
      <c r="L3624" s="10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41"/>
        <v>1.00099</v>
      </c>
      <c r="R3624" s="6">
        <f t="shared" si="338"/>
        <v>47.666190476190479</v>
      </c>
      <c r="S3624" t="str">
        <f t="shared" si="339"/>
        <v>theater</v>
      </c>
      <c r="T3624" t="str">
        <f t="shared" si="340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6"/>
        <v>41846.291666666664</v>
      </c>
      <c r="K3625">
        <v>1404841270</v>
      </c>
      <c r="L3625" s="10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41"/>
        <v>1.2</v>
      </c>
      <c r="R3625" s="6">
        <f t="shared" si="338"/>
        <v>88.235294117647058</v>
      </c>
      <c r="S3625" t="str">
        <f t="shared" si="339"/>
        <v>theater</v>
      </c>
      <c r="T3625" t="str">
        <f t="shared" si="340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6"/>
        <v>42605.774189814809</v>
      </c>
      <c r="K3626">
        <v>1466793290</v>
      </c>
      <c r="L3626" s="10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41"/>
        <v>1.0493333333333332</v>
      </c>
      <c r="R3626" s="6">
        <f t="shared" si="338"/>
        <v>80.717948717948715</v>
      </c>
      <c r="S3626" t="str">
        <f t="shared" si="339"/>
        <v>theater</v>
      </c>
      <c r="T3626" t="str">
        <f t="shared" si="340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6"/>
        <v>42187.652511574073</v>
      </c>
      <c r="K3627">
        <v>1433259577</v>
      </c>
      <c r="L3627" s="10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41"/>
        <v>1.0266666666666666</v>
      </c>
      <c r="R3627" s="6">
        <f t="shared" si="338"/>
        <v>39.487179487179489</v>
      </c>
      <c r="S3627" t="str">
        <f t="shared" si="339"/>
        <v>theater</v>
      </c>
      <c r="T3627" t="str">
        <f t="shared" si="340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6"/>
        <v>41867.667326388888</v>
      </c>
      <c r="K3628">
        <v>1406390457</v>
      </c>
      <c r="L3628" s="10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41"/>
        <v>1.0182500000000001</v>
      </c>
      <c r="R3628" s="6">
        <f t="shared" si="338"/>
        <v>84.854166666666671</v>
      </c>
      <c r="S3628" t="str">
        <f t="shared" si="339"/>
        <v>theater</v>
      </c>
      <c r="T3628" t="str">
        <f t="shared" si="340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6"/>
        <v>42511.165972222225</v>
      </c>
      <c r="K3629">
        <v>1459446487</v>
      </c>
      <c r="L3629" s="10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41"/>
        <v>1</v>
      </c>
      <c r="R3629" s="6">
        <f t="shared" si="338"/>
        <v>68.965517241379317</v>
      </c>
      <c r="S3629" t="str">
        <f t="shared" si="339"/>
        <v>theater</v>
      </c>
      <c r="T3629" t="str">
        <f t="shared" si="340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6"/>
        <v>42351.874953703707</v>
      </c>
      <c r="K3630">
        <v>1444852796</v>
      </c>
      <c r="L3630" s="10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41"/>
        <v>0</v>
      </c>
      <c r="R3630" s="6" t="e">
        <f t="shared" si="338"/>
        <v>#DIV/0!</v>
      </c>
      <c r="S3630" t="str">
        <f t="shared" si="339"/>
        <v>theater</v>
      </c>
      <c r="T3630" t="str">
        <f t="shared" si="340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6"/>
        <v>42495.708333333328</v>
      </c>
      <c r="K3631">
        <v>1457403364</v>
      </c>
      <c r="L3631" s="10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41"/>
        <v>1.9999999999999999E-6</v>
      </c>
      <c r="R3631" s="6">
        <f t="shared" si="338"/>
        <v>1</v>
      </c>
      <c r="S3631" t="str">
        <f t="shared" si="339"/>
        <v>theater</v>
      </c>
      <c r="T3631" t="str">
        <f t="shared" si="340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6"/>
        <v>41972.888773148152</v>
      </c>
      <c r="K3632">
        <v>1414700390</v>
      </c>
      <c r="L3632" s="10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41"/>
        <v>3.3333333333333332E-4</v>
      </c>
      <c r="R3632" s="6">
        <f t="shared" si="338"/>
        <v>1</v>
      </c>
      <c r="S3632" t="str">
        <f t="shared" si="339"/>
        <v>theater</v>
      </c>
      <c r="T3632" t="str">
        <f t="shared" si="340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6"/>
        <v>41905.165972222225</v>
      </c>
      <c r="K3633">
        <v>1409335497</v>
      </c>
      <c r="L3633" s="10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41"/>
        <v>0.51023391812865493</v>
      </c>
      <c r="R3633" s="6">
        <f t="shared" si="338"/>
        <v>147.88135593220338</v>
      </c>
      <c r="S3633" t="str">
        <f t="shared" si="339"/>
        <v>theater</v>
      </c>
      <c r="T3633" t="str">
        <f t="shared" si="340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6"/>
        <v>41966.936909722222</v>
      </c>
      <c r="K3634">
        <v>1415053749</v>
      </c>
      <c r="L3634" s="10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41"/>
        <v>0.2</v>
      </c>
      <c r="R3634" s="6">
        <f t="shared" si="338"/>
        <v>100</v>
      </c>
      <c r="S3634" t="str">
        <f t="shared" si="339"/>
        <v>theater</v>
      </c>
      <c r="T3634" t="str">
        <f t="shared" si="340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6"/>
        <v>42693.041666666672</v>
      </c>
      <c r="K3635">
        <v>1475765867</v>
      </c>
      <c r="L3635" s="10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41"/>
        <v>0.35239999999999999</v>
      </c>
      <c r="R3635" s="6">
        <f t="shared" si="338"/>
        <v>56.838709677419352</v>
      </c>
      <c r="S3635" t="str">
        <f t="shared" si="339"/>
        <v>theater</v>
      </c>
      <c r="T3635" t="str">
        <f t="shared" si="340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6"/>
        <v>42749.165972222225</v>
      </c>
      <c r="K3636">
        <v>1480219174</v>
      </c>
      <c r="L3636" s="10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41"/>
        <v>4.2466666666666666E-2</v>
      </c>
      <c r="R3636" s="6">
        <f t="shared" si="338"/>
        <v>176.94444444444446</v>
      </c>
      <c r="S3636" t="str">
        <f t="shared" si="339"/>
        <v>theater</v>
      </c>
      <c r="T3636" t="str">
        <f t="shared" si="340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6"/>
        <v>42480.88282407407</v>
      </c>
      <c r="K3637">
        <v>1458594676</v>
      </c>
      <c r="L3637" s="10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41"/>
        <v>0.36457142857142855</v>
      </c>
      <c r="R3637" s="6">
        <f t="shared" si="338"/>
        <v>127.6</v>
      </c>
      <c r="S3637" t="str">
        <f t="shared" si="339"/>
        <v>theater</v>
      </c>
      <c r="T3637" t="str">
        <f t="shared" si="340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6"/>
        <v>42261.694780092599</v>
      </c>
      <c r="K3638">
        <v>1439224829</v>
      </c>
      <c r="L3638" s="10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41"/>
        <v>0</v>
      </c>
      <c r="R3638" s="6" t="e">
        <f t="shared" si="338"/>
        <v>#DIV/0!</v>
      </c>
      <c r="S3638" t="str">
        <f t="shared" si="339"/>
        <v>theater</v>
      </c>
      <c r="T3638" t="str">
        <f t="shared" si="340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6"/>
        <v>42005.700636574074</v>
      </c>
      <c r="K3639">
        <v>1417538935</v>
      </c>
      <c r="L3639" s="10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41"/>
        <v>0.30866666666666664</v>
      </c>
      <c r="R3639" s="6">
        <f t="shared" si="338"/>
        <v>66.142857142857139</v>
      </c>
      <c r="S3639" t="str">
        <f t="shared" si="339"/>
        <v>theater</v>
      </c>
      <c r="T3639" t="str">
        <f t="shared" si="340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6"/>
        <v>42113.631157407406</v>
      </c>
      <c r="K3640">
        <v>1424275732</v>
      </c>
      <c r="L3640" s="10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41"/>
        <v>6.545454545454546E-2</v>
      </c>
      <c r="R3640" s="6">
        <f t="shared" si="338"/>
        <v>108</v>
      </c>
      <c r="S3640" t="str">
        <f t="shared" si="339"/>
        <v>theater</v>
      </c>
      <c r="T3640" t="str">
        <f t="shared" si="340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6"/>
        <v>42650.632638888885</v>
      </c>
      <c r="K3641">
        <v>1470672906</v>
      </c>
      <c r="L3641" s="10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41"/>
        <v>4.0000000000000003E-5</v>
      </c>
      <c r="R3641" s="6">
        <f t="shared" si="338"/>
        <v>1</v>
      </c>
      <c r="S3641" t="str">
        <f t="shared" si="339"/>
        <v>theater</v>
      </c>
      <c r="T3641" t="str">
        <f t="shared" si="340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6"/>
        <v>42134.781597222223</v>
      </c>
      <c r="K3642">
        <v>1428691530</v>
      </c>
      <c r="L3642" s="10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41"/>
        <v>5.5E-2</v>
      </c>
      <c r="R3642" s="6">
        <f t="shared" si="338"/>
        <v>18.333333333333332</v>
      </c>
      <c r="S3642" t="str">
        <f t="shared" si="339"/>
        <v>theater</v>
      </c>
      <c r="T3642" t="str">
        <f t="shared" si="340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6"/>
        <v>41917.208333333336</v>
      </c>
      <c r="K3643">
        <v>1410966179</v>
      </c>
      <c r="L3643" s="10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41"/>
        <v>0</v>
      </c>
      <c r="R3643" s="6" t="e">
        <f t="shared" si="338"/>
        <v>#DIV/0!</v>
      </c>
      <c r="S3643" t="str">
        <f t="shared" si="339"/>
        <v>theater</v>
      </c>
      <c r="T3643" t="str">
        <f t="shared" si="340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6"/>
        <v>42338.708333333328</v>
      </c>
      <c r="K3644">
        <v>1445369727</v>
      </c>
      <c r="L3644" s="10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41"/>
        <v>2.1428571428571429E-2</v>
      </c>
      <c r="R3644" s="6">
        <f t="shared" si="338"/>
        <v>7.5</v>
      </c>
      <c r="S3644" t="str">
        <f t="shared" si="339"/>
        <v>theater</v>
      </c>
      <c r="T3644" t="str">
        <f t="shared" si="340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6"/>
        <v>42325.185636574075</v>
      </c>
      <c r="K3645">
        <v>1444274839</v>
      </c>
      <c r="L3645" s="10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41"/>
        <v>0</v>
      </c>
      <c r="R3645" s="6" t="e">
        <f t="shared" si="338"/>
        <v>#DIV/0!</v>
      </c>
      <c r="S3645" t="str">
        <f t="shared" si="339"/>
        <v>theater</v>
      </c>
      <c r="T3645" t="str">
        <f t="shared" si="340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6"/>
        <v>42437.207638888889</v>
      </c>
      <c r="K3646">
        <v>1454996887</v>
      </c>
      <c r="L3646" s="10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41"/>
        <v>0.16420000000000001</v>
      </c>
      <c r="R3646" s="6">
        <f t="shared" si="338"/>
        <v>68.416666666666671</v>
      </c>
      <c r="S3646" t="str">
        <f t="shared" si="339"/>
        <v>theater</v>
      </c>
      <c r="T3646" t="str">
        <f t="shared" si="340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6"/>
        <v>42696.012013888889</v>
      </c>
      <c r="K3647">
        <v>1477178238</v>
      </c>
      <c r="L3647" s="10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41"/>
        <v>1E-3</v>
      </c>
      <c r="R3647" s="6">
        <f t="shared" si="338"/>
        <v>1</v>
      </c>
      <c r="S3647" t="str">
        <f t="shared" si="339"/>
        <v>theater</v>
      </c>
      <c r="T3647" t="str">
        <f t="shared" si="340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6"/>
        <v>42171.979166666672</v>
      </c>
      <c r="K3648">
        <v>1431770802</v>
      </c>
      <c r="L3648" s="10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41"/>
        <v>4.8099999999999997E-2</v>
      </c>
      <c r="R3648" s="6">
        <f t="shared" si="338"/>
        <v>60.125</v>
      </c>
      <c r="S3648" t="str">
        <f t="shared" si="339"/>
        <v>theater</v>
      </c>
      <c r="T3648" t="str">
        <f t="shared" si="340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6"/>
        <v>42643.749155092592</v>
      </c>
      <c r="K3649">
        <v>1471370327</v>
      </c>
      <c r="L3649" s="10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41"/>
        <v>0.06</v>
      </c>
      <c r="R3649" s="6">
        <f t="shared" si="338"/>
        <v>15</v>
      </c>
      <c r="S3649" t="str">
        <f t="shared" si="339"/>
        <v>theater</v>
      </c>
      <c r="T3649" t="str">
        <f t="shared" si="340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ref="J3650:J3713" si="342">(((I3650/60)/60)/24)+DATE(1970,1,1)</f>
        <v>41917.292187500003</v>
      </c>
      <c r="K3650">
        <v>1409900445</v>
      </c>
      <c r="L3650" s="10">
        <f t="shared" ref="L3650:L3713" si="343">(((K3650/60)/60)/24)+DATE(1970,1,1)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41"/>
        <v>1.003825</v>
      </c>
      <c r="R3650" s="6">
        <f t="shared" ref="R3650:R3713" si="344">E3650/N3650</f>
        <v>550.04109589041093</v>
      </c>
      <c r="S3650" t="str">
        <f t="shared" ref="S3650:S3713" si="345">LEFT(P3650,SEARCH("/",P3650)-1)</f>
        <v>theater</v>
      </c>
      <c r="T3650" t="str">
        <f t="shared" ref="T3650:T3713" si="346">RIGHT(P3650,LEN(P3650)-SEARCH("/",P3650))</f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si="342"/>
        <v>41806.712893518517</v>
      </c>
      <c r="K3651">
        <v>1400691994</v>
      </c>
      <c r="L3651" s="10">
        <f t="shared" si="343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7">IF(D3651=0,0%,(E3651/D3651))</f>
        <v>1.04</v>
      </c>
      <c r="R3651" s="6">
        <f t="shared" si="344"/>
        <v>97.5</v>
      </c>
      <c r="S3651" t="str">
        <f t="shared" si="345"/>
        <v>theater</v>
      </c>
      <c r="T3651" t="str">
        <f t="shared" si="346"/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2"/>
        <v>42402.478981481487</v>
      </c>
      <c r="K3652">
        <v>1452598184</v>
      </c>
      <c r="L3652" s="10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7"/>
        <v>1</v>
      </c>
      <c r="R3652" s="6">
        <f t="shared" si="344"/>
        <v>29.411764705882351</v>
      </c>
      <c r="S3652" t="str">
        <f t="shared" si="345"/>
        <v>theater</v>
      </c>
      <c r="T3652" t="str">
        <f t="shared" si="346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2"/>
        <v>41861.665972222225</v>
      </c>
      <c r="K3653">
        <v>1404833442</v>
      </c>
      <c r="L3653" s="10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7"/>
        <v>1.04</v>
      </c>
      <c r="R3653" s="6">
        <f t="shared" si="344"/>
        <v>57.777777777777779</v>
      </c>
      <c r="S3653" t="str">
        <f t="shared" si="345"/>
        <v>theater</v>
      </c>
      <c r="T3653" t="str">
        <f t="shared" si="346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2"/>
        <v>42607.165972222225</v>
      </c>
      <c r="K3654">
        <v>1471188502</v>
      </c>
      <c r="L3654" s="10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7"/>
        <v>2.5066666666666668</v>
      </c>
      <c r="R3654" s="6">
        <f t="shared" si="344"/>
        <v>44.235294117647058</v>
      </c>
      <c r="S3654" t="str">
        <f t="shared" si="345"/>
        <v>theater</v>
      </c>
      <c r="T3654" t="str">
        <f t="shared" si="346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2"/>
        <v>42221.363506944443</v>
      </c>
      <c r="K3655">
        <v>1436172207</v>
      </c>
      <c r="L3655" s="10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7"/>
        <v>1.0049999999999999</v>
      </c>
      <c r="R3655" s="6">
        <f t="shared" si="344"/>
        <v>60.909090909090907</v>
      </c>
      <c r="S3655" t="str">
        <f t="shared" si="345"/>
        <v>theater</v>
      </c>
      <c r="T3655" t="str">
        <f t="shared" si="346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2"/>
        <v>42463.708333333328</v>
      </c>
      <c r="K3656">
        <v>1457690386</v>
      </c>
      <c r="L3656" s="10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7"/>
        <v>1.744</v>
      </c>
      <c r="R3656" s="6">
        <f t="shared" si="344"/>
        <v>68.84210526315789</v>
      </c>
      <c r="S3656" t="str">
        <f t="shared" si="345"/>
        <v>theater</v>
      </c>
      <c r="T3656" t="str">
        <f t="shared" si="346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2"/>
        <v>42203.290972222225</v>
      </c>
      <c r="K3657">
        <v>1434654998</v>
      </c>
      <c r="L3657" s="10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7"/>
        <v>1.1626000000000001</v>
      </c>
      <c r="R3657" s="6">
        <f t="shared" si="344"/>
        <v>73.582278481012665</v>
      </c>
      <c r="S3657" t="str">
        <f t="shared" si="345"/>
        <v>theater</v>
      </c>
      <c r="T3657" t="str">
        <f t="shared" si="346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2"/>
        <v>42767.957638888889</v>
      </c>
      <c r="K3658">
        <v>1483393836</v>
      </c>
      <c r="L3658" s="10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7"/>
        <v>1.0582</v>
      </c>
      <c r="R3658" s="6">
        <f t="shared" si="344"/>
        <v>115.02173913043478</v>
      </c>
      <c r="S3658" t="str">
        <f t="shared" si="345"/>
        <v>theater</v>
      </c>
      <c r="T3658" t="str">
        <f t="shared" si="346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2"/>
        <v>42522.904166666667</v>
      </c>
      <c r="K3659">
        <v>1462806419</v>
      </c>
      <c r="L3659" s="10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7"/>
        <v>1.1074999999999999</v>
      </c>
      <c r="R3659" s="6">
        <f t="shared" si="344"/>
        <v>110.75</v>
      </c>
      <c r="S3659" t="str">
        <f t="shared" si="345"/>
        <v>theater</v>
      </c>
      <c r="T3659" t="str">
        <f t="shared" si="346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2"/>
        <v>41822.165972222225</v>
      </c>
      <c r="K3660">
        <v>1400272580</v>
      </c>
      <c r="L3660" s="10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7"/>
        <v>1.0066666666666666</v>
      </c>
      <c r="R3660" s="6">
        <f t="shared" si="344"/>
        <v>75.5</v>
      </c>
      <c r="S3660" t="str">
        <f t="shared" si="345"/>
        <v>theater</v>
      </c>
      <c r="T3660" t="str">
        <f t="shared" si="346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2"/>
        <v>42082.610416666663</v>
      </c>
      <c r="K3661">
        <v>1424414350</v>
      </c>
      <c r="L3661" s="10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7"/>
        <v>1.0203333333333333</v>
      </c>
      <c r="R3661" s="6">
        <f t="shared" si="344"/>
        <v>235.46153846153845</v>
      </c>
      <c r="S3661" t="str">
        <f t="shared" si="345"/>
        <v>theater</v>
      </c>
      <c r="T3661" t="str">
        <f t="shared" si="346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2"/>
        <v>41996.881076388891</v>
      </c>
      <c r="K3662">
        <v>1417208925</v>
      </c>
      <c r="L3662" s="10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7"/>
        <v>1</v>
      </c>
      <c r="R3662" s="6">
        <f t="shared" si="344"/>
        <v>11.363636363636363</v>
      </c>
      <c r="S3662" t="str">
        <f t="shared" si="345"/>
        <v>theater</v>
      </c>
      <c r="T3662" t="str">
        <f t="shared" si="346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2"/>
        <v>42470.166666666672</v>
      </c>
      <c r="K3663">
        <v>1458336672</v>
      </c>
      <c r="L3663" s="10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7"/>
        <v>1.1100000000000001</v>
      </c>
      <c r="R3663" s="6">
        <f t="shared" si="344"/>
        <v>92.5</v>
      </c>
      <c r="S3663" t="str">
        <f t="shared" si="345"/>
        <v>theater</v>
      </c>
      <c r="T3663" t="str">
        <f t="shared" si="346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2"/>
        <v>42094.178402777776</v>
      </c>
      <c r="K3664">
        <v>1425187014</v>
      </c>
      <c r="L3664" s="10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7"/>
        <v>1.0142500000000001</v>
      </c>
      <c r="R3664" s="6">
        <f t="shared" si="344"/>
        <v>202.85</v>
      </c>
      <c r="S3664" t="str">
        <f t="shared" si="345"/>
        <v>theater</v>
      </c>
      <c r="T3664" t="str">
        <f t="shared" si="346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2"/>
        <v>42725.493402777778</v>
      </c>
      <c r="K3665">
        <v>1477133430</v>
      </c>
      <c r="L3665" s="10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7"/>
        <v>1.04</v>
      </c>
      <c r="R3665" s="6">
        <f t="shared" si="344"/>
        <v>26</v>
      </c>
      <c r="S3665" t="str">
        <f t="shared" si="345"/>
        <v>theater</v>
      </c>
      <c r="T3665" t="str">
        <f t="shared" si="346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2"/>
        <v>42537.248715277776</v>
      </c>
      <c r="K3666">
        <v>1464847089</v>
      </c>
      <c r="L3666" s="10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7"/>
        <v>1.09375</v>
      </c>
      <c r="R3666" s="6">
        <f t="shared" si="344"/>
        <v>46.05263157894737</v>
      </c>
      <c r="S3666" t="str">
        <f t="shared" si="345"/>
        <v>theater</v>
      </c>
      <c r="T3666" t="str">
        <f t="shared" si="346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2"/>
        <v>42305.829166666663</v>
      </c>
      <c r="K3667">
        <v>1445109822</v>
      </c>
      <c r="L3667" s="10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7"/>
        <v>1.1516129032258065</v>
      </c>
      <c r="R3667" s="6">
        <f t="shared" si="344"/>
        <v>51</v>
      </c>
      <c r="S3667" t="str">
        <f t="shared" si="345"/>
        <v>theater</v>
      </c>
      <c r="T3667" t="str">
        <f t="shared" si="346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2"/>
        <v>41844.291666666664</v>
      </c>
      <c r="K3668">
        <v>1404337382</v>
      </c>
      <c r="L3668" s="10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7"/>
        <v>1</v>
      </c>
      <c r="R3668" s="6">
        <f t="shared" si="344"/>
        <v>31.578947368421051</v>
      </c>
      <c r="S3668" t="str">
        <f t="shared" si="345"/>
        <v>theater</v>
      </c>
      <c r="T3668" t="str">
        <f t="shared" si="346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2"/>
        <v>42203.970127314817</v>
      </c>
      <c r="K3669">
        <v>1434669419</v>
      </c>
      <c r="L3669" s="10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7"/>
        <v>1.0317033333333334</v>
      </c>
      <c r="R3669" s="6">
        <f t="shared" si="344"/>
        <v>53.363965517241382</v>
      </c>
      <c r="S3669" t="str">
        <f t="shared" si="345"/>
        <v>theater</v>
      </c>
      <c r="T3669" t="str">
        <f t="shared" si="346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2"/>
        <v>42208.772916666669</v>
      </c>
      <c r="K3670">
        <v>1435670452</v>
      </c>
      <c r="L3670" s="10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7"/>
        <v>1.0349999999999999</v>
      </c>
      <c r="R3670" s="6">
        <f t="shared" si="344"/>
        <v>36.964285714285715</v>
      </c>
      <c r="S3670" t="str">
        <f t="shared" si="345"/>
        <v>theater</v>
      </c>
      <c r="T3670" t="str">
        <f t="shared" si="346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2"/>
        <v>42166.675196759257</v>
      </c>
      <c r="K3671">
        <v>1431447137</v>
      </c>
      <c r="L3671" s="10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7"/>
        <v>1.3819999999999999</v>
      </c>
      <c r="R3671" s="6">
        <f t="shared" si="344"/>
        <v>81.294117647058826</v>
      </c>
      <c r="S3671" t="str">
        <f t="shared" si="345"/>
        <v>theater</v>
      </c>
      <c r="T3671" t="str">
        <f t="shared" si="346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2"/>
        <v>42155.958333333328</v>
      </c>
      <c r="K3672">
        <v>1431951611</v>
      </c>
      <c r="L3672" s="10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7"/>
        <v>1.0954545454545455</v>
      </c>
      <c r="R3672" s="6">
        <f t="shared" si="344"/>
        <v>20.083333333333332</v>
      </c>
      <c r="S3672" t="str">
        <f t="shared" si="345"/>
        <v>theater</v>
      </c>
      <c r="T3672" t="str">
        <f t="shared" si="346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2"/>
        <v>41841.165972222225</v>
      </c>
      <c r="K3673">
        <v>1404140667</v>
      </c>
      <c r="L3673" s="10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7"/>
        <v>1.0085714285714287</v>
      </c>
      <c r="R3673" s="6">
        <f t="shared" si="344"/>
        <v>88.25</v>
      </c>
      <c r="S3673" t="str">
        <f t="shared" si="345"/>
        <v>theater</v>
      </c>
      <c r="T3673" t="str">
        <f t="shared" si="346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2"/>
        <v>41908.946574074071</v>
      </c>
      <c r="K3674">
        <v>1409179384</v>
      </c>
      <c r="L3674" s="10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7"/>
        <v>1.0153333333333334</v>
      </c>
      <c r="R3674" s="6">
        <f t="shared" si="344"/>
        <v>53.438596491228068</v>
      </c>
      <c r="S3674" t="str">
        <f t="shared" si="345"/>
        <v>theater</v>
      </c>
      <c r="T3674" t="str">
        <f t="shared" si="346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2"/>
        <v>41948.536111111112</v>
      </c>
      <c r="K3675">
        <v>1412233497</v>
      </c>
      <c r="L3675" s="10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7"/>
        <v>1.13625</v>
      </c>
      <c r="R3675" s="6">
        <f t="shared" si="344"/>
        <v>39.868421052631582</v>
      </c>
      <c r="S3675" t="str">
        <f t="shared" si="345"/>
        <v>theater</v>
      </c>
      <c r="T3675" t="str">
        <f t="shared" si="346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2"/>
        <v>42616.873020833329</v>
      </c>
      <c r="K3676">
        <v>1467752229</v>
      </c>
      <c r="L3676" s="10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7"/>
        <v>1</v>
      </c>
      <c r="R3676" s="6">
        <f t="shared" si="344"/>
        <v>145.16129032258064</v>
      </c>
      <c r="S3676" t="str">
        <f t="shared" si="345"/>
        <v>theater</v>
      </c>
      <c r="T3676" t="str">
        <f t="shared" si="346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2"/>
        <v>42505.958333333328</v>
      </c>
      <c r="K3677">
        <v>1462285182</v>
      </c>
      <c r="L3677" s="10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7"/>
        <v>1.4</v>
      </c>
      <c r="R3677" s="6">
        <f t="shared" si="344"/>
        <v>23.333333333333332</v>
      </c>
      <c r="S3677" t="str">
        <f t="shared" si="345"/>
        <v>theater</v>
      </c>
      <c r="T3677" t="str">
        <f t="shared" si="346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2"/>
        <v>41894.815787037034</v>
      </c>
      <c r="K3678">
        <v>1408995284</v>
      </c>
      <c r="L3678" s="10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7"/>
        <v>1.2875000000000001</v>
      </c>
      <c r="R3678" s="6">
        <f t="shared" si="344"/>
        <v>64.375</v>
      </c>
      <c r="S3678" t="str">
        <f t="shared" si="345"/>
        <v>theater</v>
      </c>
      <c r="T3678" t="str">
        <f t="shared" si="346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2"/>
        <v>41823.165972222225</v>
      </c>
      <c r="K3679">
        <v>1402580818</v>
      </c>
      <c r="L3679" s="10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7"/>
        <v>1.0290416666666666</v>
      </c>
      <c r="R3679" s="6">
        <f t="shared" si="344"/>
        <v>62.052763819095475</v>
      </c>
      <c r="S3679" t="str">
        <f t="shared" si="345"/>
        <v>theater</v>
      </c>
      <c r="T3679" t="str">
        <f t="shared" si="346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2"/>
        <v>42155.531226851846</v>
      </c>
      <c r="K3680">
        <v>1430052298</v>
      </c>
      <c r="L3680" s="10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7"/>
        <v>1.0249999999999999</v>
      </c>
      <c r="R3680" s="6">
        <f t="shared" si="344"/>
        <v>66.129032258064512</v>
      </c>
      <c r="S3680" t="str">
        <f t="shared" si="345"/>
        <v>theater</v>
      </c>
      <c r="T3680" t="str">
        <f t="shared" si="346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2"/>
        <v>41821.207638888889</v>
      </c>
      <c r="K3681">
        <v>1401214581</v>
      </c>
      <c r="L3681" s="10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7"/>
        <v>1.101</v>
      </c>
      <c r="R3681" s="6">
        <f t="shared" si="344"/>
        <v>73.400000000000006</v>
      </c>
      <c r="S3681" t="str">
        <f t="shared" si="345"/>
        <v>theater</v>
      </c>
      <c r="T3681" t="str">
        <f t="shared" si="346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2"/>
        <v>42648.454097222217</v>
      </c>
      <c r="K3682">
        <v>1473850434</v>
      </c>
      <c r="L3682" s="10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7"/>
        <v>1.1276666666666666</v>
      </c>
      <c r="R3682" s="6">
        <f t="shared" si="344"/>
        <v>99.5</v>
      </c>
      <c r="S3682" t="str">
        <f t="shared" si="345"/>
        <v>theater</v>
      </c>
      <c r="T3682" t="str">
        <f t="shared" si="346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2"/>
        <v>42384.651504629626</v>
      </c>
      <c r="K3683">
        <v>1452008290</v>
      </c>
      <c r="L3683" s="10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7"/>
        <v>1.119</v>
      </c>
      <c r="R3683" s="6">
        <f t="shared" si="344"/>
        <v>62.166666666666664</v>
      </c>
      <c r="S3683" t="str">
        <f t="shared" si="345"/>
        <v>theater</v>
      </c>
      <c r="T3683" t="str">
        <f t="shared" si="346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2"/>
        <v>41806.290972222225</v>
      </c>
      <c r="K3684">
        <v>1399998418</v>
      </c>
      <c r="L3684" s="10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7"/>
        <v>1.3919999999999999</v>
      </c>
      <c r="R3684" s="6">
        <f t="shared" si="344"/>
        <v>62.328358208955223</v>
      </c>
      <c r="S3684" t="str">
        <f t="shared" si="345"/>
        <v>theater</v>
      </c>
      <c r="T3684" t="str">
        <f t="shared" si="346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2"/>
        <v>42663.116851851853</v>
      </c>
      <c r="K3685">
        <v>1474339696</v>
      </c>
      <c r="L3685" s="10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7"/>
        <v>1.1085714285714285</v>
      </c>
      <c r="R3685" s="6">
        <f t="shared" si="344"/>
        <v>58.787878787878789</v>
      </c>
      <c r="S3685" t="str">
        <f t="shared" si="345"/>
        <v>theater</v>
      </c>
      <c r="T3685" t="str">
        <f t="shared" si="346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2"/>
        <v>42249.180393518516</v>
      </c>
      <c r="K3686">
        <v>1438575586</v>
      </c>
      <c r="L3686" s="10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7"/>
        <v>1.3906666666666667</v>
      </c>
      <c r="R3686" s="6">
        <f t="shared" si="344"/>
        <v>45.347826086956523</v>
      </c>
      <c r="S3686" t="str">
        <f t="shared" si="345"/>
        <v>theater</v>
      </c>
      <c r="T3686" t="str">
        <f t="shared" si="346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2"/>
        <v>41778.875</v>
      </c>
      <c r="K3687">
        <v>1398348859</v>
      </c>
      <c r="L3687" s="10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7"/>
        <v>1.0569999999999999</v>
      </c>
      <c r="R3687" s="6">
        <f t="shared" si="344"/>
        <v>41.944444444444443</v>
      </c>
      <c r="S3687" t="str">
        <f t="shared" si="345"/>
        <v>theater</v>
      </c>
      <c r="T3687" t="str">
        <f t="shared" si="346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2"/>
        <v>42245.165972222225</v>
      </c>
      <c r="K3688">
        <v>1439567660</v>
      </c>
      <c r="L3688" s="10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7"/>
        <v>1.0142857142857142</v>
      </c>
      <c r="R3688" s="6">
        <f t="shared" si="344"/>
        <v>59.166666666666664</v>
      </c>
      <c r="S3688" t="str">
        <f t="shared" si="345"/>
        <v>theater</v>
      </c>
      <c r="T3688" t="str">
        <f t="shared" si="346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2"/>
        <v>41817.218229166669</v>
      </c>
      <c r="K3689">
        <v>1401254055</v>
      </c>
      <c r="L3689" s="10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7"/>
        <v>1.0024500000000001</v>
      </c>
      <c r="R3689" s="6">
        <f t="shared" si="344"/>
        <v>200.49</v>
      </c>
      <c r="S3689" t="str">
        <f t="shared" si="345"/>
        <v>theater</v>
      </c>
      <c r="T3689" t="str">
        <f t="shared" si="346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2"/>
        <v>41859.787083333329</v>
      </c>
      <c r="K3690">
        <v>1404932004</v>
      </c>
      <c r="L3690" s="10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7"/>
        <v>1.0916666666666666</v>
      </c>
      <c r="R3690" s="6">
        <f t="shared" si="344"/>
        <v>83.974358974358978</v>
      </c>
      <c r="S3690" t="str">
        <f t="shared" si="345"/>
        <v>theater</v>
      </c>
      <c r="T3690" t="str">
        <f t="shared" si="346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2"/>
        <v>42176.934027777781</v>
      </c>
      <c r="K3691">
        <v>1432410639</v>
      </c>
      <c r="L3691" s="10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7"/>
        <v>1.1833333333333333</v>
      </c>
      <c r="R3691" s="6">
        <f t="shared" si="344"/>
        <v>57.258064516129032</v>
      </c>
      <c r="S3691" t="str">
        <f t="shared" si="345"/>
        <v>theater</v>
      </c>
      <c r="T3691" t="str">
        <f t="shared" si="346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2"/>
        <v>41970.639849537038</v>
      </c>
      <c r="K3692">
        <v>1414506083</v>
      </c>
      <c r="L3692" s="10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7"/>
        <v>1.2</v>
      </c>
      <c r="R3692" s="6">
        <f t="shared" si="344"/>
        <v>58.064516129032256</v>
      </c>
      <c r="S3692" t="str">
        <f t="shared" si="345"/>
        <v>theater</v>
      </c>
      <c r="T3692" t="str">
        <f t="shared" si="346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2"/>
        <v>42065.207638888889</v>
      </c>
      <c r="K3693">
        <v>1421426929</v>
      </c>
      <c r="L3693" s="10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7"/>
        <v>1.2796000000000001</v>
      </c>
      <c r="R3693" s="6">
        <f t="shared" si="344"/>
        <v>186.80291970802921</v>
      </c>
      <c r="S3693" t="str">
        <f t="shared" si="345"/>
        <v>theater</v>
      </c>
      <c r="T3693" t="str">
        <f t="shared" si="346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2"/>
        <v>41901</v>
      </c>
      <c r="K3694">
        <v>1410304179</v>
      </c>
      <c r="L3694" s="10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7"/>
        <v>1.26</v>
      </c>
      <c r="R3694" s="6">
        <f t="shared" si="344"/>
        <v>74.117647058823536</v>
      </c>
      <c r="S3694" t="str">
        <f t="shared" si="345"/>
        <v>theater</v>
      </c>
      <c r="T3694" t="str">
        <f t="shared" si="346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2"/>
        <v>42338.9375</v>
      </c>
      <c r="K3695">
        <v>1446352529</v>
      </c>
      <c r="L3695" s="10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7"/>
        <v>1.2912912912912913</v>
      </c>
      <c r="R3695" s="6">
        <f t="shared" si="344"/>
        <v>30.714285714285715</v>
      </c>
      <c r="S3695" t="str">
        <f t="shared" si="345"/>
        <v>theater</v>
      </c>
      <c r="T3695" t="str">
        <f t="shared" si="346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2"/>
        <v>42527.083333333328</v>
      </c>
      <c r="K3696">
        <v>1461985967</v>
      </c>
      <c r="L3696" s="10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7"/>
        <v>1.0742857142857143</v>
      </c>
      <c r="R3696" s="6">
        <f t="shared" si="344"/>
        <v>62.666666666666664</v>
      </c>
      <c r="S3696" t="str">
        <f t="shared" si="345"/>
        <v>theater</v>
      </c>
      <c r="T3696" t="str">
        <f t="shared" si="346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2"/>
        <v>42015.870486111111</v>
      </c>
      <c r="K3697">
        <v>1419281610</v>
      </c>
      <c r="L3697" s="10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7"/>
        <v>1.00125</v>
      </c>
      <c r="R3697" s="6">
        <f t="shared" si="344"/>
        <v>121.36363636363636</v>
      </c>
      <c r="S3697" t="str">
        <f t="shared" si="345"/>
        <v>theater</v>
      </c>
      <c r="T3697" t="str">
        <f t="shared" si="346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2"/>
        <v>42048.617083333331</v>
      </c>
      <c r="K3698">
        <v>1418654916</v>
      </c>
      <c r="L3698" s="10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7"/>
        <v>1.55</v>
      </c>
      <c r="R3698" s="6">
        <f t="shared" si="344"/>
        <v>39.743589743589745</v>
      </c>
      <c r="S3698" t="str">
        <f t="shared" si="345"/>
        <v>theater</v>
      </c>
      <c r="T3698" t="str">
        <f t="shared" si="346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2"/>
        <v>42500.465833333335</v>
      </c>
      <c r="K3699">
        <v>1461064248</v>
      </c>
      <c r="L3699" s="10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7"/>
        <v>1.08</v>
      </c>
      <c r="R3699" s="6">
        <f t="shared" si="344"/>
        <v>72</v>
      </c>
      <c r="S3699" t="str">
        <f t="shared" si="345"/>
        <v>theater</v>
      </c>
      <c r="T3699" t="str">
        <f t="shared" si="346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2"/>
        <v>42431.806562500002</v>
      </c>
      <c r="K3700">
        <v>1454354487</v>
      </c>
      <c r="L3700" s="10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7"/>
        <v>1.1052</v>
      </c>
      <c r="R3700" s="6">
        <f t="shared" si="344"/>
        <v>40.632352941176471</v>
      </c>
      <c r="S3700" t="str">
        <f t="shared" si="345"/>
        <v>theater</v>
      </c>
      <c r="T3700" t="str">
        <f t="shared" si="346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2"/>
        <v>41927.602037037039</v>
      </c>
      <c r="K3701">
        <v>1410791216</v>
      </c>
      <c r="L3701" s="10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7"/>
        <v>1.008</v>
      </c>
      <c r="R3701" s="6">
        <f t="shared" si="344"/>
        <v>63</v>
      </c>
      <c r="S3701" t="str">
        <f t="shared" si="345"/>
        <v>theater</v>
      </c>
      <c r="T3701" t="str">
        <f t="shared" si="346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2"/>
        <v>41912.666666666664</v>
      </c>
      <c r="K3702">
        <v>1409493800</v>
      </c>
      <c r="L3702" s="10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7"/>
        <v>1.212</v>
      </c>
      <c r="R3702" s="6">
        <f t="shared" si="344"/>
        <v>33.666666666666664</v>
      </c>
      <c r="S3702" t="str">
        <f t="shared" si="345"/>
        <v>theater</v>
      </c>
      <c r="T3702" t="str">
        <f t="shared" si="346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2"/>
        <v>42159.541585648149</v>
      </c>
      <c r="K3703">
        <v>1430830793</v>
      </c>
      <c r="L3703" s="10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7"/>
        <v>1.0033333333333334</v>
      </c>
      <c r="R3703" s="6">
        <f t="shared" si="344"/>
        <v>38.589743589743591</v>
      </c>
      <c r="S3703" t="str">
        <f t="shared" si="345"/>
        <v>theater</v>
      </c>
      <c r="T3703" t="str">
        <f t="shared" si="346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2"/>
        <v>42561.957638888889</v>
      </c>
      <c r="K3704">
        <v>1464958484</v>
      </c>
      <c r="L3704" s="10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7"/>
        <v>1.0916666666666666</v>
      </c>
      <c r="R3704" s="6">
        <f t="shared" si="344"/>
        <v>155.95238095238096</v>
      </c>
      <c r="S3704" t="str">
        <f t="shared" si="345"/>
        <v>theater</v>
      </c>
      <c r="T3704" t="str">
        <f t="shared" si="346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2"/>
        <v>42595.290972222225</v>
      </c>
      <c r="K3705">
        <v>1467720388</v>
      </c>
      <c r="L3705" s="10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7"/>
        <v>1.2342857142857142</v>
      </c>
      <c r="R3705" s="6">
        <f t="shared" si="344"/>
        <v>43.2</v>
      </c>
      <c r="S3705" t="str">
        <f t="shared" si="345"/>
        <v>theater</v>
      </c>
      <c r="T3705" t="str">
        <f t="shared" si="346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2"/>
        <v>42521.689745370371</v>
      </c>
      <c r="K3706">
        <v>1459528394</v>
      </c>
      <c r="L3706" s="10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7"/>
        <v>1.3633666666666666</v>
      </c>
      <c r="R3706" s="6">
        <f t="shared" si="344"/>
        <v>15.148518518518518</v>
      </c>
      <c r="S3706" t="str">
        <f t="shared" si="345"/>
        <v>theater</v>
      </c>
      <c r="T3706" t="str">
        <f t="shared" si="346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2"/>
        <v>41813.75</v>
      </c>
      <c r="K3707">
        <v>1401714114</v>
      </c>
      <c r="L3707" s="10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7"/>
        <v>1.0346657233816767</v>
      </c>
      <c r="R3707" s="6">
        <f t="shared" si="344"/>
        <v>83.571428571428569</v>
      </c>
      <c r="S3707" t="str">
        <f t="shared" si="345"/>
        <v>theater</v>
      </c>
      <c r="T3707" t="str">
        <f t="shared" si="346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2"/>
        <v>41894.913761574076</v>
      </c>
      <c r="K3708">
        <v>1409262949</v>
      </c>
      <c r="L3708" s="10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7"/>
        <v>1.2133333333333334</v>
      </c>
      <c r="R3708" s="6">
        <f t="shared" si="344"/>
        <v>140</v>
      </c>
      <c r="S3708" t="str">
        <f t="shared" si="345"/>
        <v>theater</v>
      </c>
      <c r="T3708" t="str">
        <f t="shared" si="346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2"/>
        <v>42573.226388888885</v>
      </c>
      <c r="K3709">
        <v>1467335378</v>
      </c>
      <c r="L3709" s="10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7"/>
        <v>1.86</v>
      </c>
      <c r="R3709" s="6">
        <f t="shared" si="344"/>
        <v>80.869565217391298</v>
      </c>
      <c r="S3709" t="str">
        <f t="shared" si="345"/>
        <v>theater</v>
      </c>
      <c r="T3709" t="str">
        <f t="shared" si="346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2"/>
        <v>41824.142199074071</v>
      </c>
      <c r="K3710">
        <v>1403234686</v>
      </c>
      <c r="L3710" s="10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7"/>
        <v>3</v>
      </c>
      <c r="R3710" s="6">
        <f t="shared" si="344"/>
        <v>53.846153846153847</v>
      </c>
      <c r="S3710" t="str">
        <f t="shared" si="345"/>
        <v>theater</v>
      </c>
      <c r="T3710" t="str">
        <f t="shared" si="346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2"/>
        <v>41815.707708333335</v>
      </c>
      <c r="K3711">
        <v>1401123546</v>
      </c>
      <c r="L3711" s="10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7"/>
        <v>1.0825</v>
      </c>
      <c r="R3711" s="6">
        <f t="shared" si="344"/>
        <v>30.928571428571427</v>
      </c>
      <c r="S3711" t="str">
        <f t="shared" si="345"/>
        <v>theater</v>
      </c>
      <c r="T3711" t="str">
        <f t="shared" si="346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2"/>
        <v>42097.576249999998</v>
      </c>
      <c r="K3712">
        <v>1425908988</v>
      </c>
      <c r="L3712" s="10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7"/>
        <v>1.4115384615384616</v>
      </c>
      <c r="R3712" s="6">
        <f t="shared" si="344"/>
        <v>67.962962962962962</v>
      </c>
      <c r="S3712" t="str">
        <f t="shared" si="345"/>
        <v>theater</v>
      </c>
      <c r="T3712" t="str">
        <f t="shared" si="346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2"/>
        <v>41805.666666666664</v>
      </c>
      <c r="K3713">
        <v>1400606573</v>
      </c>
      <c r="L3713" s="10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7"/>
        <v>1.1399999999999999</v>
      </c>
      <c r="R3713" s="6">
        <f t="shared" si="344"/>
        <v>27.142857142857142</v>
      </c>
      <c r="S3713" t="str">
        <f t="shared" si="345"/>
        <v>theater</v>
      </c>
      <c r="T3713" t="str">
        <f t="shared" si="346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ref="J3714:J3777" si="348">(((I3714/60)/60)/24)+DATE(1970,1,1)</f>
        <v>42155.290972222225</v>
      </c>
      <c r="K3714">
        <v>1431230867</v>
      </c>
      <c r="L3714" s="10">
        <f t="shared" ref="L3714:L3777" si="349">(((K3714/60)/60)/24)+DATE(1970,1,1)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7"/>
        <v>1.5373333333333334</v>
      </c>
      <c r="R3714" s="6">
        <f t="shared" ref="R3714:R3777" si="350">E3714/N3714</f>
        <v>110.86538461538461</v>
      </c>
      <c r="S3714" t="str">
        <f t="shared" ref="S3714:S3777" si="351">LEFT(P3714,SEARCH("/",P3714)-1)</f>
        <v>theater</v>
      </c>
      <c r="T3714" t="str">
        <f t="shared" ref="T3714:T3777" si="352">RIGHT(P3714,LEN(P3714)-SEARCH("/",P3714))</f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si="348"/>
        <v>42525.738032407404</v>
      </c>
      <c r="K3715">
        <v>1463334166</v>
      </c>
      <c r="L3715" s="10">
        <f t="shared" si="349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3">IF(D3715=0,0%,(E3715/D3715))</f>
        <v>1.0149999999999999</v>
      </c>
      <c r="R3715" s="6">
        <f t="shared" si="350"/>
        <v>106.84210526315789</v>
      </c>
      <c r="S3715" t="str">
        <f t="shared" si="351"/>
        <v>theater</v>
      </c>
      <c r="T3715" t="str">
        <f t="shared" si="352"/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48"/>
        <v>42150.165972222225</v>
      </c>
      <c r="K3716">
        <v>1429881667</v>
      </c>
      <c r="L3716" s="10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3"/>
        <v>1.0235000000000001</v>
      </c>
      <c r="R3716" s="6">
        <f t="shared" si="350"/>
        <v>105.51546391752578</v>
      </c>
      <c r="S3716" t="str">
        <f t="shared" si="351"/>
        <v>theater</v>
      </c>
      <c r="T3716" t="str">
        <f t="shared" si="352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48"/>
        <v>42094.536111111112</v>
      </c>
      <c r="K3717">
        <v>1422834819</v>
      </c>
      <c r="L3717" s="10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3"/>
        <v>1.0257142857142858</v>
      </c>
      <c r="R3717" s="6">
        <f t="shared" si="350"/>
        <v>132.96296296296296</v>
      </c>
      <c r="S3717" t="str">
        <f t="shared" si="351"/>
        <v>theater</v>
      </c>
      <c r="T3717" t="str">
        <f t="shared" si="352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48"/>
        <v>42390.887835648144</v>
      </c>
      <c r="K3718">
        <v>1450819109</v>
      </c>
      <c r="L3718" s="10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3"/>
        <v>1.5575000000000001</v>
      </c>
      <c r="R3718" s="6">
        <f t="shared" si="350"/>
        <v>51.916666666666664</v>
      </c>
      <c r="S3718" t="str">
        <f t="shared" si="351"/>
        <v>theater</v>
      </c>
      <c r="T3718" t="str">
        <f t="shared" si="352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48"/>
        <v>42133.866307870368</v>
      </c>
      <c r="K3719">
        <v>1428526049</v>
      </c>
      <c r="L3719" s="10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3"/>
        <v>1.0075000000000001</v>
      </c>
      <c r="R3719" s="6">
        <f t="shared" si="350"/>
        <v>310</v>
      </c>
      <c r="S3719" t="str">
        <f t="shared" si="351"/>
        <v>theater</v>
      </c>
      <c r="T3719" t="str">
        <f t="shared" si="352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48"/>
        <v>42062.716145833328</v>
      </c>
      <c r="K3720">
        <v>1422465075</v>
      </c>
      <c r="L3720" s="10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3"/>
        <v>2.3940000000000001</v>
      </c>
      <c r="R3720" s="6">
        <f t="shared" si="350"/>
        <v>26.021739130434781</v>
      </c>
      <c r="S3720" t="str">
        <f t="shared" si="351"/>
        <v>theater</v>
      </c>
      <c r="T3720" t="str">
        <f t="shared" si="352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48"/>
        <v>42177.729930555557</v>
      </c>
      <c r="K3721">
        <v>1432402266</v>
      </c>
      <c r="L3721" s="10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3"/>
        <v>2.1</v>
      </c>
      <c r="R3721" s="6">
        <f t="shared" si="350"/>
        <v>105</v>
      </c>
      <c r="S3721" t="str">
        <f t="shared" si="351"/>
        <v>theater</v>
      </c>
      <c r="T3721" t="str">
        <f t="shared" si="352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48"/>
        <v>42187.993125000001</v>
      </c>
      <c r="K3722">
        <v>1433980206</v>
      </c>
      <c r="L3722" s="10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3"/>
        <v>1.0451515151515152</v>
      </c>
      <c r="R3722" s="6">
        <f t="shared" si="350"/>
        <v>86.224999999999994</v>
      </c>
      <c r="S3722" t="str">
        <f t="shared" si="351"/>
        <v>theater</v>
      </c>
      <c r="T3722" t="str">
        <f t="shared" si="352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48"/>
        <v>41948.977824074071</v>
      </c>
      <c r="K3723">
        <v>1413412084</v>
      </c>
      <c r="L3723" s="10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3"/>
        <v>1.008</v>
      </c>
      <c r="R3723" s="6">
        <f t="shared" si="350"/>
        <v>114.54545454545455</v>
      </c>
      <c r="S3723" t="str">
        <f t="shared" si="351"/>
        <v>theater</v>
      </c>
      <c r="T3723" t="str">
        <f t="shared" si="352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48"/>
        <v>42411.957638888889</v>
      </c>
      <c r="K3724">
        <v>1452614847</v>
      </c>
      <c r="L3724" s="10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3"/>
        <v>1.1120000000000001</v>
      </c>
      <c r="R3724" s="6">
        <f t="shared" si="350"/>
        <v>47.657142857142858</v>
      </c>
      <c r="S3724" t="str">
        <f t="shared" si="351"/>
        <v>theater</v>
      </c>
      <c r="T3724" t="str">
        <f t="shared" si="352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48"/>
        <v>41973.794699074075</v>
      </c>
      <c r="K3725">
        <v>1414778662</v>
      </c>
      <c r="L3725" s="10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3"/>
        <v>1.0204444444444445</v>
      </c>
      <c r="R3725" s="6">
        <f t="shared" si="350"/>
        <v>72.888888888888886</v>
      </c>
      <c r="S3725" t="str">
        <f t="shared" si="351"/>
        <v>theater</v>
      </c>
      <c r="T3725" t="str">
        <f t="shared" si="352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48"/>
        <v>42494.958333333328</v>
      </c>
      <c r="K3726">
        <v>1459856860</v>
      </c>
      <c r="L3726" s="10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3"/>
        <v>1.0254767441860466</v>
      </c>
      <c r="R3726" s="6">
        <f t="shared" si="350"/>
        <v>49.545505617977533</v>
      </c>
      <c r="S3726" t="str">
        <f t="shared" si="351"/>
        <v>theater</v>
      </c>
      <c r="T3726" t="str">
        <f t="shared" si="352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48"/>
        <v>42418.895833333328</v>
      </c>
      <c r="K3727">
        <v>1454366467</v>
      </c>
      <c r="L3727" s="10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3"/>
        <v>1.27</v>
      </c>
      <c r="R3727" s="6">
        <f t="shared" si="350"/>
        <v>25.4</v>
      </c>
      <c r="S3727" t="str">
        <f t="shared" si="351"/>
        <v>theater</v>
      </c>
      <c r="T3727" t="str">
        <f t="shared" si="352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48"/>
        <v>42489.875</v>
      </c>
      <c r="K3728">
        <v>1459567371</v>
      </c>
      <c r="L3728" s="10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3"/>
        <v>3.3870588235294119</v>
      </c>
      <c r="R3728" s="6">
        <f t="shared" si="350"/>
        <v>62.586956521739133</v>
      </c>
      <c r="S3728" t="str">
        <f t="shared" si="351"/>
        <v>theater</v>
      </c>
      <c r="T3728" t="str">
        <f t="shared" si="352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48"/>
        <v>42663.204861111109</v>
      </c>
      <c r="K3729">
        <v>1474273294</v>
      </c>
      <c r="L3729" s="10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3"/>
        <v>1.0075000000000001</v>
      </c>
      <c r="R3729" s="6">
        <f t="shared" si="350"/>
        <v>61.060606060606062</v>
      </c>
      <c r="S3729" t="str">
        <f t="shared" si="351"/>
        <v>theater</v>
      </c>
      <c r="T3729" t="str">
        <f t="shared" si="352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48"/>
        <v>42235.171018518522</v>
      </c>
      <c r="K3730">
        <v>1437365176</v>
      </c>
      <c r="L3730" s="10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3"/>
        <v>9.3100000000000002E-2</v>
      </c>
      <c r="R3730" s="6">
        <f t="shared" si="350"/>
        <v>60.064516129032256</v>
      </c>
      <c r="S3730" t="str">
        <f t="shared" si="351"/>
        <v>theater</v>
      </c>
      <c r="T3730" t="str">
        <f t="shared" si="352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48"/>
        <v>42086.16333333333</v>
      </c>
      <c r="K3731">
        <v>1423198512</v>
      </c>
      <c r="L3731" s="10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3"/>
        <v>7.2400000000000006E-2</v>
      </c>
      <c r="R3731" s="6">
        <f t="shared" si="350"/>
        <v>72.400000000000006</v>
      </c>
      <c r="S3731" t="str">
        <f t="shared" si="351"/>
        <v>theater</v>
      </c>
      <c r="T3731" t="str">
        <f t="shared" si="352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48"/>
        <v>42233.677766203706</v>
      </c>
      <c r="K3732">
        <v>1437236159</v>
      </c>
      <c r="L3732" s="10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3"/>
        <v>0.1</v>
      </c>
      <c r="R3732" s="6">
        <f t="shared" si="350"/>
        <v>100</v>
      </c>
      <c r="S3732" t="str">
        <f t="shared" si="351"/>
        <v>theater</v>
      </c>
      <c r="T3732" t="str">
        <f t="shared" si="352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48"/>
        <v>42014.140972222223</v>
      </c>
      <c r="K3733">
        <v>1418234646</v>
      </c>
      <c r="L3733" s="10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3"/>
        <v>0.11272727272727273</v>
      </c>
      <c r="R3733" s="6">
        <f t="shared" si="350"/>
        <v>51.666666666666664</v>
      </c>
      <c r="S3733" t="str">
        <f t="shared" si="351"/>
        <v>theater</v>
      </c>
      <c r="T3733" t="str">
        <f t="shared" si="352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48"/>
        <v>42028.5</v>
      </c>
      <c r="K3734">
        <v>1416932133</v>
      </c>
      <c r="L3734" s="10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3"/>
        <v>0.15411764705882353</v>
      </c>
      <c r="R3734" s="6">
        <f t="shared" si="350"/>
        <v>32.75</v>
      </c>
      <c r="S3734" t="str">
        <f t="shared" si="351"/>
        <v>theater</v>
      </c>
      <c r="T3734" t="str">
        <f t="shared" si="352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48"/>
        <v>42112.9375</v>
      </c>
      <c r="K3735">
        <v>1428539708</v>
      </c>
      <c r="L3735" s="10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3"/>
        <v>0</v>
      </c>
      <c r="R3735" s="6" t="e">
        <f t="shared" si="350"/>
        <v>#DIV/0!</v>
      </c>
      <c r="S3735" t="str">
        <f t="shared" si="351"/>
        <v>theater</v>
      </c>
      <c r="T3735" t="str">
        <f t="shared" si="352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48"/>
        <v>42149.901574074072</v>
      </c>
      <c r="K3736">
        <v>1427405896</v>
      </c>
      <c r="L3736" s="10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3"/>
        <v>0.28466666666666668</v>
      </c>
      <c r="R3736" s="6">
        <f t="shared" si="350"/>
        <v>61</v>
      </c>
      <c r="S3736" t="str">
        <f t="shared" si="351"/>
        <v>theater</v>
      </c>
      <c r="T3736" t="str">
        <f t="shared" si="352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48"/>
        <v>42152.693159722221</v>
      </c>
      <c r="K3737">
        <v>1430239089</v>
      </c>
      <c r="L3737" s="10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3"/>
        <v>0.13333333333333333</v>
      </c>
      <c r="R3737" s="6">
        <f t="shared" si="350"/>
        <v>10</v>
      </c>
      <c r="S3737" t="str">
        <f t="shared" si="351"/>
        <v>theater</v>
      </c>
      <c r="T3737" t="str">
        <f t="shared" si="352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48"/>
        <v>42086.75</v>
      </c>
      <c r="K3738">
        <v>1423847093</v>
      </c>
      <c r="L3738" s="10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3"/>
        <v>6.6666666666666671E-3</v>
      </c>
      <c r="R3738" s="6">
        <f t="shared" si="350"/>
        <v>10</v>
      </c>
      <c r="S3738" t="str">
        <f t="shared" si="351"/>
        <v>theater</v>
      </c>
      <c r="T3738" t="str">
        <f t="shared" si="352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48"/>
        <v>42320.290972222225</v>
      </c>
      <c r="K3739">
        <v>1445358903</v>
      </c>
      <c r="L3739" s="10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3"/>
        <v>0.21428571428571427</v>
      </c>
      <c r="R3739" s="6">
        <f t="shared" si="350"/>
        <v>37.5</v>
      </c>
      <c r="S3739" t="str">
        <f t="shared" si="351"/>
        <v>theater</v>
      </c>
      <c r="T3739" t="str">
        <f t="shared" si="352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48"/>
        <v>41835.916666666664</v>
      </c>
      <c r="K3740">
        <v>1403562705</v>
      </c>
      <c r="L3740" s="10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3"/>
        <v>0.18</v>
      </c>
      <c r="R3740" s="6">
        <f t="shared" si="350"/>
        <v>45</v>
      </c>
      <c r="S3740" t="str">
        <f t="shared" si="351"/>
        <v>theater</v>
      </c>
      <c r="T3740" t="str">
        <f t="shared" si="352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48"/>
        <v>42568.449861111112</v>
      </c>
      <c r="K3741">
        <v>1467024468</v>
      </c>
      <c r="L3741" s="10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3"/>
        <v>0.20125000000000001</v>
      </c>
      <c r="R3741" s="6">
        <f t="shared" si="350"/>
        <v>100.625</v>
      </c>
      <c r="S3741" t="str">
        <f t="shared" si="351"/>
        <v>theater</v>
      </c>
      <c r="T3741" t="str">
        <f t="shared" si="352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48"/>
        <v>41863.079143518517</v>
      </c>
      <c r="K3742">
        <v>1405217355</v>
      </c>
      <c r="L3742" s="10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3"/>
        <v>0.17899999999999999</v>
      </c>
      <c r="R3742" s="6">
        <f t="shared" si="350"/>
        <v>25.571428571428573</v>
      </c>
      <c r="S3742" t="str">
        <f t="shared" si="351"/>
        <v>theater</v>
      </c>
      <c r="T3742" t="str">
        <f t="shared" si="352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48"/>
        <v>42355.920717592591</v>
      </c>
      <c r="K3743">
        <v>1447797950</v>
      </c>
      <c r="L3743" s="10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3"/>
        <v>0</v>
      </c>
      <c r="R3743" s="6" t="e">
        <f t="shared" si="350"/>
        <v>#DIV/0!</v>
      </c>
      <c r="S3743" t="str">
        <f t="shared" si="351"/>
        <v>theater</v>
      </c>
      <c r="T3743" t="str">
        <f t="shared" si="352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48"/>
        <v>41888.214629629627</v>
      </c>
      <c r="K3744">
        <v>1407388144</v>
      </c>
      <c r="L3744" s="10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3"/>
        <v>0.02</v>
      </c>
      <c r="R3744" s="6">
        <f t="shared" si="350"/>
        <v>25</v>
      </c>
      <c r="S3744" t="str">
        <f t="shared" si="351"/>
        <v>theater</v>
      </c>
      <c r="T3744" t="str">
        <f t="shared" si="352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48"/>
        <v>41823.710231481484</v>
      </c>
      <c r="K3745">
        <v>1401814964</v>
      </c>
      <c r="L3745" s="10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3"/>
        <v>0</v>
      </c>
      <c r="R3745" s="6" t="e">
        <f t="shared" si="350"/>
        <v>#DIV/0!</v>
      </c>
      <c r="S3745" t="str">
        <f t="shared" si="351"/>
        <v>theater</v>
      </c>
      <c r="T3745" t="str">
        <f t="shared" si="352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48"/>
        <v>41825.165972222225</v>
      </c>
      <c r="K3746">
        <v>1401823952</v>
      </c>
      <c r="L3746" s="10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3"/>
        <v>0</v>
      </c>
      <c r="R3746" s="6" t="e">
        <f t="shared" si="350"/>
        <v>#DIV/0!</v>
      </c>
      <c r="S3746" t="str">
        <f t="shared" si="351"/>
        <v>theater</v>
      </c>
      <c r="T3746" t="str">
        <f t="shared" si="352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48"/>
        <v>41861.697939814818</v>
      </c>
      <c r="K3747">
        <v>1405097102</v>
      </c>
      <c r="L3747" s="10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3"/>
        <v>0.1</v>
      </c>
      <c r="R3747" s="6">
        <f t="shared" si="350"/>
        <v>10</v>
      </c>
      <c r="S3747" t="str">
        <f t="shared" si="351"/>
        <v>theater</v>
      </c>
      <c r="T3747" t="str">
        <f t="shared" si="352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48"/>
        <v>42651.389340277776</v>
      </c>
      <c r="K3748">
        <v>1473326439</v>
      </c>
      <c r="L3748" s="10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3"/>
        <v>2.3764705882352941E-2</v>
      </c>
      <c r="R3748" s="6">
        <f t="shared" si="350"/>
        <v>202</v>
      </c>
      <c r="S3748" t="str">
        <f t="shared" si="351"/>
        <v>theater</v>
      </c>
      <c r="T3748" t="str">
        <f t="shared" si="352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48"/>
        <v>42190.957638888889</v>
      </c>
      <c r="K3749">
        <v>1433833896</v>
      </c>
      <c r="L3749" s="10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3"/>
        <v>0.01</v>
      </c>
      <c r="R3749" s="6">
        <f t="shared" si="350"/>
        <v>25</v>
      </c>
      <c r="S3749" t="str">
        <f t="shared" si="351"/>
        <v>theater</v>
      </c>
      <c r="T3749" t="str">
        <f t="shared" si="352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48"/>
        <v>42416.249305555553</v>
      </c>
      <c r="K3750">
        <v>1453827436</v>
      </c>
      <c r="L3750" s="10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3"/>
        <v>1.0351999999999999</v>
      </c>
      <c r="R3750" s="6">
        <f t="shared" si="350"/>
        <v>99.538461538461533</v>
      </c>
      <c r="S3750" t="str">
        <f t="shared" si="351"/>
        <v>theater</v>
      </c>
      <c r="T3750" t="str">
        <f t="shared" si="352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48"/>
        <v>42489.165972222225</v>
      </c>
      <c r="K3751">
        <v>1459220588</v>
      </c>
      <c r="L3751" s="10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3"/>
        <v>1.05</v>
      </c>
      <c r="R3751" s="6">
        <f t="shared" si="350"/>
        <v>75</v>
      </c>
      <c r="S3751" t="str">
        <f t="shared" si="351"/>
        <v>theater</v>
      </c>
      <c r="T3751" t="str">
        <f t="shared" si="352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48"/>
        <v>42045.332638888889</v>
      </c>
      <c r="K3752">
        <v>1421105608</v>
      </c>
      <c r="L3752" s="10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3"/>
        <v>1.0044999999999999</v>
      </c>
      <c r="R3752" s="6">
        <f t="shared" si="350"/>
        <v>215.25</v>
      </c>
      <c r="S3752" t="str">
        <f t="shared" si="351"/>
        <v>theater</v>
      </c>
      <c r="T3752" t="str">
        <f t="shared" si="352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48"/>
        <v>42462.993900462956</v>
      </c>
      <c r="K3753">
        <v>1454460673</v>
      </c>
      <c r="L3753" s="10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3"/>
        <v>1.3260000000000001</v>
      </c>
      <c r="R3753" s="6">
        <f t="shared" si="350"/>
        <v>120.54545454545455</v>
      </c>
      <c r="S3753" t="str">
        <f t="shared" si="351"/>
        <v>theater</v>
      </c>
      <c r="T3753" t="str">
        <f t="shared" si="352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48"/>
        <v>42659.875</v>
      </c>
      <c r="K3754">
        <v>1473189335</v>
      </c>
      <c r="L3754" s="10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3"/>
        <v>1.1299999999999999</v>
      </c>
      <c r="R3754" s="6">
        <f t="shared" si="350"/>
        <v>37.666666666666664</v>
      </c>
      <c r="S3754" t="str">
        <f t="shared" si="351"/>
        <v>theater</v>
      </c>
      <c r="T3754" t="str">
        <f t="shared" si="352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48"/>
        <v>42158</v>
      </c>
      <c r="K3755">
        <v>1430768800</v>
      </c>
      <c r="L3755" s="10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3"/>
        <v>1.0334000000000001</v>
      </c>
      <c r="R3755" s="6">
        <f t="shared" si="350"/>
        <v>172.23333333333332</v>
      </c>
      <c r="S3755" t="str">
        <f t="shared" si="351"/>
        <v>theater</v>
      </c>
      <c r="T3755" t="str">
        <f t="shared" si="352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48"/>
        <v>41846.207638888889</v>
      </c>
      <c r="K3756">
        <v>1403125737</v>
      </c>
      <c r="L3756" s="10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3"/>
        <v>1.2</v>
      </c>
      <c r="R3756" s="6">
        <f t="shared" si="350"/>
        <v>111.11111111111111</v>
      </c>
      <c r="S3756" t="str">
        <f t="shared" si="351"/>
        <v>theater</v>
      </c>
      <c r="T3756" t="str">
        <f t="shared" si="352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48"/>
        <v>42475.866979166662</v>
      </c>
      <c r="K3757">
        <v>1458161307</v>
      </c>
      <c r="L3757" s="10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3"/>
        <v>1.2963636363636364</v>
      </c>
      <c r="R3757" s="6">
        <f t="shared" si="350"/>
        <v>25.464285714285715</v>
      </c>
      <c r="S3757" t="str">
        <f t="shared" si="351"/>
        <v>theater</v>
      </c>
      <c r="T3757" t="str">
        <f t="shared" si="352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48"/>
        <v>41801.814791666664</v>
      </c>
      <c r="K3758">
        <v>1399923198</v>
      </c>
      <c r="L3758" s="10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3"/>
        <v>1.0111111111111111</v>
      </c>
      <c r="R3758" s="6">
        <f t="shared" si="350"/>
        <v>267.64705882352939</v>
      </c>
      <c r="S3758" t="str">
        <f t="shared" si="351"/>
        <v>theater</v>
      </c>
      <c r="T3758" t="str">
        <f t="shared" si="352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48"/>
        <v>41974.850868055553</v>
      </c>
      <c r="K3759">
        <v>1415737515</v>
      </c>
      <c r="L3759" s="10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3"/>
        <v>1.0851428571428572</v>
      </c>
      <c r="R3759" s="6">
        <f t="shared" si="350"/>
        <v>75.959999999999994</v>
      </c>
      <c r="S3759" t="str">
        <f t="shared" si="351"/>
        <v>theater</v>
      </c>
      <c r="T3759" t="str">
        <f t="shared" si="352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48"/>
        <v>41778.208333333336</v>
      </c>
      <c r="K3760">
        <v>1397819938</v>
      </c>
      <c r="L3760" s="10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3"/>
        <v>1.0233333333333334</v>
      </c>
      <c r="R3760" s="6">
        <f t="shared" si="350"/>
        <v>59.03846153846154</v>
      </c>
      <c r="S3760" t="str">
        <f t="shared" si="351"/>
        <v>theater</v>
      </c>
      <c r="T3760" t="str">
        <f t="shared" si="352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48"/>
        <v>42242.108252314814</v>
      </c>
      <c r="K3761">
        <v>1435372553</v>
      </c>
      <c r="L3761" s="10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3"/>
        <v>1.1024425000000002</v>
      </c>
      <c r="R3761" s="6">
        <f t="shared" si="350"/>
        <v>50.111022727272733</v>
      </c>
      <c r="S3761" t="str">
        <f t="shared" si="351"/>
        <v>theater</v>
      </c>
      <c r="T3761" t="str">
        <f t="shared" si="352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48"/>
        <v>41764.525300925925</v>
      </c>
      <c r="K3762">
        <v>1397133386</v>
      </c>
      <c r="L3762" s="10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3"/>
        <v>1.010154</v>
      </c>
      <c r="R3762" s="6">
        <f t="shared" si="350"/>
        <v>55.502967032967035</v>
      </c>
      <c r="S3762" t="str">
        <f t="shared" si="351"/>
        <v>theater</v>
      </c>
      <c r="T3762" t="str">
        <f t="shared" si="352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48"/>
        <v>42226.958333333328</v>
      </c>
      <c r="K3763">
        <v>1434625937</v>
      </c>
      <c r="L3763" s="10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3"/>
        <v>1</v>
      </c>
      <c r="R3763" s="6">
        <f t="shared" si="350"/>
        <v>166.66666666666666</v>
      </c>
      <c r="S3763" t="str">
        <f t="shared" si="351"/>
        <v>theater</v>
      </c>
      <c r="T3763" t="str">
        <f t="shared" si="352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48"/>
        <v>42218.813530092593</v>
      </c>
      <c r="K3764">
        <v>1436383889</v>
      </c>
      <c r="L3764" s="10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3"/>
        <v>1.0624</v>
      </c>
      <c r="R3764" s="6">
        <f t="shared" si="350"/>
        <v>47.428571428571431</v>
      </c>
      <c r="S3764" t="str">
        <f t="shared" si="351"/>
        <v>theater</v>
      </c>
      <c r="T3764" t="str">
        <f t="shared" si="352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48"/>
        <v>42095.708634259259</v>
      </c>
      <c r="K3765">
        <v>1425319226</v>
      </c>
      <c r="L3765" s="10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3"/>
        <v>1</v>
      </c>
      <c r="R3765" s="6">
        <f t="shared" si="350"/>
        <v>64.935064935064929</v>
      </c>
      <c r="S3765" t="str">
        <f t="shared" si="351"/>
        <v>theater</v>
      </c>
      <c r="T3765" t="str">
        <f t="shared" si="352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48"/>
        <v>42519.024999999994</v>
      </c>
      <c r="K3766">
        <v>1462824832</v>
      </c>
      <c r="L3766" s="10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3"/>
        <v>1</v>
      </c>
      <c r="R3766" s="6">
        <f t="shared" si="350"/>
        <v>55.555555555555557</v>
      </c>
      <c r="S3766" t="str">
        <f t="shared" si="351"/>
        <v>theater</v>
      </c>
      <c r="T3766" t="str">
        <f t="shared" si="352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48"/>
        <v>41850.776412037041</v>
      </c>
      <c r="K3767">
        <v>1404153482</v>
      </c>
      <c r="L3767" s="10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3"/>
        <v>1.1345714285714286</v>
      </c>
      <c r="R3767" s="6">
        <f t="shared" si="350"/>
        <v>74.224299065420567</v>
      </c>
      <c r="S3767" t="str">
        <f t="shared" si="351"/>
        <v>theater</v>
      </c>
      <c r="T3767" t="str">
        <f t="shared" si="352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48"/>
        <v>41823.167187500003</v>
      </c>
      <c r="K3768">
        <v>1401336045</v>
      </c>
      <c r="L3768" s="10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3"/>
        <v>1.0265010000000001</v>
      </c>
      <c r="R3768" s="6">
        <f t="shared" si="350"/>
        <v>106.9271875</v>
      </c>
      <c r="S3768" t="str">
        <f t="shared" si="351"/>
        <v>theater</v>
      </c>
      <c r="T3768" t="str">
        <f t="shared" si="352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48"/>
        <v>42064.207638888889</v>
      </c>
      <c r="K3769">
        <v>1423960097</v>
      </c>
      <c r="L3769" s="10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3"/>
        <v>1.1675</v>
      </c>
      <c r="R3769" s="6">
        <f t="shared" si="350"/>
        <v>41.696428571428569</v>
      </c>
      <c r="S3769" t="str">
        <f t="shared" si="351"/>
        <v>theater</v>
      </c>
      <c r="T3769" t="str">
        <f t="shared" si="352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48"/>
        <v>41802.727893518517</v>
      </c>
      <c r="K3770">
        <v>1400002090</v>
      </c>
      <c r="L3770" s="10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3"/>
        <v>1.0765274999999999</v>
      </c>
      <c r="R3770" s="6">
        <f t="shared" si="350"/>
        <v>74.243275862068955</v>
      </c>
      <c r="S3770" t="str">
        <f t="shared" si="351"/>
        <v>theater</v>
      </c>
      <c r="T3770" t="str">
        <f t="shared" si="352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48"/>
        <v>42475.598136574074</v>
      </c>
      <c r="K3771">
        <v>1458138079</v>
      </c>
      <c r="L3771" s="10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3"/>
        <v>1</v>
      </c>
      <c r="R3771" s="6">
        <f t="shared" si="350"/>
        <v>73.333333333333329</v>
      </c>
      <c r="S3771" t="str">
        <f t="shared" si="351"/>
        <v>theater</v>
      </c>
      <c r="T3771" t="str">
        <f t="shared" si="352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48"/>
        <v>42168.930671296301</v>
      </c>
      <c r="K3772">
        <v>1431642010</v>
      </c>
      <c r="L3772" s="10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3"/>
        <v>1</v>
      </c>
      <c r="R3772" s="6">
        <f t="shared" si="350"/>
        <v>100</v>
      </c>
      <c r="S3772" t="str">
        <f t="shared" si="351"/>
        <v>theater</v>
      </c>
      <c r="T3772" t="str">
        <f t="shared" si="352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48"/>
        <v>42508</v>
      </c>
      <c r="K3773">
        <v>1462307652</v>
      </c>
      <c r="L3773" s="10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3"/>
        <v>1.46</v>
      </c>
      <c r="R3773" s="6">
        <f t="shared" si="350"/>
        <v>38.421052631578945</v>
      </c>
      <c r="S3773" t="str">
        <f t="shared" si="351"/>
        <v>theater</v>
      </c>
      <c r="T3773" t="str">
        <f t="shared" si="352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48"/>
        <v>42703.25</v>
      </c>
      <c r="K3774">
        <v>1478616506</v>
      </c>
      <c r="L3774" s="10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3"/>
        <v>1.1020000000000001</v>
      </c>
      <c r="R3774" s="6">
        <f t="shared" si="350"/>
        <v>166.96969696969697</v>
      </c>
      <c r="S3774" t="str">
        <f t="shared" si="351"/>
        <v>theater</v>
      </c>
      <c r="T3774" t="str">
        <f t="shared" si="352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48"/>
        <v>42689.088888888888</v>
      </c>
      <c r="K3775">
        <v>1476317247</v>
      </c>
      <c r="L3775" s="10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3"/>
        <v>1.0820000000000001</v>
      </c>
      <c r="R3775" s="6">
        <f t="shared" si="350"/>
        <v>94.912280701754383</v>
      </c>
      <c r="S3775" t="str">
        <f t="shared" si="351"/>
        <v>theater</v>
      </c>
      <c r="T3775" t="str">
        <f t="shared" si="352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48"/>
        <v>42103.792303240742</v>
      </c>
      <c r="K3776">
        <v>1427223655</v>
      </c>
      <c r="L3776" s="10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3"/>
        <v>1</v>
      </c>
      <c r="R3776" s="6">
        <f t="shared" si="350"/>
        <v>100</v>
      </c>
      <c r="S3776" t="str">
        <f t="shared" si="351"/>
        <v>theater</v>
      </c>
      <c r="T3776" t="str">
        <f t="shared" si="352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48"/>
        <v>42103.166666666672</v>
      </c>
      <c r="K3777">
        <v>1426199843</v>
      </c>
      <c r="L3777" s="10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3"/>
        <v>1.0024999999999999</v>
      </c>
      <c r="R3777" s="6">
        <f t="shared" si="350"/>
        <v>143.21428571428572</v>
      </c>
      <c r="S3777" t="str">
        <f t="shared" si="351"/>
        <v>theater</v>
      </c>
      <c r="T3777" t="str">
        <f t="shared" si="352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ref="J3778:J3841" si="354">(((I3778/60)/60)/24)+DATE(1970,1,1)</f>
        <v>41852.041666666664</v>
      </c>
      <c r="K3778">
        <v>1403599778</v>
      </c>
      <c r="L3778" s="10">
        <f t="shared" ref="L3778:L3841" si="355">(((K3778/60)/60)/24)+DATE(1970,1,1)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3"/>
        <v>1.0671250000000001</v>
      </c>
      <c r="R3778" s="6">
        <f t="shared" ref="R3778:R3841" si="356">E3778/N3778</f>
        <v>90.819148936170208</v>
      </c>
      <c r="S3778" t="str">
        <f t="shared" ref="S3778:S3841" si="357">LEFT(P3778,SEARCH("/",P3778)-1)</f>
        <v>theater</v>
      </c>
      <c r="T3778" t="str">
        <f t="shared" ref="T3778:T3841" si="358">RIGHT(P3778,LEN(P3778)-SEARCH("/",P3778))</f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si="354"/>
        <v>41909.166666666664</v>
      </c>
      <c r="K3779">
        <v>1409884821</v>
      </c>
      <c r="L3779" s="10">
        <f t="shared" si="355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9">IF(D3779=0,0%,(E3779/D3779))</f>
        <v>1.4319999999999999</v>
      </c>
      <c r="R3779" s="6">
        <f t="shared" si="356"/>
        <v>48.542372881355931</v>
      </c>
      <c r="S3779" t="str">
        <f t="shared" si="357"/>
        <v>theater</v>
      </c>
      <c r="T3779" t="str">
        <f t="shared" si="358"/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4"/>
        <v>42049.819212962961</v>
      </c>
      <c r="K3780">
        <v>1418758780</v>
      </c>
      <c r="L3780" s="10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9"/>
        <v>1.0504166666666668</v>
      </c>
      <c r="R3780" s="6">
        <f t="shared" si="356"/>
        <v>70.027777777777771</v>
      </c>
      <c r="S3780" t="str">
        <f t="shared" si="357"/>
        <v>theater</v>
      </c>
      <c r="T3780" t="str">
        <f t="shared" si="358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4"/>
        <v>42455.693750000006</v>
      </c>
      <c r="K3781">
        <v>1456421940</v>
      </c>
      <c r="L3781" s="10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9"/>
        <v>1.0398000000000001</v>
      </c>
      <c r="R3781" s="6">
        <f t="shared" si="356"/>
        <v>135.62608695652173</v>
      </c>
      <c r="S3781" t="str">
        <f t="shared" si="357"/>
        <v>theater</v>
      </c>
      <c r="T3781" t="str">
        <f t="shared" si="358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4"/>
        <v>42198.837499999994</v>
      </c>
      <c r="K3782">
        <v>1433999785</v>
      </c>
      <c r="L3782" s="10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9"/>
        <v>1.2</v>
      </c>
      <c r="R3782" s="6">
        <f t="shared" si="356"/>
        <v>100</v>
      </c>
      <c r="S3782" t="str">
        <f t="shared" si="357"/>
        <v>theater</v>
      </c>
      <c r="T3782" t="str">
        <f t="shared" si="358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4"/>
        <v>41890.882928240739</v>
      </c>
      <c r="K3783">
        <v>1408050685</v>
      </c>
      <c r="L3783" s="10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9"/>
        <v>1.0966666666666667</v>
      </c>
      <c r="R3783" s="6">
        <f t="shared" si="356"/>
        <v>94.90384615384616</v>
      </c>
      <c r="S3783" t="str">
        <f t="shared" si="357"/>
        <v>theater</v>
      </c>
      <c r="T3783" t="str">
        <f t="shared" si="358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4"/>
        <v>42575.958333333328</v>
      </c>
      <c r="K3784">
        <v>1466887297</v>
      </c>
      <c r="L3784" s="10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9"/>
        <v>1.0175000000000001</v>
      </c>
      <c r="R3784" s="6">
        <f t="shared" si="356"/>
        <v>75.370370370370367</v>
      </c>
      <c r="S3784" t="str">
        <f t="shared" si="357"/>
        <v>theater</v>
      </c>
      <c r="T3784" t="str">
        <f t="shared" si="358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4"/>
        <v>42444.666666666672</v>
      </c>
      <c r="K3785">
        <v>1455938520</v>
      </c>
      <c r="L3785" s="10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9"/>
        <v>1.2891666666666666</v>
      </c>
      <c r="R3785" s="6">
        <f t="shared" si="356"/>
        <v>64.458333333333329</v>
      </c>
      <c r="S3785" t="str">
        <f t="shared" si="357"/>
        <v>theater</v>
      </c>
      <c r="T3785" t="str">
        <f t="shared" si="358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4"/>
        <v>42561.980694444443</v>
      </c>
      <c r="K3786">
        <v>1465601532</v>
      </c>
      <c r="L3786" s="10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9"/>
        <v>1.1499999999999999</v>
      </c>
      <c r="R3786" s="6">
        <f t="shared" si="356"/>
        <v>115</v>
      </c>
      <c r="S3786" t="str">
        <f t="shared" si="357"/>
        <v>theater</v>
      </c>
      <c r="T3786" t="str">
        <f t="shared" si="358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4"/>
        <v>42584.418749999997</v>
      </c>
      <c r="K3787">
        <v>1467040769</v>
      </c>
      <c r="L3787" s="10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9"/>
        <v>1.5075000000000001</v>
      </c>
      <c r="R3787" s="6">
        <f t="shared" si="356"/>
        <v>100.5</v>
      </c>
      <c r="S3787" t="str">
        <f t="shared" si="357"/>
        <v>theater</v>
      </c>
      <c r="T3787" t="str">
        <f t="shared" si="358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4"/>
        <v>42517.037905092591</v>
      </c>
      <c r="K3788">
        <v>1461718475</v>
      </c>
      <c r="L3788" s="10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9"/>
        <v>1.1096666666666666</v>
      </c>
      <c r="R3788" s="6">
        <f t="shared" si="356"/>
        <v>93.774647887323937</v>
      </c>
      <c r="S3788" t="str">
        <f t="shared" si="357"/>
        <v>theater</v>
      </c>
      <c r="T3788" t="str">
        <f t="shared" si="358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4"/>
        <v>42196.165972222225</v>
      </c>
      <c r="K3789">
        <v>1434113406</v>
      </c>
      <c r="L3789" s="10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9"/>
        <v>1.0028571428571429</v>
      </c>
      <c r="R3789" s="6">
        <f t="shared" si="356"/>
        <v>35.1</v>
      </c>
      <c r="S3789" t="str">
        <f t="shared" si="357"/>
        <v>theater</v>
      </c>
      <c r="T3789" t="str">
        <f t="shared" si="358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4"/>
        <v>42361.679166666669</v>
      </c>
      <c r="K3790">
        <v>1448469719</v>
      </c>
      <c r="L3790" s="10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9"/>
        <v>6.6666666666666671E-3</v>
      </c>
      <c r="R3790" s="6">
        <f t="shared" si="356"/>
        <v>500</v>
      </c>
      <c r="S3790" t="str">
        <f t="shared" si="357"/>
        <v>theater</v>
      </c>
      <c r="T3790" t="str">
        <f t="shared" si="358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4"/>
        <v>42170.798819444448</v>
      </c>
      <c r="K3791">
        <v>1431630618</v>
      </c>
      <c r="L3791" s="10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9"/>
        <v>3.267605633802817E-2</v>
      </c>
      <c r="R3791" s="6">
        <f t="shared" si="356"/>
        <v>29</v>
      </c>
      <c r="S3791" t="str">
        <f t="shared" si="357"/>
        <v>theater</v>
      </c>
      <c r="T3791" t="str">
        <f t="shared" si="358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4"/>
        <v>42696.708599537036</v>
      </c>
      <c r="K3792">
        <v>1477238423</v>
      </c>
      <c r="L3792" s="10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9"/>
        <v>0</v>
      </c>
      <c r="R3792" s="6" t="e">
        <f t="shared" si="356"/>
        <v>#DIV/0!</v>
      </c>
      <c r="S3792" t="str">
        <f t="shared" si="357"/>
        <v>theater</v>
      </c>
      <c r="T3792" t="str">
        <f t="shared" si="358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4"/>
        <v>41826.692037037035</v>
      </c>
      <c r="K3793">
        <v>1399480592</v>
      </c>
      <c r="L3793" s="10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9"/>
        <v>0</v>
      </c>
      <c r="R3793" s="6" t="e">
        <f t="shared" si="356"/>
        <v>#DIV/0!</v>
      </c>
      <c r="S3793" t="str">
        <f t="shared" si="357"/>
        <v>theater</v>
      </c>
      <c r="T3793" t="str">
        <f t="shared" si="358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4"/>
        <v>42200.447013888886</v>
      </c>
      <c r="K3794">
        <v>1434365022</v>
      </c>
      <c r="L3794" s="10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9"/>
        <v>2.8E-3</v>
      </c>
      <c r="R3794" s="6">
        <f t="shared" si="356"/>
        <v>17.5</v>
      </c>
      <c r="S3794" t="str">
        <f t="shared" si="357"/>
        <v>theater</v>
      </c>
      <c r="T3794" t="str">
        <f t="shared" si="358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4"/>
        <v>41989.938993055555</v>
      </c>
      <c r="K3795">
        <v>1416954729</v>
      </c>
      <c r="L3795" s="10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9"/>
        <v>0.59657142857142853</v>
      </c>
      <c r="R3795" s="6">
        <f t="shared" si="356"/>
        <v>174</v>
      </c>
      <c r="S3795" t="str">
        <f t="shared" si="357"/>
        <v>theater</v>
      </c>
      <c r="T3795" t="str">
        <f t="shared" si="358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4"/>
        <v>42162.58048611111</v>
      </c>
      <c r="K3796">
        <v>1431093354</v>
      </c>
      <c r="L3796" s="10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9"/>
        <v>0.01</v>
      </c>
      <c r="R3796" s="6">
        <f t="shared" si="356"/>
        <v>50</v>
      </c>
      <c r="S3796" t="str">
        <f t="shared" si="357"/>
        <v>theater</v>
      </c>
      <c r="T3796" t="str">
        <f t="shared" si="358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4"/>
        <v>42244.9375</v>
      </c>
      <c r="K3797">
        <v>1437042490</v>
      </c>
      <c r="L3797" s="10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9"/>
        <v>1.6666666666666666E-2</v>
      </c>
      <c r="R3797" s="6">
        <f t="shared" si="356"/>
        <v>5</v>
      </c>
      <c r="S3797" t="str">
        <f t="shared" si="357"/>
        <v>theater</v>
      </c>
      <c r="T3797" t="str">
        <f t="shared" si="358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4"/>
        <v>42749.029583333337</v>
      </c>
      <c r="K3798">
        <v>1479170556</v>
      </c>
      <c r="L3798" s="10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9"/>
        <v>4.4444444444444447E-5</v>
      </c>
      <c r="R3798" s="6">
        <f t="shared" si="356"/>
        <v>1</v>
      </c>
      <c r="S3798" t="str">
        <f t="shared" si="357"/>
        <v>theater</v>
      </c>
      <c r="T3798" t="str">
        <f t="shared" si="358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4"/>
        <v>42114.881539351853</v>
      </c>
      <c r="K3799">
        <v>1426972165</v>
      </c>
      <c r="L3799" s="10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9"/>
        <v>0.89666666666666661</v>
      </c>
      <c r="R3799" s="6">
        <f t="shared" si="356"/>
        <v>145.40540540540542</v>
      </c>
      <c r="S3799" t="str">
        <f t="shared" si="357"/>
        <v>theater</v>
      </c>
      <c r="T3799" t="str">
        <f t="shared" si="358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4"/>
        <v>41861.722777777781</v>
      </c>
      <c r="K3800">
        <v>1405099248</v>
      </c>
      <c r="L3800" s="10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9"/>
        <v>1.4642857142857143E-2</v>
      </c>
      <c r="R3800" s="6">
        <f t="shared" si="356"/>
        <v>205</v>
      </c>
      <c r="S3800" t="str">
        <f t="shared" si="357"/>
        <v>theater</v>
      </c>
      <c r="T3800" t="str">
        <f t="shared" si="358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4"/>
        <v>42440.93105324074</v>
      </c>
      <c r="K3801">
        <v>1455142843</v>
      </c>
      <c r="L3801" s="10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9"/>
        <v>4.02E-2</v>
      </c>
      <c r="R3801" s="6">
        <f t="shared" si="356"/>
        <v>100.5</v>
      </c>
      <c r="S3801" t="str">
        <f t="shared" si="357"/>
        <v>theater</v>
      </c>
      <c r="T3801" t="str">
        <f t="shared" si="358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4"/>
        <v>42015.207638888889</v>
      </c>
      <c r="K3802">
        <v>1418146883</v>
      </c>
      <c r="L3802" s="10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9"/>
        <v>4.0045454545454544E-2</v>
      </c>
      <c r="R3802" s="6">
        <f t="shared" si="356"/>
        <v>55.0625</v>
      </c>
      <c r="S3802" t="str">
        <f t="shared" si="357"/>
        <v>theater</v>
      </c>
      <c r="T3802" t="str">
        <f t="shared" si="358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4"/>
        <v>42006.676111111112</v>
      </c>
      <c r="K3803">
        <v>1417536816</v>
      </c>
      <c r="L3803" s="10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9"/>
        <v>8.5199999999999998E-2</v>
      </c>
      <c r="R3803" s="6">
        <f t="shared" si="356"/>
        <v>47.333333333333336</v>
      </c>
      <c r="S3803" t="str">
        <f t="shared" si="357"/>
        <v>theater</v>
      </c>
      <c r="T3803" t="str">
        <f t="shared" si="358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4"/>
        <v>42299.126226851848</v>
      </c>
      <c r="K3804">
        <v>1442890906</v>
      </c>
      <c r="L3804" s="10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9"/>
        <v>0</v>
      </c>
      <c r="R3804" s="6" t="e">
        <f t="shared" si="356"/>
        <v>#DIV/0!</v>
      </c>
      <c r="S3804" t="str">
        <f t="shared" si="357"/>
        <v>theater</v>
      </c>
      <c r="T3804" t="str">
        <f t="shared" si="358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4"/>
        <v>42433.971851851849</v>
      </c>
      <c r="K3805">
        <v>1454541568</v>
      </c>
      <c r="L3805" s="10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9"/>
        <v>0.19650000000000001</v>
      </c>
      <c r="R3805" s="6">
        <f t="shared" si="356"/>
        <v>58.95</v>
      </c>
      <c r="S3805" t="str">
        <f t="shared" si="357"/>
        <v>theater</v>
      </c>
      <c r="T3805" t="str">
        <f t="shared" si="358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4"/>
        <v>42582.291666666672</v>
      </c>
      <c r="K3806">
        <v>1465172024</v>
      </c>
      <c r="L3806" s="10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9"/>
        <v>0</v>
      </c>
      <c r="R3806" s="6" t="e">
        <f t="shared" si="356"/>
        <v>#DIV/0!</v>
      </c>
      <c r="S3806" t="str">
        <f t="shared" si="357"/>
        <v>theater</v>
      </c>
      <c r="T3806" t="str">
        <f t="shared" si="358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4"/>
        <v>41909.887037037035</v>
      </c>
      <c r="K3807">
        <v>1406668640</v>
      </c>
      <c r="L3807" s="10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9"/>
        <v>2.0000000000000002E-5</v>
      </c>
      <c r="R3807" s="6">
        <f t="shared" si="356"/>
        <v>1.5</v>
      </c>
      <c r="S3807" t="str">
        <f t="shared" si="357"/>
        <v>theater</v>
      </c>
      <c r="T3807" t="str">
        <f t="shared" si="358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4"/>
        <v>41819.259039351848</v>
      </c>
      <c r="K3808">
        <v>1402294381</v>
      </c>
      <c r="L3808" s="10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9"/>
        <v>6.6666666666666664E-4</v>
      </c>
      <c r="R3808" s="6">
        <f t="shared" si="356"/>
        <v>5</v>
      </c>
      <c r="S3808" t="str">
        <f t="shared" si="357"/>
        <v>theater</v>
      </c>
      <c r="T3808" t="str">
        <f t="shared" si="358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4"/>
        <v>42097.909016203703</v>
      </c>
      <c r="K3809">
        <v>1427492939</v>
      </c>
      <c r="L3809" s="10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9"/>
        <v>0.30333333333333334</v>
      </c>
      <c r="R3809" s="6">
        <f t="shared" si="356"/>
        <v>50.555555555555557</v>
      </c>
      <c r="S3809" t="str">
        <f t="shared" si="357"/>
        <v>theater</v>
      </c>
      <c r="T3809" t="str">
        <f t="shared" si="358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4"/>
        <v>42119.412256944444</v>
      </c>
      <c r="K3810">
        <v>1424775219</v>
      </c>
      <c r="L3810" s="10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9"/>
        <v>1</v>
      </c>
      <c r="R3810" s="6">
        <f t="shared" si="356"/>
        <v>41.666666666666664</v>
      </c>
      <c r="S3810" t="str">
        <f t="shared" si="357"/>
        <v>theater</v>
      </c>
      <c r="T3810" t="str">
        <f t="shared" si="358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4"/>
        <v>41850.958333333336</v>
      </c>
      <c r="K3811">
        <v>1402403907</v>
      </c>
      <c r="L3811" s="10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9"/>
        <v>1.0125</v>
      </c>
      <c r="R3811" s="6">
        <f t="shared" si="356"/>
        <v>53.289473684210527</v>
      </c>
      <c r="S3811" t="str">
        <f t="shared" si="357"/>
        <v>theater</v>
      </c>
      <c r="T3811" t="str">
        <f t="shared" si="358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4"/>
        <v>42084.807384259257</v>
      </c>
      <c r="K3812">
        <v>1424377358</v>
      </c>
      <c r="L3812" s="10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9"/>
        <v>1.2173333333333334</v>
      </c>
      <c r="R3812" s="6">
        <f t="shared" si="356"/>
        <v>70.230769230769226</v>
      </c>
      <c r="S3812" t="str">
        <f t="shared" si="357"/>
        <v>theater</v>
      </c>
      <c r="T3812" t="str">
        <f t="shared" si="358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4"/>
        <v>42521.458333333328</v>
      </c>
      <c r="K3813">
        <v>1461769373</v>
      </c>
      <c r="L3813" s="10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9"/>
        <v>3.3</v>
      </c>
      <c r="R3813" s="6">
        <f t="shared" si="356"/>
        <v>43.421052631578945</v>
      </c>
      <c r="S3813" t="str">
        <f t="shared" si="357"/>
        <v>theater</v>
      </c>
      <c r="T3813" t="str">
        <f t="shared" si="358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4"/>
        <v>42156.165972222225</v>
      </c>
      <c r="K3814">
        <v>1429120908</v>
      </c>
      <c r="L3814" s="10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9"/>
        <v>1.0954999999999999</v>
      </c>
      <c r="R3814" s="6">
        <f t="shared" si="356"/>
        <v>199.18181818181819</v>
      </c>
      <c r="S3814" t="str">
        <f t="shared" si="357"/>
        <v>theater</v>
      </c>
      <c r="T3814" t="str">
        <f t="shared" si="358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4"/>
        <v>42535.904861111107</v>
      </c>
      <c r="K3815">
        <v>1462603021</v>
      </c>
      <c r="L3815" s="10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9"/>
        <v>1.0095190476190474</v>
      </c>
      <c r="R3815" s="6">
        <f t="shared" si="356"/>
        <v>78.518148148148143</v>
      </c>
      <c r="S3815" t="str">
        <f t="shared" si="357"/>
        <v>theater</v>
      </c>
      <c r="T3815" t="str">
        <f t="shared" si="358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4"/>
        <v>42095.165972222225</v>
      </c>
      <c r="K3816">
        <v>1424727712</v>
      </c>
      <c r="L3816" s="10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9"/>
        <v>1.4013333333333333</v>
      </c>
      <c r="R3816" s="6">
        <f t="shared" si="356"/>
        <v>61.823529411764703</v>
      </c>
      <c r="S3816" t="str">
        <f t="shared" si="357"/>
        <v>theater</v>
      </c>
      <c r="T3816" t="str">
        <f t="shared" si="358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4"/>
        <v>42236.958333333328</v>
      </c>
      <c r="K3817">
        <v>1437545657</v>
      </c>
      <c r="L3817" s="10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9"/>
        <v>1.0000100000000001</v>
      </c>
      <c r="R3817" s="6">
        <f t="shared" si="356"/>
        <v>50.000500000000002</v>
      </c>
      <c r="S3817" t="str">
        <f t="shared" si="357"/>
        <v>theater</v>
      </c>
      <c r="T3817" t="str">
        <f t="shared" si="358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4"/>
        <v>41837.690081018518</v>
      </c>
      <c r="K3818">
        <v>1403022823</v>
      </c>
      <c r="L3818" s="10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9"/>
        <v>1.19238</v>
      </c>
      <c r="R3818" s="6">
        <f t="shared" si="356"/>
        <v>48.339729729729726</v>
      </c>
      <c r="S3818" t="str">
        <f t="shared" si="357"/>
        <v>theater</v>
      </c>
      <c r="T3818" t="str">
        <f t="shared" si="358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4"/>
        <v>42301.165972222225</v>
      </c>
      <c r="K3819">
        <v>1444236216</v>
      </c>
      <c r="L3819" s="10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9"/>
        <v>1.0725</v>
      </c>
      <c r="R3819" s="6">
        <f t="shared" si="356"/>
        <v>107.25</v>
      </c>
      <c r="S3819" t="str">
        <f t="shared" si="357"/>
        <v>theater</v>
      </c>
      <c r="T3819" t="str">
        <f t="shared" si="358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4"/>
        <v>42075.800717592589</v>
      </c>
      <c r="K3820">
        <v>1423599182</v>
      </c>
      <c r="L3820" s="10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9"/>
        <v>2.2799999999999998</v>
      </c>
      <c r="R3820" s="6">
        <f t="shared" si="356"/>
        <v>57</v>
      </c>
      <c r="S3820" t="str">
        <f t="shared" si="357"/>
        <v>theater</v>
      </c>
      <c r="T3820" t="str">
        <f t="shared" si="358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4"/>
        <v>42202.876388888893</v>
      </c>
      <c r="K3821">
        <v>1435554104</v>
      </c>
      <c r="L3821" s="10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9"/>
        <v>1.0640000000000001</v>
      </c>
      <c r="R3821" s="6">
        <f t="shared" si="356"/>
        <v>40.92307692307692</v>
      </c>
      <c r="S3821" t="str">
        <f t="shared" si="357"/>
        <v>theater</v>
      </c>
      <c r="T3821" t="str">
        <f t="shared" si="358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4"/>
        <v>42190.651817129634</v>
      </c>
      <c r="K3822">
        <v>1433518717</v>
      </c>
      <c r="L3822" s="10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9"/>
        <v>1.4333333333333333</v>
      </c>
      <c r="R3822" s="6">
        <f t="shared" si="356"/>
        <v>21.5</v>
      </c>
      <c r="S3822" t="str">
        <f t="shared" si="357"/>
        <v>theater</v>
      </c>
      <c r="T3822" t="str">
        <f t="shared" si="358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4"/>
        <v>42373.180636574078</v>
      </c>
      <c r="K3823">
        <v>1449116407</v>
      </c>
      <c r="L3823" s="10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9"/>
        <v>1.0454285714285714</v>
      </c>
      <c r="R3823" s="6">
        <f t="shared" si="356"/>
        <v>79.543478260869563</v>
      </c>
      <c r="S3823" t="str">
        <f t="shared" si="357"/>
        <v>theater</v>
      </c>
      <c r="T3823" t="str">
        <f t="shared" si="358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4"/>
        <v>42388.957638888889</v>
      </c>
      <c r="K3824">
        <v>1448136417</v>
      </c>
      <c r="L3824" s="10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9"/>
        <v>1.1002000000000001</v>
      </c>
      <c r="R3824" s="6">
        <f t="shared" si="356"/>
        <v>72.381578947368425</v>
      </c>
      <c r="S3824" t="str">
        <f t="shared" si="357"/>
        <v>theater</v>
      </c>
      <c r="T3824" t="str">
        <f t="shared" si="358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4"/>
        <v>42205.165972222225</v>
      </c>
      <c r="K3825">
        <v>1434405044</v>
      </c>
      <c r="L3825" s="10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9"/>
        <v>1.06</v>
      </c>
      <c r="R3825" s="6">
        <f t="shared" si="356"/>
        <v>64.634146341463421</v>
      </c>
      <c r="S3825" t="str">
        <f t="shared" si="357"/>
        <v>theater</v>
      </c>
      <c r="T3825" t="str">
        <f t="shared" si="358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4"/>
        <v>42583.570138888885</v>
      </c>
      <c r="K3826">
        <v>1469026903</v>
      </c>
      <c r="L3826" s="10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9"/>
        <v>1.08</v>
      </c>
      <c r="R3826" s="6">
        <f t="shared" si="356"/>
        <v>38.571428571428569</v>
      </c>
      <c r="S3826" t="str">
        <f t="shared" si="357"/>
        <v>theater</v>
      </c>
      <c r="T3826" t="str">
        <f t="shared" si="358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4"/>
        <v>42172.069606481484</v>
      </c>
      <c r="K3827">
        <v>1432690814</v>
      </c>
      <c r="L3827" s="10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9"/>
        <v>1.0542</v>
      </c>
      <c r="R3827" s="6">
        <f t="shared" si="356"/>
        <v>107.57142857142857</v>
      </c>
      <c r="S3827" t="str">
        <f t="shared" si="357"/>
        <v>theater</v>
      </c>
      <c r="T3827" t="str">
        <f t="shared" si="358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4"/>
        <v>42131.423541666663</v>
      </c>
      <c r="K3828">
        <v>1428401394</v>
      </c>
      <c r="L3828" s="10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9"/>
        <v>1.1916666666666667</v>
      </c>
      <c r="R3828" s="6">
        <f t="shared" si="356"/>
        <v>27.5</v>
      </c>
      <c r="S3828" t="str">
        <f t="shared" si="357"/>
        <v>theater</v>
      </c>
      <c r="T3828" t="str">
        <f t="shared" si="358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4"/>
        <v>42090</v>
      </c>
      <c r="K3829">
        <v>1422656201</v>
      </c>
      <c r="L3829" s="10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9"/>
        <v>1.5266666666666666</v>
      </c>
      <c r="R3829" s="6">
        <f t="shared" si="356"/>
        <v>70.461538461538467</v>
      </c>
      <c r="S3829" t="str">
        <f t="shared" si="357"/>
        <v>theater</v>
      </c>
      <c r="T3829" t="str">
        <f t="shared" si="358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4"/>
        <v>42004.569293981483</v>
      </c>
      <c r="K3830">
        <v>1414845587</v>
      </c>
      <c r="L3830" s="10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9"/>
        <v>1</v>
      </c>
      <c r="R3830" s="6">
        <f t="shared" si="356"/>
        <v>178.57142857142858</v>
      </c>
      <c r="S3830" t="str">
        <f t="shared" si="357"/>
        <v>theater</v>
      </c>
      <c r="T3830" t="str">
        <f t="shared" si="358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4"/>
        <v>42613.865405092598</v>
      </c>
      <c r="K3831">
        <v>1470948371</v>
      </c>
      <c r="L3831" s="10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9"/>
        <v>1.002</v>
      </c>
      <c r="R3831" s="6">
        <f t="shared" si="356"/>
        <v>62.625</v>
      </c>
      <c r="S3831" t="str">
        <f t="shared" si="357"/>
        <v>theater</v>
      </c>
      <c r="T3831" t="str">
        <f t="shared" si="358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4"/>
        <v>42517.740868055553</v>
      </c>
      <c r="K3832">
        <v>1463161611</v>
      </c>
      <c r="L3832" s="10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9"/>
        <v>2.25</v>
      </c>
      <c r="R3832" s="6">
        <f t="shared" si="356"/>
        <v>75</v>
      </c>
      <c r="S3832" t="str">
        <f t="shared" si="357"/>
        <v>theater</v>
      </c>
      <c r="T3832" t="str">
        <f t="shared" si="358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4"/>
        <v>41948.890567129631</v>
      </c>
      <c r="K3833">
        <v>1413404545</v>
      </c>
      <c r="L3833" s="10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9"/>
        <v>1.0602199999999999</v>
      </c>
      <c r="R3833" s="6">
        <f t="shared" si="356"/>
        <v>58.901111111111113</v>
      </c>
      <c r="S3833" t="str">
        <f t="shared" si="357"/>
        <v>theater</v>
      </c>
      <c r="T3833" t="str">
        <f t="shared" si="358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4"/>
        <v>42420.114988425921</v>
      </c>
      <c r="K3834">
        <v>1452048335</v>
      </c>
      <c r="L3834" s="10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9"/>
        <v>1.0466666666666666</v>
      </c>
      <c r="R3834" s="6">
        <f t="shared" si="356"/>
        <v>139.55555555555554</v>
      </c>
      <c r="S3834" t="str">
        <f t="shared" si="357"/>
        <v>theater</v>
      </c>
      <c r="T3834" t="str">
        <f t="shared" si="358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4"/>
        <v>41974.797916666663</v>
      </c>
      <c r="K3835">
        <v>1416516972</v>
      </c>
      <c r="L3835" s="10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9"/>
        <v>1.1666666666666667</v>
      </c>
      <c r="R3835" s="6">
        <f t="shared" si="356"/>
        <v>70</v>
      </c>
      <c r="S3835" t="str">
        <f t="shared" si="357"/>
        <v>theater</v>
      </c>
      <c r="T3835" t="str">
        <f t="shared" si="358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4"/>
        <v>42173.445219907408</v>
      </c>
      <c r="K3836">
        <v>1432032067</v>
      </c>
      <c r="L3836" s="10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9"/>
        <v>1.0903333333333334</v>
      </c>
      <c r="R3836" s="6">
        <f t="shared" si="356"/>
        <v>57.385964912280699</v>
      </c>
      <c r="S3836" t="str">
        <f t="shared" si="357"/>
        <v>theater</v>
      </c>
      <c r="T3836" t="str">
        <f t="shared" si="358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4"/>
        <v>42481.94222222222</v>
      </c>
      <c r="K3837">
        <v>1459463808</v>
      </c>
      <c r="L3837" s="10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9"/>
        <v>1.6</v>
      </c>
      <c r="R3837" s="6">
        <f t="shared" si="356"/>
        <v>40</v>
      </c>
      <c r="S3837" t="str">
        <f t="shared" si="357"/>
        <v>theater</v>
      </c>
      <c r="T3837" t="str">
        <f t="shared" si="358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4"/>
        <v>42585.172916666663</v>
      </c>
      <c r="K3838">
        <v>1467497652</v>
      </c>
      <c r="L3838" s="10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9"/>
        <v>1.125</v>
      </c>
      <c r="R3838" s="6">
        <f t="shared" si="356"/>
        <v>64.285714285714292</v>
      </c>
      <c r="S3838" t="str">
        <f t="shared" si="357"/>
        <v>theater</v>
      </c>
      <c r="T3838" t="str">
        <f t="shared" si="358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4"/>
        <v>42188.765717592592</v>
      </c>
      <c r="K3839">
        <v>1432837358</v>
      </c>
      <c r="L3839" s="10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9"/>
        <v>1.0209999999999999</v>
      </c>
      <c r="R3839" s="6">
        <f t="shared" si="356"/>
        <v>120.11764705882354</v>
      </c>
      <c r="S3839" t="str">
        <f t="shared" si="357"/>
        <v>theater</v>
      </c>
      <c r="T3839" t="str">
        <f t="shared" si="358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4"/>
        <v>42146.710752314815</v>
      </c>
      <c r="K3840">
        <v>1429722209</v>
      </c>
      <c r="L3840" s="10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9"/>
        <v>1.00824</v>
      </c>
      <c r="R3840" s="6">
        <f t="shared" si="356"/>
        <v>1008.24</v>
      </c>
      <c r="S3840" t="str">
        <f t="shared" si="357"/>
        <v>theater</v>
      </c>
      <c r="T3840" t="str">
        <f t="shared" si="358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4"/>
        <v>42215.142638888887</v>
      </c>
      <c r="K3841">
        <v>1433042724</v>
      </c>
      <c r="L3841" s="10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9"/>
        <v>1.0125</v>
      </c>
      <c r="R3841" s="6">
        <f t="shared" si="356"/>
        <v>63.28125</v>
      </c>
      <c r="S3841" t="str">
        <f t="shared" si="357"/>
        <v>theater</v>
      </c>
      <c r="T3841" t="str">
        <f t="shared" si="358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ref="J3842:J3905" si="360">(((I3842/60)/60)/24)+DATE(1970,1,1)</f>
        <v>42457.660057870366</v>
      </c>
      <c r="K3842">
        <v>1457023829</v>
      </c>
      <c r="L3842" s="10">
        <f t="shared" ref="L3842:L3905" si="361">(((K3842/60)/60)/24)+DATE(1970,1,1)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9"/>
        <v>65</v>
      </c>
      <c r="R3842" s="6">
        <f t="shared" ref="R3842:R3905" si="362">E3842/N3842</f>
        <v>21.666666666666668</v>
      </c>
      <c r="S3842" t="str">
        <f t="shared" ref="S3842:S3905" si="363">LEFT(P3842,SEARCH("/",P3842)-1)</f>
        <v>theater</v>
      </c>
      <c r="T3842" t="str">
        <f t="shared" ref="T3842:T3905" si="364">RIGHT(P3842,LEN(P3842)-SEARCH("/",P3842))</f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si="360"/>
        <v>41840.785729166666</v>
      </c>
      <c r="K3843">
        <v>1400698287</v>
      </c>
      <c r="L3843" s="10">
        <f t="shared" si="361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5">IF(D3843=0,0%,(E3843/D3843))</f>
        <v>8.72E-2</v>
      </c>
      <c r="R3843" s="6">
        <f t="shared" si="362"/>
        <v>25.647058823529413</v>
      </c>
      <c r="S3843" t="str">
        <f t="shared" si="363"/>
        <v>theater</v>
      </c>
      <c r="T3843" t="str">
        <f t="shared" si="364"/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0"/>
        <v>41770.493657407409</v>
      </c>
      <c r="K3844">
        <v>1397217052</v>
      </c>
      <c r="L3844" s="10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5"/>
        <v>0.21940000000000001</v>
      </c>
      <c r="R3844" s="6">
        <f t="shared" si="362"/>
        <v>47.695652173913047</v>
      </c>
      <c r="S3844" t="str">
        <f t="shared" si="363"/>
        <v>theater</v>
      </c>
      <c r="T3844" t="str">
        <f t="shared" si="364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0"/>
        <v>41791.072500000002</v>
      </c>
      <c r="K3845">
        <v>1399427064</v>
      </c>
      <c r="L3845" s="10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5"/>
        <v>0.21299999999999999</v>
      </c>
      <c r="R3845" s="6">
        <f t="shared" si="362"/>
        <v>56.05263157894737</v>
      </c>
      <c r="S3845" t="str">
        <f t="shared" si="363"/>
        <v>theater</v>
      </c>
      <c r="T3845" t="str">
        <f t="shared" si="364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0"/>
        <v>41793.290972222225</v>
      </c>
      <c r="K3846">
        <v>1399474134</v>
      </c>
      <c r="L3846" s="10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5"/>
        <v>0.41489795918367345</v>
      </c>
      <c r="R3846" s="6">
        <f t="shared" si="362"/>
        <v>81.319999999999993</v>
      </c>
      <c r="S3846" t="str">
        <f t="shared" si="363"/>
        <v>theater</v>
      </c>
      <c r="T3846" t="str">
        <f t="shared" si="364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0"/>
        <v>42278.627013888887</v>
      </c>
      <c r="K3847">
        <v>1441119774</v>
      </c>
      <c r="L3847" s="10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5"/>
        <v>2.1049999999999999E-2</v>
      </c>
      <c r="R3847" s="6">
        <f t="shared" si="362"/>
        <v>70.166666666666671</v>
      </c>
      <c r="S3847" t="str">
        <f t="shared" si="363"/>
        <v>theater</v>
      </c>
      <c r="T3847" t="str">
        <f t="shared" si="364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0"/>
        <v>41916.290972222225</v>
      </c>
      <c r="K3848">
        <v>1409721542</v>
      </c>
      <c r="L3848" s="10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5"/>
        <v>2.7E-2</v>
      </c>
      <c r="R3848" s="6">
        <f t="shared" si="362"/>
        <v>23.625</v>
      </c>
      <c r="S3848" t="str">
        <f t="shared" si="363"/>
        <v>theater</v>
      </c>
      <c r="T3848" t="str">
        <f t="shared" si="364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0"/>
        <v>42204.224432870367</v>
      </c>
      <c r="K3849">
        <v>1433395391</v>
      </c>
      <c r="L3849" s="10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5"/>
        <v>0.16161904761904761</v>
      </c>
      <c r="R3849" s="6">
        <f t="shared" si="362"/>
        <v>188.55555555555554</v>
      </c>
      <c r="S3849" t="str">
        <f t="shared" si="363"/>
        <v>theater</v>
      </c>
      <c r="T3849" t="str">
        <f t="shared" si="364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0"/>
        <v>42295.817002314812</v>
      </c>
      <c r="K3850">
        <v>1442604989</v>
      </c>
      <c r="L3850" s="10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5"/>
        <v>0.16376923076923078</v>
      </c>
      <c r="R3850" s="6">
        <f t="shared" si="362"/>
        <v>49.511627906976742</v>
      </c>
      <c r="S3850" t="str">
        <f t="shared" si="363"/>
        <v>theater</v>
      </c>
      <c r="T3850" t="str">
        <f t="shared" si="364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0"/>
        <v>42166.767175925925</v>
      </c>
      <c r="K3851">
        <v>1431455084</v>
      </c>
      <c r="L3851" s="10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5"/>
        <v>7.0433333333333334E-2</v>
      </c>
      <c r="R3851" s="6">
        <f t="shared" si="362"/>
        <v>75.464285714285708</v>
      </c>
      <c r="S3851" t="str">
        <f t="shared" si="363"/>
        <v>theater</v>
      </c>
      <c r="T3851" t="str">
        <f t="shared" si="364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0"/>
        <v>42005.124340277776</v>
      </c>
      <c r="K3852">
        <v>1417489143</v>
      </c>
      <c r="L3852" s="10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5"/>
        <v>3.7999999999999999E-2</v>
      </c>
      <c r="R3852" s="6">
        <f t="shared" si="362"/>
        <v>9.5</v>
      </c>
      <c r="S3852" t="str">
        <f t="shared" si="363"/>
        <v>theater</v>
      </c>
      <c r="T3852" t="str">
        <f t="shared" si="364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0"/>
        <v>42202.439571759256</v>
      </c>
      <c r="K3853">
        <v>1434537179</v>
      </c>
      <c r="L3853" s="10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5"/>
        <v>0.34079999999999999</v>
      </c>
      <c r="R3853" s="6">
        <f t="shared" si="362"/>
        <v>35.5</v>
      </c>
      <c r="S3853" t="str">
        <f t="shared" si="363"/>
        <v>theater</v>
      </c>
      <c r="T3853" t="str">
        <f t="shared" si="364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0"/>
        <v>42090.149027777778</v>
      </c>
      <c r="K3854">
        <v>1425270876</v>
      </c>
      <c r="L3854" s="10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5"/>
        <v>2E-3</v>
      </c>
      <c r="R3854" s="6">
        <f t="shared" si="362"/>
        <v>10</v>
      </c>
      <c r="S3854" t="str">
        <f t="shared" si="363"/>
        <v>theater</v>
      </c>
      <c r="T3854" t="str">
        <f t="shared" si="364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0"/>
        <v>41883.84002314815</v>
      </c>
      <c r="K3855">
        <v>1406578178</v>
      </c>
      <c r="L3855" s="10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5"/>
        <v>2.5999999999999998E-4</v>
      </c>
      <c r="R3855" s="6">
        <f t="shared" si="362"/>
        <v>13</v>
      </c>
      <c r="S3855" t="str">
        <f t="shared" si="363"/>
        <v>theater</v>
      </c>
      <c r="T3855" t="str">
        <f t="shared" si="364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0"/>
        <v>42133.884930555556</v>
      </c>
      <c r="K3856">
        <v>1428614058</v>
      </c>
      <c r="L3856" s="10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5"/>
        <v>0.16254545454545455</v>
      </c>
      <c r="R3856" s="6">
        <f t="shared" si="362"/>
        <v>89.4</v>
      </c>
      <c r="S3856" t="str">
        <f t="shared" si="363"/>
        <v>theater</v>
      </c>
      <c r="T3856" t="str">
        <f t="shared" si="364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0"/>
        <v>42089.929062499999</v>
      </c>
      <c r="K3857">
        <v>1424819871</v>
      </c>
      <c r="L3857" s="10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5"/>
        <v>2.5000000000000001E-2</v>
      </c>
      <c r="R3857" s="6">
        <f t="shared" si="362"/>
        <v>25</v>
      </c>
      <c r="S3857" t="str">
        <f t="shared" si="363"/>
        <v>theater</v>
      </c>
      <c r="T3857" t="str">
        <f t="shared" si="364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0"/>
        <v>42071.701423611114</v>
      </c>
      <c r="K3858">
        <v>1423245003</v>
      </c>
      <c r="L3858" s="10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5"/>
        <v>2.0000000000000001E-4</v>
      </c>
      <c r="R3858" s="6">
        <f t="shared" si="362"/>
        <v>1</v>
      </c>
      <c r="S3858" t="str">
        <f t="shared" si="363"/>
        <v>theater</v>
      </c>
      <c r="T3858" t="str">
        <f t="shared" si="364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0"/>
        <v>41852.716666666667</v>
      </c>
      <c r="K3859">
        <v>1404927690</v>
      </c>
      <c r="L3859" s="10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5"/>
        <v>5.1999999999999998E-2</v>
      </c>
      <c r="R3859" s="6">
        <f t="shared" si="362"/>
        <v>65</v>
      </c>
      <c r="S3859" t="str">
        <f t="shared" si="363"/>
        <v>theater</v>
      </c>
      <c r="T3859" t="str">
        <f t="shared" si="364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0"/>
        <v>42146.875</v>
      </c>
      <c r="K3860">
        <v>1430734844</v>
      </c>
      <c r="L3860" s="10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5"/>
        <v>0.02</v>
      </c>
      <c r="R3860" s="6">
        <f t="shared" si="362"/>
        <v>10</v>
      </c>
      <c r="S3860" t="str">
        <f t="shared" si="363"/>
        <v>theater</v>
      </c>
      <c r="T3860" t="str">
        <f t="shared" si="364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0"/>
        <v>41815.875</v>
      </c>
      <c r="K3861">
        <v>1401485207</v>
      </c>
      <c r="L3861" s="10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5"/>
        <v>4.0000000000000002E-4</v>
      </c>
      <c r="R3861" s="6">
        <f t="shared" si="362"/>
        <v>1</v>
      </c>
      <c r="S3861" t="str">
        <f t="shared" si="363"/>
        <v>theater</v>
      </c>
      <c r="T3861" t="str">
        <f t="shared" si="364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0"/>
        <v>41863.660995370366</v>
      </c>
      <c r="K3862">
        <v>1405266710</v>
      </c>
      <c r="L3862" s="10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5"/>
        <v>0.17666666666666667</v>
      </c>
      <c r="R3862" s="6">
        <f t="shared" si="362"/>
        <v>81.538461538461533</v>
      </c>
      <c r="S3862" t="str">
        <f t="shared" si="363"/>
        <v>theater</v>
      </c>
      <c r="T3862" t="str">
        <f t="shared" si="364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0"/>
        <v>41955.907638888893</v>
      </c>
      <c r="K3863">
        <v>1412258977</v>
      </c>
      <c r="L3863" s="10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5"/>
        <v>0.05</v>
      </c>
      <c r="R3863" s="6">
        <f t="shared" si="362"/>
        <v>100</v>
      </c>
      <c r="S3863" t="str">
        <f t="shared" si="363"/>
        <v>theater</v>
      </c>
      <c r="T3863" t="str">
        <f t="shared" si="364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0"/>
        <v>42625.707638888889</v>
      </c>
      <c r="K3864">
        <v>1472451356</v>
      </c>
      <c r="L3864" s="10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5"/>
        <v>1.3333333333333334E-4</v>
      </c>
      <c r="R3864" s="6">
        <f t="shared" si="362"/>
        <v>1</v>
      </c>
      <c r="S3864" t="str">
        <f t="shared" si="363"/>
        <v>theater</v>
      </c>
      <c r="T3864" t="str">
        <f t="shared" si="364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0"/>
        <v>42313.674826388888</v>
      </c>
      <c r="K3865">
        <v>1441552305</v>
      </c>
      <c r="L3865" s="10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5"/>
        <v>0</v>
      </c>
      <c r="R3865" s="6" t="e">
        <f t="shared" si="362"/>
        <v>#DIV/0!</v>
      </c>
      <c r="S3865" t="str">
        <f t="shared" si="363"/>
        <v>theater</v>
      </c>
      <c r="T3865" t="str">
        <f t="shared" si="364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0"/>
        <v>42325.933495370366</v>
      </c>
      <c r="K3866">
        <v>1445203454</v>
      </c>
      <c r="L3866" s="10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5"/>
        <v>1.2E-2</v>
      </c>
      <c r="R3866" s="6">
        <f t="shared" si="362"/>
        <v>20</v>
      </c>
      <c r="S3866" t="str">
        <f t="shared" si="363"/>
        <v>theater</v>
      </c>
      <c r="T3866" t="str">
        <f t="shared" si="364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0"/>
        <v>41881.229166666664</v>
      </c>
      <c r="K3867">
        <v>1405957098</v>
      </c>
      <c r="L3867" s="10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5"/>
        <v>0.26937422295897223</v>
      </c>
      <c r="R3867" s="6">
        <f t="shared" si="362"/>
        <v>46.428571428571431</v>
      </c>
      <c r="S3867" t="str">
        <f t="shared" si="363"/>
        <v>theater</v>
      </c>
      <c r="T3867" t="str">
        <f t="shared" si="364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0"/>
        <v>42452.145138888889</v>
      </c>
      <c r="K3868">
        <v>1454453021</v>
      </c>
      <c r="L3868" s="10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5"/>
        <v>5.4999999999999997E-3</v>
      </c>
      <c r="R3868" s="6">
        <f t="shared" si="362"/>
        <v>5.5</v>
      </c>
      <c r="S3868" t="str">
        <f t="shared" si="363"/>
        <v>theater</v>
      </c>
      <c r="T3868" t="str">
        <f t="shared" si="364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0"/>
        <v>42539.814108796301</v>
      </c>
      <c r="K3869">
        <v>1463686339</v>
      </c>
      <c r="L3869" s="10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5"/>
        <v>0.1255</v>
      </c>
      <c r="R3869" s="6">
        <f t="shared" si="362"/>
        <v>50.2</v>
      </c>
      <c r="S3869" t="str">
        <f t="shared" si="363"/>
        <v>theater</v>
      </c>
      <c r="T3869" t="str">
        <f t="shared" si="364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0"/>
        <v>41890.659780092588</v>
      </c>
      <c r="K3870">
        <v>1408031405</v>
      </c>
      <c r="L3870" s="10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5"/>
        <v>2E-3</v>
      </c>
      <c r="R3870" s="6">
        <f t="shared" si="362"/>
        <v>10</v>
      </c>
      <c r="S3870" t="str">
        <f t="shared" si="363"/>
        <v>theater</v>
      </c>
      <c r="T3870" t="str">
        <f t="shared" si="364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0"/>
        <v>42077.132638888885</v>
      </c>
      <c r="K3871">
        <v>1423761792</v>
      </c>
      <c r="L3871" s="10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5"/>
        <v>3.44748684310884E-2</v>
      </c>
      <c r="R3871" s="6">
        <f t="shared" si="362"/>
        <v>30.133333333333333</v>
      </c>
      <c r="S3871" t="str">
        <f t="shared" si="363"/>
        <v>theater</v>
      </c>
      <c r="T3871" t="str">
        <f t="shared" si="364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0"/>
        <v>41823.17219907407</v>
      </c>
      <c r="K3872">
        <v>1401768478</v>
      </c>
      <c r="L3872" s="10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5"/>
        <v>0.15</v>
      </c>
      <c r="R3872" s="6">
        <f t="shared" si="362"/>
        <v>150</v>
      </c>
      <c r="S3872" t="str">
        <f t="shared" si="363"/>
        <v>theater</v>
      </c>
      <c r="T3872" t="str">
        <f t="shared" si="364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0"/>
        <v>42823.739004629635</v>
      </c>
      <c r="K3873">
        <v>1485629050</v>
      </c>
      <c r="L3873" s="10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5"/>
        <v>2.6666666666666668E-2</v>
      </c>
      <c r="R3873" s="6">
        <f t="shared" si="362"/>
        <v>13.333333333333334</v>
      </c>
      <c r="S3873" t="str">
        <f t="shared" si="363"/>
        <v>theater</v>
      </c>
      <c r="T3873" t="str">
        <f t="shared" si="364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0"/>
        <v>42230.145787037036</v>
      </c>
      <c r="K3874">
        <v>1435202996</v>
      </c>
      <c r="L3874" s="10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5"/>
        <v>0</v>
      </c>
      <c r="R3874" s="6" t="e">
        <f t="shared" si="362"/>
        <v>#DIV/0!</v>
      </c>
      <c r="S3874" t="str">
        <f t="shared" si="363"/>
        <v>theater</v>
      </c>
      <c r="T3874" t="str">
        <f t="shared" si="364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0"/>
        <v>42285.696006944447</v>
      </c>
      <c r="K3875">
        <v>1441730535</v>
      </c>
      <c r="L3875" s="10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5"/>
        <v>0</v>
      </c>
      <c r="R3875" s="6" t="e">
        <f t="shared" si="362"/>
        <v>#DIV/0!</v>
      </c>
      <c r="S3875" t="str">
        <f t="shared" si="363"/>
        <v>theater</v>
      </c>
      <c r="T3875" t="str">
        <f t="shared" si="364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0"/>
        <v>42028.041666666672</v>
      </c>
      <c r="K3876">
        <v>1420244622</v>
      </c>
      <c r="L3876" s="10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5"/>
        <v>0</v>
      </c>
      <c r="R3876" s="6" t="e">
        <f t="shared" si="362"/>
        <v>#DIV/0!</v>
      </c>
      <c r="S3876" t="str">
        <f t="shared" si="363"/>
        <v>theater</v>
      </c>
      <c r="T3876" t="str">
        <f t="shared" si="364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0"/>
        <v>42616.416666666672</v>
      </c>
      <c r="K3877">
        <v>1472804365</v>
      </c>
      <c r="L3877" s="10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5"/>
        <v>0</v>
      </c>
      <c r="R3877" s="6" t="e">
        <f t="shared" si="362"/>
        <v>#DIV/0!</v>
      </c>
      <c r="S3877" t="str">
        <f t="shared" si="363"/>
        <v>theater</v>
      </c>
      <c r="T3877" t="str">
        <f t="shared" si="364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0"/>
        <v>42402.624166666668</v>
      </c>
      <c r="K3878">
        <v>1451833128</v>
      </c>
      <c r="L3878" s="10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5"/>
        <v>0.52794871794871789</v>
      </c>
      <c r="R3878" s="6">
        <f t="shared" si="362"/>
        <v>44.760869565217391</v>
      </c>
      <c r="S3878" t="str">
        <f t="shared" si="363"/>
        <v>theater</v>
      </c>
      <c r="T3878" t="str">
        <f t="shared" si="364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0"/>
        <v>42712.67768518519</v>
      </c>
      <c r="K3879">
        <v>1478621752</v>
      </c>
      <c r="L3879" s="10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5"/>
        <v>4.9639999999999997E-2</v>
      </c>
      <c r="R3879" s="6">
        <f t="shared" si="362"/>
        <v>88.642857142857139</v>
      </c>
      <c r="S3879" t="str">
        <f t="shared" si="363"/>
        <v>theater</v>
      </c>
      <c r="T3879" t="str">
        <f t="shared" si="364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0"/>
        <v>42185.165972222225</v>
      </c>
      <c r="K3880">
        <v>1433014746</v>
      </c>
      <c r="L3880" s="10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5"/>
        <v>5.5555555555555556E-4</v>
      </c>
      <c r="R3880" s="6">
        <f t="shared" si="362"/>
        <v>10</v>
      </c>
      <c r="S3880" t="str">
        <f t="shared" si="363"/>
        <v>theater</v>
      </c>
      <c r="T3880" t="str">
        <f t="shared" si="364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0"/>
        <v>42029.861064814817</v>
      </c>
      <c r="K3881">
        <v>1419626396</v>
      </c>
      <c r="L3881" s="10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5"/>
        <v>0</v>
      </c>
      <c r="R3881" s="6" t="e">
        <f t="shared" si="362"/>
        <v>#DIV/0!</v>
      </c>
      <c r="S3881" t="str">
        <f t="shared" si="363"/>
        <v>theater</v>
      </c>
      <c r="T3881" t="str">
        <f t="shared" si="364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0"/>
        <v>41850.958333333336</v>
      </c>
      <c r="K3882">
        <v>1403724820</v>
      </c>
      <c r="L3882" s="10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5"/>
        <v>0.13066666666666665</v>
      </c>
      <c r="R3882" s="6">
        <f t="shared" si="362"/>
        <v>57.647058823529413</v>
      </c>
      <c r="S3882" t="str">
        <f t="shared" si="363"/>
        <v>theater</v>
      </c>
      <c r="T3882" t="str">
        <f t="shared" si="364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0"/>
        <v>42786.018506944441</v>
      </c>
      <c r="K3883">
        <v>1484958399</v>
      </c>
      <c r="L3883" s="10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5"/>
        <v>0.05</v>
      </c>
      <c r="R3883" s="6">
        <f t="shared" si="362"/>
        <v>25</v>
      </c>
      <c r="S3883" t="str">
        <f t="shared" si="363"/>
        <v>theater</v>
      </c>
      <c r="T3883" t="str">
        <f t="shared" si="364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0"/>
        <v>42400.960416666669</v>
      </c>
      <c r="K3884">
        <v>1451950570</v>
      </c>
      <c r="L3884" s="10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5"/>
        <v>0</v>
      </c>
      <c r="R3884" s="6" t="e">
        <f t="shared" si="362"/>
        <v>#DIV/0!</v>
      </c>
      <c r="S3884" t="str">
        <f t="shared" si="363"/>
        <v>theater</v>
      </c>
      <c r="T3884" t="str">
        <f t="shared" si="364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0"/>
        <v>41884.602650462963</v>
      </c>
      <c r="K3885">
        <v>1407076069</v>
      </c>
      <c r="L3885" s="10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5"/>
        <v>0</v>
      </c>
      <c r="R3885" s="6" t="e">
        <f t="shared" si="362"/>
        <v>#DIV/0!</v>
      </c>
      <c r="S3885" t="str">
        <f t="shared" si="363"/>
        <v>theater</v>
      </c>
      <c r="T3885" t="str">
        <f t="shared" si="364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0"/>
        <v>42090.749907407408</v>
      </c>
      <c r="K3886">
        <v>1425322792</v>
      </c>
      <c r="L3886" s="10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5"/>
        <v>0</v>
      </c>
      <c r="R3886" s="6" t="e">
        <f t="shared" si="362"/>
        <v>#DIV/0!</v>
      </c>
      <c r="S3886" t="str">
        <f t="shared" si="363"/>
        <v>theater</v>
      </c>
      <c r="T3886" t="str">
        <f t="shared" si="364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0"/>
        <v>42499.951284722221</v>
      </c>
      <c r="K3887">
        <v>1460242191</v>
      </c>
      <c r="L3887" s="10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5"/>
        <v>0</v>
      </c>
      <c r="R3887" s="6" t="e">
        <f t="shared" si="362"/>
        <v>#DIV/0!</v>
      </c>
      <c r="S3887" t="str">
        <f t="shared" si="363"/>
        <v>theater</v>
      </c>
      <c r="T3887" t="str">
        <f t="shared" si="364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0"/>
        <v>41984.228032407409</v>
      </c>
      <c r="K3888">
        <v>1415683702</v>
      </c>
      <c r="L3888" s="10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5"/>
        <v>0</v>
      </c>
      <c r="R3888" s="6" t="e">
        <f t="shared" si="362"/>
        <v>#DIV/0!</v>
      </c>
      <c r="S3888" t="str">
        <f t="shared" si="363"/>
        <v>theater</v>
      </c>
      <c r="T3888" t="str">
        <f t="shared" si="364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0"/>
        <v>42125.916666666672</v>
      </c>
      <c r="K3889">
        <v>1426538129</v>
      </c>
      <c r="L3889" s="10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5"/>
        <v>1.7500000000000002E-2</v>
      </c>
      <c r="R3889" s="6">
        <f t="shared" si="362"/>
        <v>17.5</v>
      </c>
      <c r="S3889" t="str">
        <f t="shared" si="363"/>
        <v>theater</v>
      </c>
      <c r="T3889" t="str">
        <f t="shared" si="364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0"/>
        <v>42792.545810185184</v>
      </c>
      <c r="K3890">
        <v>1485522358</v>
      </c>
      <c r="L3890" s="10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5"/>
        <v>0.27100000000000002</v>
      </c>
      <c r="R3890" s="6">
        <f t="shared" si="362"/>
        <v>38.714285714285715</v>
      </c>
      <c r="S3890" t="str">
        <f t="shared" si="363"/>
        <v>theater</v>
      </c>
      <c r="T3890" t="str">
        <f t="shared" si="364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0"/>
        <v>42008.976388888885</v>
      </c>
      <c r="K3891">
        <v>1417651630</v>
      </c>
      <c r="L3891" s="10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5"/>
        <v>1.4749999999999999E-2</v>
      </c>
      <c r="R3891" s="6">
        <f t="shared" si="362"/>
        <v>13.111111111111111</v>
      </c>
      <c r="S3891" t="str">
        <f t="shared" si="363"/>
        <v>theater</v>
      </c>
      <c r="T3891" t="str">
        <f t="shared" si="364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0"/>
        <v>42231.758611111116</v>
      </c>
      <c r="K3892">
        <v>1434478344</v>
      </c>
      <c r="L3892" s="10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5"/>
        <v>0.16826666666666668</v>
      </c>
      <c r="R3892" s="6">
        <f t="shared" si="362"/>
        <v>315.5</v>
      </c>
      <c r="S3892" t="str">
        <f t="shared" si="363"/>
        <v>theater</v>
      </c>
      <c r="T3892" t="str">
        <f t="shared" si="364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0"/>
        <v>42086.207638888889</v>
      </c>
      <c r="K3893">
        <v>1424488244</v>
      </c>
      <c r="L3893" s="10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5"/>
        <v>0.32500000000000001</v>
      </c>
      <c r="R3893" s="6">
        <f t="shared" si="362"/>
        <v>37.142857142857146</v>
      </c>
      <c r="S3893" t="str">
        <f t="shared" si="363"/>
        <v>theater</v>
      </c>
      <c r="T3893" t="str">
        <f t="shared" si="364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0"/>
        <v>41875.291666666664</v>
      </c>
      <c r="K3894">
        <v>1408203557</v>
      </c>
      <c r="L3894" s="10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5"/>
        <v>0</v>
      </c>
      <c r="R3894" s="6" t="e">
        <f t="shared" si="362"/>
        <v>#DIV/0!</v>
      </c>
      <c r="S3894" t="str">
        <f t="shared" si="363"/>
        <v>theater</v>
      </c>
      <c r="T3894" t="str">
        <f t="shared" si="364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0"/>
        <v>41821.25</v>
      </c>
      <c r="K3895">
        <v>1400600840</v>
      </c>
      <c r="L3895" s="10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5"/>
        <v>0.2155</v>
      </c>
      <c r="R3895" s="6">
        <f t="shared" si="362"/>
        <v>128.27380952380952</v>
      </c>
      <c r="S3895" t="str">
        <f t="shared" si="363"/>
        <v>theater</v>
      </c>
      <c r="T3895" t="str">
        <f t="shared" si="364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0"/>
        <v>42710.207638888889</v>
      </c>
      <c r="K3896">
        <v>1478386812</v>
      </c>
      <c r="L3896" s="10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5"/>
        <v>3.4666666666666665E-2</v>
      </c>
      <c r="R3896" s="6">
        <f t="shared" si="362"/>
        <v>47.272727272727273</v>
      </c>
      <c r="S3896" t="str">
        <f t="shared" si="363"/>
        <v>theater</v>
      </c>
      <c r="T3896" t="str">
        <f t="shared" si="364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0"/>
        <v>42063.250208333338</v>
      </c>
      <c r="K3897">
        <v>1422424818</v>
      </c>
      <c r="L3897" s="10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5"/>
        <v>0.05</v>
      </c>
      <c r="R3897" s="6">
        <f t="shared" si="362"/>
        <v>50</v>
      </c>
      <c r="S3897" t="str">
        <f t="shared" si="363"/>
        <v>theater</v>
      </c>
      <c r="T3897" t="str">
        <f t="shared" si="364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0"/>
        <v>41807.191875000004</v>
      </c>
      <c r="K3898">
        <v>1401770178</v>
      </c>
      <c r="L3898" s="10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5"/>
        <v>0.10625</v>
      </c>
      <c r="R3898" s="6">
        <f t="shared" si="362"/>
        <v>42.5</v>
      </c>
      <c r="S3898" t="str">
        <f t="shared" si="363"/>
        <v>theater</v>
      </c>
      <c r="T3898" t="str">
        <f t="shared" si="364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0"/>
        <v>42012.87364583333</v>
      </c>
      <c r="K3899">
        <v>1418158683</v>
      </c>
      <c r="L3899" s="10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5"/>
        <v>0.17599999999999999</v>
      </c>
      <c r="R3899" s="6">
        <f t="shared" si="362"/>
        <v>44</v>
      </c>
      <c r="S3899" t="str">
        <f t="shared" si="363"/>
        <v>theater</v>
      </c>
      <c r="T3899" t="str">
        <f t="shared" si="364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0"/>
        <v>42233.666666666672</v>
      </c>
      <c r="K3900">
        <v>1436355270</v>
      </c>
      <c r="L3900" s="10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5"/>
        <v>0.3256</v>
      </c>
      <c r="R3900" s="6">
        <f t="shared" si="362"/>
        <v>50.875</v>
      </c>
      <c r="S3900" t="str">
        <f t="shared" si="363"/>
        <v>theater</v>
      </c>
      <c r="T3900" t="str">
        <f t="shared" si="364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0"/>
        <v>41863.775011574071</v>
      </c>
      <c r="K3901">
        <v>1406140561</v>
      </c>
      <c r="L3901" s="10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5"/>
        <v>1.2500000000000001E-2</v>
      </c>
      <c r="R3901" s="6">
        <f t="shared" si="362"/>
        <v>62.5</v>
      </c>
      <c r="S3901" t="str">
        <f t="shared" si="363"/>
        <v>theater</v>
      </c>
      <c r="T3901" t="str">
        <f t="shared" si="364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0"/>
        <v>42166.092488425929</v>
      </c>
      <c r="K3902">
        <v>1431396791</v>
      </c>
      <c r="L3902" s="10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5"/>
        <v>5.3999999999999999E-2</v>
      </c>
      <c r="R3902" s="6">
        <f t="shared" si="362"/>
        <v>27</v>
      </c>
      <c r="S3902" t="str">
        <f t="shared" si="363"/>
        <v>theater</v>
      </c>
      <c r="T3902" t="str">
        <f t="shared" si="364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0"/>
        <v>42357.826377314821</v>
      </c>
      <c r="K3903">
        <v>1447098599</v>
      </c>
      <c r="L3903" s="10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5"/>
        <v>8.3333333333333332E-3</v>
      </c>
      <c r="R3903" s="6">
        <f t="shared" si="362"/>
        <v>25</v>
      </c>
      <c r="S3903" t="str">
        <f t="shared" si="363"/>
        <v>theater</v>
      </c>
      <c r="T3903" t="str">
        <f t="shared" si="364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0"/>
        <v>42688.509745370371</v>
      </c>
      <c r="K3904">
        <v>1476962042</v>
      </c>
      <c r="L3904" s="10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5"/>
        <v>0.48833333333333334</v>
      </c>
      <c r="R3904" s="6">
        <f t="shared" si="362"/>
        <v>47.258064516129032</v>
      </c>
      <c r="S3904" t="str">
        <f t="shared" si="363"/>
        <v>theater</v>
      </c>
      <c r="T3904" t="str">
        <f t="shared" si="364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0"/>
        <v>42230.818055555559</v>
      </c>
      <c r="K3905">
        <v>1435709765</v>
      </c>
      <c r="L3905" s="10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5"/>
        <v>0</v>
      </c>
      <c r="R3905" s="6" t="e">
        <f t="shared" si="362"/>
        <v>#DIV/0!</v>
      </c>
      <c r="S3905" t="str">
        <f t="shared" si="363"/>
        <v>theater</v>
      </c>
      <c r="T3905" t="str">
        <f t="shared" si="364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ref="J3906:J3969" si="366">(((I3906/60)/60)/24)+DATE(1970,1,1)</f>
        <v>42109.211111111115</v>
      </c>
      <c r="K3906">
        <v>1427866200</v>
      </c>
      <c r="L3906" s="10">
        <f t="shared" ref="L3906:L3969" si="367">(((K3906/60)/60)/24)+DATE(1970,1,1)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5"/>
        <v>2.9999999999999997E-4</v>
      </c>
      <c r="R3906" s="6">
        <f t="shared" ref="R3906:R3969" si="368">E3906/N3906</f>
        <v>1.5</v>
      </c>
      <c r="S3906" t="str">
        <f t="shared" ref="S3906:S3969" si="369">LEFT(P3906,SEARCH("/",P3906)-1)</f>
        <v>theater</v>
      </c>
      <c r="T3906" t="str">
        <f t="shared" ref="T3906:T3969" si="370">RIGHT(P3906,LEN(P3906)-SEARCH("/",P3906))</f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si="366"/>
        <v>42166.958333333328</v>
      </c>
      <c r="K3907">
        <v>1430405903</v>
      </c>
      <c r="L3907" s="10">
        <f t="shared" si="367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71">IF(D3907=0,0%,(E3907/D3907))</f>
        <v>0.11533333333333333</v>
      </c>
      <c r="R3907" s="6">
        <f t="shared" si="368"/>
        <v>24.714285714285715</v>
      </c>
      <c r="S3907" t="str">
        <f t="shared" si="369"/>
        <v>theater</v>
      </c>
      <c r="T3907" t="str">
        <f t="shared" si="370"/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6"/>
        <v>42181.559027777781</v>
      </c>
      <c r="K3908">
        <v>1432072893</v>
      </c>
      <c r="L3908" s="10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71"/>
        <v>0.67333333333333334</v>
      </c>
      <c r="R3908" s="6">
        <f t="shared" si="368"/>
        <v>63.125</v>
      </c>
      <c r="S3908" t="str">
        <f t="shared" si="369"/>
        <v>theater</v>
      </c>
      <c r="T3908" t="str">
        <f t="shared" si="370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6"/>
        <v>41938.838888888888</v>
      </c>
      <c r="K3909">
        <v>1411587606</v>
      </c>
      <c r="L3909" s="10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71"/>
        <v>0.153</v>
      </c>
      <c r="R3909" s="6">
        <f t="shared" si="368"/>
        <v>38.25</v>
      </c>
      <c r="S3909" t="str">
        <f t="shared" si="369"/>
        <v>theater</v>
      </c>
      <c r="T3909" t="str">
        <f t="shared" si="370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6"/>
        <v>41849.135370370372</v>
      </c>
      <c r="K3910">
        <v>1405307696</v>
      </c>
      <c r="L3910" s="10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71"/>
        <v>8.666666666666667E-2</v>
      </c>
      <c r="R3910" s="6">
        <f t="shared" si="368"/>
        <v>16.25</v>
      </c>
      <c r="S3910" t="str">
        <f t="shared" si="369"/>
        <v>theater</v>
      </c>
      <c r="T3910" t="str">
        <f t="shared" si="370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6"/>
        <v>41893.359282407408</v>
      </c>
      <c r="K3911">
        <v>1407832642</v>
      </c>
      <c r="L3911" s="10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71"/>
        <v>2.2499999999999998E-3</v>
      </c>
      <c r="R3911" s="6">
        <f t="shared" si="368"/>
        <v>33.75</v>
      </c>
      <c r="S3911" t="str">
        <f t="shared" si="369"/>
        <v>theater</v>
      </c>
      <c r="T3911" t="str">
        <f t="shared" si="370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6"/>
        <v>42254.756909722222</v>
      </c>
      <c r="K3912">
        <v>1439057397</v>
      </c>
      <c r="L3912" s="10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71"/>
        <v>3.0833333333333334E-2</v>
      </c>
      <c r="R3912" s="6">
        <f t="shared" si="368"/>
        <v>61.666666666666664</v>
      </c>
      <c r="S3912" t="str">
        <f t="shared" si="369"/>
        <v>theater</v>
      </c>
      <c r="T3912" t="str">
        <f t="shared" si="370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6"/>
        <v>41969.853900462964</v>
      </c>
      <c r="K3913">
        <v>1414438177</v>
      </c>
      <c r="L3913" s="10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71"/>
        <v>0.37412499999999999</v>
      </c>
      <c r="R3913" s="6">
        <f t="shared" si="368"/>
        <v>83.138888888888886</v>
      </c>
      <c r="S3913" t="str">
        <f t="shared" si="369"/>
        <v>theater</v>
      </c>
      <c r="T3913" t="str">
        <f t="shared" si="370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6"/>
        <v>42119.190972222219</v>
      </c>
      <c r="K3914">
        <v>1424759330</v>
      </c>
      <c r="L3914" s="10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71"/>
        <v>6.666666666666667E-5</v>
      </c>
      <c r="R3914" s="6">
        <f t="shared" si="368"/>
        <v>1</v>
      </c>
      <c r="S3914" t="str">
        <f t="shared" si="369"/>
        <v>theater</v>
      </c>
      <c r="T3914" t="str">
        <f t="shared" si="370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6"/>
        <v>42338.252881944441</v>
      </c>
      <c r="K3915">
        <v>1446267849</v>
      </c>
      <c r="L3915" s="10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71"/>
        <v>0.1</v>
      </c>
      <c r="R3915" s="6">
        <f t="shared" si="368"/>
        <v>142.85714285714286</v>
      </c>
      <c r="S3915" t="str">
        <f t="shared" si="369"/>
        <v>theater</v>
      </c>
      <c r="T3915" t="str">
        <f t="shared" si="370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6"/>
        <v>42134.957638888889</v>
      </c>
      <c r="K3916">
        <v>1429558756</v>
      </c>
      <c r="L3916" s="10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71"/>
        <v>0.36359999999999998</v>
      </c>
      <c r="R3916" s="6">
        <f t="shared" si="368"/>
        <v>33.666666666666664</v>
      </c>
      <c r="S3916" t="str">
        <f t="shared" si="369"/>
        <v>theater</v>
      </c>
      <c r="T3916" t="str">
        <f t="shared" si="370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6"/>
        <v>42522.98505787037</v>
      </c>
      <c r="K3917">
        <v>1462232309</v>
      </c>
      <c r="L3917" s="10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71"/>
        <v>3.3333333333333335E-3</v>
      </c>
      <c r="R3917" s="6">
        <f t="shared" si="368"/>
        <v>5</v>
      </c>
      <c r="S3917" t="str">
        <f t="shared" si="369"/>
        <v>theater</v>
      </c>
      <c r="T3917" t="str">
        <f t="shared" si="370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6"/>
        <v>42524.471666666665</v>
      </c>
      <c r="K3918">
        <v>1462360752</v>
      </c>
      <c r="L3918" s="10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71"/>
        <v>0</v>
      </c>
      <c r="R3918" s="6" t="e">
        <f t="shared" si="368"/>
        <v>#DIV/0!</v>
      </c>
      <c r="S3918" t="str">
        <f t="shared" si="369"/>
        <v>theater</v>
      </c>
      <c r="T3918" t="str">
        <f t="shared" si="370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6"/>
        <v>41893.527326388888</v>
      </c>
      <c r="K3919">
        <v>1407847161</v>
      </c>
      <c r="L3919" s="10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71"/>
        <v>2.8571428571428571E-3</v>
      </c>
      <c r="R3919" s="6">
        <f t="shared" si="368"/>
        <v>10</v>
      </c>
      <c r="S3919" t="str">
        <f t="shared" si="369"/>
        <v>theater</v>
      </c>
      <c r="T3919" t="str">
        <f t="shared" si="370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6"/>
        <v>41855.666666666664</v>
      </c>
      <c r="K3920">
        <v>1406131023</v>
      </c>
      <c r="L3920" s="10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71"/>
        <v>2E-3</v>
      </c>
      <c r="R3920" s="6">
        <f t="shared" si="368"/>
        <v>40</v>
      </c>
      <c r="S3920" t="str">
        <f t="shared" si="369"/>
        <v>theater</v>
      </c>
      <c r="T3920" t="str">
        <f t="shared" si="370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6"/>
        <v>42387</v>
      </c>
      <c r="K3921">
        <v>1450628773</v>
      </c>
      <c r="L3921" s="10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71"/>
        <v>1.7999999999999999E-2</v>
      </c>
      <c r="R3921" s="6">
        <f t="shared" si="368"/>
        <v>30</v>
      </c>
      <c r="S3921" t="str">
        <f t="shared" si="369"/>
        <v>theater</v>
      </c>
      <c r="T3921" t="str">
        <f t="shared" si="370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6"/>
        <v>42687.428935185191</v>
      </c>
      <c r="K3922">
        <v>1476436660</v>
      </c>
      <c r="L3922" s="10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71"/>
        <v>5.3999999999999999E-2</v>
      </c>
      <c r="R3922" s="6">
        <f t="shared" si="368"/>
        <v>45</v>
      </c>
      <c r="S3922" t="str">
        <f t="shared" si="369"/>
        <v>theater</v>
      </c>
      <c r="T3922" t="str">
        <f t="shared" si="370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6"/>
        <v>41938.75</v>
      </c>
      <c r="K3923">
        <v>1413291655</v>
      </c>
      <c r="L3923" s="10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71"/>
        <v>0</v>
      </c>
      <c r="R3923" s="6" t="e">
        <f t="shared" si="368"/>
        <v>#DIV/0!</v>
      </c>
      <c r="S3923" t="str">
        <f t="shared" si="369"/>
        <v>theater</v>
      </c>
      <c r="T3923" t="str">
        <f t="shared" si="370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6"/>
        <v>42065.958333333328</v>
      </c>
      <c r="K3924">
        <v>1421432810</v>
      </c>
      <c r="L3924" s="10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71"/>
        <v>8.1333333333333327E-2</v>
      </c>
      <c r="R3924" s="6">
        <f t="shared" si="368"/>
        <v>10.166666666666666</v>
      </c>
      <c r="S3924" t="str">
        <f t="shared" si="369"/>
        <v>theater</v>
      </c>
      <c r="T3924" t="str">
        <f t="shared" si="370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6"/>
        <v>42103.979988425926</v>
      </c>
      <c r="K3925">
        <v>1426203071</v>
      </c>
      <c r="L3925" s="10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71"/>
        <v>0.12034782608695652</v>
      </c>
      <c r="R3925" s="6">
        <f t="shared" si="368"/>
        <v>81.411764705882348</v>
      </c>
      <c r="S3925" t="str">
        <f t="shared" si="369"/>
        <v>theater</v>
      </c>
      <c r="T3925" t="str">
        <f t="shared" si="370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6"/>
        <v>41816.959745370368</v>
      </c>
      <c r="K3926">
        <v>1401231722</v>
      </c>
      <c r="L3926" s="10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71"/>
        <v>0.15266666666666667</v>
      </c>
      <c r="R3926" s="6">
        <f t="shared" si="368"/>
        <v>57.25</v>
      </c>
      <c r="S3926" t="str">
        <f t="shared" si="369"/>
        <v>theater</v>
      </c>
      <c r="T3926" t="str">
        <f t="shared" si="370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6"/>
        <v>41850.870821759258</v>
      </c>
      <c r="K3927">
        <v>1404161639</v>
      </c>
      <c r="L3927" s="10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71"/>
        <v>0.1</v>
      </c>
      <c r="R3927" s="6">
        <f t="shared" si="368"/>
        <v>5</v>
      </c>
      <c r="S3927" t="str">
        <f t="shared" si="369"/>
        <v>theater</v>
      </c>
      <c r="T3927" t="str">
        <f t="shared" si="370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6"/>
        <v>42000.085046296299</v>
      </c>
      <c r="K3928">
        <v>1417053748</v>
      </c>
      <c r="L3928" s="10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71"/>
        <v>3.0000000000000001E-3</v>
      </c>
      <c r="R3928" s="6">
        <f t="shared" si="368"/>
        <v>15</v>
      </c>
      <c r="S3928" t="str">
        <f t="shared" si="369"/>
        <v>theater</v>
      </c>
      <c r="T3928" t="str">
        <f t="shared" si="370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6"/>
        <v>41860.267407407409</v>
      </c>
      <c r="K3929">
        <v>1404973504</v>
      </c>
      <c r="L3929" s="10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71"/>
        <v>0.01</v>
      </c>
      <c r="R3929" s="6">
        <f t="shared" si="368"/>
        <v>12.5</v>
      </c>
      <c r="S3929" t="str">
        <f t="shared" si="369"/>
        <v>theater</v>
      </c>
      <c r="T3929" t="str">
        <f t="shared" si="370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6"/>
        <v>42293.207638888889</v>
      </c>
      <c r="K3930">
        <v>1442593427</v>
      </c>
      <c r="L3930" s="10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71"/>
        <v>0.13020000000000001</v>
      </c>
      <c r="R3930" s="6">
        <f t="shared" si="368"/>
        <v>93</v>
      </c>
      <c r="S3930" t="str">
        <f t="shared" si="369"/>
        <v>theater</v>
      </c>
      <c r="T3930" t="str">
        <f t="shared" si="370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6"/>
        <v>42631.827141203699</v>
      </c>
      <c r="K3931">
        <v>1471636265</v>
      </c>
      <c r="L3931" s="10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71"/>
        <v>2.265E-2</v>
      </c>
      <c r="R3931" s="6">
        <f t="shared" si="368"/>
        <v>32.357142857142854</v>
      </c>
      <c r="S3931" t="str">
        <f t="shared" si="369"/>
        <v>theater</v>
      </c>
      <c r="T3931" t="str">
        <f t="shared" si="370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6"/>
        <v>42461.25</v>
      </c>
      <c r="K3932">
        <v>1457078868</v>
      </c>
      <c r="L3932" s="10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71"/>
        <v>0</v>
      </c>
      <c r="R3932" s="6" t="e">
        <f t="shared" si="368"/>
        <v>#DIV/0!</v>
      </c>
      <c r="S3932" t="str">
        <f t="shared" si="369"/>
        <v>theater</v>
      </c>
      <c r="T3932" t="str">
        <f t="shared" si="370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6"/>
        <v>42253.151701388888</v>
      </c>
      <c r="K3933">
        <v>1439350707</v>
      </c>
      <c r="L3933" s="10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71"/>
        <v>0</v>
      </c>
      <c r="R3933" s="6" t="e">
        <f t="shared" si="368"/>
        <v>#DIV/0!</v>
      </c>
      <c r="S3933" t="str">
        <f t="shared" si="369"/>
        <v>theater</v>
      </c>
      <c r="T3933" t="str">
        <f t="shared" si="370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6"/>
        <v>42445.126898148148</v>
      </c>
      <c r="K3934">
        <v>1455508964</v>
      </c>
      <c r="L3934" s="10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71"/>
        <v>8.3333333333333331E-5</v>
      </c>
      <c r="R3934" s="6">
        <f t="shared" si="368"/>
        <v>1</v>
      </c>
      <c r="S3934" t="str">
        <f t="shared" si="369"/>
        <v>theater</v>
      </c>
      <c r="T3934" t="str">
        <f t="shared" si="370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6"/>
        <v>42568.029861111107</v>
      </c>
      <c r="K3935">
        <v>1466205262</v>
      </c>
      <c r="L3935" s="10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71"/>
        <v>0.15742857142857142</v>
      </c>
      <c r="R3935" s="6">
        <f t="shared" si="368"/>
        <v>91.833333333333329</v>
      </c>
      <c r="S3935" t="str">
        <f t="shared" si="369"/>
        <v>theater</v>
      </c>
      <c r="T3935" t="str">
        <f t="shared" si="370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6"/>
        <v>42278.541666666672</v>
      </c>
      <c r="K3936">
        <v>1439827639</v>
      </c>
      <c r="L3936" s="10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71"/>
        <v>0.11</v>
      </c>
      <c r="R3936" s="6">
        <f t="shared" si="368"/>
        <v>45.833333333333336</v>
      </c>
      <c r="S3936" t="str">
        <f t="shared" si="369"/>
        <v>theater</v>
      </c>
      <c r="T3936" t="str">
        <f t="shared" si="370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6"/>
        <v>42281.656782407401</v>
      </c>
      <c r="K3937">
        <v>1438789546</v>
      </c>
      <c r="L3937" s="10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71"/>
        <v>0.43833333333333335</v>
      </c>
      <c r="R3937" s="6">
        <f t="shared" si="368"/>
        <v>57.173913043478258</v>
      </c>
      <c r="S3937" t="str">
        <f t="shared" si="369"/>
        <v>theater</v>
      </c>
      <c r="T3937" t="str">
        <f t="shared" si="370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6"/>
        <v>42705.304629629631</v>
      </c>
      <c r="K3938">
        <v>1477981120</v>
      </c>
      <c r="L3938" s="10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71"/>
        <v>0</v>
      </c>
      <c r="R3938" s="6" t="e">
        <f t="shared" si="368"/>
        <v>#DIV/0!</v>
      </c>
      <c r="S3938" t="str">
        <f t="shared" si="369"/>
        <v>theater</v>
      </c>
      <c r="T3938" t="str">
        <f t="shared" si="370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6"/>
        <v>42562.631481481483</v>
      </c>
      <c r="K3939">
        <v>1465830560</v>
      </c>
      <c r="L3939" s="10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71"/>
        <v>0.86135181975736563</v>
      </c>
      <c r="R3939" s="6">
        <f t="shared" si="368"/>
        <v>248.5</v>
      </c>
      <c r="S3939" t="str">
        <f t="shared" si="369"/>
        <v>theater</v>
      </c>
      <c r="T3939" t="str">
        <f t="shared" si="370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6"/>
        <v>42182.905717592599</v>
      </c>
      <c r="K3940">
        <v>1432763054</v>
      </c>
      <c r="L3940" s="10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71"/>
        <v>0.12196620583717357</v>
      </c>
      <c r="R3940" s="6">
        <f t="shared" si="368"/>
        <v>79.400000000000006</v>
      </c>
      <c r="S3940" t="str">
        <f t="shared" si="369"/>
        <v>theater</v>
      </c>
      <c r="T3940" t="str">
        <f t="shared" si="370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6"/>
        <v>41919.1875</v>
      </c>
      <c r="K3941">
        <v>1412328979</v>
      </c>
      <c r="L3941" s="10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71"/>
        <v>1E-3</v>
      </c>
      <c r="R3941" s="6">
        <f t="shared" si="368"/>
        <v>5</v>
      </c>
      <c r="S3941" t="str">
        <f t="shared" si="369"/>
        <v>theater</v>
      </c>
      <c r="T3941" t="str">
        <f t="shared" si="370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6"/>
        <v>42006.492488425924</v>
      </c>
      <c r="K3942">
        <v>1416311351</v>
      </c>
      <c r="L3942" s="10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71"/>
        <v>2.2000000000000001E-3</v>
      </c>
      <c r="R3942" s="6">
        <f t="shared" si="368"/>
        <v>5.5</v>
      </c>
      <c r="S3942" t="str">
        <f t="shared" si="369"/>
        <v>theater</v>
      </c>
      <c r="T3942" t="str">
        <f t="shared" si="370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6"/>
        <v>41968.041666666672</v>
      </c>
      <c r="K3943">
        <v>1414505137</v>
      </c>
      <c r="L3943" s="10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71"/>
        <v>9.0909090909090905E-3</v>
      </c>
      <c r="R3943" s="6">
        <f t="shared" si="368"/>
        <v>25</v>
      </c>
      <c r="S3943" t="str">
        <f t="shared" si="369"/>
        <v>theater</v>
      </c>
      <c r="T3943" t="str">
        <f t="shared" si="370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6"/>
        <v>42171.904097222221</v>
      </c>
      <c r="K3944">
        <v>1429306914</v>
      </c>
      <c r="L3944" s="10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71"/>
        <v>0</v>
      </c>
      <c r="R3944" s="6" t="e">
        <f t="shared" si="368"/>
        <v>#DIV/0!</v>
      </c>
      <c r="S3944" t="str">
        <f t="shared" si="369"/>
        <v>theater</v>
      </c>
      <c r="T3944" t="str">
        <f t="shared" si="370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6"/>
        <v>42310.701388888891</v>
      </c>
      <c r="K3945">
        <v>1443811268</v>
      </c>
      <c r="L3945" s="10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71"/>
        <v>0.35639999999999999</v>
      </c>
      <c r="R3945" s="6">
        <f t="shared" si="368"/>
        <v>137.07692307692307</v>
      </c>
      <c r="S3945" t="str">
        <f t="shared" si="369"/>
        <v>theater</v>
      </c>
      <c r="T3945" t="str">
        <f t="shared" si="370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6"/>
        <v>42243.662905092591</v>
      </c>
      <c r="K3946">
        <v>1438098875</v>
      </c>
      <c r="L3946" s="10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71"/>
        <v>0</v>
      </c>
      <c r="R3946" s="6" t="e">
        <f t="shared" si="368"/>
        <v>#DIV/0!</v>
      </c>
      <c r="S3946" t="str">
        <f t="shared" si="369"/>
        <v>theater</v>
      </c>
      <c r="T3946" t="str">
        <f t="shared" si="370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6"/>
        <v>42139.801712962959</v>
      </c>
      <c r="K3947">
        <v>1429125268</v>
      </c>
      <c r="L3947" s="10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71"/>
        <v>2.5000000000000001E-3</v>
      </c>
      <c r="R3947" s="6">
        <f t="shared" si="368"/>
        <v>5</v>
      </c>
      <c r="S3947" t="str">
        <f t="shared" si="369"/>
        <v>theater</v>
      </c>
      <c r="T3947" t="str">
        <f t="shared" si="370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6"/>
        <v>42063.333333333328</v>
      </c>
      <c r="K3948">
        <v>1422388822</v>
      </c>
      <c r="L3948" s="10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71"/>
        <v>3.2500000000000001E-2</v>
      </c>
      <c r="R3948" s="6">
        <f t="shared" si="368"/>
        <v>39</v>
      </c>
      <c r="S3948" t="str">
        <f t="shared" si="369"/>
        <v>theater</v>
      </c>
      <c r="T3948" t="str">
        <f t="shared" si="370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6"/>
        <v>42645.142870370371</v>
      </c>
      <c r="K3949">
        <v>1472786744</v>
      </c>
      <c r="L3949" s="10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71"/>
        <v>3.3666666666666664E-2</v>
      </c>
      <c r="R3949" s="6">
        <f t="shared" si="368"/>
        <v>50.5</v>
      </c>
      <c r="S3949" t="str">
        <f t="shared" si="369"/>
        <v>theater</v>
      </c>
      <c r="T3949" t="str">
        <f t="shared" si="370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6"/>
        <v>41889.325497685182</v>
      </c>
      <c r="K3950">
        <v>1404892123</v>
      </c>
      <c r="L3950" s="10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71"/>
        <v>0</v>
      </c>
      <c r="R3950" s="6" t="e">
        <f t="shared" si="368"/>
        <v>#DIV/0!</v>
      </c>
      <c r="S3950" t="str">
        <f t="shared" si="369"/>
        <v>theater</v>
      </c>
      <c r="T3950" t="str">
        <f t="shared" si="370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6"/>
        <v>42046.120613425926</v>
      </c>
      <c r="K3951">
        <v>1421031221</v>
      </c>
      <c r="L3951" s="10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71"/>
        <v>0.15770000000000001</v>
      </c>
      <c r="R3951" s="6">
        <f t="shared" si="368"/>
        <v>49.28125</v>
      </c>
      <c r="S3951" t="str">
        <f t="shared" si="369"/>
        <v>theater</v>
      </c>
      <c r="T3951" t="str">
        <f t="shared" si="370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6"/>
        <v>42468.774305555555</v>
      </c>
      <c r="K3952">
        <v>1457628680</v>
      </c>
      <c r="L3952" s="10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71"/>
        <v>6.2500000000000003E-3</v>
      </c>
      <c r="R3952" s="6">
        <f t="shared" si="368"/>
        <v>25</v>
      </c>
      <c r="S3952" t="str">
        <f t="shared" si="369"/>
        <v>theater</v>
      </c>
      <c r="T3952" t="str">
        <f t="shared" si="370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6"/>
        <v>42493.784050925926</v>
      </c>
      <c r="K3953">
        <v>1457120942</v>
      </c>
      <c r="L3953" s="10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71"/>
        <v>5.0000000000000004E-6</v>
      </c>
      <c r="R3953" s="6">
        <f t="shared" si="368"/>
        <v>1</v>
      </c>
      <c r="S3953" t="str">
        <f t="shared" si="369"/>
        <v>theater</v>
      </c>
      <c r="T3953" t="str">
        <f t="shared" si="370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6"/>
        <v>42303.790393518517</v>
      </c>
      <c r="K3954">
        <v>1440701890</v>
      </c>
      <c r="L3954" s="10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71"/>
        <v>9.6153846153846159E-4</v>
      </c>
      <c r="R3954" s="6">
        <f t="shared" si="368"/>
        <v>25</v>
      </c>
      <c r="S3954" t="str">
        <f t="shared" si="369"/>
        <v>theater</v>
      </c>
      <c r="T3954" t="str">
        <f t="shared" si="370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6"/>
        <v>42580.978472222225</v>
      </c>
      <c r="K3955">
        <v>1467162586</v>
      </c>
      <c r="L3955" s="10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71"/>
        <v>0</v>
      </c>
      <c r="R3955" s="6" t="e">
        <f t="shared" si="368"/>
        <v>#DIV/0!</v>
      </c>
      <c r="S3955" t="str">
        <f t="shared" si="369"/>
        <v>theater</v>
      </c>
      <c r="T3955" t="str">
        <f t="shared" si="370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6"/>
        <v>41834.651203703703</v>
      </c>
      <c r="K3956">
        <v>1400168264</v>
      </c>
      <c r="L3956" s="10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71"/>
        <v>0</v>
      </c>
      <c r="R3956" s="6" t="e">
        <f t="shared" si="368"/>
        <v>#DIV/0!</v>
      </c>
      <c r="S3956" t="str">
        <f t="shared" si="369"/>
        <v>theater</v>
      </c>
      <c r="T3956" t="str">
        <f t="shared" si="370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6"/>
        <v>42336.890520833331</v>
      </c>
      <c r="K3957">
        <v>1446150141</v>
      </c>
      <c r="L3957" s="10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71"/>
        <v>0.24285714285714285</v>
      </c>
      <c r="R3957" s="6">
        <f t="shared" si="368"/>
        <v>53.125</v>
      </c>
      <c r="S3957" t="str">
        <f t="shared" si="369"/>
        <v>theater</v>
      </c>
      <c r="T3957" t="str">
        <f t="shared" si="370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6"/>
        <v>42485.013888888891</v>
      </c>
      <c r="K3958">
        <v>1459203727</v>
      </c>
      <c r="L3958" s="10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71"/>
        <v>0</v>
      </c>
      <c r="R3958" s="6" t="e">
        <f t="shared" si="368"/>
        <v>#DIV/0!</v>
      </c>
      <c r="S3958" t="str">
        <f t="shared" si="369"/>
        <v>theater</v>
      </c>
      <c r="T3958" t="str">
        <f t="shared" si="370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6"/>
        <v>42559.976319444439</v>
      </c>
      <c r="K3959">
        <v>1464045954</v>
      </c>
      <c r="L3959" s="10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71"/>
        <v>2.5000000000000001E-4</v>
      </c>
      <c r="R3959" s="6">
        <f t="shared" si="368"/>
        <v>7</v>
      </c>
      <c r="S3959" t="str">
        <f t="shared" si="369"/>
        <v>theater</v>
      </c>
      <c r="T3959" t="str">
        <f t="shared" si="370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6"/>
        <v>41853.583333333336</v>
      </c>
      <c r="K3960">
        <v>1403822912</v>
      </c>
      <c r="L3960" s="10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71"/>
        <v>0.32050000000000001</v>
      </c>
      <c r="R3960" s="6">
        <f t="shared" si="368"/>
        <v>40.0625</v>
      </c>
      <c r="S3960" t="str">
        <f t="shared" si="369"/>
        <v>theater</v>
      </c>
      <c r="T3960" t="str">
        <f t="shared" si="370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6"/>
        <v>41910.788842592592</v>
      </c>
      <c r="K3961">
        <v>1409338556</v>
      </c>
      <c r="L3961" s="10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71"/>
        <v>0.24333333333333335</v>
      </c>
      <c r="R3961" s="6">
        <f t="shared" si="368"/>
        <v>24.333333333333332</v>
      </c>
      <c r="S3961" t="str">
        <f t="shared" si="369"/>
        <v>theater</v>
      </c>
      <c r="T3961" t="str">
        <f t="shared" si="370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6"/>
        <v>42372.845555555556</v>
      </c>
      <c r="K3962">
        <v>1449260256</v>
      </c>
      <c r="L3962" s="10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71"/>
        <v>1.4999999999999999E-2</v>
      </c>
      <c r="R3962" s="6">
        <f t="shared" si="368"/>
        <v>11.25</v>
      </c>
      <c r="S3962" t="str">
        <f t="shared" si="369"/>
        <v>theater</v>
      </c>
      <c r="T3962" t="str">
        <f t="shared" si="370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6"/>
        <v>41767.891319444447</v>
      </c>
      <c r="K3963">
        <v>1397683410</v>
      </c>
      <c r="L3963" s="10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71"/>
        <v>4.1999999999999997E-3</v>
      </c>
      <c r="R3963" s="6">
        <f t="shared" si="368"/>
        <v>10.5</v>
      </c>
      <c r="S3963" t="str">
        <f t="shared" si="369"/>
        <v>theater</v>
      </c>
      <c r="T3963" t="str">
        <f t="shared" si="370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6"/>
        <v>42336.621458333335</v>
      </c>
      <c r="K3964">
        <v>1446562494</v>
      </c>
      <c r="L3964" s="10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71"/>
        <v>3.214285714285714E-2</v>
      </c>
      <c r="R3964" s="6">
        <f t="shared" si="368"/>
        <v>15</v>
      </c>
      <c r="S3964" t="str">
        <f t="shared" si="369"/>
        <v>theater</v>
      </c>
      <c r="T3964" t="str">
        <f t="shared" si="370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6"/>
        <v>42326.195798611108</v>
      </c>
      <c r="K3965">
        <v>1445226117</v>
      </c>
      <c r="L3965" s="10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71"/>
        <v>0</v>
      </c>
      <c r="R3965" s="6" t="e">
        <f t="shared" si="368"/>
        <v>#DIV/0!</v>
      </c>
      <c r="S3965" t="str">
        <f t="shared" si="369"/>
        <v>theater</v>
      </c>
      <c r="T3965" t="str">
        <f t="shared" si="370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6"/>
        <v>42113.680393518516</v>
      </c>
      <c r="K3966">
        <v>1424279986</v>
      </c>
      <c r="L3966" s="10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71"/>
        <v>6.3E-2</v>
      </c>
      <c r="R3966" s="6">
        <f t="shared" si="368"/>
        <v>42</v>
      </c>
      <c r="S3966" t="str">
        <f t="shared" si="369"/>
        <v>theater</v>
      </c>
      <c r="T3966" t="str">
        <f t="shared" si="370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6"/>
        <v>42474.194212962961</v>
      </c>
      <c r="K3967">
        <v>1455428380</v>
      </c>
      <c r="L3967" s="10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71"/>
        <v>0.14249999999999999</v>
      </c>
      <c r="R3967" s="6">
        <f t="shared" si="368"/>
        <v>71.25</v>
      </c>
      <c r="S3967" t="str">
        <f t="shared" si="369"/>
        <v>theater</v>
      </c>
      <c r="T3967" t="str">
        <f t="shared" si="370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6"/>
        <v>41844.124305555553</v>
      </c>
      <c r="K3968">
        <v>1402506278</v>
      </c>
      <c r="L3968" s="10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71"/>
        <v>6.0000000000000001E-3</v>
      </c>
      <c r="R3968" s="6">
        <f t="shared" si="368"/>
        <v>22.5</v>
      </c>
      <c r="S3968" t="str">
        <f t="shared" si="369"/>
        <v>theater</v>
      </c>
      <c r="T3968" t="str">
        <f t="shared" si="370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6"/>
        <v>42800.290590277778</v>
      </c>
      <c r="K3969">
        <v>1486191507</v>
      </c>
      <c r="L3969" s="10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71"/>
        <v>0.2411764705882353</v>
      </c>
      <c r="R3969" s="6">
        <f t="shared" si="368"/>
        <v>41</v>
      </c>
      <c r="S3969" t="str">
        <f t="shared" si="369"/>
        <v>theater</v>
      </c>
      <c r="T3969" t="str">
        <f t="shared" si="370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ref="J3970:J4033" si="372">(((I3970/60)/60)/24)+DATE(1970,1,1)</f>
        <v>42512.815659722226</v>
      </c>
      <c r="K3970">
        <v>1458761673</v>
      </c>
      <c r="L3970" s="10">
        <f t="shared" ref="L3970:L4033" si="373">(((K3970/60)/60)/24)+DATE(1970,1,1)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71"/>
        <v>0.10539999999999999</v>
      </c>
      <c r="R3970" s="6">
        <f t="shared" ref="R3970:R4033" si="374">E3970/N3970</f>
        <v>47.909090909090907</v>
      </c>
      <c r="S3970" t="str">
        <f t="shared" ref="S3970:S4033" si="375">LEFT(P3970,SEARCH("/",P3970)-1)</f>
        <v>theater</v>
      </c>
      <c r="T3970" t="str">
        <f t="shared" ref="T3970:T4033" si="376">RIGHT(P3970,LEN(P3970)-SEARCH("/",P3970))</f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si="372"/>
        <v>42611.163194444445</v>
      </c>
      <c r="K3971">
        <v>1471638646</v>
      </c>
      <c r="L3971" s="10">
        <f t="shared" si="373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7">IF(D3971=0,0%,(E3971/D3971))</f>
        <v>7.4690265486725665E-2</v>
      </c>
      <c r="R3971" s="6">
        <f t="shared" si="374"/>
        <v>35.166666666666664</v>
      </c>
      <c r="S3971" t="str">
        <f t="shared" si="375"/>
        <v>theater</v>
      </c>
      <c r="T3971" t="str">
        <f t="shared" si="376"/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2"/>
        <v>42477.863553240735</v>
      </c>
      <c r="K3972">
        <v>1458333811</v>
      </c>
      <c r="L3972" s="10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7"/>
        <v>7.3333333333333334E-4</v>
      </c>
      <c r="R3972" s="6">
        <f t="shared" si="374"/>
        <v>5.5</v>
      </c>
      <c r="S3972" t="str">
        <f t="shared" si="375"/>
        <v>theater</v>
      </c>
      <c r="T3972" t="str">
        <f t="shared" si="376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2"/>
        <v>41841.536180555559</v>
      </c>
      <c r="K3973">
        <v>1403355126</v>
      </c>
      <c r="L3973" s="10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7"/>
        <v>9.7142857142857135E-3</v>
      </c>
      <c r="R3973" s="6">
        <f t="shared" si="374"/>
        <v>22.666666666666668</v>
      </c>
      <c r="S3973" t="str">
        <f t="shared" si="375"/>
        <v>theater</v>
      </c>
      <c r="T3973" t="str">
        <f t="shared" si="376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2"/>
        <v>42041.067523148144</v>
      </c>
      <c r="K3974">
        <v>1418002634</v>
      </c>
      <c r="L3974" s="10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7"/>
        <v>0.21099999999999999</v>
      </c>
      <c r="R3974" s="6">
        <f t="shared" si="374"/>
        <v>26.375</v>
      </c>
      <c r="S3974" t="str">
        <f t="shared" si="375"/>
        <v>theater</v>
      </c>
      <c r="T3974" t="str">
        <f t="shared" si="376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2"/>
        <v>42499.166666666672</v>
      </c>
      <c r="K3975">
        <v>1460219110</v>
      </c>
      <c r="L3975" s="10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7"/>
        <v>0.78100000000000003</v>
      </c>
      <c r="R3975" s="6">
        <f t="shared" si="374"/>
        <v>105.54054054054055</v>
      </c>
      <c r="S3975" t="str">
        <f t="shared" si="375"/>
        <v>theater</v>
      </c>
      <c r="T3975" t="str">
        <f t="shared" si="376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2"/>
        <v>42523.546851851846</v>
      </c>
      <c r="K3976">
        <v>1462280848</v>
      </c>
      <c r="L3976" s="10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7"/>
        <v>0.32</v>
      </c>
      <c r="R3976" s="6">
        <f t="shared" si="374"/>
        <v>29.09090909090909</v>
      </c>
      <c r="S3976" t="str">
        <f t="shared" si="375"/>
        <v>theater</v>
      </c>
      <c r="T3976" t="str">
        <f t="shared" si="376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2"/>
        <v>42564.866875</v>
      </c>
      <c r="K3977">
        <v>1465850898</v>
      </c>
      <c r="L3977" s="10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7"/>
        <v>0</v>
      </c>
      <c r="R3977" s="6" t="e">
        <f t="shared" si="374"/>
        <v>#DIV/0!</v>
      </c>
      <c r="S3977" t="str">
        <f t="shared" si="375"/>
        <v>theater</v>
      </c>
      <c r="T3977" t="str">
        <f t="shared" si="376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2"/>
        <v>41852.291666666664</v>
      </c>
      <c r="K3978">
        <v>1405024561</v>
      </c>
      <c r="L3978" s="10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7"/>
        <v>0.47692307692307695</v>
      </c>
      <c r="R3978" s="6">
        <f t="shared" si="374"/>
        <v>62</v>
      </c>
      <c r="S3978" t="str">
        <f t="shared" si="375"/>
        <v>theater</v>
      </c>
      <c r="T3978" t="str">
        <f t="shared" si="376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2"/>
        <v>42573.788564814815</v>
      </c>
      <c r="K3979">
        <v>1466621732</v>
      </c>
      <c r="L3979" s="10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7"/>
        <v>1.4500000000000001E-2</v>
      </c>
      <c r="R3979" s="6">
        <f t="shared" si="374"/>
        <v>217.5</v>
      </c>
      <c r="S3979" t="str">
        <f t="shared" si="375"/>
        <v>theater</v>
      </c>
      <c r="T3979" t="str">
        <f t="shared" si="376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2"/>
        <v>42035.642974537041</v>
      </c>
      <c r="K3980">
        <v>1417533953</v>
      </c>
      <c r="L3980" s="10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7"/>
        <v>0.107</v>
      </c>
      <c r="R3980" s="6">
        <f t="shared" si="374"/>
        <v>26.75</v>
      </c>
      <c r="S3980" t="str">
        <f t="shared" si="375"/>
        <v>theater</v>
      </c>
      <c r="T3980" t="str">
        <f t="shared" si="376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2"/>
        <v>42092.833333333328</v>
      </c>
      <c r="K3981">
        <v>1425678057</v>
      </c>
      <c r="L3981" s="10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7"/>
        <v>1.8333333333333333E-2</v>
      </c>
      <c r="R3981" s="6">
        <f t="shared" si="374"/>
        <v>18.333333333333332</v>
      </c>
      <c r="S3981" t="str">
        <f t="shared" si="375"/>
        <v>theater</v>
      </c>
      <c r="T3981" t="str">
        <f t="shared" si="376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2"/>
        <v>41825.598923611113</v>
      </c>
      <c r="K3982">
        <v>1401978147</v>
      </c>
      <c r="L3982" s="10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7"/>
        <v>0.18</v>
      </c>
      <c r="R3982" s="6">
        <f t="shared" si="374"/>
        <v>64.285714285714292</v>
      </c>
      <c r="S3982" t="str">
        <f t="shared" si="375"/>
        <v>theater</v>
      </c>
      <c r="T3982" t="str">
        <f t="shared" si="376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2"/>
        <v>42568.179965277777</v>
      </c>
      <c r="K3983">
        <v>1463545149</v>
      </c>
      <c r="L3983" s="10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7"/>
        <v>4.0833333333333333E-2</v>
      </c>
      <c r="R3983" s="6">
        <f t="shared" si="374"/>
        <v>175</v>
      </c>
      <c r="S3983" t="str">
        <f t="shared" si="375"/>
        <v>theater</v>
      </c>
      <c r="T3983" t="str">
        <f t="shared" si="376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2"/>
        <v>42192.809953703705</v>
      </c>
      <c r="K3984">
        <v>1431113180</v>
      </c>
      <c r="L3984" s="10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7"/>
        <v>0.2</v>
      </c>
      <c r="R3984" s="6">
        <f t="shared" si="374"/>
        <v>34</v>
      </c>
      <c r="S3984" t="str">
        <f t="shared" si="375"/>
        <v>theater</v>
      </c>
      <c r="T3984" t="str">
        <f t="shared" si="376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2"/>
        <v>41779.290972222225</v>
      </c>
      <c r="K3985">
        <v>1397854356</v>
      </c>
      <c r="L3985" s="10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7"/>
        <v>0.34802513464991025</v>
      </c>
      <c r="R3985" s="6">
        <f t="shared" si="374"/>
        <v>84.282608695652172</v>
      </c>
      <c r="S3985" t="str">
        <f t="shared" si="375"/>
        <v>theater</v>
      </c>
      <c r="T3985" t="str">
        <f t="shared" si="376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2"/>
        <v>41951</v>
      </c>
      <c r="K3986">
        <v>1412809644</v>
      </c>
      <c r="L3986" s="10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7"/>
        <v>6.3333333333333339E-2</v>
      </c>
      <c r="R3986" s="6">
        <f t="shared" si="374"/>
        <v>9.5</v>
      </c>
      <c r="S3986" t="str">
        <f t="shared" si="375"/>
        <v>theater</v>
      </c>
      <c r="T3986" t="str">
        <f t="shared" si="376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2"/>
        <v>42420.878472222219</v>
      </c>
      <c r="K3987">
        <v>1454173120</v>
      </c>
      <c r="L3987" s="10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7"/>
        <v>0.32050000000000001</v>
      </c>
      <c r="R3987" s="6">
        <f t="shared" si="374"/>
        <v>33.736842105263158</v>
      </c>
      <c r="S3987" t="str">
        <f t="shared" si="375"/>
        <v>theater</v>
      </c>
      <c r="T3987" t="str">
        <f t="shared" si="376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2"/>
        <v>42496.544444444444</v>
      </c>
      <c r="K3988">
        <v>1460034594</v>
      </c>
      <c r="L3988" s="10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7"/>
        <v>9.7600000000000006E-2</v>
      </c>
      <c r="R3988" s="6">
        <f t="shared" si="374"/>
        <v>37.53846153846154</v>
      </c>
      <c r="S3988" t="str">
        <f t="shared" si="375"/>
        <v>theater</v>
      </c>
      <c r="T3988" t="str">
        <f t="shared" si="376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2"/>
        <v>41775.92465277778</v>
      </c>
      <c r="K3989">
        <v>1399414290</v>
      </c>
      <c r="L3989" s="10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7"/>
        <v>0.3775</v>
      </c>
      <c r="R3989" s="6">
        <f t="shared" si="374"/>
        <v>11.615384615384615</v>
      </c>
      <c r="S3989" t="str">
        <f t="shared" si="375"/>
        <v>theater</v>
      </c>
      <c r="T3989" t="str">
        <f t="shared" si="376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2"/>
        <v>42245.08116898148</v>
      </c>
      <c r="K3990">
        <v>1439517413</v>
      </c>
      <c r="L3990" s="10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7"/>
        <v>2.1333333333333333E-2</v>
      </c>
      <c r="R3990" s="6">
        <f t="shared" si="374"/>
        <v>8</v>
      </c>
      <c r="S3990" t="str">
        <f t="shared" si="375"/>
        <v>theater</v>
      </c>
      <c r="T3990" t="str">
        <f t="shared" si="376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2"/>
        <v>42316.791446759264</v>
      </c>
      <c r="K3991">
        <v>1444413581</v>
      </c>
      <c r="L3991" s="10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7"/>
        <v>0</v>
      </c>
      <c r="R3991" s="6" t="e">
        <f t="shared" si="374"/>
        <v>#DIV/0!</v>
      </c>
      <c r="S3991" t="str">
        <f t="shared" si="375"/>
        <v>theater</v>
      </c>
      <c r="T3991" t="str">
        <f t="shared" si="376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2"/>
        <v>42431.672372685185</v>
      </c>
      <c r="K3992">
        <v>1454342893</v>
      </c>
      <c r="L3992" s="10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7"/>
        <v>4.1818181818181817E-2</v>
      </c>
      <c r="R3992" s="6">
        <f t="shared" si="374"/>
        <v>23</v>
      </c>
      <c r="S3992" t="str">
        <f t="shared" si="375"/>
        <v>theater</v>
      </c>
      <c r="T3992" t="str">
        <f t="shared" si="376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2"/>
        <v>42155.644467592589</v>
      </c>
      <c r="K3993">
        <v>1430494082</v>
      </c>
      <c r="L3993" s="10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7"/>
        <v>0.2</v>
      </c>
      <c r="R3993" s="6">
        <f t="shared" si="374"/>
        <v>100</v>
      </c>
      <c r="S3993" t="str">
        <f t="shared" si="375"/>
        <v>theater</v>
      </c>
      <c r="T3993" t="str">
        <f t="shared" si="376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2"/>
        <v>42349.982164351852</v>
      </c>
      <c r="K3994">
        <v>1444689259</v>
      </c>
      <c r="L3994" s="10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7"/>
        <v>5.4100000000000002E-2</v>
      </c>
      <c r="R3994" s="6">
        <f t="shared" si="374"/>
        <v>60.111111111111114</v>
      </c>
      <c r="S3994" t="str">
        <f t="shared" si="375"/>
        <v>theater</v>
      </c>
      <c r="T3994" t="str">
        <f t="shared" si="376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2"/>
        <v>42137.864722222221</v>
      </c>
      <c r="K3995">
        <v>1428957912</v>
      </c>
      <c r="L3995" s="10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7"/>
        <v>6.0000000000000002E-5</v>
      </c>
      <c r="R3995" s="6">
        <f t="shared" si="374"/>
        <v>3</v>
      </c>
      <c r="S3995" t="str">
        <f t="shared" si="375"/>
        <v>theater</v>
      </c>
      <c r="T3995" t="str">
        <f t="shared" si="376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2"/>
        <v>41839.389930555553</v>
      </c>
      <c r="K3996">
        <v>1403169690</v>
      </c>
      <c r="L3996" s="10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7"/>
        <v>2.5000000000000001E-3</v>
      </c>
      <c r="R3996" s="6">
        <f t="shared" si="374"/>
        <v>5</v>
      </c>
      <c r="S3996" t="str">
        <f t="shared" si="375"/>
        <v>theater</v>
      </c>
      <c r="T3996" t="str">
        <f t="shared" si="376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2"/>
        <v>42049.477083333331</v>
      </c>
      <c r="K3997">
        <v>1421339077</v>
      </c>
      <c r="L3997" s="10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7"/>
        <v>0.35</v>
      </c>
      <c r="R3997" s="6">
        <f t="shared" si="374"/>
        <v>17.5</v>
      </c>
      <c r="S3997" t="str">
        <f t="shared" si="375"/>
        <v>theater</v>
      </c>
      <c r="T3997" t="str">
        <f t="shared" si="376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2"/>
        <v>41963.669444444444</v>
      </c>
      <c r="K3998">
        <v>1415341464</v>
      </c>
      <c r="L3998" s="10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7"/>
        <v>0.16566666666666666</v>
      </c>
      <c r="R3998" s="6">
        <f t="shared" si="374"/>
        <v>29.235294117647058</v>
      </c>
      <c r="S3998" t="str">
        <f t="shared" si="375"/>
        <v>theater</v>
      </c>
      <c r="T3998" t="str">
        <f t="shared" si="376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2"/>
        <v>42099.349780092598</v>
      </c>
      <c r="K3999">
        <v>1425633821</v>
      </c>
      <c r="L3999" s="10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7"/>
        <v>0</v>
      </c>
      <c r="R3999" s="6" t="e">
        <f t="shared" si="374"/>
        <v>#DIV/0!</v>
      </c>
      <c r="S3999" t="str">
        <f t="shared" si="375"/>
        <v>theater</v>
      </c>
      <c r="T3999" t="str">
        <f t="shared" si="376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2"/>
        <v>42091.921597222223</v>
      </c>
      <c r="K4000">
        <v>1424992026</v>
      </c>
      <c r="L4000" s="10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7"/>
        <v>0.57199999999999995</v>
      </c>
      <c r="R4000" s="6">
        <f t="shared" si="374"/>
        <v>59.583333333333336</v>
      </c>
      <c r="S4000" t="str">
        <f t="shared" si="375"/>
        <v>theater</v>
      </c>
      <c r="T4000" t="str">
        <f t="shared" si="376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2"/>
        <v>41882.827650462961</v>
      </c>
      <c r="K4001">
        <v>1406058798</v>
      </c>
      <c r="L4001" s="10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7"/>
        <v>0.16514285714285715</v>
      </c>
      <c r="R4001" s="6">
        <f t="shared" si="374"/>
        <v>82.571428571428569</v>
      </c>
      <c r="S4001" t="str">
        <f t="shared" si="375"/>
        <v>theater</v>
      </c>
      <c r="T4001" t="str">
        <f t="shared" si="376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2"/>
        <v>42497.603680555556</v>
      </c>
      <c r="K4002">
        <v>1457450958</v>
      </c>
      <c r="L4002" s="10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7"/>
        <v>1.25E-3</v>
      </c>
      <c r="R4002" s="6">
        <f t="shared" si="374"/>
        <v>10</v>
      </c>
      <c r="S4002" t="str">
        <f t="shared" si="375"/>
        <v>theater</v>
      </c>
      <c r="T4002" t="str">
        <f t="shared" si="376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2"/>
        <v>42795.791666666672</v>
      </c>
      <c r="K4003">
        <v>1486681708</v>
      </c>
      <c r="L4003" s="10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7"/>
        <v>0.3775</v>
      </c>
      <c r="R4003" s="6">
        <f t="shared" si="374"/>
        <v>32.357142857142854</v>
      </c>
      <c r="S4003" t="str">
        <f t="shared" si="375"/>
        <v>theater</v>
      </c>
      <c r="T4003" t="str">
        <f t="shared" si="376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2"/>
        <v>41909.043530092589</v>
      </c>
      <c r="K4004">
        <v>1409187761</v>
      </c>
      <c r="L4004" s="10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7"/>
        <v>1.84E-2</v>
      </c>
      <c r="R4004" s="6">
        <f t="shared" si="374"/>
        <v>5.75</v>
      </c>
      <c r="S4004" t="str">
        <f t="shared" si="375"/>
        <v>theater</v>
      </c>
      <c r="T4004" t="str">
        <f t="shared" si="376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2"/>
        <v>42050.587349537032</v>
      </c>
      <c r="K4005">
        <v>1421417147</v>
      </c>
      <c r="L4005" s="10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7"/>
        <v>0.10050000000000001</v>
      </c>
      <c r="R4005" s="6">
        <f t="shared" si="374"/>
        <v>100.5</v>
      </c>
      <c r="S4005" t="str">
        <f t="shared" si="375"/>
        <v>theater</v>
      </c>
      <c r="T4005" t="str">
        <f t="shared" si="376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2"/>
        <v>41920.16269675926</v>
      </c>
      <c r="K4006">
        <v>1410148457</v>
      </c>
      <c r="L4006" s="10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7"/>
        <v>2E-3</v>
      </c>
      <c r="R4006" s="6">
        <f t="shared" si="374"/>
        <v>1</v>
      </c>
      <c r="S4006" t="str">
        <f t="shared" si="375"/>
        <v>theater</v>
      </c>
      <c r="T4006" t="str">
        <f t="shared" si="376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2"/>
        <v>41932.807696759257</v>
      </c>
      <c r="K4007">
        <v>1408648985</v>
      </c>
      <c r="L4007" s="10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7"/>
        <v>1.3333333333333334E-2</v>
      </c>
      <c r="R4007" s="6">
        <f t="shared" si="374"/>
        <v>20</v>
      </c>
      <c r="S4007" t="str">
        <f t="shared" si="375"/>
        <v>theater</v>
      </c>
      <c r="T4007" t="str">
        <f t="shared" si="376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2"/>
        <v>42416.772997685184</v>
      </c>
      <c r="K4008">
        <v>1453487587</v>
      </c>
      <c r="L4008" s="10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7"/>
        <v>6.666666666666667E-5</v>
      </c>
      <c r="R4008" s="6">
        <f t="shared" si="374"/>
        <v>2</v>
      </c>
      <c r="S4008" t="str">
        <f t="shared" si="375"/>
        <v>theater</v>
      </c>
      <c r="T4008" t="str">
        <f t="shared" si="376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2"/>
        <v>41877.686111111114</v>
      </c>
      <c r="K4009">
        <v>1406572381</v>
      </c>
      <c r="L4009" s="10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7"/>
        <v>2.5000000000000001E-3</v>
      </c>
      <c r="R4009" s="6">
        <f t="shared" si="374"/>
        <v>5</v>
      </c>
      <c r="S4009" t="str">
        <f t="shared" si="375"/>
        <v>theater</v>
      </c>
      <c r="T4009" t="str">
        <f t="shared" si="376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2"/>
        <v>42207.964201388888</v>
      </c>
      <c r="K4010">
        <v>1435014507</v>
      </c>
      <c r="L4010" s="10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7"/>
        <v>0.06</v>
      </c>
      <c r="R4010" s="6">
        <f t="shared" si="374"/>
        <v>15</v>
      </c>
      <c r="S4010" t="str">
        <f t="shared" si="375"/>
        <v>theater</v>
      </c>
      <c r="T4010" t="str">
        <f t="shared" si="376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2"/>
        <v>41891.700925925928</v>
      </c>
      <c r="K4011">
        <v>1406825360</v>
      </c>
      <c r="L4011" s="10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7"/>
        <v>3.8860103626943004E-2</v>
      </c>
      <c r="R4011" s="6">
        <f t="shared" si="374"/>
        <v>25</v>
      </c>
      <c r="S4011" t="str">
        <f t="shared" si="375"/>
        <v>theater</v>
      </c>
      <c r="T4011" t="str">
        <f t="shared" si="376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2"/>
        <v>41938.770439814813</v>
      </c>
      <c r="K4012">
        <v>1412879366</v>
      </c>
      <c r="L4012" s="10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7"/>
        <v>0.24194444444444443</v>
      </c>
      <c r="R4012" s="6">
        <f t="shared" si="374"/>
        <v>45.842105263157897</v>
      </c>
      <c r="S4012" t="str">
        <f t="shared" si="375"/>
        <v>theater</v>
      </c>
      <c r="T4012" t="str">
        <f t="shared" si="376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2"/>
        <v>42032.54488425926</v>
      </c>
      <c r="K4013">
        <v>1419858278</v>
      </c>
      <c r="L4013" s="10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7"/>
        <v>7.5999999999999998E-2</v>
      </c>
      <c r="R4013" s="6">
        <f t="shared" si="374"/>
        <v>4.75</v>
      </c>
      <c r="S4013" t="str">
        <f t="shared" si="375"/>
        <v>theater</v>
      </c>
      <c r="T4013" t="str">
        <f t="shared" si="376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2"/>
        <v>42126.544548611113</v>
      </c>
      <c r="K4014">
        <v>1427979849</v>
      </c>
      <c r="L4014" s="10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7"/>
        <v>0</v>
      </c>
      <c r="R4014" s="6" t="e">
        <f t="shared" si="374"/>
        <v>#DIV/0!</v>
      </c>
      <c r="S4014" t="str">
        <f t="shared" si="375"/>
        <v>theater</v>
      </c>
      <c r="T4014" t="str">
        <f t="shared" si="376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2"/>
        <v>42051.301192129627</v>
      </c>
      <c r="K4015">
        <v>1421478823</v>
      </c>
      <c r="L4015" s="10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7"/>
        <v>1.2999999999999999E-2</v>
      </c>
      <c r="R4015" s="6">
        <f t="shared" si="374"/>
        <v>13</v>
      </c>
      <c r="S4015" t="str">
        <f t="shared" si="375"/>
        <v>theater</v>
      </c>
      <c r="T4015" t="str">
        <f t="shared" si="376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2"/>
        <v>42434.246168981481</v>
      </c>
      <c r="K4016">
        <v>1455861269</v>
      </c>
      <c r="L4016" s="10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7"/>
        <v>0</v>
      </c>
      <c r="R4016" s="6" t="e">
        <f t="shared" si="374"/>
        <v>#DIV/0!</v>
      </c>
      <c r="S4016" t="str">
        <f t="shared" si="375"/>
        <v>theater</v>
      </c>
      <c r="T4016" t="str">
        <f t="shared" si="376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2"/>
        <v>42204.780821759254</v>
      </c>
      <c r="K4017">
        <v>1434739463</v>
      </c>
      <c r="L4017" s="10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7"/>
        <v>1.4285714285714287E-4</v>
      </c>
      <c r="R4017" s="6">
        <f t="shared" si="374"/>
        <v>1</v>
      </c>
      <c r="S4017" t="str">
        <f t="shared" si="375"/>
        <v>theater</v>
      </c>
      <c r="T4017" t="str">
        <f t="shared" si="376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2"/>
        <v>41899.872685185182</v>
      </c>
      <c r="K4018">
        <v>1408395400</v>
      </c>
      <c r="L4018" s="10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7"/>
        <v>0.14000000000000001</v>
      </c>
      <c r="R4018" s="6">
        <f t="shared" si="374"/>
        <v>10</v>
      </c>
      <c r="S4018" t="str">
        <f t="shared" si="375"/>
        <v>theater</v>
      </c>
      <c r="T4018" t="str">
        <f t="shared" si="376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2"/>
        <v>41886.672152777777</v>
      </c>
      <c r="K4019">
        <v>1407254874</v>
      </c>
      <c r="L4019" s="10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7"/>
        <v>1.0500000000000001E-2</v>
      </c>
      <c r="R4019" s="6">
        <f t="shared" si="374"/>
        <v>52.5</v>
      </c>
      <c r="S4019" t="str">
        <f t="shared" si="375"/>
        <v>theater</v>
      </c>
      <c r="T4019" t="str">
        <f t="shared" si="376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2"/>
        <v>42650.91097222222</v>
      </c>
      <c r="K4020">
        <v>1473285108</v>
      </c>
      <c r="L4020" s="10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7"/>
        <v>8.666666666666667E-2</v>
      </c>
      <c r="R4020" s="6">
        <f t="shared" si="374"/>
        <v>32.5</v>
      </c>
      <c r="S4020" t="str">
        <f t="shared" si="375"/>
        <v>theater</v>
      </c>
      <c r="T4020" t="str">
        <f t="shared" si="376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2"/>
        <v>42475.686111111107</v>
      </c>
      <c r="K4021">
        <v>1455725596</v>
      </c>
      <c r="L4021" s="10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7"/>
        <v>8.2857142857142851E-3</v>
      </c>
      <c r="R4021" s="6">
        <f t="shared" si="374"/>
        <v>7.25</v>
      </c>
      <c r="S4021" t="str">
        <f t="shared" si="375"/>
        <v>theater</v>
      </c>
      <c r="T4021" t="str">
        <f t="shared" si="376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2"/>
        <v>42087.149293981478</v>
      </c>
      <c r="K4022">
        <v>1424579699</v>
      </c>
      <c r="L4022" s="10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7"/>
        <v>0.16666666666666666</v>
      </c>
      <c r="R4022" s="6">
        <f t="shared" si="374"/>
        <v>33.333333333333336</v>
      </c>
      <c r="S4022" t="str">
        <f t="shared" si="375"/>
        <v>theater</v>
      </c>
      <c r="T4022" t="str">
        <f t="shared" si="376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2"/>
        <v>41938.911550925928</v>
      </c>
      <c r="K4023">
        <v>1409176358</v>
      </c>
      <c r="L4023" s="10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7"/>
        <v>8.3333333333333332E-3</v>
      </c>
      <c r="R4023" s="6">
        <f t="shared" si="374"/>
        <v>62.5</v>
      </c>
      <c r="S4023" t="str">
        <f t="shared" si="375"/>
        <v>theater</v>
      </c>
      <c r="T4023" t="str">
        <f t="shared" si="376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2"/>
        <v>42036.120833333334</v>
      </c>
      <c r="K4024">
        <v>1418824867</v>
      </c>
      <c r="L4024" s="10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7"/>
        <v>0.69561111111111107</v>
      </c>
      <c r="R4024" s="6">
        <f t="shared" si="374"/>
        <v>63.558375634517766</v>
      </c>
      <c r="S4024" t="str">
        <f t="shared" si="375"/>
        <v>theater</v>
      </c>
      <c r="T4024" t="str">
        <f t="shared" si="376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2"/>
        <v>42453.957905092597</v>
      </c>
      <c r="K4025">
        <v>1454975963</v>
      </c>
      <c r="L4025" s="10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7"/>
        <v>0</v>
      </c>
      <c r="R4025" s="6" t="e">
        <f t="shared" si="374"/>
        <v>#DIV/0!</v>
      </c>
      <c r="S4025" t="str">
        <f t="shared" si="375"/>
        <v>theater</v>
      </c>
      <c r="T4025" t="str">
        <f t="shared" si="376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2"/>
        <v>42247.670104166667</v>
      </c>
      <c r="K4026">
        <v>1438445097</v>
      </c>
      <c r="L4026" s="10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7"/>
        <v>1.2500000000000001E-2</v>
      </c>
      <c r="R4026" s="6">
        <f t="shared" si="374"/>
        <v>10</v>
      </c>
      <c r="S4026" t="str">
        <f t="shared" si="375"/>
        <v>theater</v>
      </c>
      <c r="T4026" t="str">
        <f t="shared" si="376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2"/>
        <v>42211.237685185188</v>
      </c>
      <c r="K4027">
        <v>1432705336</v>
      </c>
      <c r="L4027" s="10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7"/>
        <v>0.05</v>
      </c>
      <c r="R4027" s="6">
        <f t="shared" si="374"/>
        <v>62.5</v>
      </c>
      <c r="S4027" t="str">
        <f t="shared" si="375"/>
        <v>theater</v>
      </c>
      <c r="T4027" t="str">
        <f t="shared" si="376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2"/>
        <v>42342.697210648148</v>
      </c>
      <c r="K4028">
        <v>1444059839</v>
      </c>
      <c r="L4028" s="10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7"/>
        <v>0</v>
      </c>
      <c r="R4028" s="6" t="e">
        <f t="shared" si="374"/>
        <v>#DIV/0!</v>
      </c>
      <c r="S4028" t="str">
        <f t="shared" si="375"/>
        <v>theater</v>
      </c>
      <c r="T4028" t="str">
        <f t="shared" si="376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2"/>
        <v>42789.041666666672</v>
      </c>
      <c r="K4029">
        <v>1486077481</v>
      </c>
      <c r="L4029" s="10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7"/>
        <v>7.166666666666667E-2</v>
      </c>
      <c r="R4029" s="6">
        <f t="shared" si="374"/>
        <v>30.714285714285715</v>
      </c>
      <c r="S4029" t="str">
        <f t="shared" si="375"/>
        <v>theater</v>
      </c>
      <c r="T4029" t="str">
        <f t="shared" si="376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2"/>
        <v>41795.938657407409</v>
      </c>
      <c r="K4030">
        <v>1399415500</v>
      </c>
      <c r="L4030" s="10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7"/>
        <v>0.28050000000000003</v>
      </c>
      <c r="R4030" s="6">
        <f t="shared" si="374"/>
        <v>51</v>
      </c>
      <c r="S4030" t="str">
        <f t="shared" si="375"/>
        <v>theater</v>
      </c>
      <c r="T4030" t="str">
        <f t="shared" si="376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2"/>
        <v>42352.025115740747</v>
      </c>
      <c r="K4031">
        <v>1447461370</v>
      </c>
      <c r="L4031" s="10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7"/>
        <v>0</v>
      </c>
      <c r="R4031" s="6" t="e">
        <f t="shared" si="374"/>
        <v>#DIV/0!</v>
      </c>
      <c r="S4031" t="str">
        <f t="shared" si="375"/>
        <v>theater</v>
      </c>
      <c r="T4031" t="str">
        <f t="shared" si="376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2"/>
        <v>42403.784027777772</v>
      </c>
      <c r="K4032">
        <v>1452008599</v>
      </c>
      <c r="L4032" s="10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7"/>
        <v>0.16</v>
      </c>
      <c r="R4032" s="6">
        <f t="shared" si="374"/>
        <v>66.666666666666671</v>
      </c>
      <c r="S4032" t="str">
        <f t="shared" si="375"/>
        <v>theater</v>
      </c>
      <c r="T4032" t="str">
        <f t="shared" si="376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2"/>
        <v>41991.626898148148</v>
      </c>
      <c r="K4033">
        <v>1414591364</v>
      </c>
      <c r="L4033" s="10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7"/>
        <v>0</v>
      </c>
      <c r="R4033" s="6" t="e">
        <f t="shared" si="374"/>
        <v>#DIV/0!</v>
      </c>
      <c r="S4033" t="str">
        <f t="shared" si="375"/>
        <v>theater</v>
      </c>
      <c r="T4033" t="str">
        <f t="shared" si="376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ref="J4034:J4097" si="378">(((I4034/60)/60)/24)+DATE(1970,1,1)</f>
        <v>42353.85087962963</v>
      </c>
      <c r="K4034">
        <v>1445023516</v>
      </c>
      <c r="L4034" s="10">
        <f t="shared" ref="L4034:L4097" si="379">(((K4034/60)/60)/24)+DATE(1970,1,1)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7"/>
        <v>6.8287037037037035E-2</v>
      </c>
      <c r="R4034" s="6">
        <f t="shared" ref="R4034:R4097" si="380">E4034/N4034</f>
        <v>59</v>
      </c>
      <c r="S4034" t="str">
        <f t="shared" ref="S4034:S4097" si="381">LEFT(P4034,SEARCH("/",P4034)-1)</f>
        <v>theater</v>
      </c>
      <c r="T4034" t="str">
        <f t="shared" ref="T4034:T4097" si="382">RIGHT(P4034,LEN(P4034)-SEARCH("/",P4034))</f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si="378"/>
        <v>42645.375</v>
      </c>
      <c r="K4035">
        <v>1472711224</v>
      </c>
      <c r="L4035" s="10">
        <f t="shared" si="379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3">IF(D4035=0,0%,(E4035/D4035))</f>
        <v>0.25698702928870293</v>
      </c>
      <c r="R4035" s="6">
        <f t="shared" si="380"/>
        <v>65.340319148936175</v>
      </c>
      <c r="S4035" t="str">
        <f t="shared" si="381"/>
        <v>theater</v>
      </c>
      <c r="T4035" t="str">
        <f t="shared" si="382"/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78"/>
        <v>42097.905671296292</v>
      </c>
      <c r="K4036">
        <v>1425509050</v>
      </c>
      <c r="L4036" s="10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3"/>
        <v>1.4814814814814815E-2</v>
      </c>
      <c r="R4036" s="6">
        <f t="shared" si="380"/>
        <v>100</v>
      </c>
      <c r="S4036" t="str">
        <f t="shared" si="381"/>
        <v>theater</v>
      </c>
      <c r="T4036" t="str">
        <f t="shared" si="382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78"/>
        <v>41933.882951388885</v>
      </c>
      <c r="K4037">
        <v>1411333887</v>
      </c>
      <c r="L4037" s="10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3"/>
        <v>0.36849999999999999</v>
      </c>
      <c r="R4037" s="6">
        <f t="shared" si="380"/>
        <v>147.4</v>
      </c>
      <c r="S4037" t="str">
        <f t="shared" si="381"/>
        <v>theater</v>
      </c>
      <c r="T4037" t="str">
        <f t="shared" si="382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78"/>
        <v>41821.9375</v>
      </c>
      <c r="K4038">
        <v>1402784964</v>
      </c>
      <c r="L4038" s="10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3"/>
        <v>0.47049999999999997</v>
      </c>
      <c r="R4038" s="6">
        <f t="shared" si="380"/>
        <v>166.05882352941177</v>
      </c>
      <c r="S4038" t="str">
        <f t="shared" si="381"/>
        <v>theater</v>
      </c>
      <c r="T4038" t="str">
        <f t="shared" si="382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78"/>
        <v>42514.600694444445</v>
      </c>
      <c r="K4039">
        <v>1462585315</v>
      </c>
      <c r="L4039" s="10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3"/>
        <v>0.11428571428571428</v>
      </c>
      <c r="R4039" s="6">
        <f t="shared" si="380"/>
        <v>40</v>
      </c>
      <c r="S4039" t="str">
        <f t="shared" si="381"/>
        <v>theater</v>
      </c>
      <c r="T4039" t="str">
        <f t="shared" si="382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78"/>
        <v>41929.798726851855</v>
      </c>
      <c r="K4040">
        <v>1408389010</v>
      </c>
      <c r="L4040" s="10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3"/>
        <v>0.12039999999999999</v>
      </c>
      <c r="R4040" s="6">
        <f t="shared" si="380"/>
        <v>75.25</v>
      </c>
      <c r="S4040" t="str">
        <f t="shared" si="381"/>
        <v>theater</v>
      </c>
      <c r="T4040" t="str">
        <f t="shared" si="382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78"/>
        <v>42339.249305555553</v>
      </c>
      <c r="K4041">
        <v>1446048367</v>
      </c>
      <c r="L4041" s="10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3"/>
        <v>0.6</v>
      </c>
      <c r="R4041" s="6">
        <f t="shared" si="380"/>
        <v>60</v>
      </c>
      <c r="S4041" t="str">
        <f t="shared" si="381"/>
        <v>theater</v>
      </c>
      <c r="T4041" t="str">
        <f t="shared" si="382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78"/>
        <v>42203.125</v>
      </c>
      <c r="K4042">
        <v>1432100004</v>
      </c>
      <c r="L4042" s="10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3"/>
        <v>0.3125</v>
      </c>
      <c r="R4042" s="6">
        <f t="shared" si="380"/>
        <v>1250</v>
      </c>
      <c r="S4042" t="str">
        <f t="shared" si="381"/>
        <v>theater</v>
      </c>
      <c r="T4042" t="str">
        <f t="shared" si="382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78"/>
        <v>42619.474004629628</v>
      </c>
      <c r="K4043">
        <v>1467976954</v>
      </c>
      <c r="L4043" s="10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3"/>
        <v>4.1999999999999997E-3</v>
      </c>
      <c r="R4043" s="6">
        <f t="shared" si="380"/>
        <v>10.5</v>
      </c>
      <c r="S4043" t="str">
        <f t="shared" si="381"/>
        <v>theater</v>
      </c>
      <c r="T4043" t="str">
        <f t="shared" si="382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78"/>
        <v>42024.802777777775</v>
      </c>
      <c r="K4044">
        <v>1419213664</v>
      </c>
      <c r="L4044" s="10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3"/>
        <v>2.0999999999999999E-3</v>
      </c>
      <c r="R4044" s="6">
        <f t="shared" si="380"/>
        <v>7</v>
      </c>
      <c r="S4044" t="str">
        <f t="shared" si="381"/>
        <v>theater</v>
      </c>
      <c r="T4044" t="str">
        <f t="shared" si="382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78"/>
        <v>41963.957465277781</v>
      </c>
      <c r="K4045">
        <v>1415228325</v>
      </c>
      <c r="L4045" s="10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3"/>
        <v>0</v>
      </c>
      <c r="R4045" s="6" t="e">
        <f t="shared" si="380"/>
        <v>#DIV/0!</v>
      </c>
      <c r="S4045" t="str">
        <f t="shared" si="381"/>
        <v>theater</v>
      </c>
      <c r="T4045" t="str">
        <f t="shared" si="382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78"/>
        <v>42104.208333333328</v>
      </c>
      <c r="K4046">
        <v>1426050982</v>
      </c>
      <c r="L4046" s="10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3"/>
        <v>0.375</v>
      </c>
      <c r="R4046" s="6">
        <f t="shared" si="380"/>
        <v>56.25</v>
      </c>
      <c r="S4046" t="str">
        <f t="shared" si="381"/>
        <v>theater</v>
      </c>
      <c r="T4046" t="str">
        <f t="shared" si="382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78"/>
        <v>41872.201261574075</v>
      </c>
      <c r="K4047">
        <v>1406004589</v>
      </c>
      <c r="L4047" s="10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3"/>
        <v>2.0000000000000001E-4</v>
      </c>
      <c r="R4047" s="6">
        <f t="shared" si="380"/>
        <v>1</v>
      </c>
      <c r="S4047" t="str">
        <f t="shared" si="381"/>
        <v>theater</v>
      </c>
      <c r="T4047" t="str">
        <f t="shared" si="382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78"/>
        <v>41934.650578703702</v>
      </c>
      <c r="K4048">
        <v>1411400210</v>
      </c>
      <c r="L4048" s="10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3"/>
        <v>8.2142857142857142E-2</v>
      </c>
      <c r="R4048" s="6">
        <f t="shared" si="380"/>
        <v>38.333333333333336</v>
      </c>
      <c r="S4048" t="str">
        <f t="shared" si="381"/>
        <v>theater</v>
      </c>
      <c r="T4048" t="str">
        <f t="shared" si="382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78"/>
        <v>42015.041666666672</v>
      </c>
      <c r="K4049">
        <v>1418862743</v>
      </c>
      <c r="L4049" s="10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3"/>
        <v>2.1999999999999999E-2</v>
      </c>
      <c r="R4049" s="6">
        <f t="shared" si="380"/>
        <v>27.5</v>
      </c>
      <c r="S4049" t="str">
        <f t="shared" si="381"/>
        <v>theater</v>
      </c>
      <c r="T4049" t="str">
        <f t="shared" si="382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78"/>
        <v>42471.467442129629</v>
      </c>
      <c r="K4050">
        <v>1457352787</v>
      </c>
      <c r="L4050" s="10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3"/>
        <v>0.17652941176470588</v>
      </c>
      <c r="R4050" s="6">
        <f t="shared" si="380"/>
        <v>32.978021978021978</v>
      </c>
      <c r="S4050" t="str">
        <f t="shared" si="381"/>
        <v>theater</v>
      </c>
      <c r="T4050" t="str">
        <f t="shared" si="382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78"/>
        <v>42199.958506944444</v>
      </c>
      <c r="K4051">
        <v>1434322815</v>
      </c>
      <c r="L4051" s="10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3"/>
        <v>8.0000000000000004E-4</v>
      </c>
      <c r="R4051" s="6">
        <f t="shared" si="380"/>
        <v>16</v>
      </c>
      <c r="S4051" t="str">
        <f t="shared" si="381"/>
        <v>theater</v>
      </c>
      <c r="T4051" t="str">
        <f t="shared" si="382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78"/>
        <v>41935.636469907404</v>
      </c>
      <c r="K4052">
        <v>1411485391</v>
      </c>
      <c r="L4052" s="10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3"/>
        <v>6.6666666666666664E-4</v>
      </c>
      <c r="R4052" s="6">
        <f t="shared" si="380"/>
        <v>1</v>
      </c>
      <c r="S4052" t="str">
        <f t="shared" si="381"/>
        <v>theater</v>
      </c>
      <c r="T4052" t="str">
        <f t="shared" si="382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78"/>
        <v>41768.286805555559</v>
      </c>
      <c r="K4053">
        <v>1399058797</v>
      </c>
      <c r="L4053" s="10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3"/>
        <v>0</v>
      </c>
      <c r="R4053" s="6" t="e">
        <f t="shared" si="380"/>
        <v>#DIV/0!</v>
      </c>
      <c r="S4053" t="str">
        <f t="shared" si="381"/>
        <v>theater</v>
      </c>
      <c r="T4053" t="str">
        <f t="shared" si="382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78"/>
        <v>41925.878657407404</v>
      </c>
      <c r="K4054">
        <v>1408050316</v>
      </c>
      <c r="L4054" s="10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3"/>
        <v>0.37533333333333335</v>
      </c>
      <c r="R4054" s="6">
        <f t="shared" si="380"/>
        <v>86.615384615384613</v>
      </c>
      <c r="S4054" t="str">
        <f t="shared" si="381"/>
        <v>theater</v>
      </c>
      <c r="T4054" t="str">
        <f t="shared" si="382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78"/>
        <v>41958.833333333328</v>
      </c>
      <c r="K4055">
        <v>1413477228</v>
      </c>
      <c r="L4055" s="10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3"/>
        <v>0.22</v>
      </c>
      <c r="R4055" s="6">
        <f t="shared" si="380"/>
        <v>55</v>
      </c>
      <c r="S4055" t="str">
        <f t="shared" si="381"/>
        <v>theater</v>
      </c>
      <c r="T4055" t="str">
        <f t="shared" si="382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78"/>
        <v>42644.166666666672</v>
      </c>
      <c r="K4056">
        <v>1472674285</v>
      </c>
      <c r="L4056" s="10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3"/>
        <v>0</v>
      </c>
      <c r="R4056" s="6" t="e">
        <f t="shared" si="380"/>
        <v>#DIV/0!</v>
      </c>
      <c r="S4056" t="str">
        <f t="shared" si="381"/>
        <v>theater</v>
      </c>
      <c r="T4056" t="str">
        <f t="shared" si="382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78"/>
        <v>41809.648506944446</v>
      </c>
      <c r="K4057">
        <v>1400600031</v>
      </c>
      <c r="L4057" s="10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3"/>
        <v>0.1762</v>
      </c>
      <c r="R4057" s="6">
        <f t="shared" si="380"/>
        <v>41.952380952380949</v>
      </c>
      <c r="S4057" t="str">
        <f t="shared" si="381"/>
        <v>theater</v>
      </c>
      <c r="T4057" t="str">
        <f t="shared" si="382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78"/>
        <v>42554.832638888889</v>
      </c>
      <c r="K4058">
        <v>1465856639</v>
      </c>
      <c r="L4058" s="10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3"/>
        <v>0.53</v>
      </c>
      <c r="R4058" s="6">
        <f t="shared" si="380"/>
        <v>88.333333333333329</v>
      </c>
      <c r="S4058" t="str">
        <f t="shared" si="381"/>
        <v>theater</v>
      </c>
      <c r="T4058" t="str">
        <f t="shared" si="382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78"/>
        <v>42333.958333333328</v>
      </c>
      <c r="K4059">
        <v>1446506080</v>
      </c>
      <c r="L4059" s="10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3"/>
        <v>0.22142857142857142</v>
      </c>
      <c r="R4059" s="6">
        <f t="shared" si="380"/>
        <v>129.16666666666666</v>
      </c>
      <c r="S4059" t="str">
        <f t="shared" si="381"/>
        <v>theater</v>
      </c>
      <c r="T4059" t="str">
        <f t="shared" si="382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78"/>
        <v>42461.165972222225</v>
      </c>
      <c r="K4060">
        <v>1458178044</v>
      </c>
      <c r="L4060" s="10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3"/>
        <v>2.5333333333333333E-2</v>
      </c>
      <c r="R4060" s="6">
        <f t="shared" si="380"/>
        <v>23.75</v>
      </c>
      <c r="S4060" t="str">
        <f t="shared" si="381"/>
        <v>theater</v>
      </c>
      <c r="T4060" t="str">
        <f t="shared" si="382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78"/>
        <v>41898.125</v>
      </c>
      <c r="K4061">
        <v>1408116152</v>
      </c>
      <c r="L4061" s="10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3"/>
        <v>2.5000000000000001E-2</v>
      </c>
      <c r="R4061" s="6">
        <f t="shared" si="380"/>
        <v>35.714285714285715</v>
      </c>
      <c r="S4061" t="str">
        <f t="shared" si="381"/>
        <v>theater</v>
      </c>
      <c r="T4061" t="str">
        <f t="shared" si="382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78"/>
        <v>41813.666666666664</v>
      </c>
      <c r="K4062">
        <v>1400604056</v>
      </c>
      <c r="L4062" s="10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3"/>
        <v>2.8500000000000001E-2</v>
      </c>
      <c r="R4062" s="6">
        <f t="shared" si="380"/>
        <v>57</v>
      </c>
      <c r="S4062" t="str">
        <f t="shared" si="381"/>
        <v>theater</v>
      </c>
      <c r="T4062" t="str">
        <f t="shared" si="382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78"/>
        <v>42481.099803240737</v>
      </c>
      <c r="K4063">
        <v>1456025023</v>
      </c>
      <c r="L4063" s="10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3"/>
        <v>0</v>
      </c>
      <c r="R4063" s="6" t="e">
        <f t="shared" si="380"/>
        <v>#DIV/0!</v>
      </c>
      <c r="S4063" t="str">
        <f t="shared" si="381"/>
        <v>theater</v>
      </c>
      <c r="T4063" t="str">
        <f t="shared" si="382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78"/>
        <v>42553.739212962959</v>
      </c>
      <c r="K4064">
        <v>1464889468</v>
      </c>
      <c r="L4064" s="10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3"/>
        <v>2.4500000000000001E-2</v>
      </c>
      <c r="R4064" s="6">
        <f t="shared" si="380"/>
        <v>163.33333333333334</v>
      </c>
      <c r="S4064" t="str">
        <f t="shared" si="381"/>
        <v>theater</v>
      </c>
      <c r="T4064" t="str">
        <f t="shared" si="382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78"/>
        <v>41817.681527777779</v>
      </c>
      <c r="K4065">
        <v>1401294084</v>
      </c>
      <c r="L4065" s="10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3"/>
        <v>1.4210526315789474E-2</v>
      </c>
      <c r="R4065" s="6">
        <f t="shared" si="380"/>
        <v>15</v>
      </c>
      <c r="S4065" t="str">
        <f t="shared" si="381"/>
        <v>theater</v>
      </c>
      <c r="T4065" t="str">
        <f t="shared" si="382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78"/>
        <v>42123.588263888887</v>
      </c>
      <c r="K4066">
        <v>1427724426</v>
      </c>
      <c r="L4066" s="10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3"/>
        <v>0.1925</v>
      </c>
      <c r="R4066" s="6">
        <f t="shared" si="380"/>
        <v>64.166666666666671</v>
      </c>
      <c r="S4066" t="str">
        <f t="shared" si="381"/>
        <v>theater</v>
      </c>
      <c r="T4066" t="str">
        <f t="shared" si="382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78"/>
        <v>41863.951516203706</v>
      </c>
      <c r="K4067">
        <v>1405291811</v>
      </c>
      <c r="L4067" s="10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3"/>
        <v>6.7499999999999999E-3</v>
      </c>
      <c r="R4067" s="6">
        <f t="shared" si="380"/>
        <v>6.75</v>
      </c>
      <c r="S4067" t="str">
        <f t="shared" si="381"/>
        <v>theater</v>
      </c>
      <c r="T4067" t="str">
        <f t="shared" si="382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78"/>
        <v>42509.039212962962</v>
      </c>
      <c r="K4068">
        <v>1461027388</v>
      </c>
      <c r="L4068" s="10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3"/>
        <v>1.6666666666666668E-3</v>
      </c>
      <c r="R4068" s="6">
        <f t="shared" si="380"/>
        <v>25</v>
      </c>
      <c r="S4068" t="str">
        <f t="shared" si="381"/>
        <v>theater</v>
      </c>
      <c r="T4068" t="str">
        <f t="shared" si="382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78"/>
        <v>42275.117476851854</v>
      </c>
      <c r="K4069">
        <v>1439952550</v>
      </c>
      <c r="L4069" s="10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3"/>
        <v>0.60899999999999999</v>
      </c>
      <c r="R4069" s="6">
        <f t="shared" si="380"/>
        <v>179.11764705882354</v>
      </c>
      <c r="S4069" t="str">
        <f t="shared" si="381"/>
        <v>theater</v>
      </c>
      <c r="T4069" t="str">
        <f t="shared" si="382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78"/>
        <v>42748.961805555555</v>
      </c>
      <c r="K4070">
        <v>1481756855</v>
      </c>
      <c r="L4070" s="10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3"/>
        <v>0.01</v>
      </c>
      <c r="R4070" s="6">
        <f t="shared" si="380"/>
        <v>34.950000000000003</v>
      </c>
      <c r="S4070" t="str">
        <f t="shared" si="381"/>
        <v>theater</v>
      </c>
      <c r="T4070" t="str">
        <f t="shared" si="382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78"/>
        <v>42063.5</v>
      </c>
      <c r="K4071">
        <v>1421596356</v>
      </c>
      <c r="L4071" s="10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3"/>
        <v>0.34399999999999997</v>
      </c>
      <c r="R4071" s="6">
        <f t="shared" si="380"/>
        <v>33.07692307692308</v>
      </c>
      <c r="S4071" t="str">
        <f t="shared" si="381"/>
        <v>theater</v>
      </c>
      <c r="T4071" t="str">
        <f t="shared" si="382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78"/>
        <v>42064.125</v>
      </c>
      <c r="K4072">
        <v>1422374420</v>
      </c>
      <c r="L4072" s="10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3"/>
        <v>0.16500000000000001</v>
      </c>
      <c r="R4072" s="6">
        <f t="shared" si="380"/>
        <v>27.5</v>
      </c>
      <c r="S4072" t="str">
        <f t="shared" si="381"/>
        <v>theater</v>
      </c>
      <c r="T4072" t="str">
        <f t="shared" si="382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78"/>
        <v>42730.804756944446</v>
      </c>
      <c r="K4073">
        <v>1480187931</v>
      </c>
      <c r="L4073" s="10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3"/>
        <v>0</v>
      </c>
      <c r="R4073" s="6" t="e">
        <f t="shared" si="380"/>
        <v>#DIV/0!</v>
      </c>
      <c r="S4073" t="str">
        <f t="shared" si="381"/>
        <v>theater</v>
      </c>
      <c r="T4073" t="str">
        <f t="shared" si="382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78"/>
        <v>41872.77443287037</v>
      </c>
      <c r="K4074">
        <v>1403462111</v>
      </c>
      <c r="L4074" s="10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3"/>
        <v>4.0000000000000001E-3</v>
      </c>
      <c r="R4074" s="6">
        <f t="shared" si="380"/>
        <v>2</v>
      </c>
      <c r="S4074" t="str">
        <f t="shared" si="381"/>
        <v>theater</v>
      </c>
      <c r="T4074" t="str">
        <f t="shared" si="382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78"/>
        <v>42133.166666666672</v>
      </c>
      <c r="K4075">
        <v>1426407426</v>
      </c>
      <c r="L4075" s="10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3"/>
        <v>1.0571428571428572E-2</v>
      </c>
      <c r="R4075" s="6">
        <f t="shared" si="380"/>
        <v>18.5</v>
      </c>
      <c r="S4075" t="str">
        <f t="shared" si="381"/>
        <v>theater</v>
      </c>
      <c r="T4075" t="str">
        <f t="shared" si="382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78"/>
        <v>42313.594618055555</v>
      </c>
      <c r="K4076">
        <v>1444137375</v>
      </c>
      <c r="L4076" s="10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3"/>
        <v>0.26727272727272727</v>
      </c>
      <c r="R4076" s="6">
        <f t="shared" si="380"/>
        <v>35</v>
      </c>
      <c r="S4076" t="str">
        <f t="shared" si="381"/>
        <v>theater</v>
      </c>
      <c r="T4076" t="str">
        <f t="shared" si="382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78"/>
        <v>41820.727777777778</v>
      </c>
      <c r="K4077">
        <v>1400547969</v>
      </c>
      <c r="L4077" s="10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3"/>
        <v>0.28799999999999998</v>
      </c>
      <c r="R4077" s="6">
        <f t="shared" si="380"/>
        <v>44.307692307692307</v>
      </c>
      <c r="S4077" t="str">
        <f t="shared" si="381"/>
        <v>theater</v>
      </c>
      <c r="T4077" t="str">
        <f t="shared" si="382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78"/>
        <v>41933.82708333333</v>
      </c>
      <c r="K4078">
        <v>1411499149</v>
      </c>
      <c r="L4078" s="10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3"/>
        <v>0</v>
      </c>
      <c r="R4078" s="6" t="e">
        <f t="shared" si="380"/>
        <v>#DIV/0!</v>
      </c>
      <c r="S4078" t="str">
        <f t="shared" si="381"/>
        <v>theater</v>
      </c>
      <c r="T4078" t="str">
        <f t="shared" si="382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78"/>
        <v>42725.7105787037</v>
      </c>
      <c r="K4079">
        <v>1479747794</v>
      </c>
      <c r="L4079" s="10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3"/>
        <v>8.8999999999999996E-2</v>
      </c>
      <c r="R4079" s="6">
        <f t="shared" si="380"/>
        <v>222.5</v>
      </c>
      <c r="S4079" t="str">
        <f t="shared" si="381"/>
        <v>theater</v>
      </c>
      <c r="T4079" t="str">
        <f t="shared" si="382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78"/>
        <v>42762.787523148145</v>
      </c>
      <c r="K4080">
        <v>1482951242</v>
      </c>
      <c r="L4080" s="10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3"/>
        <v>0</v>
      </c>
      <c r="R4080" s="6" t="e">
        <f t="shared" si="380"/>
        <v>#DIV/0!</v>
      </c>
      <c r="S4080" t="str">
        <f t="shared" si="381"/>
        <v>theater</v>
      </c>
      <c r="T4080" t="str">
        <f t="shared" si="382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78"/>
        <v>42540.938900462963</v>
      </c>
      <c r="K4081">
        <v>1463783521</v>
      </c>
      <c r="L4081" s="10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3"/>
        <v>1.6666666666666668E-3</v>
      </c>
      <c r="R4081" s="6">
        <f t="shared" si="380"/>
        <v>5</v>
      </c>
      <c r="S4081" t="str">
        <f t="shared" si="381"/>
        <v>theater</v>
      </c>
      <c r="T4081" t="str">
        <f t="shared" si="382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78"/>
        <v>42535.787500000006</v>
      </c>
      <c r="K4082">
        <v>1463849116</v>
      </c>
      <c r="L4082" s="10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3"/>
        <v>0</v>
      </c>
      <c r="R4082" s="6" t="e">
        <f t="shared" si="380"/>
        <v>#DIV/0!</v>
      </c>
      <c r="S4082" t="str">
        <f t="shared" si="381"/>
        <v>theater</v>
      </c>
      <c r="T4082" t="str">
        <f t="shared" si="382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78"/>
        <v>42071.539641203708</v>
      </c>
      <c r="K4083">
        <v>1423231025</v>
      </c>
      <c r="L4083" s="10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3"/>
        <v>0.15737410071942445</v>
      </c>
      <c r="R4083" s="6">
        <f t="shared" si="380"/>
        <v>29.166666666666668</v>
      </c>
      <c r="S4083" t="str">
        <f t="shared" si="381"/>
        <v>theater</v>
      </c>
      <c r="T4083" t="str">
        <f t="shared" si="382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78"/>
        <v>42322.958333333328</v>
      </c>
      <c r="K4084">
        <v>1446179553</v>
      </c>
      <c r="L4084" s="10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3"/>
        <v>0.02</v>
      </c>
      <c r="R4084" s="6">
        <f t="shared" si="380"/>
        <v>1.5</v>
      </c>
      <c r="S4084" t="str">
        <f t="shared" si="381"/>
        <v>theater</v>
      </c>
      <c r="T4084" t="str">
        <f t="shared" si="382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78"/>
        <v>42383.761759259258</v>
      </c>
      <c r="K4085">
        <v>1450203416</v>
      </c>
      <c r="L4085" s="10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3"/>
        <v>0.21685714285714286</v>
      </c>
      <c r="R4085" s="6">
        <f t="shared" si="380"/>
        <v>126.5</v>
      </c>
      <c r="S4085" t="str">
        <f t="shared" si="381"/>
        <v>theater</v>
      </c>
      <c r="T4085" t="str">
        <f t="shared" si="382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78"/>
        <v>42652.436412037037</v>
      </c>
      <c r="K4086">
        <v>1473416906</v>
      </c>
      <c r="L4086" s="10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3"/>
        <v>3.3333333333333335E-3</v>
      </c>
      <c r="R4086" s="6">
        <f t="shared" si="380"/>
        <v>10</v>
      </c>
      <c r="S4086" t="str">
        <f t="shared" si="381"/>
        <v>theater</v>
      </c>
      <c r="T4086" t="str">
        <f t="shared" si="382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78"/>
        <v>42087.165972222225</v>
      </c>
      <c r="K4087">
        <v>1424701775</v>
      </c>
      <c r="L4087" s="10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3"/>
        <v>2.8571428571428571E-3</v>
      </c>
      <c r="R4087" s="6">
        <f t="shared" si="380"/>
        <v>10</v>
      </c>
      <c r="S4087" t="str">
        <f t="shared" si="381"/>
        <v>theater</v>
      </c>
      <c r="T4087" t="str">
        <f t="shared" si="382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78"/>
        <v>42329.166666666672</v>
      </c>
      <c r="K4088">
        <v>1445985299</v>
      </c>
      <c r="L4088" s="10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3"/>
        <v>4.7E-2</v>
      </c>
      <c r="R4088" s="6">
        <f t="shared" si="380"/>
        <v>9.4</v>
      </c>
      <c r="S4088" t="str">
        <f t="shared" si="381"/>
        <v>theater</v>
      </c>
      <c r="T4088" t="str">
        <f t="shared" si="382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78"/>
        <v>42568.742893518516</v>
      </c>
      <c r="K4089">
        <v>1466185786</v>
      </c>
      <c r="L4089" s="10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3"/>
        <v>0</v>
      </c>
      <c r="R4089" s="6" t="e">
        <f t="shared" si="380"/>
        <v>#DIV/0!</v>
      </c>
      <c r="S4089" t="str">
        <f t="shared" si="381"/>
        <v>theater</v>
      </c>
      <c r="T4089" t="str">
        <f t="shared" si="382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78"/>
        <v>42020.434722222228</v>
      </c>
      <c r="K4090">
        <v>1418827324</v>
      </c>
      <c r="L4090" s="10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3"/>
        <v>0.108</v>
      </c>
      <c r="R4090" s="6">
        <f t="shared" si="380"/>
        <v>72</v>
      </c>
      <c r="S4090" t="str">
        <f t="shared" si="381"/>
        <v>theater</v>
      </c>
      <c r="T4090" t="str">
        <f t="shared" si="382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78"/>
        <v>42155.732638888891</v>
      </c>
      <c r="K4091">
        <v>1430242488</v>
      </c>
      <c r="L4091" s="10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3"/>
        <v>4.8000000000000001E-2</v>
      </c>
      <c r="R4091" s="6">
        <f t="shared" si="380"/>
        <v>30</v>
      </c>
      <c r="S4091" t="str">
        <f t="shared" si="381"/>
        <v>theater</v>
      </c>
      <c r="T4091" t="str">
        <f t="shared" si="382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78"/>
        <v>42223.625</v>
      </c>
      <c r="K4092">
        <v>1437754137</v>
      </c>
      <c r="L4092" s="10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3"/>
        <v>3.2000000000000001E-2</v>
      </c>
      <c r="R4092" s="6">
        <f t="shared" si="380"/>
        <v>10.666666666666666</v>
      </c>
      <c r="S4092" t="str">
        <f t="shared" si="381"/>
        <v>theater</v>
      </c>
      <c r="T4092" t="str">
        <f t="shared" si="382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78"/>
        <v>42020.506377314814</v>
      </c>
      <c r="K4093">
        <v>1418818151</v>
      </c>
      <c r="L4093" s="10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3"/>
        <v>0.1275</v>
      </c>
      <c r="R4093" s="6">
        <f t="shared" si="380"/>
        <v>25.5</v>
      </c>
      <c r="S4093" t="str">
        <f t="shared" si="381"/>
        <v>theater</v>
      </c>
      <c r="T4093" t="str">
        <f t="shared" si="382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78"/>
        <v>42099.153321759266</v>
      </c>
      <c r="K4094">
        <v>1423024847</v>
      </c>
      <c r="L4094" s="10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3"/>
        <v>1.8181818181818181E-4</v>
      </c>
      <c r="R4094" s="6">
        <f t="shared" si="380"/>
        <v>20</v>
      </c>
      <c r="S4094" t="str">
        <f t="shared" si="381"/>
        <v>theater</v>
      </c>
      <c r="T4094" t="str">
        <f t="shared" si="382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78"/>
        <v>42238.815891203703</v>
      </c>
      <c r="K4095">
        <v>1435088093</v>
      </c>
      <c r="L4095" s="10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3"/>
        <v>2.4E-2</v>
      </c>
      <c r="R4095" s="6">
        <f t="shared" si="380"/>
        <v>15</v>
      </c>
      <c r="S4095" t="str">
        <f t="shared" si="381"/>
        <v>theater</v>
      </c>
      <c r="T4095" t="str">
        <f t="shared" si="382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78"/>
        <v>41934.207638888889</v>
      </c>
      <c r="K4096">
        <v>1410141900</v>
      </c>
      <c r="L4096" s="10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3"/>
        <v>0.36499999999999999</v>
      </c>
      <c r="R4096" s="6">
        <f t="shared" si="380"/>
        <v>91.25</v>
      </c>
      <c r="S4096" t="str">
        <f t="shared" si="381"/>
        <v>theater</v>
      </c>
      <c r="T4096" t="str">
        <f t="shared" si="382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78"/>
        <v>42723.031828703708</v>
      </c>
      <c r="K4097">
        <v>1479516350</v>
      </c>
      <c r="L4097" s="10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3"/>
        <v>2.6666666666666668E-2</v>
      </c>
      <c r="R4097" s="6">
        <f t="shared" si="380"/>
        <v>800</v>
      </c>
      <c r="S4097" t="str">
        <f t="shared" si="381"/>
        <v>theater</v>
      </c>
      <c r="T4097" t="str">
        <f t="shared" si="382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ref="J4098:J4115" si="384">(((I4098/60)/60)/24)+DATE(1970,1,1)</f>
        <v>42794.368749999994</v>
      </c>
      <c r="K4098">
        <v>1484484219</v>
      </c>
      <c r="L4098" s="10">
        <f t="shared" ref="L4098:L4115" si="385"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3"/>
        <v>0.11428571428571428</v>
      </c>
      <c r="R4098" s="6">
        <f t="shared" ref="R4098:R4115" si="386">E4098/N4098</f>
        <v>80</v>
      </c>
      <c r="S4098" t="str">
        <f t="shared" ref="S4098:S4115" si="387">LEFT(P4098,SEARCH("/",P4098)-1)</f>
        <v>theater</v>
      </c>
      <c r="T4098" t="str">
        <f t="shared" ref="T4098:T4115" si="388">RIGHT(P4098,LEN(P4098)-SEARCH("/",P4098))</f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si="384"/>
        <v>42400.996527777781</v>
      </c>
      <c r="K4099">
        <v>1449431237</v>
      </c>
      <c r="L4099" s="10">
        <f t="shared" si="385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9">IF(D4099=0,0%,(E4099/D4099))</f>
        <v>0</v>
      </c>
      <c r="R4099" s="6" t="e">
        <f t="shared" si="386"/>
        <v>#DIV/0!</v>
      </c>
      <c r="S4099" t="str">
        <f t="shared" si="387"/>
        <v>theater</v>
      </c>
      <c r="T4099" t="str">
        <f t="shared" si="388"/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4"/>
        <v>42525.722187499996</v>
      </c>
      <c r="K4100">
        <v>1462468797</v>
      </c>
      <c r="L4100" s="10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9"/>
        <v>0</v>
      </c>
      <c r="R4100" s="6" t="e">
        <f t="shared" si="386"/>
        <v>#DIV/0!</v>
      </c>
      <c r="S4100" t="str">
        <f t="shared" si="387"/>
        <v>theater</v>
      </c>
      <c r="T4100" t="str">
        <f t="shared" si="388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4"/>
        <v>42615.850381944445</v>
      </c>
      <c r="K4101">
        <v>1468959873</v>
      </c>
      <c r="L4101" s="10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9"/>
        <v>1.1111111111111112E-2</v>
      </c>
      <c r="R4101" s="6">
        <f t="shared" si="386"/>
        <v>50</v>
      </c>
      <c r="S4101" t="str">
        <f t="shared" si="387"/>
        <v>theater</v>
      </c>
      <c r="T4101" t="str">
        <f t="shared" si="388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4"/>
        <v>41937.124884259261</v>
      </c>
      <c r="K4102">
        <v>1413341990</v>
      </c>
      <c r="L4102" s="10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9"/>
        <v>0</v>
      </c>
      <c r="R4102" s="6" t="e">
        <f t="shared" si="386"/>
        <v>#DIV/0!</v>
      </c>
      <c r="S4102" t="str">
        <f t="shared" si="387"/>
        <v>theater</v>
      </c>
      <c r="T4102" t="str">
        <f t="shared" si="388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4"/>
        <v>42760.903726851851</v>
      </c>
      <c r="K4103">
        <v>1482788482</v>
      </c>
      <c r="L4103" s="10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9"/>
        <v>0</v>
      </c>
      <c r="R4103" s="6" t="e">
        <f t="shared" si="386"/>
        <v>#DIV/0!</v>
      </c>
      <c r="S4103" t="str">
        <f t="shared" si="387"/>
        <v>theater</v>
      </c>
      <c r="T4103" t="str">
        <f t="shared" si="388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4"/>
        <v>42505.848067129627</v>
      </c>
      <c r="K4104">
        <v>1460751673</v>
      </c>
      <c r="L4104" s="10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9"/>
        <v>0.27400000000000002</v>
      </c>
      <c r="R4104" s="6">
        <f t="shared" si="386"/>
        <v>22.833333333333332</v>
      </c>
      <c r="S4104" t="str">
        <f t="shared" si="387"/>
        <v>theater</v>
      </c>
      <c r="T4104" t="str">
        <f t="shared" si="388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4"/>
        <v>42242.772222222222</v>
      </c>
      <c r="K4105">
        <v>1435953566</v>
      </c>
      <c r="L4105" s="10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9"/>
        <v>0.1</v>
      </c>
      <c r="R4105" s="6">
        <f t="shared" si="386"/>
        <v>16.666666666666668</v>
      </c>
      <c r="S4105" t="str">
        <f t="shared" si="387"/>
        <v>theater</v>
      </c>
      <c r="T4105" t="str">
        <f t="shared" si="388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4"/>
        <v>42670.278171296297</v>
      </c>
      <c r="K4106">
        <v>1474958434</v>
      </c>
      <c r="L4106" s="10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9"/>
        <v>0.21366666666666667</v>
      </c>
      <c r="R4106" s="6">
        <f t="shared" si="386"/>
        <v>45.785714285714285</v>
      </c>
      <c r="S4106" t="str">
        <f t="shared" si="387"/>
        <v>theater</v>
      </c>
      <c r="T4106" t="str">
        <f t="shared" si="388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4"/>
        <v>42730.010520833333</v>
      </c>
      <c r="K4107">
        <v>1479860109</v>
      </c>
      <c r="L4107" s="10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9"/>
        <v>6.9696969696969702E-2</v>
      </c>
      <c r="R4107" s="6">
        <f t="shared" si="386"/>
        <v>383.33333333333331</v>
      </c>
      <c r="S4107" t="str">
        <f t="shared" si="387"/>
        <v>theater</v>
      </c>
      <c r="T4107" t="str">
        <f t="shared" si="388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4"/>
        <v>42096.041666666672</v>
      </c>
      <c r="K4108">
        <v>1424221866</v>
      </c>
      <c r="L4108" s="10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9"/>
        <v>0.70599999999999996</v>
      </c>
      <c r="R4108" s="6">
        <f t="shared" si="386"/>
        <v>106.96969696969697</v>
      </c>
      <c r="S4108" t="str">
        <f t="shared" si="387"/>
        <v>theater</v>
      </c>
      <c r="T4108" t="str">
        <f t="shared" si="388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4"/>
        <v>41906.916678240741</v>
      </c>
      <c r="K4109">
        <v>1409608801</v>
      </c>
      <c r="L4109" s="10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9"/>
        <v>2.0500000000000001E-2</v>
      </c>
      <c r="R4109" s="6">
        <f t="shared" si="386"/>
        <v>10.25</v>
      </c>
      <c r="S4109" t="str">
        <f t="shared" si="387"/>
        <v>theater</v>
      </c>
      <c r="T4109" t="str">
        <f t="shared" si="388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4"/>
        <v>42797.208333333328</v>
      </c>
      <c r="K4110">
        <v>1485909937</v>
      </c>
      <c r="L4110" s="10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9"/>
        <v>1.9666666666666666E-2</v>
      </c>
      <c r="R4110" s="6">
        <f t="shared" si="386"/>
        <v>59</v>
      </c>
      <c r="S4110" t="str">
        <f t="shared" si="387"/>
        <v>theater</v>
      </c>
      <c r="T4110" t="str">
        <f t="shared" si="388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4"/>
        <v>42337.581064814818</v>
      </c>
      <c r="K4111">
        <v>1446209804</v>
      </c>
      <c r="L4111" s="10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9"/>
        <v>0</v>
      </c>
      <c r="R4111" s="6" t="e">
        <f t="shared" si="386"/>
        <v>#DIV/0!</v>
      </c>
      <c r="S4111" t="str">
        <f t="shared" si="387"/>
        <v>theater</v>
      </c>
      <c r="T4111" t="str">
        <f t="shared" si="388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4"/>
        <v>42572.626747685179</v>
      </c>
      <c r="K4112">
        <v>1463929351</v>
      </c>
      <c r="L4112" s="10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9"/>
        <v>0.28666666666666668</v>
      </c>
      <c r="R4112" s="6">
        <f t="shared" si="386"/>
        <v>14.333333333333334</v>
      </c>
      <c r="S4112" t="str">
        <f t="shared" si="387"/>
        <v>theater</v>
      </c>
      <c r="T4112" t="str">
        <f t="shared" si="388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4"/>
        <v>42059.135879629626</v>
      </c>
      <c r="K4113">
        <v>1422155740</v>
      </c>
      <c r="L4113" s="10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9"/>
        <v>3.1333333333333331E-2</v>
      </c>
      <c r="R4113" s="6">
        <f t="shared" si="386"/>
        <v>15.666666666666666</v>
      </c>
      <c r="S4113" t="str">
        <f t="shared" si="387"/>
        <v>theater</v>
      </c>
      <c r="T4113" t="str">
        <f t="shared" si="388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4"/>
        <v>42428</v>
      </c>
      <c r="K4114">
        <v>1454280186</v>
      </c>
      <c r="L4114" s="10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9"/>
        <v>4.0000000000000002E-4</v>
      </c>
      <c r="R4114" s="6">
        <f t="shared" si="386"/>
        <v>1</v>
      </c>
      <c r="S4114" t="str">
        <f t="shared" si="387"/>
        <v>theater</v>
      </c>
      <c r="T4114" t="str">
        <f t="shared" si="388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4"/>
        <v>42377.273611111115</v>
      </c>
      <c r="K4115">
        <v>1450619123</v>
      </c>
      <c r="L4115" s="10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9"/>
        <v>2E-3</v>
      </c>
      <c r="R4115" s="6">
        <f t="shared" si="386"/>
        <v>1</v>
      </c>
      <c r="S4115" t="str">
        <f t="shared" si="387"/>
        <v>theater</v>
      </c>
      <c r="T4115" t="str">
        <f t="shared" si="388"/>
        <v>plays</v>
      </c>
    </row>
  </sheetData>
  <autoFilter ref="A1:T4115" xr:uid="{C9159B48-7371-B54C-8C08-4F78BAE77F09}"/>
  <conditionalFormatting sqref="F1:F4115">
    <cfRule type="containsText" dxfId="9" priority="4" operator="containsText" text="live">
      <formula>NOT(ISERROR(SEARCH("live",F1)))</formula>
    </cfRule>
    <cfRule type="containsText" dxfId="8" priority="5" operator="containsText" text="canceled">
      <formula>NOT(ISERROR(SEARCH("canceled",F1)))</formula>
    </cfRule>
    <cfRule type="containsText" dxfId="7" priority="6" operator="containsText" text="failed">
      <formula>NOT(ISERROR(SEARCH("failed",F1)))</formula>
    </cfRule>
    <cfRule type="containsText" dxfId="6" priority="7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492CC-5E1D-1A48-AC24-A86949D41A7C}">
  <dimension ref="A1:F16"/>
  <sheetViews>
    <sheetView workbookViewId="0">
      <selection activeCell="G18" sqref="G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3" spans="1:6" x14ac:dyDescent="0.2">
      <c r="A3" s="7" t="s">
        <v>8321</v>
      </c>
      <c r="B3" s="7" t="s">
        <v>8323</v>
      </c>
    </row>
    <row r="4" spans="1:6" x14ac:dyDescent="0.2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6" spans="1:6" x14ac:dyDescent="0.2">
      <c r="E16" s="16" t="s">
        <v>8382</v>
      </c>
      <c r="F16" s="5">
        <f>2613/4114</f>
        <v>0.6351482741857073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0CCC3-D7B8-094B-8DAC-8AEE2612B17D}">
  <dimension ref="A1:I50"/>
  <sheetViews>
    <sheetView workbookViewId="0">
      <selection activeCell="J32" sqref="J3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2" spans="1:6" x14ac:dyDescent="0.2">
      <c r="A2" s="7" t="s">
        <v>8308</v>
      </c>
      <c r="B2" t="s">
        <v>8322</v>
      </c>
    </row>
    <row r="4" spans="1:6" x14ac:dyDescent="0.2">
      <c r="A4" s="7" t="s">
        <v>8321</v>
      </c>
      <c r="B4" s="7" t="s">
        <v>8323</v>
      </c>
    </row>
    <row r="5" spans="1: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8" t="s">
        <v>8327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8328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8329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8330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8331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8332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8333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8334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8335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8336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8338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8340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8342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8343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8326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8344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8346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8350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8351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8352</v>
      </c>
      <c r="B32" s="9">
        <v>20</v>
      </c>
      <c r="C32" s="9"/>
      <c r="D32" s="9"/>
      <c r="E32" s="9"/>
      <c r="F32" s="9">
        <v>20</v>
      </c>
    </row>
    <row r="33" spans="1:9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9" x14ac:dyDescent="0.2">
      <c r="A34" s="8" t="s">
        <v>8354</v>
      </c>
      <c r="B34" s="9">
        <v>260</v>
      </c>
      <c r="C34" s="9"/>
      <c r="D34" s="9"/>
      <c r="E34" s="9"/>
      <c r="F34" s="9">
        <v>260</v>
      </c>
    </row>
    <row r="35" spans="1:9" x14ac:dyDescent="0.2">
      <c r="A35" s="8" t="s">
        <v>8355</v>
      </c>
      <c r="B35" s="9"/>
      <c r="C35" s="9"/>
      <c r="D35" s="9">
        <v>40</v>
      </c>
      <c r="E35" s="9"/>
      <c r="F35" s="9">
        <v>40</v>
      </c>
    </row>
    <row r="36" spans="1:9" x14ac:dyDescent="0.2">
      <c r="A36" s="8" t="s">
        <v>8356</v>
      </c>
      <c r="B36" s="9">
        <v>60</v>
      </c>
      <c r="C36" s="9"/>
      <c r="D36" s="9"/>
      <c r="E36" s="9"/>
      <c r="F36" s="9">
        <v>60</v>
      </c>
    </row>
    <row r="37" spans="1:9" x14ac:dyDescent="0.2">
      <c r="A37" s="8" t="s">
        <v>8357</v>
      </c>
      <c r="B37" s="9">
        <v>34</v>
      </c>
      <c r="C37" s="9"/>
      <c r="D37" s="9"/>
      <c r="E37" s="9">
        <v>6</v>
      </c>
      <c r="F37" s="9">
        <v>40</v>
      </c>
    </row>
    <row r="38" spans="1:9" x14ac:dyDescent="0.2">
      <c r="A38" s="8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9" x14ac:dyDescent="0.2">
      <c r="A39" s="8" t="s">
        <v>8359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9" x14ac:dyDescent="0.2">
      <c r="A40" s="8" t="s">
        <v>8324</v>
      </c>
      <c r="B40" s="9">
        <v>80</v>
      </c>
      <c r="C40" s="9"/>
      <c r="D40" s="9"/>
      <c r="E40" s="9"/>
      <c r="F40" s="9">
        <v>80</v>
      </c>
    </row>
    <row r="41" spans="1:9" x14ac:dyDescent="0.2">
      <c r="A41" s="8" t="s">
        <v>8360</v>
      </c>
      <c r="B41" s="9">
        <v>60</v>
      </c>
      <c r="C41" s="9"/>
      <c r="D41" s="9"/>
      <c r="E41" s="9"/>
      <c r="F41" s="9">
        <v>60</v>
      </c>
    </row>
    <row r="42" spans="1:9" x14ac:dyDescent="0.2">
      <c r="A42" s="8" t="s">
        <v>8361</v>
      </c>
      <c r="B42" s="9"/>
      <c r="C42" s="9">
        <v>47</v>
      </c>
      <c r="D42" s="9">
        <v>10</v>
      </c>
      <c r="E42" s="9"/>
      <c r="F42" s="9">
        <v>57</v>
      </c>
    </row>
    <row r="43" spans="1:9" x14ac:dyDescent="0.2">
      <c r="A43" s="8" t="s">
        <v>8325</v>
      </c>
      <c r="B43" s="9"/>
      <c r="C43" s="9">
        <v>100</v>
      </c>
      <c r="D43" s="9"/>
      <c r="E43" s="9"/>
      <c r="F43" s="9">
        <v>100</v>
      </c>
    </row>
    <row r="44" spans="1:9" x14ac:dyDescent="0.2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9" x14ac:dyDescent="0.2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9" x14ac:dyDescent="0.2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9" x14ac:dyDescent="0.2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  <row r="48" spans="1:9" x14ac:dyDescent="0.2">
      <c r="H48" t="s">
        <v>8383</v>
      </c>
      <c r="I48" s="5">
        <f>3038/4114</f>
        <v>0.73845405930967434</v>
      </c>
    </row>
    <row r="50" spans="8:9" x14ac:dyDescent="0.2">
      <c r="H50" s="16" t="s">
        <v>8384</v>
      </c>
      <c r="I50" s="5">
        <f>1651/2185</f>
        <v>0.75560640732265449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0FC74-5B86-B048-8EBD-2A4778B5EBCD}">
  <dimension ref="A1:X18"/>
  <sheetViews>
    <sheetView workbookViewId="0">
      <selection activeCell="R2" sqref="R2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1640625" bestFit="1" customWidth="1"/>
    <col min="5" max="6" width="10" bestFit="1" customWidth="1"/>
    <col min="18" max="21" width="9.6640625" customWidth="1"/>
  </cols>
  <sheetData>
    <row r="1" spans="1:24" x14ac:dyDescent="0.2">
      <c r="A1" s="7" t="s">
        <v>8308</v>
      </c>
      <c r="B1" t="s">
        <v>8322</v>
      </c>
      <c r="R1" s="22" t="s">
        <v>8389</v>
      </c>
      <c r="S1" s="22"/>
      <c r="T1" s="22"/>
      <c r="U1" s="22"/>
    </row>
    <row r="2" spans="1:24" ht="32" x14ac:dyDescent="0.2">
      <c r="A2" s="7" t="s">
        <v>8379</v>
      </c>
      <c r="B2" t="s">
        <v>8380</v>
      </c>
      <c r="R2" s="17" t="s">
        <v>8388</v>
      </c>
      <c r="S2" s="18" t="s">
        <v>8386</v>
      </c>
      <c r="T2" s="18" t="s">
        <v>8387</v>
      </c>
      <c r="U2" s="18" t="s">
        <v>8390</v>
      </c>
    </row>
    <row r="3" spans="1:24" x14ac:dyDescent="0.2">
      <c r="R3" s="17" t="s">
        <v>8373</v>
      </c>
      <c r="S3" s="17">
        <v>147</v>
      </c>
      <c r="T3" s="17">
        <v>299</v>
      </c>
      <c r="U3" s="19">
        <f>Table1[[#This Row],[Successful Projects]]/Table1[[#This Row],[Total Projects]]</f>
        <v>0.49163879598662208</v>
      </c>
    </row>
    <row r="4" spans="1:24" x14ac:dyDescent="0.2">
      <c r="A4" s="7" t="s">
        <v>8321</v>
      </c>
      <c r="B4" s="7" t="s">
        <v>8323</v>
      </c>
      <c r="R4" s="17" t="s">
        <v>8374</v>
      </c>
      <c r="S4" s="17">
        <v>179</v>
      </c>
      <c r="T4" s="17">
        <v>296</v>
      </c>
      <c r="U4" s="19">
        <f>Table1[[#This Row],[Successful Projects]]/Table1[[#This Row],[Total Projects]]</f>
        <v>0.60472972972972971</v>
      </c>
    </row>
    <row r="5" spans="1:24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  <c r="R5" s="17" t="s">
        <v>8375</v>
      </c>
      <c r="S5" s="17">
        <v>179</v>
      </c>
      <c r="T5" s="17">
        <v>314</v>
      </c>
      <c r="U5" s="19">
        <f>Table1[[#This Row],[Successful Projects]]/Table1[[#This Row],[Total Projects]]</f>
        <v>0.57006369426751591</v>
      </c>
    </row>
    <row r="6" spans="1:24" x14ac:dyDescent="0.2">
      <c r="A6" s="12" t="s">
        <v>8373</v>
      </c>
      <c r="B6" s="9">
        <v>147</v>
      </c>
      <c r="C6" s="9">
        <v>126</v>
      </c>
      <c r="D6" s="9">
        <v>26</v>
      </c>
      <c r="E6" s="9">
        <v>299</v>
      </c>
      <c r="R6" s="17" t="s">
        <v>8376</v>
      </c>
      <c r="S6" s="17">
        <v>192</v>
      </c>
      <c r="T6" s="17">
        <v>321</v>
      </c>
      <c r="U6" s="19">
        <f>Table1[[#This Row],[Successful Projects]]/Table1[[#This Row],[Total Projects]]</f>
        <v>0.59813084112149528</v>
      </c>
    </row>
    <row r="7" spans="1:24" x14ac:dyDescent="0.2">
      <c r="A7" s="12" t="s">
        <v>8374</v>
      </c>
      <c r="B7" s="9">
        <v>179</v>
      </c>
      <c r="C7" s="9">
        <v>98</v>
      </c>
      <c r="D7" s="9">
        <v>19</v>
      </c>
      <c r="E7" s="9">
        <v>296</v>
      </c>
      <c r="R7" s="17" t="s">
        <v>8367</v>
      </c>
      <c r="S7" s="17">
        <v>233</v>
      </c>
      <c r="T7" s="17">
        <v>385</v>
      </c>
      <c r="U7" s="19">
        <f>Table1[[#This Row],[Successful Projects]]/Table1[[#This Row],[Total Projects]]</f>
        <v>0.60519480519480517</v>
      </c>
    </row>
    <row r="8" spans="1:24" x14ac:dyDescent="0.2">
      <c r="A8" s="12" t="s">
        <v>8375</v>
      </c>
      <c r="B8" s="9">
        <v>179</v>
      </c>
      <c r="C8" s="9">
        <v>108</v>
      </c>
      <c r="D8" s="9">
        <v>27</v>
      </c>
      <c r="E8" s="9">
        <v>314</v>
      </c>
      <c r="R8" s="17" t="s">
        <v>8377</v>
      </c>
      <c r="S8" s="17">
        <v>211</v>
      </c>
      <c r="T8" s="17">
        <v>385</v>
      </c>
      <c r="U8" s="19">
        <f>Table1[[#This Row],[Successful Projects]]/Table1[[#This Row],[Total Projects]]</f>
        <v>0.54805194805194801</v>
      </c>
    </row>
    <row r="9" spans="1:24" x14ac:dyDescent="0.2">
      <c r="A9" s="12" t="s">
        <v>8376</v>
      </c>
      <c r="B9" s="9">
        <v>192</v>
      </c>
      <c r="C9" s="9">
        <v>102</v>
      </c>
      <c r="D9" s="9">
        <v>27</v>
      </c>
      <c r="E9" s="9">
        <v>321</v>
      </c>
      <c r="R9" s="17" t="s">
        <v>8368</v>
      </c>
      <c r="S9" s="17">
        <v>193</v>
      </c>
      <c r="T9" s="17">
        <v>386</v>
      </c>
      <c r="U9" s="19">
        <f>Table1[[#This Row],[Successful Projects]]/Table1[[#This Row],[Total Projects]]</f>
        <v>0.5</v>
      </c>
    </row>
    <row r="10" spans="1:24" x14ac:dyDescent="0.2">
      <c r="A10" s="12" t="s">
        <v>8367</v>
      </c>
      <c r="B10" s="9">
        <v>233</v>
      </c>
      <c r="C10" s="9">
        <v>126</v>
      </c>
      <c r="D10" s="9">
        <v>26</v>
      </c>
      <c r="E10" s="9">
        <v>385</v>
      </c>
      <c r="R10" s="17" t="s">
        <v>8369</v>
      </c>
      <c r="S10" s="17">
        <v>165</v>
      </c>
      <c r="T10" s="17">
        <v>331</v>
      </c>
      <c r="U10" s="19">
        <f>Table1[[#This Row],[Successful Projects]]/Table1[[#This Row],[Total Projects]]</f>
        <v>0.49848942598187312</v>
      </c>
    </row>
    <row r="11" spans="1:24" x14ac:dyDescent="0.2">
      <c r="A11" s="12" t="s">
        <v>8377</v>
      </c>
      <c r="B11" s="9">
        <v>211</v>
      </c>
      <c r="C11" s="9">
        <v>147</v>
      </c>
      <c r="D11" s="9">
        <v>27</v>
      </c>
      <c r="E11" s="9">
        <v>385</v>
      </c>
      <c r="R11" s="17" t="s">
        <v>8370</v>
      </c>
      <c r="S11" s="17">
        <v>145</v>
      </c>
      <c r="T11" s="17">
        <v>293</v>
      </c>
      <c r="U11" s="19">
        <f>Table1[[#This Row],[Successful Projects]]/Table1[[#This Row],[Total Projects]]</f>
        <v>0.4948805460750853</v>
      </c>
    </row>
    <row r="12" spans="1:24" x14ac:dyDescent="0.2">
      <c r="A12" s="12" t="s">
        <v>8368</v>
      </c>
      <c r="B12" s="9">
        <v>193</v>
      </c>
      <c r="C12" s="9">
        <v>150</v>
      </c>
      <c r="D12" s="9">
        <v>43</v>
      </c>
      <c r="E12" s="9">
        <v>386</v>
      </c>
      <c r="R12" s="17" t="s">
        <v>8371</v>
      </c>
      <c r="S12" s="17">
        <v>182</v>
      </c>
      <c r="T12" s="17">
        <v>350</v>
      </c>
      <c r="U12" s="19">
        <f>Table1[[#This Row],[Successful Projects]]/Table1[[#This Row],[Total Projects]]</f>
        <v>0.52</v>
      </c>
    </row>
    <row r="13" spans="1:24" x14ac:dyDescent="0.2">
      <c r="A13" s="12" t="s">
        <v>8369</v>
      </c>
      <c r="B13" s="9">
        <v>165</v>
      </c>
      <c r="C13" s="9">
        <v>133</v>
      </c>
      <c r="D13" s="9">
        <v>33</v>
      </c>
      <c r="E13" s="9">
        <v>331</v>
      </c>
      <c r="R13" s="17" t="s">
        <v>8372</v>
      </c>
      <c r="S13" s="17">
        <v>180</v>
      </c>
      <c r="T13" s="17">
        <v>331</v>
      </c>
      <c r="U13" s="19">
        <f>Table1[[#This Row],[Successful Projects]]/Table1[[#This Row],[Total Projects]]</f>
        <v>0.54380664652567978</v>
      </c>
    </row>
    <row r="14" spans="1:24" x14ac:dyDescent="0.2">
      <c r="A14" s="12" t="s">
        <v>8370</v>
      </c>
      <c r="B14" s="9">
        <v>145</v>
      </c>
      <c r="C14" s="9">
        <v>125</v>
      </c>
      <c r="D14" s="9">
        <v>23</v>
      </c>
      <c r="E14" s="9">
        <v>293</v>
      </c>
      <c r="R14" s="17" t="s">
        <v>8378</v>
      </c>
      <c r="S14" s="17">
        <v>111</v>
      </c>
      <c r="T14" s="17">
        <v>252</v>
      </c>
      <c r="U14" s="19">
        <f>Table1[[#This Row],[Successful Projects]]/Table1[[#This Row],[Total Projects]]</f>
        <v>0.44047619047619047</v>
      </c>
      <c r="X14" t="s">
        <v>8391</v>
      </c>
    </row>
    <row r="15" spans="1:24" x14ac:dyDescent="0.2">
      <c r="A15" s="12" t="s">
        <v>8371</v>
      </c>
      <c r="B15" s="9">
        <v>182</v>
      </c>
      <c r="C15" s="9">
        <v>148</v>
      </c>
      <c r="D15" s="9">
        <v>20</v>
      </c>
      <c r="E15" s="9">
        <v>350</v>
      </c>
    </row>
    <row r="16" spans="1:24" x14ac:dyDescent="0.2">
      <c r="A16" s="12" t="s">
        <v>8372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2">
      <c r="A17" s="12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2" t="s">
        <v>8320</v>
      </c>
      <c r="B18" s="9">
        <v>2117</v>
      </c>
      <c r="C18" s="9">
        <v>1495</v>
      </c>
      <c r="D18" s="9">
        <v>331</v>
      </c>
      <c r="E18" s="9">
        <v>3943</v>
      </c>
    </row>
  </sheetData>
  <mergeCells count="1">
    <mergeCell ref="R1:U1"/>
  </mergeCells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1E444-07C0-DC4C-A840-03CA6A961142}">
  <dimension ref="A1:H13"/>
  <sheetViews>
    <sheetView workbookViewId="0">
      <selection activeCell="C4" sqref="C4"/>
    </sheetView>
  </sheetViews>
  <sheetFormatPr baseColWidth="10" defaultRowHeight="15" x14ac:dyDescent="0.2"/>
  <cols>
    <col min="1" max="1" width="24.83203125" bestFit="1" customWidth="1"/>
    <col min="2" max="8" width="17" customWidth="1"/>
  </cols>
  <sheetData>
    <row r="1" spans="1:8" x14ac:dyDescent="0.2">
      <c r="A1" t="s">
        <v>8392</v>
      </c>
      <c r="B1" t="s">
        <v>8393</v>
      </c>
      <c r="C1" t="s">
        <v>8394</v>
      </c>
      <c r="D1" t="s">
        <v>8395</v>
      </c>
      <c r="E1" t="s">
        <v>8387</v>
      </c>
      <c r="F1" t="s">
        <v>8396</v>
      </c>
      <c r="G1" t="s">
        <v>8397</v>
      </c>
      <c r="H1" t="s">
        <v>8398</v>
      </c>
    </row>
    <row r="2" spans="1:8" x14ac:dyDescent="0.2">
      <c r="A2" t="s">
        <v>8399</v>
      </c>
      <c r="B2">
        <f>COUNTIFS(FullTable!$D$2:$D$4115,"&lt;1000",FullTable!$D$2:$D$4115,"&gt;=0",FullTable!$F$2:$F$4115,"=successful")</f>
        <v>322</v>
      </c>
      <c r="C2">
        <f>COUNTIFS(FullTable!$D$2:$D$4115,"&lt;1000",FullTable!$D$2:$D$4115,"&gt;=0",FullTable!$F$2:$F$4115,"=failed")</f>
        <v>113</v>
      </c>
      <c r="D2">
        <f>COUNTIFS(FullTable!$D$2:$D$4115,"&lt;1000",FullTable!$D$2:$D$4115,"&gt;=0",FullTable!$F$2:$F$4115,"=canceled")</f>
        <v>18</v>
      </c>
      <c r="E2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2">
      <c r="A3" t="s">
        <v>8400</v>
      </c>
      <c r="B3">
        <f>COUNTIFS(FullTable!$D$2:$D$4115,"&lt;5000",FullTable!$D$2:$D$4115,"&gt;=1000",FullTable!$F$2:$F$4115,"=successful")</f>
        <v>932</v>
      </c>
      <c r="C3">
        <f>COUNTIFS(FullTable!$D$2:$D$4115,"&lt;5000",FullTable!$D$2:$D$4115,"&gt;=1000",FullTable!$F$2:$F$4115,"=failed")</f>
        <v>420</v>
      </c>
      <c r="D3">
        <f>COUNTIFS(FullTable!$D$2:$D$4115,"&lt;5000",FullTable!$D$2:$D$4115,"&gt;=1000",FullTable!$F$2:$F$4115,"=canceled")</f>
        <v>60</v>
      </c>
      <c r="E3">
        <f t="shared" ref="E3:E13" si="0">SUM(B3:D3)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2">
      <c r="A4" t="s">
        <v>8401</v>
      </c>
      <c r="B4">
        <f>COUNTIFS(FullTable!$D$2:$D$4115,"&lt;10000",FullTable!$D$2:$D$4115,"&gt;=5000",FullTable!$F$2:$F$4115,"=successful")</f>
        <v>381</v>
      </c>
      <c r="C4">
        <f>COUNTIFS(FullTable!$D$2:$D$4115,"&lt;10000",FullTable!$D$2:$D$4115,"&gt;=5000",FullTable!$F$2:$F$4115,"=failed")</f>
        <v>283</v>
      </c>
      <c r="D4">
        <f>COUNTIFS(FullTable!$D$2:$D$4115,"&lt;10000",FullTable!$D$2:$D$4115,"&gt;=5000",FullTable!$F$2:$F$4115,"=canceled")</f>
        <v>52</v>
      </c>
      <c r="E4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2">
      <c r="A5" t="s">
        <v>8402</v>
      </c>
      <c r="B5">
        <f>COUNTIFS(FullTable!$D$2:$D$4115,"&lt;15000",FullTable!$D$2:$D$4115,"&gt;=10000",FullTable!$F$2:$F$4115,"=successful")</f>
        <v>168</v>
      </c>
      <c r="C5">
        <f>COUNTIFS(FullTable!$D$2:$D$4115,"&lt;15000",FullTable!$D$2:$D$4115,"&gt;=10000",FullTable!$F$2:$F$4115,"=failed")</f>
        <v>144</v>
      </c>
      <c r="D5">
        <f>COUNTIFS(FullTable!$D$2:$D$4115,"&lt;15000",FullTable!$D$2:$D$4115,"&gt;=10000",FullTable!$F$2:$F$4115,"=canceled")</f>
        <v>40</v>
      </c>
      <c r="E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2">
      <c r="A6" t="s">
        <v>8403</v>
      </c>
      <c r="B6">
        <f>COUNTIFS(FullTable!$D$2:$D$4115,"&lt;20000",FullTable!$D$2:$D$4115,"&gt;=15000",FullTable!$F$2:$F$4115,"=successful")</f>
        <v>94</v>
      </c>
      <c r="C6">
        <f>COUNTIFS(FullTable!$D$2:$D$4115,"&lt;20000",FullTable!$D$2:$D$4115,"&gt;=15000",FullTable!$F$2:$F$4115,"=failed")</f>
        <v>90</v>
      </c>
      <c r="D6">
        <f>COUNTIFS(FullTable!$D$2:$D$4115,"&lt;20000",FullTable!$D$2:$D$4115,"&gt;=15000",FullTable!$F$2:$F$4115,"=canceled")</f>
        <v>17</v>
      </c>
      <c r="E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2">
      <c r="A7" t="s">
        <v>8404</v>
      </c>
      <c r="B7">
        <f>COUNTIFS(FullTable!$D$2:$D$4115,"&lt;25000",FullTable!$D$2:$D$4115,"&gt;=20000",FullTable!$F$2:$F$4115,"=successful")</f>
        <v>62</v>
      </c>
      <c r="C7">
        <f>COUNTIFS(FullTable!$D$2:$D$4115,"&lt;25000",FullTable!$D$2:$D$4115,"&gt;=20000",FullTable!$F$2:$F$4115,"=failed")</f>
        <v>72</v>
      </c>
      <c r="D7">
        <f>COUNTIFS(FullTable!$D$2:$D$4115,"&lt;25000",FullTable!$D$2:$D$4115,"&gt;=20000",FullTable!$F$2:$F$4115,"=canceled")</f>
        <v>14</v>
      </c>
      <c r="E7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2">
      <c r="A8" t="s">
        <v>8405</v>
      </c>
      <c r="B8">
        <f>COUNTIFS(FullTable!$D$2:$D$4115,"&lt;30000",FullTable!$D$2:$D$4115,"&gt;=25000",FullTable!$F$2:$F$4115,"=successful")</f>
        <v>55</v>
      </c>
      <c r="C8">
        <f>COUNTIFS(FullTable!$D$2:$D$4115,"&lt;30000",FullTable!$D$2:$D$4115,"&gt;=25000",FullTable!$F$2:$F$4115,"=failed")</f>
        <v>64</v>
      </c>
      <c r="D8">
        <f>COUNTIFS(FullTable!$D$2:$D$4115,"&lt;30000",FullTable!$D$2:$D$4115,"&gt;=25000",FullTable!$F$2:$F$4115,"=canceled")</f>
        <v>18</v>
      </c>
      <c r="E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2">
      <c r="A9" t="s">
        <v>8406</v>
      </c>
      <c r="B9">
        <f>COUNTIFS(FullTable!$D$2:$D$4115,"&lt;35000",FullTable!$D$2:$D$4115,"&gt;=30000",FullTable!$F$2:$F$4115,"=successful")</f>
        <v>32</v>
      </c>
      <c r="C9">
        <f>COUNTIFS(FullTable!$D$2:$D$4115,"&lt;35000",FullTable!$D$2:$D$4115,"&gt;=30000",FullTable!$F$2:$F$4115,"=failed")</f>
        <v>37</v>
      </c>
      <c r="D9">
        <f>COUNTIFS(FullTable!$D$2:$D$4115,"&lt;35000",FullTable!$D$2:$D$4115,"&gt;=30000",FullTable!$F$2:$F$4115,"=canceled")</f>
        <v>13</v>
      </c>
      <c r="E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2">
      <c r="A10" t="s">
        <v>8407</v>
      </c>
      <c r="B10">
        <f>COUNTIFS(FullTable!$D$2:$D$4115,"&lt;40000",FullTable!$D$2:$D$4115,"&gt;=35000",FullTable!$F$2:$F$4115,"=successful")</f>
        <v>26</v>
      </c>
      <c r="C10">
        <f>COUNTIFS(FullTable!$D$2:$D$4115,"&lt;40000",FullTable!$D$2:$D$4115,"&gt;=35000",FullTable!$F$2:$F$4115,"=failed")</f>
        <v>22</v>
      </c>
      <c r="D10">
        <f>COUNTIFS(FullTable!$D$2:$D$4115,"&lt;40000",FullTable!$D$2:$D$4115,"&gt;=35000",FullTable!$F$2:$F$4115,"=canceled")</f>
        <v>7</v>
      </c>
      <c r="E10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2">
      <c r="A11" t="s">
        <v>8408</v>
      </c>
      <c r="B11">
        <f>COUNTIFS(FullTable!$D$2:$D$4115,"&lt;45000",FullTable!$D$2:$D$4115,"&gt;=40000",FullTable!$F$2:$F$4115,"=successful")</f>
        <v>21</v>
      </c>
      <c r="C11">
        <f>COUNTIFS(FullTable!$D$2:$D$4115,"&lt;45000",FullTable!$D$2:$D$4115,"&gt;=40000",FullTable!$F$2:$F$4115,"=failed")</f>
        <v>16</v>
      </c>
      <c r="D11">
        <f>COUNTIFS(FullTable!$D$2:$D$4115,"&lt;45000",FullTable!$D$2:$D$4115,"&gt;=40000",FullTable!$F$2:$F$4115,"=canceled")</f>
        <v>6</v>
      </c>
      <c r="E1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2">
      <c r="A12" t="s">
        <v>8409</v>
      </c>
      <c r="B12">
        <f>COUNTIFS(FullTable!$D$2:$D$4115,"&lt;50000",FullTable!$D$2:$D$4115,"&gt;=45000",FullTable!$F$2:$F$4115,"=successful")</f>
        <v>6</v>
      </c>
      <c r="C12">
        <f>COUNTIFS(FullTable!$D$2:$D$4115,"&lt;50000",FullTable!$D$2:$D$4115,"&gt;=45000",FullTable!$F$2:$F$4115,"=failed")</f>
        <v>11</v>
      </c>
      <c r="D12">
        <f>COUNTIFS(FullTable!$D$2:$D$4115,"&lt;50000",FullTable!$D$2:$D$4115,"&gt;=45000",FullTable!$F$2:$F$4115,"=canceled")</f>
        <v>4</v>
      </c>
      <c r="E12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2">
      <c r="A13" t="s">
        <v>8410</v>
      </c>
      <c r="B13">
        <f>COUNTIFS(FullTable!$D$2:$D$4115,"&gt;=50000",FullTable!$F$2:$F$4115,"=successful")</f>
        <v>86</v>
      </c>
      <c r="C13">
        <f>COUNTIFS(FullTable!$D$2:$D$4115,"&gt;=50000",FullTable!$F$2:$F$4115,"=failed")</f>
        <v>258</v>
      </c>
      <c r="D13">
        <f>COUNTIFS(FullTable!$D$2:$D$4115,"&gt;=50000",FullTable!$F$2:$F$4115,"=canceled")</f>
        <v>100</v>
      </c>
      <c r="E13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5BA73-B173-3146-A417-AE57C8960FC7}">
  <dimension ref="A1:I885"/>
  <sheetViews>
    <sheetView workbookViewId="0">
      <selection activeCell="I13" sqref="I13"/>
    </sheetView>
  </sheetViews>
  <sheetFormatPr baseColWidth="10" defaultRowHeight="15" x14ac:dyDescent="0.2"/>
  <cols>
    <col min="3" max="3" width="4" customWidth="1"/>
    <col min="7" max="7" width="16.83203125" customWidth="1"/>
  </cols>
  <sheetData>
    <row r="1" spans="1:9" x14ac:dyDescent="0.2">
      <c r="A1" t="s">
        <v>8412</v>
      </c>
      <c r="B1" t="s">
        <v>8262</v>
      </c>
      <c r="D1" t="s">
        <v>8412</v>
      </c>
      <c r="E1" t="s">
        <v>8262</v>
      </c>
      <c r="G1" t="s">
        <v>8419</v>
      </c>
      <c r="H1" t="s">
        <v>8411</v>
      </c>
      <c r="I1" t="s">
        <v>8420</v>
      </c>
    </row>
    <row r="2" spans="1:9" x14ac:dyDescent="0.2">
      <c r="A2" t="s">
        <v>8219</v>
      </c>
      <c r="B2">
        <v>2139</v>
      </c>
      <c r="D2" t="s">
        <v>8221</v>
      </c>
      <c r="E2">
        <v>0</v>
      </c>
      <c r="G2" t="s">
        <v>8413</v>
      </c>
      <c r="H2" s="21">
        <f>AVERAGE(B1:B885)</f>
        <v>284.92194570135746</v>
      </c>
      <c r="I2" s="21">
        <f>AVERAGE(E2:E688)</f>
        <v>22.097525473071325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G3" t="s">
        <v>8414</v>
      </c>
      <c r="H3" s="21">
        <f>MEDIAN(B2:B885)</f>
        <v>77</v>
      </c>
      <c r="I3" s="21">
        <f>MEDIAN(E2:E688)</f>
        <v>4</v>
      </c>
    </row>
    <row r="4" spans="1:9" x14ac:dyDescent="0.2">
      <c r="A4" t="s">
        <v>8219</v>
      </c>
      <c r="B4">
        <v>179</v>
      </c>
      <c r="D4" t="s">
        <v>8221</v>
      </c>
      <c r="E4">
        <v>10</v>
      </c>
      <c r="G4" t="s">
        <v>8415</v>
      </c>
      <c r="H4" s="21">
        <f>MIN(B2:B885)</f>
        <v>1</v>
      </c>
      <c r="I4" s="21">
        <f>MIN(E2:E688)</f>
        <v>0</v>
      </c>
    </row>
    <row r="5" spans="1:9" x14ac:dyDescent="0.2">
      <c r="A5" t="s">
        <v>8219</v>
      </c>
      <c r="B5">
        <v>202</v>
      </c>
      <c r="D5" t="s">
        <v>8221</v>
      </c>
      <c r="E5">
        <v>0</v>
      </c>
      <c r="G5" t="s">
        <v>8416</v>
      </c>
      <c r="H5" s="21">
        <f>MAX(B2:B885)</f>
        <v>26457</v>
      </c>
      <c r="I5" s="21">
        <f>MAX(E2:E688)</f>
        <v>1293</v>
      </c>
    </row>
    <row r="6" spans="1:9" x14ac:dyDescent="0.2">
      <c r="A6" t="s">
        <v>8219</v>
      </c>
      <c r="B6">
        <v>760</v>
      </c>
      <c r="D6" t="s">
        <v>8221</v>
      </c>
      <c r="E6">
        <v>7</v>
      </c>
      <c r="G6" t="s">
        <v>8417</v>
      </c>
      <c r="H6" s="21">
        <f>_xlfn.VAR.P(B2:B885)</f>
        <v>1192538.2914188388</v>
      </c>
      <c r="I6" s="21">
        <f>_xlfn.VAR.P(E2:E688)</f>
        <v>5473.5610855797731</v>
      </c>
    </row>
    <row r="7" spans="1:9" x14ac:dyDescent="0.2">
      <c r="A7" t="s">
        <v>8219</v>
      </c>
      <c r="B7">
        <v>563</v>
      </c>
      <c r="D7" t="s">
        <v>8221</v>
      </c>
      <c r="E7">
        <v>0</v>
      </c>
      <c r="G7" t="s">
        <v>8418</v>
      </c>
      <c r="H7" s="21">
        <f>STDEV(B2:B885)</f>
        <v>1092.6522065187316</v>
      </c>
      <c r="I7" s="21">
        <f>STDEV(E2:E688)</f>
        <v>74.037423223661477</v>
      </c>
    </row>
    <row r="8" spans="1:9" x14ac:dyDescent="0.2">
      <c r="A8" t="s">
        <v>8219</v>
      </c>
      <c r="B8">
        <v>135</v>
      </c>
      <c r="D8" t="s">
        <v>8221</v>
      </c>
      <c r="E8">
        <v>1</v>
      </c>
    </row>
    <row r="9" spans="1:9" x14ac:dyDescent="0.2">
      <c r="A9" t="s">
        <v>8219</v>
      </c>
      <c r="B9">
        <v>290</v>
      </c>
      <c r="D9" t="s">
        <v>8221</v>
      </c>
      <c r="E9">
        <v>2</v>
      </c>
    </row>
    <row r="10" spans="1:9" x14ac:dyDescent="0.2">
      <c r="A10" t="s">
        <v>8219</v>
      </c>
      <c r="B10">
        <v>447</v>
      </c>
      <c r="D10" t="s">
        <v>8221</v>
      </c>
      <c r="E10">
        <v>3</v>
      </c>
    </row>
    <row r="11" spans="1:9" x14ac:dyDescent="0.2">
      <c r="A11" t="s">
        <v>8219</v>
      </c>
      <c r="B11">
        <v>232</v>
      </c>
      <c r="D11" t="s">
        <v>8221</v>
      </c>
      <c r="E11">
        <v>10</v>
      </c>
    </row>
    <row r="12" spans="1:9" x14ac:dyDescent="0.2">
      <c r="A12" t="s">
        <v>8219</v>
      </c>
      <c r="B12">
        <v>168</v>
      </c>
      <c r="D12" t="s">
        <v>8221</v>
      </c>
      <c r="E12">
        <v>10</v>
      </c>
    </row>
    <row r="13" spans="1:9" x14ac:dyDescent="0.2">
      <c r="A13" t="s">
        <v>8219</v>
      </c>
      <c r="B13">
        <v>128</v>
      </c>
      <c r="D13" t="s">
        <v>8221</v>
      </c>
      <c r="E13">
        <v>1</v>
      </c>
    </row>
    <row r="14" spans="1:9" x14ac:dyDescent="0.2">
      <c r="A14" t="s">
        <v>8219</v>
      </c>
      <c r="B14">
        <v>493</v>
      </c>
      <c r="D14" t="s">
        <v>8221</v>
      </c>
      <c r="E14">
        <v>0</v>
      </c>
    </row>
    <row r="15" spans="1:9" x14ac:dyDescent="0.2">
      <c r="A15" t="s">
        <v>8219</v>
      </c>
      <c r="B15">
        <v>131</v>
      </c>
      <c r="D15" t="s">
        <v>8221</v>
      </c>
      <c r="E15">
        <v>0</v>
      </c>
    </row>
    <row r="16" spans="1:9" x14ac:dyDescent="0.2">
      <c r="A16" t="s">
        <v>8219</v>
      </c>
      <c r="B16">
        <v>50</v>
      </c>
      <c r="D16" t="s">
        <v>8221</v>
      </c>
      <c r="E16">
        <v>0</v>
      </c>
    </row>
    <row r="17" spans="1:5" x14ac:dyDescent="0.2">
      <c r="A17" t="s">
        <v>8219</v>
      </c>
      <c r="B17">
        <v>665</v>
      </c>
      <c r="D17" t="s">
        <v>8221</v>
      </c>
      <c r="E17">
        <v>26</v>
      </c>
    </row>
    <row r="18" spans="1:5" x14ac:dyDescent="0.2">
      <c r="A18" t="s">
        <v>8219</v>
      </c>
      <c r="B18">
        <v>129</v>
      </c>
      <c r="D18" t="s">
        <v>8221</v>
      </c>
      <c r="E18">
        <v>0</v>
      </c>
    </row>
    <row r="19" spans="1:5" x14ac:dyDescent="0.2">
      <c r="A19" t="s">
        <v>8219</v>
      </c>
      <c r="B19">
        <v>142</v>
      </c>
      <c r="D19" t="s">
        <v>8221</v>
      </c>
      <c r="E19">
        <v>7</v>
      </c>
    </row>
    <row r="20" spans="1:5" x14ac:dyDescent="0.2">
      <c r="A20" t="s">
        <v>8219</v>
      </c>
      <c r="B20">
        <v>2436</v>
      </c>
      <c r="D20" t="s">
        <v>8221</v>
      </c>
      <c r="E20">
        <v>0</v>
      </c>
    </row>
    <row r="21" spans="1:5" x14ac:dyDescent="0.2">
      <c r="A21" t="s">
        <v>8219</v>
      </c>
      <c r="B21">
        <v>244</v>
      </c>
      <c r="D21" t="s">
        <v>8221</v>
      </c>
      <c r="E21">
        <v>2</v>
      </c>
    </row>
    <row r="22" spans="1:5" x14ac:dyDescent="0.2">
      <c r="A22" t="s">
        <v>8219</v>
      </c>
      <c r="B22">
        <v>298</v>
      </c>
      <c r="D22" t="s">
        <v>8221</v>
      </c>
      <c r="E22">
        <v>13</v>
      </c>
    </row>
    <row r="23" spans="1:5" x14ac:dyDescent="0.2">
      <c r="A23" t="s">
        <v>8219</v>
      </c>
      <c r="B23">
        <v>251</v>
      </c>
      <c r="D23" t="s">
        <v>8221</v>
      </c>
      <c r="E23">
        <v>4</v>
      </c>
    </row>
    <row r="24" spans="1:5" x14ac:dyDescent="0.2">
      <c r="A24" t="s">
        <v>8219</v>
      </c>
      <c r="B24">
        <v>108</v>
      </c>
      <c r="D24" t="s">
        <v>8221</v>
      </c>
      <c r="E24">
        <v>0</v>
      </c>
    </row>
    <row r="25" spans="1:5" x14ac:dyDescent="0.2">
      <c r="A25" t="s">
        <v>8219</v>
      </c>
      <c r="B25">
        <v>82</v>
      </c>
      <c r="D25" t="s">
        <v>8221</v>
      </c>
      <c r="E25">
        <v>12</v>
      </c>
    </row>
    <row r="26" spans="1:5" x14ac:dyDescent="0.2">
      <c r="A26" t="s">
        <v>8219</v>
      </c>
      <c r="B26">
        <v>74</v>
      </c>
      <c r="D26" t="s">
        <v>8221</v>
      </c>
      <c r="E26">
        <v>2</v>
      </c>
    </row>
    <row r="27" spans="1:5" x14ac:dyDescent="0.2">
      <c r="A27" t="s">
        <v>8219</v>
      </c>
      <c r="B27">
        <v>189</v>
      </c>
      <c r="D27" t="s">
        <v>8221</v>
      </c>
      <c r="E27">
        <v>10</v>
      </c>
    </row>
    <row r="28" spans="1:5" x14ac:dyDescent="0.2">
      <c r="A28" t="s">
        <v>8219</v>
      </c>
      <c r="B28">
        <v>80</v>
      </c>
      <c r="D28" t="s">
        <v>8221</v>
      </c>
      <c r="E28">
        <v>0</v>
      </c>
    </row>
    <row r="29" spans="1:5" x14ac:dyDescent="0.2">
      <c r="A29" t="s">
        <v>8219</v>
      </c>
      <c r="B29">
        <v>576</v>
      </c>
      <c r="D29" t="s">
        <v>8221</v>
      </c>
      <c r="E29">
        <v>5</v>
      </c>
    </row>
    <row r="30" spans="1:5" x14ac:dyDescent="0.2">
      <c r="A30" t="s">
        <v>8219</v>
      </c>
      <c r="B30">
        <v>202</v>
      </c>
      <c r="D30" t="s">
        <v>8221</v>
      </c>
      <c r="E30">
        <v>0</v>
      </c>
    </row>
    <row r="31" spans="1:5" x14ac:dyDescent="0.2">
      <c r="A31" t="s">
        <v>8219</v>
      </c>
      <c r="B31">
        <v>238</v>
      </c>
      <c r="D31" t="s">
        <v>8221</v>
      </c>
      <c r="E31">
        <v>5</v>
      </c>
    </row>
    <row r="32" spans="1:5" x14ac:dyDescent="0.2">
      <c r="A32" t="s">
        <v>8219</v>
      </c>
      <c r="B32">
        <v>36</v>
      </c>
      <c r="D32" t="s">
        <v>8221</v>
      </c>
      <c r="E32">
        <v>1</v>
      </c>
    </row>
    <row r="33" spans="1:5" x14ac:dyDescent="0.2">
      <c r="A33" t="s">
        <v>8219</v>
      </c>
      <c r="B33">
        <v>150</v>
      </c>
      <c r="D33" t="s">
        <v>8221</v>
      </c>
      <c r="E33">
        <v>3</v>
      </c>
    </row>
    <row r="34" spans="1:5" x14ac:dyDescent="0.2">
      <c r="A34" t="s">
        <v>8219</v>
      </c>
      <c r="B34">
        <v>146</v>
      </c>
      <c r="D34" t="s">
        <v>8221</v>
      </c>
      <c r="E34">
        <v>3</v>
      </c>
    </row>
    <row r="35" spans="1:5" x14ac:dyDescent="0.2">
      <c r="A35" t="s">
        <v>8219</v>
      </c>
      <c r="B35">
        <v>222</v>
      </c>
      <c r="D35" t="s">
        <v>8221</v>
      </c>
      <c r="E35">
        <v>0</v>
      </c>
    </row>
    <row r="36" spans="1:5" x14ac:dyDescent="0.2">
      <c r="A36" t="s">
        <v>8219</v>
      </c>
      <c r="B36">
        <v>120</v>
      </c>
      <c r="D36" t="s">
        <v>8221</v>
      </c>
      <c r="E36">
        <v>3</v>
      </c>
    </row>
    <row r="37" spans="1:5" x14ac:dyDescent="0.2">
      <c r="A37" t="s">
        <v>8219</v>
      </c>
      <c r="B37">
        <v>126</v>
      </c>
      <c r="D37" t="s">
        <v>8221</v>
      </c>
      <c r="E37">
        <v>0</v>
      </c>
    </row>
    <row r="38" spans="1:5" x14ac:dyDescent="0.2">
      <c r="A38" t="s">
        <v>8219</v>
      </c>
      <c r="B38">
        <v>158</v>
      </c>
      <c r="D38" t="s">
        <v>8221</v>
      </c>
      <c r="E38">
        <v>19</v>
      </c>
    </row>
    <row r="39" spans="1:5" x14ac:dyDescent="0.2">
      <c r="A39" t="s">
        <v>8219</v>
      </c>
      <c r="B39">
        <v>316</v>
      </c>
      <c r="D39" t="s">
        <v>8221</v>
      </c>
      <c r="E39">
        <v>8</v>
      </c>
    </row>
    <row r="40" spans="1:5" x14ac:dyDescent="0.2">
      <c r="A40" t="s">
        <v>8219</v>
      </c>
      <c r="B40">
        <v>284</v>
      </c>
      <c r="D40" t="s">
        <v>8221</v>
      </c>
      <c r="E40">
        <v>6</v>
      </c>
    </row>
    <row r="41" spans="1:5" x14ac:dyDescent="0.2">
      <c r="A41" t="s">
        <v>8219</v>
      </c>
      <c r="B41">
        <v>51</v>
      </c>
      <c r="D41" t="s">
        <v>8221</v>
      </c>
      <c r="E41">
        <v>0</v>
      </c>
    </row>
    <row r="42" spans="1:5" x14ac:dyDescent="0.2">
      <c r="A42" t="s">
        <v>8219</v>
      </c>
      <c r="B42">
        <v>158</v>
      </c>
      <c r="D42" t="s">
        <v>8221</v>
      </c>
      <c r="E42">
        <v>18</v>
      </c>
    </row>
    <row r="43" spans="1:5" x14ac:dyDescent="0.2">
      <c r="A43" t="s">
        <v>8219</v>
      </c>
      <c r="B43">
        <v>337</v>
      </c>
      <c r="D43" t="s">
        <v>8221</v>
      </c>
      <c r="E43">
        <v>7</v>
      </c>
    </row>
    <row r="44" spans="1:5" x14ac:dyDescent="0.2">
      <c r="A44" t="s">
        <v>8219</v>
      </c>
      <c r="B44">
        <v>186</v>
      </c>
      <c r="D44" t="s">
        <v>8221</v>
      </c>
      <c r="E44">
        <v>0</v>
      </c>
    </row>
    <row r="45" spans="1:5" x14ac:dyDescent="0.2">
      <c r="A45" t="s">
        <v>8219</v>
      </c>
      <c r="B45">
        <v>58</v>
      </c>
      <c r="D45" t="s">
        <v>8221</v>
      </c>
      <c r="E45">
        <v>8</v>
      </c>
    </row>
    <row r="46" spans="1:5" x14ac:dyDescent="0.2">
      <c r="A46" t="s">
        <v>8219</v>
      </c>
      <c r="B46">
        <v>82</v>
      </c>
      <c r="D46" t="s">
        <v>8221</v>
      </c>
      <c r="E46">
        <v>1293</v>
      </c>
    </row>
    <row r="47" spans="1:5" x14ac:dyDescent="0.2">
      <c r="A47" t="s">
        <v>8219</v>
      </c>
      <c r="B47">
        <v>736</v>
      </c>
      <c r="D47" t="s">
        <v>8221</v>
      </c>
      <c r="E47">
        <v>17</v>
      </c>
    </row>
    <row r="48" spans="1:5" x14ac:dyDescent="0.2">
      <c r="A48" t="s">
        <v>8219</v>
      </c>
      <c r="B48">
        <v>1151</v>
      </c>
      <c r="D48" t="s">
        <v>8221</v>
      </c>
      <c r="E48">
        <v>0</v>
      </c>
    </row>
    <row r="49" spans="1:5" x14ac:dyDescent="0.2">
      <c r="A49" t="s">
        <v>8219</v>
      </c>
      <c r="B49">
        <v>34</v>
      </c>
      <c r="D49" t="s">
        <v>8221</v>
      </c>
      <c r="E49">
        <v>13</v>
      </c>
    </row>
    <row r="50" spans="1:5" x14ac:dyDescent="0.2">
      <c r="A50" t="s">
        <v>8219</v>
      </c>
      <c r="B50">
        <v>498</v>
      </c>
      <c r="D50" t="s">
        <v>8221</v>
      </c>
      <c r="E50">
        <v>0</v>
      </c>
    </row>
    <row r="51" spans="1:5" x14ac:dyDescent="0.2">
      <c r="A51" t="s">
        <v>8219</v>
      </c>
      <c r="B51">
        <v>167</v>
      </c>
      <c r="D51" t="s">
        <v>8221</v>
      </c>
      <c r="E51">
        <v>0</v>
      </c>
    </row>
    <row r="52" spans="1:5" x14ac:dyDescent="0.2">
      <c r="A52" t="s">
        <v>8219</v>
      </c>
      <c r="B52">
        <v>340</v>
      </c>
      <c r="D52" t="s">
        <v>8221</v>
      </c>
      <c r="E52">
        <v>33</v>
      </c>
    </row>
    <row r="53" spans="1:5" x14ac:dyDescent="0.2">
      <c r="A53" t="s">
        <v>8219</v>
      </c>
      <c r="B53">
        <v>438</v>
      </c>
      <c r="D53" t="s">
        <v>8221</v>
      </c>
      <c r="E53">
        <v>12</v>
      </c>
    </row>
    <row r="54" spans="1:5" x14ac:dyDescent="0.2">
      <c r="A54" t="s">
        <v>8219</v>
      </c>
      <c r="B54">
        <v>555</v>
      </c>
      <c r="D54" t="s">
        <v>8221</v>
      </c>
      <c r="E54">
        <v>1</v>
      </c>
    </row>
    <row r="55" spans="1:5" x14ac:dyDescent="0.2">
      <c r="A55" t="s">
        <v>8219</v>
      </c>
      <c r="B55">
        <v>266</v>
      </c>
      <c r="D55" t="s">
        <v>8221</v>
      </c>
      <c r="E55">
        <v>1</v>
      </c>
    </row>
    <row r="56" spans="1:5" x14ac:dyDescent="0.2">
      <c r="A56" t="s">
        <v>8219</v>
      </c>
      <c r="B56">
        <v>69</v>
      </c>
      <c r="D56" t="s">
        <v>8221</v>
      </c>
      <c r="E56">
        <v>1</v>
      </c>
    </row>
    <row r="57" spans="1:5" x14ac:dyDescent="0.2">
      <c r="A57" t="s">
        <v>8219</v>
      </c>
      <c r="B57">
        <v>80</v>
      </c>
      <c r="D57" t="s">
        <v>8221</v>
      </c>
      <c r="E57">
        <v>1</v>
      </c>
    </row>
    <row r="58" spans="1:5" x14ac:dyDescent="0.2">
      <c r="A58" t="s">
        <v>8219</v>
      </c>
      <c r="B58">
        <v>493</v>
      </c>
      <c r="D58" t="s">
        <v>8221</v>
      </c>
      <c r="E58">
        <v>84</v>
      </c>
    </row>
    <row r="59" spans="1:5" x14ac:dyDescent="0.2">
      <c r="A59" t="s">
        <v>8219</v>
      </c>
      <c r="B59">
        <v>31</v>
      </c>
      <c r="D59" t="s">
        <v>8221</v>
      </c>
      <c r="E59">
        <v>38</v>
      </c>
    </row>
    <row r="60" spans="1:5" x14ac:dyDescent="0.2">
      <c r="A60" t="s">
        <v>8219</v>
      </c>
      <c r="B60">
        <v>236</v>
      </c>
      <c r="D60" t="s">
        <v>8221</v>
      </c>
      <c r="E60">
        <v>1</v>
      </c>
    </row>
    <row r="61" spans="1:5" x14ac:dyDescent="0.2">
      <c r="A61" t="s">
        <v>8219</v>
      </c>
      <c r="B61">
        <v>89</v>
      </c>
      <c r="D61" t="s">
        <v>8221</v>
      </c>
      <c r="E61">
        <v>76</v>
      </c>
    </row>
    <row r="62" spans="1:5" x14ac:dyDescent="0.2">
      <c r="A62" t="s">
        <v>8219</v>
      </c>
      <c r="B62">
        <v>299</v>
      </c>
      <c r="D62" t="s">
        <v>8221</v>
      </c>
      <c r="E62">
        <v>3</v>
      </c>
    </row>
    <row r="63" spans="1:5" x14ac:dyDescent="0.2">
      <c r="A63" t="s">
        <v>8219</v>
      </c>
      <c r="B63">
        <v>55</v>
      </c>
      <c r="D63" t="s">
        <v>8221</v>
      </c>
      <c r="E63">
        <v>0</v>
      </c>
    </row>
    <row r="64" spans="1:5" x14ac:dyDescent="0.2">
      <c r="A64" t="s">
        <v>8219</v>
      </c>
      <c r="B64">
        <v>325</v>
      </c>
      <c r="D64" t="s">
        <v>8221</v>
      </c>
      <c r="E64">
        <v>2</v>
      </c>
    </row>
    <row r="65" spans="1:5" x14ac:dyDescent="0.2">
      <c r="A65" t="s">
        <v>8219</v>
      </c>
      <c r="B65">
        <v>524</v>
      </c>
      <c r="D65" t="s">
        <v>8221</v>
      </c>
      <c r="E65">
        <v>0</v>
      </c>
    </row>
    <row r="66" spans="1:5" x14ac:dyDescent="0.2">
      <c r="A66" t="s">
        <v>8219</v>
      </c>
      <c r="B66">
        <v>285</v>
      </c>
      <c r="D66" t="s">
        <v>8221</v>
      </c>
      <c r="E66">
        <v>0</v>
      </c>
    </row>
    <row r="67" spans="1:5" x14ac:dyDescent="0.2">
      <c r="A67" t="s">
        <v>8219</v>
      </c>
      <c r="B67">
        <v>179</v>
      </c>
      <c r="D67" t="s">
        <v>8221</v>
      </c>
      <c r="E67">
        <v>0</v>
      </c>
    </row>
    <row r="68" spans="1:5" x14ac:dyDescent="0.2">
      <c r="A68" t="s">
        <v>8219</v>
      </c>
      <c r="B68">
        <v>188</v>
      </c>
      <c r="D68" t="s">
        <v>8221</v>
      </c>
      <c r="E68">
        <v>2</v>
      </c>
    </row>
    <row r="69" spans="1:5" x14ac:dyDescent="0.2">
      <c r="A69" t="s">
        <v>8219</v>
      </c>
      <c r="B69">
        <v>379</v>
      </c>
      <c r="D69" t="s">
        <v>8221</v>
      </c>
      <c r="E69">
        <v>0</v>
      </c>
    </row>
    <row r="70" spans="1:5" x14ac:dyDescent="0.2">
      <c r="A70" t="s">
        <v>8219</v>
      </c>
      <c r="B70">
        <v>119</v>
      </c>
      <c r="D70" t="s">
        <v>8221</v>
      </c>
      <c r="E70">
        <v>0</v>
      </c>
    </row>
    <row r="71" spans="1:5" x14ac:dyDescent="0.2">
      <c r="A71" t="s">
        <v>8219</v>
      </c>
      <c r="B71">
        <v>167</v>
      </c>
      <c r="D71" t="s">
        <v>8221</v>
      </c>
      <c r="E71">
        <v>0</v>
      </c>
    </row>
    <row r="72" spans="1:5" x14ac:dyDescent="0.2">
      <c r="A72" t="s">
        <v>8219</v>
      </c>
      <c r="B72">
        <v>221</v>
      </c>
      <c r="D72" t="s">
        <v>8221</v>
      </c>
      <c r="E72">
        <v>2</v>
      </c>
    </row>
    <row r="73" spans="1:5" x14ac:dyDescent="0.2">
      <c r="A73" t="s">
        <v>8219</v>
      </c>
      <c r="B73">
        <v>964</v>
      </c>
      <c r="D73" t="s">
        <v>8221</v>
      </c>
      <c r="E73">
        <v>0</v>
      </c>
    </row>
    <row r="74" spans="1:5" x14ac:dyDescent="0.2">
      <c r="A74" t="s">
        <v>8219</v>
      </c>
      <c r="B74">
        <v>286</v>
      </c>
      <c r="D74" t="s">
        <v>8221</v>
      </c>
      <c r="E74">
        <v>7</v>
      </c>
    </row>
    <row r="75" spans="1:5" x14ac:dyDescent="0.2">
      <c r="A75" t="s">
        <v>8219</v>
      </c>
      <c r="B75">
        <v>613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165</v>
      </c>
      <c r="D77" t="s">
        <v>8221</v>
      </c>
      <c r="E77">
        <v>0</v>
      </c>
    </row>
    <row r="78" spans="1:5" x14ac:dyDescent="0.2">
      <c r="A78" t="s">
        <v>8219</v>
      </c>
      <c r="B78">
        <v>97</v>
      </c>
      <c r="D78" t="s">
        <v>8221</v>
      </c>
      <c r="E78">
        <v>0</v>
      </c>
    </row>
    <row r="79" spans="1:5" x14ac:dyDescent="0.2">
      <c r="A79" t="s">
        <v>8219</v>
      </c>
      <c r="B79">
        <v>303</v>
      </c>
      <c r="D79" t="s">
        <v>8221</v>
      </c>
      <c r="E79">
        <v>1</v>
      </c>
    </row>
    <row r="80" spans="1:5" x14ac:dyDescent="0.2">
      <c r="A80" t="s">
        <v>8219</v>
      </c>
      <c r="B80">
        <v>267</v>
      </c>
      <c r="D80" t="s">
        <v>8221</v>
      </c>
      <c r="E80">
        <v>0</v>
      </c>
    </row>
    <row r="81" spans="1:5" x14ac:dyDescent="0.2">
      <c r="A81" t="s">
        <v>8219</v>
      </c>
      <c r="B81">
        <v>302</v>
      </c>
      <c r="D81" t="s">
        <v>8221</v>
      </c>
      <c r="E81">
        <v>5</v>
      </c>
    </row>
    <row r="82" spans="1:5" x14ac:dyDescent="0.2">
      <c r="A82" t="s">
        <v>8219</v>
      </c>
      <c r="B82">
        <v>38</v>
      </c>
      <c r="D82" t="s">
        <v>8221</v>
      </c>
      <c r="E82">
        <v>129</v>
      </c>
    </row>
    <row r="83" spans="1:5" x14ac:dyDescent="0.2">
      <c r="A83" t="s">
        <v>8219</v>
      </c>
      <c r="B83">
        <v>78</v>
      </c>
      <c r="D83" t="s">
        <v>8221</v>
      </c>
      <c r="E83">
        <v>1</v>
      </c>
    </row>
    <row r="84" spans="1:5" x14ac:dyDescent="0.2">
      <c r="A84" t="s">
        <v>8219</v>
      </c>
      <c r="B84">
        <v>69</v>
      </c>
      <c r="D84" t="s">
        <v>8221</v>
      </c>
      <c r="E84">
        <v>4</v>
      </c>
    </row>
    <row r="85" spans="1:5" x14ac:dyDescent="0.2">
      <c r="A85" t="s">
        <v>8219</v>
      </c>
      <c r="B85">
        <v>33</v>
      </c>
      <c r="D85" t="s">
        <v>8221</v>
      </c>
      <c r="E85">
        <v>3</v>
      </c>
    </row>
    <row r="86" spans="1:5" x14ac:dyDescent="0.2">
      <c r="A86" t="s">
        <v>8219</v>
      </c>
      <c r="B86">
        <v>54</v>
      </c>
      <c r="D86" t="s">
        <v>8221</v>
      </c>
      <c r="E86">
        <v>135</v>
      </c>
    </row>
    <row r="87" spans="1:5" x14ac:dyDescent="0.2">
      <c r="A87" t="s">
        <v>8219</v>
      </c>
      <c r="B87">
        <v>99</v>
      </c>
      <c r="D87" t="s">
        <v>8221</v>
      </c>
      <c r="E87">
        <v>10</v>
      </c>
    </row>
    <row r="88" spans="1:5" x14ac:dyDescent="0.2">
      <c r="A88" t="s">
        <v>8219</v>
      </c>
      <c r="B88">
        <v>49</v>
      </c>
      <c r="D88" t="s">
        <v>8221</v>
      </c>
      <c r="E88">
        <v>0</v>
      </c>
    </row>
    <row r="89" spans="1:5" x14ac:dyDescent="0.2">
      <c r="A89" t="s">
        <v>8219</v>
      </c>
      <c r="B89">
        <v>11</v>
      </c>
      <c r="D89" t="s">
        <v>8221</v>
      </c>
      <c r="E89">
        <v>6</v>
      </c>
    </row>
    <row r="90" spans="1:5" x14ac:dyDescent="0.2">
      <c r="A90" t="s">
        <v>8219</v>
      </c>
      <c r="B90">
        <v>38</v>
      </c>
      <c r="D90" t="s">
        <v>8221</v>
      </c>
      <c r="E90">
        <v>36</v>
      </c>
    </row>
    <row r="91" spans="1:5" x14ac:dyDescent="0.2">
      <c r="A91" t="s">
        <v>8219</v>
      </c>
      <c r="B91">
        <v>16</v>
      </c>
      <c r="D91" t="s">
        <v>8221</v>
      </c>
      <c r="E91">
        <v>336</v>
      </c>
    </row>
    <row r="92" spans="1:5" x14ac:dyDescent="0.2">
      <c r="A92" t="s">
        <v>8219</v>
      </c>
      <c r="B92">
        <v>32</v>
      </c>
      <c r="D92" t="s">
        <v>8221</v>
      </c>
      <c r="E92">
        <v>34</v>
      </c>
    </row>
    <row r="93" spans="1:5" x14ac:dyDescent="0.2">
      <c r="A93" t="s">
        <v>8219</v>
      </c>
      <c r="B93">
        <v>20</v>
      </c>
      <c r="D93" t="s">
        <v>8221</v>
      </c>
      <c r="E93">
        <v>10</v>
      </c>
    </row>
    <row r="94" spans="1:5" x14ac:dyDescent="0.2">
      <c r="A94" t="s">
        <v>8219</v>
      </c>
      <c r="B94">
        <v>154</v>
      </c>
      <c r="D94" t="s">
        <v>8221</v>
      </c>
      <c r="E94">
        <v>201</v>
      </c>
    </row>
    <row r="95" spans="1:5" x14ac:dyDescent="0.2">
      <c r="A95" t="s">
        <v>8219</v>
      </c>
      <c r="B95">
        <v>41</v>
      </c>
      <c r="D95" t="s">
        <v>8221</v>
      </c>
      <c r="E95">
        <v>296</v>
      </c>
    </row>
    <row r="96" spans="1:5" x14ac:dyDescent="0.2">
      <c r="A96" t="s">
        <v>8219</v>
      </c>
      <c r="B96">
        <v>75</v>
      </c>
      <c r="D96" t="s">
        <v>8221</v>
      </c>
      <c r="E96">
        <v>7</v>
      </c>
    </row>
    <row r="97" spans="1:5" x14ac:dyDescent="0.2">
      <c r="A97" t="s">
        <v>8219</v>
      </c>
      <c r="B97">
        <v>40</v>
      </c>
      <c r="D97" t="s">
        <v>8221</v>
      </c>
      <c r="E97">
        <v>7</v>
      </c>
    </row>
    <row r="98" spans="1:5" x14ac:dyDescent="0.2">
      <c r="A98" t="s">
        <v>8219</v>
      </c>
      <c r="B98">
        <v>46</v>
      </c>
      <c r="D98" t="s">
        <v>8221</v>
      </c>
      <c r="E98">
        <v>1</v>
      </c>
    </row>
    <row r="99" spans="1:5" x14ac:dyDescent="0.2">
      <c r="A99" t="s">
        <v>8219</v>
      </c>
      <c r="B99">
        <v>62</v>
      </c>
      <c r="D99" t="s">
        <v>8221</v>
      </c>
      <c r="E99">
        <v>114</v>
      </c>
    </row>
    <row r="100" spans="1:5" x14ac:dyDescent="0.2">
      <c r="A100" t="s">
        <v>8219</v>
      </c>
      <c r="B100">
        <v>61</v>
      </c>
      <c r="D100" t="s">
        <v>8221</v>
      </c>
      <c r="E100">
        <v>29</v>
      </c>
    </row>
    <row r="101" spans="1:5" x14ac:dyDescent="0.2">
      <c r="A101" t="s">
        <v>8219</v>
      </c>
      <c r="B101">
        <v>96</v>
      </c>
      <c r="D101" t="s">
        <v>8221</v>
      </c>
      <c r="E101">
        <v>890</v>
      </c>
    </row>
    <row r="102" spans="1:5" x14ac:dyDescent="0.2">
      <c r="A102" t="s">
        <v>8219</v>
      </c>
      <c r="B102">
        <v>190</v>
      </c>
      <c r="D102" t="s">
        <v>8221</v>
      </c>
      <c r="E102">
        <v>31</v>
      </c>
    </row>
    <row r="103" spans="1:5" x14ac:dyDescent="0.2">
      <c r="A103" t="s">
        <v>8219</v>
      </c>
      <c r="B103">
        <v>94</v>
      </c>
      <c r="D103" t="s">
        <v>8221</v>
      </c>
      <c r="E103">
        <v>21</v>
      </c>
    </row>
    <row r="104" spans="1:5" x14ac:dyDescent="0.2">
      <c r="A104" t="s">
        <v>8219</v>
      </c>
      <c r="B104">
        <v>39</v>
      </c>
      <c r="D104" t="s">
        <v>8221</v>
      </c>
      <c r="E104">
        <v>37</v>
      </c>
    </row>
    <row r="105" spans="1:5" x14ac:dyDescent="0.2">
      <c r="A105" t="s">
        <v>8219</v>
      </c>
      <c r="B105">
        <v>127</v>
      </c>
      <c r="D105" t="s">
        <v>8221</v>
      </c>
      <c r="E105">
        <v>7</v>
      </c>
    </row>
    <row r="106" spans="1:5" x14ac:dyDescent="0.2">
      <c r="A106" t="s">
        <v>8219</v>
      </c>
      <c r="B106">
        <v>159</v>
      </c>
      <c r="D106" t="s">
        <v>8221</v>
      </c>
      <c r="E106">
        <v>4</v>
      </c>
    </row>
    <row r="107" spans="1:5" x14ac:dyDescent="0.2">
      <c r="A107" t="s">
        <v>8219</v>
      </c>
      <c r="B107">
        <v>177</v>
      </c>
      <c r="D107" t="s">
        <v>8221</v>
      </c>
      <c r="E107">
        <v>5</v>
      </c>
    </row>
    <row r="108" spans="1:5" x14ac:dyDescent="0.2">
      <c r="A108" t="s">
        <v>8219</v>
      </c>
      <c r="B108">
        <v>47</v>
      </c>
      <c r="D108" t="s">
        <v>8221</v>
      </c>
      <c r="E108">
        <v>0</v>
      </c>
    </row>
    <row r="109" spans="1:5" x14ac:dyDescent="0.2">
      <c r="A109" t="s">
        <v>8219</v>
      </c>
      <c r="B109">
        <v>1</v>
      </c>
      <c r="D109" t="s">
        <v>8221</v>
      </c>
      <c r="E109">
        <v>456</v>
      </c>
    </row>
    <row r="110" spans="1:5" x14ac:dyDescent="0.2">
      <c r="A110" t="s">
        <v>8219</v>
      </c>
      <c r="B110">
        <v>16</v>
      </c>
      <c r="D110" t="s">
        <v>8221</v>
      </c>
      <c r="E110">
        <v>369</v>
      </c>
    </row>
    <row r="111" spans="1:5" x14ac:dyDescent="0.2">
      <c r="A111" t="s">
        <v>8219</v>
      </c>
      <c r="B111">
        <v>115</v>
      </c>
      <c r="D111" t="s">
        <v>8221</v>
      </c>
      <c r="E111">
        <v>2</v>
      </c>
    </row>
    <row r="112" spans="1:5" x14ac:dyDescent="0.2">
      <c r="A112" t="s">
        <v>8219</v>
      </c>
      <c r="B112">
        <v>133</v>
      </c>
      <c r="D112" t="s">
        <v>8221</v>
      </c>
      <c r="E112">
        <v>0</v>
      </c>
    </row>
    <row r="113" spans="1:5" x14ac:dyDescent="0.2">
      <c r="A113" t="s">
        <v>8219</v>
      </c>
      <c r="B113">
        <v>70</v>
      </c>
      <c r="D113" t="s">
        <v>8221</v>
      </c>
      <c r="E113">
        <v>338</v>
      </c>
    </row>
    <row r="114" spans="1:5" x14ac:dyDescent="0.2">
      <c r="A114" t="s">
        <v>8219</v>
      </c>
      <c r="B114">
        <v>62</v>
      </c>
      <c r="D114" t="s">
        <v>8221</v>
      </c>
      <c r="E114">
        <v>4</v>
      </c>
    </row>
    <row r="115" spans="1:5" x14ac:dyDescent="0.2">
      <c r="A115" t="s">
        <v>8219</v>
      </c>
      <c r="B115">
        <v>10</v>
      </c>
      <c r="D115" t="s">
        <v>8221</v>
      </c>
      <c r="E115">
        <v>1</v>
      </c>
    </row>
    <row r="116" spans="1:5" x14ac:dyDescent="0.2">
      <c r="A116" t="s">
        <v>8219</v>
      </c>
      <c r="B116">
        <v>499</v>
      </c>
      <c r="D116" t="s">
        <v>8221</v>
      </c>
      <c r="E116">
        <v>28</v>
      </c>
    </row>
    <row r="117" spans="1:5" x14ac:dyDescent="0.2">
      <c r="A117" t="s">
        <v>8219</v>
      </c>
      <c r="B117">
        <v>47</v>
      </c>
      <c r="D117" t="s">
        <v>8221</v>
      </c>
      <c r="E117">
        <v>12</v>
      </c>
    </row>
    <row r="118" spans="1:5" x14ac:dyDescent="0.2">
      <c r="A118" t="s">
        <v>8219</v>
      </c>
      <c r="B118">
        <v>28</v>
      </c>
      <c r="D118" t="s">
        <v>8221</v>
      </c>
      <c r="E118">
        <v>16</v>
      </c>
    </row>
    <row r="119" spans="1:5" x14ac:dyDescent="0.2">
      <c r="A119" t="s">
        <v>8219</v>
      </c>
      <c r="B119">
        <v>24</v>
      </c>
      <c r="D119" t="s">
        <v>8221</v>
      </c>
      <c r="E119">
        <v>4</v>
      </c>
    </row>
    <row r="120" spans="1:5" x14ac:dyDescent="0.2">
      <c r="A120" t="s">
        <v>8219</v>
      </c>
      <c r="B120">
        <v>76</v>
      </c>
      <c r="D120" t="s">
        <v>8221</v>
      </c>
      <c r="E120">
        <v>4</v>
      </c>
    </row>
    <row r="121" spans="1:5" x14ac:dyDescent="0.2">
      <c r="A121" t="s">
        <v>8219</v>
      </c>
      <c r="B121">
        <v>98</v>
      </c>
      <c r="D121" t="s">
        <v>8221</v>
      </c>
      <c r="E121">
        <v>10</v>
      </c>
    </row>
    <row r="122" spans="1:5" x14ac:dyDescent="0.2">
      <c r="A122" t="s">
        <v>8219</v>
      </c>
      <c r="B122">
        <v>30</v>
      </c>
      <c r="D122" t="s">
        <v>8221</v>
      </c>
      <c r="E122">
        <v>0</v>
      </c>
    </row>
    <row r="123" spans="1:5" x14ac:dyDescent="0.2">
      <c r="A123" t="s">
        <v>8219</v>
      </c>
      <c r="B123">
        <v>478</v>
      </c>
      <c r="D123" t="s">
        <v>8221</v>
      </c>
      <c r="E123">
        <v>6</v>
      </c>
    </row>
    <row r="124" spans="1:5" x14ac:dyDescent="0.2">
      <c r="A124" t="s">
        <v>8219</v>
      </c>
      <c r="B124">
        <v>74</v>
      </c>
      <c r="D124" t="s">
        <v>8221</v>
      </c>
      <c r="E124">
        <v>0</v>
      </c>
    </row>
    <row r="125" spans="1:5" x14ac:dyDescent="0.2">
      <c r="A125" t="s">
        <v>8219</v>
      </c>
      <c r="B125">
        <v>131</v>
      </c>
      <c r="D125" t="s">
        <v>8221</v>
      </c>
      <c r="E125">
        <v>1</v>
      </c>
    </row>
    <row r="126" spans="1:5" x14ac:dyDescent="0.2">
      <c r="A126" t="s">
        <v>8219</v>
      </c>
      <c r="B126">
        <v>61</v>
      </c>
      <c r="D126" t="s">
        <v>8221</v>
      </c>
      <c r="E126">
        <v>0</v>
      </c>
    </row>
    <row r="127" spans="1:5" x14ac:dyDescent="0.2">
      <c r="A127" t="s">
        <v>8219</v>
      </c>
      <c r="B127">
        <v>1071</v>
      </c>
      <c r="D127" t="s">
        <v>8221</v>
      </c>
      <c r="E127">
        <v>44</v>
      </c>
    </row>
    <row r="128" spans="1:5" x14ac:dyDescent="0.2">
      <c r="A128" t="s">
        <v>8219</v>
      </c>
      <c r="B128">
        <v>122</v>
      </c>
      <c r="D128" t="s">
        <v>8221</v>
      </c>
      <c r="E128">
        <v>0</v>
      </c>
    </row>
    <row r="129" spans="1:5" x14ac:dyDescent="0.2">
      <c r="A129" t="s">
        <v>8219</v>
      </c>
      <c r="B129">
        <v>111</v>
      </c>
      <c r="D129" t="s">
        <v>8221</v>
      </c>
      <c r="E129">
        <v>3</v>
      </c>
    </row>
    <row r="130" spans="1:5" x14ac:dyDescent="0.2">
      <c r="A130" t="s">
        <v>8219</v>
      </c>
      <c r="B130">
        <v>255</v>
      </c>
      <c r="D130" t="s">
        <v>8221</v>
      </c>
      <c r="E130">
        <v>0</v>
      </c>
    </row>
    <row r="131" spans="1:5" x14ac:dyDescent="0.2">
      <c r="A131" t="s">
        <v>8219</v>
      </c>
      <c r="B131">
        <v>141</v>
      </c>
      <c r="D131" t="s">
        <v>8221</v>
      </c>
      <c r="E131">
        <v>52</v>
      </c>
    </row>
    <row r="132" spans="1:5" x14ac:dyDescent="0.2">
      <c r="A132" t="s">
        <v>8219</v>
      </c>
      <c r="B132">
        <v>159</v>
      </c>
      <c r="D132" t="s">
        <v>8221</v>
      </c>
      <c r="E132">
        <v>0</v>
      </c>
    </row>
    <row r="133" spans="1:5" x14ac:dyDescent="0.2">
      <c r="A133" t="s">
        <v>8219</v>
      </c>
      <c r="B133">
        <v>99</v>
      </c>
      <c r="D133" t="s">
        <v>8221</v>
      </c>
      <c r="E133">
        <v>1</v>
      </c>
    </row>
    <row r="134" spans="1:5" x14ac:dyDescent="0.2">
      <c r="A134" t="s">
        <v>8219</v>
      </c>
      <c r="B134">
        <v>96</v>
      </c>
      <c r="D134" t="s">
        <v>8221</v>
      </c>
      <c r="E134">
        <v>1</v>
      </c>
    </row>
    <row r="135" spans="1:5" x14ac:dyDescent="0.2">
      <c r="A135" t="s">
        <v>8219</v>
      </c>
      <c r="B135">
        <v>27</v>
      </c>
      <c r="D135" t="s">
        <v>8221</v>
      </c>
      <c r="E135">
        <v>2</v>
      </c>
    </row>
    <row r="136" spans="1:5" x14ac:dyDescent="0.2">
      <c r="A136" t="s">
        <v>8219</v>
      </c>
      <c r="B136">
        <v>166</v>
      </c>
      <c r="D136" t="s">
        <v>8221</v>
      </c>
      <c r="E136">
        <v>9</v>
      </c>
    </row>
    <row r="137" spans="1:5" x14ac:dyDescent="0.2">
      <c r="A137" t="s">
        <v>8219</v>
      </c>
      <c r="B137">
        <v>76</v>
      </c>
      <c r="D137" t="s">
        <v>8221</v>
      </c>
      <c r="E137">
        <v>5</v>
      </c>
    </row>
    <row r="138" spans="1:5" x14ac:dyDescent="0.2">
      <c r="A138" t="s">
        <v>8219</v>
      </c>
      <c r="B138">
        <v>211</v>
      </c>
      <c r="D138" t="s">
        <v>8221</v>
      </c>
      <c r="E138">
        <v>57</v>
      </c>
    </row>
    <row r="139" spans="1:5" x14ac:dyDescent="0.2">
      <c r="A139" t="s">
        <v>8219</v>
      </c>
      <c r="B139">
        <v>21</v>
      </c>
      <c r="D139" t="s">
        <v>8221</v>
      </c>
      <c r="E139">
        <v>3</v>
      </c>
    </row>
    <row r="140" spans="1:5" x14ac:dyDescent="0.2">
      <c r="A140" t="s">
        <v>8219</v>
      </c>
      <c r="B140">
        <v>61</v>
      </c>
      <c r="D140" t="s">
        <v>8221</v>
      </c>
      <c r="E140">
        <v>1</v>
      </c>
    </row>
    <row r="141" spans="1:5" x14ac:dyDescent="0.2">
      <c r="A141" t="s">
        <v>8219</v>
      </c>
      <c r="B141">
        <v>30</v>
      </c>
      <c r="D141" t="s">
        <v>8221</v>
      </c>
      <c r="E141">
        <v>6</v>
      </c>
    </row>
    <row r="142" spans="1:5" x14ac:dyDescent="0.2">
      <c r="A142" t="s">
        <v>8219</v>
      </c>
      <c r="B142">
        <v>375</v>
      </c>
      <c r="D142" t="s">
        <v>8221</v>
      </c>
      <c r="E142">
        <v>48</v>
      </c>
    </row>
    <row r="143" spans="1:5" x14ac:dyDescent="0.2">
      <c r="A143" t="s">
        <v>8219</v>
      </c>
      <c r="B143">
        <v>111</v>
      </c>
      <c r="D143" t="s">
        <v>8221</v>
      </c>
      <c r="E143">
        <v>2</v>
      </c>
    </row>
    <row r="144" spans="1:5" x14ac:dyDescent="0.2">
      <c r="A144" t="s">
        <v>8219</v>
      </c>
      <c r="B144">
        <v>123</v>
      </c>
      <c r="D144" t="s">
        <v>8221</v>
      </c>
      <c r="E144">
        <v>4</v>
      </c>
    </row>
    <row r="145" spans="1:5" x14ac:dyDescent="0.2">
      <c r="A145" t="s">
        <v>8219</v>
      </c>
      <c r="B145">
        <v>70</v>
      </c>
      <c r="D145" t="s">
        <v>8221</v>
      </c>
      <c r="E145">
        <v>5</v>
      </c>
    </row>
    <row r="146" spans="1:5" x14ac:dyDescent="0.2">
      <c r="A146" t="s">
        <v>8219</v>
      </c>
      <c r="B146">
        <v>85</v>
      </c>
      <c r="D146" t="s">
        <v>8221</v>
      </c>
      <c r="E146">
        <v>79</v>
      </c>
    </row>
    <row r="147" spans="1:5" x14ac:dyDescent="0.2">
      <c r="A147" t="s">
        <v>8219</v>
      </c>
      <c r="B147">
        <v>86</v>
      </c>
      <c r="D147" t="s">
        <v>8221</v>
      </c>
      <c r="E147">
        <v>2</v>
      </c>
    </row>
    <row r="148" spans="1:5" x14ac:dyDescent="0.2">
      <c r="A148" t="s">
        <v>8219</v>
      </c>
      <c r="B148">
        <v>13</v>
      </c>
      <c r="D148" t="s">
        <v>8221</v>
      </c>
      <c r="E148">
        <v>11</v>
      </c>
    </row>
    <row r="149" spans="1:5" x14ac:dyDescent="0.2">
      <c r="A149" t="s">
        <v>8219</v>
      </c>
      <c r="B149">
        <v>33</v>
      </c>
      <c r="D149" t="s">
        <v>8221</v>
      </c>
      <c r="E149">
        <v>11</v>
      </c>
    </row>
    <row r="150" spans="1:5" x14ac:dyDescent="0.2">
      <c r="A150" t="s">
        <v>8219</v>
      </c>
      <c r="B150">
        <v>15</v>
      </c>
      <c r="D150" t="s">
        <v>8221</v>
      </c>
      <c r="E150">
        <v>1</v>
      </c>
    </row>
    <row r="151" spans="1:5" x14ac:dyDescent="0.2">
      <c r="A151" t="s">
        <v>8219</v>
      </c>
      <c r="B151">
        <v>273</v>
      </c>
      <c r="D151" t="s">
        <v>8221</v>
      </c>
      <c r="E151">
        <v>3</v>
      </c>
    </row>
    <row r="152" spans="1:5" x14ac:dyDescent="0.2">
      <c r="A152" t="s">
        <v>8219</v>
      </c>
      <c r="B152">
        <v>714</v>
      </c>
      <c r="D152" t="s">
        <v>8221</v>
      </c>
      <c r="E152">
        <v>5</v>
      </c>
    </row>
    <row r="153" spans="1:5" x14ac:dyDescent="0.2">
      <c r="A153" t="s">
        <v>8219</v>
      </c>
      <c r="B153">
        <v>170</v>
      </c>
      <c r="D153" t="s">
        <v>8221</v>
      </c>
      <c r="E153">
        <v>12</v>
      </c>
    </row>
    <row r="154" spans="1:5" x14ac:dyDescent="0.2">
      <c r="A154" t="s">
        <v>8219</v>
      </c>
      <c r="B154">
        <v>512</v>
      </c>
      <c r="D154" t="s">
        <v>8221</v>
      </c>
      <c r="E154">
        <v>2</v>
      </c>
    </row>
    <row r="155" spans="1:5" x14ac:dyDescent="0.2">
      <c r="A155" t="s">
        <v>8219</v>
      </c>
      <c r="B155">
        <v>314</v>
      </c>
      <c r="D155" t="s">
        <v>8221</v>
      </c>
      <c r="E155">
        <v>5</v>
      </c>
    </row>
    <row r="156" spans="1:5" x14ac:dyDescent="0.2">
      <c r="A156" t="s">
        <v>8219</v>
      </c>
      <c r="B156">
        <v>167</v>
      </c>
      <c r="D156" t="s">
        <v>8221</v>
      </c>
      <c r="E156">
        <v>21</v>
      </c>
    </row>
    <row r="157" spans="1:5" x14ac:dyDescent="0.2">
      <c r="A157" t="s">
        <v>8219</v>
      </c>
      <c r="B157">
        <v>9</v>
      </c>
      <c r="D157" t="s">
        <v>8221</v>
      </c>
      <c r="E157">
        <v>0</v>
      </c>
    </row>
    <row r="158" spans="1:5" x14ac:dyDescent="0.2">
      <c r="A158" t="s">
        <v>8219</v>
      </c>
      <c r="B158">
        <v>103</v>
      </c>
      <c r="D158" t="s">
        <v>8221</v>
      </c>
      <c r="E158">
        <v>45</v>
      </c>
    </row>
    <row r="159" spans="1:5" x14ac:dyDescent="0.2">
      <c r="A159" t="s">
        <v>8219</v>
      </c>
      <c r="B159">
        <v>111</v>
      </c>
      <c r="D159" t="s">
        <v>8221</v>
      </c>
      <c r="E159">
        <v>29</v>
      </c>
    </row>
    <row r="160" spans="1:5" x14ac:dyDescent="0.2">
      <c r="A160" t="s">
        <v>8219</v>
      </c>
      <c r="B160">
        <v>271</v>
      </c>
      <c r="D160" t="s">
        <v>8221</v>
      </c>
      <c r="E160">
        <v>2</v>
      </c>
    </row>
    <row r="161" spans="1:5" x14ac:dyDescent="0.2">
      <c r="A161" t="s">
        <v>8219</v>
      </c>
      <c r="B161">
        <v>101</v>
      </c>
      <c r="D161" t="s">
        <v>8221</v>
      </c>
      <c r="E161">
        <v>30</v>
      </c>
    </row>
    <row r="162" spans="1:5" x14ac:dyDescent="0.2">
      <c r="A162" t="s">
        <v>8219</v>
      </c>
      <c r="B162">
        <v>57</v>
      </c>
      <c r="D162" t="s">
        <v>8221</v>
      </c>
      <c r="E162">
        <v>8</v>
      </c>
    </row>
    <row r="163" spans="1:5" x14ac:dyDescent="0.2">
      <c r="A163" t="s">
        <v>8219</v>
      </c>
      <c r="B163">
        <v>62</v>
      </c>
      <c r="D163" t="s">
        <v>8221</v>
      </c>
      <c r="E163">
        <v>1</v>
      </c>
    </row>
    <row r="164" spans="1:5" x14ac:dyDescent="0.2">
      <c r="A164" t="s">
        <v>8219</v>
      </c>
      <c r="B164">
        <v>32</v>
      </c>
      <c r="D164" t="s">
        <v>8221</v>
      </c>
      <c r="E164">
        <v>14</v>
      </c>
    </row>
    <row r="165" spans="1:5" x14ac:dyDescent="0.2">
      <c r="A165" t="s">
        <v>8219</v>
      </c>
      <c r="B165">
        <v>141</v>
      </c>
      <c r="D165" t="s">
        <v>8221</v>
      </c>
      <c r="E165">
        <v>24</v>
      </c>
    </row>
    <row r="166" spans="1:5" x14ac:dyDescent="0.2">
      <c r="A166" t="s">
        <v>8219</v>
      </c>
      <c r="B166">
        <v>75</v>
      </c>
      <c r="D166" t="s">
        <v>8221</v>
      </c>
      <c r="E166">
        <v>2</v>
      </c>
    </row>
    <row r="167" spans="1:5" x14ac:dyDescent="0.2">
      <c r="A167" t="s">
        <v>8219</v>
      </c>
      <c r="B167">
        <v>46</v>
      </c>
      <c r="D167" t="s">
        <v>8221</v>
      </c>
      <c r="E167">
        <v>21</v>
      </c>
    </row>
    <row r="168" spans="1:5" x14ac:dyDescent="0.2">
      <c r="A168" t="s">
        <v>8219</v>
      </c>
      <c r="B168">
        <v>103</v>
      </c>
      <c r="D168" t="s">
        <v>8221</v>
      </c>
      <c r="E168">
        <v>7</v>
      </c>
    </row>
    <row r="169" spans="1:5" x14ac:dyDescent="0.2">
      <c r="A169" t="s">
        <v>8219</v>
      </c>
      <c r="B169">
        <v>6</v>
      </c>
      <c r="D169" t="s">
        <v>8221</v>
      </c>
      <c r="E169">
        <v>0</v>
      </c>
    </row>
    <row r="170" spans="1:5" x14ac:dyDescent="0.2">
      <c r="A170" t="s">
        <v>8219</v>
      </c>
      <c r="B170">
        <v>83</v>
      </c>
      <c r="D170" t="s">
        <v>8221</v>
      </c>
      <c r="E170">
        <v>4</v>
      </c>
    </row>
    <row r="171" spans="1:5" x14ac:dyDescent="0.2">
      <c r="A171" t="s">
        <v>8219</v>
      </c>
      <c r="B171">
        <v>108</v>
      </c>
      <c r="D171" t="s">
        <v>8221</v>
      </c>
      <c r="E171">
        <v>32</v>
      </c>
    </row>
    <row r="172" spans="1:5" x14ac:dyDescent="0.2">
      <c r="A172" t="s">
        <v>8219</v>
      </c>
      <c r="B172">
        <v>25</v>
      </c>
      <c r="D172" t="s">
        <v>8221</v>
      </c>
      <c r="E172">
        <v>4</v>
      </c>
    </row>
    <row r="173" spans="1:5" x14ac:dyDescent="0.2">
      <c r="A173" t="s">
        <v>8219</v>
      </c>
      <c r="B173">
        <v>549</v>
      </c>
      <c r="D173" t="s">
        <v>8221</v>
      </c>
      <c r="E173">
        <v>9</v>
      </c>
    </row>
    <row r="174" spans="1:5" x14ac:dyDescent="0.2">
      <c r="A174" t="s">
        <v>8219</v>
      </c>
      <c r="B174">
        <v>222</v>
      </c>
      <c r="D174" t="s">
        <v>8221</v>
      </c>
      <c r="E174">
        <v>17</v>
      </c>
    </row>
    <row r="175" spans="1:5" x14ac:dyDescent="0.2">
      <c r="A175" t="s">
        <v>8219</v>
      </c>
      <c r="B175">
        <v>183</v>
      </c>
      <c r="D175" t="s">
        <v>8221</v>
      </c>
      <c r="E175">
        <v>5</v>
      </c>
    </row>
    <row r="176" spans="1:5" x14ac:dyDescent="0.2">
      <c r="A176" t="s">
        <v>8219</v>
      </c>
      <c r="B176">
        <v>89</v>
      </c>
      <c r="D176" t="s">
        <v>8221</v>
      </c>
      <c r="E176">
        <v>53</v>
      </c>
    </row>
    <row r="177" spans="1:5" x14ac:dyDescent="0.2">
      <c r="A177" t="s">
        <v>8219</v>
      </c>
      <c r="B177">
        <v>253</v>
      </c>
      <c r="D177" t="s">
        <v>8221</v>
      </c>
      <c r="E177">
        <v>7</v>
      </c>
    </row>
    <row r="178" spans="1:5" x14ac:dyDescent="0.2">
      <c r="A178" t="s">
        <v>8219</v>
      </c>
      <c r="B178">
        <v>140</v>
      </c>
      <c r="D178" t="s">
        <v>8221</v>
      </c>
      <c r="E178">
        <v>72</v>
      </c>
    </row>
    <row r="179" spans="1:5" x14ac:dyDescent="0.2">
      <c r="A179" t="s">
        <v>8219</v>
      </c>
      <c r="B179">
        <v>103</v>
      </c>
      <c r="D179" t="s">
        <v>8221</v>
      </c>
      <c r="E179">
        <v>0</v>
      </c>
    </row>
    <row r="180" spans="1:5" x14ac:dyDescent="0.2">
      <c r="A180" t="s">
        <v>8219</v>
      </c>
      <c r="B180">
        <v>138</v>
      </c>
      <c r="D180" t="s">
        <v>8221</v>
      </c>
      <c r="E180">
        <v>2</v>
      </c>
    </row>
    <row r="181" spans="1:5" x14ac:dyDescent="0.2">
      <c r="A181" t="s">
        <v>8219</v>
      </c>
      <c r="B181">
        <v>191</v>
      </c>
      <c r="D181" t="s">
        <v>8221</v>
      </c>
      <c r="E181">
        <v>8</v>
      </c>
    </row>
    <row r="182" spans="1:5" x14ac:dyDescent="0.2">
      <c r="A182" t="s">
        <v>8219</v>
      </c>
      <c r="B182">
        <v>34</v>
      </c>
      <c r="D182" t="s">
        <v>8221</v>
      </c>
      <c r="E182">
        <v>0</v>
      </c>
    </row>
    <row r="183" spans="1:5" x14ac:dyDescent="0.2">
      <c r="A183" t="s">
        <v>8219</v>
      </c>
      <c r="B183">
        <v>66</v>
      </c>
      <c r="D183" t="s">
        <v>8221</v>
      </c>
      <c r="E183">
        <v>20</v>
      </c>
    </row>
    <row r="184" spans="1:5" x14ac:dyDescent="0.2">
      <c r="A184" t="s">
        <v>8219</v>
      </c>
      <c r="B184">
        <v>50</v>
      </c>
      <c r="D184" t="s">
        <v>8221</v>
      </c>
      <c r="E184">
        <v>30</v>
      </c>
    </row>
    <row r="185" spans="1:5" x14ac:dyDescent="0.2">
      <c r="A185" t="s">
        <v>8219</v>
      </c>
      <c r="B185">
        <v>159</v>
      </c>
      <c r="D185" t="s">
        <v>8221</v>
      </c>
      <c r="E185">
        <v>6</v>
      </c>
    </row>
    <row r="186" spans="1:5" x14ac:dyDescent="0.2">
      <c r="A186" t="s">
        <v>8219</v>
      </c>
      <c r="B186">
        <v>182</v>
      </c>
      <c r="D186" t="s">
        <v>8221</v>
      </c>
      <c r="E186">
        <v>15</v>
      </c>
    </row>
    <row r="187" spans="1:5" x14ac:dyDescent="0.2">
      <c r="A187" t="s">
        <v>8219</v>
      </c>
      <c r="B187">
        <v>206</v>
      </c>
      <c r="D187" t="s">
        <v>8221</v>
      </c>
      <c r="E187">
        <v>5</v>
      </c>
    </row>
    <row r="188" spans="1:5" x14ac:dyDescent="0.2">
      <c r="A188" t="s">
        <v>8219</v>
      </c>
      <c r="B188">
        <v>169</v>
      </c>
      <c r="D188" t="s">
        <v>8221</v>
      </c>
      <c r="E188">
        <v>0</v>
      </c>
    </row>
    <row r="189" spans="1:5" x14ac:dyDescent="0.2">
      <c r="A189" t="s">
        <v>8219</v>
      </c>
      <c r="B189">
        <v>31</v>
      </c>
      <c r="D189" t="s">
        <v>8221</v>
      </c>
      <c r="E189">
        <v>0</v>
      </c>
    </row>
    <row r="190" spans="1:5" x14ac:dyDescent="0.2">
      <c r="A190" t="s">
        <v>8219</v>
      </c>
      <c r="B190">
        <v>28</v>
      </c>
      <c r="D190" t="s">
        <v>8221</v>
      </c>
      <c r="E190">
        <v>28</v>
      </c>
    </row>
    <row r="191" spans="1:5" x14ac:dyDescent="0.2">
      <c r="A191" t="s">
        <v>8219</v>
      </c>
      <c r="B191">
        <v>54</v>
      </c>
      <c r="D191" t="s">
        <v>8221</v>
      </c>
      <c r="E191">
        <v>0</v>
      </c>
    </row>
    <row r="192" spans="1:5" x14ac:dyDescent="0.2">
      <c r="A192" t="s">
        <v>8219</v>
      </c>
      <c r="B192">
        <v>467</v>
      </c>
      <c r="D192" t="s">
        <v>8221</v>
      </c>
      <c r="E192">
        <v>5</v>
      </c>
    </row>
    <row r="193" spans="1:5" x14ac:dyDescent="0.2">
      <c r="A193" t="s">
        <v>8219</v>
      </c>
      <c r="B193">
        <v>389</v>
      </c>
      <c r="D193" t="s">
        <v>8221</v>
      </c>
      <c r="E193">
        <v>7</v>
      </c>
    </row>
    <row r="194" spans="1:5" x14ac:dyDescent="0.2">
      <c r="A194" t="s">
        <v>8219</v>
      </c>
      <c r="B194">
        <v>68</v>
      </c>
      <c r="D194" t="s">
        <v>8221</v>
      </c>
      <c r="E194">
        <v>30</v>
      </c>
    </row>
    <row r="195" spans="1:5" x14ac:dyDescent="0.2">
      <c r="A195" t="s">
        <v>8219</v>
      </c>
      <c r="B195">
        <v>413</v>
      </c>
      <c r="D195" t="s">
        <v>8221</v>
      </c>
      <c r="E195">
        <v>2</v>
      </c>
    </row>
    <row r="196" spans="1:5" x14ac:dyDescent="0.2">
      <c r="A196" t="s">
        <v>8219</v>
      </c>
      <c r="B196">
        <v>190</v>
      </c>
      <c r="D196" t="s">
        <v>8221</v>
      </c>
      <c r="E196">
        <v>30</v>
      </c>
    </row>
    <row r="197" spans="1:5" x14ac:dyDescent="0.2">
      <c r="A197" t="s">
        <v>8219</v>
      </c>
      <c r="B197">
        <v>189</v>
      </c>
      <c r="D197" t="s">
        <v>8221</v>
      </c>
      <c r="E197">
        <v>2</v>
      </c>
    </row>
    <row r="198" spans="1:5" x14ac:dyDescent="0.2">
      <c r="A198" t="s">
        <v>8219</v>
      </c>
      <c r="B198">
        <v>130</v>
      </c>
      <c r="D198" t="s">
        <v>8221</v>
      </c>
      <c r="E198">
        <v>0</v>
      </c>
    </row>
    <row r="199" spans="1:5" x14ac:dyDescent="0.2">
      <c r="A199" t="s">
        <v>8219</v>
      </c>
      <c r="B199">
        <v>74</v>
      </c>
      <c r="D199" t="s">
        <v>8221</v>
      </c>
      <c r="E199">
        <v>2</v>
      </c>
    </row>
    <row r="200" spans="1:5" x14ac:dyDescent="0.2">
      <c r="A200" t="s">
        <v>8219</v>
      </c>
      <c r="B200">
        <v>274</v>
      </c>
      <c r="D200" t="s">
        <v>8221</v>
      </c>
      <c r="E200">
        <v>1</v>
      </c>
    </row>
    <row r="201" spans="1:5" x14ac:dyDescent="0.2">
      <c r="A201" t="s">
        <v>8219</v>
      </c>
      <c r="B201">
        <v>22</v>
      </c>
      <c r="D201" t="s">
        <v>8221</v>
      </c>
      <c r="E201">
        <v>2</v>
      </c>
    </row>
    <row r="202" spans="1:5" x14ac:dyDescent="0.2">
      <c r="A202" t="s">
        <v>8219</v>
      </c>
      <c r="B202">
        <v>31</v>
      </c>
      <c r="D202" t="s">
        <v>8221</v>
      </c>
      <c r="E202">
        <v>14</v>
      </c>
    </row>
    <row r="203" spans="1:5" x14ac:dyDescent="0.2">
      <c r="A203" t="s">
        <v>8219</v>
      </c>
      <c r="B203">
        <v>63</v>
      </c>
      <c r="D203" t="s">
        <v>8221</v>
      </c>
      <c r="E203">
        <v>31</v>
      </c>
    </row>
    <row r="204" spans="1:5" x14ac:dyDescent="0.2">
      <c r="A204" t="s">
        <v>8219</v>
      </c>
      <c r="B204">
        <v>20</v>
      </c>
      <c r="D204" t="s">
        <v>8221</v>
      </c>
      <c r="E204">
        <v>16</v>
      </c>
    </row>
    <row r="205" spans="1:5" x14ac:dyDescent="0.2">
      <c r="A205" t="s">
        <v>8219</v>
      </c>
      <c r="B205">
        <v>25</v>
      </c>
      <c r="D205" t="s">
        <v>8221</v>
      </c>
      <c r="E205">
        <v>12</v>
      </c>
    </row>
    <row r="206" spans="1:5" x14ac:dyDescent="0.2">
      <c r="A206" t="s">
        <v>8219</v>
      </c>
      <c r="B206">
        <v>61</v>
      </c>
      <c r="D206" t="s">
        <v>8221</v>
      </c>
      <c r="E206">
        <v>96</v>
      </c>
    </row>
    <row r="207" spans="1:5" x14ac:dyDescent="0.2">
      <c r="A207" t="s">
        <v>8219</v>
      </c>
      <c r="B207">
        <v>52</v>
      </c>
      <c r="D207" t="s">
        <v>8221</v>
      </c>
      <c r="E207">
        <v>16</v>
      </c>
    </row>
    <row r="208" spans="1:5" x14ac:dyDescent="0.2">
      <c r="A208" t="s">
        <v>8219</v>
      </c>
      <c r="B208">
        <v>86</v>
      </c>
      <c r="D208" t="s">
        <v>8221</v>
      </c>
      <c r="E208">
        <v>5</v>
      </c>
    </row>
    <row r="209" spans="1:5" x14ac:dyDescent="0.2">
      <c r="A209" t="s">
        <v>8219</v>
      </c>
      <c r="B209">
        <v>42</v>
      </c>
      <c r="D209" t="s">
        <v>8221</v>
      </c>
      <c r="E209">
        <v>0</v>
      </c>
    </row>
    <row r="210" spans="1:5" x14ac:dyDescent="0.2">
      <c r="A210" t="s">
        <v>8219</v>
      </c>
      <c r="B210">
        <v>52</v>
      </c>
      <c r="D210" t="s">
        <v>8221</v>
      </c>
      <c r="E210">
        <v>8</v>
      </c>
    </row>
    <row r="211" spans="1:5" x14ac:dyDescent="0.2">
      <c r="A211" t="s">
        <v>8219</v>
      </c>
      <c r="B211">
        <v>120</v>
      </c>
      <c r="D211" t="s">
        <v>8221</v>
      </c>
      <c r="E211">
        <v>7</v>
      </c>
    </row>
    <row r="212" spans="1:5" x14ac:dyDescent="0.2">
      <c r="A212" t="s">
        <v>8219</v>
      </c>
      <c r="B212">
        <v>22</v>
      </c>
      <c r="D212" t="s">
        <v>8221</v>
      </c>
      <c r="E212">
        <v>24</v>
      </c>
    </row>
    <row r="213" spans="1:5" x14ac:dyDescent="0.2">
      <c r="A213" t="s">
        <v>8219</v>
      </c>
      <c r="B213">
        <v>64</v>
      </c>
      <c r="D213" t="s">
        <v>8221</v>
      </c>
      <c r="E213">
        <v>121</v>
      </c>
    </row>
    <row r="214" spans="1:5" x14ac:dyDescent="0.2">
      <c r="A214" t="s">
        <v>8219</v>
      </c>
      <c r="B214">
        <v>23</v>
      </c>
      <c r="D214" t="s">
        <v>8221</v>
      </c>
      <c r="E214">
        <v>196</v>
      </c>
    </row>
    <row r="215" spans="1:5" x14ac:dyDescent="0.2">
      <c r="A215" t="s">
        <v>8219</v>
      </c>
      <c r="B215">
        <v>238</v>
      </c>
      <c r="D215" t="s">
        <v>8221</v>
      </c>
      <c r="E215">
        <v>5</v>
      </c>
    </row>
    <row r="216" spans="1:5" x14ac:dyDescent="0.2">
      <c r="A216" t="s">
        <v>8219</v>
      </c>
      <c r="B216">
        <v>33</v>
      </c>
      <c r="D216" t="s">
        <v>8221</v>
      </c>
      <c r="E216">
        <v>73</v>
      </c>
    </row>
    <row r="217" spans="1:5" x14ac:dyDescent="0.2">
      <c r="A217" t="s">
        <v>8219</v>
      </c>
      <c r="B217">
        <v>32</v>
      </c>
      <c r="D217" t="s">
        <v>8221</v>
      </c>
      <c r="E217">
        <v>93</v>
      </c>
    </row>
    <row r="218" spans="1:5" x14ac:dyDescent="0.2">
      <c r="A218" t="s">
        <v>8219</v>
      </c>
      <c r="B218">
        <v>24</v>
      </c>
      <c r="D218" t="s">
        <v>8221</v>
      </c>
      <c r="E218">
        <v>17</v>
      </c>
    </row>
    <row r="219" spans="1:5" x14ac:dyDescent="0.2">
      <c r="A219" t="s">
        <v>8219</v>
      </c>
      <c r="B219">
        <v>29</v>
      </c>
      <c r="D219" t="s">
        <v>8221</v>
      </c>
      <c r="E219">
        <v>7</v>
      </c>
    </row>
    <row r="220" spans="1:5" x14ac:dyDescent="0.2">
      <c r="A220" t="s">
        <v>8219</v>
      </c>
      <c r="B220">
        <v>50</v>
      </c>
      <c r="D220" t="s">
        <v>8221</v>
      </c>
      <c r="E220">
        <v>17</v>
      </c>
    </row>
    <row r="221" spans="1:5" x14ac:dyDescent="0.2">
      <c r="A221" t="s">
        <v>8219</v>
      </c>
      <c r="B221">
        <v>108</v>
      </c>
      <c r="D221" t="s">
        <v>8221</v>
      </c>
      <c r="E221">
        <v>171</v>
      </c>
    </row>
    <row r="222" spans="1:5" x14ac:dyDescent="0.2">
      <c r="A222" t="s">
        <v>8219</v>
      </c>
      <c r="B222">
        <v>139</v>
      </c>
      <c r="D222" t="s">
        <v>8221</v>
      </c>
      <c r="E222">
        <v>188</v>
      </c>
    </row>
    <row r="223" spans="1:5" x14ac:dyDescent="0.2">
      <c r="A223" t="s">
        <v>8219</v>
      </c>
      <c r="B223">
        <v>7</v>
      </c>
      <c r="D223" t="s">
        <v>8221</v>
      </c>
      <c r="E223">
        <v>110</v>
      </c>
    </row>
    <row r="224" spans="1:5" x14ac:dyDescent="0.2">
      <c r="A224" t="s">
        <v>8219</v>
      </c>
      <c r="B224">
        <v>149</v>
      </c>
      <c r="D224" t="s">
        <v>8221</v>
      </c>
      <c r="E224">
        <v>37</v>
      </c>
    </row>
    <row r="225" spans="1:5" x14ac:dyDescent="0.2">
      <c r="A225" t="s">
        <v>8219</v>
      </c>
      <c r="B225">
        <v>31</v>
      </c>
      <c r="D225" t="s">
        <v>8221</v>
      </c>
      <c r="E225">
        <v>9</v>
      </c>
    </row>
    <row r="226" spans="1:5" x14ac:dyDescent="0.2">
      <c r="A226" t="s">
        <v>8219</v>
      </c>
      <c r="B226">
        <v>26</v>
      </c>
      <c r="D226" t="s">
        <v>8221</v>
      </c>
      <c r="E226">
        <v>29</v>
      </c>
    </row>
    <row r="227" spans="1:5" x14ac:dyDescent="0.2">
      <c r="A227" t="s">
        <v>8219</v>
      </c>
      <c r="B227">
        <v>172</v>
      </c>
      <c r="D227" t="s">
        <v>8221</v>
      </c>
      <c r="E227">
        <v>6</v>
      </c>
    </row>
    <row r="228" spans="1:5" x14ac:dyDescent="0.2">
      <c r="A228" t="s">
        <v>8219</v>
      </c>
      <c r="B228">
        <v>78</v>
      </c>
      <c r="D228" t="s">
        <v>8221</v>
      </c>
      <c r="E228">
        <v>30</v>
      </c>
    </row>
    <row r="229" spans="1:5" x14ac:dyDescent="0.2">
      <c r="A229" t="s">
        <v>8219</v>
      </c>
      <c r="B229">
        <v>120</v>
      </c>
      <c r="D229" t="s">
        <v>8221</v>
      </c>
      <c r="E229">
        <v>81</v>
      </c>
    </row>
    <row r="230" spans="1:5" x14ac:dyDescent="0.2">
      <c r="A230" t="s">
        <v>8219</v>
      </c>
      <c r="B230">
        <v>227</v>
      </c>
      <c r="D230" t="s">
        <v>8221</v>
      </c>
      <c r="E230">
        <v>4</v>
      </c>
    </row>
    <row r="231" spans="1:5" x14ac:dyDescent="0.2">
      <c r="A231" t="s">
        <v>8219</v>
      </c>
      <c r="B231">
        <v>42</v>
      </c>
      <c r="D231" t="s">
        <v>8221</v>
      </c>
      <c r="E231">
        <v>11</v>
      </c>
    </row>
    <row r="232" spans="1:5" x14ac:dyDescent="0.2">
      <c r="A232" t="s">
        <v>8219</v>
      </c>
      <c r="B232">
        <v>64</v>
      </c>
      <c r="D232" t="s">
        <v>8221</v>
      </c>
      <c r="E232">
        <v>14</v>
      </c>
    </row>
    <row r="233" spans="1:5" x14ac:dyDescent="0.2">
      <c r="A233" t="s">
        <v>8219</v>
      </c>
      <c r="B233">
        <v>121</v>
      </c>
      <c r="D233" t="s">
        <v>8221</v>
      </c>
      <c r="E233">
        <v>5</v>
      </c>
    </row>
    <row r="234" spans="1:5" x14ac:dyDescent="0.2">
      <c r="A234" t="s">
        <v>8219</v>
      </c>
      <c r="B234">
        <v>87</v>
      </c>
      <c r="D234" t="s">
        <v>8221</v>
      </c>
      <c r="E234">
        <v>45</v>
      </c>
    </row>
    <row r="235" spans="1:5" x14ac:dyDescent="0.2">
      <c r="A235" t="s">
        <v>8219</v>
      </c>
      <c r="B235">
        <v>65</v>
      </c>
      <c r="D235" t="s">
        <v>8221</v>
      </c>
      <c r="E235">
        <v>8</v>
      </c>
    </row>
    <row r="236" spans="1:5" x14ac:dyDescent="0.2">
      <c r="A236" t="s">
        <v>8219</v>
      </c>
      <c r="B236">
        <v>49</v>
      </c>
      <c r="D236" t="s">
        <v>8221</v>
      </c>
      <c r="E236">
        <v>3</v>
      </c>
    </row>
    <row r="237" spans="1:5" x14ac:dyDescent="0.2">
      <c r="A237" t="s">
        <v>8219</v>
      </c>
      <c r="B237">
        <v>19</v>
      </c>
      <c r="D237" t="s">
        <v>8221</v>
      </c>
      <c r="E237">
        <v>24</v>
      </c>
    </row>
    <row r="238" spans="1:5" x14ac:dyDescent="0.2">
      <c r="A238" t="s">
        <v>8219</v>
      </c>
      <c r="B238">
        <v>81</v>
      </c>
      <c r="D238" t="s">
        <v>8221</v>
      </c>
      <c r="E238">
        <v>18</v>
      </c>
    </row>
    <row r="239" spans="1:5" x14ac:dyDescent="0.2">
      <c r="A239" t="s">
        <v>8219</v>
      </c>
      <c r="B239">
        <v>264</v>
      </c>
      <c r="D239" t="s">
        <v>8221</v>
      </c>
      <c r="E239">
        <v>12</v>
      </c>
    </row>
    <row r="240" spans="1:5" x14ac:dyDescent="0.2">
      <c r="A240" t="s">
        <v>8219</v>
      </c>
      <c r="B240">
        <v>25</v>
      </c>
      <c r="D240" t="s">
        <v>8221</v>
      </c>
      <c r="E240">
        <v>123</v>
      </c>
    </row>
    <row r="241" spans="1:5" x14ac:dyDescent="0.2">
      <c r="A241" t="s">
        <v>8219</v>
      </c>
      <c r="B241">
        <v>5</v>
      </c>
      <c r="D241" t="s">
        <v>8221</v>
      </c>
      <c r="E241">
        <v>96</v>
      </c>
    </row>
    <row r="242" spans="1:5" x14ac:dyDescent="0.2">
      <c r="A242" t="s">
        <v>8219</v>
      </c>
      <c r="B242">
        <v>885</v>
      </c>
      <c r="D242" t="s">
        <v>8221</v>
      </c>
      <c r="E242">
        <v>37</v>
      </c>
    </row>
    <row r="243" spans="1:5" x14ac:dyDescent="0.2">
      <c r="A243" t="s">
        <v>8219</v>
      </c>
      <c r="B243">
        <v>329</v>
      </c>
      <c r="D243" t="s">
        <v>8221</v>
      </c>
      <c r="E243">
        <v>20</v>
      </c>
    </row>
    <row r="244" spans="1:5" x14ac:dyDescent="0.2">
      <c r="A244" t="s">
        <v>8219</v>
      </c>
      <c r="B244">
        <v>71</v>
      </c>
      <c r="D244" t="s">
        <v>8221</v>
      </c>
      <c r="E244">
        <v>7</v>
      </c>
    </row>
    <row r="245" spans="1:5" x14ac:dyDescent="0.2">
      <c r="A245" t="s">
        <v>8219</v>
      </c>
      <c r="B245">
        <v>269</v>
      </c>
      <c r="D245" t="s">
        <v>8221</v>
      </c>
      <c r="E245">
        <v>0</v>
      </c>
    </row>
    <row r="246" spans="1:5" x14ac:dyDescent="0.2">
      <c r="A246" t="s">
        <v>8219</v>
      </c>
      <c r="B246">
        <v>345</v>
      </c>
      <c r="D246" t="s">
        <v>8221</v>
      </c>
      <c r="E246">
        <v>21</v>
      </c>
    </row>
    <row r="247" spans="1:5" x14ac:dyDescent="0.2">
      <c r="A247" t="s">
        <v>8219</v>
      </c>
      <c r="B247">
        <v>43</v>
      </c>
      <c r="D247" t="s">
        <v>8221</v>
      </c>
      <c r="E247">
        <v>3</v>
      </c>
    </row>
    <row r="248" spans="1:5" x14ac:dyDescent="0.2">
      <c r="A248" t="s">
        <v>8219</v>
      </c>
      <c r="B248">
        <v>33</v>
      </c>
      <c r="D248" t="s">
        <v>8221</v>
      </c>
      <c r="E248">
        <v>11</v>
      </c>
    </row>
    <row r="249" spans="1:5" x14ac:dyDescent="0.2">
      <c r="A249" t="s">
        <v>8219</v>
      </c>
      <c r="B249">
        <v>211</v>
      </c>
      <c r="D249" t="s">
        <v>8221</v>
      </c>
      <c r="E249">
        <v>1</v>
      </c>
    </row>
    <row r="250" spans="1:5" x14ac:dyDescent="0.2">
      <c r="A250" t="s">
        <v>8219</v>
      </c>
      <c r="B250">
        <v>196</v>
      </c>
      <c r="D250" t="s">
        <v>8221</v>
      </c>
      <c r="E250">
        <v>312</v>
      </c>
    </row>
    <row r="251" spans="1:5" x14ac:dyDescent="0.2">
      <c r="A251" t="s">
        <v>8219</v>
      </c>
      <c r="B251">
        <v>405</v>
      </c>
      <c r="D251" t="s">
        <v>8221</v>
      </c>
      <c r="E251">
        <v>1</v>
      </c>
    </row>
    <row r="252" spans="1:5" x14ac:dyDescent="0.2">
      <c r="A252" t="s">
        <v>8219</v>
      </c>
      <c r="B252">
        <v>206</v>
      </c>
      <c r="D252" t="s">
        <v>8221</v>
      </c>
      <c r="E252">
        <v>3</v>
      </c>
    </row>
    <row r="253" spans="1:5" x14ac:dyDescent="0.2">
      <c r="A253" t="s">
        <v>8219</v>
      </c>
      <c r="B253">
        <v>335</v>
      </c>
      <c r="D253" t="s">
        <v>8221</v>
      </c>
      <c r="E253">
        <v>4</v>
      </c>
    </row>
    <row r="254" spans="1:5" x14ac:dyDescent="0.2">
      <c r="A254" t="s">
        <v>8219</v>
      </c>
      <c r="B254">
        <v>215</v>
      </c>
      <c r="D254" t="s">
        <v>8221</v>
      </c>
      <c r="E254">
        <v>10</v>
      </c>
    </row>
    <row r="255" spans="1:5" x14ac:dyDescent="0.2">
      <c r="A255" t="s">
        <v>8219</v>
      </c>
      <c r="B255">
        <v>176</v>
      </c>
      <c r="D255" t="s">
        <v>8221</v>
      </c>
      <c r="E255">
        <v>8</v>
      </c>
    </row>
    <row r="256" spans="1:5" x14ac:dyDescent="0.2">
      <c r="A256" t="s">
        <v>8219</v>
      </c>
      <c r="B256">
        <v>555</v>
      </c>
      <c r="D256" t="s">
        <v>8221</v>
      </c>
      <c r="E256">
        <v>3</v>
      </c>
    </row>
    <row r="257" spans="1:5" x14ac:dyDescent="0.2">
      <c r="A257" t="s">
        <v>8219</v>
      </c>
      <c r="B257">
        <v>116</v>
      </c>
      <c r="D257" t="s">
        <v>8221</v>
      </c>
      <c r="E257">
        <v>1</v>
      </c>
    </row>
    <row r="258" spans="1:5" x14ac:dyDescent="0.2">
      <c r="A258" t="s">
        <v>8219</v>
      </c>
      <c r="B258">
        <v>615</v>
      </c>
      <c r="D258" t="s">
        <v>8221</v>
      </c>
      <c r="E258">
        <v>0</v>
      </c>
    </row>
    <row r="259" spans="1:5" x14ac:dyDescent="0.2">
      <c r="A259" t="s">
        <v>8219</v>
      </c>
      <c r="B259">
        <v>236</v>
      </c>
      <c r="D259" t="s">
        <v>8221</v>
      </c>
      <c r="E259">
        <v>5</v>
      </c>
    </row>
    <row r="260" spans="1:5" x14ac:dyDescent="0.2">
      <c r="A260" t="s">
        <v>8219</v>
      </c>
      <c r="B260">
        <v>145</v>
      </c>
      <c r="D260" t="s">
        <v>8221</v>
      </c>
      <c r="E260">
        <v>0</v>
      </c>
    </row>
    <row r="261" spans="1:5" x14ac:dyDescent="0.2">
      <c r="A261" t="s">
        <v>8219</v>
      </c>
      <c r="B261">
        <v>167</v>
      </c>
      <c r="D261" t="s">
        <v>8221</v>
      </c>
      <c r="E261">
        <v>3</v>
      </c>
    </row>
    <row r="262" spans="1:5" x14ac:dyDescent="0.2">
      <c r="A262" t="s">
        <v>8219</v>
      </c>
      <c r="B262">
        <v>235</v>
      </c>
      <c r="D262" t="s">
        <v>8221</v>
      </c>
      <c r="E262">
        <v>7</v>
      </c>
    </row>
    <row r="263" spans="1:5" x14ac:dyDescent="0.2">
      <c r="A263" t="s">
        <v>8219</v>
      </c>
      <c r="B263">
        <v>452</v>
      </c>
      <c r="D263" t="s">
        <v>8221</v>
      </c>
      <c r="E263">
        <v>0</v>
      </c>
    </row>
    <row r="264" spans="1:5" x14ac:dyDescent="0.2">
      <c r="A264" t="s">
        <v>8219</v>
      </c>
      <c r="B264">
        <v>241</v>
      </c>
      <c r="D264" t="s">
        <v>8221</v>
      </c>
      <c r="E264">
        <v>2</v>
      </c>
    </row>
    <row r="265" spans="1:5" x14ac:dyDescent="0.2">
      <c r="A265" t="s">
        <v>8219</v>
      </c>
      <c r="B265">
        <v>28</v>
      </c>
      <c r="D265" t="s">
        <v>8221</v>
      </c>
      <c r="E265">
        <v>23</v>
      </c>
    </row>
    <row r="266" spans="1:5" x14ac:dyDescent="0.2">
      <c r="A266" t="s">
        <v>8219</v>
      </c>
      <c r="B266">
        <v>140</v>
      </c>
      <c r="D266" t="s">
        <v>8221</v>
      </c>
      <c r="E266">
        <v>1</v>
      </c>
    </row>
    <row r="267" spans="1:5" x14ac:dyDescent="0.2">
      <c r="A267" t="s">
        <v>8219</v>
      </c>
      <c r="B267">
        <v>280</v>
      </c>
      <c r="D267" t="s">
        <v>8221</v>
      </c>
      <c r="E267">
        <v>2</v>
      </c>
    </row>
    <row r="268" spans="1:5" x14ac:dyDescent="0.2">
      <c r="A268" t="s">
        <v>8219</v>
      </c>
      <c r="B268">
        <v>70</v>
      </c>
      <c r="D268" t="s">
        <v>8221</v>
      </c>
      <c r="E268">
        <v>3</v>
      </c>
    </row>
    <row r="269" spans="1:5" x14ac:dyDescent="0.2">
      <c r="A269" t="s">
        <v>8219</v>
      </c>
      <c r="B269">
        <v>160</v>
      </c>
      <c r="D269" t="s">
        <v>8221</v>
      </c>
      <c r="E269">
        <v>0</v>
      </c>
    </row>
    <row r="270" spans="1:5" x14ac:dyDescent="0.2">
      <c r="A270" t="s">
        <v>8219</v>
      </c>
      <c r="B270">
        <v>141</v>
      </c>
      <c r="D270" t="s">
        <v>8221</v>
      </c>
      <c r="E270">
        <v>13</v>
      </c>
    </row>
    <row r="271" spans="1:5" x14ac:dyDescent="0.2">
      <c r="A271" t="s">
        <v>8219</v>
      </c>
      <c r="B271">
        <v>874</v>
      </c>
      <c r="D271" t="s">
        <v>8221</v>
      </c>
      <c r="E271">
        <v>1</v>
      </c>
    </row>
    <row r="272" spans="1:5" x14ac:dyDescent="0.2">
      <c r="A272" t="s">
        <v>8219</v>
      </c>
      <c r="B272">
        <v>73</v>
      </c>
      <c r="D272" t="s">
        <v>8221</v>
      </c>
      <c r="E272">
        <v>1</v>
      </c>
    </row>
    <row r="273" spans="1:5" x14ac:dyDescent="0.2">
      <c r="A273" t="s">
        <v>8219</v>
      </c>
      <c r="B273">
        <v>294</v>
      </c>
      <c r="D273" t="s">
        <v>8221</v>
      </c>
      <c r="E273">
        <v>1</v>
      </c>
    </row>
    <row r="274" spans="1:5" x14ac:dyDescent="0.2">
      <c r="A274" t="s">
        <v>8219</v>
      </c>
      <c r="B274">
        <v>740</v>
      </c>
      <c r="D274" t="s">
        <v>8221</v>
      </c>
      <c r="E274">
        <v>6</v>
      </c>
    </row>
    <row r="275" spans="1:5" x14ac:dyDescent="0.2">
      <c r="A275" t="s">
        <v>8219</v>
      </c>
      <c r="B275">
        <v>369</v>
      </c>
      <c r="D275" t="s">
        <v>8221</v>
      </c>
      <c r="E275">
        <v>39</v>
      </c>
    </row>
    <row r="276" spans="1:5" x14ac:dyDescent="0.2">
      <c r="A276" t="s">
        <v>8219</v>
      </c>
      <c r="B276">
        <v>110</v>
      </c>
      <c r="D276" t="s">
        <v>8221</v>
      </c>
      <c r="E276">
        <v>4</v>
      </c>
    </row>
    <row r="277" spans="1:5" x14ac:dyDescent="0.2">
      <c r="A277" t="s">
        <v>8219</v>
      </c>
      <c r="B277">
        <v>455</v>
      </c>
      <c r="D277" t="s">
        <v>8221</v>
      </c>
      <c r="E277">
        <v>1</v>
      </c>
    </row>
    <row r="278" spans="1:5" x14ac:dyDescent="0.2">
      <c r="A278" t="s">
        <v>8219</v>
      </c>
      <c r="B278">
        <v>224</v>
      </c>
      <c r="D278" t="s">
        <v>8221</v>
      </c>
      <c r="E278">
        <v>0</v>
      </c>
    </row>
    <row r="279" spans="1:5" x14ac:dyDescent="0.2">
      <c r="A279" t="s">
        <v>8219</v>
      </c>
      <c r="B279">
        <v>46</v>
      </c>
      <c r="D279" t="s">
        <v>8221</v>
      </c>
      <c r="E279">
        <v>0</v>
      </c>
    </row>
    <row r="280" spans="1:5" x14ac:dyDescent="0.2">
      <c r="A280" t="s">
        <v>8219</v>
      </c>
      <c r="B280">
        <v>284</v>
      </c>
      <c r="D280" t="s">
        <v>8221</v>
      </c>
      <c r="E280">
        <v>0</v>
      </c>
    </row>
    <row r="281" spans="1:5" x14ac:dyDescent="0.2">
      <c r="A281" t="s">
        <v>8219</v>
      </c>
      <c r="B281">
        <v>98</v>
      </c>
      <c r="D281" t="s">
        <v>8221</v>
      </c>
      <c r="E281">
        <v>8</v>
      </c>
    </row>
    <row r="282" spans="1:5" x14ac:dyDescent="0.2">
      <c r="A282" t="s">
        <v>8219</v>
      </c>
      <c r="B282">
        <v>56</v>
      </c>
      <c r="D282" t="s">
        <v>8221</v>
      </c>
      <c r="E282">
        <v>0</v>
      </c>
    </row>
    <row r="283" spans="1:5" x14ac:dyDescent="0.2">
      <c r="A283" t="s">
        <v>8219</v>
      </c>
      <c r="B283">
        <v>32</v>
      </c>
      <c r="D283" t="s">
        <v>8221</v>
      </c>
      <c r="E283">
        <v>1</v>
      </c>
    </row>
    <row r="284" spans="1:5" x14ac:dyDescent="0.2">
      <c r="A284" t="s">
        <v>8219</v>
      </c>
      <c r="B284">
        <v>30</v>
      </c>
      <c r="D284" t="s">
        <v>8221</v>
      </c>
      <c r="E284">
        <v>12</v>
      </c>
    </row>
    <row r="285" spans="1:5" x14ac:dyDescent="0.2">
      <c r="A285" t="s">
        <v>8219</v>
      </c>
      <c r="B285">
        <v>70</v>
      </c>
      <c r="D285" t="s">
        <v>8221</v>
      </c>
      <c r="E285">
        <v>0</v>
      </c>
    </row>
    <row r="286" spans="1:5" x14ac:dyDescent="0.2">
      <c r="A286" t="s">
        <v>8219</v>
      </c>
      <c r="B286">
        <v>44</v>
      </c>
      <c r="D286" t="s">
        <v>8221</v>
      </c>
      <c r="E286">
        <v>3</v>
      </c>
    </row>
    <row r="287" spans="1:5" x14ac:dyDescent="0.2">
      <c r="A287" t="s">
        <v>8219</v>
      </c>
      <c r="B287">
        <v>92</v>
      </c>
      <c r="D287" t="s">
        <v>8221</v>
      </c>
      <c r="E287">
        <v>2</v>
      </c>
    </row>
    <row r="288" spans="1:5" x14ac:dyDescent="0.2">
      <c r="A288" t="s">
        <v>8219</v>
      </c>
      <c r="B288">
        <v>205</v>
      </c>
      <c r="D288" t="s">
        <v>8221</v>
      </c>
      <c r="E288">
        <v>6</v>
      </c>
    </row>
    <row r="289" spans="1:5" x14ac:dyDescent="0.2">
      <c r="A289" t="s">
        <v>8219</v>
      </c>
      <c r="B289">
        <v>23</v>
      </c>
      <c r="D289" t="s">
        <v>8221</v>
      </c>
      <c r="E289">
        <v>0</v>
      </c>
    </row>
    <row r="290" spans="1:5" x14ac:dyDescent="0.2">
      <c r="A290" t="s">
        <v>8219</v>
      </c>
      <c r="B290">
        <v>4</v>
      </c>
      <c r="D290" t="s">
        <v>8221</v>
      </c>
      <c r="E290">
        <v>15</v>
      </c>
    </row>
    <row r="291" spans="1:5" x14ac:dyDescent="0.2">
      <c r="A291" t="s">
        <v>8219</v>
      </c>
      <c r="B291">
        <v>112</v>
      </c>
      <c r="D291" t="s">
        <v>8221</v>
      </c>
      <c r="E291">
        <v>1</v>
      </c>
    </row>
    <row r="292" spans="1:5" x14ac:dyDescent="0.2">
      <c r="A292" t="s">
        <v>8219</v>
      </c>
      <c r="B292">
        <v>27</v>
      </c>
      <c r="D292" t="s">
        <v>8221</v>
      </c>
      <c r="E292">
        <v>3</v>
      </c>
    </row>
    <row r="293" spans="1:5" x14ac:dyDescent="0.2">
      <c r="A293" t="s">
        <v>8219</v>
      </c>
      <c r="B293">
        <v>11</v>
      </c>
      <c r="D293" t="s">
        <v>8221</v>
      </c>
      <c r="E293">
        <v>8</v>
      </c>
    </row>
    <row r="294" spans="1:5" x14ac:dyDescent="0.2">
      <c r="A294" t="s">
        <v>8219</v>
      </c>
      <c r="B294">
        <v>26</v>
      </c>
      <c r="D294" t="s">
        <v>8221</v>
      </c>
      <c r="E294">
        <v>0</v>
      </c>
    </row>
    <row r="295" spans="1:5" x14ac:dyDescent="0.2">
      <c r="A295" t="s">
        <v>8219</v>
      </c>
      <c r="B295">
        <v>77</v>
      </c>
      <c r="D295" t="s">
        <v>8221</v>
      </c>
      <c r="E295">
        <v>3</v>
      </c>
    </row>
    <row r="296" spans="1:5" x14ac:dyDescent="0.2">
      <c r="A296" t="s">
        <v>8219</v>
      </c>
      <c r="B296">
        <v>136</v>
      </c>
      <c r="D296" t="s">
        <v>8221</v>
      </c>
      <c r="E296">
        <v>3</v>
      </c>
    </row>
    <row r="297" spans="1:5" x14ac:dyDescent="0.2">
      <c r="A297" t="s">
        <v>8219</v>
      </c>
      <c r="B297">
        <v>157</v>
      </c>
      <c r="D297" t="s">
        <v>8221</v>
      </c>
      <c r="E297">
        <v>0</v>
      </c>
    </row>
    <row r="298" spans="1:5" x14ac:dyDescent="0.2">
      <c r="A298" t="s">
        <v>8219</v>
      </c>
      <c r="B298">
        <v>158</v>
      </c>
      <c r="D298" t="s">
        <v>8221</v>
      </c>
      <c r="E298">
        <v>19</v>
      </c>
    </row>
    <row r="299" spans="1:5" x14ac:dyDescent="0.2">
      <c r="A299" t="s">
        <v>8219</v>
      </c>
      <c r="B299">
        <v>27</v>
      </c>
      <c r="D299" t="s">
        <v>8221</v>
      </c>
      <c r="E299">
        <v>0</v>
      </c>
    </row>
    <row r="300" spans="1:5" x14ac:dyDescent="0.2">
      <c r="A300" t="s">
        <v>8219</v>
      </c>
      <c r="B300">
        <v>23</v>
      </c>
      <c r="D300" t="s">
        <v>8221</v>
      </c>
      <c r="E300">
        <v>2</v>
      </c>
    </row>
    <row r="301" spans="1:5" x14ac:dyDescent="0.2">
      <c r="A301" t="s">
        <v>8219</v>
      </c>
      <c r="B301">
        <v>17</v>
      </c>
      <c r="D301" t="s">
        <v>8221</v>
      </c>
      <c r="E301">
        <v>0</v>
      </c>
    </row>
    <row r="302" spans="1:5" x14ac:dyDescent="0.2">
      <c r="A302" t="s">
        <v>8219</v>
      </c>
      <c r="B302">
        <v>101</v>
      </c>
      <c r="D302" t="s">
        <v>8221</v>
      </c>
      <c r="E302">
        <v>14</v>
      </c>
    </row>
    <row r="303" spans="1:5" x14ac:dyDescent="0.2">
      <c r="A303" t="s">
        <v>8219</v>
      </c>
      <c r="B303">
        <v>62</v>
      </c>
      <c r="D303" t="s">
        <v>8221</v>
      </c>
      <c r="E303">
        <v>0</v>
      </c>
    </row>
    <row r="304" spans="1:5" x14ac:dyDescent="0.2">
      <c r="A304" t="s">
        <v>8219</v>
      </c>
      <c r="B304">
        <v>32</v>
      </c>
      <c r="D304" t="s">
        <v>8221</v>
      </c>
      <c r="E304">
        <v>0</v>
      </c>
    </row>
    <row r="305" spans="1:5" x14ac:dyDescent="0.2">
      <c r="A305" t="s">
        <v>8219</v>
      </c>
      <c r="B305">
        <v>89</v>
      </c>
      <c r="D305" t="s">
        <v>8221</v>
      </c>
      <c r="E305">
        <v>4</v>
      </c>
    </row>
    <row r="306" spans="1:5" x14ac:dyDescent="0.2">
      <c r="A306" t="s">
        <v>8219</v>
      </c>
      <c r="B306">
        <v>93</v>
      </c>
      <c r="D306" t="s">
        <v>8221</v>
      </c>
      <c r="E306">
        <v>3</v>
      </c>
    </row>
    <row r="307" spans="1:5" x14ac:dyDescent="0.2">
      <c r="A307" t="s">
        <v>8219</v>
      </c>
      <c r="B307">
        <v>98</v>
      </c>
      <c r="D307" t="s">
        <v>8221</v>
      </c>
      <c r="E307">
        <v>0</v>
      </c>
    </row>
    <row r="308" spans="1:5" x14ac:dyDescent="0.2">
      <c r="A308" t="s">
        <v>8219</v>
      </c>
      <c r="B308">
        <v>82</v>
      </c>
      <c r="D308" t="s">
        <v>8221</v>
      </c>
      <c r="E308">
        <v>5</v>
      </c>
    </row>
    <row r="309" spans="1:5" x14ac:dyDescent="0.2">
      <c r="A309" t="s">
        <v>8219</v>
      </c>
      <c r="B309">
        <v>116</v>
      </c>
      <c r="D309" t="s">
        <v>8221</v>
      </c>
      <c r="E309">
        <v>47</v>
      </c>
    </row>
    <row r="310" spans="1:5" x14ac:dyDescent="0.2">
      <c r="A310" t="s">
        <v>8219</v>
      </c>
      <c r="B310">
        <v>52</v>
      </c>
      <c r="D310" t="s">
        <v>8221</v>
      </c>
      <c r="E310">
        <v>0</v>
      </c>
    </row>
    <row r="311" spans="1:5" x14ac:dyDescent="0.2">
      <c r="A311" t="s">
        <v>8219</v>
      </c>
      <c r="B311">
        <v>23</v>
      </c>
      <c r="D311" t="s">
        <v>8221</v>
      </c>
      <c r="E311">
        <v>10</v>
      </c>
    </row>
    <row r="312" spans="1:5" x14ac:dyDescent="0.2">
      <c r="A312" t="s">
        <v>8219</v>
      </c>
      <c r="B312">
        <v>77</v>
      </c>
      <c r="D312" t="s">
        <v>8221</v>
      </c>
      <c r="E312">
        <v>11</v>
      </c>
    </row>
    <row r="313" spans="1:5" x14ac:dyDescent="0.2">
      <c r="A313" t="s">
        <v>8219</v>
      </c>
      <c r="B313">
        <v>49</v>
      </c>
      <c r="D313" t="s">
        <v>8221</v>
      </c>
      <c r="E313">
        <v>2</v>
      </c>
    </row>
    <row r="314" spans="1:5" x14ac:dyDescent="0.2">
      <c r="A314" t="s">
        <v>8219</v>
      </c>
      <c r="B314">
        <v>59</v>
      </c>
      <c r="D314" t="s">
        <v>8221</v>
      </c>
      <c r="E314">
        <v>2</v>
      </c>
    </row>
    <row r="315" spans="1:5" x14ac:dyDescent="0.2">
      <c r="A315" t="s">
        <v>8219</v>
      </c>
      <c r="B315">
        <v>113</v>
      </c>
      <c r="D315" t="s">
        <v>8221</v>
      </c>
      <c r="E315">
        <v>22</v>
      </c>
    </row>
    <row r="316" spans="1:5" x14ac:dyDescent="0.2">
      <c r="A316" t="s">
        <v>8219</v>
      </c>
      <c r="B316">
        <v>34</v>
      </c>
      <c r="D316" t="s">
        <v>8221</v>
      </c>
      <c r="E316">
        <v>8</v>
      </c>
    </row>
    <row r="317" spans="1:5" x14ac:dyDescent="0.2">
      <c r="A317" t="s">
        <v>8219</v>
      </c>
      <c r="B317">
        <v>42</v>
      </c>
      <c r="D317" t="s">
        <v>8221</v>
      </c>
      <c r="E317">
        <v>6</v>
      </c>
    </row>
    <row r="318" spans="1:5" x14ac:dyDescent="0.2">
      <c r="A318" t="s">
        <v>8219</v>
      </c>
      <c r="B318">
        <v>42</v>
      </c>
      <c r="D318" t="s">
        <v>8221</v>
      </c>
      <c r="E318">
        <v>1</v>
      </c>
    </row>
    <row r="319" spans="1:5" x14ac:dyDescent="0.2">
      <c r="A319" t="s">
        <v>8219</v>
      </c>
      <c r="B319">
        <v>49</v>
      </c>
      <c r="D319" t="s">
        <v>8221</v>
      </c>
      <c r="E319">
        <v>3</v>
      </c>
    </row>
    <row r="320" spans="1:5" x14ac:dyDescent="0.2">
      <c r="A320" t="s">
        <v>8219</v>
      </c>
      <c r="B320">
        <v>56</v>
      </c>
      <c r="D320" t="s">
        <v>8221</v>
      </c>
      <c r="E320">
        <v>0</v>
      </c>
    </row>
    <row r="321" spans="1:5" x14ac:dyDescent="0.2">
      <c r="A321" t="s">
        <v>8219</v>
      </c>
      <c r="B321">
        <v>25</v>
      </c>
      <c r="D321" t="s">
        <v>8221</v>
      </c>
      <c r="E321">
        <v>0</v>
      </c>
    </row>
    <row r="322" spans="1:5" x14ac:dyDescent="0.2">
      <c r="A322" t="s">
        <v>8219</v>
      </c>
      <c r="B322">
        <v>21</v>
      </c>
      <c r="D322" t="s">
        <v>8221</v>
      </c>
      <c r="E322">
        <v>17</v>
      </c>
    </row>
    <row r="323" spans="1:5" x14ac:dyDescent="0.2">
      <c r="A323" t="s">
        <v>8219</v>
      </c>
      <c r="B323">
        <v>42</v>
      </c>
      <c r="D323" t="s">
        <v>8221</v>
      </c>
      <c r="E323">
        <v>2</v>
      </c>
    </row>
    <row r="324" spans="1:5" x14ac:dyDescent="0.2">
      <c r="A324" t="s">
        <v>8219</v>
      </c>
      <c r="B324">
        <v>54</v>
      </c>
      <c r="D324" t="s">
        <v>8221</v>
      </c>
      <c r="E324">
        <v>3</v>
      </c>
    </row>
    <row r="325" spans="1:5" x14ac:dyDescent="0.2">
      <c r="A325" t="s">
        <v>8219</v>
      </c>
      <c r="B325">
        <v>38</v>
      </c>
      <c r="D325" t="s">
        <v>8221</v>
      </c>
      <c r="E325">
        <v>41</v>
      </c>
    </row>
    <row r="326" spans="1:5" x14ac:dyDescent="0.2">
      <c r="A326" t="s">
        <v>8219</v>
      </c>
      <c r="B326">
        <v>64</v>
      </c>
      <c r="D326" t="s">
        <v>8221</v>
      </c>
      <c r="E326">
        <v>2</v>
      </c>
    </row>
    <row r="327" spans="1:5" x14ac:dyDescent="0.2">
      <c r="A327" t="s">
        <v>8219</v>
      </c>
      <c r="B327">
        <v>13</v>
      </c>
      <c r="D327" t="s">
        <v>8221</v>
      </c>
      <c r="E327">
        <v>3</v>
      </c>
    </row>
    <row r="328" spans="1:5" x14ac:dyDescent="0.2">
      <c r="A328" t="s">
        <v>8219</v>
      </c>
      <c r="B328">
        <v>33</v>
      </c>
      <c r="D328" t="s">
        <v>8221</v>
      </c>
      <c r="E328">
        <v>8</v>
      </c>
    </row>
    <row r="329" spans="1:5" x14ac:dyDescent="0.2">
      <c r="A329" t="s">
        <v>8219</v>
      </c>
      <c r="B329">
        <v>52</v>
      </c>
      <c r="D329" t="s">
        <v>8221</v>
      </c>
      <c r="E329">
        <v>0</v>
      </c>
    </row>
    <row r="330" spans="1:5" x14ac:dyDescent="0.2">
      <c r="A330" t="s">
        <v>8219</v>
      </c>
      <c r="B330">
        <v>107</v>
      </c>
      <c r="D330" t="s">
        <v>8221</v>
      </c>
      <c r="E330">
        <v>1</v>
      </c>
    </row>
    <row r="331" spans="1:5" x14ac:dyDescent="0.2">
      <c r="A331" t="s">
        <v>8219</v>
      </c>
      <c r="B331">
        <v>11</v>
      </c>
      <c r="D331" t="s">
        <v>8221</v>
      </c>
      <c r="E331">
        <v>3</v>
      </c>
    </row>
    <row r="332" spans="1:5" x14ac:dyDescent="0.2">
      <c r="A332" t="s">
        <v>8219</v>
      </c>
      <c r="B332">
        <v>34</v>
      </c>
      <c r="D332" t="s">
        <v>8221</v>
      </c>
      <c r="E332">
        <v>4</v>
      </c>
    </row>
    <row r="333" spans="1:5" x14ac:dyDescent="0.2">
      <c r="A333" t="s">
        <v>8219</v>
      </c>
      <c r="B333">
        <v>75</v>
      </c>
      <c r="D333" t="s">
        <v>8221</v>
      </c>
      <c r="E333">
        <v>9</v>
      </c>
    </row>
    <row r="334" spans="1:5" x14ac:dyDescent="0.2">
      <c r="A334" t="s">
        <v>8219</v>
      </c>
      <c r="B334">
        <v>26</v>
      </c>
      <c r="D334" t="s">
        <v>8221</v>
      </c>
      <c r="E334">
        <v>16</v>
      </c>
    </row>
    <row r="335" spans="1:5" x14ac:dyDescent="0.2">
      <c r="A335" t="s">
        <v>8219</v>
      </c>
      <c r="B335">
        <v>50</v>
      </c>
      <c r="D335" t="s">
        <v>8221</v>
      </c>
      <c r="E335">
        <v>1</v>
      </c>
    </row>
    <row r="336" spans="1:5" x14ac:dyDescent="0.2">
      <c r="A336" t="s">
        <v>8219</v>
      </c>
      <c r="B336">
        <v>80</v>
      </c>
      <c r="D336" t="s">
        <v>8221</v>
      </c>
      <c r="E336">
        <v>7</v>
      </c>
    </row>
    <row r="337" spans="1:5" x14ac:dyDescent="0.2">
      <c r="A337" t="s">
        <v>8219</v>
      </c>
      <c r="B337">
        <v>110</v>
      </c>
      <c r="D337" t="s">
        <v>8221</v>
      </c>
      <c r="E337">
        <v>0</v>
      </c>
    </row>
    <row r="338" spans="1:5" x14ac:dyDescent="0.2">
      <c r="A338" t="s">
        <v>8219</v>
      </c>
      <c r="B338">
        <v>77</v>
      </c>
      <c r="D338" t="s">
        <v>8221</v>
      </c>
      <c r="E338">
        <v>0</v>
      </c>
    </row>
    <row r="339" spans="1:5" x14ac:dyDescent="0.2">
      <c r="A339" t="s">
        <v>8219</v>
      </c>
      <c r="B339">
        <v>50</v>
      </c>
      <c r="D339" t="s">
        <v>8221</v>
      </c>
      <c r="E339">
        <v>0</v>
      </c>
    </row>
    <row r="340" spans="1:5" x14ac:dyDescent="0.2">
      <c r="A340" t="s">
        <v>8219</v>
      </c>
      <c r="B340">
        <v>145</v>
      </c>
      <c r="D340" t="s">
        <v>8221</v>
      </c>
      <c r="E340">
        <v>0</v>
      </c>
    </row>
    <row r="341" spans="1:5" x14ac:dyDescent="0.2">
      <c r="A341" t="s">
        <v>8219</v>
      </c>
      <c r="B341">
        <v>29</v>
      </c>
      <c r="D341" t="s">
        <v>8221</v>
      </c>
      <c r="E341">
        <v>0</v>
      </c>
    </row>
    <row r="342" spans="1:5" x14ac:dyDescent="0.2">
      <c r="A342" t="s">
        <v>8219</v>
      </c>
      <c r="B342">
        <v>114</v>
      </c>
      <c r="D342" t="s">
        <v>8221</v>
      </c>
      <c r="E342">
        <v>1</v>
      </c>
    </row>
    <row r="343" spans="1:5" x14ac:dyDescent="0.2">
      <c r="A343" t="s">
        <v>8219</v>
      </c>
      <c r="B343">
        <v>96</v>
      </c>
      <c r="D343" t="s">
        <v>8221</v>
      </c>
      <c r="E343">
        <v>2</v>
      </c>
    </row>
    <row r="344" spans="1:5" x14ac:dyDescent="0.2">
      <c r="A344" t="s">
        <v>8219</v>
      </c>
      <c r="B344">
        <v>31</v>
      </c>
      <c r="D344" t="s">
        <v>8221</v>
      </c>
      <c r="E344">
        <v>1</v>
      </c>
    </row>
    <row r="345" spans="1:5" x14ac:dyDescent="0.2">
      <c r="A345" t="s">
        <v>8219</v>
      </c>
      <c r="B345">
        <v>4883</v>
      </c>
      <c r="D345" t="s">
        <v>8221</v>
      </c>
      <c r="E345">
        <v>15</v>
      </c>
    </row>
    <row r="346" spans="1:5" x14ac:dyDescent="0.2">
      <c r="A346" t="s">
        <v>8219</v>
      </c>
      <c r="B346">
        <v>95</v>
      </c>
      <c r="D346" t="s">
        <v>8221</v>
      </c>
      <c r="E346">
        <v>1</v>
      </c>
    </row>
    <row r="347" spans="1:5" x14ac:dyDescent="0.2">
      <c r="A347" t="s">
        <v>8219</v>
      </c>
      <c r="B347">
        <v>2478</v>
      </c>
      <c r="D347" t="s">
        <v>8221</v>
      </c>
      <c r="E347">
        <v>1</v>
      </c>
    </row>
    <row r="348" spans="1:5" x14ac:dyDescent="0.2">
      <c r="A348" t="s">
        <v>8219</v>
      </c>
      <c r="B348">
        <v>1789</v>
      </c>
      <c r="D348" t="s">
        <v>8221</v>
      </c>
      <c r="E348">
        <v>0</v>
      </c>
    </row>
    <row r="349" spans="1:5" x14ac:dyDescent="0.2">
      <c r="A349" t="s">
        <v>8219</v>
      </c>
      <c r="B349">
        <v>680</v>
      </c>
      <c r="D349" t="s">
        <v>8221</v>
      </c>
      <c r="E349">
        <v>39</v>
      </c>
    </row>
    <row r="350" spans="1:5" x14ac:dyDescent="0.2">
      <c r="A350" t="s">
        <v>8219</v>
      </c>
      <c r="B350">
        <v>70</v>
      </c>
      <c r="D350" t="s">
        <v>8221</v>
      </c>
      <c r="E350">
        <v>103</v>
      </c>
    </row>
    <row r="351" spans="1:5" x14ac:dyDescent="0.2">
      <c r="A351" t="s">
        <v>8219</v>
      </c>
      <c r="B351">
        <v>23</v>
      </c>
      <c r="D351" t="s">
        <v>8221</v>
      </c>
      <c r="E351">
        <v>0</v>
      </c>
    </row>
    <row r="352" spans="1:5" x14ac:dyDescent="0.2">
      <c r="A352" t="s">
        <v>8219</v>
      </c>
      <c r="B352">
        <v>4245</v>
      </c>
      <c r="D352" t="s">
        <v>8221</v>
      </c>
      <c r="E352">
        <v>39</v>
      </c>
    </row>
    <row r="353" spans="1:5" x14ac:dyDescent="0.2">
      <c r="A353" t="s">
        <v>8219</v>
      </c>
      <c r="B353">
        <v>943</v>
      </c>
      <c r="D353" t="s">
        <v>8221</v>
      </c>
      <c r="E353">
        <v>15</v>
      </c>
    </row>
    <row r="354" spans="1:5" x14ac:dyDescent="0.2">
      <c r="A354" t="s">
        <v>8219</v>
      </c>
      <c r="B354">
        <v>1876</v>
      </c>
      <c r="D354" t="s">
        <v>8221</v>
      </c>
      <c r="E354">
        <v>22</v>
      </c>
    </row>
    <row r="355" spans="1:5" x14ac:dyDescent="0.2">
      <c r="A355" t="s">
        <v>8219</v>
      </c>
      <c r="B355">
        <v>834</v>
      </c>
      <c r="D355" t="s">
        <v>8221</v>
      </c>
      <c r="E355">
        <v>92</v>
      </c>
    </row>
    <row r="356" spans="1:5" x14ac:dyDescent="0.2">
      <c r="A356" t="s">
        <v>8219</v>
      </c>
      <c r="B356">
        <v>682</v>
      </c>
      <c r="D356" t="s">
        <v>8221</v>
      </c>
      <c r="E356">
        <v>25</v>
      </c>
    </row>
    <row r="357" spans="1:5" x14ac:dyDescent="0.2">
      <c r="A357" t="s">
        <v>8219</v>
      </c>
      <c r="B357">
        <v>147</v>
      </c>
      <c r="D357" t="s">
        <v>8221</v>
      </c>
      <c r="E357">
        <v>19</v>
      </c>
    </row>
    <row r="358" spans="1:5" x14ac:dyDescent="0.2">
      <c r="A358" t="s">
        <v>8219</v>
      </c>
      <c r="B358">
        <v>415</v>
      </c>
      <c r="D358" t="s">
        <v>8221</v>
      </c>
      <c r="E358">
        <v>19</v>
      </c>
    </row>
    <row r="359" spans="1:5" x14ac:dyDescent="0.2">
      <c r="A359" t="s">
        <v>8219</v>
      </c>
      <c r="B359">
        <v>290</v>
      </c>
      <c r="D359" t="s">
        <v>8221</v>
      </c>
      <c r="E359">
        <v>13</v>
      </c>
    </row>
    <row r="360" spans="1:5" x14ac:dyDescent="0.2">
      <c r="A360" t="s">
        <v>8219</v>
      </c>
      <c r="B360">
        <v>365</v>
      </c>
      <c r="D360" t="s">
        <v>8221</v>
      </c>
      <c r="E360">
        <v>124</v>
      </c>
    </row>
    <row r="361" spans="1:5" x14ac:dyDescent="0.2">
      <c r="A361" t="s">
        <v>8219</v>
      </c>
      <c r="B361">
        <v>660</v>
      </c>
      <c r="D361" t="s">
        <v>8221</v>
      </c>
      <c r="E361">
        <v>4</v>
      </c>
    </row>
    <row r="362" spans="1:5" x14ac:dyDescent="0.2">
      <c r="A362" t="s">
        <v>8219</v>
      </c>
      <c r="B362">
        <v>1356</v>
      </c>
      <c r="D362" t="s">
        <v>8221</v>
      </c>
      <c r="E362">
        <v>10</v>
      </c>
    </row>
    <row r="363" spans="1:5" x14ac:dyDescent="0.2">
      <c r="A363" t="s">
        <v>8219</v>
      </c>
      <c r="B363">
        <v>424</v>
      </c>
      <c r="D363" t="s">
        <v>8221</v>
      </c>
      <c r="E363">
        <v>15</v>
      </c>
    </row>
    <row r="364" spans="1:5" x14ac:dyDescent="0.2">
      <c r="A364" t="s">
        <v>8219</v>
      </c>
      <c r="B364">
        <v>33</v>
      </c>
      <c r="D364" t="s">
        <v>8221</v>
      </c>
      <c r="E364">
        <v>38</v>
      </c>
    </row>
    <row r="365" spans="1:5" x14ac:dyDescent="0.2">
      <c r="A365" t="s">
        <v>8219</v>
      </c>
      <c r="B365">
        <v>1633</v>
      </c>
      <c r="D365" t="s">
        <v>8221</v>
      </c>
      <c r="E365">
        <v>152</v>
      </c>
    </row>
    <row r="366" spans="1:5" x14ac:dyDescent="0.2">
      <c r="A366" t="s">
        <v>8219</v>
      </c>
      <c r="B366">
        <v>306</v>
      </c>
      <c r="D366" t="s">
        <v>8221</v>
      </c>
      <c r="E366">
        <v>24</v>
      </c>
    </row>
    <row r="367" spans="1:5" x14ac:dyDescent="0.2">
      <c r="A367" t="s">
        <v>8219</v>
      </c>
      <c r="B367">
        <v>205</v>
      </c>
      <c r="D367" t="s">
        <v>8221</v>
      </c>
      <c r="E367">
        <v>76</v>
      </c>
    </row>
    <row r="368" spans="1:5" x14ac:dyDescent="0.2">
      <c r="A368" t="s">
        <v>8219</v>
      </c>
      <c r="B368">
        <v>1281</v>
      </c>
      <c r="D368" t="s">
        <v>8221</v>
      </c>
      <c r="E368">
        <v>185</v>
      </c>
    </row>
    <row r="369" spans="1:5" x14ac:dyDescent="0.2">
      <c r="A369" t="s">
        <v>8219</v>
      </c>
      <c r="B369">
        <v>103</v>
      </c>
      <c r="D369" t="s">
        <v>8221</v>
      </c>
      <c r="E369">
        <v>33</v>
      </c>
    </row>
    <row r="370" spans="1:5" x14ac:dyDescent="0.2">
      <c r="A370" t="s">
        <v>8219</v>
      </c>
      <c r="B370">
        <v>1513</v>
      </c>
      <c r="D370" t="s">
        <v>8221</v>
      </c>
      <c r="E370">
        <v>108</v>
      </c>
    </row>
    <row r="371" spans="1:5" x14ac:dyDescent="0.2">
      <c r="A371" t="s">
        <v>8219</v>
      </c>
      <c r="B371">
        <v>405</v>
      </c>
      <c r="D371" t="s">
        <v>8221</v>
      </c>
      <c r="E371">
        <v>29</v>
      </c>
    </row>
    <row r="372" spans="1:5" x14ac:dyDescent="0.2">
      <c r="A372" t="s">
        <v>8219</v>
      </c>
      <c r="B372">
        <v>510</v>
      </c>
      <c r="D372" t="s">
        <v>8221</v>
      </c>
      <c r="E372">
        <v>24</v>
      </c>
    </row>
    <row r="373" spans="1:5" x14ac:dyDescent="0.2">
      <c r="A373" t="s">
        <v>8219</v>
      </c>
      <c r="B373">
        <v>1887</v>
      </c>
      <c r="D373" t="s">
        <v>8221</v>
      </c>
      <c r="E373">
        <v>4</v>
      </c>
    </row>
    <row r="374" spans="1:5" x14ac:dyDescent="0.2">
      <c r="A374" t="s">
        <v>8219</v>
      </c>
      <c r="B374">
        <v>701</v>
      </c>
      <c r="D374" t="s">
        <v>8221</v>
      </c>
      <c r="E374">
        <v>4</v>
      </c>
    </row>
    <row r="375" spans="1:5" x14ac:dyDescent="0.2">
      <c r="A375" t="s">
        <v>8219</v>
      </c>
      <c r="B375">
        <v>3863</v>
      </c>
      <c r="D375" t="s">
        <v>8221</v>
      </c>
      <c r="E375">
        <v>15</v>
      </c>
    </row>
    <row r="376" spans="1:5" x14ac:dyDescent="0.2">
      <c r="A376" t="s">
        <v>8219</v>
      </c>
      <c r="B376">
        <v>238</v>
      </c>
      <c r="D376" t="s">
        <v>8221</v>
      </c>
      <c r="E376">
        <v>4</v>
      </c>
    </row>
    <row r="377" spans="1:5" x14ac:dyDescent="0.2">
      <c r="A377" t="s">
        <v>8219</v>
      </c>
      <c r="B377">
        <v>2051</v>
      </c>
      <c r="D377" t="s">
        <v>8221</v>
      </c>
      <c r="E377">
        <v>139</v>
      </c>
    </row>
    <row r="378" spans="1:5" x14ac:dyDescent="0.2">
      <c r="A378" t="s">
        <v>8219</v>
      </c>
      <c r="B378">
        <v>402</v>
      </c>
      <c r="D378" t="s">
        <v>8221</v>
      </c>
      <c r="E378">
        <v>2</v>
      </c>
    </row>
    <row r="379" spans="1:5" x14ac:dyDescent="0.2">
      <c r="A379" t="s">
        <v>8219</v>
      </c>
      <c r="B379">
        <v>253</v>
      </c>
      <c r="D379" t="s">
        <v>8221</v>
      </c>
      <c r="E379">
        <v>18</v>
      </c>
    </row>
    <row r="380" spans="1:5" x14ac:dyDescent="0.2">
      <c r="A380" t="s">
        <v>8219</v>
      </c>
      <c r="B380">
        <v>473</v>
      </c>
      <c r="D380" t="s">
        <v>8221</v>
      </c>
      <c r="E380">
        <v>81</v>
      </c>
    </row>
    <row r="381" spans="1:5" x14ac:dyDescent="0.2">
      <c r="A381" t="s">
        <v>8219</v>
      </c>
      <c r="B381">
        <v>821</v>
      </c>
      <c r="D381" t="s">
        <v>8221</v>
      </c>
      <c r="E381">
        <v>86</v>
      </c>
    </row>
    <row r="382" spans="1:5" x14ac:dyDescent="0.2">
      <c r="A382" t="s">
        <v>8219</v>
      </c>
      <c r="B382">
        <v>388</v>
      </c>
      <c r="D382" t="s">
        <v>8221</v>
      </c>
      <c r="E382">
        <v>140</v>
      </c>
    </row>
    <row r="383" spans="1:5" x14ac:dyDescent="0.2">
      <c r="A383" t="s">
        <v>8219</v>
      </c>
      <c r="B383">
        <v>813</v>
      </c>
      <c r="D383" t="s">
        <v>8221</v>
      </c>
      <c r="E383">
        <v>37</v>
      </c>
    </row>
    <row r="384" spans="1:5" x14ac:dyDescent="0.2">
      <c r="A384" t="s">
        <v>8219</v>
      </c>
      <c r="B384">
        <v>1945</v>
      </c>
      <c r="D384" t="s">
        <v>8221</v>
      </c>
      <c r="E384">
        <v>6</v>
      </c>
    </row>
    <row r="385" spans="1:5" x14ac:dyDescent="0.2">
      <c r="A385" t="s">
        <v>8219</v>
      </c>
      <c r="B385">
        <v>1637</v>
      </c>
      <c r="D385" t="s">
        <v>8221</v>
      </c>
      <c r="E385">
        <v>113</v>
      </c>
    </row>
    <row r="386" spans="1:5" x14ac:dyDescent="0.2">
      <c r="A386" t="s">
        <v>8219</v>
      </c>
      <c r="B386">
        <v>1375</v>
      </c>
      <c r="D386" t="s">
        <v>8221</v>
      </c>
      <c r="E386">
        <v>37</v>
      </c>
    </row>
    <row r="387" spans="1:5" x14ac:dyDescent="0.2">
      <c r="A387" t="s">
        <v>8219</v>
      </c>
      <c r="B387">
        <v>17</v>
      </c>
      <c r="D387" t="s">
        <v>8221</v>
      </c>
      <c r="E387">
        <v>18</v>
      </c>
    </row>
    <row r="388" spans="1:5" x14ac:dyDescent="0.2">
      <c r="A388" t="s">
        <v>8219</v>
      </c>
      <c r="B388">
        <v>354</v>
      </c>
      <c r="D388" t="s">
        <v>8221</v>
      </c>
      <c r="E388">
        <v>75</v>
      </c>
    </row>
    <row r="389" spans="1:5" x14ac:dyDescent="0.2">
      <c r="A389" t="s">
        <v>8219</v>
      </c>
      <c r="B389">
        <v>191</v>
      </c>
      <c r="D389" t="s">
        <v>8221</v>
      </c>
      <c r="E389">
        <v>52</v>
      </c>
    </row>
    <row r="390" spans="1:5" x14ac:dyDescent="0.2">
      <c r="A390" t="s">
        <v>8219</v>
      </c>
      <c r="B390">
        <v>303</v>
      </c>
      <c r="D390" t="s">
        <v>8221</v>
      </c>
      <c r="E390">
        <v>122</v>
      </c>
    </row>
    <row r="391" spans="1:5" x14ac:dyDescent="0.2">
      <c r="A391" t="s">
        <v>8219</v>
      </c>
      <c r="B391">
        <v>137</v>
      </c>
      <c r="D391" t="s">
        <v>8221</v>
      </c>
      <c r="E391">
        <v>8</v>
      </c>
    </row>
    <row r="392" spans="1:5" x14ac:dyDescent="0.2">
      <c r="A392" t="s">
        <v>8219</v>
      </c>
      <c r="B392">
        <v>41</v>
      </c>
      <c r="D392" t="s">
        <v>8221</v>
      </c>
      <c r="E392">
        <v>8</v>
      </c>
    </row>
    <row r="393" spans="1:5" x14ac:dyDescent="0.2">
      <c r="A393" t="s">
        <v>8219</v>
      </c>
      <c r="B393">
        <v>398</v>
      </c>
      <c r="D393" t="s">
        <v>8221</v>
      </c>
      <c r="E393">
        <v>96</v>
      </c>
    </row>
    <row r="394" spans="1:5" x14ac:dyDescent="0.2">
      <c r="A394" t="s">
        <v>8219</v>
      </c>
      <c r="B394">
        <v>1737</v>
      </c>
      <c r="D394" t="s">
        <v>8221</v>
      </c>
      <c r="E394">
        <v>9</v>
      </c>
    </row>
    <row r="395" spans="1:5" x14ac:dyDescent="0.2">
      <c r="A395" t="s">
        <v>8219</v>
      </c>
      <c r="B395">
        <v>971</v>
      </c>
      <c r="D395" t="s">
        <v>8221</v>
      </c>
      <c r="E395">
        <v>2</v>
      </c>
    </row>
    <row r="396" spans="1:5" x14ac:dyDescent="0.2">
      <c r="A396" t="s">
        <v>8219</v>
      </c>
      <c r="B396">
        <v>183</v>
      </c>
      <c r="D396" t="s">
        <v>8221</v>
      </c>
      <c r="E396">
        <v>26</v>
      </c>
    </row>
    <row r="397" spans="1:5" x14ac:dyDescent="0.2">
      <c r="A397" t="s">
        <v>8219</v>
      </c>
      <c r="B397">
        <v>4562</v>
      </c>
      <c r="D397" t="s">
        <v>8221</v>
      </c>
      <c r="E397">
        <v>23</v>
      </c>
    </row>
    <row r="398" spans="1:5" x14ac:dyDescent="0.2">
      <c r="A398" t="s">
        <v>8219</v>
      </c>
      <c r="B398">
        <v>26457</v>
      </c>
      <c r="D398" t="s">
        <v>8221</v>
      </c>
      <c r="E398">
        <v>0</v>
      </c>
    </row>
    <row r="399" spans="1:5" x14ac:dyDescent="0.2">
      <c r="A399" t="s">
        <v>8219</v>
      </c>
      <c r="B399">
        <v>162</v>
      </c>
      <c r="D399" t="s">
        <v>8221</v>
      </c>
      <c r="E399">
        <v>140</v>
      </c>
    </row>
    <row r="400" spans="1:5" x14ac:dyDescent="0.2">
      <c r="A400" t="s">
        <v>8219</v>
      </c>
      <c r="B400">
        <v>479</v>
      </c>
      <c r="D400" t="s">
        <v>8221</v>
      </c>
      <c r="E400">
        <v>0</v>
      </c>
    </row>
    <row r="401" spans="1:5" x14ac:dyDescent="0.2">
      <c r="A401" t="s">
        <v>8219</v>
      </c>
      <c r="B401">
        <v>426</v>
      </c>
      <c r="D401" t="s">
        <v>8221</v>
      </c>
      <c r="E401">
        <v>6</v>
      </c>
    </row>
    <row r="402" spans="1:5" x14ac:dyDescent="0.2">
      <c r="A402" t="s">
        <v>8219</v>
      </c>
      <c r="B402">
        <v>450</v>
      </c>
      <c r="D402" t="s">
        <v>8221</v>
      </c>
      <c r="E402">
        <v>100</v>
      </c>
    </row>
    <row r="403" spans="1:5" x14ac:dyDescent="0.2">
      <c r="A403" t="s">
        <v>8219</v>
      </c>
      <c r="B403">
        <v>1780</v>
      </c>
      <c r="D403" t="s">
        <v>8221</v>
      </c>
      <c r="E403">
        <v>0</v>
      </c>
    </row>
    <row r="404" spans="1:5" x14ac:dyDescent="0.2">
      <c r="A404" t="s">
        <v>8219</v>
      </c>
      <c r="B404">
        <v>122</v>
      </c>
      <c r="D404" t="s">
        <v>8221</v>
      </c>
      <c r="E404">
        <v>4</v>
      </c>
    </row>
    <row r="405" spans="1:5" x14ac:dyDescent="0.2">
      <c r="A405" t="s">
        <v>8219</v>
      </c>
      <c r="B405">
        <v>95</v>
      </c>
      <c r="D405" t="s">
        <v>8221</v>
      </c>
      <c r="E405">
        <v>8</v>
      </c>
    </row>
    <row r="406" spans="1:5" x14ac:dyDescent="0.2">
      <c r="A406" t="s">
        <v>8219</v>
      </c>
      <c r="B406">
        <v>325</v>
      </c>
      <c r="D406" t="s">
        <v>8221</v>
      </c>
      <c r="E406">
        <v>0</v>
      </c>
    </row>
    <row r="407" spans="1:5" x14ac:dyDescent="0.2">
      <c r="A407" t="s">
        <v>8219</v>
      </c>
      <c r="B407">
        <v>353</v>
      </c>
      <c r="D407" t="s">
        <v>8221</v>
      </c>
      <c r="E407">
        <v>16</v>
      </c>
    </row>
    <row r="408" spans="1:5" x14ac:dyDescent="0.2">
      <c r="A408" t="s">
        <v>8219</v>
      </c>
      <c r="B408">
        <v>105</v>
      </c>
      <c r="D408" t="s">
        <v>8221</v>
      </c>
      <c r="E408">
        <v>2</v>
      </c>
    </row>
    <row r="409" spans="1:5" x14ac:dyDescent="0.2">
      <c r="A409" t="s">
        <v>8219</v>
      </c>
      <c r="B409">
        <v>729</v>
      </c>
      <c r="D409" t="s">
        <v>8221</v>
      </c>
      <c r="E409">
        <v>48</v>
      </c>
    </row>
    <row r="410" spans="1:5" x14ac:dyDescent="0.2">
      <c r="A410" t="s">
        <v>8219</v>
      </c>
      <c r="B410">
        <v>454</v>
      </c>
      <c r="D410" t="s">
        <v>8221</v>
      </c>
      <c r="E410">
        <v>2</v>
      </c>
    </row>
    <row r="411" spans="1:5" x14ac:dyDescent="0.2">
      <c r="A411" t="s">
        <v>8219</v>
      </c>
      <c r="B411">
        <v>539</v>
      </c>
      <c r="D411" t="s">
        <v>8221</v>
      </c>
      <c r="E411">
        <v>2</v>
      </c>
    </row>
    <row r="412" spans="1:5" x14ac:dyDescent="0.2">
      <c r="A412" t="s">
        <v>8219</v>
      </c>
      <c r="B412">
        <v>79</v>
      </c>
      <c r="D412" t="s">
        <v>8221</v>
      </c>
      <c r="E412">
        <v>1</v>
      </c>
    </row>
    <row r="413" spans="1:5" x14ac:dyDescent="0.2">
      <c r="A413" t="s">
        <v>8219</v>
      </c>
      <c r="B413">
        <v>94</v>
      </c>
      <c r="D413" t="s">
        <v>8221</v>
      </c>
      <c r="E413">
        <v>17</v>
      </c>
    </row>
    <row r="414" spans="1:5" x14ac:dyDescent="0.2">
      <c r="A414" t="s">
        <v>8219</v>
      </c>
      <c r="B414">
        <v>625</v>
      </c>
      <c r="D414" t="s">
        <v>8221</v>
      </c>
      <c r="E414">
        <v>0</v>
      </c>
    </row>
    <row r="415" spans="1:5" x14ac:dyDescent="0.2">
      <c r="A415" t="s">
        <v>8219</v>
      </c>
      <c r="B415">
        <v>508</v>
      </c>
      <c r="D415" t="s">
        <v>8221</v>
      </c>
      <c r="E415">
        <v>11</v>
      </c>
    </row>
    <row r="416" spans="1:5" x14ac:dyDescent="0.2">
      <c r="A416" t="s">
        <v>8219</v>
      </c>
      <c r="B416">
        <v>531</v>
      </c>
      <c r="D416" t="s">
        <v>8221</v>
      </c>
      <c r="E416">
        <v>95</v>
      </c>
    </row>
    <row r="417" spans="1:5" x14ac:dyDescent="0.2">
      <c r="A417" t="s">
        <v>8219</v>
      </c>
      <c r="B417">
        <v>158</v>
      </c>
      <c r="D417" t="s">
        <v>8221</v>
      </c>
      <c r="E417">
        <v>13</v>
      </c>
    </row>
    <row r="418" spans="1:5" x14ac:dyDescent="0.2">
      <c r="A418" t="s">
        <v>8219</v>
      </c>
      <c r="B418">
        <v>508</v>
      </c>
      <c r="D418" t="s">
        <v>8221</v>
      </c>
      <c r="E418">
        <v>2</v>
      </c>
    </row>
    <row r="419" spans="1:5" x14ac:dyDescent="0.2">
      <c r="A419" t="s">
        <v>8219</v>
      </c>
      <c r="B419">
        <v>644</v>
      </c>
      <c r="D419" t="s">
        <v>8221</v>
      </c>
      <c r="E419">
        <v>2</v>
      </c>
    </row>
    <row r="420" spans="1:5" x14ac:dyDescent="0.2">
      <c r="A420" t="s">
        <v>8219</v>
      </c>
      <c r="B420">
        <v>848</v>
      </c>
      <c r="D420" t="s">
        <v>8221</v>
      </c>
      <c r="E420">
        <v>3</v>
      </c>
    </row>
    <row r="421" spans="1:5" x14ac:dyDescent="0.2">
      <c r="A421" t="s">
        <v>8219</v>
      </c>
      <c r="B421">
        <v>429</v>
      </c>
      <c r="D421" t="s">
        <v>8221</v>
      </c>
      <c r="E421">
        <v>0</v>
      </c>
    </row>
    <row r="422" spans="1:5" x14ac:dyDescent="0.2">
      <c r="A422" t="s">
        <v>8219</v>
      </c>
      <c r="B422">
        <v>204</v>
      </c>
      <c r="D422" t="s">
        <v>8221</v>
      </c>
      <c r="E422">
        <v>0</v>
      </c>
    </row>
    <row r="423" spans="1:5" x14ac:dyDescent="0.2">
      <c r="A423" t="s">
        <v>8219</v>
      </c>
      <c r="B423">
        <v>379</v>
      </c>
      <c r="D423" t="s">
        <v>8221</v>
      </c>
      <c r="E423">
        <v>0</v>
      </c>
    </row>
    <row r="424" spans="1:5" x14ac:dyDescent="0.2">
      <c r="A424" t="s">
        <v>8219</v>
      </c>
      <c r="B424">
        <v>271</v>
      </c>
      <c r="D424" t="s">
        <v>8221</v>
      </c>
      <c r="E424">
        <v>2</v>
      </c>
    </row>
    <row r="425" spans="1:5" x14ac:dyDescent="0.2">
      <c r="A425" t="s">
        <v>8219</v>
      </c>
      <c r="B425">
        <v>120</v>
      </c>
      <c r="D425" t="s">
        <v>8221</v>
      </c>
      <c r="E425">
        <v>24</v>
      </c>
    </row>
    <row r="426" spans="1:5" x14ac:dyDescent="0.2">
      <c r="A426" t="s">
        <v>8219</v>
      </c>
      <c r="B426">
        <v>140</v>
      </c>
      <c r="D426" t="s">
        <v>8221</v>
      </c>
      <c r="E426">
        <v>25</v>
      </c>
    </row>
    <row r="427" spans="1:5" x14ac:dyDescent="0.2">
      <c r="A427" t="s">
        <v>8219</v>
      </c>
      <c r="B427">
        <v>193</v>
      </c>
      <c r="D427" t="s">
        <v>8221</v>
      </c>
      <c r="E427">
        <v>3</v>
      </c>
    </row>
    <row r="428" spans="1:5" x14ac:dyDescent="0.2">
      <c r="A428" t="s">
        <v>8219</v>
      </c>
      <c r="B428">
        <v>180</v>
      </c>
      <c r="D428" t="s">
        <v>8221</v>
      </c>
      <c r="E428">
        <v>41</v>
      </c>
    </row>
    <row r="429" spans="1:5" x14ac:dyDescent="0.2">
      <c r="A429" t="s">
        <v>8219</v>
      </c>
      <c r="B429">
        <v>263</v>
      </c>
      <c r="D429" t="s">
        <v>8221</v>
      </c>
      <c r="E429">
        <v>2</v>
      </c>
    </row>
    <row r="430" spans="1:5" x14ac:dyDescent="0.2">
      <c r="A430" t="s">
        <v>8219</v>
      </c>
      <c r="B430">
        <v>217</v>
      </c>
      <c r="D430" t="s">
        <v>8221</v>
      </c>
      <c r="E430">
        <v>4</v>
      </c>
    </row>
    <row r="431" spans="1:5" x14ac:dyDescent="0.2">
      <c r="A431" t="s">
        <v>8219</v>
      </c>
      <c r="B431">
        <v>443</v>
      </c>
      <c r="D431" t="s">
        <v>8221</v>
      </c>
      <c r="E431">
        <v>99</v>
      </c>
    </row>
    <row r="432" spans="1:5" x14ac:dyDescent="0.2">
      <c r="A432" t="s">
        <v>8219</v>
      </c>
      <c r="B432">
        <v>1373</v>
      </c>
      <c r="D432" t="s">
        <v>8221</v>
      </c>
      <c r="E432">
        <v>4</v>
      </c>
    </row>
    <row r="433" spans="1:5" x14ac:dyDescent="0.2">
      <c r="A433" t="s">
        <v>8219</v>
      </c>
      <c r="B433">
        <v>742</v>
      </c>
      <c r="D433" t="s">
        <v>8221</v>
      </c>
      <c r="E433">
        <v>4</v>
      </c>
    </row>
    <row r="434" spans="1:5" x14ac:dyDescent="0.2">
      <c r="A434" t="s">
        <v>8219</v>
      </c>
      <c r="B434">
        <v>170</v>
      </c>
      <c r="D434" t="s">
        <v>8221</v>
      </c>
      <c r="E434">
        <v>38</v>
      </c>
    </row>
    <row r="435" spans="1:5" x14ac:dyDescent="0.2">
      <c r="A435" t="s">
        <v>8219</v>
      </c>
      <c r="B435">
        <v>242</v>
      </c>
      <c r="D435" t="s">
        <v>8221</v>
      </c>
      <c r="E435">
        <v>285</v>
      </c>
    </row>
    <row r="436" spans="1:5" x14ac:dyDescent="0.2">
      <c r="A436" t="s">
        <v>8219</v>
      </c>
      <c r="B436">
        <v>541</v>
      </c>
      <c r="D436" t="s">
        <v>8221</v>
      </c>
      <c r="E436">
        <v>1</v>
      </c>
    </row>
    <row r="437" spans="1:5" x14ac:dyDescent="0.2">
      <c r="A437" t="s">
        <v>8219</v>
      </c>
      <c r="B437">
        <v>121</v>
      </c>
      <c r="D437" t="s">
        <v>8221</v>
      </c>
      <c r="E437">
        <v>42</v>
      </c>
    </row>
    <row r="438" spans="1:5" x14ac:dyDescent="0.2">
      <c r="A438" t="s">
        <v>8219</v>
      </c>
      <c r="B438">
        <v>621</v>
      </c>
      <c r="D438" t="s">
        <v>8221</v>
      </c>
      <c r="E438">
        <v>26</v>
      </c>
    </row>
    <row r="439" spans="1:5" x14ac:dyDescent="0.2">
      <c r="A439" t="s">
        <v>8219</v>
      </c>
      <c r="B439">
        <v>101</v>
      </c>
      <c r="D439" t="s">
        <v>8221</v>
      </c>
      <c r="E439">
        <v>2</v>
      </c>
    </row>
    <row r="440" spans="1:5" x14ac:dyDescent="0.2">
      <c r="A440" t="s">
        <v>8219</v>
      </c>
      <c r="B440">
        <v>554</v>
      </c>
      <c r="D440" t="s">
        <v>8221</v>
      </c>
      <c r="E440">
        <v>4</v>
      </c>
    </row>
    <row r="441" spans="1:5" x14ac:dyDescent="0.2">
      <c r="A441" t="s">
        <v>8219</v>
      </c>
      <c r="B441">
        <v>666</v>
      </c>
      <c r="D441" t="s">
        <v>8221</v>
      </c>
      <c r="E441">
        <v>6</v>
      </c>
    </row>
    <row r="442" spans="1:5" x14ac:dyDescent="0.2">
      <c r="A442" t="s">
        <v>8219</v>
      </c>
      <c r="B442">
        <v>410</v>
      </c>
      <c r="D442" t="s">
        <v>8221</v>
      </c>
      <c r="E442">
        <v>70</v>
      </c>
    </row>
    <row r="443" spans="1:5" x14ac:dyDescent="0.2">
      <c r="A443" t="s">
        <v>8219</v>
      </c>
      <c r="B443">
        <v>375</v>
      </c>
      <c r="D443" t="s">
        <v>8221</v>
      </c>
      <c r="E443">
        <v>9</v>
      </c>
    </row>
    <row r="444" spans="1:5" x14ac:dyDescent="0.2">
      <c r="A444" t="s">
        <v>8219</v>
      </c>
      <c r="B444">
        <v>1364</v>
      </c>
      <c r="D444" t="s">
        <v>8221</v>
      </c>
      <c r="E444">
        <v>8</v>
      </c>
    </row>
    <row r="445" spans="1:5" x14ac:dyDescent="0.2">
      <c r="A445" t="s">
        <v>8219</v>
      </c>
      <c r="B445">
        <v>35</v>
      </c>
      <c r="D445" t="s">
        <v>8221</v>
      </c>
      <c r="E445">
        <v>105</v>
      </c>
    </row>
    <row r="446" spans="1:5" x14ac:dyDescent="0.2">
      <c r="A446" t="s">
        <v>8219</v>
      </c>
      <c r="B446">
        <v>203</v>
      </c>
      <c r="D446" t="s">
        <v>8221</v>
      </c>
      <c r="E446">
        <v>12</v>
      </c>
    </row>
    <row r="447" spans="1:5" x14ac:dyDescent="0.2">
      <c r="A447" t="s">
        <v>8219</v>
      </c>
      <c r="B447">
        <v>49</v>
      </c>
      <c r="D447" t="s">
        <v>8221</v>
      </c>
      <c r="E447">
        <v>0</v>
      </c>
    </row>
    <row r="448" spans="1:5" x14ac:dyDescent="0.2">
      <c r="A448" t="s">
        <v>8219</v>
      </c>
      <c r="B448">
        <v>5812</v>
      </c>
      <c r="D448" t="s">
        <v>8221</v>
      </c>
      <c r="E448">
        <v>16</v>
      </c>
    </row>
    <row r="449" spans="1:5" x14ac:dyDescent="0.2">
      <c r="A449" t="s">
        <v>8219</v>
      </c>
      <c r="B449">
        <v>1556</v>
      </c>
      <c r="D449" t="s">
        <v>8221</v>
      </c>
      <c r="E449">
        <v>7</v>
      </c>
    </row>
    <row r="450" spans="1:5" x14ac:dyDescent="0.2">
      <c r="A450" t="s">
        <v>8219</v>
      </c>
      <c r="B450">
        <v>65</v>
      </c>
      <c r="D450" t="s">
        <v>8221</v>
      </c>
      <c r="E450">
        <v>4</v>
      </c>
    </row>
    <row r="451" spans="1:5" x14ac:dyDescent="0.2">
      <c r="A451" t="s">
        <v>8219</v>
      </c>
      <c r="B451">
        <v>10</v>
      </c>
      <c r="D451" t="s">
        <v>8221</v>
      </c>
      <c r="E451">
        <v>1</v>
      </c>
    </row>
    <row r="452" spans="1:5" x14ac:dyDescent="0.2">
      <c r="A452" t="s">
        <v>8219</v>
      </c>
      <c r="B452">
        <v>76</v>
      </c>
      <c r="D452" t="s">
        <v>8221</v>
      </c>
      <c r="E452">
        <v>28</v>
      </c>
    </row>
    <row r="453" spans="1:5" x14ac:dyDescent="0.2">
      <c r="A453" t="s">
        <v>8219</v>
      </c>
      <c r="B453">
        <v>263</v>
      </c>
      <c r="D453" t="s">
        <v>8221</v>
      </c>
      <c r="E453">
        <v>1</v>
      </c>
    </row>
    <row r="454" spans="1:5" x14ac:dyDescent="0.2">
      <c r="A454" t="s">
        <v>8219</v>
      </c>
      <c r="B454">
        <v>1530</v>
      </c>
      <c r="D454" t="s">
        <v>8221</v>
      </c>
      <c r="E454">
        <v>1</v>
      </c>
    </row>
    <row r="455" spans="1:5" x14ac:dyDescent="0.2">
      <c r="A455" t="s">
        <v>8219</v>
      </c>
      <c r="B455">
        <v>278</v>
      </c>
      <c r="D455" t="s">
        <v>8221</v>
      </c>
      <c r="E455">
        <v>5</v>
      </c>
    </row>
    <row r="456" spans="1:5" x14ac:dyDescent="0.2">
      <c r="A456" t="s">
        <v>8219</v>
      </c>
      <c r="B456">
        <v>350</v>
      </c>
      <c r="D456" t="s">
        <v>8221</v>
      </c>
      <c r="E456">
        <v>3</v>
      </c>
    </row>
    <row r="457" spans="1:5" x14ac:dyDescent="0.2">
      <c r="A457" t="s">
        <v>8219</v>
      </c>
      <c r="B457">
        <v>470</v>
      </c>
      <c r="D457" t="s">
        <v>8221</v>
      </c>
      <c r="E457">
        <v>2</v>
      </c>
    </row>
    <row r="458" spans="1:5" x14ac:dyDescent="0.2">
      <c r="A458" t="s">
        <v>8219</v>
      </c>
      <c r="B458">
        <v>3</v>
      </c>
      <c r="D458" t="s">
        <v>8221</v>
      </c>
      <c r="E458">
        <v>0</v>
      </c>
    </row>
    <row r="459" spans="1:5" x14ac:dyDescent="0.2">
      <c r="A459" t="s">
        <v>8219</v>
      </c>
      <c r="B459">
        <v>8200</v>
      </c>
      <c r="D459" t="s">
        <v>8221</v>
      </c>
      <c r="E459">
        <v>0</v>
      </c>
    </row>
    <row r="460" spans="1:5" x14ac:dyDescent="0.2">
      <c r="A460" t="s">
        <v>8219</v>
      </c>
      <c r="B460">
        <v>8359</v>
      </c>
      <c r="D460" t="s">
        <v>8221</v>
      </c>
      <c r="E460">
        <v>3</v>
      </c>
    </row>
    <row r="461" spans="1:5" x14ac:dyDescent="0.2">
      <c r="A461" t="s">
        <v>8219</v>
      </c>
      <c r="B461">
        <v>188</v>
      </c>
      <c r="D461" t="s">
        <v>8221</v>
      </c>
      <c r="E461">
        <v>0</v>
      </c>
    </row>
    <row r="462" spans="1:5" x14ac:dyDescent="0.2">
      <c r="A462" t="s">
        <v>8219</v>
      </c>
      <c r="B462">
        <v>356</v>
      </c>
      <c r="D462" t="s">
        <v>8221</v>
      </c>
      <c r="E462">
        <v>1</v>
      </c>
    </row>
    <row r="463" spans="1:5" x14ac:dyDescent="0.2">
      <c r="A463" t="s">
        <v>8219</v>
      </c>
      <c r="B463">
        <v>279</v>
      </c>
      <c r="D463" t="s">
        <v>8221</v>
      </c>
      <c r="E463">
        <v>1</v>
      </c>
    </row>
    <row r="464" spans="1:5" x14ac:dyDescent="0.2">
      <c r="A464" t="s">
        <v>8219</v>
      </c>
      <c r="B464">
        <v>266</v>
      </c>
      <c r="D464" t="s">
        <v>8221</v>
      </c>
      <c r="E464">
        <v>1</v>
      </c>
    </row>
    <row r="465" spans="1:5" x14ac:dyDescent="0.2">
      <c r="A465" t="s">
        <v>8219</v>
      </c>
      <c r="B465">
        <v>623</v>
      </c>
      <c r="D465" t="s">
        <v>8221</v>
      </c>
      <c r="E465">
        <v>9</v>
      </c>
    </row>
    <row r="466" spans="1:5" x14ac:dyDescent="0.2">
      <c r="A466" t="s">
        <v>8219</v>
      </c>
      <c r="B466">
        <v>392</v>
      </c>
      <c r="D466" t="s">
        <v>8221</v>
      </c>
      <c r="E466">
        <v>1</v>
      </c>
    </row>
    <row r="467" spans="1:5" x14ac:dyDescent="0.2">
      <c r="A467" t="s">
        <v>8219</v>
      </c>
      <c r="B467">
        <v>3562</v>
      </c>
      <c r="D467" t="s">
        <v>8221</v>
      </c>
      <c r="E467">
        <v>0</v>
      </c>
    </row>
    <row r="468" spans="1:5" x14ac:dyDescent="0.2">
      <c r="A468" t="s">
        <v>8219</v>
      </c>
      <c r="B468">
        <v>514</v>
      </c>
      <c r="D468" t="s">
        <v>8221</v>
      </c>
      <c r="E468">
        <v>1</v>
      </c>
    </row>
    <row r="469" spans="1:5" x14ac:dyDescent="0.2">
      <c r="A469" t="s">
        <v>8219</v>
      </c>
      <c r="B469">
        <v>88</v>
      </c>
      <c r="D469" t="s">
        <v>8221</v>
      </c>
      <c r="E469">
        <v>1</v>
      </c>
    </row>
    <row r="470" spans="1:5" x14ac:dyDescent="0.2">
      <c r="A470" t="s">
        <v>8219</v>
      </c>
      <c r="B470">
        <v>537</v>
      </c>
      <c r="D470" t="s">
        <v>8221</v>
      </c>
      <c r="E470">
        <v>4</v>
      </c>
    </row>
    <row r="471" spans="1:5" x14ac:dyDescent="0.2">
      <c r="A471" t="s">
        <v>8219</v>
      </c>
      <c r="B471">
        <v>25</v>
      </c>
      <c r="D471" t="s">
        <v>8221</v>
      </c>
      <c r="E471">
        <v>2</v>
      </c>
    </row>
    <row r="472" spans="1:5" x14ac:dyDescent="0.2">
      <c r="A472" t="s">
        <v>8219</v>
      </c>
      <c r="B472">
        <v>3238</v>
      </c>
      <c r="D472" t="s">
        <v>8221</v>
      </c>
      <c r="E472">
        <v>2</v>
      </c>
    </row>
    <row r="473" spans="1:5" x14ac:dyDescent="0.2">
      <c r="A473" t="s">
        <v>8219</v>
      </c>
      <c r="B473">
        <v>897</v>
      </c>
      <c r="D473" t="s">
        <v>8221</v>
      </c>
      <c r="E473">
        <v>2</v>
      </c>
    </row>
    <row r="474" spans="1:5" x14ac:dyDescent="0.2">
      <c r="A474" t="s">
        <v>8219</v>
      </c>
      <c r="B474">
        <v>878</v>
      </c>
      <c r="D474" t="s">
        <v>8221</v>
      </c>
      <c r="E474">
        <v>0</v>
      </c>
    </row>
    <row r="475" spans="1:5" x14ac:dyDescent="0.2">
      <c r="A475" t="s">
        <v>8219</v>
      </c>
      <c r="B475">
        <v>115</v>
      </c>
      <c r="D475" t="s">
        <v>8221</v>
      </c>
      <c r="E475">
        <v>2</v>
      </c>
    </row>
    <row r="476" spans="1:5" x14ac:dyDescent="0.2">
      <c r="A476" t="s">
        <v>8219</v>
      </c>
      <c r="B476">
        <v>234</v>
      </c>
      <c r="D476" t="s">
        <v>8221</v>
      </c>
      <c r="E476">
        <v>4</v>
      </c>
    </row>
    <row r="477" spans="1:5" x14ac:dyDescent="0.2">
      <c r="A477" t="s">
        <v>8219</v>
      </c>
      <c r="B477">
        <v>4330</v>
      </c>
      <c r="D477" t="s">
        <v>8221</v>
      </c>
      <c r="E477">
        <v>2</v>
      </c>
    </row>
    <row r="478" spans="1:5" x14ac:dyDescent="0.2">
      <c r="A478" t="s">
        <v>8219</v>
      </c>
      <c r="B478">
        <v>651</v>
      </c>
      <c r="D478" t="s">
        <v>8221</v>
      </c>
      <c r="E478">
        <v>0</v>
      </c>
    </row>
    <row r="479" spans="1:5" x14ac:dyDescent="0.2">
      <c r="A479" t="s">
        <v>8219</v>
      </c>
      <c r="B479">
        <v>251</v>
      </c>
      <c r="D479" t="s">
        <v>8221</v>
      </c>
      <c r="E479">
        <v>1</v>
      </c>
    </row>
    <row r="480" spans="1:5" x14ac:dyDescent="0.2">
      <c r="A480" t="s">
        <v>8219</v>
      </c>
      <c r="B480">
        <v>263</v>
      </c>
      <c r="D480" t="s">
        <v>8221</v>
      </c>
      <c r="E480">
        <v>0</v>
      </c>
    </row>
    <row r="481" spans="1:5" x14ac:dyDescent="0.2">
      <c r="A481" t="s">
        <v>8219</v>
      </c>
      <c r="B481">
        <v>28</v>
      </c>
      <c r="D481" t="s">
        <v>8221</v>
      </c>
      <c r="E481">
        <v>2</v>
      </c>
    </row>
    <row r="482" spans="1:5" x14ac:dyDescent="0.2">
      <c r="A482" t="s">
        <v>8219</v>
      </c>
      <c r="B482">
        <v>721</v>
      </c>
      <c r="D482" t="s">
        <v>8221</v>
      </c>
      <c r="E482">
        <v>7</v>
      </c>
    </row>
    <row r="483" spans="1:5" x14ac:dyDescent="0.2">
      <c r="A483" t="s">
        <v>8219</v>
      </c>
      <c r="B483">
        <v>50</v>
      </c>
      <c r="D483" t="s">
        <v>8221</v>
      </c>
      <c r="E483">
        <v>5</v>
      </c>
    </row>
    <row r="484" spans="1:5" x14ac:dyDescent="0.2">
      <c r="A484" t="s">
        <v>8219</v>
      </c>
      <c r="B484">
        <v>73</v>
      </c>
      <c r="D484" t="s">
        <v>8221</v>
      </c>
      <c r="E484">
        <v>0</v>
      </c>
    </row>
    <row r="485" spans="1:5" x14ac:dyDescent="0.2">
      <c r="A485" t="s">
        <v>8219</v>
      </c>
      <c r="B485">
        <v>27</v>
      </c>
      <c r="D485" t="s">
        <v>8221</v>
      </c>
      <c r="E485">
        <v>0</v>
      </c>
    </row>
    <row r="486" spans="1:5" x14ac:dyDescent="0.2">
      <c r="A486" t="s">
        <v>8219</v>
      </c>
      <c r="B486">
        <v>34</v>
      </c>
      <c r="D486" t="s">
        <v>8221</v>
      </c>
      <c r="E486">
        <v>0</v>
      </c>
    </row>
    <row r="487" spans="1:5" x14ac:dyDescent="0.2">
      <c r="A487" t="s">
        <v>8219</v>
      </c>
      <c r="B487">
        <v>7</v>
      </c>
      <c r="D487" t="s">
        <v>8221</v>
      </c>
      <c r="E487">
        <v>2</v>
      </c>
    </row>
    <row r="488" spans="1:5" x14ac:dyDescent="0.2">
      <c r="A488" t="s">
        <v>8219</v>
      </c>
      <c r="B488">
        <v>24</v>
      </c>
      <c r="D488" t="s">
        <v>8221</v>
      </c>
      <c r="E488">
        <v>0</v>
      </c>
    </row>
    <row r="489" spans="1:5" x14ac:dyDescent="0.2">
      <c r="A489" t="s">
        <v>8219</v>
      </c>
      <c r="B489">
        <v>15</v>
      </c>
      <c r="D489" t="s">
        <v>8221</v>
      </c>
      <c r="E489">
        <v>0</v>
      </c>
    </row>
    <row r="490" spans="1:5" x14ac:dyDescent="0.2">
      <c r="A490" t="s">
        <v>8219</v>
      </c>
      <c r="B490">
        <v>72</v>
      </c>
      <c r="D490" t="s">
        <v>8221</v>
      </c>
      <c r="E490">
        <v>28</v>
      </c>
    </row>
    <row r="491" spans="1:5" x14ac:dyDescent="0.2">
      <c r="A491" t="s">
        <v>8219</v>
      </c>
      <c r="B491">
        <v>120</v>
      </c>
      <c r="D491" t="s">
        <v>8221</v>
      </c>
      <c r="E491">
        <v>2</v>
      </c>
    </row>
    <row r="492" spans="1:5" x14ac:dyDescent="0.2">
      <c r="A492" t="s">
        <v>8219</v>
      </c>
      <c r="B492">
        <v>123</v>
      </c>
      <c r="D492" t="s">
        <v>8221</v>
      </c>
      <c r="E492">
        <v>0</v>
      </c>
    </row>
    <row r="493" spans="1:5" x14ac:dyDescent="0.2">
      <c r="A493" t="s">
        <v>8219</v>
      </c>
      <c r="B493">
        <v>1</v>
      </c>
      <c r="D493" t="s">
        <v>8221</v>
      </c>
      <c r="E493">
        <v>0</v>
      </c>
    </row>
    <row r="494" spans="1:5" x14ac:dyDescent="0.2">
      <c r="A494" t="s">
        <v>8219</v>
      </c>
      <c r="B494">
        <v>24</v>
      </c>
      <c r="D494" t="s">
        <v>8221</v>
      </c>
      <c r="E494">
        <v>0</v>
      </c>
    </row>
    <row r="495" spans="1:5" x14ac:dyDescent="0.2">
      <c r="A495" t="s">
        <v>8219</v>
      </c>
      <c r="B495">
        <v>33</v>
      </c>
      <c r="D495" t="s">
        <v>8221</v>
      </c>
      <c r="E495">
        <v>4</v>
      </c>
    </row>
    <row r="496" spans="1:5" x14ac:dyDescent="0.2">
      <c r="A496" t="s">
        <v>8219</v>
      </c>
      <c r="B496">
        <v>14</v>
      </c>
      <c r="D496" t="s">
        <v>8221</v>
      </c>
      <c r="E496">
        <v>12</v>
      </c>
    </row>
    <row r="497" spans="1:5" x14ac:dyDescent="0.2">
      <c r="A497" t="s">
        <v>8219</v>
      </c>
      <c r="B497">
        <v>9</v>
      </c>
      <c r="D497" t="s">
        <v>8221</v>
      </c>
      <c r="E497">
        <v>0</v>
      </c>
    </row>
    <row r="498" spans="1:5" x14ac:dyDescent="0.2">
      <c r="A498" t="s">
        <v>8219</v>
      </c>
      <c r="B498">
        <v>76</v>
      </c>
      <c r="D498" t="s">
        <v>8221</v>
      </c>
      <c r="E498">
        <v>33</v>
      </c>
    </row>
    <row r="499" spans="1:5" x14ac:dyDescent="0.2">
      <c r="A499" t="s">
        <v>8219</v>
      </c>
      <c r="B499">
        <v>19</v>
      </c>
      <c r="D499" t="s">
        <v>8221</v>
      </c>
      <c r="E499">
        <v>0</v>
      </c>
    </row>
    <row r="500" spans="1:5" x14ac:dyDescent="0.2">
      <c r="A500" t="s">
        <v>8219</v>
      </c>
      <c r="B500">
        <v>69</v>
      </c>
      <c r="D500" t="s">
        <v>8221</v>
      </c>
      <c r="E500">
        <v>4</v>
      </c>
    </row>
    <row r="501" spans="1:5" x14ac:dyDescent="0.2">
      <c r="A501" t="s">
        <v>8219</v>
      </c>
      <c r="B501">
        <v>218</v>
      </c>
      <c r="D501" t="s">
        <v>8221</v>
      </c>
      <c r="E501">
        <v>0</v>
      </c>
    </row>
    <row r="502" spans="1:5" x14ac:dyDescent="0.2">
      <c r="A502" t="s">
        <v>8219</v>
      </c>
      <c r="B502">
        <v>30</v>
      </c>
      <c r="D502" t="s">
        <v>8221</v>
      </c>
      <c r="E502">
        <v>11</v>
      </c>
    </row>
    <row r="503" spans="1:5" x14ac:dyDescent="0.2">
      <c r="A503" t="s">
        <v>8219</v>
      </c>
      <c r="B503">
        <v>100</v>
      </c>
      <c r="D503" t="s">
        <v>8221</v>
      </c>
      <c r="E503">
        <v>1</v>
      </c>
    </row>
    <row r="504" spans="1:5" x14ac:dyDescent="0.2">
      <c r="A504" t="s">
        <v>8219</v>
      </c>
      <c r="B504">
        <v>296</v>
      </c>
      <c r="D504" t="s">
        <v>8221</v>
      </c>
      <c r="E504">
        <v>5</v>
      </c>
    </row>
    <row r="505" spans="1:5" x14ac:dyDescent="0.2">
      <c r="A505" t="s">
        <v>8219</v>
      </c>
      <c r="B505">
        <v>1204</v>
      </c>
      <c r="D505" t="s">
        <v>8221</v>
      </c>
      <c r="E505">
        <v>0</v>
      </c>
    </row>
    <row r="506" spans="1:5" x14ac:dyDescent="0.2">
      <c r="A506" t="s">
        <v>8219</v>
      </c>
      <c r="B506">
        <v>321</v>
      </c>
      <c r="D506" t="s">
        <v>8221</v>
      </c>
      <c r="E506">
        <v>1</v>
      </c>
    </row>
    <row r="507" spans="1:5" x14ac:dyDescent="0.2">
      <c r="A507" t="s">
        <v>8219</v>
      </c>
      <c r="B507">
        <v>301</v>
      </c>
      <c r="D507" t="s">
        <v>8221</v>
      </c>
      <c r="E507">
        <v>1</v>
      </c>
    </row>
    <row r="508" spans="1:5" x14ac:dyDescent="0.2">
      <c r="A508" t="s">
        <v>8219</v>
      </c>
      <c r="B508">
        <v>144</v>
      </c>
      <c r="D508" t="s">
        <v>8221</v>
      </c>
      <c r="E508">
        <v>6</v>
      </c>
    </row>
    <row r="509" spans="1:5" x14ac:dyDescent="0.2">
      <c r="A509" t="s">
        <v>8219</v>
      </c>
      <c r="B509">
        <v>539</v>
      </c>
      <c r="D509" t="s">
        <v>8221</v>
      </c>
      <c r="E509">
        <v>8</v>
      </c>
    </row>
    <row r="510" spans="1:5" x14ac:dyDescent="0.2">
      <c r="A510" t="s">
        <v>8219</v>
      </c>
      <c r="B510">
        <v>498</v>
      </c>
      <c r="D510" t="s">
        <v>8221</v>
      </c>
      <c r="E510">
        <v>1</v>
      </c>
    </row>
    <row r="511" spans="1:5" x14ac:dyDescent="0.2">
      <c r="A511" t="s">
        <v>8219</v>
      </c>
      <c r="B511">
        <v>1113</v>
      </c>
      <c r="D511" t="s">
        <v>8221</v>
      </c>
      <c r="E511">
        <v>0</v>
      </c>
    </row>
    <row r="512" spans="1:5" x14ac:dyDescent="0.2">
      <c r="A512" t="s">
        <v>8219</v>
      </c>
      <c r="B512">
        <v>988</v>
      </c>
      <c r="D512" t="s">
        <v>8221</v>
      </c>
      <c r="E512">
        <v>2</v>
      </c>
    </row>
    <row r="513" spans="1:5" x14ac:dyDescent="0.2">
      <c r="A513" t="s">
        <v>8219</v>
      </c>
      <c r="B513">
        <v>391</v>
      </c>
      <c r="D513" t="s">
        <v>8221</v>
      </c>
      <c r="E513">
        <v>1</v>
      </c>
    </row>
    <row r="514" spans="1:5" x14ac:dyDescent="0.2">
      <c r="A514" t="s">
        <v>8219</v>
      </c>
      <c r="B514">
        <v>28</v>
      </c>
      <c r="D514" t="s">
        <v>8221</v>
      </c>
      <c r="E514">
        <v>0</v>
      </c>
    </row>
    <row r="515" spans="1:5" x14ac:dyDescent="0.2">
      <c r="A515" t="s">
        <v>8219</v>
      </c>
      <c r="B515">
        <v>147</v>
      </c>
      <c r="D515" t="s">
        <v>8221</v>
      </c>
      <c r="E515">
        <v>1</v>
      </c>
    </row>
    <row r="516" spans="1:5" x14ac:dyDescent="0.2">
      <c r="A516" t="s">
        <v>8219</v>
      </c>
      <c r="B516">
        <v>680</v>
      </c>
      <c r="D516" t="s">
        <v>8221</v>
      </c>
      <c r="E516">
        <v>19</v>
      </c>
    </row>
    <row r="517" spans="1:5" x14ac:dyDescent="0.2">
      <c r="A517" t="s">
        <v>8219</v>
      </c>
      <c r="B517">
        <v>983</v>
      </c>
      <c r="D517" t="s">
        <v>8221</v>
      </c>
      <c r="E517">
        <v>27</v>
      </c>
    </row>
    <row r="518" spans="1:5" x14ac:dyDescent="0.2">
      <c r="A518" t="s">
        <v>8219</v>
      </c>
      <c r="B518">
        <v>79</v>
      </c>
      <c r="D518" t="s">
        <v>8221</v>
      </c>
      <c r="E518">
        <v>7</v>
      </c>
    </row>
    <row r="519" spans="1:5" x14ac:dyDescent="0.2">
      <c r="A519" t="s">
        <v>8219</v>
      </c>
      <c r="B519">
        <v>426</v>
      </c>
      <c r="D519" t="s">
        <v>8221</v>
      </c>
      <c r="E519">
        <v>14</v>
      </c>
    </row>
    <row r="520" spans="1:5" x14ac:dyDescent="0.2">
      <c r="A520" t="s">
        <v>8219</v>
      </c>
      <c r="B520">
        <v>96</v>
      </c>
      <c r="D520" t="s">
        <v>8221</v>
      </c>
      <c r="E520">
        <v>5</v>
      </c>
    </row>
    <row r="521" spans="1:5" x14ac:dyDescent="0.2">
      <c r="A521" t="s">
        <v>8219</v>
      </c>
      <c r="B521">
        <v>163</v>
      </c>
      <c r="D521" t="s">
        <v>8221</v>
      </c>
      <c r="E521">
        <v>30</v>
      </c>
    </row>
    <row r="522" spans="1:5" x14ac:dyDescent="0.2">
      <c r="A522" t="s">
        <v>8219</v>
      </c>
      <c r="B522">
        <v>2525</v>
      </c>
      <c r="D522" t="s">
        <v>8221</v>
      </c>
      <c r="E522">
        <v>1</v>
      </c>
    </row>
    <row r="523" spans="1:5" x14ac:dyDescent="0.2">
      <c r="A523" t="s">
        <v>8219</v>
      </c>
      <c r="B523">
        <v>2035</v>
      </c>
      <c r="D523" t="s">
        <v>8221</v>
      </c>
      <c r="E523">
        <v>0</v>
      </c>
    </row>
    <row r="524" spans="1:5" x14ac:dyDescent="0.2">
      <c r="A524" t="s">
        <v>8219</v>
      </c>
      <c r="B524">
        <v>290</v>
      </c>
      <c r="D524" t="s">
        <v>8221</v>
      </c>
      <c r="E524">
        <v>60</v>
      </c>
    </row>
    <row r="525" spans="1:5" x14ac:dyDescent="0.2">
      <c r="A525" t="s">
        <v>8219</v>
      </c>
      <c r="B525">
        <v>1980</v>
      </c>
      <c r="D525" t="s">
        <v>8221</v>
      </c>
      <c r="E525">
        <v>84</v>
      </c>
    </row>
    <row r="526" spans="1:5" x14ac:dyDescent="0.2">
      <c r="A526" t="s">
        <v>8219</v>
      </c>
      <c r="B526">
        <v>57</v>
      </c>
      <c r="D526" t="s">
        <v>8221</v>
      </c>
      <c r="E526">
        <v>47</v>
      </c>
    </row>
    <row r="527" spans="1:5" x14ac:dyDescent="0.2">
      <c r="A527" t="s">
        <v>8219</v>
      </c>
      <c r="B527">
        <v>380</v>
      </c>
      <c r="D527" t="s">
        <v>8221</v>
      </c>
      <c r="E527">
        <v>66</v>
      </c>
    </row>
    <row r="528" spans="1:5" x14ac:dyDescent="0.2">
      <c r="A528" t="s">
        <v>8219</v>
      </c>
      <c r="B528">
        <v>128</v>
      </c>
      <c r="D528" t="s">
        <v>8221</v>
      </c>
      <c r="E528">
        <v>171</v>
      </c>
    </row>
    <row r="529" spans="1:5" x14ac:dyDescent="0.2">
      <c r="A529" t="s">
        <v>8219</v>
      </c>
      <c r="B529">
        <v>180</v>
      </c>
      <c r="D529" t="s">
        <v>8221</v>
      </c>
      <c r="E529">
        <v>29</v>
      </c>
    </row>
    <row r="530" spans="1:5" x14ac:dyDescent="0.2">
      <c r="A530" t="s">
        <v>8219</v>
      </c>
      <c r="B530">
        <v>571</v>
      </c>
      <c r="D530" t="s">
        <v>8221</v>
      </c>
      <c r="E530">
        <v>9</v>
      </c>
    </row>
    <row r="531" spans="1:5" x14ac:dyDescent="0.2">
      <c r="A531" t="s">
        <v>8219</v>
      </c>
      <c r="B531">
        <v>480</v>
      </c>
      <c r="D531" t="s">
        <v>8221</v>
      </c>
      <c r="E531">
        <v>27</v>
      </c>
    </row>
    <row r="532" spans="1:5" x14ac:dyDescent="0.2">
      <c r="A532" t="s">
        <v>8219</v>
      </c>
      <c r="B532">
        <v>249</v>
      </c>
      <c r="D532" t="s">
        <v>8221</v>
      </c>
      <c r="E532">
        <v>2</v>
      </c>
    </row>
    <row r="533" spans="1:5" x14ac:dyDescent="0.2">
      <c r="A533" t="s">
        <v>8219</v>
      </c>
      <c r="B533">
        <v>84</v>
      </c>
      <c r="D533" t="s">
        <v>8221</v>
      </c>
      <c r="E533">
        <v>3</v>
      </c>
    </row>
    <row r="534" spans="1:5" x14ac:dyDescent="0.2">
      <c r="A534" t="s">
        <v>8219</v>
      </c>
      <c r="B534">
        <v>197</v>
      </c>
      <c r="D534" t="s">
        <v>8221</v>
      </c>
      <c r="E534">
        <v>4</v>
      </c>
    </row>
    <row r="535" spans="1:5" x14ac:dyDescent="0.2">
      <c r="A535" t="s">
        <v>8219</v>
      </c>
      <c r="B535">
        <v>271</v>
      </c>
      <c r="D535" t="s">
        <v>8221</v>
      </c>
      <c r="E535">
        <v>2</v>
      </c>
    </row>
    <row r="536" spans="1:5" x14ac:dyDescent="0.2">
      <c r="A536" t="s">
        <v>8219</v>
      </c>
      <c r="B536">
        <v>50</v>
      </c>
      <c r="D536" t="s">
        <v>8221</v>
      </c>
      <c r="E536">
        <v>20</v>
      </c>
    </row>
    <row r="537" spans="1:5" x14ac:dyDescent="0.2">
      <c r="A537" t="s">
        <v>8219</v>
      </c>
      <c r="B537">
        <v>169</v>
      </c>
      <c r="D537" t="s">
        <v>8221</v>
      </c>
      <c r="E537">
        <v>3</v>
      </c>
    </row>
    <row r="538" spans="1:5" x14ac:dyDescent="0.2">
      <c r="A538" t="s">
        <v>8219</v>
      </c>
      <c r="B538">
        <v>205</v>
      </c>
      <c r="D538" t="s">
        <v>8221</v>
      </c>
      <c r="E538">
        <v>4</v>
      </c>
    </row>
    <row r="539" spans="1:5" x14ac:dyDescent="0.2">
      <c r="A539" t="s">
        <v>8219</v>
      </c>
      <c r="B539">
        <v>206</v>
      </c>
      <c r="D539" t="s">
        <v>8221</v>
      </c>
      <c r="E539">
        <v>1</v>
      </c>
    </row>
    <row r="540" spans="1:5" x14ac:dyDescent="0.2">
      <c r="A540" t="s">
        <v>8219</v>
      </c>
      <c r="B540">
        <v>84</v>
      </c>
      <c r="D540" t="s">
        <v>8221</v>
      </c>
      <c r="E540">
        <v>0</v>
      </c>
    </row>
    <row r="541" spans="1:5" x14ac:dyDescent="0.2">
      <c r="A541" t="s">
        <v>8219</v>
      </c>
      <c r="B541">
        <v>210</v>
      </c>
      <c r="D541" t="s">
        <v>8221</v>
      </c>
      <c r="E541">
        <v>0</v>
      </c>
    </row>
    <row r="542" spans="1:5" x14ac:dyDescent="0.2">
      <c r="A542" t="s">
        <v>8219</v>
      </c>
      <c r="B542">
        <v>181</v>
      </c>
      <c r="D542" t="s">
        <v>8221</v>
      </c>
      <c r="E542">
        <v>14</v>
      </c>
    </row>
    <row r="543" spans="1:5" x14ac:dyDescent="0.2">
      <c r="A543" t="s">
        <v>8219</v>
      </c>
      <c r="B543">
        <v>60</v>
      </c>
      <c r="D543" t="s">
        <v>8221</v>
      </c>
      <c r="E543">
        <v>1</v>
      </c>
    </row>
    <row r="544" spans="1:5" x14ac:dyDescent="0.2">
      <c r="A544" t="s">
        <v>8219</v>
      </c>
      <c r="B544">
        <v>445</v>
      </c>
      <c r="D544" t="s">
        <v>8221</v>
      </c>
      <c r="E544">
        <v>118</v>
      </c>
    </row>
    <row r="545" spans="1:5" x14ac:dyDescent="0.2">
      <c r="A545" t="s">
        <v>8219</v>
      </c>
      <c r="B545">
        <v>17</v>
      </c>
      <c r="D545" t="s">
        <v>8221</v>
      </c>
      <c r="E545">
        <v>2</v>
      </c>
    </row>
    <row r="546" spans="1:5" x14ac:dyDescent="0.2">
      <c r="A546" t="s">
        <v>8219</v>
      </c>
      <c r="B546">
        <v>194</v>
      </c>
      <c r="D546" t="s">
        <v>8221</v>
      </c>
      <c r="E546">
        <v>1</v>
      </c>
    </row>
    <row r="547" spans="1:5" x14ac:dyDescent="0.2">
      <c r="A547" t="s">
        <v>8219</v>
      </c>
      <c r="B547">
        <v>404</v>
      </c>
      <c r="D547" t="s">
        <v>8221</v>
      </c>
      <c r="E547">
        <v>3</v>
      </c>
    </row>
    <row r="548" spans="1:5" x14ac:dyDescent="0.2">
      <c r="A548" t="s">
        <v>8219</v>
      </c>
      <c r="B548">
        <v>194</v>
      </c>
      <c r="D548" t="s">
        <v>8221</v>
      </c>
      <c r="E548">
        <v>1</v>
      </c>
    </row>
    <row r="549" spans="1:5" x14ac:dyDescent="0.2">
      <c r="A549" t="s">
        <v>8219</v>
      </c>
      <c r="B549">
        <v>902</v>
      </c>
      <c r="D549" t="s">
        <v>8221</v>
      </c>
      <c r="E549">
        <v>3</v>
      </c>
    </row>
    <row r="550" spans="1:5" x14ac:dyDescent="0.2">
      <c r="A550" t="s">
        <v>8219</v>
      </c>
      <c r="B550">
        <v>1670</v>
      </c>
      <c r="D550" t="s">
        <v>8221</v>
      </c>
      <c r="E550">
        <v>38</v>
      </c>
    </row>
    <row r="551" spans="1:5" x14ac:dyDescent="0.2">
      <c r="A551" t="s">
        <v>8219</v>
      </c>
      <c r="B551">
        <v>1328</v>
      </c>
      <c r="D551" t="s">
        <v>8221</v>
      </c>
      <c r="E551">
        <v>52</v>
      </c>
    </row>
    <row r="552" spans="1:5" x14ac:dyDescent="0.2">
      <c r="A552" t="s">
        <v>8219</v>
      </c>
      <c r="B552">
        <v>944</v>
      </c>
      <c r="D552" t="s">
        <v>8221</v>
      </c>
      <c r="E552">
        <v>2</v>
      </c>
    </row>
    <row r="553" spans="1:5" x14ac:dyDescent="0.2">
      <c r="A553" t="s">
        <v>8219</v>
      </c>
      <c r="B553">
        <v>147</v>
      </c>
      <c r="D553" t="s">
        <v>8221</v>
      </c>
      <c r="E553">
        <v>0</v>
      </c>
    </row>
    <row r="554" spans="1:5" x14ac:dyDescent="0.2">
      <c r="A554" t="s">
        <v>8219</v>
      </c>
      <c r="B554">
        <v>99</v>
      </c>
      <c r="D554" t="s">
        <v>8221</v>
      </c>
      <c r="E554">
        <v>4</v>
      </c>
    </row>
    <row r="555" spans="1:5" x14ac:dyDescent="0.2">
      <c r="A555" t="s">
        <v>8219</v>
      </c>
      <c r="B555">
        <v>79</v>
      </c>
      <c r="D555" t="s">
        <v>8221</v>
      </c>
      <c r="E555">
        <v>4</v>
      </c>
    </row>
    <row r="556" spans="1:5" x14ac:dyDescent="0.2">
      <c r="A556" t="s">
        <v>8219</v>
      </c>
      <c r="B556">
        <v>75</v>
      </c>
      <c r="D556" t="s">
        <v>8221</v>
      </c>
      <c r="E556">
        <v>18</v>
      </c>
    </row>
    <row r="557" spans="1:5" x14ac:dyDescent="0.2">
      <c r="A557" t="s">
        <v>8219</v>
      </c>
      <c r="B557">
        <v>207</v>
      </c>
      <c r="D557" t="s">
        <v>8221</v>
      </c>
      <c r="E557">
        <v>0</v>
      </c>
    </row>
    <row r="558" spans="1:5" x14ac:dyDescent="0.2">
      <c r="A558" t="s">
        <v>8219</v>
      </c>
      <c r="B558">
        <v>102</v>
      </c>
      <c r="D558" t="s">
        <v>8221</v>
      </c>
      <c r="E558">
        <v>22</v>
      </c>
    </row>
    <row r="559" spans="1:5" x14ac:dyDescent="0.2">
      <c r="A559" t="s">
        <v>8219</v>
      </c>
      <c r="B559">
        <v>32</v>
      </c>
      <c r="D559" t="s">
        <v>8221</v>
      </c>
      <c r="E559">
        <v>49</v>
      </c>
    </row>
    <row r="560" spans="1:5" x14ac:dyDescent="0.2">
      <c r="A560" t="s">
        <v>8219</v>
      </c>
      <c r="B560">
        <v>480</v>
      </c>
      <c r="D560" t="s">
        <v>8221</v>
      </c>
      <c r="E560">
        <v>19</v>
      </c>
    </row>
    <row r="561" spans="1:5" x14ac:dyDescent="0.2">
      <c r="A561" t="s">
        <v>8219</v>
      </c>
      <c r="B561">
        <v>11</v>
      </c>
      <c r="D561" t="s">
        <v>8221</v>
      </c>
      <c r="E561">
        <v>4</v>
      </c>
    </row>
    <row r="562" spans="1:5" x14ac:dyDescent="0.2">
      <c r="A562" t="s">
        <v>8219</v>
      </c>
      <c r="B562">
        <v>12</v>
      </c>
      <c r="D562" t="s">
        <v>8221</v>
      </c>
      <c r="E562">
        <v>4</v>
      </c>
    </row>
    <row r="563" spans="1:5" x14ac:dyDescent="0.2">
      <c r="A563" t="s">
        <v>8219</v>
      </c>
      <c r="B563">
        <v>48</v>
      </c>
      <c r="D563" t="s">
        <v>8221</v>
      </c>
      <c r="E563">
        <v>2</v>
      </c>
    </row>
    <row r="564" spans="1:5" x14ac:dyDescent="0.2">
      <c r="A564" t="s">
        <v>8219</v>
      </c>
      <c r="B564">
        <v>59</v>
      </c>
      <c r="D564" t="s">
        <v>8221</v>
      </c>
      <c r="E564">
        <v>0</v>
      </c>
    </row>
    <row r="565" spans="1:5" x14ac:dyDescent="0.2">
      <c r="A565" t="s">
        <v>8219</v>
      </c>
      <c r="B565">
        <v>79</v>
      </c>
      <c r="D565" t="s">
        <v>8221</v>
      </c>
      <c r="E565">
        <v>0</v>
      </c>
    </row>
    <row r="566" spans="1:5" x14ac:dyDescent="0.2">
      <c r="A566" t="s">
        <v>8219</v>
      </c>
      <c r="B566">
        <v>14</v>
      </c>
      <c r="D566" t="s">
        <v>8221</v>
      </c>
      <c r="E566">
        <v>14</v>
      </c>
    </row>
    <row r="567" spans="1:5" x14ac:dyDescent="0.2">
      <c r="A567" t="s">
        <v>8219</v>
      </c>
      <c r="B567">
        <v>106</v>
      </c>
      <c r="D567" t="s">
        <v>8221</v>
      </c>
      <c r="E567">
        <v>8</v>
      </c>
    </row>
    <row r="568" spans="1:5" x14ac:dyDescent="0.2">
      <c r="A568" t="s">
        <v>8219</v>
      </c>
      <c r="B568">
        <v>25</v>
      </c>
      <c r="D568" t="s">
        <v>8221</v>
      </c>
      <c r="E568">
        <v>0</v>
      </c>
    </row>
    <row r="569" spans="1:5" x14ac:dyDescent="0.2">
      <c r="A569" t="s">
        <v>8219</v>
      </c>
      <c r="B569">
        <v>25</v>
      </c>
      <c r="D569" t="s">
        <v>8221</v>
      </c>
      <c r="E569">
        <v>15</v>
      </c>
    </row>
    <row r="570" spans="1:5" x14ac:dyDescent="0.2">
      <c r="A570" t="s">
        <v>8219</v>
      </c>
      <c r="B570">
        <v>29</v>
      </c>
      <c r="D570" t="s">
        <v>8221</v>
      </c>
      <c r="E570">
        <v>33</v>
      </c>
    </row>
    <row r="571" spans="1:5" x14ac:dyDescent="0.2">
      <c r="A571" t="s">
        <v>8219</v>
      </c>
      <c r="B571">
        <v>43</v>
      </c>
      <c r="D571" t="s">
        <v>8221</v>
      </c>
      <c r="E571">
        <v>2</v>
      </c>
    </row>
    <row r="572" spans="1:5" x14ac:dyDescent="0.2">
      <c r="A572" t="s">
        <v>8219</v>
      </c>
      <c r="B572">
        <v>46</v>
      </c>
      <c r="D572" t="s">
        <v>8221</v>
      </c>
      <c r="E572">
        <v>6</v>
      </c>
    </row>
    <row r="573" spans="1:5" x14ac:dyDescent="0.2">
      <c r="A573" t="s">
        <v>8219</v>
      </c>
      <c r="B573">
        <v>27</v>
      </c>
      <c r="D573" t="s">
        <v>8221</v>
      </c>
      <c r="E573">
        <v>2</v>
      </c>
    </row>
    <row r="574" spans="1:5" x14ac:dyDescent="0.2">
      <c r="A574" t="s">
        <v>8219</v>
      </c>
      <c r="B574">
        <v>112</v>
      </c>
      <c r="D574" t="s">
        <v>8221</v>
      </c>
      <c r="E574">
        <v>0</v>
      </c>
    </row>
    <row r="575" spans="1:5" x14ac:dyDescent="0.2">
      <c r="A575" t="s">
        <v>8219</v>
      </c>
      <c r="B575">
        <v>34</v>
      </c>
      <c r="D575" t="s">
        <v>8221</v>
      </c>
      <c r="E575">
        <v>4</v>
      </c>
    </row>
    <row r="576" spans="1:5" x14ac:dyDescent="0.2">
      <c r="A576" t="s">
        <v>8219</v>
      </c>
      <c r="B576">
        <v>145</v>
      </c>
      <c r="D576" t="s">
        <v>8221</v>
      </c>
      <c r="E576">
        <v>1</v>
      </c>
    </row>
    <row r="577" spans="1:5" x14ac:dyDescent="0.2">
      <c r="A577" t="s">
        <v>8219</v>
      </c>
      <c r="B577">
        <v>19</v>
      </c>
      <c r="D577" t="s">
        <v>8221</v>
      </c>
      <c r="E577">
        <v>3</v>
      </c>
    </row>
    <row r="578" spans="1:5" x14ac:dyDescent="0.2">
      <c r="A578" t="s">
        <v>8219</v>
      </c>
      <c r="B578">
        <v>288</v>
      </c>
      <c r="D578" t="s">
        <v>8221</v>
      </c>
      <c r="E578">
        <v>4</v>
      </c>
    </row>
    <row r="579" spans="1:5" x14ac:dyDescent="0.2">
      <c r="A579" t="s">
        <v>8219</v>
      </c>
      <c r="B579">
        <v>14</v>
      </c>
      <c r="D579" t="s">
        <v>8221</v>
      </c>
      <c r="E579">
        <v>0</v>
      </c>
    </row>
    <row r="580" spans="1:5" x14ac:dyDescent="0.2">
      <c r="A580" t="s">
        <v>8219</v>
      </c>
      <c r="B580">
        <v>7</v>
      </c>
      <c r="D580" t="s">
        <v>8221</v>
      </c>
      <c r="E580">
        <v>4</v>
      </c>
    </row>
    <row r="581" spans="1:5" x14ac:dyDescent="0.2">
      <c r="A581" t="s">
        <v>8219</v>
      </c>
      <c r="B581">
        <v>211</v>
      </c>
      <c r="D581" t="s">
        <v>8221</v>
      </c>
      <c r="E581">
        <v>3</v>
      </c>
    </row>
    <row r="582" spans="1:5" x14ac:dyDescent="0.2">
      <c r="A582" t="s">
        <v>8219</v>
      </c>
      <c r="B582">
        <v>108</v>
      </c>
      <c r="D582" t="s">
        <v>8221</v>
      </c>
      <c r="E582">
        <v>2</v>
      </c>
    </row>
    <row r="583" spans="1:5" x14ac:dyDescent="0.2">
      <c r="A583" t="s">
        <v>8219</v>
      </c>
      <c r="B583">
        <v>142</v>
      </c>
      <c r="D583" t="s">
        <v>8221</v>
      </c>
      <c r="E583">
        <v>1</v>
      </c>
    </row>
    <row r="584" spans="1:5" x14ac:dyDescent="0.2">
      <c r="A584" t="s">
        <v>8219</v>
      </c>
      <c r="B584">
        <v>74</v>
      </c>
      <c r="D584" t="s">
        <v>8221</v>
      </c>
      <c r="E584">
        <v>4</v>
      </c>
    </row>
    <row r="585" spans="1:5" x14ac:dyDescent="0.2">
      <c r="A585" t="s">
        <v>8219</v>
      </c>
      <c r="B585">
        <v>38</v>
      </c>
      <c r="D585" t="s">
        <v>8221</v>
      </c>
      <c r="E585">
        <v>6</v>
      </c>
    </row>
    <row r="586" spans="1:5" x14ac:dyDescent="0.2">
      <c r="A586" t="s">
        <v>8219</v>
      </c>
      <c r="B586">
        <v>20</v>
      </c>
      <c r="D586" t="s">
        <v>8221</v>
      </c>
      <c r="E586">
        <v>8</v>
      </c>
    </row>
    <row r="587" spans="1:5" x14ac:dyDescent="0.2">
      <c r="A587" t="s">
        <v>8219</v>
      </c>
      <c r="B587">
        <v>24</v>
      </c>
      <c r="D587" t="s">
        <v>8221</v>
      </c>
      <c r="E587">
        <v>14</v>
      </c>
    </row>
    <row r="588" spans="1:5" x14ac:dyDescent="0.2">
      <c r="A588" t="s">
        <v>8219</v>
      </c>
      <c r="B588">
        <v>66</v>
      </c>
      <c r="D588" t="s">
        <v>8221</v>
      </c>
      <c r="E588">
        <v>0</v>
      </c>
    </row>
    <row r="589" spans="1:5" x14ac:dyDescent="0.2">
      <c r="A589" t="s">
        <v>8219</v>
      </c>
      <c r="B589">
        <v>28</v>
      </c>
      <c r="D589" t="s">
        <v>8221</v>
      </c>
      <c r="E589">
        <v>4</v>
      </c>
    </row>
    <row r="590" spans="1:5" x14ac:dyDescent="0.2">
      <c r="A590" t="s">
        <v>8219</v>
      </c>
      <c r="B590">
        <v>24</v>
      </c>
      <c r="D590" t="s">
        <v>8221</v>
      </c>
      <c r="E590">
        <v>0</v>
      </c>
    </row>
    <row r="591" spans="1:5" x14ac:dyDescent="0.2">
      <c r="A591" t="s">
        <v>8219</v>
      </c>
      <c r="B591">
        <v>73</v>
      </c>
      <c r="D591" t="s">
        <v>8221</v>
      </c>
      <c r="E591">
        <v>0</v>
      </c>
    </row>
    <row r="592" spans="1:5" x14ac:dyDescent="0.2">
      <c r="A592" t="s">
        <v>8219</v>
      </c>
      <c r="B592">
        <v>3</v>
      </c>
      <c r="D592" t="s">
        <v>8221</v>
      </c>
      <c r="E592">
        <v>1</v>
      </c>
    </row>
    <row r="593" spans="1:5" x14ac:dyDescent="0.2">
      <c r="A593" t="s">
        <v>8219</v>
      </c>
      <c r="B593">
        <v>20</v>
      </c>
      <c r="D593" t="s">
        <v>8221</v>
      </c>
      <c r="E593">
        <v>1</v>
      </c>
    </row>
    <row r="594" spans="1:5" x14ac:dyDescent="0.2">
      <c r="A594" t="s">
        <v>8219</v>
      </c>
      <c r="B594">
        <v>21</v>
      </c>
      <c r="D594" t="s">
        <v>8221</v>
      </c>
      <c r="E594">
        <v>1</v>
      </c>
    </row>
    <row r="595" spans="1:5" x14ac:dyDescent="0.2">
      <c r="A595" t="s">
        <v>8219</v>
      </c>
      <c r="B595">
        <v>94</v>
      </c>
      <c r="D595" t="s">
        <v>8221</v>
      </c>
      <c r="E595">
        <v>1</v>
      </c>
    </row>
    <row r="596" spans="1:5" x14ac:dyDescent="0.2">
      <c r="A596" t="s">
        <v>8219</v>
      </c>
      <c r="B596">
        <v>139</v>
      </c>
      <c r="D596" t="s">
        <v>8221</v>
      </c>
      <c r="E596">
        <v>4</v>
      </c>
    </row>
    <row r="597" spans="1:5" x14ac:dyDescent="0.2">
      <c r="A597" t="s">
        <v>8219</v>
      </c>
      <c r="B597">
        <v>130</v>
      </c>
      <c r="D597" t="s">
        <v>8221</v>
      </c>
      <c r="E597">
        <v>0</v>
      </c>
    </row>
    <row r="598" spans="1:5" x14ac:dyDescent="0.2">
      <c r="A598" t="s">
        <v>8219</v>
      </c>
      <c r="B598">
        <v>31</v>
      </c>
      <c r="D598" t="s">
        <v>8221</v>
      </c>
      <c r="E598">
        <v>0</v>
      </c>
    </row>
    <row r="599" spans="1:5" x14ac:dyDescent="0.2">
      <c r="A599" t="s">
        <v>8219</v>
      </c>
      <c r="B599">
        <v>13</v>
      </c>
      <c r="D599" t="s">
        <v>8221</v>
      </c>
      <c r="E599">
        <v>2</v>
      </c>
    </row>
    <row r="600" spans="1:5" x14ac:dyDescent="0.2">
      <c r="A600" t="s">
        <v>8219</v>
      </c>
      <c r="B600">
        <v>90</v>
      </c>
      <c r="D600" t="s">
        <v>8221</v>
      </c>
      <c r="E600">
        <v>24</v>
      </c>
    </row>
    <row r="601" spans="1:5" x14ac:dyDescent="0.2">
      <c r="A601" t="s">
        <v>8219</v>
      </c>
      <c r="B601">
        <v>141</v>
      </c>
      <c r="D601" t="s">
        <v>8221</v>
      </c>
      <c r="E601">
        <v>1</v>
      </c>
    </row>
    <row r="602" spans="1:5" x14ac:dyDescent="0.2">
      <c r="A602" t="s">
        <v>8219</v>
      </c>
      <c r="B602">
        <v>23</v>
      </c>
      <c r="D602" t="s">
        <v>8221</v>
      </c>
      <c r="E602">
        <v>2</v>
      </c>
    </row>
    <row r="603" spans="1:5" x14ac:dyDescent="0.2">
      <c r="A603" t="s">
        <v>8219</v>
      </c>
      <c r="B603">
        <v>18</v>
      </c>
      <c r="D603" t="s">
        <v>8221</v>
      </c>
      <c r="E603">
        <v>1</v>
      </c>
    </row>
    <row r="604" spans="1:5" x14ac:dyDescent="0.2">
      <c r="A604" t="s">
        <v>8219</v>
      </c>
      <c r="B604">
        <v>76</v>
      </c>
      <c r="D604" t="s">
        <v>8221</v>
      </c>
      <c r="E604">
        <v>37</v>
      </c>
    </row>
    <row r="605" spans="1:5" x14ac:dyDescent="0.2">
      <c r="A605" t="s">
        <v>8219</v>
      </c>
      <c r="B605">
        <v>93</v>
      </c>
      <c r="D605" t="s">
        <v>8221</v>
      </c>
      <c r="E605">
        <v>5</v>
      </c>
    </row>
    <row r="606" spans="1:5" x14ac:dyDescent="0.2">
      <c r="A606" t="s">
        <v>8219</v>
      </c>
      <c r="B606">
        <v>69</v>
      </c>
      <c r="D606" t="s">
        <v>8221</v>
      </c>
      <c r="E606">
        <v>4</v>
      </c>
    </row>
    <row r="607" spans="1:5" x14ac:dyDescent="0.2">
      <c r="A607" t="s">
        <v>8219</v>
      </c>
      <c r="B607">
        <v>21</v>
      </c>
      <c r="D607" t="s">
        <v>8221</v>
      </c>
      <c r="E607">
        <v>16</v>
      </c>
    </row>
    <row r="608" spans="1:5" x14ac:dyDescent="0.2">
      <c r="A608" t="s">
        <v>8219</v>
      </c>
      <c r="B608">
        <v>57</v>
      </c>
      <c r="D608" t="s">
        <v>8221</v>
      </c>
      <c r="E608">
        <v>9</v>
      </c>
    </row>
    <row r="609" spans="1:5" x14ac:dyDescent="0.2">
      <c r="A609" t="s">
        <v>8219</v>
      </c>
      <c r="B609">
        <v>108</v>
      </c>
      <c r="D609" t="s">
        <v>8221</v>
      </c>
      <c r="E609">
        <v>0</v>
      </c>
    </row>
    <row r="610" spans="1:5" x14ac:dyDescent="0.2">
      <c r="A610" t="s">
        <v>8219</v>
      </c>
      <c r="B610">
        <v>83</v>
      </c>
      <c r="D610" t="s">
        <v>8221</v>
      </c>
      <c r="E610">
        <v>40</v>
      </c>
    </row>
    <row r="611" spans="1:5" x14ac:dyDescent="0.2">
      <c r="A611" t="s">
        <v>8219</v>
      </c>
      <c r="B611">
        <v>96</v>
      </c>
      <c r="D611" t="s">
        <v>8221</v>
      </c>
      <c r="E611">
        <v>0</v>
      </c>
    </row>
    <row r="612" spans="1:5" x14ac:dyDescent="0.2">
      <c r="A612" t="s">
        <v>8219</v>
      </c>
      <c r="B612">
        <v>64</v>
      </c>
      <c r="D612" t="s">
        <v>8221</v>
      </c>
      <c r="E612">
        <v>2</v>
      </c>
    </row>
    <row r="613" spans="1:5" x14ac:dyDescent="0.2">
      <c r="A613" t="s">
        <v>8219</v>
      </c>
      <c r="B613">
        <v>14</v>
      </c>
      <c r="D613" t="s">
        <v>8221</v>
      </c>
      <c r="E613">
        <v>1</v>
      </c>
    </row>
    <row r="614" spans="1:5" x14ac:dyDescent="0.2">
      <c r="A614" t="s">
        <v>8219</v>
      </c>
      <c r="B614">
        <v>169</v>
      </c>
      <c r="D614" t="s">
        <v>8221</v>
      </c>
      <c r="E614">
        <v>9</v>
      </c>
    </row>
    <row r="615" spans="1:5" x14ac:dyDescent="0.2">
      <c r="A615" t="s">
        <v>8219</v>
      </c>
      <c r="B615">
        <v>33</v>
      </c>
      <c r="D615" t="s">
        <v>8221</v>
      </c>
      <c r="E615">
        <v>34</v>
      </c>
    </row>
    <row r="616" spans="1:5" x14ac:dyDescent="0.2">
      <c r="A616" t="s">
        <v>8219</v>
      </c>
      <c r="B616">
        <v>102</v>
      </c>
      <c r="D616" t="s">
        <v>8221</v>
      </c>
      <c r="E616">
        <v>23</v>
      </c>
    </row>
    <row r="617" spans="1:5" x14ac:dyDescent="0.2">
      <c r="A617" t="s">
        <v>8219</v>
      </c>
      <c r="B617">
        <v>104</v>
      </c>
      <c r="D617" t="s">
        <v>8221</v>
      </c>
      <c r="E617">
        <v>19</v>
      </c>
    </row>
    <row r="618" spans="1:5" x14ac:dyDescent="0.2">
      <c r="A618" t="s">
        <v>8219</v>
      </c>
      <c r="B618">
        <v>20</v>
      </c>
      <c r="D618" t="s">
        <v>8221</v>
      </c>
      <c r="E618">
        <v>50</v>
      </c>
    </row>
    <row r="619" spans="1:5" x14ac:dyDescent="0.2">
      <c r="A619" t="s">
        <v>8219</v>
      </c>
      <c r="B619">
        <v>35</v>
      </c>
      <c r="D619" t="s">
        <v>8221</v>
      </c>
      <c r="E619">
        <v>12</v>
      </c>
    </row>
    <row r="620" spans="1:5" x14ac:dyDescent="0.2">
      <c r="A620" t="s">
        <v>8219</v>
      </c>
      <c r="B620">
        <v>94</v>
      </c>
      <c r="D620" t="s">
        <v>8221</v>
      </c>
      <c r="E620">
        <v>8</v>
      </c>
    </row>
    <row r="621" spans="1:5" x14ac:dyDescent="0.2">
      <c r="A621" t="s">
        <v>8219</v>
      </c>
      <c r="B621">
        <v>14</v>
      </c>
      <c r="D621" t="s">
        <v>8221</v>
      </c>
      <c r="E621">
        <v>9</v>
      </c>
    </row>
    <row r="622" spans="1:5" x14ac:dyDescent="0.2">
      <c r="A622" t="s">
        <v>8219</v>
      </c>
      <c r="B622">
        <v>15</v>
      </c>
      <c r="D622" t="s">
        <v>8221</v>
      </c>
      <c r="E622">
        <v>43</v>
      </c>
    </row>
    <row r="623" spans="1:5" x14ac:dyDescent="0.2">
      <c r="A623" t="s">
        <v>8219</v>
      </c>
      <c r="B623">
        <v>51</v>
      </c>
      <c r="D623" t="s">
        <v>8221</v>
      </c>
      <c r="E623">
        <v>28</v>
      </c>
    </row>
    <row r="624" spans="1:5" x14ac:dyDescent="0.2">
      <c r="A624" t="s">
        <v>8219</v>
      </c>
      <c r="B624">
        <v>19</v>
      </c>
      <c r="D624" t="s">
        <v>8221</v>
      </c>
      <c r="E624">
        <v>4</v>
      </c>
    </row>
    <row r="625" spans="1:5" x14ac:dyDescent="0.2">
      <c r="A625" t="s">
        <v>8219</v>
      </c>
      <c r="B625">
        <v>23</v>
      </c>
      <c r="D625" t="s">
        <v>8221</v>
      </c>
      <c r="E625">
        <v>24</v>
      </c>
    </row>
    <row r="626" spans="1:5" x14ac:dyDescent="0.2">
      <c r="A626" t="s">
        <v>8219</v>
      </c>
      <c r="B626">
        <v>97</v>
      </c>
      <c r="D626" t="s">
        <v>8221</v>
      </c>
      <c r="E626">
        <v>2</v>
      </c>
    </row>
    <row r="627" spans="1:5" x14ac:dyDescent="0.2">
      <c r="A627" t="s">
        <v>8219</v>
      </c>
      <c r="B627">
        <v>76</v>
      </c>
      <c r="D627" t="s">
        <v>8221</v>
      </c>
      <c r="E627">
        <v>2</v>
      </c>
    </row>
    <row r="628" spans="1:5" x14ac:dyDescent="0.2">
      <c r="A628" t="s">
        <v>8219</v>
      </c>
      <c r="B628">
        <v>11</v>
      </c>
      <c r="D628" t="s">
        <v>8221</v>
      </c>
      <c r="E628">
        <v>20</v>
      </c>
    </row>
    <row r="629" spans="1:5" x14ac:dyDescent="0.2">
      <c r="A629" t="s">
        <v>8219</v>
      </c>
      <c r="B629">
        <v>108</v>
      </c>
      <c r="D629" t="s">
        <v>8221</v>
      </c>
      <c r="E629">
        <v>7</v>
      </c>
    </row>
    <row r="630" spans="1:5" x14ac:dyDescent="0.2">
      <c r="A630" t="s">
        <v>8219</v>
      </c>
      <c r="B630">
        <v>20</v>
      </c>
      <c r="D630" t="s">
        <v>8221</v>
      </c>
      <c r="E630">
        <v>16</v>
      </c>
    </row>
    <row r="631" spans="1:5" x14ac:dyDescent="0.2">
      <c r="A631" t="s">
        <v>8219</v>
      </c>
      <c r="B631">
        <v>98</v>
      </c>
      <c r="D631" t="s">
        <v>8221</v>
      </c>
      <c r="E631">
        <v>4</v>
      </c>
    </row>
    <row r="632" spans="1:5" x14ac:dyDescent="0.2">
      <c r="A632" t="s">
        <v>8219</v>
      </c>
      <c r="B632">
        <v>196</v>
      </c>
      <c r="D632" t="s">
        <v>8221</v>
      </c>
      <c r="E632">
        <v>4</v>
      </c>
    </row>
    <row r="633" spans="1:5" x14ac:dyDescent="0.2">
      <c r="A633" t="s">
        <v>8219</v>
      </c>
      <c r="B633">
        <v>39</v>
      </c>
      <c r="D633" t="s">
        <v>8221</v>
      </c>
      <c r="E633">
        <v>4</v>
      </c>
    </row>
    <row r="634" spans="1:5" x14ac:dyDescent="0.2">
      <c r="A634" t="s">
        <v>8219</v>
      </c>
      <c r="B634">
        <v>128</v>
      </c>
      <c r="D634" t="s">
        <v>8221</v>
      </c>
      <c r="E634">
        <v>3</v>
      </c>
    </row>
    <row r="635" spans="1:5" x14ac:dyDescent="0.2">
      <c r="A635" t="s">
        <v>8219</v>
      </c>
      <c r="B635">
        <v>71</v>
      </c>
      <c r="D635" t="s">
        <v>8221</v>
      </c>
      <c r="E635">
        <v>36</v>
      </c>
    </row>
    <row r="636" spans="1:5" x14ac:dyDescent="0.2">
      <c r="A636" t="s">
        <v>8219</v>
      </c>
      <c r="B636">
        <v>47</v>
      </c>
      <c r="D636" t="s">
        <v>8221</v>
      </c>
      <c r="E636">
        <v>1</v>
      </c>
    </row>
    <row r="637" spans="1:5" x14ac:dyDescent="0.2">
      <c r="A637" t="s">
        <v>8219</v>
      </c>
      <c r="B637">
        <v>17</v>
      </c>
      <c r="D637" t="s">
        <v>8221</v>
      </c>
      <c r="E637">
        <v>7</v>
      </c>
    </row>
    <row r="638" spans="1:5" x14ac:dyDescent="0.2">
      <c r="A638" t="s">
        <v>8219</v>
      </c>
      <c r="B638">
        <v>91</v>
      </c>
      <c r="D638" t="s">
        <v>8221</v>
      </c>
      <c r="E638">
        <v>27</v>
      </c>
    </row>
    <row r="639" spans="1:5" x14ac:dyDescent="0.2">
      <c r="A639" t="s">
        <v>8219</v>
      </c>
      <c r="B639">
        <v>43</v>
      </c>
      <c r="D639" t="s">
        <v>8221</v>
      </c>
      <c r="E639">
        <v>1</v>
      </c>
    </row>
    <row r="640" spans="1:5" x14ac:dyDescent="0.2">
      <c r="A640" t="s">
        <v>8219</v>
      </c>
      <c r="B640">
        <v>17</v>
      </c>
      <c r="D640" t="s">
        <v>8221</v>
      </c>
      <c r="E640">
        <v>0</v>
      </c>
    </row>
    <row r="641" spans="1:5" x14ac:dyDescent="0.2">
      <c r="A641" t="s">
        <v>8219</v>
      </c>
      <c r="B641">
        <v>33</v>
      </c>
      <c r="D641" t="s">
        <v>8221</v>
      </c>
      <c r="E641">
        <v>1</v>
      </c>
    </row>
    <row r="642" spans="1:5" x14ac:dyDescent="0.2">
      <c r="A642" t="s">
        <v>8219</v>
      </c>
      <c r="B642">
        <v>87</v>
      </c>
      <c r="D642" t="s">
        <v>8221</v>
      </c>
      <c r="E642">
        <v>3</v>
      </c>
    </row>
    <row r="643" spans="1:5" x14ac:dyDescent="0.2">
      <c r="A643" t="s">
        <v>8219</v>
      </c>
      <c r="B643">
        <v>113</v>
      </c>
      <c r="D643" t="s">
        <v>8221</v>
      </c>
      <c r="E643">
        <v>3</v>
      </c>
    </row>
    <row r="644" spans="1:5" x14ac:dyDescent="0.2">
      <c r="A644" t="s">
        <v>8219</v>
      </c>
      <c r="B644">
        <v>14</v>
      </c>
      <c r="D644" t="s">
        <v>8221</v>
      </c>
      <c r="E644">
        <v>3</v>
      </c>
    </row>
    <row r="645" spans="1:5" x14ac:dyDescent="0.2">
      <c r="A645" t="s">
        <v>8219</v>
      </c>
      <c r="B645">
        <v>30</v>
      </c>
      <c r="D645" t="s">
        <v>8221</v>
      </c>
      <c r="E645">
        <v>0</v>
      </c>
    </row>
    <row r="646" spans="1:5" x14ac:dyDescent="0.2">
      <c r="A646" t="s">
        <v>8219</v>
      </c>
      <c r="B646">
        <v>16</v>
      </c>
      <c r="D646" t="s">
        <v>8221</v>
      </c>
      <c r="E646">
        <v>6</v>
      </c>
    </row>
    <row r="647" spans="1:5" x14ac:dyDescent="0.2">
      <c r="A647" t="s">
        <v>8219</v>
      </c>
      <c r="B647">
        <v>46</v>
      </c>
      <c r="D647" t="s">
        <v>8221</v>
      </c>
      <c r="E647">
        <v>17</v>
      </c>
    </row>
    <row r="648" spans="1:5" x14ac:dyDescent="0.2">
      <c r="A648" t="s">
        <v>8219</v>
      </c>
      <c r="B648">
        <v>24</v>
      </c>
      <c r="D648" t="s">
        <v>8221</v>
      </c>
      <c r="E648">
        <v>40</v>
      </c>
    </row>
    <row r="649" spans="1:5" x14ac:dyDescent="0.2">
      <c r="A649" t="s">
        <v>8219</v>
      </c>
      <c r="B649">
        <v>103</v>
      </c>
      <c r="D649" t="s">
        <v>8221</v>
      </c>
      <c r="E649">
        <v>4</v>
      </c>
    </row>
    <row r="650" spans="1:5" x14ac:dyDescent="0.2">
      <c r="A650" t="s">
        <v>8219</v>
      </c>
      <c r="B650">
        <v>62</v>
      </c>
      <c r="D650" t="s">
        <v>8221</v>
      </c>
      <c r="E650">
        <v>2</v>
      </c>
    </row>
    <row r="651" spans="1:5" x14ac:dyDescent="0.2">
      <c r="A651" t="s">
        <v>8219</v>
      </c>
      <c r="B651">
        <v>6</v>
      </c>
      <c r="D651" t="s">
        <v>8221</v>
      </c>
      <c r="E651">
        <v>10</v>
      </c>
    </row>
    <row r="652" spans="1:5" x14ac:dyDescent="0.2">
      <c r="A652" t="s">
        <v>8219</v>
      </c>
      <c r="B652">
        <v>182</v>
      </c>
      <c r="D652" t="s">
        <v>8221</v>
      </c>
      <c r="E652">
        <v>11</v>
      </c>
    </row>
    <row r="653" spans="1:5" x14ac:dyDescent="0.2">
      <c r="A653" t="s">
        <v>8219</v>
      </c>
      <c r="B653">
        <v>145</v>
      </c>
      <c r="D653" t="s">
        <v>8221</v>
      </c>
      <c r="E653">
        <v>6</v>
      </c>
    </row>
    <row r="654" spans="1:5" x14ac:dyDescent="0.2">
      <c r="A654" t="s">
        <v>8219</v>
      </c>
      <c r="B654">
        <v>25</v>
      </c>
      <c r="D654" t="s">
        <v>8221</v>
      </c>
      <c r="E654">
        <v>2</v>
      </c>
    </row>
    <row r="655" spans="1:5" x14ac:dyDescent="0.2">
      <c r="A655" t="s">
        <v>8219</v>
      </c>
      <c r="B655">
        <v>320</v>
      </c>
      <c r="D655" t="s">
        <v>8221</v>
      </c>
      <c r="E655">
        <v>6</v>
      </c>
    </row>
    <row r="656" spans="1:5" x14ac:dyDescent="0.2">
      <c r="A656" t="s">
        <v>8219</v>
      </c>
      <c r="B656">
        <v>99</v>
      </c>
      <c r="D656" t="s">
        <v>8221</v>
      </c>
      <c r="E656">
        <v>8</v>
      </c>
    </row>
    <row r="657" spans="1:5" x14ac:dyDescent="0.2">
      <c r="A657" t="s">
        <v>8219</v>
      </c>
      <c r="B657">
        <v>348</v>
      </c>
      <c r="D657" t="s">
        <v>8221</v>
      </c>
      <c r="E657">
        <v>37</v>
      </c>
    </row>
    <row r="658" spans="1:5" x14ac:dyDescent="0.2">
      <c r="A658" t="s">
        <v>8219</v>
      </c>
      <c r="B658">
        <v>41</v>
      </c>
      <c r="D658" t="s">
        <v>8221</v>
      </c>
      <c r="E658">
        <v>11</v>
      </c>
    </row>
    <row r="659" spans="1:5" x14ac:dyDescent="0.2">
      <c r="A659" t="s">
        <v>8219</v>
      </c>
      <c r="B659">
        <v>29</v>
      </c>
      <c r="D659" t="s">
        <v>8221</v>
      </c>
      <c r="E659">
        <v>0</v>
      </c>
    </row>
    <row r="660" spans="1:5" x14ac:dyDescent="0.2">
      <c r="A660" t="s">
        <v>8219</v>
      </c>
      <c r="B660">
        <v>25</v>
      </c>
      <c r="D660" t="s">
        <v>8221</v>
      </c>
      <c r="E660">
        <v>10</v>
      </c>
    </row>
    <row r="661" spans="1:5" x14ac:dyDescent="0.2">
      <c r="A661" t="s">
        <v>8219</v>
      </c>
      <c r="B661">
        <v>23</v>
      </c>
      <c r="D661" t="s">
        <v>8221</v>
      </c>
      <c r="E661">
        <v>6</v>
      </c>
    </row>
    <row r="662" spans="1:5" x14ac:dyDescent="0.2">
      <c r="A662" t="s">
        <v>8219</v>
      </c>
      <c r="B662">
        <v>1260</v>
      </c>
      <c r="D662" t="s">
        <v>8221</v>
      </c>
      <c r="E662">
        <v>8</v>
      </c>
    </row>
    <row r="663" spans="1:5" x14ac:dyDescent="0.2">
      <c r="A663" t="s">
        <v>8219</v>
      </c>
      <c r="B663">
        <v>307</v>
      </c>
      <c r="D663" t="s">
        <v>8221</v>
      </c>
      <c r="E663">
        <v>6</v>
      </c>
    </row>
    <row r="664" spans="1:5" x14ac:dyDescent="0.2">
      <c r="A664" t="s">
        <v>8219</v>
      </c>
      <c r="B664">
        <v>329</v>
      </c>
      <c r="D664" t="s">
        <v>8221</v>
      </c>
      <c r="E664">
        <v>7</v>
      </c>
    </row>
    <row r="665" spans="1:5" x14ac:dyDescent="0.2">
      <c r="A665" t="s">
        <v>8219</v>
      </c>
      <c r="B665">
        <v>32</v>
      </c>
      <c r="D665" t="s">
        <v>8221</v>
      </c>
      <c r="E665">
        <v>7</v>
      </c>
    </row>
    <row r="666" spans="1:5" x14ac:dyDescent="0.2">
      <c r="A666" t="s">
        <v>8219</v>
      </c>
      <c r="B666">
        <v>27</v>
      </c>
      <c r="D666" t="s">
        <v>8221</v>
      </c>
      <c r="E666">
        <v>5</v>
      </c>
    </row>
    <row r="667" spans="1:5" x14ac:dyDescent="0.2">
      <c r="A667" t="s">
        <v>8219</v>
      </c>
      <c r="B667">
        <v>236</v>
      </c>
      <c r="D667" t="s">
        <v>8221</v>
      </c>
      <c r="E667">
        <v>46</v>
      </c>
    </row>
    <row r="668" spans="1:5" x14ac:dyDescent="0.2">
      <c r="A668" t="s">
        <v>8219</v>
      </c>
      <c r="B668">
        <v>42</v>
      </c>
      <c r="D668" t="s">
        <v>8221</v>
      </c>
      <c r="E668">
        <v>10</v>
      </c>
    </row>
    <row r="669" spans="1:5" x14ac:dyDescent="0.2">
      <c r="A669" t="s">
        <v>8219</v>
      </c>
      <c r="B669">
        <v>41</v>
      </c>
      <c r="D669" t="s">
        <v>8221</v>
      </c>
      <c r="E669">
        <v>2</v>
      </c>
    </row>
    <row r="670" spans="1:5" x14ac:dyDescent="0.2">
      <c r="A670" t="s">
        <v>8219</v>
      </c>
      <c r="B670">
        <v>69</v>
      </c>
      <c r="D670" t="s">
        <v>8221</v>
      </c>
      <c r="E670">
        <v>1</v>
      </c>
    </row>
    <row r="671" spans="1:5" x14ac:dyDescent="0.2">
      <c r="A671" t="s">
        <v>8219</v>
      </c>
      <c r="B671">
        <v>52</v>
      </c>
      <c r="D671" t="s">
        <v>8221</v>
      </c>
      <c r="E671">
        <v>1</v>
      </c>
    </row>
    <row r="672" spans="1:5" x14ac:dyDescent="0.2">
      <c r="A672" t="s">
        <v>8219</v>
      </c>
      <c r="B672">
        <v>57</v>
      </c>
      <c r="D672" t="s">
        <v>8221</v>
      </c>
      <c r="E672">
        <v>4</v>
      </c>
    </row>
    <row r="673" spans="1:5" x14ac:dyDescent="0.2">
      <c r="A673" t="s">
        <v>8219</v>
      </c>
      <c r="B673">
        <v>74</v>
      </c>
      <c r="D673" t="s">
        <v>8221</v>
      </c>
      <c r="E673">
        <v>3</v>
      </c>
    </row>
    <row r="674" spans="1:5" x14ac:dyDescent="0.2">
      <c r="A674" t="s">
        <v>8219</v>
      </c>
      <c r="B674">
        <v>63</v>
      </c>
      <c r="D674" t="s">
        <v>8221</v>
      </c>
      <c r="E674">
        <v>38</v>
      </c>
    </row>
    <row r="675" spans="1:5" x14ac:dyDescent="0.2">
      <c r="A675" t="s">
        <v>8219</v>
      </c>
      <c r="B675">
        <v>72</v>
      </c>
      <c r="D675" t="s">
        <v>8221</v>
      </c>
      <c r="E675">
        <v>4</v>
      </c>
    </row>
    <row r="676" spans="1:5" x14ac:dyDescent="0.2">
      <c r="A676" t="s">
        <v>8219</v>
      </c>
      <c r="B676">
        <v>71</v>
      </c>
      <c r="D676" t="s">
        <v>8221</v>
      </c>
      <c r="E676">
        <v>0</v>
      </c>
    </row>
    <row r="677" spans="1:5" x14ac:dyDescent="0.2">
      <c r="A677" t="s">
        <v>8219</v>
      </c>
      <c r="B677">
        <v>21</v>
      </c>
      <c r="D677" t="s">
        <v>8221</v>
      </c>
      <c r="E677">
        <v>2</v>
      </c>
    </row>
    <row r="678" spans="1:5" x14ac:dyDescent="0.2">
      <c r="A678" t="s">
        <v>8219</v>
      </c>
      <c r="B678">
        <v>930</v>
      </c>
      <c r="D678" t="s">
        <v>8221</v>
      </c>
      <c r="E678">
        <v>0</v>
      </c>
    </row>
    <row r="679" spans="1:5" x14ac:dyDescent="0.2">
      <c r="A679" t="s">
        <v>8219</v>
      </c>
      <c r="B679">
        <v>55</v>
      </c>
      <c r="D679" t="s">
        <v>8221</v>
      </c>
      <c r="E679">
        <v>1</v>
      </c>
    </row>
    <row r="680" spans="1:5" x14ac:dyDescent="0.2">
      <c r="A680" t="s">
        <v>8219</v>
      </c>
      <c r="B680">
        <v>61</v>
      </c>
      <c r="D680" t="s">
        <v>8221</v>
      </c>
      <c r="E680">
        <v>7</v>
      </c>
    </row>
    <row r="681" spans="1:5" x14ac:dyDescent="0.2">
      <c r="A681" t="s">
        <v>8219</v>
      </c>
      <c r="B681">
        <v>82</v>
      </c>
      <c r="D681" t="s">
        <v>8221</v>
      </c>
      <c r="E681">
        <v>2</v>
      </c>
    </row>
    <row r="682" spans="1:5" x14ac:dyDescent="0.2">
      <c r="A682" t="s">
        <v>8219</v>
      </c>
      <c r="B682">
        <v>71</v>
      </c>
      <c r="D682" t="s">
        <v>8221</v>
      </c>
      <c r="E682">
        <v>4</v>
      </c>
    </row>
    <row r="683" spans="1:5" x14ac:dyDescent="0.2">
      <c r="A683" t="s">
        <v>8219</v>
      </c>
      <c r="B683">
        <v>117</v>
      </c>
      <c r="D683" t="s">
        <v>8221</v>
      </c>
      <c r="E683">
        <v>4</v>
      </c>
    </row>
    <row r="684" spans="1:5" x14ac:dyDescent="0.2">
      <c r="A684" t="s">
        <v>8219</v>
      </c>
      <c r="B684">
        <v>29</v>
      </c>
      <c r="D684" t="s">
        <v>8221</v>
      </c>
      <c r="E684">
        <v>3</v>
      </c>
    </row>
    <row r="685" spans="1:5" x14ac:dyDescent="0.2">
      <c r="A685" t="s">
        <v>8219</v>
      </c>
      <c r="B685">
        <v>74</v>
      </c>
      <c r="D685" t="s">
        <v>8221</v>
      </c>
      <c r="E685">
        <v>2</v>
      </c>
    </row>
    <row r="686" spans="1:5" x14ac:dyDescent="0.2">
      <c r="A686" t="s">
        <v>8219</v>
      </c>
      <c r="B686">
        <v>23</v>
      </c>
      <c r="D686" t="s">
        <v>8221</v>
      </c>
      <c r="E686">
        <v>197</v>
      </c>
    </row>
    <row r="687" spans="1:5" x14ac:dyDescent="0.2">
      <c r="A687" t="s">
        <v>8219</v>
      </c>
      <c r="B687">
        <v>60</v>
      </c>
      <c r="D687" t="s">
        <v>8221</v>
      </c>
      <c r="E687">
        <v>0</v>
      </c>
    </row>
    <row r="688" spans="1:5" x14ac:dyDescent="0.2">
      <c r="A688" t="s">
        <v>8219</v>
      </c>
      <c r="B688">
        <v>55</v>
      </c>
      <c r="D688" t="s">
        <v>8221</v>
      </c>
      <c r="E688">
        <v>1</v>
      </c>
    </row>
    <row r="689" spans="1:2" x14ac:dyDescent="0.2">
      <c r="A689" t="s">
        <v>8219</v>
      </c>
      <c r="B689">
        <v>44</v>
      </c>
    </row>
    <row r="690" spans="1:2" x14ac:dyDescent="0.2">
      <c r="A690" t="s">
        <v>8219</v>
      </c>
      <c r="B690">
        <v>72</v>
      </c>
    </row>
    <row r="691" spans="1:2" x14ac:dyDescent="0.2">
      <c r="A691" t="s">
        <v>8219</v>
      </c>
      <c r="B691">
        <v>63</v>
      </c>
    </row>
    <row r="692" spans="1:2" x14ac:dyDescent="0.2">
      <c r="A692" t="s">
        <v>8219</v>
      </c>
      <c r="B692">
        <v>88</v>
      </c>
    </row>
    <row r="693" spans="1:2" x14ac:dyDescent="0.2">
      <c r="A693" t="s">
        <v>8219</v>
      </c>
      <c r="B693">
        <v>70</v>
      </c>
    </row>
    <row r="694" spans="1:2" x14ac:dyDescent="0.2">
      <c r="A694" t="s">
        <v>8219</v>
      </c>
      <c r="B694">
        <v>50</v>
      </c>
    </row>
    <row r="695" spans="1:2" x14ac:dyDescent="0.2">
      <c r="A695" t="s">
        <v>8219</v>
      </c>
      <c r="B695">
        <v>35</v>
      </c>
    </row>
    <row r="696" spans="1:2" x14ac:dyDescent="0.2">
      <c r="A696" t="s">
        <v>8219</v>
      </c>
      <c r="B696">
        <v>175</v>
      </c>
    </row>
    <row r="697" spans="1:2" x14ac:dyDescent="0.2">
      <c r="A697" t="s">
        <v>8219</v>
      </c>
      <c r="B697">
        <v>20</v>
      </c>
    </row>
    <row r="698" spans="1:2" x14ac:dyDescent="0.2">
      <c r="A698" t="s">
        <v>8219</v>
      </c>
      <c r="B698">
        <v>54</v>
      </c>
    </row>
    <row r="699" spans="1:2" x14ac:dyDescent="0.2">
      <c r="A699" t="s">
        <v>8219</v>
      </c>
      <c r="B699">
        <v>20</v>
      </c>
    </row>
    <row r="700" spans="1:2" x14ac:dyDescent="0.2">
      <c r="A700" t="s">
        <v>8219</v>
      </c>
      <c r="B700">
        <v>57</v>
      </c>
    </row>
    <row r="701" spans="1:2" x14ac:dyDescent="0.2">
      <c r="A701" t="s">
        <v>8219</v>
      </c>
      <c r="B701">
        <v>31</v>
      </c>
    </row>
    <row r="702" spans="1:2" x14ac:dyDescent="0.2">
      <c r="A702" t="s">
        <v>8219</v>
      </c>
      <c r="B702">
        <v>31</v>
      </c>
    </row>
    <row r="703" spans="1:2" x14ac:dyDescent="0.2">
      <c r="A703" t="s">
        <v>8219</v>
      </c>
      <c r="B703">
        <v>45</v>
      </c>
    </row>
    <row r="704" spans="1:2" x14ac:dyDescent="0.2">
      <c r="A704" t="s">
        <v>8219</v>
      </c>
      <c r="B704">
        <v>41</v>
      </c>
    </row>
    <row r="705" spans="1:2" x14ac:dyDescent="0.2">
      <c r="A705" t="s">
        <v>8219</v>
      </c>
      <c r="B705">
        <v>29</v>
      </c>
    </row>
    <row r="706" spans="1:2" x14ac:dyDescent="0.2">
      <c r="A706" t="s">
        <v>8219</v>
      </c>
      <c r="B706">
        <v>58</v>
      </c>
    </row>
    <row r="707" spans="1:2" x14ac:dyDescent="0.2">
      <c r="A707" t="s">
        <v>8219</v>
      </c>
      <c r="B707">
        <v>89</v>
      </c>
    </row>
    <row r="708" spans="1:2" x14ac:dyDescent="0.2">
      <c r="A708" t="s">
        <v>8219</v>
      </c>
      <c r="B708">
        <v>125</v>
      </c>
    </row>
    <row r="709" spans="1:2" x14ac:dyDescent="0.2">
      <c r="A709" t="s">
        <v>8219</v>
      </c>
      <c r="B709">
        <v>18</v>
      </c>
    </row>
    <row r="710" spans="1:2" x14ac:dyDescent="0.2">
      <c r="A710" t="s">
        <v>8219</v>
      </c>
      <c r="B710">
        <v>32</v>
      </c>
    </row>
    <row r="711" spans="1:2" x14ac:dyDescent="0.2">
      <c r="A711" t="s">
        <v>8219</v>
      </c>
      <c r="B711">
        <v>16</v>
      </c>
    </row>
    <row r="712" spans="1:2" x14ac:dyDescent="0.2">
      <c r="A712" t="s">
        <v>8219</v>
      </c>
      <c r="B712">
        <v>38</v>
      </c>
    </row>
    <row r="713" spans="1:2" x14ac:dyDescent="0.2">
      <c r="A713" t="s">
        <v>8219</v>
      </c>
      <c r="B713">
        <v>15</v>
      </c>
    </row>
    <row r="714" spans="1:2" x14ac:dyDescent="0.2">
      <c r="A714" t="s">
        <v>8219</v>
      </c>
      <c r="B714">
        <v>23</v>
      </c>
    </row>
    <row r="715" spans="1:2" x14ac:dyDescent="0.2">
      <c r="A715" t="s">
        <v>8219</v>
      </c>
      <c r="B715">
        <v>49</v>
      </c>
    </row>
    <row r="716" spans="1:2" x14ac:dyDescent="0.2">
      <c r="A716" t="s">
        <v>8219</v>
      </c>
      <c r="B716">
        <v>10</v>
      </c>
    </row>
    <row r="717" spans="1:2" x14ac:dyDescent="0.2">
      <c r="A717" t="s">
        <v>8219</v>
      </c>
      <c r="B717">
        <v>15</v>
      </c>
    </row>
    <row r="718" spans="1:2" x14ac:dyDescent="0.2">
      <c r="A718" t="s">
        <v>8219</v>
      </c>
      <c r="B718">
        <v>57</v>
      </c>
    </row>
    <row r="719" spans="1:2" x14ac:dyDescent="0.2">
      <c r="A719" t="s">
        <v>8219</v>
      </c>
      <c r="B719">
        <v>33</v>
      </c>
    </row>
    <row r="720" spans="1:2" x14ac:dyDescent="0.2">
      <c r="A720" t="s">
        <v>8219</v>
      </c>
      <c r="B720">
        <v>9</v>
      </c>
    </row>
    <row r="721" spans="1:2" x14ac:dyDescent="0.2">
      <c r="A721" t="s">
        <v>8219</v>
      </c>
      <c r="B721">
        <v>26</v>
      </c>
    </row>
    <row r="722" spans="1:2" x14ac:dyDescent="0.2">
      <c r="A722" t="s">
        <v>8219</v>
      </c>
      <c r="B722">
        <v>69</v>
      </c>
    </row>
    <row r="723" spans="1:2" x14ac:dyDescent="0.2">
      <c r="A723" t="s">
        <v>8219</v>
      </c>
      <c r="B723">
        <v>65</v>
      </c>
    </row>
    <row r="724" spans="1:2" x14ac:dyDescent="0.2">
      <c r="A724" t="s">
        <v>8219</v>
      </c>
      <c r="B724">
        <v>83</v>
      </c>
    </row>
    <row r="725" spans="1:2" x14ac:dyDescent="0.2">
      <c r="A725" t="s">
        <v>8219</v>
      </c>
      <c r="B725">
        <v>111</v>
      </c>
    </row>
    <row r="726" spans="1:2" x14ac:dyDescent="0.2">
      <c r="A726" t="s">
        <v>8219</v>
      </c>
      <c r="B726">
        <v>46</v>
      </c>
    </row>
    <row r="727" spans="1:2" x14ac:dyDescent="0.2">
      <c r="A727" t="s">
        <v>8219</v>
      </c>
      <c r="B727">
        <v>63</v>
      </c>
    </row>
    <row r="728" spans="1:2" x14ac:dyDescent="0.2">
      <c r="A728" t="s">
        <v>8219</v>
      </c>
      <c r="B728">
        <v>9</v>
      </c>
    </row>
    <row r="729" spans="1:2" x14ac:dyDescent="0.2">
      <c r="A729" t="s">
        <v>8219</v>
      </c>
      <c r="B729">
        <v>72</v>
      </c>
    </row>
    <row r="730" spans="1:2" x14ac:dyDescent="0.2">
      <c r="A730" t="s">
        <v>8219</v>
      </c>
      <c r="B730">
        <v>68</v>
      </c>
    </row>
    <row r="731" spans="1:2" x14ac:dyDescent="0.2">
      <c r="A731" t="s">
        <v>8219</v>
      </c>
      <c r="B731">
        <v>20</v>
      </c>
    </row>
    <row r="732" spans="1:2" x14ac:dyDescent="0.2">
      <c r="A732" t="s">
        <v>8219</v>
      </c>
      <c r="B732">
        <v>26</v>
      </c>
    </row>
    <row r="733" spans="1:2" x14ac:dyDescent="0.2">
      <c r="A733" t="s">
        <v>8219</v>
      </c>
      <c r="B733">
        <v>72</v>
      </c>
    </row>
    <row r="734" spans="1:2" x14ac:dyDescent="0.2">
      <c r="A734" t="s">
        <v>8219</v>
      </c>
      <c r="B734">
        <v>3</v>
      </c>
    </row>
    <row r="735" spans="1:2" x14ac:dyDescent="0.2">
      <c r="A735" t="s">
        <v>8219</v>
      </c>
      <c r="B735">
        <v>18</v>
      </c>
    </row>
    <row r="736" spans="1:2" x14ac:dyDescent="0.2">
      <c r="A736" t="s">
        <v>8219</v>
      </c>
      <c r="B736">
        <v>30</v>
      </c>
    </row>
    <row r="737" spans="1:2" x14ac:dyDescent="0.2">
      <c r="A737" t="s">
        <v>8219</v>
      </c>
      <c r="B737">
        <v>23</v>
      </c>
    </row>
    <row r="738" spans="1:2" x14ac:dyDescent="0.2">
      <c r="A738" t="s">
        <v>8219</v>
      </c>
      <c r="B738">
        <v>54</v>
      </c>
    </row>
    <row r="739" spans="1:2" x14ac:dyDescent="0.2">
      <c r="A739" t="s">
        <v>8219</v>
      </c>
      <c r="B739">
        <v>26</v>
      </c>
    </row>
    <row r="740" spans="1:2" x14ac:dyDescent="0.2">
      <c r="A740" t="s">
        <v>8219</v>
      </c>
      <c r="B740">
        <v>9</v>
      </c>
    </row>
    <row r="741" spans="1:2" x14ac:dyDescent="0.2">
      <c r="A741" t="s">
        <v>8219</v>
      </c>
      <c r="B741">
        <v>27</v>
      </c>
    </row>
    <row r="742" spans="1:2" x14ac:dyDescent="0.2">
      <c r="A742" t="s">
        <v>8219</v>
      </c>
      <c r="B742">
        <v>30</v>
      </c>
    </row>
    <row r="743" spans="1:2" x14ac:dyDescent="0.2">
      <c r="A743" t="s">
        <v>8219</v>
      </c>
      <c r="B743">
        <v>52</v>
      </c>
    </row>
    <row r="744" spans="1:2" x14ac:dyDescent="0.2">
      <c r="A744" t="s">
        <v>8219</v>
      </c>
      <c r="B744">
        <v>17</v>
      </c>
    </row>
    <row r="745" spans="1:2" x14ac:dyDescent="0.2">
      <c r="A745" t="s">
        <v>8219</v>
      </c>
      <c r="B745">
        <v>19</v>
      </c>
    </row>
    <row r="746" spans="1:2" x14ac:dyDescent="0.2">
      <c r="A746" t="s">
        <v>8219</v>
      </c>
      <c r="B746">
        <v>77</v>
      </c>
    </row>
    <row r="747" spans="1:2" x14ac:dyDescent="0.2">
      <c r="A747" t="s">
        <v>8219</v>
      </c>
      <c r="B747">
        <v>21</v>
      </c>
    </row>
    <row r="748" spans="1:2" x14ac:dyDescent="0.2">
      <c r="A748" t="s">
        <v>8219</v>
      </c>
      <c r="B748">
        <v>38</v>
      </c>
    </row>
    <row r="749" spans="1:2" x14ac:dyDescent="0.2">
      <c r="A749" t="s">
        <v>8219</v>
      </c>
      <c r="B749">
        <v>28</v>
      </c>
    </row>
    <row r="750" spans="1:2" x14ac:dyDescent="0.2">
      <c r="A750" t="s">
        <v>8219</v>
      </c>
      <c r="B750">
        <v>48</v>
      </c>
    </row>
    <row r="751" spans="1:2" x14ac:dyDescent="0.2">
      <c r="A751" t="s">
        <v>8219</v>
      </c>
      <c r="B751">
        <v>46</v>
      </c>
    </row>
    <row r="752" spans="1:2" x14ac:dyDescent="0.2">
      <c r="A752" t="s">
        <v>8219</v>
      </c>
      <c r="B752">
        <v>30</v>
      </c>
    </row>
    <row r="753" spans="1:2" x14ac:dyDescent="0.2">
      <c r="A753" t="s">
        <v>8219</v>
      </c>
      <c r="B753">
        <v>64</v>
      </c>
    </row>
    <row r="754" spans="1:2" x14ac:dyDescent="0.2">
      <c r="A754" t="s">
        <v>8219</v>
      </c>
      <c r="B754">
        <v>15</v>
      </c>
    </row>
    <row r="755" spans="1:2" x14ac:dyDescent="0.2">
      <c r="A755" t="s">
        <v>8219</v>
      </c>
      <c r="B755">
        <v>41</v>
      </c>
    </row>
    <row r="756" spans="1:2" x14ac:dyDescent="0.2">
      <c r="A756" t="s">
        <v>8219</v>
      </c>
      <c r="B756">
        <v>35</v>
      </c>
    </row>
    <row r="757" spans="1:2" x14ac:dyDescent="0.2">
      <c r="A757" t="s">
        <v>8219</v>
      </c>
      <c r="B757">
        <v>45</v>
      </c>
    </row>
    <row r="758" spans="1:2" x14ac:dyDescent="0.2">
      <c r="A758" t="s">
        <v>8219</v>
      </c>
      <c r="B758">
        <v>62</v>
      </c>
    </row>
    <row r="759" spans="1:2" x14ac:dyDescent="0.2">
      <c r="A759" t="s">
        <v>8219</v>
      </c>
      <c r="B759">
        <v>22</v>
      </c>
    </row>
    <row r="760" spans="1:2" x14ac:dyDescent="0.2">
      <c r="A760" t="s">
        <v>8219</v>
      </c>
      <c r="B760">
        <v>18</v>
      </c>
    </row>
    <row r="761" spans="1:2" x14ac:dyDescent="0.2">
      <c r="A761" t="s">
        <v>8219</v>
      </c>
      <c r="B761">
        <v>12</v>
      </c>
    </row>
    <row r="762" spans="1:2" x14ac:dyDescent="0.2">
      <c r="A762" t="s">
        <v>8219</v>
      </c>
      <c r="B762">
        <v>44</v>
      </c>
    </row>
    <row r="763" spans="1:2" x14ac:dyDescent="0.2">
      <c r="A763" t="s">
        <v>8219</v>
      </c>
      <c r="B763">
        <v>27</v>
      </c>
    </row>
    <row r="764" spans="1:2" x14ac:dyDescent="0.2">
      <c r="A764" t="s">
        <v>8219</v>
      </c>
      <c r="B764">
        <v>38</v>
      </c>
    </row>
    <row r="765" spans="1:2" x14ac:dyDescent="0.2">
      <c r="A765" t="s">
        <v>8219</v>
      </c>
      <c r="B765">
        <v>28</v>
      </c>
    </row>
    <row r="766" spans="1:2" x14ac:dyDescent="0.2">
      <c r="A766" t="s">
        <v>8219</v>
      </c>
      <c r="B766">
        <v>24</v>
      </c>
    </row>
    <row r="767" spans="1:2" x14ac:dyDescent="0.2">
      <c r="A767" t="s">
        <v>8219</v>
      </c>
      <c r="B767">
        <v>65</v>
      </c>
    </row>
    <row r="768" spans="1:2" x14ac:dyDescent="0.2">
      <c r="A768" t="s">
        <v>8219</v>
      </c>
      <c r="B768">
        <v>46</v>
      </c>
    </row>
    <row r="769" spans="1:2" x14ac:dyDescent="0.2">
      <c r="A769" t="s">
        <v>8219</v>
      </c>
      <c r="B769">
        <v>85</v>
      </c>
    </row>
    <row r="770" spans="1:2" x14ac:dyDescent="0.2">
      <c r="A770" t="s">
        <v>8219</v>
      </c>
      <c r="B770">
        <v>66</v>
      </c>
    </row>
    <row r="771" spans="1:2" x14ac:dyDescent="0.2">
      <c r="A771" t="s">
        <v>8219</v>
      </c>
      <c r="B771">
        <v>165</v>
      </c>
    </row>
    <row r="772" spans="1:2" x14ac:dyDescent="0.2">
      <c r="A772" t="s">
        <v>8219</v>
      </c>
      <c r="B772">
        <v>17</v>
      </c>
    </row>
    <row r="773" spans="1:2" x14ac:dyDescent="0.2">
      <c r="A773" t="s">
        <v>8219</v>
      </c>
      <c r="B773">
        <v>3</v>
      </c>
    </row>
    <row r="774" spans="1:2" x14ac:dyDescent="0.2">
      <c r="A774" t="s">
        <v>8219</v>
      </c>
      <c r="B774">
        <v>17</v>
      </c>
    </row>
    <row r="775" spans="1:2" x14ac:dyDescent="0.2">
      <c r="A775" t="s">
        <v>8219</v>
      </c>
      <c r="B775">
        <v>91</v>
      </c>
    </row>
    <row r="776" spans="1:2" x14ac:dyDescent="0.2">
      <c r="A776" t="s">
        <v>8219</v>
      </c>
      <c r="B776">
        <v>67</v>
      </c>
    </row>
    <row r="777" spans="1:2" x14ac:dyDescent="0.2">
      <c r="A777" t="s">
        <v>8219</v>
      </c>
      <c r="B777">
        <v>18</v>
      </c>
    </row>
    <row r="778" spans="1:2" x14ac:dyDescent="0.2">
      <c r="A778" t="s">
        <v>8219</v>
      </c>
      <c r="B778">
        <v>21</v>
      </c>
    </row>
    <row r="779" spans="1:2" x14ac:dyDescent="0.2">
      <c r="A779" t="s">
        <v>8219</v>
      </c>
      <c r="B779">
        <v>40</v>
      </c>
    </row>
    <row r="780" spans="1:2" x14ac:dyDescent="0.2">
      <c r="A780" t="s">
        <v>8219</v>
      </c>
      <c r="B780">
        <v>78</v>
      </c>
    </row>
    <row r="781" spans="1:2" x14ac:dyDescent="0.2">
      <c r="A781" t="s">
        <v>8219</v>
      </c>
      <c r="B781">
        <v>26</v>
      </c>
    </row>
    <row r="782" spans="1:2" x14ac:dyDescent="0.2">
      <c r="A782" t="s">
        <v>8219</v>
      </c>
      <c r="B782">
        <v>14</v>
      </c>
    </row>
    <row r="783" spans="1:2" x14ac:dyDescent="0.2">
      <c r="A783" t="s">
        <v>8219</v>
      </c>
      <c r="B783">
        <v>44</v>
      </c>
    </row>
    <row r="784" spans="1:2" x14ac:dyDescent="0.2">
      <c r="A784" t="s">
        <v>8219</v>
      </c>
      <c r="B784">
        <v>9</v>
      </c>
    </row>
    <row r="785" spans="1:2" x14ac:dyDescent="0.2">
      <c r="A785" t="s">
        <v>8219</v>
      </c>
      <c r="B785">
        <v>30</v>
      </c>
    </row>
    <row r="786" spans="1:2" x14ac:dyDescent="0.2">
      <c r="A786" t="s">
        <v>8219</v>
      </c>
      <c r="B786">
        <v>55</v>
      </c>
    </row>
    <row r="787" spans="1:2" x14ac:dyDescent="0.2">
      <c r="A787" t="s">
        <v>8219</v>
      </c>
      <c r="B787">
        <v>27</v>
      </c>
    </row>
    <row r="788" spans="1:2" x14ac:dyDescent="0.2">
      <c r="A788" t="s">
        <v>8219</v>
      </c>
      <c r="B788">
        <v>36</v>
      </c>
    </row>
    <row r="789" spans="1:2" x14ac:dyDescent="0.2">
      <c r="A789" t="s">
        <v>8219</v>
      </c>
      <c r="B789">
        <v>19</v>
      </c>
    </row>
    <row r="790" spans="1:2" x14ac:dyDescent="0.2">
      <c r="A790" t="s">
        <v>8219</v>
      </c>
      <c r="B790">
        <v>12</v>
      </c>
    </row>
    <row r="791" spans="1:2" x14ac:dyDescent="0.2">
      <c r="A791" t="s">
        <v>8219</v>
      </c>
      <c r="B791">
        <v>17</v>
      </c>
    </row>
    <row r="792" spans="1:2" x14ac:dyDescent="0.2">
      <c r="A792" t="s">
        <v>8219</v>
      </c>
      <c r="B792">
        <v>114</v>
      </c>
    </row>
    <row r="793" spans="1:2" x14ac:dyDescent="0.2">
      <c r="A793" t="s">
        <v>8219</v>
      </c>
      <c r="B793">
        <v>93</v>
      </c>
    </row>
    <row r="794" spans="1:2" x14ac:dyDescent="0.2">
      <c r="A794" t="s">
        <v>8219</v>
      </c>
      <c r="B794">
        <v>36</v>
      </c>
    </row>
    <row r="795" spans="1:2" x14ac:dyDescent="0.2">
      <c r="A795" t="s">
        <v>8219</v>
      </c>
      <c r="B795">
        <v>61</v>
      </c>
    </row>
    <row r="796" spans="1:2" x14ac:dyDescent="0.2">
      <c r="A796" t="s">
        <v>8219</v>
      </c>
      <c r="B796">
        <v>47</v>
      </c>
    </row>
    <row r="797" spans="1:2" x14ac:dyDescent="0.2">
      <c r="A797" t="s">
        <v>8219</v>
      </c>
      <c r="B797">
        <v>17</v>
      </c>
    </row>
    <row r="798" spans="1:2" x14ac:dyDescent="0.2">
      <c r="A798" t="s">
        <v>8219</v>
      </c>
      <c r="B798">
        <v>63</v>
      </c>
    </row>
    <row r="799" spans="1:2" x14ac:dyDescent="0.2">
      <c r="A799" t="s">
        <v>8219</v>
      </c>
      <c r="B799">
        <v>9</v>
      </c>
    </row>
    <row r="800" spans="1:2" x14ac:dyDescent="0.2">
      <c r="A800" t="s">
        <v>8219</v>
      </c>
      <c r="B800">
        <v>30</v>
      </c>
    </row>
    <row r="801" spans="1:2" x14ac:dyDescent="0.2">
      <c r="A801" t="s">
        <v>8219</v>
      </c>
      <c r="B801">
        <v>23</v>
      </c>
    </row>
    <row r="802" spans="1:2" x14ac:dyDescent="0.2">
      <c r="A802" t="s">
        <v>8219</v>
      </c>
      <c r="B802">
        <v>33</v>
      </c>
    </row>
    <row r="803" spans="1:2" x14ac:dyDescent="0.2">
      <c r="A803" t="s">
        <v>8219</v>
      </c>
      <c r="B803">
        <v>39</v>
      </c>
    </row>
    <row r="804" spans="1:2" x14ac:dyDescent="0.2">
      <c r="A804" t="s">
        <v>8219</v>
      </c>
      <c r="B804">
        <v>17</v>
      </c>
    </row>
    <row r="805" spans="1:2" x14ac:dyDescent="0.2">
      <c r="A805" t="s">
        <v>8219</v>
      </c>
      <c r="B805">
        <v>6</v>
      </c>
    </row>
    <row r="806" spans="1:2" x14ac:dyDescent="0.2">
      <c r="A806" t="s">
        <v>8219</v>
      </c>
      <c r="B806">
        <v>49</v>
      </c>
    </row>
    <row r="807" spans="1:2" x14ac:dyDescent="0.2">
      <c r="A807" t="s">
        <v>8219</v>
      </c>
      <c r="B807">
        <v>42</v>
      </c>
    </row>
    <row r="808" spans="1:2" x14ac:dyDescent="0.2">
      <c r="A808" t="s">
        <v>8219</v>
      </c>
      <c r="B808">
        <v>35</v>
      </c>
    </row>
    <row r="809" spans="1:2" x14ac:dyDescent="0.2">
      <c r="A809" t="s">
        <v>8219</v>
      </c>
      <c r="B809">
        <v>42</v>
      </c>
    </row>
    <row r="810" spans="1:2" x14ac:dyDescent="0.2">
      <c r="A810" t="s">
        <v>8219</v>
      </c>
      <c r="B810">
        <v>42</v>
      </c>
    </row>
    <row r="811" spans="1:2" x14ac:dyDescent="0.2">
      <c r="A811" t="s">
        <v>8219</v>
      </c>
      <c r="B811">
        <v>31</v>
      </c>
    </row>
    <row r="812" spans="1:2" x14ac:dyDescent="0.2">
      <c r="A812" t="s">
        <v>8219</v>
      </c>
      <c r="B812">
        <v>38</v>
      </c>
    </row>
    <row r="813" spans="1:2" x14ac:dyDescent="0.2">
      <c r="A813" t="s">
        <v>8219</v>
      </c>
      <c r="B813">
        <v>8</v>
      </c>
    </row>
    <row r="814" spans="1:2" x14ac:dyDescent="0.2">
      <c r="A814" t="s">
        <v>8219</v>
      </c>
      <c r="B814">
        <v>39</v>
      </c>
    </row>
    <row r="815" spans="1:2" x14ac:dyDescent="0.2">
      <c r="A815" t="s">
        <v>8219</v>
      </c>
      <c r="B815">
        <v>29</v>
      </c>
    </row>
    <row r="816" spans="1:2" x14ac:dyDescent="0.2">
      <c r="A816" t="s">
        <v>8219</v>
      </c>
      <c r="B816">
        <v>72</v>
      </c>
    </row>
    <row r="817" spans="1:2" x14ac:dyDescent="0.2">
      <c r="A817" t="s">
        <v>8219</v>
      </c>
      <c r="B817">
        <v>15</v>
      </c>
    </row>
    <row r="818" spans="1:2" x14ac:dyDescent="0.2">
      <c r="A818" t="s">
        <v>8219</v>
      </c>
      <c r="B818">
        <v>33</v>
      </c>
    </row>
    <row r="819" spans="1:2" x14ac:dyDescent="0.2">
      <c r="A819" t="s">
        <v>8219</v>
      </c>
      <c r="B819">
        <v>15</v>
      </c>
    </row>
    <row r="820" spans="1:2" x14ac:dyDescent="0.2">
      <c r="A820" t="s">
        <v>8219</v>
      </c>
      <c r="B820">
        <v>19</v>
      </c>
    </row>
    <row r="821" spans="1:2" x14ac:dyDescent="0.2">
      <c r="A821" t="s">
        <v>8219</v>
      </c>
      <c r="B821">
        <v>17</v>
      </c>
    </row>
    <row r="822" spans="1:2" x14ac:dyDescent="0.2">
      <c r="A822" t="s">
        <v>8219</v>
      </c>
      <c r="B822">
        <v>44</v>
      </c>
    </row>
    <row r="823" spans="1:2" x14ac:dyDescent="0.2">
      <c r="A823" t="s">
        <v>8219</v>
      </c>
      <c r="B823">
        <v>10</v>
      </c>
    </row>
    <row r="824" spans="1:2" x14ac:dyDescent="0.2">
      <c r="A824" t="s">
        <v>8219</v>
      </c>
      <c r="B824">
        <v>46</v>
      </c>
    </row>
    <row r="825" spans="1:2" x14ac:dyDescent="0.2">
      <c r="A825" t="s">
        <v>8219</v>
      </c>
      <c r="B825">
        <v>11</v>
      </c>
    </row>
    <row r="826" spans="1:2" x14ac:dyDescent="0.2">
      <c r="A826" t="s">
        <v>8219</v>
      </c>
      <c r="B826">
        <v>27</v>
      </c>
    </row>
    <row r="827" spans="1:2" x14ac:dyDescent="0.2">
      <c r="A827" t="s">
        <v>8219</v>
      </c>
      <c r="B827">
        <v>37</v>
      </c>
    </row>
    <row r="828" spans="1:2" x14ac:dyDescent="0.2">
      <c r="A828" t="s">
        <v>8219</v>
      </c>
      <c r="B828">
        <v>14</v>
      </c>
    </row>
    <row r="829" spans="1:2" x14ac:dyDescent="0.2">
      <c r="A829" t="s">
        <v>8219</v>
      </c>
      <c r="B829">
        <v>27</v>
      </c>
    </row>
    <row r="830" spans="1:2" x14ac:dyDescent="0.2">
      <c r="A830" t="s">
        <v>8219</v>
      </c>
      <c r="B830">
        <v>45</v>
      </c>
    </row>
    <row r="831" spans="1:2" x14ac:dyDescent="0.2">
      <c r="A831" t="s">
        <v>8219</v>
      </c>
      <c r="B831">
        <v>49</v>
      </c>
    </row>
    <row r="832" spans="1:2" x14ac:dyDescent="0.2">
      <c r="A832" t="s">
        <v>8219</v>
      </c>
      <c r="B832">
        <v>24</v>
      </c>
    </row>
    <row r="833" spans="1:2" x14ac:dyDescent="0.2">
      <c r="A833" t="s">
        <v>8219</v>
      </c>
      <c r="B833">
        <v>112</v>
      </c>
    </row>
    <row r="834" spans="1:2" x14ac:dyDescent="0.2">
      <c r="A834" t="s">
        <v>8219</v>
      </c>
      <c r="B834">
        <v>23</v>
      </c>
    </row>
    <row r="835" spans="1:2" x14ac:dyDescent="0.2">
      <c r="A835" t="s">
        <v>8219</v>
      </c>
      <c r="B835">
        <v>54</v>
      </c>
    </row>
    <row r="836" spans="1:2" x14ac:dyDescent="0.2">
      <c r="A836" t="s">
        <v>8219</v>
      </c>
      <c r="B836">
        <v>28</v>
      </c>
    </row>
    <row r="837" spans="1:2" x14ac:dyDescent="0.2">
      <c r="A837" t="s">
        <v>8219</v>
      </c>
      <c r="B837">
        <v>11</v>
      </c>
    </row>
    <row r="838" spans="1:2" x14ac:dyDescent="0.2">
      <c r="A838" t="s">
        <v>8219</v>
      </c>
      <c r="B838">
        <v>62</v>
      </c>
    </row>
    <row r="839" spans="1:2" x14ac:dyDescent="0.2">
      <c r="A839" t="s">
        <v>8219</v>
      </c>
      <c r="B839">
        <v>73</v>
      </c>
    </row>
    <row r="840" spans="1:2" x14ac:dyDescent="0.2">
      <c r="A840" t="s">
        <v>8219</v>
      </c>
      <c r="B840">
        <v>18</v>
      </c>
    </row>
    <row r="841" spans="1:2" x14ac:dyDescent="0.2">
      <c r="A841" t="s">
        <v>8219</v>
      </c>
      <c r="B841">
        <v>35</v>
      </c>
    </row>
    <row r="842" spans="1:2" x14ac:dyDescent="0.2">
      <c r="A842" t="s">
        <v>8219</v>
      </c>
      <c r="B842">
        <v>43</v>
      </c>
    </row>
    <row r="843" spans="1:2" x14ac:dyDescent="0.2">
      <c r="A843" t="s">
        <v>8219</v>
      </c>
      <c r="B843">
        <v>36</v>
      </c>
    </row>
    <row r="844" spans="1:2" x14ac:dyDescent="0.2">
      <c r="A844" t="s">
        <v>8219</v>
      </c>
      <c r="B844">
        <v>62</v>
      </c>
    </row>
    <row r="845" spans="1:2" x14ac:dyDescent="0.2">
      <c r="A845" t="s">
        <v>8219</v>
      </c>
      <c r="B845">
        <v>15</v>
      </c>
    </row>
    <row r="846" spans="1:2" x14ac:dyDescent="0.2">
      <c r="A846" t="s">
        <v>8219</v>
      </c>
      <c r="B846">
        <v>50</v>
      </c>
    </row>
    <row r="847" spans="1:2" x14ac:dyDescent="0.2">
      <c r="A847" t="s">
        <v>8219</v>
      </c>
      <c r="B847">
        <v>26</v>
      </c>
    </row>
    <row r="848" spans="1:2" x14ac:dyDescent="0.2">
      <c r="A848" t="s">
        <v>8219</v>
      </c>
      <c r="B848">
        <v>88</v>
      </c>
    </row>
    <row r="849" spans="1:2" x14ac:dyDescent="0.2">
      <c r="A849" t="s">
        <v>8219</v>
      </c>
      <c r="B849">
        <v>91</v>
      </c>
    </row>
    <row r="850" spans="1:2" x14ac:dyDescent="0.2">
      <c r="A850" t="s">
        <v>8219</v>
      </c>
      <c r="B850">
        <v>3</v>
      </c>
    </row>
    <row r="851" spans="1:2" x14ac:dyDescent="0.2">
      <c r="A851" t="s">
        <v>8219</v>
      </c>
      <c r="B851">
        <v>28</v>
      </c>
    </row>
    <row r="852" spans="1:2" x14ac:dyDescent="0.2">
      <c r="A852" t="s">
        <v>8219</v>
      </c>
      <c r="B852">
        <v>77</v>
      </c>
    </row>
    <row r="853" spans="1:2" x14ac:dyDescent="0.2">
      <c r="A853" t="s">
        <v>8219</v>
      </c>
      <c r="B853">
        <v>27</v>
      </c>
    </row>
    <row r="854" spans="1:2" x14ac:dyDescent="0.2">
      <c r="A854" t="s">
        <v>8219</v>
      </c>
      <c r="B854">
        <v>107</v>
      </c>
    </row>
    <row r="855" spans="1:2" x14ac:dyDescent="0.2">
      <c r="A855" t="s">
        <v>8219</v>
      </c>
      <c r="B855">
        <v>96</v>
      </c>
    </row>
    <row r="856" spans="1:2" x14ac:dyDescent="0.2">
      <c r="A856" t="s">
        <v>8219</v>
      </c>
      <c r="B856">
        <v>56</v>
      </c>
    </row>
    <row r="857" spans="1:2" x14ac:dyDescent="0.2">
      <c r="A857" t="s">
        <v>8219</v>
      </c>
      <c r="B857">
        <v>58</v>
      </c>
    </row>
    <row r="858" spans="1:2" x14ac:dyDescent="0.2">
      <c r="A858" t="s">
        <v>8219</v>
      </c>
      <c r="B858">
        <v>15</v>
      </c>
    </row>
    <row r="859" spans="1:2" x14ac:dyDescent="0.2">
      <c r="A859" t="s">
        <v>8219</v>
      </c>
      <c r="B859">
        <v>20</v>
      </c>
    </row>
    <row r="860" spans="1:2" x14ac:dyDescent="0.2">
      <c r="A860" t="s">
        <v>8219</v>
      </c>
      <c r="B860">
        <v>38</v>
      </c>
    </row>
    <row r="861" spans="1:2" x14ac:dyDescent="0.2">
      <c r="A861" t="s">
        <v>8219</v>
      </c>
      <c r="B861">
        <v>33</v>
      </c>
    </row>
    <row r="862" spans="1:2" x14ac:dyDescent="0.2">
      <c r="A862" t="s">
        <v>8219</v>
      </c>
      <c r="B862">
        <v>57</v>
      </c>
    </row>
    <row r="863" spans="1:2" x14ac:dyDescent="0.2">
      <c r="A863" t="s">
        <v>8219</v>
      </c>
      <c r="B863">
        <v>25</v>
      </c>
    </row>
    <row r="864" spans="1:2" x14ac:dyDescent="0.2">
      <c r="A864" t="s">
        <v>8219</v>
      </c>
      <c r="B864">
        <v>14</v>
      </c>
    </row>
    <row r="865" spans="1:2" x14ac:dyDescent="0.2">
      <c r="A865" t="s">
        <v>8219</v>
      </c>
      <c r="B865">
        <v>94</v>
      </c>
    </row>
    <row r="866" spans="1:2" x14ac:dyDescent="0.2">
      <c r="A866" t="s">
        <v>8219</v>
      </c>
      <c r="B866">
        <v>59</v>
      </c>
    </row>
    <row r="867" spans="1:2" x14ac:dyDescent="0.2">
      <c r="A867" t="s">
        <v>8219</v>
      </c>
      <c r="B867">
        <v>36</v>
      </c>
    </row>
    <row r="868" spans="1:2" x14ac:dyDescent="0.2">
      <c r="A868" t="s">
        <v>8219</v>
      </c>
      <c r="B868">
        <v>115</v>
      </c>
    </row>
    <row r="869" spans="1:2" x14ac:dyDescent="0.2">
      <c r="A869" t="s">
        <v>8219</v>
      </c>
      <c r="B869">
        <v>30</v>
      </c>
    </row>
    <row r="870" spans="1:2" x14ac:dyDescent="0.2">
      <c r="A870" t="s">
        <v>8219</v>
      </c>
      <c r="B870">
        <v>52</v>
      </c>
    </row>
    <row r="871" spans="1:2" x14ac:dyDescent="0.2">
      <c r="A871" t="s">
        <v>8219</v>
      </c>
      <c r="B871">
        <v>27</v>
      </c>
    </row>
    <row r="872" spans="1:2" x14ac:dyDescent="0.2">
      <c r="A872" t="s">
        <v>8219</v>
      </c>
      <c r="B872">
        <v>24</v>
      </c>
    </row>
    <row r="873" spans="1:2" x14ac:dyDescent="0.2">
      <c r="A873" t="s">
        <v>8219</v>
      </c>
      <c r="B873">
        <v>10</v>
      </c>
    </row>
    <row r="874" spans="1:2" x14ac:dyDescent="0.2">
      <c r="A874" t="s">
        <v>8219</v>
      </c>
      <c r="B874">
        <v>30</v>
      </c>
    </row>
    <row r="875" spans="1:2" x14ac:dyDescent="0.2">
      <c r="A875" t="s">
        <v>8219</v>
      </c>
      <c r="B875">
        <v>71</v>
      </c>
    </row>
    <row r="876" spans="1:2" x14ac:dyDescent="0.2">
      <c r="A876" t="s">
        <v>8219</v>
      </c>
      <c r="B876">
        <v>10</v>
      </c>
    </row>
    <row r="877" spans="1:2" x14ac:dyDescent="0.2">
      <c r="A877" t="s">
        <v>8219</v>
      </c>
      <c r="B877">
        <v>24</v>
      </c>
    </row>
    <row r="878" spans="1:2" x14ac:dyDescent="0.2">
      <c r="A878" t="s">
        <v>8219</v>
      </c>
      <c r="B878">
        <v>38</v>
      </c>
    </row>
    <row r="879" spans="1:2" x14ac:dyDescent="0.2">
      <c r="A879" t="s">
        <v>8219</v>
      </c>
      <c r="B879">
        <v>26</v>
      </c>
    </row>
    <row r="880" spans="1:2" x14ac:dyDescent="0.2">
      <c r="A880" t="s">
        <v>8219</v>
      </c>
      <c r="B880">
        <v>19</v>
      </c>
    </row>
    <row r="881" spans="1:2" x14ac:dyDescent="0.2">
      <c r="A881" t="s">
        <v>8219</v>
      </c>
      <c r="B881">
        <v>11</v>
      </c>
    </row>
    <row r="882" spans="1:2" x14ac:dyDescent="0.2">
      <c r="A882" t="s">
        <v>8219</v>
      </c>
      <c r="B882">
        <v>27</v>
      </c>
    </row>
    <row r="883" spans="1:2" x14ac:dyDescent="0.2">
      <c r="A883" t="s">
        <v>8219</v>
      </c>
      <c r="B883">
        <v>34</v>
      </c>
    </row>
    <row r="884" spans="1:2" x14ac:dyDescent="0.2">
      <c r="A884" t="s">
        <v>8219</v>
      </c>
      <c r="B884">
        <v>20</v>
      </c>
    </row>
    <row r="885" spans="1:2" x14ac:dyDescent="0.2">
      <c r="A885" t="s">
        <v>8219</v>
      </c>
      <c r="B885">
        <v>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8B504-A13E-9549-819F-08277682C99C}">
  <dimension ref="A1:B2186"/>
  <sheetViews>
    <sheetView topLeftCell="A2172" workbookViewId="0">
      <selection sqref="A1:B2186"/>
    </sheetView>
  </sheetViews>
  <sheetFormatPr baseColWidth="10" defaultRowHeight="15" x14ac:dyDescent="0.2"/>
  <sheetData>
    <row r="1" spans="1:2" x14ac:dyDescent="0.2">
      <c r="A1" t="s">
        <v>8218</v>
      </c>
      <c r="B1" s="1" t="s">
        <v>8262</v>
      </c>
    </row>
    <row r="2" spans="1:2" x14ac:dyDescent="0.2">
      <c r="A2" t="s">
        <v>8219</v>
      </c>
      <c r="B2">
        <v>182</v>
      </c>
    </row>
    <row r="3" spans="1:2" x14ac:dyDescent="0.2">
      <c r="A3" t="s">
        <v>8219</v>
      </c>
      <c r="B3">
        <v>79</v>
      </c>
    </row>
    <row r="4" spans="1:2" x14ac:dyDescent="0.2">
      <c r="A4" t="s">
        <v>8219</v>
      </c>
      <c r="B4">
        <v>35</v>
      </c>
    </row>
    <row r="5" spans="1:2" x14ac:dyDescent="0.2">
      <c r="A5" t="s">
        <v>8219</v>
      </c>
      <c r="B5">
        <v>150</v>
      </c>
    </row>
    <row r="6" spans="1:2" x14ac:dyDescent="0.2">
      <c r="A6" t="s">
        <v>8219</v>
      </c>
      <c r="B6">
        <v>284</v>
      </c>
    </row>
    <row r="7" spans="1:2" x14ac:dyDescent="0.2">
      <c r="A7" t="s">
        <v>8219</v>
      </c>
      <c r="B7">
        <v>47</v>
      </c>
    </row>
    <row r="8" spans="1:2" x14ac:dyDescent="0.2">
      <c r="A8" t="s">
        <v>8219</v>
      </c>
      <c r="B8">
        <v>58</v>
      </c>
    </row>
    <row r="9" spans="1:2" x14ac:dyDescent="0.2">
      <c r="A9" t="s">
        <v>8219</v>
      </c>
      <c r="B9">
        <v>57</v>
      </c>
    </row>
    <row r="10" spans="1:2" x14ac:dyDescent="0.2">
      <c r="A10" t="s">
        <v>8219</v>
      </c>
      <c r="B10">
        <v>12</v>
      </c>
    </row>
    <row r="11" spans="1:2" x14ac:dyDescent="0.2">
      <c r="A11" t="s">
        <v>8219</v>
      </c>
      <c r="B11">
        <v>20</v>
      </c>
    </row>
    <row r="12" spans="1:2" x14ac:dyDescent="0.2">
      <c r="A12" t="s">
        <v>8219</v>
      </c>
      <c r="B12">
        <v>19</v>
      </c>
    </row>
    <row r="13" spans="1:2" x14ac:dyDescent="0.2">
      <c r="A13" t="s">
        <v>8219</v>
      </c>
      <c r="B13">
        <v>75</v>
      </c>
    </row>
    <row r="14" spans="1:2" x14ac:dyDescent="0.2">
      <c r="A14" t="s">
        <v>8219</v>
      </c>
      <c r="B14">
        <v>827</v>
      </c>
    </row>
    <row r="15" spans="1:2" x14ac:dyDescent="0.2">
      <c r="A15" t="s">
        <v>8219</v>
      </c>
      <c r="B15">
        <v>51</v>
      </c>
    </row>
    <row r="16" spans="1:2" x14ac:dyDescent="0.2">
      <c r="A16" t="s">
        <v>8219</v>
      </c>
      <c r="B16">
        <v>41</v>
      </c>
    </row>
    <row r="17" spans="1:2" x14ac:dyDescent="0.2">
      <c r="A17" t="s">
        <v>8219</v>
      </c>
      <c r="B17">
        <v>98</v>
      </c>
    </row>
    <row r="18" spans="1:2" x14ac:dyDescent="0.2">
      <c r="A18" t="s">
        <v>8219</v>
      </c>
      <c r="B18">
        <v>70</v>
      </c>
    </row>
    <row r="19" spans="1:2" x14ac:dyDescent="0.2">
      <c r="A19" t="s">
        <v>8219</v>
      </c>
      <c r="B19">
        <v>36</v>
      </c>
    </row>
    <row r="20" spans="1:2" x14ac:dyDescent="0.2">
      <c r="A20" t="s">
        <v>8219</v>
      </c>
      <c r="B20">
        <v>342</v>
      </c>
    </row>
    <row r="21" spans="1:2" x14ac:dyDescent="0.2">
      <c r="A21" t="s">
        <v>8219</v>
      </c>
      <c r="B21">
        <v>22</v>
      </c>
    </row>
    <row r="22" spans="1:2" x14ac:dyDescent="0.2">
      <c r="A22" t="s">
        <v>8219</v>
      </c>
      <c r="B22">
        <v>25</v>
      </c>
    </row>
    <row r="23" spans="1:2" x14ac:dyDescent="0.2">
      <c r="A23" t="s">
        <v>8219</v>
      </c>
      <c r="B23">
        <v>101</v>
      </c>
    </row>
    <row r="24" spans="1:2" x14ac:dyDescent="0.2">
      <c r="A24" t="s">
        <v>8219</v>
      </c>
      <c r="B24">
        <v>8</v>
      </c>
    </row>
    <row r="25" spans="1:2" x14ac:dyDescent="0.2">
      <c r="A25" t="s">
        <v>8219</v>
      </c>
      <c r="B25">
        <v>23</v>
      </c>
    </row>
    <row r="26" spans="1:2" x14ac:dyDescent="0.2">
      <c r="A26" t="s">
        <v>8219</v>
      </c>
      <c r="B26">
        <v>574</v>
      </c>
    </row>
    <row r="27" spans="1:2" x14ac:dyDescent="0.2">
      <c r="A27" t="s">
        <v>8219</v>
      </c>
      <c r="B27">
        <v>14</v>
      </c>
    </row>
    <row r="28" spans="1:2" x14ac:dyDescent="0.2">
      <c r="A28" t="s">
        <v>8219</v>
      </c>
      <c r="B28">
        <v>19</v>
      </c>
    </row>
    <row r="29" spans="1:2" x14ac:dyDescent="0.2">
      <c r="A29" t="s">
        <v>8219</v>
      </c>
      <c r="B29">
        <v>150</v>
      </c>
    </row>
    <row r="30" spans="1:2" x14ac:dyDescent="0.2">
      <c r="A30" t="s">
        <v>8219</v>
      </c>
      <c r="B30">
        <v>71</v>
      </c>
    </row>
    <row r="31" spans="1:2" x14ac:dyDescent="0.2">
      <c r="A31" t="s">
        <v>8219</v>
      </c>
      <c r="B31">
        <v>117</v>
      </c>
    </row>
    <row r="32" spans="1:2" x14ac:dyDescent="0.2">
      <c r="A32" t="s">
        <v>8219</v>
      </c>
      <c r="B32">
        <v>53</v>
      </c>
    </row>
    <row r="33" spans="1:2" x14ac:dyDescent="0.2">
      <c r="A33" t="s">
        <v>8219</v>
      </c>
      <c r="B33">
        <v>1</v>
      </c>
    </row>
    <row r="34" spans="1:2" x14ac:dyDescent="0.2">
      <c r="A34" t="s">
        <v>8219</v>
      </c>
      <c r="B34">
        <v>89</v>
      </c>
    </row>
    <row r="35" spans="1:2" x14ac:dyDescent="0.2">
      <c r="A35" t="s">
        <v>8219</v>
      </c>
      <c r="B35">
        <v>64</v>
      </c>
    </row>
    <row r="36" spans="1:2" x14ac:dyDescent="0.2">
      <c r="A36" t="s">
        <v>8219</v>
      </c>
      <c r="B36">
        <v>68</v>
      </c>
    </row>
    <row r="37" spans="1:2" x14ac:dyDescent="0.2">
      <c r="A37" t="s">
        <v>8219</v>
      </c>
      <c r="B37">
        <v>28</v>
      </c>
    </row>
    <row r="38" spans="1:2" x14ac:dyDescent="0.2">
      <c r="A38" t="s">
        <v>8219</v>
      </c>
      <c r="B38">
        <v>44</v>
      </c>
    </row>
    <row r="39" spans="1:2" x14ac:dyDescent="0.2">
      <c r="A39" t="s">
        <v>8219</v>
      </c>
      <c r="B39">
        <v>253</v>
      </c>
    </row>
    <row r="40" spans="1:2" x14ac:dyDescent="0.2">
      <c r="A40" t="s">
        <v>8219</v>
      </c>
      <c r="B40">
        <v>66</v>
      </c>
    </row>
    <row r="41" spans="1:2" x14ac:dyDescent="0.2">
      <c r="A41" t="s">
        <v>8219</v>
      </c>
      <c r="B41">
        <v>217</v>
      </c>
    </row>
    <row r="42" spans="1:2" x14ac:dyDescent="0.2">
      <c r="A42" t="s">
        <v>8219</v>
      </c>
      <c r="B42">
        <v>16</v>
      </c>
    </row>
    <row r="43" spans="1:2" x14ac:dyDescent="0.2">
      <c r="A43" t="s">
        <v>8219</v>
      </c>
      <c r="B43">
        <v>19</v>
      </c>
    </row>
    <row r="44" spans="1:2" x14ac:dyDescent="0.2">
      <c r="A44" t="s">
        <v>8219</v>
      </c>
      <c r="B44">
        <v>169</v>
      </c>
    </row>
    <row r="45" spans="1:2" x14ac:dyDescent="0.2">
      <c r="A45" t="s">
        <v>8219</v>
      </c>
      <c r="B45">
        <v>263</v>
      </c>
    </row>
    <row r="46" spans="1:2" x14ac:dyDescent="0.2">
      <c r="A46" t="s">
        <v>8219</v>
      </c>
      <c r="B46">
        <v>15</v>
      </c>
    </row>
    <row r="47" spans="1:2" x14ac:dyDescent="0.2">
      <c r="A47" t="s">
        <v>8219</v>
      </c>
      <c r="B47">
        <v>61</v>
      </c>
    </row>
    <row r="48" spans="1:2" x14ac:dyDescent="0.2">
      <c r="A48" t="s">
        <v>8219</v>
      </c>
      <c r="B48">
        <v>45</v>
      </c>
    </row>
    <row r="49" spans="1:2" x14ac:dyDescent="0.2">
      <c r="A49" t="s">
        <v>8219</v>
      </c>
      <c r="B49">
        <v>70</v>
      </c>
    </row>
    <row r="50" spans="1:2" x14ac:dyDescent="0.2">
      <c r="A50" t="s">
        <v>8219</v>
      </c>
      <c r="B50">
        <v>38</v>
      </c>
    </row>
    <row r="51" spans="1:2" x14ac:dyDescent="0.2">
      <c r="A51" t="s">
        <v>8219</v>
      </c>
      <c r="B51">
        <v>87</v>
      </c>
    </row>
    <row r="52" spans="1:2" x14ac:dyDescent="0.2">
      <c r="A52" t="s">
        <v>8219</v>
      </c>
      <c r="B52">
        <v>22</v>
      </c>
    </row>
    <row r="53" spans="1:2" x14ac:dyDescent="0.2">
      <c r="A53" t="s">
        <v>8219</v>
      </c>
      <c r="B53">
        <v>119</v>
      </c>
    </row>
    <row r="54" spans="1:2" x14ac:dyDescent="0.2">
      <c r="A54" t="s">
        <v>8219</v>
      </c>
      <c r="B54">
        <v>52</v>
      </c>
    </row>
    <row r="55" spans="1:2" x14ac:dyDescent="0.2">
      <c r="A55" t="s">
        <v>8219</v>
      </c>
      <c r="B55">
        <v>117</v>
      </c>
    </row>
    <row r="56" spans="1:2" x14ac:dyDescent="0.2">
      <c r="A56" t="s">
        <v>8219</v>
      </c>
      <c r="B56">
        <v>52</v>
      </c>
    </row>
    <row r="57" spans="1:2" x14ac:dyDescent="0.2">
      <c r="A57" t="s">
        <v>8219</v>
      </c>
      <c r="B57">
        <v>86</v>
      </c>
    </row>
    <row r="58" spans="1:2" x14ac:dyDescent="0.2">
      <c r="A58" t="s">
        <v>8219</v>
      </c>
      <c r="B58">
        <v>174</v>
      </c>
    </row>
    <row r="59" spans="1:2" x14ac:dyDescent="0.2">
      <c r="A59" t="s">
        <v>8219</v>
      </c>
      <c r="B59">
        <v>69</v>
      </c>
    </row>
    <row r="60" spans="1:2" x14ac:dyDescent="0.2">
      <c r="A60" t="s">
        <v>8219</v>
      </c>
      <c r="B60">
        <v>75</v>
      </c>
    </row>
    <row r="61" spans="1:2" x14ac:dyDescent="0.2">
      <c r="A61" t="s">
        <v>8219</v>
      </c>
      <c r="B61">
        <v>33</v>
      </c>
    </row>
    <row r="62" spans="1:2" x14ac:dyDescent="0.2">
      <c r="A62" t="s">
        <v>8219</v>
      </c>
      <c r="B62">
        <v>108</v>
      </c>
    </row>
    <row r="63" spans="1:2" x14ac:dyDescent="0.2">
      <c r="A63" t="s">
        <v>8219</v>
      </c>
      <c r="B63">
        <v>23</v>
      </c>
    </row>
    <row r="64" spans="1:2" x14ac:dyDescent="0.2">
      <c r="A64" t="s">
        <v>8219</v>
      </c>
      <c r="B64">
        <v>48</v>
      </c>
    </row>
    <row r="65" spans="1:2" x14ac:dyDescent="0.2">
      <c r="A65" t="s">
        <v>8219</v>
      </c>
      <c r="B65">
        <v>64</v>
      </c>
    </row>
    <row r="66" spans="1:2" x14ac:dyDescent="0.2">
      <c r="A66" t="s">
        <v>8219</v>
      </c>
      <c r="B66">
        <v>24</v>
      </c>
    </row>
    <row r="67" spans="1:2" x14ac:dyDescent="0.2">
      <c r="A67" t="s">
        <v>8219</v>
      </c>
      <c r="B67">
        <v>57</v>
      </c>
    </row>
    <row r="68" spans="1:2" x14ac:dyDescent="0.2">
      <c r="A68" t="s">
        <v>8219</v>
      </c>
      <c r="B68">
        <v>26</v>
      </c>
    </row>
    <row r="69" spans="1:2" x14ac:dyDescent="0.2">
      <c r="A69" t="s">
        <v>8219</v>
      </c>
      <c r="B69">
        <v>20</v>
      </c>
    </row>
    <row r="70" spans="1:2" x14ac:dyDescent="0.2">
      <c r="A70" t="s">
        <v>8219</v>
      </c>
      <c r="B70">
        <v>36</v>
      </c>
    </row>
    <row r="71" spans="1:2" x14ac:dyDescent="0.2">
      <c r="A71" t="s">
        <v>8219</v>
      </c>
      <c r="B71">
        <v>178</v>
      </c>
    </row>
    <row r="72" spans="1:2" x14ac:dyDescent="0.2">
      <c r="A72" t="s">
        <v>8219</v>
      </c>
      <c r="B72">
        <v>17</v>
      </c>
    </row>
    <row r="73" spans="1:2" x14ac:dyDescent="0.2">
      <c r="A73" t="s">
        <v>8219</v>
      </c>
      <c r="B73">
        <v>32</v>
      </c>
    </row>
    <row r="74" spans="1:2" x14ac:dyDescent="0.2">
      <c r="A74" t="s">
        <v>8219</v>
      </c>
      <c r="B74">
        <v>41</v>
      </c>
    </row>
    <row r="75" spans="1:2" x14ac:dyDescent="0.2">
      <c r="A75" t="s">
        <v>8219</v>
      </c>
      <c r="B75">
        <v>18</v>
      </c>
    </row>
    <row r="76" spans="1:2" x14ac:dyDescent="0.2">
      <c r="A76" t="s">
        <v>8219</v>
      </c>
      <c r="B76">
        <v>29</v>
      </c>
    </row>
    <row r="77" spans="1:2" x14ac:dyDescent="0.2">
      <c r="A77" t="s">
        <v>8219</v>
      </c>
      <c r="B77">
        <v>47</v>
      </c>
    </row>
    <row r="78" spans="1:2" x14ac:dyDescent="0.2">
      <c r="A78" t="s">
        <v>8219</v>
      </c>
      <c r="B78">
        <v>15</v>
      </c>
    </row>
    <row r="79" spans="1:2" x14ac:dyDescent="0.2">
      <c r="A79" t="s">
        <v>8219</v>
      </c>
      <c r="B79">
        <v>26</v>
      </c>
    </row>
    <row r="80" spans="1:2" x14ac:dyDescent="0.2">
      <c r="A80" t="s">
        <v>8219</v>
      </c>
      <c r="B80">
        <v>35</v>
      </c>
    </row>
    <row r="81" spans="1:2" x14ac:dyDescent="0.2">
      <c r="A81" t="s">
        <v>8219</v>
      </c>
      <c r="B81">
        <v>41</v>
      </c>
    </row>
    <row r="82" spans="1:2" x14ac:dyDescent="0.2">
      <c r="A82" t="s">
        <v>8219</v>
      </c>
      <c r="B82">
        <v>47</v>
      </c>
    </row>
    <row r="83" spans="1:2" x14ac:dyDescent="0.2">
      <c r="A83" t="s">
        <v>8219</v>
      </c>
      <c r="B83">
        <v>28</v>
      </c>
    </row>
    <row r="84" spans="1:2" x14ac:dyDescent="0.2">
      <c r="A84" t="s">
        <v>8219</v>
      </c>
      <c r="B84">
        <v>100</v>
      </c>
    </row>
    <row r="85" spans="1:2" x14ac:dyDescent="0.2">
      <c r="A85" t="s">
        <v>8219</v>
      </c>
      <c r="B85">
        <v>13</v>
      </c>
    </row>
    <row r="86" spans="1:2" x14ac:dyDescent="0.2">
      <c r="A86" t="s">
        <v>8219</v>
      </c>
      <c r="B86">
        <v>7</v>
      </c>
    </row>
    <row r="87" spans="1:2" x14ac:dyDescent="0.2">
      <c r="A87" t="s">
        <v>8219</v>
      </c>
      <c r="B87">
        <v>21</v>
      </c>
    </row>
    <row r="88" spans="1:2" x14ac:dyDescent="0.2">
      <c r="A88" t="s">
        <v>8219</v>
      </c>
      <c r="B88">
        <v>17</v>
      </c>
    </row>
    <row r="89" spans="1:2" x14ac:dyDescent="0.2">
      <c r="A89" t="s">
        <v>8219</v>
      </c>
      <c r="B89">
        <v>25</v>
      </c>
    </row>
    <row r="90" spans="1:2" x14ac:dyDescent="0.2">
      <c r="A90" t="s">
        <v>8219</v>
      </c>
      <c r="B90">
        <v>60</v>
      </c>
    </row>
    <row r="91" spans="1:2" x14ac:dyDescent="0.2">
      <c r="A91" t="s">
        <v>8219</v>
      </c>
      <c r="B91">
        <v>56</v>
      </c>
    </row>
    <row r="92" spans="1:2" x14ac:dyDescent="0.2">
      <c r="A92" t="s">
        <v>8219</v>
      </c>
      <c r="B92">
        <v>16</v>
      </c>
    </row>
    <row r="93" spans="1:2" x14ac:dyDescent="0.2">
      <c r="A93" t="s">
        <v>8219</v>
      </c>
      <c r="B93">
        <v>46</v>
      </c>
    </row>
    <row r="94" spans="1:2" x14ac:dyDescent="0.2">
      <c r="A94" t="s">
        <v>8219</v>
      </c>
      <c r="B94">
        <v>43</v>
      </c>
    </row>
    <row r="95" spans="1:2" x14ac:dyDescent="0.2">
      <c r="A95" t="s">
        <v>8219</v>
      </c>
      <c r="B95">
        <v>15</v>
      </c>
    </row>
    <row r="96" spans="1:2" x14ac:dyDescent="0.2">
      <c r="A96" t="s">
        <v>8219</v>
      </c>
      <c r="B96">
        <v>12</v>
      </c>
    </row>
    <row r="97" spans="1:2" x14ac:dyDescent="0.2">
      <c r="A97" t="s">
        <v>8219</v>
      </c>
      <c r="B97">
        <v>21</v>
      </c>
    </row>
    <row r="98" spans="1:2" x14ac:dyDescent="0.2">
      <c r="A98" t="s">
        <v>8219</v>
      </c>
      <c r="B98">
        <v>34</v>
      </c>
    </row>
    <row r="99" spans="1:2" x14ac:dyDescent="0.2">
      <c r="A99" t="s">
        <v>8219</v>
      </c>
      <c r="B99">
        <v>8</v>
      </c>
    </row>
    <row r="100" spans="1:2" x14ac:dyDescent="0.2">
      <c r="A100" t="s">
        <v>8219</v>
      </c>
      <c r="B100">
        <v>60</v>
      </c>
    </row>
    <row r="101" spans="1:2" x14ac:dyDescent="0.2">
      <c r="A101" t="s">
        <v>8219</v>
      </c>
      <c r="B101">
        <v>39</v>
      </c>
    </row>
    <row r="102" spans="1:2" x14ac:dyDescent="0.2">
      <c r="A102" t="s">
        <v>8219</v>
      </c>
      <c r="B102">
        <v>26</v>
      </c>
    </row>
    <row r="103" spans="1:2" x14ac:dyDescent="0.2">
      <c r="A103" t="s">
        <v>8219</v>
      </c>
      <c r="B103">
        <v>35</v>
      </c>
    </row>
    <row r="104" spans="1:2" x14ac:dyDescent="0.2">
      <c r="A104" t="s">
        <v>8219</v>
      </c>
      <c r="B104">
        <v>65</v>
      </c>
    </row>
    <row r="105" spans="1:2" x14ac:dyDescent="0.2">
      <c r="A105" t="s">
        <v>8219</v>
      </c>
      <c r="B105">
        <v>49</v>
      </c>
    </row>
    <row r="106" spans="1:2" x14ac:dyDescent="0.2">
      <c r="A106" t="s">
        <v>8219</v>
      </c>
      <c r="B106">
        <v>10</v>
      </c>
    </row>
    <row r="107" spans="1:2" x14ac:dyDescent="0.2">
      <c r="A107" t="s">
        <v>8219</v>
      </c>
      <c r="B107">
        <v>60</v>
      </c>
    </row>
    <row r="108" spans="1:2" x14ac:dyDescent="0.2">
      <c r="A108" t="s">
        <v>8219</v>
      </c>
      <c r="B108">
        <v>27</v>
      </c>
    </row>
    <row r="109" spans="1:2" x14ac:dyDescent="0.2">
      <c r="A109" t="s">
        <v>8219</v>
      </c>
      <c r="B109">
        <v>69</v>
      </c>
    </row>
    <row r="110" spans="1:2" x14ac:dyDescent="0.2">
      <c r="A110" t="s">
        <v>8219</v>
      </c>
      <c r="B110">
        <v>47</v>
      </c>
    </row>
    <row r="111" spans="1:2" x14ac:dyDescent="0.2">
      <c r="A111" t="s">
        <v>8219</v>
      </c>
      <c r="B111">
        <v>47</v>
      </c>
    </row>
    <row r="112" spans="1:2" x14ac:dyDescent="0.2">
      <c r="A112" t="s">
        <v>8219</v>
      </c>
      <c r="B112">
        <v>26</v>
      </c>
    </row>
    <row r="113" spans="1:2" x14ac:dyDescent="0.2">
      <c r="A113" t="s">
        <v>8219</v>
      </c>
      <c r="B113">
        <v>53</v>
      </c>
    </row>
    <row r="114" spans="1:2" x14ac:dyDescent="0.2">
      <c r="A114" t="s">
        <v>8219</v>
      </c>
      <c r="B114">
        <v>81</v>
      </c>
    </row>
    <row r="115" spans="1:2" x14ac:dyDescent="0.2">
      <c r="A115" t="s">
        <v>8219</v>
      </c>
      <c r="B115">
        <v>78</v>
      </c>
    </row>
    <row r="116" spans="1:2" x14ac:dyDescent="0.2">
      <c r="A116" t="s">
        <v>8219</v>
      </c>
      <c r="B116">
        <v>35</v>
      </c>
    </row>
    <row r="117" spans="1:2" x14ac:dyDescent="0.2">
      <c r="A117" t="s">
        <v>8219</v>
      </c>
      <c r="B117">
        <v>22</v>
      </c>
    </row>
    <row r="118" spans="1:2" x14ac:dyDescent="0.2">
      <c r="A118" t="s">
        <v>8219</v>
      </c>
      <c r="B118">
        <v>57</v>
      </c>
    </row>
    <row r="119" spans="1:2" x14ac:dyDescent="0.2">
      <c r="A119" t="s">
        <v>8219</v>
      </c>
      <c r="B119">
        <v>27</v>
      </c>
    </row>
    <row r="120" spans="1:2" x14ac:dyDescent="0.2">
      <c r="A120" t="s">
        <v>8219</v>
      </c>
      <c r="B120">
        <v>39</v>
      </c>
    </row>
    <row r="121" spans="1:2" x14ac:dyDescent="0.2">
      <c r="A121" t="s">
        <v>8219</v>
      </c>
      <c r="B121">
        <v>37</v>
      </c>
    </row>
    <row r="122" spans="1:2" x14ac:dyDescent="0.2">
      <c r="A122" t="s">
        <v>8219</v>
      </c>
      <c r="B122">
        <v>137</v>
      </c>
    </row>
    <row r="123" spans="1:2" x14ac:dyDescent="0.2">
      <c r="A123" t="s">
        <v>8219</v>
      </c>
      <c r="B123">
        <v>376</v>
      </c>
    </row>
    <row r="124" spans="1:2" x14ac:dyDescent="0.2">
      <c r="A124" t="s">
        <v>8219</v>
      </c>
      <c r="B124">
        <v>202</v>
      </c>
    </row>
    <row r="125" spans="1:2" x14ac:dyDescent="0.2">
      <c r="A125" t="s">
        <v>8219</v>
      </c>
      <c r="B125">
        <v>328</v>
      </c>
    </row>
    <row r="126" spans="1:2" x14ac:dyDescent="0.2">
      <c r="A126" t="s">
        <v>8219</v>
      </c>
      <c r="B126">
        <v>84</v>
      </c>
    </row>
    <row r="127" spans="1:2" x14ac:dyDescent="0.2">
      <c r="A127" t="s">
        <v>8219</v>
      </c>
      <c r="B127">
        <v>96</v>
      </c>
    </row>
    <row r="128" spans="1:2" x14ac:dyDescent="0.2">
      <c r="A128" t="s">
        <v>8219</v>
      </c>
      <c r="B128">
        <v>223</v>
      </c>
    </row>
    <row r="129" spans="1:2" x14ac:dyDescent="0.2">
      <c r="A129" t="s">
        <v>8219</v>
      </c>
      <c r="B129">
        <v>62</v>
      </c>
    </row>
    <row r="130" spans="1:2" x14ac:dyDescent="0.2">
      <c r="A130" t="s">
        <v>8219</v>
      </c>
      <c r="B130">
        <v>146</v>
      </c>
    </row>
    <row r="131" spans="1:2" x14ac:dyDescent="0.2">
      <c r="A131" t="s">
        <v>8219</v>
      </c>
      <c r="B131">
        <v>235</v>
      </c>
    </row>
    <row r="132" spans="1:2" x14ac:dyDescent="0.2">
      <c r="A132" t="s">
        <v>8219</v>
      </c>
      <c r="B132">
        <v>437</v>
      </c>
    </row>
    <row r="133" spans="1:2" x14ac:dyDescent="0.2">
      <c r="A133" t="s">
        <v>8219</v>
      </c>
      <c r="B133">
        <v>77</v>
      </c>
    </row>
    <row r="134" spans="1:2" x14ac:dyDescent="0.2">
      <c r="A134" t="s">
        <v>8219</v>
      </c>
      <c r="B134">
        <v>108</v>
      </c>
    </row>
    <row r="135" spans="1:2" x14ac:dyDescent="0.2">
      <c r="A135" t="s">
        <v>8219</v>
      </c>
      <c r="B135">
        <v>7</v>
      </c>
    </row>
    <row r="136" spans="1:2" x14ac:dyDescent="0.2">
      <c r="A136" t="s">
        <v>8219</v>
      </c>
      <c r="B136">
        <v>314</v>
      </c>
    </row>
    <row r="137" spans="1:2" x14ac:dyDescent="0.2">
      <c r="A137" t="s">
        <v>8219</v>
      </c>
      <c r="B137">
        <v>188</v>
      </c>
    </row>
    <row r="138" spans="1:2" x14ac:dyDescent="0.2">
      <c r="A138" t="s">
        <v>8219</v>
      </c>
      <c r="B138">
        <v>275</v>
      </c>
    </row>
    <row r="139" spans="1:2" x14ac:dyDescent="0.2">
      <c r="A139" t="s">
        <v>8219</v>
      </c>
      <c r="B139">
        <v>560</v>
      </c>
    </row>
    <row r="140" spans="1:2" x14ac:dyDescent="0.2">
      <c r="A140" t="s">
        <v>8219</v>
      </c>
      <c r="B140">
        <v>688</v>
      </c>
    </row>
    <row r="141" spans="1:2" x14ac:dyDescent="0.2">
      <c r="A141" t="s">
        <v>8219</v>
      </c>
      <c r="B141">
        <v>942</v>
      </c>
    </row>
    <row r="142" spans="1:2" x14ac:dyDescent="0.2">
      <c r="A142" t="s">
        <v>8219</v>
      </c>
      <c r="B142">
        <v>88</v>
      </c>
    </row>
    <row r="143" spans="1:2" x14ac:dyDescent="0.2">
      <c r="A143" t="s">
        <v>8219</v>
      </c>
      <c r="B143">
        <v>220</v>
      </c>
    </row>
    <row r="144" spans="1:2" x14ac:dyDescent="0.2">
      <c r="A144" t="s">
        <v>8219</v>
      </c>
      <c r="B144">
        <v>145</v>
      </c>
    </row>
    <row r="145" spans="1:2" x14ac:dyDescent="0.2">
      <c r="A145" t="s">
        <v>8219</v>
      </c>
      <c r="B145">
        <v>963</v>
      </c>
    </row>
    <row r="146" spans="1:2" x14ac:dyDescent="0.2">
      <c r="A146" t="s">
        <v>8219</v>
      </c>
      <c r="B146">
        <v>91</v>
      </c>
    </row>
    <row r="147" spans="1:2" x14ac:dyDescent="0.2">
      <c r="A147" t="s">
        <v>8219</v>
      </c>
      <c r="B147">
        <v>58</v>
      </c>
    </row>
    <row r="148" spans="1:2" x14ac:dyDescent="0.2">
      <c r="A148" t="s">
        <v>8219</v>
      </c>
      <c r="B148">
        <v>36</v>
      </c>
    </row>
    <row r="149" spans="1:2" x14ac:dyDescent="0.2">
      <c r="A149" t="s">
        <v>8219</v>
      </c>
      <c r="B149">
        <v>165</v>
      </c>
    </row>
    <row r="150" spans="1:2" x14ac:dyDescent="0.2">
      <c r="A150" t="s">
        <v>8219</v>
      </c>
      <c r="B150">
        <v>111</v>
      </c>
    </row>
    <row r="151" spans="1:2" x14ac:dyDescent="0.2">
      <c r="A151" t="s">
        <v>8219</v>
      </c>
      <c r="B151">
        <v>1596</v>
      </c>
    </row>
    <row r="152" spans="1:2" x14ac:dyDescent="0.2">
      <c r="A152" t="s">
        <v>8219</v>
      </c>
      <c r="B152">
        <v>61</v>
      </c>
    </row>
    <row r="153" spans="1:2" x14ac:dyDescent="0.2">
      <c r="A153" t="s">
        <v>8219</v>
      </c>
      <c r="B153">
        <v>287</v>
      </c>
    </row>
    <row r="154" spans="1:2" x14ac:dyDescent="0.2">
      <c r="A154" t="s">
        <v>8219</v>
      </c>
      <c r="B154">
        <v>65</v>
      </c>
    </row>
    <row r="155" spans="1:2" x14ac:dyDescent="0.2">
      <c r="A155" t="s">
        <v>8219</v>
      </c>
      <c r="B155">
        <v>118</v>
      </c>
    </row>
    <row r="156" spans="1:2" x14ac:dyDescent="0.2">
      <c r="A156" t="s">
        <v>8219</v>
      </c>
      <c r="B156">
        <v>113</v>
      </c>
    </row>
    <row r="157" spans="1:2" x14ac:dyDescent="0.2">
      <c r="A157" t="s">
        <v>8219</v>
      </c>
      <c r="B157">
        <v>332</v>
      </c>
    </row>
    <row r="158" spans="1:2" x14ac:dyDescent="0.2">
      <c r="A158" t="s">
        <v>8219</v>
      </c>
      <c r="B158">
        <v>62</v>
      </c>
    </row>
    <row r="159" spans="1:2" x14ac:dyDescent="0.2">
      <c r="A159" t="s">
        <v>8219</v>
      </c>
      <c r="B159">
        <v>951</v>
      </c>
    </row>
    <row r="160" spans="1:2" x14ac:dyDescent="0.2">
      <c r="A160" t="s">
        <v>8219</v>
      </c>
      <c r="B160">
        <v>415</v>
      </c>
    </row>
    <row r="161" spans="1:2" x14ac:dyDescent="0.2">
      <c r="A161" t="s">
        <v>8219</v>
      </c>
      <c r="B161">
        <v>305</v>
      </c>
    </row>
    <row r="162" spans="1:2" x14ac:dyDescent="0.2">
      <c r="A162" t="s">
        <v>8219</v>
      </c>
      <c r="B162">
        <v>2139</v>
      </c>
    </row>
    <row r="163" spans="1:2" x14ac:dyDescent="0.2">
      <c r="A163" t="s">
        <v>8219</v>
      </c>
      <c r="B163">
        <v>79</v>
      </c>
    </row>
    <row r="164" spans="1:2" x14ac:dyDescent="0.2">
      <c r="A164" t="s">
        <v>8219</v>
      </c>
      <c r="B164">
        <v>179</v>
      </c>
    </row>
    <row r="165" spans="1:2" x14ac:dyDescent="0.2">
      <c r="A165" t="s">
        <v>8219</v>
      </c>
      <c r="B165">
        <v>202</v>
      </c>
    </row>
    <row r="166" spans="1:2" x14ac:dyDescent="0.2">
      <c r="A166" t="s">
        <v>8219</v>
      </c>
      <c r="B166">
        <v>760</v>
      </c>
    </row>
    <row r="167" spans="1:2" x14ac:dyDescent="0.2">
      <c r="A167" t="s">
        <v>8219</v>
      </c>
      <c r="B167">
        <v>563</v>
      </c>
    </row>
    <row r="168" spans="1:2" x14ac:dyDescent="0.2">
      <c r="A168" t="s">
        <v>8219</v>
      </c>
      <c r="B168">
        <v>135</v>
      </c>
    </row>
    <row r="169" spans="1:2" x14ac:dyDescent="0.2">
      <c r="A169" t="s">
        <v>8219</v>
      </c>
      <c r="B169">
        <v>290</v>
      </c>
    </row>
    <row r="170" spans="1:2" x14ac:dyDescent="0.2">
      <c r="A170" t="s">
        <v>8219</v>
      </c>
      <c r="B170">
        <v>447</v>
      </c>
    </row>
    <row r="171" spans="1:2" x14ac:dyDescent="0.2">
      <c r="A171" t="s">
        <v>8219</v>
      </c>
      <c r="B171">
        <v>232</v>
      </c>
    </row>
    <row r="172" spans="1:2" x14ac:dyDescent="0.2">
      <c r="A172" t="s">
        <v>8219</v>
      </c>
      <c r="B172">
        <v>168</v>
      </c>
    </row>
    <row r="173" spans="1:2" x14ac:dyDescent="0.2">
      <c r="A173" t="s">
        <v>8219</v>
      </c>
      <c r="B173">
        <v>128</v>
      </c>
    </row>
    <row r="174" spans="1:2" x14ac:dyDescent="0.2">
      <c r="A174" t="s">
        <v>8219</v>
      </c>
      <c r="B174">
        <v>493</v>
      </c>
    </row>
    <row r="175" spans="1:2" x14ac:dyDescent="0.2">
      <c r="A175" t="s">
        <v>8219</v>
      </c>
      <c r="B175">
        <v>131</v>
      </c>
    </row>
    <row r="176" spans="1:2" x14ac:dyDescent="0.2">
      <c r="A176" t="s">
        <v>8219</v>
      </c>
      <c r="B176">
        <v>50</v>
      </c>
    </row>
    <row r="177" spans="1:2" x14ac:dyDescent="0.2">
      <c r="A177" t="s">
        <v>8219</v>
      </c>
      <c r="B177">
        <v>665</v>
      </c>
    </row>
    <row r="178" spans="1:2" x14ac:dyDescent="0.2">
      <c r="A178" t="s">
        <v>8219</v>
      </c>
      <c r="B178">
        <v>129</v>
      </c>
    </row>
    <row r="179" spans="1:2" x14ac:dyDescent="0.2">
      <c r="A179" t="s">
        <v>8219</v>
      </c>
      <c r="B179">
        <v>142</v>
      </c>
    </row>
    <row r="180" spans="1:2" x14ac:dyDescent="0.2">
      <c r="A180" t="s">
        <v>8219</v>
      </c>
      <c r="B180">
        <v>2436</v>
      </c>
    </row>
    <row r="181" spans="1:2" x14ac:dyDescent="0.2">
      <c r="A181" t="s">
        <v>8219</v>
      </c>
      <c r="B181">
        <v>244</v>
      </c>
    </row>
    <row r="182" spans="1:2" x14ac:dyDescent="0.2">
      <c r="A182" t="s">
        <v>8219</v>
      </c>
      <c r="B182">
        <v>298</v>
      </c>
    </row>
    <row r="183" spans="1:2" x14ac:dyDescent="0.2">
      <c r="A183" t="s">
        <v>8219</v>
      </c>
      <c r="B183">
        <v>251</v>
      </c>
    </row>
    <row r="184" spans="1:2" x14ac:dyDescent="0.2">
      <c r="A184" t="s">
        <v>8219</v>
      </c>
      <c r="B184">
        <v>108</v>
      </c>
    </row>
    <row r="185" spans="1:2" x14ac:dyDescent="0.2">
      <c r="A185" t="s">
        <v>8219</v>
      </c>
      <c r="B185">
        <v>82</v>
      </c>
    </row>
    <row r="186" spans="1:2" x14ac:dyDescent="0.2">
      <c r="A186" t="s">
        <v>8219</v>
      </c>
      <c r="B186">
        <v>74</v>
      </c>
    </row>
    <row r="187" spans="1:2" x14ac:dyDescent="0.2">
      <c r="A187" t="s">
        <v>8219</v>
      </c>
      <c r="B187">
        <v>189</v>
      </c>
    </row>
    <row r="188" spans="1:2" x14ac:dyDescent="0.2">
      <c r="A188" t="s">
        <v>8219</v>
      </c>
      <c r="B188">
        <v>80</v>
      </c>
    </row>
    <row r="189" spans="1:2" x14ac:dyDescent="0.2">
      <c r="A189" t="s">
        <v>8219</v>
      </c>
      <c r="B189">
        <v>576</v>
      </c>
    </row>
    <row r="190" spans="1:2" x14ac:dyDescent="0.2">
      <c r="A190" t="s">
        <v>8219</v>
      </c>
      <c r="B190">
        <v>202</v>
      </c>
    </row>
    <row r="191" spans="1:2" x14ac:dyDescent="0.2">
      <c r="A191" t="s">
        <v>8219</v>
      </c>
      <c r="B191">
        <v>238</v>
      </c>
    </row>
    <row r="192" spans="1:2" x14ac:dyDescent="0.2">
      <c r="A192" t="s">
        <v>8219</v>
      </c>
      <c r="B192">
        <v>36</v>
      </c>
    </row>
    <row r="193" spans="1:2" x14ac:dyDescent="0.2">
      <c r="A193" t="s">
        <v>8219</v>
      </c>
      <c r="B193">
        <v>150</v>
      </c>
    </row>
    <row r="194" spans="1:2" x14ac:dyDescent="0.2">
      <c r="A194" t="s">
        <v>8219</v>
      </c>
      <c r="B194">
        <v>146</v>
      </c>
    </row>
    <row r="195" spans="1:2" x14ac:dyDescent="0.2">
      <c r="A195" t="s">
        <v>8219</v>
      </c>
      <c r="B195">
        <v>222</v>
      </c>
    </row>
    <row r="196" spans="1:2" x14ac:dyDescent="0.2">
      <c r="A196" t="s">
        <v>8219</v>
      </c>
      <c r="B196">
        <v>120</v>
      </c>
    </row>
    <row r="197" spans="1:2" x14ac:dyDescent="0.2">
      <c r="A197" t="s">
        <v>8219</v>
      </c>
      <c r="B197">
        <v>126</v>
      </c>
    </row>
    <row r="198" spans="1:2" x14ac:dyDescent="0.2">
      <c r="A198" t="s">
        <v>8219</v>
      </c>
      <c r="B198">
        <v>158</v>
      </c>
    </row>
    <row r="199" spans="1:2" x14ac:dyDescent="0.2">
      <c r="A199" t="s">
        <v>8219</v>
      </c>
      <c r="B199">
        <v>316</v>
      </c>
    </row>
    <row r="200" spans="1:2" x14ac:dyDescent="0.2">
      <c r="A200" t="s">
        <v>8219</v>
      </c>
      <c r="B200">
        <v>284</v>
      </c>
    </row>
    <row r="201" spans="1:2" x14ac:dyDescent="0.2">
      <c r="A201" t="s">
        <v>8219</v>
      </c>
      <c r="B201">
        <v>51</v>
      </c>
    </row>
    <row r="202" spans="1:2" x14ac:dyDescent="0.2">
      <c r="A202" t="s">
        <v>8219</v>
      </c>
      <c r="B202">
        <v>158</v>
      </c>
    </row>
    <row r="203" spans="1:2" x14ac:dyDescent="0.2">
      <c r="A203" t="s">
        <v>8219</v>
      </c>
      <c r="B203">
        <v>337</v>
      </c>
    </row>
    <row r="204" spans="1:2" x14ac:dyDescent="0.2">
      <c r="A204" t="s">
        <v>8219</v>
      </c>
      <c r="B204">
        <v>186</v>
      </c>
    </row>
    <row r="205" spans="1:2" x14ac:dyDescent="0.2">
      <c r="A205" t="s">
        <v>8219</v>
      </c>
      <c r="B205">
        <v>58</v>
      </c>
    </row>
    <row r="206" spans="1:2" x14ac:dyDescent="0.2">
      <c r="A206" t="s">
        <v>8219</v>
      </c>
      <c r="B206">
        <v>82</v>
      </c>
    </row>
    <row r="207" spans="1:2" x14ac:dyDescent="0.2">
      <c r="A207" t="s">
        <v>8219</v>
      </c>
      <c r="B207">
        <v>736</v>
      </c>
    </row>
    <row r="208" spans="1:2" x14ac:dyDescent="0.2">
      <c r="A208" t="s">
        <v>8219</v>
      </c>
      <c r="B208">
        <v>1151</v>
      </c>
    </row>
    <row r="209" spans="1:2" x14ac:dyDescent="0.2">
      <c r="A209" t="s">
        <v>8219</v>
      </c>
      <c r="B209">
        <v>34</v>
      </c>
    </row>
    <row r="210" spans="1:2" x14ac:dyDescent="0.2">
      <c r="A210" t="s">
        <v>8219</v>
      </c>
      <c r="B210">
        <v>498</v>
      </c>
    </row>
    <row r="211" spans="1:2" x14ac:dyDescent="0.2">
      <c r="A211" t="s">
        <v>8219</v>
      </c>
      <c r="B211">
        <v>167</v>
      </c>
    </row>
    <row r="212" spans="1:2" x14ac:dyDescent="0.2">
      <c r="A212" t="s">
        <v>8219</v>
      </c>
      <c r="B212">
        <v>340</v>
      </c>
    </row>
    <row r="213" spans="1:2" x14ac:dyDescent="0.2">
      <c r="A213" t="s">
        <v>8219</v>
      </c>
      <c r="B213">
        <v>438</v>
      </c>
    </row>
    <row r="214" spans="1:2" x14ac:dyDescent="0.2">
      <c r="A214" t="s">
        <v>8219</v>
      </c>
      <c r="B214">
        <v>555</v>
      </c>
    </row>
    <row r="215" spans="1:2" x14ac:dyDescent="0.2">
      <c r="A215" t="s">
        <v>8219</v>
      </c>
      <c r="B215">
        <v>266</v>
      </c>
    </row>
    <row r="216" spans="1:2" x14ac:dyDescent="0.2">
      <c r="A216" t="s">
        <v>8219</v>
      </c>
      <c r="B216">
        <v>69</v>
      </c>
    </row>
    <row r="217" spans="1:2" x14ac:dyDescent="0.2">
      <c r="A217" t="s">
        <v>8219</v>
      </c>
      <c r="B217">
        <v>80</v>
      </c>
    </row>
    <row r="218" spans="1:2" x14ac:dyDescent="0.2">
      <c r="A218" t="s">
        <v>8219</v>
      </c>
      <c r="B218">
        <v>493</v>
      </c>
    </row>
    <row r="219" spans="1:2" x14ac:dyDescent="0.2">
      <c r="A219" t="s">
        <v>8219</v>
      </c>
      <c r="B219">
        <v>31</v>
      </c>
    </row>
    <row r="220" spans="1:2" x14ac:dyDescent="0.2">
      <c r="A220" t="s">
        <v>8219</v>
      </c>
      <c r="B220">
        <v>236</v>
      </c>
    </row>
    <row r="221" spans="1:2" x14ac:dyDescent="0.2">
      <c r="A221" t="s">
        <v>8219</v>
      </c>
      <c r="B221">
        <v>89</v>
      </c>
    </row>
    <row r="222" spans="1:2" x14ac:dyDescent="0.2">
      <c r="A222" t="s">
        <v>8219</v>
      </c>
      <c r="B222">
        <v>299</v>
      </c>
    </row>
    <row r="223" spans="1:2" x14ac:dyDescent="0.2">
      <c r="A223" t="s">
        <v>8219</v>
      </c>
      <c r="B223">
        <v>55</v>
      </c>
    </row>
    <row r="224" spans="1:2" x14ac:dyDescent="0.2">
      <c r="A224" t="s">
        <v>8219</v>
      </c>
      <c r="B224">
        <v>325</v>
      </c>
    </row>
    <row r="225" spans="1:2" x14ac:dyDescent="0.2">
      <c r="A225" t="s">
        <v>8219</v>
      </c>
      <c r="B225">
        <v>524</v>
      </c>
    </row>
    <row r="226" spans="1:2" x14ac:dyDescent="0.2">
      <c r="A226" t="s">
        <v>8219</v>
      </c>
      <c r="B226">
        <v>285</v>
      </c>
    </row>
    <row r="227" spans="1:2" x14ac:dyDescent="0.2">
      <c r="A227" t="s">
        <v>8219</v>
      </c>
      <c r="B227">
        <v>179</v>
      </c>
    </row>
    <row r="228" spans="1:2" x14ac:dyDescent="0.2">
      <c r="A228" t="s">
        <v>8219</v>
      </c>
      <c r="B228">
        <v>188</v>
      </c>
    </row>
    <row r="229" spans="1:2" x14ac:dyDescent="0.2">
      <c r="A229" t="s">
        <v>8219</v>
      </c>
      <c r="B229">
        <v>379</v>
      </c>
    </row>
    <row r="230" spans="1:2" x14ac:dyDescent="0.2">
      <c r="A230" t="s">
        <v>8219</v>
      </c>
      <c r="B230">
        <v>119</v>
      </c>
    </row>
    <row r="231" spans="1:2" x14ac:dyDescent="0.2">
      <c r="A231" t="s">
        <v>8219</v>
      </c>
      <c r="B231">
        <v>167</v>
      </c>
    </row>
    <row r="232" spans="1:2" x14ac:dyDescent="0.2">
      <c r="A232" t="s">
        <v>8219</v>
      </c>
      <c r="B232">
        <v>221</v>
      </c>
    </row>
    <row r="233" spans="1:2" x14ac:dyDescent="0.2">
      <c r="A233" t="s">
        <v>8219</v>
      </c>
      <c r="B233">
        <v>964</v>
      </c>
    </row>
    <row r="234" spans="1:2" x14ac:dyDescent="0.2">
      <c r="A234" t="s">
        <v>8219</v>
      </c>
      <c r="B234">
        <v>286</v>
      </c>
    </row>
    <row r="235" spans="1:2" x14ac:dyDescent="0.2">
      <c r="A235" t="s">
        <v>8219</v>
      </c>
      <c r="B235">
        <v>613</v>
      </c>
    </row>
    <row r="236" spans="1:2" x14ac:dyDescent="0.2">
      <c r="A236" t="s">
        <v>8219</v>
      </c>
      <c r="B236">
        <v>29</v>
      </c>
    </row>
    <row r="237" spans="1:2" x14ac:dyDescent="0.2">
      <c r="A237" t="s">
        <v>8219</v>
      </c>
      <c r="B237">
        <v>165</v>
      </c>
    </row>
    <row r="238" spans="1:2" x14ac:dyDescent="0.2">
      <c r="A238" t="s">
        <v>8219</v>
      </c>
      <c r="B238">
        <v>97</v>
      </c>
    </row>
    <row r="239" spans="1:2" x14ac:dyDescent="0.2">
      <c r="A239" t="s">
        <v>8219</v>
      </c>
      <c r="B239">
        <v>303</v>
      </c>
    </row>
    <row r="240" spans="1:2" x14ac:dyDescent="0.2">
      <c r="A240" t="s">
        <v>8219</v>
      </c>
      <c r="B240">
        <v>267</v>
      </c>
    </row>
    <row r="241" spans="1:2" x14ac:dyDescent="0.2">
      <c r="A241" t="s">
        <v>8219</v>
      </c>
      <c r="B241">
        <v>302</v>
      </c>
    </row>
    <row r="242" spans="1:2" x14ac:dyDescent="0.2">
      <c r="A242" t="s">
        <v>8219</v>
      </c>
      <c r="B242">
        <v>87</v>
      </c>
    </row>
    <row r="243" spans="1:2" x14ac:dyDescent="0.2">
      <c r="A243" t="s">
        <v>8219</v>
      </c>
      <c r="B243">
        <v>354</v>
      </c>
    </row>
    <row r="244" spans="1:2" x14ac:dyDescent="0.2">
      <c r="A244" t="s">
        <v>8219</v>
      </c>
      <c r="B244">
        <v>86</v>
      </c>
    </row>
    <row r="245" spans="1:2" x14ac:dyDescent="0.2">
      <c r="A245" t="s">
        <v>8219</v>
      </c>
      <c r="B245">
        <v>26</v>
      </c>
    </row>
    <row r="246" spans="1:2" x14ac:dyDescent="0.2">
      <c r="A246" t="s">
        <v>8219</v>
      </c>
      <c r="B246">
        <v>113</v>
      </c>
    </row>
    <row r="247" spans="1:2" x14ac:dyDescent="0.2">
      <c r="A247" t="s">
        <v>8219</v>
      </c>
      <c r="B247">
        <v>65</v>
      </c>
    </row>
    <row r="248" spans="1:2" x14ac:dyDescent="0.2">
      <c r="A248" t="s">
        <v>8219</v>
      </c>
      <c r="B248">
        <v>134</v>
      </c>
    </row>
    <row r="249" spans="1:2" x14ac:dyDescent="0.2">
      <c r="A249" t="s">
        <v>8219</v>
      </c>
      <c r="B249">
        <v>119</v>
      </c>
    </row>
    <row r="250" spans="1:2" x14ac:dyDescent="0.2">
      <c r="A250" t="s">
        <v>8219</v>
      </c>
      <c r="B250">
        <v>159</v>
      </c>
    </row>
    <row r="251" spans="1:2" x14ac:dyDescent="0.2">
      <c r="A251" t="s">
        <v>8219</v>
      </c>
      <c r="B251">
        <v>167</v>
      </c>
    </row>
    <row r="252" spans="1:2" x14ac:dyDescent="0.2">
      <c r="A252" t="s">
        <v>8219</v>
      </c>
      <c r="B252">
        <v>43</v>
      </c>
    </row>
    <row r="253" spans="1:2" x14ac:dyDescent="0.2">
      <c r="A253" t="s">
        <v>8219</v>
      </c>
      <c r="B253">
        <v>1062</v>
      </c>
    </row>
    <row r="254" spans="1:2" x14ac:dyDescent="0.2">
      <c r="A254" t="s">
        <v>8219</v>
      </c>
      <c r="B254">
        <v>9</v>
      </c>
    </row>
    <row r="255" spans="1:2" x14ac:dyDescent="0.2">
      <c r="A255" t="s">
        <v>8219</v>
      </c>
      <c r="B255">
        <v>89</v>
      </c>
    </row>
    <row r="256" spans="1:2" x14ac:dyDescent="0.2">
      <c r="A256" t="s">
        <v>8219</v>
      </c>
      <c r="B256">
        <v>174</v>
      </c>
    </row>
    <row r="257" spans="1:2" x14ac:dyDescent="0.2">
      <c r="A257" t="s">
        <v>8219</v>
      </c>
      <c r="B257">
        <v>14</v>
      </c>
    </row>
    <row r="258" spans="1:2" x14ac:dyDescent="0.2">
      <c r="A258" t="s">
        <v>8219</v>
      </c>
      <c r="B258">
        <v>48</v>
      </c>
    </row>
    <row r="259" spans="1:2" x14ac:dyDescent="0.2">
      <c r="A259" t="s">
        <v>8219</v>
      </c>
      <c r="B259">
        <v>133</v>
      </c>
    </row>
    <row r="260" spans="1:2" x14ac:dyDescent="0.2">
      <c r="A260" t="s">
        <v>8219</v>
      </c>
      <c r="B260">
        <v>83</v>
      </c>
    </row>
    <row r="261" spans="1:2" x14ac:dyDescent="0.2">
      <c r="A261" t="s">
        <v>8219</v>
      </c>
      <c r="B261">
        <v>149</v>
      </c>
    </row>
    <row r="262" spans="1:2" x14ac:dyDescent="0.2">
      <c r="A262" t="s">
        <v>8219</v>
      </c>
      <c r="B262">
        <v>49</v>
      </c>
    </row>
    <row r="263" spans="1:2" x14ac:dyDescent="0.2">
      <c r="A263" t="s">
        <v>8219</v>
      </c>
      <c r="B263">
        <v>251</v>
      </c>
    </row>
    <row r="264" spans="1:2" x14ac:dyDescent="0.2">
      <c r="A264" t="s">
        <v>8219</v>
      </c>
      <c r="B264">
        <v>22</v>
      </c>
    </row>
    <row r="265" spans="1:2" x14ac:dyDescent="0.2">
      <c r="A265" t="s">
        <v>8219</v>
      </c>
      <c r="B265">
        <v>48</v>
      </c>
    </row>
    <row r="266" spans="1:2" x14ac:dyDescent="0.2">
      <c r="A266" t="s">
        <v>8219</v>
      </c>
      <c r="B266">
        <v>383</v>
      </c>
    </row>
    <row r="267" spans="1:2" x14ac:dyDescent="0.2">
      <c r="A267" t="s">
        <v>8219</v>
      </c>
      <c r="B267">
        <v>237</v>
      </c>
    </row>
    <row r="268" spans="1:2" x14ac:dyDescent="0.2">
      <c r="A268" t="s">
        <v>8219</v>
      </c>
      <c r="B268">
        <v>13</v>
      </c>
    </row>
    <row r="269" spans="1:2" x14ac:dyDescent="0.2">
      <c r="A269" t="s">
        <v>8219</v>
      </c>
      <c r="B269">
        <v>562</v>
      </c>
    </row>
    <row r="270" spans="1:2" x14ac:dyDescent="0.2">
      <c r="A270" t="s">
        <v>8219</v>
      </c>
      <c r="B270">
        <v>71</v>
      </c>
    </row>
    <row r="271" spans="1:2" x14ac:dyDescent="0.2">
      <c r="A271" t="s">
        <v>8219</v>
      </c>
      <c r="B271">
        <v>1510</v>
      </c>
    </row>
    <row r="272" spans="1:2" x14ac:dyDescent="0.2">
      <c r="A272" t="s">
        <v>8219</v>
      </c>
      <c r="B272">
        <v>14</v>
      </c>
    </row>
    <row r="273" spans="1:2" x14ac:dyDescent="0.2">
      <c r="A273" t="s">
        <v>8219</v>
      </c>
      <c r="B273">
        <v>193</v>
      </c>
    </row>
    <row r="274" spans="1:2" x14ac:dyDescent="0.2">
      <c r="A274" t="s">
        <v>8219</v>
      </c>
      <c r="B274">
        <v>206</v>
      </c>
    </row>
    <row r="275" spans="1:2" x14ac:dyDescent="0.2">
      <c r="A275" t="s">
        <v>8219</v>
      </c>
      <c r="B275">
        <v>351</v>
      </c>
    </row>
    <row r="276" spans="1:2" x14ac:dyDescent="0.2">
      <c r="A276" t="s">
        <v>8219</v>
      </c>
      <c r="B276">
        <v>50</v>
      </c>
    </row>
    <row r="277" spans="1:2" x14ac:dyDescent="0.2">
      <c r="A277" t="s">
        <v>8219</v>
      </c>
      <c r="B277">
        <v>184</v>
      </c>
    </row>
    <row r="278" spans="1:2" x14ac:dyDescent="0.2">
      <c r="A278" t="s">
        <v>8219</v>
      </c>
      <c r="B278">
        <v>196</v>
      </c>
    </row>
    <row r="279" spans="1:2" x14ac:dyDescent="0.2">
      <c r="A279" t="s">
        <v>8219</v>
      </c>
      <c r="B279">
        <v>229</v>
      </c>
    </row>
    <row r="280" spans="1:2" x14ac:dyDescent="0.2">
      <c r="A280" t="s">
        <v>8219</v>
      </c>
      <c r="B280">
        <v>67</v>
      </c>
    </row>
    <row r="281" spans="1:2" x14ac:dyDescent="0.2">
      <c r="A281" t="s">
        <v>8219</v>
      </c>
      <c r="B281">
        <v>95</v>
      </c>
    </row>
    <row r="282" spans="1:2" x14ac:dyDescent="0.2">
      <c r="A282" t="s">
        <v>8219</v>
      </c>
      <c r="B282">
        <v>62</v>
      </c>
    </row>
    <row r="283" spans="1:2" x14ac:dyDescent="0.2">
      <c r="A283" t="s">
        <v>8219</v>
      </c>
      <c r="B283">
        <v>73</v>
      </c>
    </row>
    <row r="284" spans="1:2" x14ac:dyDescent="0.2">
      <c r="A284" t="s">
        <v>8219</v>
      </c>
      <c r="B284">
        <v>43</v>
      </c>
    </row>
    <row r="285" spans="1:2" x14ac:dyDescent="0.2">
      <c r="A285" t="s">
        <v>8219</v>
      </c>
      <c r="B285">
        <v>70</v>
      </c>
    </row>
    <row r="286" spans="1:2" x14ac:dyDescent="0.2">
      <c r="A286" t="s">
        <v>8219</v>
      </c>
      <c r="B286">
        <v>271</v>
      </c>
    </row>
    <row r="287" spans="1:2" x14ac:dyDescent="0.2">
      <c r="A287" t="s">
        <v>8219</v>
      </c>
      <c r="B287">
        <v>55</v>
      </c>
    </row>
    <row r="288" spans="1:2" x14ac:dyDescent="0.2">
      <c r="A288" t="s">
        <v>8219</v>
      </c>
      <c r="B288">
        <v>35</v>
      </c>
    </row>
    <row r="289" spans="1:2" x14ac:dyDescent="0.2">
      <c r="A289" t="s">
        <v>8219</v>
      </c>
      <c r="B289">
        <v>22</v>
      </c>
    </row>
    <row r="290" spans="1:2" x14ac:dyDescent="0.2">
      <c r="A290" t="s">
        <v>8219</v>
      </c>
      <c r="B290">
        <v>38</v>
      </c>
    </row>
    <row r="291" spans="1:2" x14ac:dyDescent="0.2">
      <c r="A291" t="s">
        <v>8219</v>
      </c>
      <c r="B291">
        <v>15</v>
      </c>
    </row>
    <row r="292" spans="1:2" x14ac:dyDescent="0.2">
      <c r="A292" t="s">
        <v>8219</v>
      </c>
      <c r="B292">
        <v>7</v>
      </c>
    </row>
    <row r="293" spans="1:2" x14ac:dyDescent="0.2">
      <c r="A293" t="s">
        <v>8219</v>
      </c>
      <c r="B293">
        <v>241</v>
      </c>
    </row>
    <row r="294" spans="1:2" x14ac:dyDescent="0.2">
      <c r="A294" t="s">
        <v>8219</v>
      </c>
      <c r="B294">
        <v>55</v>
      </c>
    </row>
    <row r="295" spans="1:2" x14ac:dyDescent="0.2">
      <c r="A295" t="s">
        <v>8219</v>
      </c>
      <c r="B295">
        <v>171</v>
      </c>
    </row>
    <row r="296" spans="1:2" x14ac:dyDescent="0.2">
      <c r="A296" t="s">
        <v>8219</v>
      </c>
      <c r="B296">
        <v>208</v>
      </c>
    </row>
    <row r="297" spans="1:2" x14ac:dyDescent="0.2">
      <c r="A297" t="s">
        <v>8219</v>
      </c>
      <c r="B297">
        <v>21</v>
      </c>
    </row>
    <row r="298" spans="1:2" x14ac:dyDescent="0.2">
      <c r="A298" t="s">
        <v>8219</v>
      </c>
      <c r="B298">
        <v>25</v>
      </c>
    </row>
    <row r="299" spans="1:2" x14ac:dyDescent="0.2">
      <c r="A299" t="s">
        <v>8219</v>
      </c>
      <c r="B299">
        <v>52</v>
      </c>
    </row>
    <row r="300" spans="1:2" x14ac:dyDescent="0.2">
      <c r="A300" t="s">
        <v>8219</v>
      </c>
      <c r="B300">
        <v>104</v>
      </c>
    </row>
    <row r="301" spans="1:2" x14ac:dyDescent="0.2">
      <c r="A301" t="s">
        <v>8219</v>
      </c>
      <c r="B301">
        <v>73</v>
      </c>
    </row>
    <row r="302" spans="1:2" x14ac:dyDescent="0.2">
      <c r="A302" t="s">
        <v>8219</v>
      </c>
      <c r="B302">
        <v>34</v>
      </c>
    </row>
    <row r="303" spans="1:2" x14ac:dyDescent="0.2">
      <c r="A303" t="s">
        <v>8219</v>
      </c>
      <c r="B303">
        <v>56</v>
      </c>
    </row>
    <row r="304" spans="1:2" x14ac:dyDescent="0.2">
      <c r="A304" t="s">
        <v>8219</v>
      </c>
      <c r="B304">
        <v>31</v>
      </c>
    </row>
    <row r="305" spans="1:2" x14ac:dyDescent="0.2">
      <c r="A305" t="s">
        <v>8219</v>
      </c>
      <c r="B305">
        <v>84</v>
      </c>
    </row>
    <row r="306" spans="1:2" x14ac:dyDescent="0.2">
      <c r="A306" t="s">
        <v>8219</v>
      </c>
      <c r="B306">
        <v>130</v>
      </c>
    </row>
    <row r="307" spans="1:2" x14ac:dyDescent="0.2">
      <c r="A307" t="s">
        <v>8219</v>
      </c>
      <c r="B307">
        <v>12</v>
      </c>
    </row>
    <row r="308" spans="1:2" x14ac:dyDescent="0.2">
      <c r="A308" t="s">
        <v>8219</v>
      </c>
      <c r="B308">
        <v>23</v>
      </c>
    </row>
    <row r="309" spans="1:2" x14ac:dyDescent="0.2">
      <c r="A309" t="s">
        <v>8219</v>
      </c>
      <c r="B309">
        <v>158</v>
      </c>
    </row>
    <row r="310" spans="1:2" x14ac:dyDescent="0.2">
      <c r="A310" t="s">
        <v>8219</v>
      </c>
      <c r="B310">
        <v>30</v>
      </c>
    </row>
    <row r="311" spans="1:2" x14ac:dyDescent="0.2">
      <c r="A311" t="s">
        <v>8219</v>
      </c>
      <c r="B311">
        <v>18</v>
      </c>
    </row>
    <row r="312" spans="1:2" x14ac:dyDescent="0.2">
      <c r="A312" t="s">
        <v>8219</v>
      </c>
      <c r="B312">
        <v>29</v>
      </c>
    </row>
    <row r="313" spans="1:2" x14ac:dyDescent="0.2">
      <c r="A313" t="s">
        <v>8219</v>
      </c>
      <c r="B313">
        <v>31</v>
      </c>
    </row>
    <row r="314" spans="1:2" x14ac:dyDescent="0.2">
      <c r="A314" t="s">
        <v>8219</v>
      </c>
      <c r="B314">
        <v>173</v>
      </c>
    </row>
    <row r="315" spans="1:2" x14ac:dyDescent="0.2">
      <c r="A315" t="s">
        <v>8219</v>
      </c>
      <c r="B315">
        <v>17</v>
      </c>
    </row>
    <row r="316" spans="1:2" x14ac:dyDescent="0.2">
      <c r="A316" t="s">
        <v>8219</v>
      </c>
      <c r="B316">
        <v>48</v>
      </c>
    </row>
    <row r="317" spans="1:2" x14ac:dyDescent="0.2">
      <c r="A317" t="s">
        <v>8219</v>
      </c>
      <c r="B317">
        <v>59</v>
      </c>
    </row>
    <row r="318" spans="1:2" x14ac:dyDescent="0.2">
      <c r="A318" t="s">
        <v>8219</v>
      </c>
      <c r="B318">
        <v>39</v>
      </c>
    </row>
    <row r="319" spans="1:2" x14ac:dyDescent="0.2">
      <c r="A319" t="s">
        <v>8219</v>
      </c>
      <c r="B319">
        <v>59</v>
      </c>
    </row>
    <row r="320" spans="1:2" x14ac:dyDescent="0.2">
      <c r="A320" t="s">
        <v>8219</v>
      </c>
      <c r="B320">
        <v>60</v>
      </c>
    </row>
    <row r="321" spans="1:2" x14ac:dyDescent="0.2">
      <c r="A321" t="s">
        <v>8219</v>
      </c>
      <c r="B321">
        <v>20</v>
      </c>
    </row>
    <row r="322" spans="1:2" x14ac:dyDescent="0.2">
      <c r="A322" t="s">
        <v>8219</v>
      </c>
      <c r="B322">
        <v>2</v>
      </c>
    </row>
    <row r="323" spans="1:2" x14ac:dyDescent="0.2">
      <c r="A323" t="s">
        <v>8219</v>
      </c>
      <c r="B323">
        <v>315</v>
      </c>
    </row>
    <row r="324" spans="1:2" x14ac:dyDescent="0.2">
      <c r="A324" t="s">
        <v>8219</v>
      </c>
      <c r="B324">
        <v>2174</v>
      </c>
    </row>
    <row r="325" spans="1:2" x14ac:dyDescent="0.2">
      <c r="A325" t="s">
        <v>8219</v>
      </c>
      <c r="B325">
        <v>152</v>
      </c>
    </row>
    <row r="326" spans="1:2" x14ac:dyDescent="0.2">
      <c r="A326" t="s">
        <v>8219</v>
      </c>
      <c r="B326">
        <v>1021</v>
      </c>
    </row>
    <row r="327" spans="1:2" x14ac:dyDescent="0.2">
      <c r="A327" t="s">
        <v>8219</v>
      </c>
      <c r="B327">
        <v>237</v>
      </c>
    </row>
    <row r="328" spans="1:2" x14ac:dyDescent="0.2">
      <c r="A328" t="s">
        <v>8219</v>
      </c>
      <c r="B328">
        <v>27</v>
      </c>
    </row>
    <row r="329" spans="1:2" x14ac:dyDescent="0.2">
      <c r="A329" t="s">
        <v>8219</v>
      </c>
      <c r="B329">
        <v>17</v>
      </c>
    </row>
    <row r="330" spans="1:2" x14ac:dyDescent="0.2">
      <c r="A330" t="s">
        <v>8219</v>
      </c>
      <c r="B330">
        <v>27</v>
      </c>
    </row>
    <row r="331" spans="1:2" x14ac:dyDescent="0.2">
      <c r="A331" t="s">
        <v>8219</v>
      </c>
      <c r="B331">
        <v>82</v>
      </c>
    </row>
    <row r="332" spans="1:2" x14ac:dyDescent="0.2">
      <c r="A332" t="s">
        <v>8219</v>
      </c>
      <c r="B332">
        <v>48</v>
      </c>
    </row>
    <row r="333" spans="1:2" x14ac:dyDescent="0.2">
      <c r="A333" t="s">
        <v>8219</v>
      </c>
      <c r="B333">
        <v>105</v>
      </c>
    </row>
    <row r="334" spans="1:2" x14ac:dyDescent="0.2">
      <c r="A334" t="s">
        <v>8219</v>
      </c>
      <c r="B334">
        <v>28</v>
      </c>
    </row>
    <row r="335" spans="1:2" x14ac:dyDescent="0.2">
      <c r="A335" t="s">
        <v>8219</v>
      </c>
      <c r="B335">
        <v>1107</v>
      </c>
    </row>
    <row r="336" spans="1:2" x14ac:dyDescent="0.2">
      <c r="A336" t="s">
        <v>8219</v>
      </c>
      <c r="B336">
        <v>1013</v>
      </c>
    </row>
    <row r="337" spans="1:2" x14ac:dyDescent="0.2">
      <c r="A337" t="s">
        <v>8219</v>
      </c>
      <c r="B337">
        <v>274</v>
      </c>
    </row>
    <row r="338" spans="1:2" x14ac:dyDescent="0.2">
      <c r="A338" t="s">
        <v>8219</v>
      </c>
      <c r="B338">
        <v>87</v>
      </c>
    </row>
    <row r="339" spans="1:2" x14ac:dyDescent="0.2">
      <c r="A339" t="s">
        <v>8219</v>
      </c>
      <c r="B339">
        <v>99</v>
      </c>
    </row>
    <row r="340" spans="1:2" x14ac:dyDescent="0.2">
      <c r="A340" t="s">
        <v>8219</v>
      </c>
      <c r="B340">
        <v>276</v>
      </c>
    </row>
    <row r="341" spans="1:2" x14ac:dyDescent="0.2">
      <c r="A341" t="s">
        <v>8219</v>
      </c>
      <c r="B341">
        <v>21</v>
      </c>
    </row>
    <row r="342" spans="1:2" x14ac:dyDescent="0.2">
      <c r="A342" t="s">
        <v>8219</v>
      </c>
      <c r="B342">
        <v>41</v>
      </c>
    </row>
    <row r="343" spans="1:2" x14ac:dyDescent="0.2">
      <c r="A343" t="s">
        <v>8219</v>
      </c>
      <c r="B343">
        <v>119</v>
      </c>
    </row>
    <row r="344" spans="1:2" x14ac:dyDescent="0.2">
      <c r="A344" t="s">
        <v>8219</v>
      </c>
      <c r="B344">
        <v>153</v>
      </c>
    </row>
    <row r="345" spans="1:2" x14ac:dyDescent="0.2">
      <c r="A345" t="s">
        <v>8219</v>
      </c>
      <c r="B345">
        <v>100</v>
      </c>
    </row>
    <row r="346" spans="1:2" x14ac:dyDescent="0.2">
      <c r="A346" t="s">
        <v>8219</v>
      </c>
      <c r="B346">
        <v>143</v>
      </c>
    </row>
    <row r="347" spans="1:2" x14ac:dyDescent="0.2">
      <c r="A347" t="s">
        <v>8219</v>
      </c>
      <c r="B347">
        <v>140</v>
      </c>
    </row>
    <row r="348" spans="1:2" x14ac:dyDescent="0.2">
      <c r="A348" t="s">
        <v>8219</v>
      </c>
      <c r="B348">
        <v>35</v>
      </c>
    </row>
    <row r="349" spans="1:2" x14ac:dyDescent="0.2">
      <c r="A349" t="s">
        <v>8219</v>
      </c>
      <c r="B349">
        <v>149</v>
      </c>
    </row>
    <row r="350" spans="1:2" x14ac:dyDescent="0.2">
      <c r="A350" t="s">
        <v>8219</v>
      </c>
      <c r="B350">
        <v>130</v>
      </c>
    </row>
    <row r="351" spans="1:2" x14ac:dyDescent="0.2">
      <c r="A351" t="s">
        <v>8219</v>
      </c>
      <c r="B351">
        <v>120</v>
      </c>
    </row>
    <row r="352" spans="1:2" x14ac:dyDescent="0.2">
      <c r="A352" t="s">
        <v>8219</v>
      </c>
      <c r="B352">
        <v>265</v>
      </c>
    </row>
    <row r="353" spans="1:2" x14ac:dyDescent="0.2">
      <c r="A353" t="s">
        <v>8219</v>
      </c>
      <c r="B353">
        <v>71</v>
      </c>
    </row>
    <row r="354" spans="1:2" x14ac:dyDescent="0.2">
      <c r="A354" t="s">
        <v>8219</v>
      </c>
      <c r="B354">
        <v>13</v>
      </c>
    </row>
    <row r="355" spans="1:2" x14ac:dyDescent="0.2">
      <c r="A355" t="s">
        <v>8219</v>
      </c>
      <c r="B355">
        <v>169</v>
      </c>
    </row>
    <row r="356" spans="1:2" x14ac:dyDescent="0.2">
      <c r="A356" t="s">
        <v>8219</v>
      </c>
      <c r="B356">
        <v>57</v>
      </c>
    </row>
    <row r="357" spans="1:2" x14ac:dyDescent="0.2">
      <c r="A357" t="s">
        <v>8219</v>
      </c>
      <c r="B357">
        <v>229</v>
      </c>
    </row>
    <row r="358" spans="1:2" x14ac:dyDescent="0.2">
      <c r="A358" t="s">
        <v>8219</v>
      </c>
      <c r="B358">
        <v>108</v>
      </c>
    </row>
    <row r="359" spans="1:2" x14ac:dyDescent="0.2">
      <c r="A359" t="s">
        <v>8219</v>
      </c>
      <c r="B359">
        <v>108</v>
      </c>
    </row>
    <row r="360" spans="1:2" x14ac:dyDescent="0.2">
      <c r="A360" t="s">
        <v>8219</v>
      </c>
      <c r="B360">
        <v>41</v>
      </c>
    </row>
    <row r="361" spans="1:2" x14ac:dyDescent="0.2">
      <c r="A361" t="s">
        <v>8219</v>
      </c>
      <c r="B361">
        <v>139</v>
      </c>
    </row>
    <row r="362" spans="1:2" x14ac:dyDescent="0.2">
      <c r="A362" t="s">
        <v>8219</v>
      </c>
      <c r="B362">
        <v>19</v>
      </c>
    </row>
    <row r="363" spans="1:2" x14ac:dyDescent="0.2">
      <c r="A363" t="s">
        <v>8219</v>
      </c>
      <c r="B363">
        <v>94</v>
      </c>
    </row>
    <row r="364" spans="1:2" x14ac:dyDescent="0.2">
      <c r="A364" t="s">
        <v>8219</v>
      </c>
      <c r="B364">
        <v>23</v>
      </c>
    </row>
    <row r="365" spans="1:2" x14ac:dyDescent="0.2">
      <c r="A365" t="s">
        <v>8219</v>
      </c>
      <c r="B365">
        <v>15</v>
      </c>
    </row>
    <row r="366" spans="1:2" x14ac:dyDescent="0.2">
      <c r="A366" t="s">
        <v>8219</v>
      </c>
      <c r="B366">
        <v>62</v>
      </c>
    </row>
    <row r="367" spans="1:2" x14ac:dyDescent="0.2">
      <c r="A367" t="s">
        <v>8219</v>
      </c>
      <c r="B367">
        <v>74</v>
      </c>
    </row>
    <row r="368" spans="1:2" x14ac:dyDescent="0.2">
      <c r="A368" t="s">
        <v>8219</v>
      </c>
      <c r="B368">
        <v>97</v>
      </c>
    </row>
    <row r="369" spans="1:2" x14ac:dyDescent="0.2">
      <c r="A369" t="s">
        <v>8219</v>
      </c>
      <c r="B369">
        <v>55</v>
      </c>
    </row>
    <row r="370" spans="1:2" x14ac:dyDescent="0.2">
      <c r="A370" t="s">
        <v>8219</v>
      </c>
      <c r="B370">
        <v>44</v>
      </c>
    </row>
    <row r="371" spans="1:2" x14ac:dyDescent="0.2">
      <c r="A371" t="s">
        <v>8219</v>
      </c>
      <c r="B371">
        <v>110</v>
      </c>
    </row>
    <row r="372" spans="1:2" x14ac:dyDescent="0.2">
      <c r="A372" t="s">
        <v>8219</v>
      </c>
      <c r="B372">
        <v>59</v>
      </c>
    </row>
    <row r="373" spans="1:2" x14ac:dyDescent="0.2">
      <c r="A373" t="s">
        <v>8219</v>
      </c>
      <c r="B373">
        <v>62</v>
      </c>
    </row>
    <row r="374" spans="1:2" x14ac:dyDescent="0.2">
      <c r="A374" t="s">
        <v>8219</v>
      </c>
      <c r="B374">
        <v>105</v>
      </c>
    </row>
    <row r="375" spans="1:2" x14ac:dyDescent="0.2">
      <c r="A375" t="s">
        <v>8219</v>
      </c>
      <c r="B375">
        <v>26</v>
      </c>
    </row>
    <row r="376" spans="1:2" x14ac:dyDescent="0.2">
      <c r="A376" t="s">
        <v>8219</v>
      </c>
      <c r="B376">
        <v>49</v>
      </c>
    </row>
    <row r="377" spans="1:2" x14ac:dyDescent="0.2">
      <c r="A377" t="s">
        <v>8219</v>
      </c>
      <c r="B377">
        <v>68</v>
      </c>
    </row>
    <row r="378" spans="1:2" x14ac:dyDescent="0.2">
      <c r="A378" t="s">
        <v>8219</v>
      </c>
      <c r="B378">
        <v>22</v>
      </c>
    </row>
    <row r="379" spans="1:2" x14ac:dyDescent="0.2">
      <c r="A379" t="s">
        <v>8219</v>
      </c>
      <c r="B379">
        <v>18</v>
      </c>
    </row>
    <row r="380" spans="1:2" x14ac:dyDescent="0.2">
      <c r="A380" t="s">
        <v>8219</v>
      </c>
      <c r="B380">
        <v>19</v>
      </c>
    </row>
    <row r="381" spans="1:2" x14ac:dyDescent="0.2">
      <c r="A381" t="s">
        <v>8219</v>
      </c>
      <c r="B381">
        <v>99</v>
      </c>
    </row>
    <row r="382" spans="1:2" x14ac:dyDescent="0.2">
      <c r="A382" t="s">
        <v>8219</v>
      </c>
      <c r="B382">
        <v>27</v>
      </c>
    </row>
    <row r="383" spans="1:2" x14ac:dyDescent="0.2">
      <c r="A383" t="s">
        <v>8219</v>
      </c>
      <c r="B383">
        <v>25</v>
      </c>
    </row>
    <row r="384" spans="1:2" x14ac:dyDescent="0.2">
      <c r="A384" t="s">
        <v>8219</v>
      </c>
      <c r="B384">
        <v>14</v>
      </c>
    </row>
    <row r="385" spans="1:2" x14ac:dyDescent="0.2">
      <c r="A385" t="s">
        <v>8219</v>
      </c>
      <c r="B385">
        <v>35</v>
      </c>
    </row>
    <row r="386" spans="1:2" x14ac:dyDescent="0.2">
      <c r="A386" t="s">
        <v>8219</v>
      </c>
      <c r="B386">
        <v>10</v>
      </c>
    </row>
    <row r="387" spans="1:2" x14ac:dyDescent="0.2">
      <c r="A387" t="s">
        <v>8219</v>
      </c>
      <c r="B387">
        <v>29</v>
      </c>
    </row>
    <row r="388" spans="1:2" x14ac:dyDescent="0.2">
      <c r="A388" t="s">
        <v>8219</v>
      </c>
      <c r="B388">
        <v>44</v>
      </c>
    </row>
    <row r="389" spans="1:2" x14ac:dyDescent="0.2">
      <c r="A389" t="s">
        <v>8219</v>
      </c>
      <c r="B389">
        <v>17</v>
      </c>
    </row>
    <row r="390" spans="1:2" x14ac:dyDescent="0.2">
      <c r="A390" t="s">
        <v>8219</v>
      </c>
      <c r="B390">
        <v>34</v>
      </c>
    </row>
    <row r="391" spans="1:2" x14ac:dyDescent="0.2">
      <c r="A391" t="s">
        <v>8219</v>
      </c>
      <c r="B391">
        <v>14</v>
      </c>
    </row>
    <row r="392" spans="1:2" x14ac:dyDescent="0.2">
      <c r="A392" t="s">
        <v>8219</v>
      </c>
      <c r="B392">
        <v>156</v>
      </c>
    </row>
    <row r="393" spans="1:2" x14ac:dyDescent="0.2">
      <c r="A393" t="s">
        <v>8219</v>
      </c>
      <c r="B393">
        <v>128</v>
      </c>
    </row>
    <row r="394" spans="1:2" x14ac:dyDescent="0.2">
      <c r="A394" t="s">
        <v>8219</v>
      </c>
      <c r="B394">
        <v>60</v>
      </c>
    </row>
    <row r="395" spans="1:2" x14ac:dyDescent="0.2">
      <c r="A395" t="s">
        <v>8219</v>
      </c>
      <c r="B395">
        <v>32</v>
      </c>
    </row>
    <row r="396" spans="1:2" x14ac:dyDescent="0.2">
      <c r="A396" t="s">
        <v>8219</v>
      </c>
      <c r="B396">
        <v>53</v>
      </c>
    </row>
    <row r="397" spans="1:2" x14ac:dyDescent="0.2">
      <c r="A397" t="s">
        <v>8219</v>
      </c>
      <c r="B397">
        <v>184</v>
      </c>
    </row>
    <row r="398" spans="1:2" x14ac:dyDescent="0.2">
      <c r="A398" t="s">
        <v>8219</v>
      </c>
      <c r="B398">
        <v>90</v>
      </c>
    </row>
    <row r="399" spans="1:2" x14ac:dyDescent="0.2">
      <c r="A399" t="s">
        <v>8219</v>
      </c>
      <c r="B399">
        <v>71</v>
      </c>
    </row>
    <row r="400" spans="1:2" x14ac:dyDescent="0.2">
      <c r="A400" t="s">
        <v>8219</v>
      </c>
      <c r="B400">
        <v>87</v>
      </c>
    </row>
    <row r="401" spans="1:2" x14ac:dyDescent="0.2">
      <c r="A401" t="s">
        <v>8219</v>
      </c>
      <c r="B401">
        <v>28</v>
      </c>
    </row>
    <row r="402" spans="1:2" x14ac:dyDescent="0.2">
      <c r="A402" t="s">
        <v>8219</v>
      </c>
      <c r="B402">
        <v>56</v>
      </c>
    </row>
    <row r="403" spans="1:2" x14ac:dyDescent="0.2">
      <c r="A403" t="s">
        <v>8219</v>
      </c>
      <c r="B403">
        <v>51</v>
      </c>
    </row>
    <row r="404" spans="1:2" x14ac:dyDescent="0.2">
      <c r="A404" t="s">
        <v>8219</v>
      </c>
      <c r="B404">
        <v>75</v>
      </c>
    </row>
    <row r="405" spans="1:2" x14ac:dyDescent="0.2">
      <c r="A405" t="s">
        <v>8219</v>
      </c>
      <c r="B405">
        <v>38</v>
      </c>
    </row>
    <row r="406" spans="1:2" x14ac:dyDescent="0.2">
      <c r="A406" t="s">
        <v>8219</v>
      </c>
      <c r="B406">
        <v>18</v>
      </c>
    </row>
    <row r="407" spans="1:2" x14ac:dyDescent="0.2">
      <c r="A407" t="s">
        <v>8219</v>
      </c>
      <c r="B407">
        <v>54</v>
      </c>
    </row>
    <row r="408" spans="1:2" x14ac:dyDescent="0.2">
      <c r="A408" t="s">
        <v>8219</v>
      </c>
      <c r="B408">
        <v>71</v>
      </c>
    </row>
    <row r="409" spans="1:2" x14ac:dyDescent="0.2">
      <c r="A409" t="s">
        <v>8219</v>
      </c>
      <c r="B409">
        <v>57</v>
      </c>
    </row>
    <row r="410" spans="1:2" x14ac:dyDescent="0.2">
      <c r="A410" t="s">
        <v>8219</v>
      </c>
      <c r="B410">
        <v>43</v>
      </c>
    </row>
    <row r="411" spans="1:2" x14ac:dyDescent="0.2">
      <c r="A411" t="s">
        <v>8219</v>
      </c>
      <c r="B411">
        <v>52</v>
      </c>
    </row>
    <row r="412" spans="1:2" x14ac:dyDescent="0.2">
      <c r="A412" t="s">
        <v>8219</v>
      </c>
      <c r="B412">
        <v>27</v>
      </c>
    </row>
    <row r="413" spans="1:2" x14ac:dyDescent="0.2">
      <c r="A413" t="s">
        <v>8219</v>
      </c>
      <c r="B413">
        <v>12</v>
      </c>
    </row>
    <row r="414" spans="1:2" x14ac:dyDescent="0.2">
      <c r="A414" t="s">
        <v>8219</v>
      </c>
      <c r="B414">
        <v>33</v>
      </c>
    </row>
    <row r="415" spans="1:2" x14ac:dyDescent="0.2">
      <c r="A415" t="s">
        <v>8219</v>
      </c>
      <c r="B415">
        <v>96</v>
      </c>
    </row>
    <row r="416" spans="1:2" x14ac:dyDescent="0.2">
      <c r="A416" t="s">
        <v>8219</v>
      </c>
      <c r="B416">
        <v>28</v>
      </c>
    </row>
    <row r="417" spans="1:2" x14ac:dyDescent="0.2">
      <c r="A417" t="s">
        <v>8219</v>
      </c>
      <c r="B417">
        <v>43</v>
      </c>
    </row>
    <row r="418" spans="1:2" x14ac:dyDescent="0.2">
      <c r="A418" t="s">
        <v>8219</v>
      </c>
      <c r="B418">
        <v>205</v>
      </c>
    </row>
    <row r="419" spans="1:2" x14ac:dyDescent="0.2">
      <c r="A419" t="s">
        <v>8219</v>
      </c>
      <c r="B419">
        <v>23</v>
      </c>
    </row>
    <row r="420" spans="1:2" x14ac:dyDescent="0.2">
      <c r="A420" t="s">
        <v>8219</v>
      </c>
      <c r="B420">
        <v>19</v>
      </c>
    </row>
    <row r="421" spans="1:2" x14ac:dyDescent="0.2">
      <c r="A421" t="s">
        <v>8219</v>
      </c>
      <c r="B421">
        <v>14</v>
      </c>
    </row>
    <row r="422" spans="1:2" x14ac:dyDescent="0.2">
      <c r="A422" t="s">
        <v>8219</v>
      </c>
      <c r="B422">
        <v>38</v>
      </c>
    </row>
    <row r="423" spans="1:2" x14ac:dyDescent="0.2">
      <c r="A423" t="s">
        <v>8219</v>
      </c>
      <c r="B423">
        <v>78</v>
      </c>
    </row>
    <row r="424" spans="1:2" x14ac:dyDescent="0.2">
      <c r="A424" t="s">
        <v>8219</v>
      </c>
      <c r="B424">
        <v>69</v>
      </c>
    </row>
    <row r="425" spans="1:2" x14ac:dyDescent="0.2">
      <c r="A425" t="s">
        <v>8219</v>
      </c>
      <c r="B425">
        <v>33</v>
      </c>
    </row>
    <row r="426" spans="1:2" x14ac:dyDescent="0.2">
      <c r="A426" t="s">
        <v>8219</v>
      </c>
      <c r="B426">
        <v>54</v>
      </c>
    </row>
    <row r="427" spans="1:2" x14ac:dyDescent="0.2">
      <c r="A427" t="s">
        <v>8219</v>
      </c>
      <c r="B427">
        <v>99</v>
      </c>
    </row>
    <row r="428" spans="1:2" x14ac:dyDescent="0.2">
      <c r="A428" t="s">
        <v>8219</v>
      </c>
      <c r="B428">
        <v>49</v>
      </c>
    </row>
    <row r="429" spans="1:2" x14ac:dyDescent="0.2">
      <c r="A429" t="s">
        <v>8219</v>
      </c>
      <c r="B429">
        <v>11</v>
      </c>
    </row>
    <row r="430" spans="1:2" x14ac:dyDescent="0.2">
      <c r="A430" t="s">
        <v>8219</v>
      </c>
      <c r="B430">
        <v>38</v>
      </c>
    </row>
    <row r="431" spans="1:2" x14ac:dyDescent="0.2">
      <c r="A431" t="s">
        <v>8219</v>
      </c>
      <c r="B431">
        <v>16</v>
      </c>
    </row>
    <row r="432" spans="1:2" x14ac:dyDescent="0.2">
      <c r="A432" t="s">
        <v>8219</v>
      </c>
      <c r="B432">
        <v>32</v>
      </c>
    </row>
    <row r="433" spans="1:2" x14ac:dyDescent="0.2">
      <c r="A433" t="s">
        <v>8219</v>
      </c>
      <c r="B433">
        <v>20</v>
      </c>
    </row>
    <row r="434" spans="1:2" x14ac:dyDescent="0.2">
      <c r="A434" t="s">
        <v>8219</v>
      </c>
      <c r="B434">
        <v>154</v>
      </c>
    </row>
    <row r="435" spans="1:2" x14ac:dyDescent="0.2">
      <c r="A435" t="s">
        <v>8219</v>
      </c>
      <c r="B435">
        <v>41</v>
      </c>
    </row>
    <row r="436" spans="1:2" x14ac:dyDescent="0.2">
      <c r="A436" t="s">
        <v>8219</v>
      </c>
      <c r="B436">
        <v>75</v>
      </c>
    </row>
    <row r="437" spans="1:2" x14ac:dyDescent="0.2">
      <c r="A437" t="s">
        <v>8219</v>
      </c>
      <c r="B437">
        <v>40</v>
      </c>
    </row>
    <row r="438" spans="1:2" x14ac:dyDescent="0.2">
      <c r="A438" t="s">
        <v>8219</v>
      </c>
      <c r="B438">
        <v>46</v>
      </c>
    </row>
    <row r="439" spans="1:2" x14ac:dyDescent="0.2">
      <c r="A439" t="s">
        <v>8219</v>
      </c>
      <c r="B439">
        <v>62</v>
      </c>
    </row>
    <row r="440" spans="1:2" x14ac:dyDescent="0.2">
      <c r="A440" t="s">
        <v>8219</v>
      </c>
      <c r="B440">
        <v>61</v>
      </c>
    </row>
    <row r="441" spans="1:2" x14ac:dyDescent="0.2">
      <c r="A441" t="s">
        <v>8219</v>
      </c>
      <c r="B441">
        <v>96</v>
      </c>
    </row>
    <row r="442" spans="1:2" x14ac:dyDescent="0.2">
      <c r="A442" t="s">
        <v>8219</v>
      </c>
      <c r="B442">
        <v>190</v>
      </c>
    </row>
    <row r="443" spans="1:2" x14ac:dyDescent="0.2">
      <c r="A443" t="s">
        <v>8219</v>
      </c>
      <c r="B443">
        <v>94</v>
      </c>
    </row>
    <row r="444" spans="1:2" x14ac:dyDescent="0.2">
      <c r="A444" t="s">
        <v>8219</v>
      </c>
      <c r="B444">
        <v>39</v>
      </c>
    </row>
    <row r="445" spans="1:2" x14ac:dyDescent="0.2">
      <c r="A445" t="s">
        <v>8219</v>
      </c>
      <c r="B445">
        <v>127</v>
      </c>
    </row>
    <row r="446" spans="1:2" x14ac:dyDescent="0.2">
      <c r="A446" t="s">
        <v>8219</v>
      </c>
      <c r="B446">
        <v>159</v>
      </c>
    </row>
    <row r="447" spans="1:2" x14ac:dyDescent="0.2">
      <c r="A447" t="s">
        <v>8219</v>
      </c>
      <c r="B447">
        <v>177</v>
      </c>
    </row>
    <row r="448" spans="1:2" x14ac:dyDescent="0.2">
      <c r="A448" t="s">
        <v>8219</v>
      </c>
      <c r="B448">
        <v>47</v>
      </c>
    </row>
    <row r="449" spans="1:2" x14ac:dyDescent="0.2">
      <c r="A449" t="s">
        <v>8219</v>
      </c>
      <c r="B449">
        <v>1</v>
      </c>
    </row>
    <row r="450" spans="1:2" x14ac:dyDescent="0.2">
      <c r="A450" t="s">
        <v>8219</v>
      </c>
      <c r="B450">
        <v>16</v>
      </c>
    </row>
    <row r="451" spans="1:2" x14ac:dyDescent="0.2">
      <c r="A451" t="s">
        <v>8219</v>
      </c>
      <c r="B451">
        <v>115</v>
      </c>
    </row>
    <row r="452" spans="1:2" x14ac:dyDescent="0.2">
      <c r="A452" t="s">
        <v>8219</v>
      </c>
      <c r="B452">
        <v>133</v>
      </c>
    </row>
    <row r="453" spans="1:2" x14ac:dyDescent="0.2">
      <c r="A453" t="s">
        <v>8219</v>
      </c>
      <c r="B453">
        <v>70</v>
      </c>
    </row>
    <row r="454" spans="1:2" x14ac:dyDescent="0.2">
      <c r="A454" t="s">
        <v>8219</v>
      </c>
      <c r="B454">
        <v>62</v>
      </c>
    </row>
    <row r="455" spans="1:2" x14ac:dyDescent="0.2">
      <c r="A455" t="s">
        <v>8219</v>
      </c>
      <c r="B455">
        <v>10</v>
      </c>
    </row>
    <row r="456" spans="1:2" x14ac:dyDescent="0.2">
      <c r="A456" t="s">
        <v>8219</v>
      </c>
      <c r="B456">
        <v>499</v>
      </c>
    </row>
    <row r="457" spans="1:2" x14ac:dyDescent="0.2">
      <c r="A457" t="s">
        <v>8219</v>
      </c>
      <c r="B457">
        <v>47</v>
      </c>
    </row>
    <row r="458" spans="1:2" x14ac:dyDescent="0.2">
      <c r="A458" t="s">
        <v>8219</v>
      </c>
      <c r="B458">
        <v>28</v>
      </c>
    </row>
    <row r="459" spans="1:2" x14ac:dyDescent="0.2">
      <c r="A459" t="s">
        <v>8219</v>
      </c>
      <c r="B459">
        <v>24</v>
      </c>
    </row>
    <row r="460" spans="1:2" x14ac:dyDescent="0.2">
      <c r="A460" t="s">
        <v>8219</v>
      </c>
      <c r="B460">
        <v>76</v>
      </c>
    </row>
    <row r="461" spans="1:2" x14ac:dyDescent="0.2">
      <c r="A461" t="s">
        <v>8219</v>
      </c>
      <c r="B461">
        <v>98</v>
      </c>
    </row>
    <row r="462" spans="1:2" x14ac:dyDescent="0.2">
      <c r="A462" t="s">
        <v>8219</v>
      </c>
      <c r="B462">
        <v>30</v>
      </c>
    </row>
    <row r="463" spans="1:2" x14ac:dyDescent="0.2">
      <c r="A463" t="s">
        <v>8219</v>
      </c>
      <c r="B463">
        <v>478</v>
      </c>
    </row>
    <row r="464" spans="1:2" x14ac:dyDescent="0.2">
      <c r="A464" t="s">
        <v>8219</v>
      </c>
      <c r="B464">
        <v>74</v>
      </c>
    </row>
    <row r="465" spans="1:2" x14ac:dyDescent="0.2">
      <c r="A465" t="s">
        <v>8219</v>
      </c>
      <c r="B465">
        <v>131</v>
      </c>
    </row>
    <row r="466" spans="1:2" x14ac:dyDescent="0.2">
      <c r="A466" t="s">
        <v>8219</v>
      </c>
      <c r="B466">
        <v>61</v>
      </c>
    </row>
    <row r="467" spans="1:2" x14ac:dyDescent="0.2">
      <c r="A467" t="s">
        <v>8219</v>
      </c>
      <c r="B467">
        <v>1071</v>
      </c>
    </row>
    <row r="468" spans="1:2" x14ac:dyDescent="0.2">
      <c r="A468" t="s">
        <v>8219</v>
      </c>
      <c r="B468">
        <v>122</v>
      </c>
    </row>
    <row r="469" spans="1:2" x14ac:dyDescent="0.2">
      <c r="A469" t="s">
        <v>8219</v>
      </c>
      <c r="B469">
        <v>111</v>
      </c>
    </row>
    <row r="470" spans="1:2" x14ac:dyDescent="0.2">
      <c r="A470" t="s">
        <v>8219</v>
      </c>
      <c r="B470">
        <v>255</v>
      </c>
    </row>
    <row r="471" spans="1:2" x14ac:dyDescent="0.2">
      <c r="A471" t="s">
        <v>8219</v>
      </c>
      <c r="B471">
        <v>141</v>
      </c>
    </row>
    <row r="472" spans="1:2" x14ac:dyDescent="0.2">
      <c r="A472" t="s">
        <v>8219</v>
      </c>
      <c r="B472">
        <v>159</v>
      </c>
    </row>
    <row r="473" spans="1:2" x14ac:dyDescent="0.2">
      <c r="A473" t="s">
        <v>8219</v>
      </c>
      <c r="B473">
        <v>99</v>
      </c>
    </row>
    <row r="474" spans="1:2" x14ac:dyDescent="0.2">
      <c r="A474" t="s">
        <v>8219</v>
      </c>
      <c r="B474">
        <v>96</v>
      </c>
    </row>
    <row r="475" spans="1:2" x14ac:dyDescent="0.2">
      <c r="A475" t="s">
        <v>8219</v>
      </c>
      <c r="B475">
        <v>27</v>
      </c>
    </row>
    <row r="476" spans="1:2" x14ac:dyDescent="0.2">
      <c r="A476" t="s">
        <v>8219</v>
      </c>
      <c r="B476">
        <v>166</v>
      </c>
    </row>
    <row r="477" spans="1:2" x14ac:dyDescent="0.2">
      <c r="A477" t="s">
        <v>8219</v>
      </c>
      <c r="B477">
        <v>76</v>
      </c>
    </row>
    <row r="478" spans="1:2" x14ac:dyDescent="0.2">
      <c r="A478" t="s">
        <v>8219</v>
      </c>
      <c r="B478">
        <v>211</v>
      </c>
    </row>
    <row r="479" spans="1:2" x14ac:dyDescent="0.2">
      <c r="A479" t="s">
        <v>8219</v>
      </c>
      <c r="B479">
        <v>21</v>
      </c>
    </row>
    <row r="480" spans="1:2" x14ac:dyDescent="0.2">
      <c r="A480" t="s">
        <v>8219</v>
      </c>
      <c r="B480">
        <v>61</v>
      </c>
    </row>
    <row r="481" spans="1:2" x14ac:dyDescent="0.2">
      <c r="A481" t="s">
        <v>8219</v>
      </c>
      <c r="B481">
        <v>30</v>
      </c>
    </row>
    <row r="482" spans="1:2" x14ac:dyDescent="0.2">
      <c r="A482" t="s">
        <v>8219</v>
      </c>
      <c r="B482">
        <v>375</v>
      </c>
    </row>
    <row r="483" spans="1:2" x14ac:dyDescent="0.2">
      <c r="A483" t="s">
        <v>8219</v>
      </c>
      <c r="B483">
        <v>111</v>
      </c>
    </row>
    <row r="484" spans="1:2" x14ac:dyDescent="0.2">
      <c r="A484" t="s">
        <v>8219</v>
      </c>
      <c r="B484">
        <v>123</v>
      </c>
    </row>
    <row r="485" spans="1:2" x14ac:dyDescent="0.2">
      <c r="A485" t="s">
        <v>8219</v>
      </c>
      <c r="B485">
        <v>70</v>
      </c>
    </row>
    <row r="486" spans="1:2" x14ac:dyDescent="0.2">
      <c r="A486" t="s">
        <v>8219</v>
      </c>
      <c r="B486">
        <v>85</v>
      </c>
    </row>
    <row r="487" spans="1:2" x14ac:dyDescent="0.2">
      <c r="A487" t="s">
        <v>8219</v>
      </c>
      <c r="B487">
        <v>86</v>
      </c>
    </row>
    <row r="488" spans="1:2" x14ac:dyDescent="0.2">
      <c r="A488" t="s">
        <v>8219</v>
      </c>
      <c r="B488">
        <v>13</v>
      </c>
    </row>
    <row r="489" spans="1:2" x14ac:dyDescent="0.2">
      <c r="A489" t="s">
        <v>8219</v>
      </c>
      <c r="B489">
        <v>33</v>
      </c>
    </row>
    <row r="490" spans="1:2" x14ac:dyDescent="0.2">
      <c r="A490" t="s">
        <v>8219</v>
      </c>
      <c r="B490">
        <v>15</v>
      </c>
    </row>
    <row r="491" spans="1:2" x14ac:dyDescent="0.2">
      <c r="A491" t="s">
        <v>8219</v>
      </c>
      <c r="B491">
        <v>273</v>
      </c>
    </row>
    <row r="492" spans="1:2" x14ac:dyDescent="0.2">
      <c r="A492" t="s">
        <v>8219</v>
      </c>
      <c r="B492">
        <v>714</v>
      </c>
    </row>
    <row r="493" spans="1:2" x14ac:dyDescent="0.2">
      <c r="A493" t="s">
        <v>8219</v>
      </c>
      <c r="B493">
        <v>170</v>
      </c>
    </row>
    <row r="494" spans="1:2" x14ac:dyDescent="0.2">
      <c r="A494" t="s">
        <v>8219</v>
      </c>
      <c r="B494">
        <v>512</v>
      </c>
    </row>
    <row r="495" spans="1:2" x14ac:dyDescent="0.2">
      <c r="A495" t="s">
        <v>8219</v>
      </c>
      <c r="B495">
        <v>314</v>
      </c>
    </row>
    <row r="496" spans="1:2" x14ac:dyDescent="0.2">
      <c r="A496" t="s">
        <v>8219</v>
      </c>
      <c r="B496">
        <v>167</v>
      </c>
    </row>
    <row r="497" spans="1:2" x14ac:dyDescent="0.2">
      <c r="A497" t="s">
        <v>8219</v>
      </c>
      <c r="B497">
        <v>9</v>
      </c>
    </row>
    <row r="498" spans="1:2" x14ac:dyDescent="0.2">
      <c r="A498" t="s">
        <v>8219</v>
      </c>
      <c r="B498">
        <v>103</v>
      </c>
    </row>
    <row r="499" spans="1:2" x14ac:dyDescent="0.2">
      <c r="A499" t="s">
        <v>8219</v>
      </c>
      <c r="B499">
        <v>111</v>
      </c>
    </row>
    <row r="500" spans="1:2" x14ac:dyDescent="0.2">
      <c r="A500" t="s">
        <v>8219</v>
      </c>
      <c r="B500">
        <v>271</v>
      </c>
    </row>
    <row r="501" spans="1:2" x14ac:dyDescent="0.2">
      <c r="A501" t="s">
        <v>8219</v>
      </c>
      <c r="B501">
        <v>101</v>
      </c>
    </row>
    <row r="502" spans="1:2" x14ac:dyDescent="0.2">
      <c r="A502" t="s">
        <v>8219</v>
      </c>
      <c r="B502">
        <v>57</v>
      </c>
    </row>
    <row r="503" spans="1:2" x14ac:dyDescent="0.2">
      <c r="A503" t="s">
        <v>8219</v>
      </c>
      <c r="B503">
        <v>62</v>
      </c>
    </row>
    <row r="504" spans="1:2" x14ac:dyDescent="0.2">
      <c r="A504" t="s">
        <v>8219</v>
      </c>
      <c r="B504">
        <v>32</v>
      </c>
    </row>
    <row r="505" spans="1:2" x14ac:dyDescent="0.2">
      <c r="A505" t="s">
        <v>8219</v>
      </c>
      <c r="B505">
        <v>141</v>
      </c>
    </row>
    <row r="506" spans="1:2" x14ac:dyDescent="0.2">
      <c r="A506" t="s">
        <v>8219</v>
      </c>
      <c r="B506">
        <v>75</v>
      </c>
    </row>
    <row r="507" spans="1:2" x14ac:dyDescent="0.2">
      <c r="A507" t="s">
        <v>8219</v>
      </c>
      <c r="B507">
        <v>46</v>
      </c>
    </row>
    <row r="508" spans="1:2" x14ac:dyDescent="0.2">
      <c r="A508" t="s">
        <v>8219</v>
      </c>
      <c r="B508">
        <v>103</v>
      </c>
    </row>
    <row r="509" spans="1:2" x14ac:dyDescent="0.2">
      <c r="A509" t="s">
        <v>8219</v>
      </c>
      <c r="B509">
        <v>6</v>
      </c>
    </row>
    <row r="510" spans="1:2" x14ac:dyDescent="0.2">
      <c r="A510" t="s">
        <v>8219</v>
      </c>
      <c r="B510">
        <v>83</v>
      </c>
    </row>
    <row r="511" spans="1:2" x14ac:dyDescent="0.2">
      <c r="A511" t="s">
        <v>8219</v>
      </c>
      <c r="B511">
        <v>108</v>
      </c>
    </row>
    <row r="512" spans="1:2" x14ac:dyDescent="0.2">
      <c r="A512" t="s">
        <v>8219</v>
      </c>
      <c r="B512">
        <v>25</v>
      </c>
    </row>
    <row r="513" spans="1:2" x14ac:dyDescent="0.2">
      <c r="A513" t="s">
        <v>8219</v>
      </c>
      <c r="B513">
        <v>549</v>
      </c>
    </row>
    <row r="514" spans="1:2" x14ac:dyDescent="0.2">
      <c r="A514" t="s">
        <v>8219</v>
      </c>
      <c r="B514">
        <v>222</v>
      </c>
    </row>
    <row r="515" spans="1:2" x14ac:dyDescent="0.2">
      <c r="A515" t="s">
        <v>8219</v>
      </c>
      <c r="B515">
        <v>183</v>
      </c>
    </row>
    <row r="516" spans="1:2" x14ac:dyDescent="0.2">
      <c r="A516" t="s">
        <v>8219</v>
      </c>
      <c r="B516">
        <v>89</v>
      </c>
    </row>
    <row r="517" spans="1:2" x14ac:dyDescent="0.2">
      <c r="A517" t="s">
        <v>8219</v>
      </c>
      <c r="B517">
        <v>253</v>
      </c>
    </row>
    <row r="518" spans="1:2" x14ac:dyDescent="0.2">
      <c r="A518" t="s">
        <v>8219</v>
      </c>
      <c r="B518">
        <v>140</v>
      </c>
    </row>
    <row r="519" spans="1:2" x14ac:dyDescent="0.2">
      <c r="A519" t="s">
        <v>8219</v>
      </c>
      <c r="B519">
        <v>103</v>
      </c>
    </row>
    <row r="520" spans="1:2" x14ac:dyDescent="0.2">
      <c r="A520" t="s">
        <v>8219</v>
      </c>
      <c r="B520">
        <v>138</v>
      </c>
    </row>
    <row r="521" spans="1:2" x14ac:dyDescent="0.2">
      <c r="A521" t="s">
        <v>8219</v>
      </c>
      <c r="B521">
        <v>191</v>
      </c>
    </row>
    <row r="522" spans="1:2" x14ac:dyDescent="0.2">
      <c r="A522" t="s">
        <v>8219</v>
      </c>
      <c r="B522">
        <v>45</v>
      </c>
    </row>
    <row r="523" spans="1:2" x14ac:dyDescent="0.2">
      <c r="A523" t="s">
        <v>8219</v>
      </c>
      <c r="B523">
        <v>17</v>
      </c>
    </row>
    <row r="524" spans="1:2" x14ac:dyDescent="0.2">
      <c r="A524" t="s">
        <v>8219</v>
      </c>
      <c r="B524">
        <v>31</v>
      </c>
    </row>
    <row r="525" spans="1:2" x14ac:dyDescent="0.2">
      <c r="A525" t="s">
        <v>8219</v>
      </c>
      <c r="B525">
        <v>50</v>
      </c>
    </row>
    <row r="526" spans="1:2" x14ac:dyDescent="0.2">
      <c r="A526" t="s">
        <v>8219</v>
      </c>
      <c r="B526">
        <v>59</v>
      </c>
    </row>
    <row r="527" spans="1:2" x14ac:dyDescent="0.2">
      <c r="A527" t="s">
        <v>8219</v>
      </c>
      <c r="B527">
        <v>81</v>
      </c>
    </row>
    <row r="528" spans="1:2" x14ac:dyDescent="0.2">
      <c r="A528" t="s">
        <v>8219</v>
      </c>
      <c r="B528">
        <v>508</v>
      </c>
    </row>
    <row r="529" spans="1:2" x14ac:dyDescent="0.2">
      <c r="A529" t="s">
        <v>8219</v>
      </c>
      <c r="B529">
        <v>74</v>
      </c>
    </row>
    <row r="530" spans="1:2" x14ac:dyDescent="0.2">
      <c r="A530" t="s">
        <v>8219</v>
      </c>
      <c r="B530">
        <v>141</v>
      </c>
    </row>
    <row r="531" spans="1:2" x14ac:dyDescent="0.2">
      <c r="A531" t="s">
        <v>8219</v>
      </c>
      <c r="B531">
        <v>711</v>
      </c>
    </row>
    <row r="532" spans="1:2" x14ac:dyDescent="0.2">
      <c r="A532" t="s">
        <v>8219</v>
      </c>
      <c r="B532">
        <v>141</v>
      </c>
    </row>
    <row r="533" spans="1:2" x14ac:dyDescent="0.2">
      <c r="A533" t="s">
        <v>8219</v>
      </c>
      <c r="B533">
        <v>109</v>
      </c>
    </row>
    <row r="534" spans="1:2" x14ac:dyDescent="0.2">
      <c r="A534" t="s">
        <v>8219</v>
      </c>
      <c r="B534">
        <v>361</v>
      </c>
    </row>
    <row r="535" spans="1:2" x14ac:dyDescent="0.2">
      <c r="A535" t="s">
        <v>8219</v>
      </c>
      <c r="B535">
        <v>176</v>
      </c>
    </row>
    <row r="536" spans="1:2" x14ac:dyDescent="0.2">
      <c r="A536" t="s">
        <v>8219</v>
      </c>
      <c r="B536">
        <v>670</v>
      </c>
    </row>
    <row r="537" spans="1:2" x14ac:dyDescent="0.2">
      <c r="A537" t="s">
        <v>8219</v>
      </c>
      <c r="B537">
        <v>96</v>
      </c>
    </row>
    <row r="538" spans="1:2" x14ac:dyDescent="0.2">
      <c r="A538" t="s">
        <v>8219</v>
      </c>
      <c r="B538">
        <v>74</v>
      </c>
    </row>
    <row r="539" spans="1:2" x14ac:dyDescent="0.2">
      <c r="A539" t="s">
        <v>8219</v>
      </c>
      <c r="B539">
        <v>52</v>
      </c>
    </row>
    <row r="540" spans="1:2" x14ac:dyDescent="0.2">
      <c r="A540" t="s">
        <v>8219</v>
      </c>
      <c r="B540">
        <v>105</v>
      </c>
    </row>
    <row r="541" spans="1:2" x14ac:dyDescent="0.2">
      <c r="A541" t="s">
        <v>8219</v>
      </c>
      <c r="B541">
        <v>41</v>
      </c>
    </row>
    <row r="542" spans="1:2" x14ac:dyDescent="0.2">
      <c r="A542" t="s">
        <v>8219</v>
      </c>
      <c r="B542">
        <v>34</v>
      </c>
    </row>
    <row r="543" spans="1:2" x14ac:dyDescent="0.2">
      <c r="A543" t="s">
        <v>8219</v>
      </c>
      <c r="B543">
        <v>66</v>
      </c>
    </row>
    <row r="544" spans="1:2" x14ac:dyDescent="0.2">
      <c r="A544" t="s">
        <v>8219</v>
      </c>
      <c r="B544">
        <v>50</v>
      </c>
    </row>
    <row r="545" spans="1:2" x14ac:dyDescent="0.2">
      <c r="A545" t="s">
        <v>8219</v>
      </c>
      <c r="B545">
        <v>159</v>
      </c>
    </row>
    <row r="546" spans="1:2" x14ac:dyDescent="0.2">
      <c r="A546" t="s">
        <v>8219</v>
      </c>
      <c r="B546">
        <v>182</v>
      </c>
    </row>
    <row r="547" spans="1:2" x14ac:dyDescent="0.2">
      <c r="A547" t="s">
        <v>8219</v>
      </c>
      <c r="B547">
        <v>206</v>
      </c>
    </row>
    <row r="548" spans="1:2" x14ac:dyDescent="0.2">
      <c r="A548" t="s">
        <v>8219</v>
      </c>
      <c r="B548">
        <v>169</v>
      </c>
    </row>
    <row r="549" spans="1:2" x14ac:dyDescent="0.2">
      <c r="A549" t="s">
        <v>8219</v>
      </c>
      <c r="B549">
        <v>31</v>
      </c>
    </row>
    <row r="550" spans="1:2" x14ac:dyDescent="0.2">
      <c r="A550" t="s">
        <v>8219</v>
      </c>
      <c r="B550">
        <v>28</v>
      </c>
    </row>
    <row r="551" spans="1:2" x14ac:dyDescent="0.2">
      <c r="A551" t="s">
        <v>8219</v>
      </c>
      <c r="B551">
        <v>54</v>
      </c>
    </row>
    <row r="552" spans="1:2" x14ac:dyDescent="0.2">
      <c r="A552" t="s">
        <v>8219</v>
      </c>
      <c r="B552">
        <v>467</v>
      </c>
    </row>
    <row r="553" spans="1:2" x14ac:dyDescent="0.2">
      <c r="A553" t="s">
        <v>8219</v>
      </c>
      <c r="B553">
        <v>389</v>
      </c>
    </row>
    <row r="554" spans="1:2" x14ac:dyDescent="0.2">
      <c r="A554" t="s">
        <v>8219</v>
      </c>
      <c r="B554">
        <v>68</v>
      </c>
    </row>
    <row r="555" spans="1:2" x14ac:dyDescent="0.2">
      <c r="A555" t="s">
        <v>8219</v>
      </c>
      <c r="B555">
        <v>413</v>
      </c>
    </row>
    <row r="556" spans="1:2" x14ac:dyDescent="0.2">
      <c r="A556" t="s">
        <v>8219</v>
      </c>
      <c r="B556">
        <v>190</v>
      </c>
    </row>
    <row r="557" spans="1:2" x14ac:dyDescent="0.2">
      <c r="A557" t="s">
        <v>8219</v>
      </c>
      <c r="B557">
        <v>189</v>
      </c>
    </row>
    <row r="558" spans="1:2" x14ac:dyDescent="0.2">
      <c r="A558" t="s">
        <v>8219</v>
      </c>
      <c r="B558">
        <v>130</v>
      </c>
    </row>
    <row r="559" spans="1:2" x14ac:dyDescent="0.2">
      <c r="A559" t="s">
        <v>8219</v>
      </c>
      <c r="B559">
        <v>74</v>
      </c>
    </row>
    <row r="560" spans="1:2" x14ac:dyDescent="0.2">
      <c r="A560" t="s">
        <v>8219</v>
      </c>
      <c r="B560">
        <v>274</v>
      </c>
    </row>
    <row r="561" spans="1:2" x14ac:dyDescent="0.2">
      <c r="A561" t="s">
        <v>8219</v>
      </c>
      <c r="B561">
        <v>22</v>
      </c>
    </row>
    <row r="562" spans="1:2" x14ac:dyDescent="0.2">
      <c r="A562" t="s">
        <v>8219</v>
      </c>
      <c r="B562">
        <v>31</v>
      </c>
    </row>
    <row r="563" spans="1:2" x14ac:dyDescent="0.2">
      <c r="A563" t="s">
        <v>8219</v>
      </c>
      <c r="B563">
        <v>63</v>
      </c>
    </row>
    <row r="564" spans="1:2" x14ac:dyDescent="0.2">
      <c r="A564" t="s">
        <v>8219</v>
      </c>
      <c r="B564">
        <v>20</v>
      </c>
    </row>
    <row r="565" spans="1:2" x14ac:dyDescent="0.2">
      <c r="A565" t="s">
        <v>8219</v>
      </c>
      <c r="B565">
        <v>25</v>
      </c>
    </row>
    <row r="566" spans="1:2" x14ac:dyDescent="0.2">
      <c r="A566" t="s">
        <v>8219</v>
      </c>
      <c r="B566">
        <v>61</v>
      </c>
    </row>
    <row r="567" spans="1:2" x14ac:dyDescent="0.2">
      <c r="A567" t="s">
        <v>8219</v>
      </c>
      <c r="B567">
        <v>52</v>
      </c>
    </row>
    <row r="568" spans="1:2" x14ac:dyDescent="0.2">
      <c r="A568" t="s">
        <v>8219</v>
      </c>
      <c r="B568">
        <v>86</v>
      </c>
    </row>
    <row r="569" spans="1:2" x14ac:dyDescent="0.2">
      <c r="A569" t="s">
        <v>8219</v>
      </c>
      <c r="B569">
        <v>42</v>
      </c>
    </row>
    <row r="570" spans="1:2" x14ac:dyDescent="0.2">
      <c r="A570" t="s">
        <v>8219</v>
      </c>
      <c r="B570">
        <v>52</v>
      </c>
    </row>
    <row r="571" spans="1:2" x14ac:dyDescent="0.2">
      <c r="A571" t="s">
        <v>8219</v>
      </c>
      <c r="B571">
        <v>120</v>
      </c>
    </row>
    <row r="572" spans="1:2" x14ac:dyDescent="0.2">
      <c r="A572" t="s">
        <v>8219</v>
      </c>
      <c r="B572">
        <v>22</v>
      </c>
    </row>
    <row r="573" spans="1:2" x14ac:dyDescent="0.2">
      <c r="A573" t="s">
        <v>8219</v>
      </c>
      <c r="B573">
        <v>64</v>
      </c>
    </row>
    <row r="574" spans="1:2" x14ac:dyDescent="0.2">
      <c r="A574" t="s">
        <v>8219</v>
      </c>
      <c r="B574">
        <v>23</v>
      </c>
    </row>
    <row r="575" spans="1:2" x14ac:dyDescent="0.2">
      <c r="A575" t="s">
        <v>8219</v>
      </c>
      <c r="B575">
        <v>238</v>
      </c>
    </row>
    <row r="576" spans="1:2" x14ac:dyDescent="0.2">
      <c r="A576" t="s">
        <v>8219</v>
      </c>
      <c r="B576">
        <v>33</v>
      </c>
    </row>
    <row r="577" spans="1:2" x14ac:dyDescent="0.2">
      <c r="A577" t="s">
        <v>8219</v>
      </c>
      <c r="B577">
        <v>32</v>
      </c>
    </row>
    <row r="578" spans="1:2" x14ac:dyDescent="0.2">
      <c r="A578" t="s">
        <v>8219</v>
      </c>
      <c r="B578">
        <v>24</v>
      </c>
    </row>
    <row r="579" spans="1:2" x14ac:dyDescent="0.2">
      <c r="A579" t="s">
        <v>8219</v>
      </c>
      <c r="B579">
        <v>29</v>
      </c>
    </row>
    <row r="580" spans="1:2" x14ac:dyDescent="0.2">
      <c r="A580" t="s">
        <v>8219</v>
      </c>
      <c r="B580">
        <v>50</v>
      </c>
    </row>
    <row r="581" spans="1:2" x14ac:dyDescent="0.2">
      <c r="A581" t="s">
        <v>8219</v>
      </c>
      <c r="B581">
        <v>108</v>
      </c>
    </row>
    <row r="582" spans="1:2" x14ac:dyDescent="0.2">
      <c r="A582" t="s">
        <v>8219</v>
      </c>
      <c r="B582">
        <v>139</v>
      </c>
    </row>
    <row r="583" spans="1:2" x14ac:dyDescent="0.2">
      <c r="A583" t="s">
        <v>8219</v>
      </c>
      <c r="B583">
        <v>7</v>
      </c>
    </row>
    <row r="584" spans="1:2" x14ac:dyDescent="0.2">
      <c r="A584" t="s">
        <v>8219</v>
      </c>
      <c r="B584">
        <v>149</v>
      </c>
    </row>
    <row r="585" spans="1:2" x14ac:dyDescent="0.2">
      <c r="A585" t="s">
        <v>8219</v>
      </c>
      <c r="B585">
        <v>31</v>
      </c>
    </row>
    <row r="586" spans="1:2" x14ac:dyDescent="0.2">
      <c r="A586" t="s">
        <v>8219</v>
      </c>
      <c r="B586">
        <v>26</v>
      </c>
    </row>
    <row r="587" spans="1:2" x14ac:dyDescent="0.2">
      <c r="A587" t="s">
        <v>8219</v>
      </c>
      <c r="B587">
        <v>172</v>
      </c>
    </row>
    <row r="588" spans="1:2" x14ac:dyDescent="0.2">
      <c r="A588" t="s">
        <v>8219</v>
      </c>
      <c r="B588">
        <v>78</v>
      </c>
    </row>
    <row r="589" spans="1:2" x14ac:dyDescent="0.2">
      <c r="A589" t="s">
        <v>8219</v>
      </c>
      <c r="B589">
        <v>120</v>
      </c>
    </row>
    <row r="590" spans="1:2" x14ac:dyDescent="0.2">
      <c r="A590" t="s">
        <v>8219</v>
      </c>
      <c r="B590">
        <v>227</v>
      </c>
    </row>
    <row r="591" spans="1:2" x14ac:dyDescent="0.2">
      <c r="A591" t="s">
        <v>8219</v>
      </c>
      <c r="B591">
        <v>42</v>
      </c>
    </row>
    <row r="592" spans="1:2" x14ac:dyDescent="0.2">
      <c r="A592" t="s">
        <v>8219</v>
      </c>
      <c r="B592">
        <v>64</v>
      </c>
    </row>
    <row r="593" spans="1:2" x14ac:dyDescent="0.2">
      <c r="A593" t="s">
        <v>8219</v>
      </c>
      <c r="B593">
        <v>121</v>
      </c>
    </row>
    <row r="594" spans="1:2" x14ac:dyDescent="0.2">
      <c r="A594" t="s">
        <v>8219</v>
      </c>
      <c r="B594">
        <v>87</v>
      </c>
    </row>
    <row r="595" spans="1:2" x14ac:dyDescent="0.2">
      <c r="A595" t="s">
        <v>8219</v>
      </c>
      <c r="B595">
        <v>65</v>
      </c>
    </row>
    <row r="596" spans="1:2" x14ac:dyDescent="0.2">
      <c r="A596" t="s">
        <v>8219</v>
      </c>
      <c r="B596">
        <v>49</v>
      </c>
    </row>
    <row r="597" spans="1:2" x14ac:dyDescent="0.2">
      <c r="A597" t="s">
        <v>8219</v>
      </c>
      <c r="B597">
        <v>19</v>
      </c>
    </row>
    <row r="598" spans="1:2" x14ac:dyDescent="0.2">
      <c r="A598" t="s">
        <v>8219</v>
      </c>
      <c r="B598">
        <v>81</v>
      </c>
    </row>
    <row r="599" spans="1:2" x14ac:dyDescent="0.2">
      <c r="A599" t="s">
        <v>8219</v>
      </c>
      <c r="B599">
        <v>264</v>
      </c>
    </row>
    <row r="600" spans="1:2" x14ac:dyDescent="0.2">
      <c r="A600" t="s">
        <v>8219</v>
      </c>
      <c r="B600">
        <v>25</v>
      </c>
    </row>
    <row r="601" spans="1:2" x14ac:dyDescent="0.2">
      <c r="A601" t="s">
        <v>8219</v>
      </c>
      <c r="B601">
        <v>5</v>
      </c>
    </row>
    <row r="602" spans="1:2" x14ac:dyDescent="0.2">
      <c r="A602" t="s">
        <v>8219</v>
      </c>
      <c r="B602">
        <v>144</v>
      </c>
    </row>
    <row r="603" spans="1:2" x14ac:dyDescent="0.2">
      <c r="A603" t="s">
        <v>8219</v>
      </c>
      <c r="B603">
        <v>92</v>
      </c>
    </row>
    <row r="604" spans="1:2" x14ac:dyDescent="0.2">
      <c r="A604" t="s">
        <v>8219</v>
      </c>
      <c r="B604">
        <v>147</v>
      </c>
    </row>
    <row r="605" spans="1:2" x14ac:dyDescent="0.2">
      <c r="A605" t="s">
        <v>8219</v>
      </c>
      <c r="B605">
        <v>90</v>
      </c>
    </row>
    <row r="606" spans="1:2" x14ac:dyDescent="0.2">
      <c r="A606" t="s">
        <v>8219</v>
      </c>
      <c r="B606">
        <v>87</v>
      </c>
    </row>
    <row r="607" spans="1:2" x14ac:dyDescent="0.2">
      <c r="A607" t="s">
        <v>8219</v>
      </c>
      <c r="B607">
        <v>406</v>
      </c>
    </row>
    <row r="608" spans="1:2" x14ac:dyDescent="0.2">
      <c r="A608" t="s">
        <v>8219</v>
      </c>
      <c r="B608">
        <v>20</v>
      </c>
    </row>
    <row r="609" spans="1:2" x14ac:dyDescent="0.2">
      <c r="A609" t="s">
        <v>8219</v>
      </c>
      <c r="B609">
        <v>70</v>
      </c>
    </row>
    <row r="610" spans="1:2" x14ac:dyDescent="0.2">
      <c r="A610" t="s">
        <v>8219</v>
      </c>
      <c r="B610">
        <v>16</v>
      </c>
    </row>
    <row r="611" spans="1:2" x14ac:dyDescent="0.2">
      <c r="A611" t="s">
        <v>8219</v>
      </c>
      <c r="B611">
        <v>52</v>
      </c>
    </row>
    <row r="612" spans="1:2" x14ac:dyDescent="0.2">
      <c r="A612" t="s">
        <v>8219</v>
      </c>
      <c r="B612">
        <v>66</v>
      </c>
    </row>
    <row r="613" spans="1:2" x14ac:dyDescent="0.2">
      <c r="A613" t="s">
        <v>8219</v>
      </c>
      <c r="B613">
        <v>109</v>
      </c>
    </row>
    <row r="614" spans="1:2" x14ac:dyDescent="0.2">
      <c r="A614" t="s">
        <v>8219</v>
      </c>
      <c r="B614">
        <v>168</v>
      </c>
    </row>
    <row r="615" spans="1:2" x14ac:dyDescent="0.2">
      <c r="A615" t="s">
        <v>8219</v>
      </c>
      <c r="B615">
        <v>31</v>
      </c>
    </row>
    <row r="616" spans="1:2" x14ac:dyDescent="0.2">
      <c r="A616" t="s">
        <v>8219</v>
      </c>
      <c r="B616">
        <v>133</v>
      </c>
    </row>
    <row r="617" spans="1:2" x14ac:dyDescent="0.2">
      <c r="A617" t="s">
        <v>8219</v>
      </c>
      <c r="B617">
        <v>151</v>
      </c>
    </row>
    <row r="618" spans="1:2" x14ac:dyDescent="0.2">
      <c r="A618" t="s">
        <v>8219</v>
      </c>
      <c r="B618">
        <v>5</v>
      </c>
    </row>
    <row r="619" spans="1:2" x14ac:dyDescent="0.2">
      <c r="A619" t="s">
        <v>8219</v>
      </c>
      <c r="B619">
        <v>73</v>
      </c>
    </row>
    <row r="620" spans="1:2" x14ac:dyDescent="0.2">
      <c r="A620" t="s">
        <v>8219</v>
      </c>
      <c r="B620">
        <v>148</v>
      </c>
    </row>
    <row r="621" spans="1:2" x14ac:dyDescent="0.2">
      <c r="A621" t="s">
        <v>8219</v>
      </c>
      <c r="B621">
        <v>93</v>
      </c>
    </row>
    <row r="622" spans="1:2" x14ac:dyDescent="0.2">
      <c r="A622" t="s">
        <v>8219</v>
      </c>
      <c r="B622">
        <v>63</v>
      </c>
    </row>
    <row r="623" spans="1:2" x14ac:dyDescent="0.2">
      <c r="A623" t="s">
        <v>8219</v>
      </c>
      <c r="B623">
        <v>134</v>
      </c>
    </row>
    <row r="624" spans="1:2" x14ac:dyDescent="0.2">
      <c r="A624" t="s">
        <v>8219</v>
      </c>
      <c r="B624">
        <v>14</v>
      </c>
    </row>
    <row r="625" spans="1:2" x14ac:dyDescent="0.2">
      <c r="A625" t="s">
        <v>8219</v>
      </c>
      <c r="B625">
        <v>78</v>
      </c>
    </row>
    <row r="626" spans="1:2" x14ac:dyDescent="0.2">
      <c r="A626" t="s">
        <v>8219</v>
      </c>
      <c r="B626">
        <v>112</v>
      </c>
    </row>
    <row r="627" spans="1:2" x14ac:dyDescent="0.2">
      <c r="A627" t="s">
        <v>8219</v>
      </c>
      <c r="B627">
        <v>34</v>
      </c>
    </row>
    <row r="628" spans="1:2" x14ac:dyDescent="0.2">
      <c r="A628" t="s">
        <v>8219</v>
      </c>
      <c r="B628">
        <v>19</v>
      </c>
    </row>
    <row r="629" spans="1:2" x14ac:dyDescent="0.2">
      <c r="A629" t="s">
        <v>8219</v>
      </c>
      <c r="B629">
        <v>13</v>
      </c>
    </row>
    <row r="630" spans="1:2" x14ac:dyDescent="0.2">
      <c r="A630" t="s">
        <v>8219</v>
      </c>
      <c r="B630">
        <v>104</v>
      </c>
    </row>
    <row r="631" spans="1:2" x14ac:dyDescent="0.2">
      <c r="A631" t="s">
        <v>8219</v>
      </c>
      <c r="B631">
        <v>52</v>
      </c>
    </row>
    <row r="632" spans="1:2" x14ac:dyDescent="0.2">
      <c r="A632" t="s">
        <v>8219</v>
      </c>
      <c r="B632">
        <v>17</v>
      </c>
    </row>
    <row r="633" spans="1:2" x14ac:dyDescent="0.2">
      <c r="A633" t="s">
        <v>8219</v>
      </c>
      <c r="B633">
        <v>82</v>
      </c>
    </row>
    <row r="634" spans="1:2" x14ac:dyDescent="0.2">
      <c r="A634" t="s">
        <v>8219</v>
      </c>
      <c r="B634">
        <v>73</v>
      </c>
    </row>
    <row r="635" spans="1:2" x14ac:dyDescent="0.2">
      <c r="A635" t="s">
        <v>8219</v>
      </c>
      <c r="B635">
        <v>158</v>
      </c>
    </row>
    <row r="636" spans="1:2" x14ac:dyDescent="0.2">
      <c r="A636" t="s">
        <v>8219</v>
      </c>
      <c r="B636">
        <v>65</v>
      </c>
    </row>
    <row r="637" spans="1:2" x14ac:dyDescent="0.2">
      <c r="A637" t="s">
        <v>8219</v>
      </c>
      <c r="B637">
        <v>184</v>
      </c>
    </row>
    <row r="638" spans="1:2" x14ac:dyDescent="0.2">
      <c r="A638" t="s">
        <v>8219</v>
      </c>
      <c r="B638">
        <v>34</v>
      </c>
    </row>
    <row r="639" spans="1:2" x14ac:dyDescent="0.2">
      <c r="A639" t="s">
        <v>8219</v>
      </c>
      <c r="B639">
        <v>240</v>
      </c>
    </row>
    <row r="640" spans="1:2" x14ac:dyDescent="0.2">
      <c r="A640" t="s">
        <v>8219</v>
      </c>
      <c r="B640">
        <v>113</v>
      </c>
    </row>
    <row r="641" spans="1:2" x14ac:dyDescent="0.2">
      <c r="A641" t="s">
        <v>8219</v>
      </c>
      <c r="B641">
        <v>66</v>
      </c>
    </row>
    <row r="642" spans="1:2" x14ac:dyDescent="0.2">
      <c r="A642" t="s">
        <v>8219</v>
      </c>
      <c r="B642">
        <v>340</v>
      </c>
    </row>
    <row r="643" spans="1:2" x14ac:dyDescent="0.2">
      <c r="A643" t="s">
        <v>8219</v>
      </c>
      <c r="B643">
        <v>150</v>
      </c>
    </row>
    <row r="644" spans="1:2" x14ac:dyDescent="0.2">
      <c r="A644" t="s">
        <v>8219</v>
      </c>
      <c r="B644">
        <v>25</v>
      </c>
    </row>
    <row r="645" spans="1:2" x14ac:dyDescent="0.2">
      <c r="A645" t="s">
        <v>8219</v>
      </c>
      <c r="B645">
        <v>234</v>
      </c>
    </row>
    <row r="646" spans="1:2" x14ac:dyDescent="0.2">
      <c r="A646" t="s">
        <v>8219</v>
      </c>
      <c r="B646">
        <v>2602</v>
      </c>
    </row>
    <row r="647" spans="1:2" x14ac:dyDescent="0.2">
      <c r="A647" t="s">
        <v>8219</v>
      </c>
      <c r="B647">
        <v>248</v>
      </c>
    </row>
    <row r="648" spans="1:2" x14ac:dyDescent="0.2">
      <c r="A648" t="s">
        <v>8219</v>
      </c>
      <c r="B648">
        <v>600</v>
      </c>
    </row>
    <row r="649" spans="1:2" x14ac:dyDescent="0.2">
      <c r="A649" t="s">
        <v>8219</v>
      </c>
      <c r="B649">
        <v>293</v>
      </c>
    </row>
    <row r="650" spans="1:2" x14ac:dyDescent="0.2">
      <c r="A650" t="s">
        <v>8219</v>
      </c>
      <c r="B650">
        <v>321</v>
      </c>
    </row>
    <row r="651" spans="1:2" x14ac:dyDescent="0.2">
      <c r="A651" t="s">
        <v>8219</v>
      </c>
      <c r="B651">
        <v>81</v>
      </c>
    </row>
    <row r="652" spans="1:2" x14ac:dyDescent="0.2">
      <c r="A652" t="s">
        <v>8219</v>
      </c>
      <c r="B652">
        <v>343</v>
      </c>
    </row>
    <row r="653" spans="1:2" x14ac:dyDescent="0.2">
      <c r="A653" t="s">
        <v>8219</v>
      </c>
      <c r="B653">
        <v>336</v>
      </c>
    </row>
    <row r="654" spans="1:2" x14ac:dyDescent="0.2">
      <c r="A654" t="s">
        <v>8219</v>
      </c>
      <c r="B654">
        <v>47</v>
      </c>
    </row>
    <row r="655" spans="1:2" x14ac:dyDescent="0.2">
      <c r="A655" t="s">
        <v>8219</v>
      </c>
      <c r="B655">
        <v>76</v>
      </c>
    </row>
    <row r="656" spans="1:2" x14ac:dyDescent="0.2">
      <c r="A656" t="s">
        <v>8219</v>
      </c>
      <c r="B656">
        <v>441</v>
      </c>
    </row>
    <row r="657" spans="1:2" x14ac:dyDescent="0.2">
      <c r="A657" t="s">
        <v>8219</v>
      </c>
      <c r="B657">
        <v>916</v>
      </c>
    </row>
    <row r="658" spans="1:2" x14ac:dyDescent="0.2">
      <c r="A658" t="s">
        <v>8219</v>
      </c>
      <c r="B658">
        <v>369</v>
      </c>
    </row>
    <row r="659" spans="1:2" x14ac:dyDescent="0.2">
      <c r="A659" t="s">
        <v>8219</v>
      </c>
      <c r="B659">
        <v>20242</v>
      </c>
    </row>
    <row r="660" spans="1:2" x14ac:dyDescent="0.2">
      <c r="A660" t="s">
        <v>8219</v>
      </c>
      <c r="B660">
        <v>71</v>
      </c>
    </row>
    <row r="661" spans="1:2" x14ac:dyDescent="0.2">
      <c r="A661" t="s">
        <v>8219</v>
      </c>
      <c r="B661">
        <v>635</v>
      </c>
    </row>
    <row r="662" spans="1:2" x14ac:dyDescent="0.2">
      <c r="A662" t="s">
        <v>8219</v>
      </c>
      <c r="B662">
        <v>885</v>
      </c>
    </row>
    <row r="663" spans="1:2" x14ac:dyDescent="0.2">
      <c r="A663" t="s">
        <v>8219</v>
      </c>
      <c r="B663">
        <v>329</v>
      </c>
    </row>
    <row r="664" spans="1:2" x14ac:dyDescent="0.2">
      <c r="A664" t="s">
        <v>8219</v>
      </c>
      <c r="B664">
        <v>71</v>
      </c>
    </row>
    <row r="665" spans="1:2" x14ac:dyDescent="0.2">
      <c r="A665" t="s">
        <v>8219</v>
      </c>
      <c r="B665">
        <v>269</v>
      </c>
    </row>
    <row r="666" spans="1:2" x14ac:dyDescent="0.2">
      <c r="A666" t="s">
        <v>8219</v>
      </c>
      <c r="B666">
        <v>345</v>
      </c>
    </row>
    <row r="667" spans="1:2" x14ac:dyDescent="0.2">
      <c r="A667" t="s">
        <v>8219</v>
      </c>
      <c r="B667">
        <v>43</v>
      </c>
    </row>
    <row r="668" spans="1:2" x14ac:dyDescent="0.2">
      <c r="A668" t="s">
        <v>8219</v>
      </c>
      <c r="B668">
        <v>33</v>
      </c>
    </row>
    <row r="669" spans="1:2" x14ac:dyDescent="0.2">
      <c r="A669" t="s">
        <v>8219</v>
      </c>
      <c r="B669">
        <v>211</v>
      </c>
    </row>
    <row r="670" spans="1:2" x14ac:dyDescent="0.2">
      <c r="A670" t="s">
        <v>8219</v>
      </c>
      <c r="B670">
        <v>196</v>
      </c>
    </row>
    <row r="671" spans="1:2" x14ac:dyDescent="0.2">
      <c r="A671" t="s">
        <v>8219</v>
      </c>
      <c r="B671">
        <v>405</v>
      </c>
    </row>
    <row r="672" spans="1:2" x14ac:dyDescent="0.2">
      <c r="A672" t="s">
        <v>8219</v>
      </c>
      <c r="B672">
        <v>206</v>
      </c>
    </row>
    <row r="673" spans="1:2" x14ac:dyDescent="0.2">
      <c r="A673" t="s">
        <v>8219</v>
      </c>
      <c r="B673">
        <v>335</v>
      </c>
    </row>
    <row r="674" spans="1:2" x14ac:dyDescent="0.2">
      <c r="A674" t="s">
        <v>8219</v>
      </c>
      <c r="B674">
        <v>215</v>
      </c>
    </row>
    <row r="675" spans="1:2" x14ac:dyDescent="0.2">
      <c r="A675" t="s">
        <v>8219</v>
      </c>
      <c r="B675">
        <v>176</v>
      </c>
    </row>
    <row r="676" spans="1:2" x14ac:dyDescent="0.2">
      <c r="A676" t="s">
        <v>8219</v>
      </c>
      <c r="B676">
        <v>555</v>
      </c>
    </row>
    <row r="677" spans="1:2" x14ac:dyDescent="0.2">
      <c r="A677" t="s">
        <v>8219</v>
      </c>
      <c r="B677">
        <v>116</v>
      </c>
    </row>
    <row r="678" spans="1:2" x14ac:dyDescent="0.2">
      <c r="A678" t="s">
        <v>8219</v>
      </c>
      <c r="B678">
        <v>615</v>
      </c>
    </row>
    <row r="679" spans="1:2" x14ac:dyDescent="0.2">
      <c r="A679" t="s">
        <v>8219</v>
      </c>
      <c r="B679">
        <v>236</v>
      </c>
    </row>
    <row r="680" spans="1:2" x14ac:dyDescent="0.2">
      <c r="A680" t="s">
        <v>8219</v>
      </c>
      <c r="B680">
        <v>145</v>
      </c>
    </row>
    <row r="681" spans="1:2" x14ac:dyDescent="0.2">
      <c r="A681" t="s">
        <v>8219</v>
      </c>
      <c r="B681">
        <v>167</v>
      </c>
    </row>
    <row r="682" spans="1:2" x14ac:dyDescent="0.2">
      <c r="A682" t="s">
        <v>8219</v>
      </c>
      <c r="B682">
        <v>235</v>
      </c>
    </row>
    <row r="683" spans="1:2" x14ac:dyDescent="0.2">
      <c r="A683" t="s">
        <v>8219</v>
      </c>
      <c r="B683">
        <v>452</v>
      </c>
    </row>
    <row r="684" spans="1:2" x14ac:dyDescent="0.2">
      <c r="A684" t="s">
        <v>8219</v>
      </c>
      <c r="B684">
        <v>241</v>
      </c>
    </row>
    <row r="685" spans="1:2" x14ac:dyDescent="0.2">
      <c r="A685" t="s">
        <v>8219</v>
      </c>
      <c r="B685">
        <v>28</v>
      </c>
    </row>
    <row r="686" spans="1:2" x14ac:dyDescent="0.2">
      <c r="A686" t="s">
        <v>8219</v>
      </c>
      <c r="B686">
        <v>140</v>
      </c>
    </row>
    <row r="687" spans="1:2" x14ac:dyDescent="0.2">
      <c r="A687" t="s">
        <v>8219</v>
      </c>
      <c r="B687">
        <v>280</v>
      </c>
    </row>
    <row r="688" spans="1:2" x14ac:dyDescent="0.2">
      <c r="A688" t="s">
        <v>8219</v>
      </c>
      <c r="B688">
        <v>70</v>
      </c>
    </row>
    <row r="689" spans="1:2" x14ac:dyDescent="0.2">
      <c r="A689" t="s">
        <v>8219</v>
      </c>
      <c r="B689">
        <v>160</v>
      </c>
    </row>
    <row r="690" spans="1:2" x14ac:dyDescent="0.2">
      <c r="A690" t="s">
        <v>8219</v>
      </c>
      <c r="B690">
        <v>141</v>
      </c>
    </row>
    <row r="691" spans="1:2" x14ac:dyDescent="0.2">
      <c r="A691" t="s">
        <v>8219</v>
      </c>
      <c r="B691">
        <v>874</v>
      </c>
    </row>
    <row r="692" spans="1:2" x14ac:dyDescent="0.2">
      <c r="A692" t="s">
        <v>8219</v>
      </c>
      <c r="B692">
        <v>73</v>
      </c>
    </row>
    <row r="693" spans="1:2" x14ac:dyDescent="0.2">
      <c r="A693" t="s">
        <v>8219</v>
      </c>
      <c r="B693">
        <v>294</v>
      </c>
    </row>
    <row r="694" spans="1:2" x14ac:dyDescent="0.2">
      <c r="A694" t="s">
        <v>8219</v>
      </c>
      <c r="B694">
        <v>740</v>
      </c>
    </row>
    <row r="695" spans="1:2" x14ac:dyDescent="0.2">
      <c r="A695" t="s">
        <v>8219</v>
      </c>
      <c r="B695">
        <v>369</v>
      </c>
    </row>
    <row r="696" spans="1:2" x14ac:dyDescent="0.2">
      <c r="A696" t="s">
        <v>8219</v>
      </c>
      <c r="B696">
        <v>110</v>
      </c>
    </row>
    <row r="697" spans="1:2" x14ac:dyDescent="0.2">
      <c r="A697" t="s">
        <v>8219</v>
      </c>
      <c r="B697">
        <v>455</v>
      </c>
    </row>
    <row r="698" spans="1:2" x14ac:dyDescent="0.2">
      <c r="A698" t="s">
        <v>8219</v>
      </c>
      <c r="B698">
        <v>224</v>
      </c>
    </row>
    <row r="699" spans="1:2" x14ac:dyDescent="0.2">
      <c r="A699" t="s">
        <v>8219</v>
      </c>
      <c r="B699">
        <v>46</v>
      </c>
    </row>
    <row r="700" spans="1:2" x14ac:dyDescent="0.2">
      <c r="A700" t="s">
        <v>8219</v>
      </c>
      <c r="B700">
        <v>284</v>
      </c>
    </row>
    <row r="701" spans="1:2" x14ac:dyDescent="0.2">
      <c r="A701" t="s">
        <v>8219</v>
      </c>
      <c r="B701">
        <v>98</v>
      </c>
    </row>
    <row r="702" spans="1:2" x14ac:dyDescent="0.2">
      <c r="A702" t="s">
        <v>8219</v>
      </c>
      <c r="B702">
        <v>56</v>
      </c>
    </row>
    <row r="703" spans="1:2" x14ac:dyDescent="0.2">
      <c r="A703" t="s">
        <v>8219</v>
      </c>
      <c r="B703">
        <v>32</v>
      </c>
    </row>
    <row r="704" spans="1:2" x14ac:dyDescent="0.2">
      <c r="A704" t="s">
        <v>8219</v>
      </c>
      <c r="B704">
        <v>30</v>
      </c>
    </row>
    <row r="705" spans="1:2" x14ac:dyDescent="0.2">
      <c r="A705" t="s">
        <v>8219</v>
      </c>
      <c r="B705">
        <v>70</v>
      </c>
    </row>
    <row r="706" spans="1:2" x14ac:dyDescent="0.2">
      <c r="A706" t="s">
        <v>8219</v>
      </c>
      <c r="B706">
        <v>44</v>
      </c>
    </row>
    <row r="707" spans="1:2" x14ac:dyDescent="0.2">
      <c r="A707" t="s">
        <v>8219</v>
      </c>
      <c r="B707">
        <v>92</v>
      </c>
    </row>
    <row r="708" spans="1:2" x14ac:dyDescent="0.2">
      <c r="A708" t="s">
        <v>8219</v>
      </c>
      <c r="B708">
        <v>205</v>
      </c>
    </row>
    <row r="709" spans="1:2" x14ac:dyDescent="0.2">
      <c r="A709" t="s">
        <v>8219</v>
      </c>
      <c r="B709">
        <v>23</v>
      </c>
    </row>
    <row r="710" spans="1:2" x14ac:dyDescent="0.2">
      <c r="A710" t="s">
        <v>8219</v>
      </c>
      <c r="B710">
        <v>4</v>
      </c>
    </row>
    <row r="711" spans="1:2" x14ac:dyDescent="0.2">
      <c r="A711" t="s">
        <v>8219</v>
      </c>
      <c r="B711">
        <v>112</v>
      </c>
    </row>
    <row r="712" spans="1:2" x14ac:dyDescent="0.2">
      <c r="A712" t="s">
        <v>8219</v>
      </c>
      <c r="B712">
        <v>27</v>
      </c>
    </row>
    <row r="713" spans="1:2" x14ac:dyDescent="0.2">
      <c r="A713" t="s">
        <v>8219</v>
      </c>
      <c r="B713">
        <v>11</v>
      </c>
    </row>
    <row r="714" spans="1:2" x14ac:dyDescent="0.2">
      <c r="A714" t="s">
        <v>8219</v>
      </c>
      <c r="B714">
        <v>26</v>
      </c>
    </row>
    <row r="715" spans="1:2" x14ac:dyDescent="0.2">
      <c r="A715" t="s">
        <v>8219</v>
      </c>
      <c r="B715">
        <v>77</v>
      </c>
    </row>
    <row r="716" spans="1:2" x14ac:dyDescent="0.2">
      <c r="A716" t="s">
        <v>8219</v>
      </c>
      <c r="B716">
        <v>136</v>
      </c>
    </row>
    <row r="717" spans="1:2" x14ac:dyDescent="0.2">
      <c r="A717" t="s">
        <v>8219</v>
      </c>
      <c r="B717">
        <v>157</v>
      </c>
    </row>
    <row r="718" spans="1:2" x14ac:dyDescent="0.2">
      <c r="A718" t="s">
        <v>8219</v>
      </c>
      <c r="B718">
        <v>158</v>
      </c>
    </row>
    <row r="719" spans="1:2" x14ac:dyDescent="0.2">
      <c r="A719" t="s">
        <v>8219</v>
      </c>
      <c r="B719">
        <v>27</v>
      </c>
    </row>
    <row r="720" spans="1:2" x14ac:dyDescent="0.2">
      <c r="A720" t="s">
        <v>8219</v>
      </c>
      <c r="B720">
        <v>23</v>
      </c>
    </row>
    <row r="721" spans="1:2" x14ac:dyDescent="0.2">
      <c r="A721" t="s">
        <v>8219</v>
      </c>
      <c r="B721">
        <v>17</v>
      </c>
    </row>
    <row r="722" spans="1:2" x14ac:dyDescent="0.2">
      <c r="A722" t="s">
        <v>8219</v>
      </c>
      <c r="B722">
        <v>37</v>
      </c>
    </row>
    <row r="723" spans="1:2" x14ac:dyDescent="0.2">
      <c r="A723" t="s">
        <v>8219</v>
      </c>
      <c r="B723">
        <v>65</v>
      </c>
    </row>
    <row r="724" spans="1:2" x14ac:dyDescent="0.2">
      <c r="A724" t="s">
        <v>8219</v>
      </c>
      <c r="B724">
        <v>18</v>
      </c>
    </row>
    <row r="725" spans="1:2" x14ac:dyDescent="0.2">
      <c r="A725" t="s">
        <v>8219</v>
      </c>
      <c r="B725">
        <v>25</v>
      </c>
    </row>
    <row r="726" spans="1:2" x14ac:dyDescent="0.2">
      <c r="A726" t="s">
        <v>8219</v>
      </c>
      <c r="B726">
        <v>104</v>
      </c>
    </row>
    <row r="727" spans="1:2" x14ac:dyDescent="0.2">
      <c r="A727" t="s">
        <v>8219</v>
      </c>
      <c r="B727">
        <v>108</v>
      </c>
    </row>
    <row r="728" spans="1:2" x14ac:dyDescent="0.2">
      <c r="A728" t="s">
        <v>8219</v>
      </c>
      <c r="B728">
        <v>38</v>
      </c>
    </row>
    <row r="729" spans="1:2" x14ac:dyDescent="0.2">
      <c r="A729" t="s">
        <v>8219</v>
      </c>
      <c r="B729">
        <v>88</v>
      </c>
    </row>
    <row r="730" spans="1:2" x14ac:dyDescent="0.2">
      <c r="A730" t="s">
        <v>8219</v>
      </c>
      <c r="B730">
        <v>82</v>
      </c>
    </row>
    <row r="731" spans="1:2" x14ac:dyDescent="0.2">
      <c r="A731" t="s">
        <v>8219</v>
      </c>
      <c r="B731">
        <v>126</v>
      </c>
    </row>
    <row r="732" spans="1:2" x14ac:dyDescent="0.2">
      <c r="A732" t="s">
        <v>8219</v>
      </c>
      <c r="B732">
        <v>133</v>
      </c>
    </row>
    <row r="733" spans="1:2" x14ac:dyDescent="0.2">
      <c r="A733" t="s">
        <v>8219</v>
      </c>
      <c r="B733">
        <v>47</v>
      </c>
    </row>
    <row r="734" spans="1:2" x14ac:dyDescent="0.2">
      <c r="A734" t="s">
        <v>8219</v>
      </c>
      <c r="B734">
        <v>58</v>
      </c>
    </row>
    <row r="735" spans="1:2" x14ac:dyDescent="0.2">
      <c r="A735" t="s">
        <v>8219</v>
      </c>
      <c r="B735">
        <v>32</v>
      </c>
    </row>
    <row r="736" spans="1:2" x14ac:dyDescent="0.2">
      <c r="A736" t="s">
        <v>8219</v>
      </c>
      <c r="B736">
        <v>37</v>
      </c>
    </row>
    <row r="737" spans="1:2" x14ac:dyDescent="0.2">
      <c r="A737" t="s">
        <v>8219</v>
      </c>
      <c r="B737">
        <v>87</v>
      </c>
    </row>
    <row r="738" spans="1:2" x14ac:dyDescent="0.2">
      <c r="A738" t="s">
        <v>8219</v>
      </c>
      <c r="B738">
        <v>15</v>
      </c>
    </row>
    <row r="739" spans="1:2" x14ac:dyDescent="0.2">
      <c r="A739" t="s">
        <v>8219</v>
      </c>
      <c r="B739">
        <v>27</v>
      </c>
    </row>
    <row r="740" spans="1:2" x14ac:dyDescent="0.2">
      <c r="A740" t="s">
        <v>8219</v>
      </c>
      <c r="B740">
        <v>19</v>
      </c>
    </row>
    <row r="741" spans="1:2" x14ac:dyDescent="0.2">
      <c r="A741" t="s">
        <v>8219</v>
      </c>
      <c r="B741">
        <v>17</v>
      </c>
    </row>
    <row r="742" spans="1:2" x14ac:dyDescent="0.2">
      <c r="A742" t="s">
        <v>8219</v>
      </c>
      <c r="B742">
        <v>26</v>
      </c>
    </row>
    <row r="743" spans="1:2" x14ac:dyDescent="0.2">
      <c r="A743" t="s">
        <v>8219</v>
      </c>
      <c r="B743">
        <v>28</v>
      </c>
    </row>
    <row r="744" spans="1:2" x14ac:dyDescent="0.2">
      <c r="A744" t="s">
        <v>8219</v>
      </c>
      <c r="B744">
        <v>37</v>
      </c>
    </row>
    <row r="745" spans="1:2" x14ac:dyDescent="0.2">
      <c r="A745" t="s">
        <v>8219</v>
      </c>
      <c r="B745">
        <v>128</v>
      </c>
    </row>
    <row r="746" spans="1:2" x14ac:dyDescent="0.2">
      <c r="A746" t="s">
        <v>8219</v>
      </c>
      <c r="B746">
        <v>10</v>
      </c>
    </row>
    <row r="747" spans="1:2" x14ac:dyDescent="0.2">
      <c r="A747" t="s">
        <v>8219</v>
      </c>
      <c r="B747">
        <v>83</v>
      </c>
    </row>
    <row r="748" spans="1:2" x14ac:dyDescent="0.2">
      <c r="A748" t="s">
        <v>8219</v>
      </c>
      <c r="B748">
        <v>46</v>
      </c>
    </row>
    <row r="749" spans="1:2" x14ac:dyDescent="0.2">
      <c r="A749" t="s">
        <v>8219</v>
      </c>
      <c r="B749">
        <v>90</v>
      </c>
    </row>
    <row r="750" spans="1:2" x14ac:dyDescent="0.2">
      <c r="A750" t="s">
        <v>8219</v>
      </c>
      <c r="B750">
        <v>81</v>
      </c>
    </row>
    <row r="751" spans="1:2" x14ac:dyDescent="0.2">
      <c r="A751" t="s">
        <v>8219</v>
      </c>
      <c r="B751">
        <v>32</v>
      </c>
    </row>
    <row r="752" spans="1:2" x14ac:dyDescent="0.2">
      <c r="A752" t="s">
        <v>8219</v>
      </c>
      <c r="B752">
        <v>20</v>
      </c>
    </row>
    <row r="753" spans="1:2" x14ac:dyDescent="0.2">
      <c r="A753" t="s">
        <v>8219</v>
      </c>
      <c r="B753">
        <v>70</v>
      </c>
    </row>
    <row r="754" spans="1:2" x14ac:dyDescent="0.2">
      <c r="A754" t="s">
        <v>8219</v>
      </c>
      <c r="B754">
        <v>168</v>
      </c>
    </row>
    <row r="755" spans="1:2" x14ac:dyDescent="0.2">
      <c r="A755" t="s">
        <v>8219</v>
      </c>
      <c r="B755">
        <v>34</v>
      </c>
    </row>
    <row r="756" spans="1:2" x14ac:dyDescent="0.2">
      <c r="A756" t="s">
        <v>8219</v>
      </c>
      <c r="B756">
        <v>48</v>
      </c>
    </row>
    <row r="757" spans="1:2" x14ac:dyDescent="0.2">
      <c r="A757" t="s">
        <v>8219</v>
      </c>
      <c r="B757">
        <v>48</v>
      </c>
    </row>
    <row r="758" spans="1:2" x14ac:dyDescent="0.2">
      <c r="A758" t="s">
        <v>8219</v>
      </c>
      <c r="B758">
        <v>221</v>
      </c>
    </row>
    <row r="759" spans="1:2" x14ac:dyDescent="0.2">
      <c r="A759" t="s">
        <v>8219</v>
      </c>
      <c r="B759">
        <v>107</v>
      </c>
    </row>
    <row r="760" spans="1:2" x14ac:dyDescent="0.2">
      <c r="A760" t="s">
        <v>8219</v>
      </c>
      <c r="B760">
        <v>45</v>
      </c>
    </row>
    <row r="761" spans="1:2" x14ac:dyDescent="0.2">
      <c r="A761" t="s">
        <v>8219</v>
      </c>
      <c r="B761">
        <v>36</v>
      </c>
    </row>
    <row r="762" spans="1:2" x14ac:dyDescent="0.2">
      <c r="A762" t="s">
        <v>8219</v>
      </c>
      <c r="B762">
        <v>101</v>
      </c>
    </row>
    <row r="763" spans="1:2" x14ac:dyDescent="0.2">
      <c r="A763" t="s">
        <v>8219</v>
      </c>
      <c r="B763">
        <v>62</v>
      </c>
    </row>
    <row r="764" spans="1:2" x14ac:dyDescent="0.2">
      <c r="A764" t="s">
        <v>8219</v>
      </c>
      <c r="B764">
        <v>32</v>
      </c>
    </row>
    <row r="765" spans="1:2" x14ac:dyDescent="0.2">
      <c r="A765" t="s">
        <v>8219</v>
      </c>
      <c r="B765">
        <v>89</v>
      </c>
    </row>
    <row r="766" spans="1:2" x14ac:dyDescent="0.2">
      <c r="A766" t="s">
        <v>8219</v>
      </c>
      <c r="B766">
        <v>93</v>
      </c>
    </row>
    <row r="767" spans="1:2" x14ac:dyDescent="0.2">
      <c r="A767" t="s">
        <v>8219</v>
      </c>
      <c r="B767">
        <v>98</v>
      </c>
    </row>
    <row r="768" spans="1:2" x14ac:dyDescent="0.2">
      <c r="A768" t="s">
        <v>8219</v>
      </c>
      <c r="B768">
        <v>82</v>
      </c>
    </row>
    <row r="769" spans="1:2" x14ac:dyDescent="0.2">
      <c r="A769" t="s">
        <v>8219</v>
      </c>
      <c r="B769">
        <v>116</v>
      </c>
    </row>
    <row r="770" spans="1:2" x14ac:dyDescent="0.2">
      <c r="A770" t="s">
        <v>8219</v>
      </c>
      <c r="B770">
        <v>52</v>
      </c>
    </row>
    <row r="771" spans="1:2" x14ac:dyDescent="0.2">
      <c r="A771" t="s">
        <v>8219</v>
      </c>
      <c r="B771">
        <v>23</v>
      </c>
    </row>
    <row r="772" spans="1:2" x14ac:dyDescent="0.2">
      <c r="A772" t="s">
        <v>8219</v>
      </c>
      <c r="B772">
        <v>77</v>
      </c>
    </row>
    <row r="773" spans="1:2" x14ac:dyDescent="0.2">
      <c r="A773" t="s">
        <v>8219</v>
      </c>
      <c r="B773">
        <v>49</v>
      </c>
    </row>
    <row r="774" spans="1:2" x14ac:dyDescent="0.2">
      <c r="A774" t="s">
        <v>8219</v>
      </c>
      <c r="B774">
        <v>59</v>
      </c>
    </row>
    <row r="775" spans="1:2" x14ac:dyDescent="0.2">
      <c r="A775" t="s">
        <v>8219</v>
      </c>
      <c r="B775">
        <v>113</v>
      </c>
    </row>
    <row r="776" spans="1:2" x14ac:dyDescent="0.2">
      <c r="A776" t="s">
        <v>8219</v>
      </c>
      <c r="B776">
        <v>34</v>
      </c>
    </row>
    <row r="777" spans="1:2" x14ac:dyDescent="0.2">
      <c r="A777" t="s">
        <v>8219</v>
      </c>
      <c r="B777">
        <v>42</v>
      </c>
    </row>
    <row r="778" spans="1:2" x14ac:dyDescent="0.2">
      <c r="A778" t="s">
        <v>8219</v>
      </c>
      <c r="B778">
        <v>42</v>
      </c>
    </row>
    <row r="779" spans="1:2" x14ac:dyDescent="0.2">
      <c r="A779" t="s">
        <v>8219</v>
      </c>
      <c r="B779">
        <v>49</v>
      </c>
    </row>
    <row r="780" spans="1:2" x14ac:dyDescent="0.2">
      <c r="A780" t="s">
        <v>8219</v>
      </c>
      <c r="B780">
        <v>56</v>
      </c>
    </row>
    <row r="781" spans="1:2" x14ac:dyDescent="0.2">
      <c r="A781" t="s">
        <v>8219</v>
      </c>
      <c r="B781">
        <v>25</v>
      </c>
    </row>
    <row r="782" spans="1:2" x14ac:dyDescent="0.2">
      <c r="A782" t="s">
        <v>8219</v>
      </c>
      <c r="B782">
        <v>52</v>
      </c>
    </row>
    <row r="783" spans="1:2" x14ac:dyDescent="0.2">
      <c r="A783" t="s">
        <v>8219</v>
      </c>
      <c r="B783">
        <v>34</v>
      </c>
    </row>
    <row r="784" spans="1:2" x14ac:dyDescent="0.2">
      <c r="A784" t="s">
        <v>8219</v>
      </c>
      <c r="B784">
        <v>67</v>
      </c>
    </row>
    <row r="785" spans="1:2" x14ac:dyDescent="0.2">
      <c r="A785" t="s">
        <v>8219</v>
      </c>
      <c r="B785">
        <v>70</v>
      </c>
    </row>
    <row r="786" spans="1:2" x14ac:dyDescent="0.2">
      <c r="A786" t="s">
        <v>8219</v>
      </c>
      <c r="B786">
        <v>89</v>
      </c>
    </row>
    <row r="787" spans="1:2" x14ac:dyDescent="0.2">
      <c r="A787" t="s">
        <v>8219</v>
      </c>
      <c r="B787">
        <v>107</v>
      </c>
    </row>
    <row r="788" spans="1:2" x14ac:dyDescent="0.2">
      <c r="A788" t="s">
        <v>8219</v>
      </c>
      <c r="B788">
        <v>159</v>
      </c>
    </row>
    <row r="789" spans="1:2" x14ac:dyDescent="0.2">
      <c r="A789" t="s">
        <v>8219</v>
      </c>
      <c r="B789">
        <v>181</v>
      </c>
    </row>
    <row r="790" spans="1:2" x14ac:dyDescent="0.2">
      <c r="A790" t="s">
        <v>8219</v>
      </c>
      <c r="B790">
        <v>131</v>
      </c>
    </row>
    <row r="791" spans="1:2" x14ac:dyDescent="0.2">
      <c r="A791" t="s">
        <v>8219</v>
      </c>
      <c r="B791">
        <v>125</v>
      </c>
    </row>
    <row r="792" spans="1:2" x14ac:dyDescent="0.2">
      <c r="A792" t="s">
        <v>8219</v>
      </c>
      <c r="B792">
        <v>61</v>
      </c>
    </row>
    <row r="793" spans="1:2" x14ac:dyDescent="0.2">
      <c r="A793" t="s">
        <v>8219</v>
      </c>
      <c r="B793">
        <v>90</v>
      </c>
    </row>
    <row r="794" spans="1:2" x14ac:dyDescent="0.2">
      <c r="A794" t="s">
        <v>8219</v>
      </c>
      <c r="B794">
        <v>35</v>
      </c>
    </row>
    <row r="795" spans="1:2" x14ac:dyDescent="0.2">
      <c r="A795" t="s">
        <v>8219</v>
      </c>
      <c r="B795">
        <v>90</v>
      </c>
    </row>
    <row r="796" spans="1:2" x14ac:dyDescent="0.2">
      <c r="A796" t="s">
        <v>8219</v>
      </c>
      <c r="B796">
        <v>4</v>
      </c>
    </row>
    <row r="797" spans="1:2" x14ac:dyDescent="0.2">
      <c r="A797" t="s">
        <v>8219</v>
      </c>
      <c r="B797">
        <v>120</v>
      </c>
    </row>
    <row r="798" spans="1:2" x14ac:dyDescent="0.2">
      <c r="A798" t="s">
        <v>8219</v>
      </c>
      <c r="B798">
        <v>14</v>
      </c>
    </row>
    <row r="799" spans="1:2" x14ac:dyDescent="0.2">
      <c r="A799" t="s">
        <v>8219</v>
      </c>
      <c r="B799">
        <v>27</v>
      </c>
    </row>
    <row r="800" spans="1:2" x14ac:dyDescent="0.2">
      <c r="A800" t="s">
        <v>8219</v>
      </c>
      <c r="B800">
        <v>49</v>
      </c>
    </row>
    <row r="801" spans="1:2" x14ac:dyDescent="0.2">
      <c r="A801" t="s">
        <v>8219</v>
      </c>
      <c r="B801">
        <v>102</v>
      </c>
    </row>
    <row r="802" spans="1:2" x14ac:dyDescent="0.2">
      <c r="A802" t="s">
        <v>8219</v>
      </c>
      <c r="B802">
        <v>3</v>
      </c>
    </row>
    <row r="803" spans="1:2" x14ac:dyDescent="0.2">
      <c r="A803" t="s">
        <v>8219</v>
      </c>
      <c r="B803">
        <v>25</v>
      </c>
    </row>
    <row r="804" spans="1:2" x14ac:dyDescent="0.2">
      <c r="A804" t="s">
        <v>8219</v>
      </c>
      <c r="B804">
        <v>118</v>
      </c>
    </row>
    <row r="805" spans="1:2" x14ac:dyDescent="0.2">
      <c r="A805" t="s">
        <v>8219</v>
      </c>
      <c r="B805">
        <v>57</v>
      </c>
    </row>
    <row r="806" spans="1:2" x14ac:dyDescent="0.2">
      <c r="A806" t="s">
        <v>8219</v>
      </c>
      <c r="B806">
        <v>11</v>
      </c>
    </row>
    <row r="807" spans="1:2" x14ac:dyDescent="0.2">
      <c r="A807" t="s">
        <v>8219</v>
      </c>
      <c r="B807">
        <v>33</v>
      </c>
    </row>
    <row r="808" spans="1:2" x14ac:dyDescent="0.2">
      <c r="A808" t="s">
        <v>8219</v>
      </c>
      <c r="B808">
        <v>40</v>
      </c>
    </row>
    <row r="809" spans="1:2" x14ac:dyDescent="0.2">
      <c r="A809" t="s">
        <v>8219</v>
      </c>
      <c r="B809">
        <v>50</v>
      </c>
    </row>
    <row r="810" spans="1:2" x14ac:dyDescent="0.2">
      <c r="A810" t="s">
        <v>8219</v>
      </c>
      <c r="B810">
        <v>38</v>
      </c>
    </row>
    <row r="811" spans="1:2" x14ac:dyDescent="0.2">
      <c r="A811" t="s">
        <v>8219</v>
      </c>
      <c r="B811">
        <v>96</v>
      </c>
    </row>
    <row r="812" spans="1:2" x14ac:dyDescent="0.2">
      <c r="A812" t="s">
        <v>8219</v>
      </c>
      <c r="B812">
        <v>48</v>
      </c>
    </row>
    <row r="813" spans="1:2" x14ac:dyDescent="0.2">
      <c r="A813" t="s">
        <v>8219</v>
      </c>
      <c r="B813">
        <v>33</v>
      </c>
    </row>
    <row r="814" spans="1:2" x14ac:dyDescent="0.2">
      <c r="A814" t="s">
        <v>8219</v>
      </c>
      <c r="B814">
        <v>226</v>
      </c>
    </row>
    <row r="815" spans="1:2" x14ac:dyDescent="0.2">
      <c r="A815" t="s">
        <v>8219</v>
      </c>
      <c r="B815">
        <v>14</v>
      </c>
    </row>
    <row r="816" spans="1:2" x14ac:dyDescent="0.2">
      <c r="A816" t="s">
        <v>8219</v>
      </c>
      <c r="B816">
        <v>20</v>
      </c>
    </row>
    <row r="817" spans="1:2" x14ac:dyDescent="0.2">
      <c r="A817" t="s">
        <v>8219</v>
      </c>
      <c r="B817">
        <v>25</v>
      </c>
    </row>
    <row r="818" spans="1:2" x14ac:dyDescent="0.2">
      <c r="A818" t="s">
        <v>8219</v>
      </c>
      <c r="B818">
        <v>90</v>
      </c>
    </row>
    <row r="819" spans="1:2" x14ac:dyDescent="0.2">
      <c r="A819" t="s">
        <v>8219</v>
      </c>
      <c r="B819">
        <v>11</v>
      </c>
    </row>
    <row r="820" spans="1:2" x14ac:dyDescent="0.2">
      <c r="A820" t="s">
        <v>8219</v>
      </c>
      <c r="B820">
        <v>55</v>
      </c>
    </row>
    <row r="821" spans="1:2" x14ac:dyDescent="0.2">
      <c r="A821" t="s">
        <v>8219</v>
      </c>
      <c r="B821">
        <v>30</v>
      </c>
    </row>
    <row r="822" spans="1:2" x14ac:dyDescent="0.2">
      <c r="A822" t="s">
        <v>8219</v>
      </c>
      <c r="B822">
        <v>28</v>
      </c>
    </row>
    <row r="823" spans="1:2" x14ac:dyDescent="0.2">
      <c r="A823" t="s">
        <v>8219</v>
      </c>
      <c r="B823">
        <v>45</v>
      </c>
    </row>
    <row r="824" spans="1:2" x14ac:dyDescent="0.2">
      <c r="A824" t="s">
        <v>8219</v>
      </c>
      <c r="B824">
        <v>13</v>
      </c>
    </row>
    <row r="825" spans="1:2" x14ac:dyDescent="0.2">
      <c r="A825" t="s">
        <v>8219</v>
      </c>
      <c r="B825">
        <v>40</v>
      </c>
    </row>
    <row r="826" spans="1:2" x14ac:dyDescent="0.2">
      <c r="A826" t="s">
        <v>8219</v>
      </c>
      <c r="B826">
        <v>21</v>
      </c>
    </row>
    <row r="827" spans="1:2" x14ac:dyDescent="0.2">
      <c r="A827" t="s">
        <v>8219</v>
      </c>
      <c r="B827">
        <v>134</v>
      </c>
    </row>
    <row r="828" spans="1:2" x14ac:dyDescent="0.2">
      <c r="A828" t="s">
        <v>8219</v>
      </c>
      <c r="B828">
        <v>20</v>
      </c>
    </row>
    <row r="829" spans="1:2" x14ac:dyDescent="0.2">
      <c r="A829" t="s">
        <v>8219</v>
      </c>
      <c r="B829">
        <v>19</v>
      </c>
    </row>
    <row r="830" spans="1:2" x14ac:dyDescent="0.2">
      <c r="A830" t="s">
        <v>8219</v>
      </c>
      <c r="B830">
        <v>209</v>
      </c>
    </row>
    <row r="831" spans="1:2" x14ac:dyDescent="0.2">
      <c r="A831" t="s">
        <v>8219</v>
      </c>
      <c r="B831">
        <v>38</v>
      </c>
    </row>
    <row r="832" spans="1:2" x14ac:dyDescent="0.2">
      <c r="A832" t="s">
        <v>8219</v>
      </c>
      <c r="B832">
        <v>24</v>
      </c>
    </row>
    <row r="833" spans="1:2" x14ac:dyDescent="0.2">
      <c r="A833" t="s">
        <v>8219</v>
      </c>
      <c r="B833">
        <v>8</v>
      </c>
    </row>
    <row r="834" spans="1:2" x14ac:dyDescent="0.2">
      <c r="A834" t="s">
        <v>8219</v>
      </c>
      <c r="B834">
        <v>179</v>
      </c>
    </row>
    <row r="835" spans="1:2" x14ac:dyDescent="0.2">
      <c r="A835" t="s">
        <v>8219</v>
      </c>
      <c r="B835">
        <v>26</v>
      </c>
    </row>
    <row r="836" spans="1:2" x14ac:dyDescent="0.2">
      <c r="A836" t="s">
        <v>8219</v>
      </c>
      <c r="B836">
        <v>131</v>
      </c>
    </row>
    <row r="837" spans="1:2" x14ac:dyDescent="0.2">
      <c r="A837" t="s">
        <v>8219</v>
      </c>
      <c r="B837">
        <v>14</v>
      </c>
    </row>
    <row r="838" spans="1:2" x14ac:dyDescent="0.2">
      <c r="A838" t="s">
        <v>8219</v>
      </c>
      <c r="B838">
        <v>174</v>
      </c>
    </row>
    <row r="839" spans="1:2" x14ac:dyDescent="0.2">
      <c r="A839" t="s">
        <v>8219</v>
      </c>
      <c r="B839">
        <v>191</v>
      </c>
    </row>
    <row r="840" spans="1:2" x14ac:dyDescent="0.2">
      <c r="A840" t="s">
        <v>8219</v>
      </c>
      <c r="B840">
        <v>38</v>
      </c>
    </row>
    <row r="841" spans="1:2" x14ac:dyDescent="0.2">
      <c r="A841" t="s">
        <v>8219</v>
      </c>
      <c r="B841">
        <v>22</v>
      </c>
    </row>
    <row r="842" spans="1:2" x14ac:dyDescent="0.2">
      <c r="A842" t="s">
        <v>8219</v>
      </c>
      <c r="B842">
        <v>149</v>
      </c>
    </row>
    <row r="843" spans="1:2" x14ac:dyDescent="0.2">
      <c r="A843" t="s">
        <v>8219</v>
      </c>
      <c r="B843">
        <v>56</v>
      </c>
    </row>
    <row r="844" spans="1:2" x14ac:dyDescent="0.2">
      <c r="A844" t="s">
        <v>8219</v>
      </c>
      <c r="B844">
        <v>19</v>
      </c>
    </row>
    <row r="845" spans="1:2" x14ac:dyDescent="0.2">
      <c r="A845" t="s">
        <v>8219</v>
      </c>
      <c r="B845">
        <v>70</v>
      </c>
    </row>
    <row r="846" spans="1:2" x14ac:dyDescent="0.2">
      <c r="A846" t="s">
        <v>8219</v>
      </c>
      <c r="B846">
        <v>81</v>
      </c>
    </row>
    <row r="847" spans="1:2" x14ac:dyDescent="0.2">
      <c r="A847" t="s">
        <v>8219</v>
      </c>
      <c r="B847">
        <v>32</v>
      </c>
    </row>
    <row r="848" spans="1:2" x14ac:dyDescent="0.2">
      <c r="A848" t="s">
        <v>8219</v>
      </c>
      <c r="B848">
        <v>26</v>
      </c>
    </row>
    <row r="849" spans="1:2" x14ac:dyDescent="0.2">
      <c r="A849" t="s">
        <v>8219</v>
      </c>
      <c r="B849">
        <v>105</v>
      </c>
    </row>
    <row r="850" spans="1:2" x14ac:dyDescent="0.2">
      <c r="A850" t="s">
        <v>8219</v>
      </c>
      <c r="B850">
        <v>29</v>
      </c>
    </row>
    <row r="851" spans="1:2" x14ac:dyDescent="0.2">
      <c r="A851" t="s">
        <v>8219</v>
      </c>
      <c r="B851">
        <v>8</v>
      </c>
    </row>
    <row r="852" spans="1:2" x14ac:dyDescent="0.2">
      <c r="A852" t="s">
        <v>8219</v>
      </c>
      <c r="B852">
        <v>89</v>
      </c>
    </row>
    <row r="853" spans="1:2" x14ac:dyDescent="0.2">
      <c r="A853" t="s">
        <v>8219</v>
      </c>
      <c r="B853">
        <v>44</v>
      </c>
    </row>
    <row r="854" spans="1:2" x14ac:dyDescent="0.2">
      <c r="A854" t="s">
        <v>8219</v>
      </c>
      <c r="B854">
        <v>246</v>
      </c>
    </row>
    <row r="855" spans="1:2" x14ac:dyDescent="0.2">
      <c r="A855" t="s">
        <v>8219</v>
      </c>
      <c r="B855">
        <v>120</v>
      </c>
    </row>
    <row r="856" spans="1:2" x14ac:dyDescent="0.2">
      <c r="A856" t="s">
        <v>8219</v>
      </c>
      <c r="B856">
        <v>26</v>
      </c>
    </row>
    <row r="857" spans="1:2" x14ac:dyDescent="0.2">
      <c r="A857" t="s">
        <v>8219</v>
      </c>
      <c r="B857">
        <v>45</v>
      </c>
    </row>
    <row r="858" spans="1:2" x14ac:dyDescent="0.2">
      <c r="A858" t="s">
        <v>8219</v>
      </c>
      <c r="B858">
        <v>20</v>
      </c>
    </row>
    <row r="859" spans="1:2" x14ac:dyDescent="0.2">
      <c r="A859" t="s">
        <v>8219</v>
      </c>
      <c r="B859">
        <v>47</v>
      </c>
    </row>
    <row r="860" spans="1:2" x14ac:dyDescent="0.2">
      <c r="A860" t="s">
        <v>8219</v>
      </c>
      <c r="B860">
        <v>13</v>
      </c>
    </row>
    <row r="861" spans="1:2" x14ac:dyDescent="0.2">
      <c r="A861" t="s">
        <v>8219</v>
      </c>
      <c r="B861">
        <v>183</v>
      </c>
    </row>
    <row r="862" spans="1:2" x14ac:dyDescent="0.2">
      <c r="A862" t="s">
        <v>8219</v>
      </c>
      <c r="B862">
        <v>21</v>
      </c>
    </row>
    <row r="863" spans="1:2" x14ac:dyDescent="0.2">
      <c r="A863" t="s">
        <v>8219</v>
      </c>
      <c r="B863">
        <v>42</v>
      </c>
    </row>
    <row r="864" spans="1:2" x14ac:dyDescent="0.2">
      <c r="A864" t="s">
        <v>8219</v>
      </c>
      <c r="B864">
        <v>54</v>
      </c>
    </row>
    <row r="865" spans="1:2" x14ac:dyDescent="0.2">
      <c r="A865" t="s">
        <v>8219</v>
      </c>
      <c r="B865">
        <v>38</v>
      </c>
    </row>
    <row r="866" spans="1:2" x14ac:dyDescent="0.2">
      <c r="A866" t="s">
        <v>8219</v>
      </c>
      <c r="B866">
        <v>64</v>
      </c>
    </row>
    <row r="867" spans="1:2" x14ac:dyDescent="0.2">
      <c r="A867" t="s">
        <v>8219</v>
      </c>
      <c r="B867">
        <v>13</v>
      </c>
    </row>
    <row r="868" spans="1:2" x14ac:dyDescent="0.2">
      <c r="A868" t="s">
        <v>8219</v>
      </c>
      <c r="B868">
        <v>33</v>
      </c>
    </row>
    <row r="869" spans="1:2" x14ac:dyDescent="0.2">
      <c r="A869" t="s">
        <v>8219</v>
      </c>
      <c r="B869">
        <v>52</v>
      </c>
    </row>
    <row r="870" spans="1:2" x14ac:dyDescent="0.2">
      <c r="A870" t="s">
        <v>8219</v>
      </c>
      <c r="B870">
        <v>107</v>
      </c>
    </row>
    <row r="871" spans="1:2" x14ac:dyDescent="0.2">
      <c r="A871" t="s">
        <v>8219</v>
      </c>
      <c r="B871">
        <v>11</v>
      </c>
    </row>
    <row r="872" spans="1:2" x14ac:dyDescent="0.2">
      <c r="A872" t="s">
        <v>8219</v>
      </c>
      <c r="B872">
        <v>34</v>
      </c>
    </row>
    <row r="873" spans="1:2" x14ac:dyDescent="0.2">
      <c r="A873" t="s">
        <v>8219</v>
      </c>
      <c r="B873">
        <v>75</v>
      </c>
    </row>
    <row r="874" spans="1:2" x14ac:dyDescent="0.2">
      <c r="A874" t="s">
        <v>8219</v>
      </c>
      <c r="B874">
        <v>26</v>
      </c>
    </row>
    <row r="875" spans="1:2" x14ac:dyDescent="0.2">
      <c r="A875" t="s">
        <v>8219</v>
      </c>
      <c r="B875">
        <v>50</v>
      </c>
    </row>
    <row r="876" spans="1:2" x14ac:dyDescent="0.2">
      <c r="A876" t="s">
        <v>8219</v>
      </c>
      <c r="B876">
        <v>80</v>
      </c>
    </row>
    <row r="877" spans="1:2" x14ac:dyDescent="0.2">
      <c r="A877" t="s">
        <v>8219</v>
      </c>
      <c r="B877">
        <v>110</v>
      </c>
    </row>
    <row r="878" spans="1:2" x14ac:dyDescent="0.2">
      <c r="A878" t="s">
        <v>8219</v>
      </c>
      <c r="B878">
        <v>77</v>
      </c>
    </row>
    <row r="879" spans="1:2" x14ac:dyDescent="0.2">
      <c r="A879" t="s">
        <v>8219</v>
      </c>
      <c r="B879">
        <v>50</v>
      </c>
    </row>
    <row r="880" spans="1:2" x14ac:dyDescent="0.2">
      <c r="A880" t="s">
        <v>8219</v>
      </c>
      <c r="B880">
        <v>145</v>
      </c>
    </row>
    <row r="881" spans="1:2" x14ac:dyDescent="0.2">
      <c r="A881" t="s">
        <v>8219</v>
      </c>
      <c r="B881">
        <v>29</v>
      </c>
    </row>
    <row r="882" spans="1:2" x14ac:dyDescent="0.2">
      <c r="A882" t="s">
        <v>8219</v>
      </c>
      <c r="B882">
        <v>114</v>
      </c>
    </row>
    <row r="883" spans="1:2" x14ac:dyDescent="0.2">
      <c r="A883" t="s">
        <v>8219</v>
      </c>
      <c r="B883">
        <v>96</v>
      </c>
    </row>
    <row r="884" spans="1:2" x14ac:dyDescent="0.2">
      <c r="A884" t="s">
        <v>8219</v>
      </c>
      <c r="B884">
        <v>31</v>
      </c>
    </row>
    <row r="885" spans="1:2" x14ac:dyDescent="0.2">
      <c r="A885" t="s">
        <v>8219</v>
      </c>
      <c r="B885">
        <v>4883</v>
      </c>
    </row>
    <row r="886" spans="1:2" x14ac:dyDescent="0.2">
      <c r="A886" t="s">
        <v>8219</v>
      </c>
      <c r="B886">
        <v>95</v>
      </c>
    </row>
    <row r="887" spans="1:2" x14ac:dyDescent="0.2">
      <c r="A887" t="s">
        <v>8219</v>
      </c>
      <c r="B887">
        <v>2478</v>
      </c>
    </row>
    <row r="888" spans="1:2" x14ac:dyDescent="0.2">
      <c r="A888" t="s">
        <v>8219</v>
      </c>
      <c r="B888">
        <v>1789</v>
      </c>
    </row>
    <row r="889" spans="1:2" x14ac:dyDescent="0.2">
      <c r="A889" t="s">
        <v>8219</v>
      </c>
      <c r="B889">
        <v>680</v>
      </c>
    </row>
    <row r="890" spans="1:2" x14ac:dyDescent="0.2">
      <c r="A890" t="s">
        <v>8219</v>
      </c>
      <c r="B890">
        <v>70</v>
      </c>
    </row>
    <row r="891" spans="1:2" x14ac:dyDescent="0.2">
      <c r="A891" t="s">
        <v>8219</v>
      </c>
      <c r="B891">
        <v>23</v>
      </c>
    </row>
    <row r="892" spans="1:2" x14ac:dyDescent="0.2">
      <c r="A892" t="s">
        <v>8219</v>
      </c>
      <c r="B892">
        <v>4245</v>
      </c>
    </row>
    <row r="893" spans="1:2" x14ac:dyDescent="0.2">
      <c r="A893" t="s">
        <v>8219</v>
      </c>
      <c r="B893">
        <v>943</v>
      </c>
    </row>
    <row r="894" spans="1:2" x14ac:dyDescent="0.2">
      <c r="A894" t="s">
        <v>8219</v>
      </c>
      <c r="B894">
        <v>1876</v>
      </c>
    </row>
    <row r="895" spans="1:2" x14ac:dyDescent="0.2">
      <c r="A895" t="s">
        <v>8219</v>
      </c>
      <c r="B895">
        <v>834</v>
      </c>
    </row>
    <row r="896" spans="1:2" x14ac:dyDescent="0.2">
      <c r="A896" t="s">
        <v>8219</v>
      </c>
      <c r="B896">
        <v>682</v>
      </c>
    </row>
    <row r="897" spans="1:2" x14ac:dyDescent="0.2">
      <c r="A897" t="s">
        <v>8219</v>
      </c>
      <c r="B897">
        <v>147</v>
      </c>
    </row>
    <row r="898" spans="1:2" x14ac:dyDescent="0.2">
      <c r="A898" t="s">
        <v>8219</v>
      </c>
      <c r="B898">
        <v>415</v>
      </c>
    </row>
    <row r="899" spans="1:2" x14ac:dyDescent="0.2">
      <c r="A899" t="s">
        <v>8219</v>
      </c>
      <c r="B899">
        <v>290</v>
      </c>
    </row>
    <row r="900" spans="1:2" x14ac:dyDescent="0.2">
      <c r="A900" t="s">
        <v>8219</v>
      </c>
      <c r="B900">
        <v>365</v>
      </c>
    </row>
    <row r="901" spans="1:2" x14ac:dyDescent="0.2">
      <c r="A901" t="s">
        <v>8219</v>
      </c>
      <c r="B901">
        <v>660</v>
      </c>
    </row>
    <row r="902" spans="1:2" x14ac:dyDescent="0.2">
      <c r="A902" t="s">
        <v>8219</v>
      </c>
      <c r="B902">
        <v>1356</v>
      </c>
    </row>
    <row r="903" spans="1:2" x14ac:dyDescent="0.2">
      <c r="A903" t="s">
        <v>8219</v>
      </c>
      <c r="B903">
        <v>424</v>
      </c>
    </row>
    <row r="904" spans="1:2" x14ac:dyDescent="0.2">
      <c r="A904" t="s">
        <v>8219</v>
      </c>
      <c r="B904">
        <v>33</v>
      </c>
    </row>
    <row r="905" spans="1:2" x14ac:dyDescent="0.2">
      <c r="A905" t="s">
        <v>8219</v>
      </c>
      <c r="B905">
        <v>1633</v>
      </c>
    </row>
    <row r="906" spans="1:2" x14ac:dyDescent="0.2">
      <c r="A906" t="s">
        <v>8219</v>
      </c>
      <c r="B906">
        <v>306</v>
      </c>
    </row>
    <row r="907" spans="1:2" x14ac:dyDescent="0.2">
      <c r="A907" t="s">
        <v>8219</v>
      </c>
      <c r="B907">
        <v>205</v>
      </c>
    </row>
    <row r="908" spans="1:2" x14ac:dyDescent="0.2">
      <c r="A908" t="s">
        <v>8219</v>
      </c>
      <c r="B908">
        <v>1281</v>
      </c>
    </row>
    <row r="909" spans="1:2" x14ac:dyDescent="0.2">
      <c r="A909" t="s">
        <v>8219</v>
      </c>
      <c r="B909">
        <v>103</v>
      </c>
    </row>
    <row r="910" spans="1:2" x14ac:dyDescent="0.2">
      <c r="A910" t="s">
        <v>8219</v>
      </c>
      <c r="B910">
        <v>1513</v>
      </c>
    </row>
    <row r="911" spans="1:2" x14ac:dyDescent="0.2">
      <c r="A911" t="s">
        <v>8219</v>
      </c>
      <c r="B911">
        <v>405</v>
      </c>
    </row>
    <row r="912" spans="1:2" x14ac:dyDescent="0.2">
      <c r="A912" t="s">
        <v>8219</v>
      </c>
      <c r="B912">
        <v>510</v>
      </c>
    </row>
    <row r="913" spans="1:2" x14ac:dyDescent="0.2">
      <c r="A913" t="s">
        <v>8219</v>
      </c>
      <c r="B913">
        <v>1887</v>
      </c>
    </row>
    <row r="914" spans="1:2" x14ac:dyDescent="0.2">
      <c r="A914" t="s">
        <v>8219</v>
      </c>
      <c r="B914">
        <v>701</v>
      </c>
    </row>
    <row r="915" spans="1:2" x14ac:dyDescent="0.2">
      <c r="A915" t="s">
        <v>8219</v>
      </c>
      <c r="B915">
        <v>3863</v>
      </c>
    </row>
    <row r="916" spans="1:2" x14ac:dyDescent="0.2">
      <c r="A916" t="s">
        <v>8219</v>
      </c>
      <c r="B916">
        <v>238</v>
      </c>
    </row>
    <row r="917" spans="1:2" x14ac:dyDescent="0.2">
      <c r="A917" t="s">
        <v>8219</v>
      </c>
      <c r="B917">
        <v>2051</v>
      </c>
    </row>
    <row r="918" spans="1:2" x14ac:dyDescent="0.2">
      <c r="A918" t="s">
        <v>8219</v>
      </c>
      <c r="B918">
        <v>402</v>
      </c>
    </row>
    <row r="919" spans="1:2" x14ac:dyDescent="0.2">
      <c r="A919" t="s">
        <v>8219</v>
      </c>
      <c r="B919">
        <v>253</v>
      </c>
    </row>
    <row r="920" spans="1:2" x14ac:dyDescent="0.2">
      <c r="A920" t="s">
        <v>8219</v>
      </c>
      <c r="B920">
        <v>473</v>
      </c>
    </row>
    <row r="921" spans="1:2" x14ac:dyDescent="0.2">
      <c r="A921" t="s">
        <v>8219</v>
      </c>
      <c r="B921">
        <v>821</v>
      </c>
    </row>
    <row r="922" spans="1:2" x14ac:dyDescent="0.2">
      <c r="A922" t="s">
        <v>8219</v>
      </c>
      <c r="B922">
        <v>388</v>
      </c>
    </row>
    <row r="923" spans="1:2" x14ac:dyDescent="0.2">
      <c r="A923" t="s">
        <v>8219</v>
      </c>
      <c r="B923">
        <v>813</v>
      </c>
    </row>
    <row r="924" spans="1:2" x14ac:dyDescent="0.2">
      <c r="A924" t="s">
        <v>8219</v>
      </c>
      <c r="B924">
        <v>1945</v>
      </c>
    </row>
    <row r="925" spans="1:2" x14ac:dyDescent="0.2">
      <c r="A925" t="s">
        <v>8219</v>
      </c>
      <c r="B925">
        <v>1637</v>
      </c>
    </row>
    <row r="926" spans="1:2" x14ac:dyDescent="0.2">
      <c r="A926" t="s">
        <v>8219</v>
      </c>
      <c r="B926">
        <v>1375</v>
      </c>
    </row>
    <row r="927" spans="1:2" x14ac:dyDescent="0.2">
      <c r="A927" t="s">
        <v>8219</v>
      </c>
      <c r="B927">
        <v>17</v>
      </c>
    </row>
    <row r="928" spans="1:2" x14ac:dyDescent="0.2">
      <c r="A928" t="s">
        <v>8219</v>
      </c>
      <c r="B928">
        <v>354</v>
      </c>
    </row>
    <row r="929" spans="1:2" x14ac:dyDescent="0.2">
      <c r="A929" t="s">
        <v>8219</v>
      </c>
      <c r="B929">
        <v>191</v>
      </c>
    </row>
    <row r="930" spans="1:2" x14ac:dyDescent="0.2">
      <c r="A930" t="s">
        <v>8219</v>
      </c>
      <c r="B930">
        <v>303</v>
      </c>
    </row>
    <row r="931" spans="1:2" x14ac:dyDescent="0.2">
      <c r="A931" t="s">
        <v>8219</v>
      </c>
      <c r="B931">
        <v>137</v>
      </c>
    </row>
    <row r="932" spans="1:2" x14ac:dyDescent="0.2">
      <c r="A932" t="s">
        <v>8219</v>
      </c>
      <c r="B932">
        <v>41</v>
      </c>
    </row>
    <row r="933" spans="1:2" x14ac:dyDescent="0.2">
      <c r="A933" t="s">
        <v>8219</v>
      </c>
      <c r="B933">
        <v>398</v>
      </c>
    </row>
    <row r="934" spans="1:2" x14ac:dyDescent="0.2">
      <c r="A934" t="s">
        <v>8219</v>
      </c>
      <c r="B934">
        <v>1737</v>
      </c>
    </row>
    <row r="935" spans="1:2" x14ac:dyDescent="0.2">
      <c r="A935" t="s">
        <v>8219</v>
      </c>
      <c r="B935">
        <v>971</v>
      </c>
    </row>
    <row r="936" spans="1:2" x14ac:dyDescent="0.2">
      <c r="A936" t="s">
        <v>8219</v>
      </c>
      <c r="B936">
        <v>183</v>
      </c>
    </row>
    <row r="937" spans="1:2" x14ac:dyDescent="0.2">
      <c r="A937" t="s">
        <v>8219</v>
      </c>
      <c r="B937">
        <v>4562</v>
      </c>
    </row>
    <row r="938" spans="1:2" x14ac:dyDescent="0.2">
      <c r="A938" t="s">
        <v>8219</v>
      </c>
      <c r="B938">
        <v>26457</v>
      </c>
    </row>
    <row r="939" spans="1:2" x14ac:dyDescent="0.2">
      <c r="A939" t="s">
        <v>8219</v>
      </c>
      <c r="B939">
        <v>162</v>
      </c>
    </row>
    <row r="940" spans="1:2" x14ac:dyDescent="0.2">
      <c r="A940" t="s">
        <v>8219</v>
      </c>
      <c r="B940">
        <v>479</v>
      </c>
    </row>
    <row r="941" spans="1:2" x14ac:dyDescent="0.2">
      <c r="A941" t="s">
        <v>8219</v>
      </c>
      <c r="B941">
        <v>426</v>
      </c>
    </row>
    <row r="942" spans="1:2" x14ac:dyDescent="0.2">
      <c r="A942" t="s">
        <v>8219</v>
      </c>
      <c r="B942">
        <v>450</v>
      </c>
    </row>
    <row r="943" spans="1:2" x14ac:dyDescent="0.2">
      <c r="A943" t="s">
        <v>8219</v>
      </c>
      <c r="B943">
        <v>1780</v>
      </c>
    </row>
    <row r="944" spans="1:2" x14ac:dyDescent="0.2">
      <c r="A944" t="s">
        <v>8219</v>
      </c>
      <c r="B944">
        <v>122</v>
      </c>
    </row>
    <row r="945" spans="1:2" x14ac:dyDescent="0.2">
      <c r="A945" t="s">
        <v>8219</v>
      </c>
      <c r="B945">
        <v>95</v>
      </c>
    </row>
    <row r="946" spans="1:2" x14ac:dyDescent="0.2">
      <c r="A946" t="s">
        <v>8219</v>
      </c>
      <c r="B946">
        <v>325</v>
      </c>
    </row>
    <row r="947" spans="1:2" x14ac:dyDescent="0.2">
      <c r="A947" t="s">
        <v>8219</v>
      </c>
      <c r="B947">
        <v>353</v>
      </c>
    </row>
    <row r="948" spans="1:2" x14ac:dyDescent="0.2">
      <c r="A948" t="s">
        <v>8219</v>
      </c>
      <c r="B948">
        <v>105</v>
      </c>
    </row>
    <row r="949" spans="1:2" x14ac:dyDescent="0.2">
      <c r="A949" t="s">
        <v>8219</v>
      </c>
      <c r="B949">
        <v>729</v>
      </c>
    </row>
    <row r="950" spans="1:2" x14ac:dyDescent="0.2">
      <c r="A950" t="s">
        <v>8219</v>
      </c>
      <c r="B950">
        <v>454</v>
      </c>
    </row>
    <row r="951" spans="1:2" x14ac:dyDescent="0.2">
      <c r="A951" t="s">
        <v>8219</v>
      </c>
      <c r="B951">
        <v>539</v>
      </c>
    </row>
    <row r="952" spans="1:2" x14ac:dyDescent="0.2">
      <c r="A952" t="s">
        <v>8219</v>
      </c>
      <c r="B952">
        <v>79</v>
      </c>
    </row>
    <row r="953" spans="1:2" x14ac:dyDescent="0.2">
      <c r="A953" t="s">
        <v>8219</v>
      </c>
      <c r="B953">
        <v>94</v>
      </c>
    </row>
    <row r="954" spans="1:2" x14ac:dyDescent="0.2">
      <c r="A954" t="s">
        <v>8219</v>
      </c>
      <c r="B954">
        <v>625</v>
      </c>
    </row>
    <row r="955" spans="1:2" x14ac:dyDescent="0.2">
      <c r="A955" t="s">
        <v>8219</v>
      </c>
      <c r="B955">
        <v>508</v>
      </c>
    </row>
    <row r="956" spans="1:2" x14ac:dyDescent="0.2">
      <c r="A956" t="s">
        <v>8219</v>
      </c>
      <c r="B956">
        <v>531</v>
      </c>
    </row>
    <row r="957" spans="1:2" x14ac:dyDescent="0.2">
      <c r="A957" t="s">
        <v>8219</v>
      </c>
      <c r="B957">
        <v>158</v>
      </c>
    </row>
    <row r="958" spans="1:2" x14ac:dyDescent="0.2">
      <c r="A958" t="s">
        <v>8219</v>
      </c>
      <c r="B958">
        <v>508</v>
      </c>
    </row>
    <row r="959" spans="1:2" x14ac:dyDescent="0.2">
      <c r="A959" t="s">
        <v>8219</v>
      </c>
      <c r="B959">
        <v>644</v>
      </c>
    </row>
    <row r="960" spans="1:2" x14ac:dyDescent="0.2">
      <c r="A960" t="s">
        <v>8219</v>
      </c>
      <c r="B960">
        <v>848</v>
      </c>
    </row>
    <row r="961" spans="1:2" x14ac:dyDescent="0.2">
      <c r="A961" t="s">
        <v>8219</v>
      </c>
      <c r="B961">
        <v>429</v>
      </c>
    </row>
    <row r="962" spans="1:2" x14ac:dyDescent="0.2">
      <c r="A962" t="s">
        <v>8219</v>
      </c>
      <c r="B962">
        <v>204</v>
      </c>
    </row>
    <row r="963" spans="1:2" x14ac:dyDescent="0.2">
      <c r="A963" t="s">
        <v>8219</v>
      </c>
      <c r="B963">
        <v>379</v>
      </c>
    </row>
    <row r="964" spans="1:2" x14ac:dyDescent="0.2">
      <c r="A964" t="s">
        <v>8219</v>
      </c>
      <c r="B964">
        <v>271</v>
      </c>
    </row>
    <row r="965" spans="1:2" x14ac:dyDescent="0.2">
      <c r="A965" t="s">
        <v>8219</v>
      </c>
      <c r="B965">
        <v>120</v>
      </c>
    </row>
    <row r="966" spans="1:2" x14ac:dyDescent="0.2">
      <c r="A966" t="s">
        <v>8219</v>
      </c>
      <c r="B966">
        <v>140</v>
      </c>
    </row>
    <row r="967" spans="1:2" x14ac:dyDescent="0.2">
      <c r="A967" t="s">
        <v>8219</v>
      </c>
      <c r="B967">
        <v>193</v>
      </c>
    </row>
    <row r="968" spans="1:2" x14ac:dyDescent="0.2">
      <c r="A968" t="s">
        <v>8219</v>
      </c>
      <c r="B968">
        <v>180</v>
      </c>
    </row>
    <row r="969" spans="1:2" x14ac:dyDescent="0.2">
      <c r="A969" t="s">
        <v>8219</v>
      </c>
      <c r="B969">
        <v>263</v>
      </c>
    </row>
    <row r="970" spans="1:2" x14ac:dyDescent="0.2">
      <c r="A970" t="s">
        <v>8219</v>
      </c>
      <c r="B970">
        <v>217</v>
      </c>
    </row>
    <row r="971" spans="1:2" x14ac:dyDescent="0.2">
      <c r="A971" t="s">
        <v>8219</v>
      </c>
      <c r="B971">
        <v>443</v>
      </c>
    </row>
    <row r="972" spans="1:2" x14ac:dyDescent="0.2">
      <c r="A972" t="s">
        <v>8219</v>
      </c>
      <c r="B972">
        <v>1373</v>
      </c>
    </row>
    <row r="973" spans="1:2" x14ac:dyDescent="0.2">
      <c r="A973" t="s">
        <v>8219</v>
      </c>
      <c r="B973">
        <v>742</v>
      </c>
    </row>
    <row r="974" spans="1:2" x14ac:dyDescent="0.2">
      <c r="A974" t="s">
        <v>8219</v>
      </c>
      <c r="B974">
        <v>170</v>
      </c>
    </row>
    <row r="975" spans="1:2" x14ac:dyDescent="0.2">
      <c r="A975" t="s">
        <v>8219</v>
      </c>
      <c r="B975">
        <v>242</v>
      </c>
    </row>
    <row r="976" spans="1:2" x14ac:dyDescent="0.2">
      <c r="A976" t="s">
        <v>8219</v>
      </c>
      <c r="B976">
        <v>541</v>
      </c>
    </row>
    <row r="977" spans="1:2" x14ac:dyDescent="0.2">
      <c r="A977" t="s">
        <v>8219</v>
      </c>
      <c r="B977">
        <v>121</v>
      </c>
    </row>
    <row r="978" spans="1:2" x14ac:dyDescent="0.2">
      <c r="A978" t="s">
        <v>8219</v>
      </c>
      <c r="B978">
        <v>621</v>
      </c>
    </row>
    <row r="979" spans="1:2" x14ac:dyDescent="0.2">
      <c r="A979" t="s">
        <v>8219</v>
      </c>
      <c r="B979">
        <v>101</v>
      </c>
    </row>
    <row r="980" spans="1:2" x14ac:dyDescent="0.2">
      <c r="A980" t="s">
        <v>8219</v>
      </c>
      <c r="B980">
        <v>554</v>
      </c>
    </row>
    <row r="981" spans="1:2" x14ac:dyDescent="0.2">
      <c r="A981" t="s">
        <v>8219</v>
      </c>
      <c r="B981">
        <v>666</v>
      </c>
    </row>
    <row r="982" spans="1:2" x14ac:dyDescent="0.2">
      <c r="A982" t="s">
        <v>8219</v>
      </c>
      <c r="B982">
        <v>410</v>
      </c>
    </row>
    <row r="983" spans="1:2" x14ac:dyDescent="0.2">
      <c r="A983" t="s">
        <v>8219</v>
      </c>
      <c r="B983">
        <v>375</v>
      </c>
    </row>
    <row r="984" spans="1:2" x14ac:dyDescent="0.2">
      <c r="A984" t="s">
        <v>8219</v>
      </c>
      <c r="B984">
        <v>1364</v>
      </c>
    </row>
    <row r="985" spans="1:2" x14ac:dyDescent="0.2">
      <c r="A985" t="s">
        <v>8219</v>
      </c>
      <c r="B985">
        <v>35</v>
      </c>
    </row>
    <row r="986" spans="1:2" x14ac:dyDescent="0.2">
      <c r="A986" t="s">
        <v>8219</v>
      </c>
      <c r="B986">
        <v>203</v>
      </c>
    </row>
    <row r="987" spans="1:2" x14ac:dyDescent="0.2">
      <c r="A987" t="s">
        <v>8219</v>
      </c>
      <c r="B987">
        <v>49</v>
      </c>
    </row>
    <row r="988" spans="1:2" x14ac:dyDescent="0.2">
      <c r="A988" t="s">
        <v>8219</v>
      </c>
      <c r="B988">
        <v>5812</v>
      </c>
    </row>
    <row r="989" spans="1:2" x14ac:dyDescent="0.2">
      <c r="A989" t="s">
        <v>8219</v>
      </c>
      <c r="B989">
        <v>1556</v>
      </c>
    </row>
    <row r="990" spans="1:2" x14ac:dyDescent="0.2">
      <c r="A990" t="s">
        <v>8219</v>
      </c>
      <c r="B990">
        <v>65</v>
      </c>
    </row>
    <row r="991" spans="1:2" x14ac:dyDescent="0.2">
      <c r="A991" t="s">
        <v>8219</v>
      </c>
      <c r="B991">
        <v>10</v>
      </c>
    </row>
    <row r="992" spans="1:2" x14ac:dyDescent="0.2">
      <c r="A992" t="s">
        <v>8219</v>
      </c>
      <c r="B992">
        <v>76</v>
      </c>
    </row>
    <row r="993" spans="1:2" x14ac:dyDescent="0.2">
      <c r="A993" t="s">
        <v>8219</v>
      </c>
      <c r="B993">
        <v>263</v>
      </c>
    </row>
    <row r="994" spans="1:2" x14ac:dyDescent="0.2">
      <c r="A994" t="s">
        <v>8219</v>
      </c>
      <c r="B994">
        <v>1530</v>
      </c>
    </row>
    <row r="995" spans="1:2" x14ac:dyDescent="0.2">
      <c r="A995" t="s">
        <v>8219</v>
      </c>
      <c r="B995">
        <v>278</v>
      </c>
    </row>
    <row r="996" spans="1:2" x14ac:dyDescent="0.2">
      <c r="A996" t="s">
        <v>8219</v>
      </c>
      <c r="B996">
        <v>350</v>
      </c>
    </row>
    <row r="997" spans="1:2" x14ac:dyDescent="0.2">
      <c r="A997" t="s">
        <v>8219</v>
      </c>
      <c r="B997">
        <v>470</v>
      </c>
    </row>
    <row r="998" spans="1:2" x14ac:dyDescent="0.2">
      <c r="A998" t="s">
        <v>8219</v>
      </c>
      <c r="B998">
        <v>3</v>
      </c>
    </row>
    <row r="999" spans="1:2" x14ac:dyDescent="0.2">
      <c r="A999" t="s">
        <v>8219</v>
      </c>
      <c r="B999">
        <v>8200</v>
      </c>
    </row>
    <row r="1000" spans="1:2" x14ac:dyDescent="0.2">
      <c r="A1000" t="s">
        <v>8219</v>
      </c>
      <c r="B1000">
        <v>8359</v>
      </c>
    </row>
    <row r="1001" spans="1:2" x14ac:dyDescent="0.2">
      <c r="A1001" t="s">
        <v>8219</v>
      </c>
      <c r="B1001">
        <v>188</v>
      </c>
    </row>
    <row r="1002" spans="1:2" x14ac:dyDescent="0.2">
      <c r="A1002" t="s">
        <v>8219</v>
      </c>
      <c r="B1002">
        <v>48</v>
      </c>
    </row>
    <row r="1003" spans="1:2" x14ac:dyDescent="0.2">
      <c r="A1003" t="s">
        <v>8219</v>
      </c>
      <c r="B1003">
        <v>607</v>
      </c>
    </row>
    <row r="1004" spans="1:2" x14ac:dyDescent="0.2">
      <c r="A1004" t="s">
        <v>8219</v>
      </c>
      <c r="B1004">
        <v>50</v>
      </c>
    </row>
    <row r="1005" spans="1:2" x14ac:dyDescent="0.2">
      <c r="A1005" t="s">
        <v>8219</v>
      </c>
      <c r="B1005">
        <v>55</v>
      </c>
    </row>
    <row r="1006" spans="1:2" x14ac:dyDescent="0.2">
      <c r="A1006" t="s">
        <v>8219</v>
      </c>
      <c r="B1006">
        <v>38</v>
      </c>
    </row>
    <row r="1007" spans="1:2" x14ac:dyDescent="0.2">
      <c r="A1007" t="s">
        <v>8219</v>
      </c>
      <c r="B1007">
        <v>25</v>
      </c>
    </row>
    <row r="1008" spans="1:2" x14ac:dyDescent="0.2">
      <c r="A1008" t="s">
        <v>8219</v>
      </c>
      <c r="B1008">
        <v>46</v>
      </c>
    </row>
    <row r="1009" spans="1:2" x14ac:dyDescent="0.2">
      <c r="A1009" t="s">
        <v>8219</v>
      </c>
      <c r="B1009">
        <v>83</v>
      </c>
    </row>
    <row r="1010" spans="1:2" x14ac:dyDescent="0.2">
      <c r="A1010" t="s">
        <v>8219</v>
      </c>
      <c r="B1010">
        <v>35</v>
      </c>
    </row>
    <row r="1011" spans="1:2" x14ac:dyDescent="0.2">
      <c r="A1011" t="s">
        <v>8219</v>
      </c>
      <c r="B1011">
        <v>25</v>
      </c>
    </row>
    <row r="1012" spans="1:2" x14ac:dyDescent="0.2">
      <c r="A1012" t="s">
        <v>8219</v>
      </c>
      <c r="B1012">
        <v>75</v>
      </c>
    </row>
    <row r="1013" spans="1:2" x14ac:dyDescent="0.2">
      <c r="A1013" t="s">
        <v>8219</v>
      </c>
      <c r="B1013">
        <v>62</v>
      </c>
    </row>
    <row r="1014" spans="1:2" x14ac:dyDescent="0.2">
      <c r="A1014" t="s">
        <v>8219</v>
      </c>
      <c r="B1014">
        <v>160</v>
      </c>
    </row>
    <row r="1015" spans="1:2" x14ac:dyDescent="0.2">
      <c r="A1015" t="s">
        <v>8219</v>
      </c>
      <c r="B1015">
        <v>246</v>
      </c>
    </row>
    <row r="1016" spans="1:2" x14ac:dyDescent="0.2">
      <c r="A1016" t="s">
        <v>8219</v>
      </c>
      <c r="B1016">
        <v>55</v>
      </c>
    </row>
    <row r="1017" spans="1:2" x14ac:dyDescent="0.2">
      <c r="A1017" t="s">
        <v>8219</v>
      </c>
      <c r="B1017">
        <v>23</v>
      </c>
    </row>
    <row r="1018" spans="1:2" x14ac:dyDescent="0.2">
      <c r="A1018" t="s">
        <v>8219</v>
      </c>
      <c r="B1018">
        <v>72</v>
      </c>
    </row>
    <row r="1019" spans="1:2" x14ac:dyDescent="0.2">
      <c r="A1019" t="s">
        <v>8219</v>
      </c>
      <c r="B1019">
        <v>22</v>
      </c>
    </row>
    <row r="1020" spans="1:2" x14ac:dyDescent="0.2">
      <c r="A1020" t="s">
        <v>8219</v>
      </c>
      <c r="B1020">
        <v>14</v>
      </c>
    </row>
    <row r="1021" spans="1:2" x14ac:dyDescent="0.2">
      <c r="A1021" t="s">
        <v>8219</v>
      </c>
      <c r="B1021">
        <v>38</v>
      </c>
    </row>
    <row r="1022" spans="1:2" x14ac:dyDescent="0.2">
      <c r="A1022" t="s">
        <v>8219</v>
      </c>
      <c r="B1022">
        <v>32</v>
      </c>
    </row>
    <row r="1023" spans="1:2" x14ac:dyDescent="0.2">
      <c r="A1023" t="s">
        <v>8219</v>
      </c>
      <c r="B1023">
        <v>63</v>
      </c>
    </row>
    <row r="1024" spans="1:2" x14ac:dyDescent="0.2">
      <c r="A1024" t="s">
        <v>8219</v>
      </c>
      <c r="B1024">
        <v>27</v>
      </c>
    </row>
    <row r="1025" spans="1:2" x14ac:dyDescent="0.2">
      <c r="A1025" t="s">
        <v>8219</v>
      </c>
      <c r="B1025">
        <v>44</v>
      </c>
    </row>
    <row r="1026" spans="1:2" x14ac:dyDescent="0.2">
      <c r="A1026" t="s">
        <v>8219</v>
      </c>
      <c r="B1026">
        <v>38</v>
      </c>
    </row>
    <row r="1027" spans="1:2" x14ac:dyDescent="0.2">
      <c r="A1027" t="s">
        <v>8219</v>
      </c>
      <c r="B1027">
        <v>115</v>
      </c>
    </row>
    <row r="1028" spans="1:2" x14ac:dyDescent="0.2">
      <c r="A1028" t="s">
        <v>8219</v>
      </c>
      <c r="B1028">
        <v>37</v>
      </c>
    </row>
    <row r="1029" spans="1:2" x14ac:dyDescent="0.2">
      <c r="A1029" t="s">
        <v>8219</v>
      </c>
      <c r="B1029">
        <v>99</v>
      </c>
    </row>
    <row r="1030" spans="1:2" x14ac:dyDescent="0.2">
      <c r="A1030" t="s">
        <v>8219</v>
      </c>
      <c r="B1030">
        <v>44</v>
      </c>
    </row>
    <row r="1031" spans="1:2" x14ac:dyDescent="0.2">
      <c r="A1031" t="s">
        <v>8219</v>
      </c>
      <c r="B1031">
        <v>58</v>
      </c>
    </row>
    <row r="1032" spans="1:2" x14ac:dyDescent="0.2">
      <c r="A1032" t="s">
        <v>8219</v>
      </c>
      <c r="B1032">
        <v>191</v>
      </c>
    </row>
    <row r="1033" spans="1:2" x14ac:dyDescent="0.2">
      <c r="A1033" t="s">
        <v>8219</v>
      </c>
      <c r="B1033">
        <v>40</v>
      </c>
    </row>
    <row r="1034" spans="1:2" x14ac:dyDescent="0.2">
      <c r="A1034" t="s">
        <v>8219</v>
      </c>
      <c r="B1034">
        <v>38</v>
      </c>
    </row>
    <row r="1035" spans="1:2" x14ac:dyDescent="0.2">
      <c r="A1035" t="s">
        <v>8219</v>
      </c>
      <c r="B1035">
        <v>39</v>
      </c>
    </row>
    <row r="1036" spans="1:2" x14ac:dyDescent="0.2">
      <c r="A1036" t="s">
        <v>8219</v>
      </c>
      <c r="B1036">
        <v>11</v>
      </c>
    </row>
    <row r="1037" spans="1:2" x14ac:dyDescent="0.2">
      <c r="A1037" t="s">
        <v>8219</v>
      </c>
      <c r="B1037">
        <v>107</v>
      </c>
    </row>
    <row r="1038" spans="1:2" x14ac:dyDescent="0.2">
      <c r="A1038" t="s">
        <v>8219</v>
      </c>
      <c r="B1038">
        <v>147</v>
      </c>
    </row>
    <row r="1039" spans="1:2" x14ac:dyDescent="0.2">
      <c r="A1039" t="s">
        <v>8219</v>
      </c>
      <c r="B1039">
        <v>36</v>
      </c>
    </row>
    <row r="1040" spans="1:2" x14ac:dyDescent="0.2">
      <c r="A1040" t="s">
        <v>8219</v>
      </c>
      <c r="B1040">
        <v>92</v>
      </c>
    </row>
    <row r="1041" spans="1:2" x14ac:dyDescent="0.2">
      <c r="A1041" t="s">
        <v>8219</v>
      </c>
      <c r="B1041">
        <v>35</v>
      </c>
    </row>
    <row r="1042" spans="1:2" x14ac:dyDescent="0.2">
      <c r="A1042" t="s">
        <v>8219</v>
      </c>
      <c r="B1042">
        <v>17</v>
      </c>
    </row>
    <row r="1043" spans="1:2" x14ac:dyDescent="0.2">
      <c r="A1043" t="s">
        <v>8219</v>
      </c>
      <c r="B1043">
        <v>22</v>
      </c>
    </row>
    <row r="1044" spans="1:2" x14ac:dyDescent="0.2">
      <c r="A1044" t="s">
        <v>8219</v>
      </c>
      <c r="B1044">
        <v>69</v>
      </c>
    </row>
    <row r="1045" spans="1:2" x14ac:dyDescent="0.2">
      <c r="A1045" t="s">
        <v>8219</v>
      </c>
      <c r="B1045">
        <v>13</v>
      </c>
    </row>
    <row r="1046" spans="1:2" x14ac:dyDescent="0.2">
      <c r="A1046" t="s">
        <v>8219</v>
      </c>
      <c r="B1046">
        <v>58</v>
      </c>
    </row>
    <row r="1047" spans="1:2" x14ac:dyDescent="0.2">
      <c r="A1047" t="s">
        <v>8219</v>
      </c>
      <c r="B1047">
        <v>44</v>
      </c>
    </row>
    <row r="1048" spans="1:2" x14ac:dyDescent="0.2">
      <c r="A1048" t="s">
        <v>8219</v>
      </c>
      <c r="B1048">
        <v>83</v>
      </c>
    </row>
    <row r="1049" spans="1:2" x14ac:dyDescent="0.2">
      <c r="A1049" t="s">
        <v>8219</v>
      </c>
      <c r="B1049">
        <v>117</v>
      </c>
    </row>
    <row r="1050" spans="1:2" x14ac:dyDescent="0.2">
      <c r="A1050" t="s">
        <v>8219</v>
      </c>
      <c r="B1050">
        <v>32</v>
      </c>
    </row>
    <row r="1051" spans="1:2" x14ac:dyDescent="0.2">
      <c r="A1051" t="s">
        <v>8219</v>
      </c>
      <c r="B1051">
        <v>8</v>
      </c>
    </row>
    <row r="1052" spans="1:2" x14ac:dyDescent="0.2">
      <c r="A1052" t="s">
        <v>8219</v>
      </c>
      <c r="B1052">
        <v>340</v>
      </c>
    </row>
    <row r="1053" spans="1:2" x14ac:dyDescent="0.2">
      <c r="A1053" t="s">
        <v>8219</v>
      </c>
      <c r="B1053">
        <v>7</v>
      </c>
    </row>
    <row r="1054" spans="1:2" x14ac:dyDescent="0.2">
      <c r="A1054" t="s">
        <v>8219</v>
      </c>
      <c r="B1054">
        <v>19</v>
      </c>
    </row>
    <row r="1055" spans="1:2" x14ac:dyDescent="0.2">
      <c r="A1055" t="s">
        <v>8219</v>
      </c>
      <c r="B1055">
        <v>47</v>
      </c>
    </row>
    <row r="1056" spans="1:2" x14ac:dyDescent="0.2">
      <c r="A1056" t="s">
        <v>8219</v>
      </c>
      <c r="B1056">
        <v>13</v>
      </c>
    </row>
    <row r="1057" spans="1:2" x14ac:dyDescent="0.2">
      <c r="A1057" t="s">
        <v>8219</v>
      </c>
      <c r="B1057">
        <v>90</v>
      </c>
    </row>
    <row r="1058" spans="1:2" x14ac:dyDescent="0.2">
      <c r="A1058" t="s">
        <v>8219</v>
      </c>
      <c r="B1058">
        <v>63</v>
      </c>
    </row>
    <row r="1059" spans="1:2" x14ac:dyDescent="0.2">
      <c r="A1059" t="s">
        <v>8219</v>
      </c>
      <c r="B1059">
        <v>26</v>
      </c>
    </row>
    <row r="1060" spans="1:2" x14ac:dyDescent="0.2">
      <c r="A1060" t="s">
        <v>8219</v>
      </c>
      <c r="B1060">
        <v>71</v>
      </c>
    </row>
    <row r="1061" spans="1:2" x14ac:dyDescent="0.2">
      <c r="A1061" t="s">
        <v>8219</v>
      </c>
      <c r="B1061">
        <v>38</v>
      </c>
    </row>
    <row r="1062" spans="1:2" x14ac:dyDescent="0.2">
      <c r="A1062" t="s">
        <v>8219</v>
      </c>
      <c r="B1062">
        <v>859</v>
      </c>
    </row>
    <row r="1063" spans="1:2" x14ac:dyDescent="0.2">
      <c r="A1063" t="s">
        <v>8219</v>
      </c>
      <c r="B1063">
        <v>21</v>
      </c>
    </row>
    <row r="1064" spans="1:2" x14ac:dyDescent="0.2">
      <c r="A1064" t="s">
        <v>8219</v>
      </c>
      <c r="B1064">
        <v>78</v>
      </c>
    </row>
    <row r="1065" spans="1:2" x14ac:dyDescent="0.2">
      <c r="A1065" t="s">
        <v>8219</v>
      </c>
      <c r="B1065">
        <v>53</v>
      </c>
    </row>
    <row r="1066" spans="1:2" x14ac:dyDescent="0.2">
      <c r="A1066" t="s">
        <v>8219</v>
      </c>
      <c r="B1066">
        <v>356</v>
      </c>
    </row>
    <row r="1067" spans="1:2" x14ac:dyDescent="0.2">
      <c r="A1067" t="s">
        <v>8219</v>
      </c>
      <c r="B1067">
        <v>279</v>
      </c>
    </row>
    <row r="1068" spans="1:2" x14ac:dyDescent="0.2">
      <c r="A1068" t="s">
        <v>8219</v>
      </c>
      <c r="B1068">
        <v>266</v>
      </c>
    </row>
    <row r="1069" spans="1:2" x14ac:dyDescent="0.2">
      <c r="A1069" t="s">
        <v>8219</v>
      </c>
      <c r="B1069">
        <v>623</v>
      </c>
    </row>
    <row r="1070" spans="1:2" x14ac:dyDescent="0.2">
      <c r="A1070" t="s">
        <v>8219</v>
      </c>
      <c r="B1070">
        <v>392</v>
      </c>
    </row>
    <row r="1071" spans="1:2" x14ac:dyDescent="0.2">
      <c r="A1071" t="s">
        <v>8219</v>
      </c>
      <c r="B1071">
        <v>3562</v>
      </c>
    </row>
    <row r="1072" spans="1:2" x14ac:dyDescent="0.2">
      <c r="A1072" t="s">
        <v>8219</v>
      </c>
      <c r="B1072">
        <v>514</v>
      </c>
    </row>
    <row r="1073" spans="1:2" x14ac:dyDescent="0.2">
      <c r="A1073" t="s">
        <v>8219</v>
      </c>
      <c r="B1073">
        <v>88</v>
      </c>
    </row>
    <row r="1074" spans="1:2" x14ac:dyDescent="0.2">
      <c r="A1074" t="s">
        <v>8219</v>
      </c>
      <c r="B1074">
        <v>537</v>
      </c>
    </row>
    <row r="1075" spans="1:2" x14ac:dyDescent="0.2">
      <c r="A1075" t="s">
        <v>8219</v>
      </c>
      <c r="B1075">
        <v>25</v>
      </c>
    </row>
    <row r="1076" spans="1:2" x14ac:dyDescent="0.2">
      <c r="A1076" t="s">
        <v>8219</v>
      </c>
      <c r="B1076">
        <v>3238</v>
      </c>
    </row>
    <row r="1077" spans="1:2" x14ac:dyDescent="0.2">
      <c r="A1077" t="s">
        <v>8219</v>
      </c>
      <c r="B1077">
        <v>897</v>
      </c>
    </row>
    <row r="1078" spans="1:2" x14ac:dyDescent="0.2">
      <c r="A1078" t="s">
        <v>8219</v>
      </c>
      <c r="B1078">
        <v>878</v>
      </c>
    </row>
    <row r="1079" spans="1:2" x14ac:dyDescent="0.2">
      <c r="A1079" t="s">
        <v>8219</v>
      </c>
      <c r="B1079">
        <v>115</v>
      </c>
    </row>
    <row r="1080" spans="1:2" x14ac:dyDescent="0.2">
      <c r="A1080" t="s">
        <v>8219</v>
      </c>
      <c r="B1080">
        <v>234</v>
      </c>
    </row>
    <row r="1081" spans="1:2" x14ac:dyDescent="0.2">
      <c r="A1081" t="s">
        <v>8219</v>
      </c>
      <c r="B1081">
        <v>4330</v>
      </c>
    </row>
    <row r="1082" spans="1:2" x14ac:dyDescent="0.2">
      <c r="A1082" t="s">
        <v>8219</v>
      </c>
      <c r="B1082">
        <v>651</v>
      </c>
    </row>
    <row r="1083" spans="1:2" x14ac:dyDescent="0.2">
      <c r="A1083" t="s">
        <v>8219</v>
      </c>
      <c r="B1083">
        <v>251</v>
      </c>
    </row>
    <row r="1084" spans="1:2" x14ac:dyDescent="0.2">
      <c r="A1084" t="s">
        <v>8219</v>
      </c>
      <c r="B1084">
        <v>263</v>
      </c>
    </row>
    <row r="1085" spans="1:2" x14ac:dyDescent="0.2">
      <c r="A1085" t="s">
        <v>8219</v>
      </c>
      <c r="B1085">
        <v>28</v>
      </c>
    </row>
    <row r="1086" spans="1:2" x14ac:dyDescent="0.2">
      <c r="A1086" t="s">
        <v>8219</v>
      </c>
      <c r="B1086">
        <v>721</v>
      </c>
    </row>
    <row r="1087" spans="1:2" x14ac:dyDescent="0.2">
      <c r="A1087" t="s">
        <v>8219</v>
      </c>
      <c r="B1087">
        <v>50</v>
      </c>
    </row>
    <row r="1088" spans="1:2" x14ac:dyDescent="0.2">
      <c r="A1088" t="s">
        <v>8219</v>
      </c>
      <c r="B1088">
        <v>73</v>
      </c>
    </row>
    <row r="1089" spans="1:2" x14ac:dyDescent="0.2">
      <c r="A1089" t="s">
        <v>8219</v>
      </c>
      <c r="B1089">
        <v>27</v>
      </c>
    </row>
    <row r="1090" spans="1:2" x14ac:dyDescent="0.2">
      <c r="A1090" t="s">
        <v>8219</v>
      </c>
      <c r="B1090">
        <v>34</v>
      </c>
    </row>
    <row r="1091" spans="1:2" x14ac:dyDescent="0.2">
      <c r="A1091" t="s">
        <v>8219</v>
      </c>
      <c r="B1091">
        <v>7</v>
      </c>
    </row>
    <row r="1092" spans="1:2" x14ac:dyDescent="0.2">
      <c r="A1092" t="s">
        <v>8219</v>
      </c>
      <c r="B1092">
        <v>24</v>
      </c>
    </row>
    <row r="1093" spans="1:2" x14ac:dyDescent="0.2">
      <c r="A1093" t="s">
        <v>8219</v>
      </c>
      <c r="B1093">
        <v>15</v>
      </c>
    </row>
    <row r="1094" spans="1:2" x14ac:dyDescent="0.2">
      <c r="A1094" t="s">
        <v>8219</v>
      </c>
      <c r="B1094">
        <v>72</v>
      </c>
    </row>
    <row r="1095" spans="1:2" x14ac:dyDescent="0.2">
      <c r="A1095" t="s">
        <v>8219</v>
      </c>
      <c r="B1095">
        <v>120</v>
      </c>
    </row>
    <row r="1096" spans="1:2" x14ac:dyDescent="0.2">
      <c r="A1096" t="s">
        <v>8219</v>
      </c>
      <c r="B1096">
        <v>123</v>
      </c>
    </row>
    <row r="1097" spans="1:2" x14ac:dyDescent="0.2">
      <c r="A1097" t="s">
        <v>8219</v>
      </c>
      <c r="B1097">
        <v>1</v>
      </c>
    </row>
    <row r="1098" spans="1:2" x14ac:dyDescent="0.2">
      <c r="A1098" t="s">
        <v>8219</v>
      </c>
      <c r="B1098">
        <v>24</v>
      </c>
    </row>
    <row r="1099" spans="1:2" x14ac:dyDescent="0.2">
      <c r="A1099" t="s">
        <v>8219</v>
      </c>
      <c r="B1099">
        <v>33</v>
      </c>
    </row>
    <row r="1100" spans="1:2" x14ac:dyDescent="0.2">
      <c r="A1100" t="s">
        <v>8219</v>
      </c>
      <c r="B1100">
        <v>14</v>
      </c>
    </row>
    <row r="1101" spans="1:2" x14ac:dyDescent="0.2">
      <c r="A1101" t="s">
        <v>8219</v>
      </c>
      <c r="B1101">
        <v>9</v>
      </c>
    </row>
    <row r="1102" spans="1:2" x14ac:dyDescent="0.2">
      <c r="A1102" t="s">
        <v>8219</v>
      </c>
      <c r="B1102">
        <v>76</v>
      </c>
    </row>
    <row r="1103" spans="1:2" x14ac:dyDescent="0.2">
      <c r="A1103" t="s">
        <v>8219</v>
      </c>
      <c r="B1103">
        <v>19</v>
      </c>
    </row>
    <row r="1104" spans="1:2" x14ac:dyDescent="0.2">
      <c r="A1104" t="s">
        <v>8219</v>
      </c>
      <c r="B1104">
        <v>69</v>
      </c>
    </row>
    <row r="1105" spans="1:2" x14ac:dyDescent="0.2">
      <c r="A1105" t="s">
        <v>8219</v>
      </c>
      <c r="B1105">
        <v>218</v>
      </c>
    </row>
    <row r="1106" spans="1:2" x14ac:dyDescent="0.2">
      <c r="A1106" t="s">
        <v>8219</v>
      </c>
      <c r="B1106">
        <v>30</v>
      </c>
    </row>
    <row r="1107" spans="1:2" x14ac:dyDescent="0.2">
      <c r="A1107" t="s">
        <v>8219</v>
      </c>
      <c r="B1107">
        <v>100</v>
      </c>
    </row>
    <row r="1108" spans="1:2" x14ac:dyDescent="0.2">
      <c r="A1108" t="s">
        <v>8219</v>
      </c>
      <c r="B1108">
        <v>296</v>
      </c>
    </row>
    <row r="1109" spans="1:2" x14ac:dyDescent="0.2">
      <c r="A1109" t="s">
        <v>8219</v>
      </c>
      <c r="B1109">
        <v>1204</v>
      </c>
    </row>
    <row r="1110" spans="1:2" x14ac:dyDescent="0.2">
      <c r="A1110" t="s">
        <v>8219</v>
      </c>
      <c r="B1110">
        <v>321</v>
      </c>
    </row>
    <row r="1111" spans="1:2" x14ac:dyDescent="0.2">
      <c r="A1111" t="s">
        <v>8219</v>
      </c>
      <c r="B1111">
        <v>301</v>
      </c>
    </row>
    <row r="1112" spans="1:2" x14ac:dyDescent="0.2">
      <c r="A1112" t="s">
        <v>8219</v>
      </c>
      <c r="B1112">
        <v>144</v>
      </c>
    </row>
    <row r="1113" spans="1:2" x14ac:dyDescent="0.2">
      <c r="A1113" t="s">
        <v>8219</v>
      </c>
      <c r="B1113">
        <v>539</v>
      </c>
    </row>
    <row r="1114" spans="1:2" x14ac:dyDescent="0.2">
      <c r="A1114" t="s">
        <v>8219</v>
      </c>
      <c r="B1114">
        <v>498</v>
      </c>
    </row>
    <row r="1115" spans="1:2" x14ac:dyDescent="0.2">
      <c r="A1115" t="s">
        <v>8219</v>
      </c>
      <c r="B1115">
        <v>1113</v>
      </c>
    </row>
    <row r="1116" spans="1:2" x14ac:dyDescent="0.2">
      <c r="A1116" t="s">
        <v>8219</v>
      </c>
      <c r="B1116">
        <v>988</v>
      </c>
    </row>
    <row r="1117" spans="1:2" x14ac:dyDescent="0.2">
      <c r="A1117" t="s">
        <v>8219</v>
      </c>
      <c r="B1117">
        <v>391</v>
      </c>
    </row>
    <row r="1118" spans="1:2" x14ac:dyDescent="0.2">
      <c r="A1118" t="s">
        <v>8219</v>
      </c>
      <c r="B1118">
        <v>28</v>
      </c>
    </row>
    <row r="1119" spans="1:2" x14ac:dyDescent="0.2">
      <c r="A1119" t="s">
        <v>8219</v>
      </c>
      <c r="B1119">
        <v>147</v>
      </c>
    </row>
    <row r="1120" spans="1:2" x14ac:dyDescent="0.2">
      <c r="A1120" t="s">
        <v>8219</v>
      </c>
      <c r="B1120">
        <v>680</v>
      </c>
    </row>
    <row r="1121" spans="1:2" x14ac:dyDescent="0.2">
      <c r="A1121" t="s">
        <v>8219</v>
      </c>
      <c r="B1121">
        <v>983</v>
      </c>
    </row>
    <row r="1122" spans="1:2" x14ac:dyDescent="0.2">
      <c r="A1122" t="s">
        <v>8219</v>
      </c>
      <c r="B1122">
        <v>79</v>
      </c>
    </row>
    <row r="1123" spans="1:2" x14ac:dyDescent="0.2">
      <c r="A1123" t="s">
        <v>8219</v>
      </c>
      <c r="B1123">
        <v>426</v>
      </c>
    </row>
    <row r="1124" spans="1:2" x14ac:dyDescent="0.2">
      <c r="A1124" t="s">
        <v>8219</v>
      </c>
      <c r="B1124">
        <v>96</v>
      </c>
    </row>
    <row r="1125" spans="1:2" x14ac:dyDescent="0.2">
      <c r="A1125" t="s">
        <v>8219</v>
      </c>
      <c r="B1125">
        <v>163</v>
      </c>
    </row>
    <row r="1126" spans="1:2" x14ac:dyDescent="0.2">
      <c r="A1126" t="s">
        <v>8219</v>
      </c>
      <c r="B1126">
        <v>2525</v>
      </c>
    </row>
    <row r="1127" spans="1:2" x14ac:dyDescent="0.2">
      <c r="A1127" t="s">
        <v>8219</v>
      </c>
      <c r="B1127">
        <v>2035</v>
      </c>
    </row>
    <row r="1128" spans="1:2" x14ac:dyDescent="0.2">
      <c r="A1128" t="s">
        <v>8219</v>
      </c>
      <c r="B1128">
        <v>290</v>
      </c>
    </row>
    <row r="1129" spans="1:2" x14ac:dyDescent="0.2">
      <c r="A1129" t="s">
        <v>8219</v>
      </c>
      <c r="B1129">
        <v>1980</v>
      </c>
    </row>
    <row r="1130" spans="1:2" x14ac:dyDescent="0.2">
      <c r="A1130" t="s">
        <v>8219</v>
      </c>
      <c r="B1130">
        <v>57</v>
      </c>
    </row>
    <row r="1131" spans="1:2" x14ac:dyDescent="0.2">
      <c r="A1131" t="s">
        <v>8219</v>
      </c>
      <c r="B1131">
        <v>380</v>
      </c>
    </row>
    <row r="1132" spans="1:2" x14ac:dyDescent="0.2">
      <c r="A1132" t="s">
        <v>8219</v>
      </c>
      <c r="B1132">
        <v>128</v>
      </c>
    </row>
    <row r="1133" spans="1:2" x14ac:dyDescent="0.2">
      <c r="A1133" t="s">
        <v>8219</v>
      </c>
      <c r="B1133">
        <v>180</v>
      </c>
    </row>
    <row r="1134" spans="1:2" x14ac:dyDescent="0.2">
      <c r="A1134" t="s">
        <v>8219</v>
      </c>
      <c r="B1134">
        <v>571</v>
      </c>
    </row>
    <row r="1135" spans="1:2" x14ac:dyDescent="0.2">
      <c r="A1135" t="s">
        <v>8219</v>
      </c>
      <c r="B1135">
        <v>480</v>
      </c>
    </row>
    <row r="1136" spans="1:2" x14ac:dyDescent="0.2">
      <c r="A1136" t="s">
        <v>8219</v>
      </c>
      <c r="B1136">
        <v>249</v>
      </c>
    </row>
    <row r="1137" spans="1:2" x14ac:dyDescent="0.2">
      <c r="A1137" t="s">
        <v>8219</v>
      </c>
      <c r="B1137">
        <v>84</v>
      </c>
    </row>
    <row r="1138" spans="1:2" x14ac:dyDescent="0.2">
      <c r="A1138" t="s">
        <v>8219</v>
      </c>
      <c r="B1138">
        <v>197</v>
      </c>
    </row>
    <row r="1139" spans="1:2" x14ac:dyDescent="0.2">
      <c r="A1139" t="s">
        <v>8219</v>
      </c>
      <c r="B1139">
        <v>271</v>
      </c>
    </row>
    <row r="1140" spans="1:2" x14ac:dyDescent="0.2">
      <c r="A1140" t="s">
        <v>8219</v>
      </c>
      <c r="B1140">
        <v>50</v>
      </c>
    </row>
    <row r="1141" spans="1:2" x14ac:dyDescent="0.2">
      <c r="A1141" t="s">
        <v>8219</v>
      </c>
      <c r="B1141">
        <v>169</v>
      </c>
    </row>
    <row r="1142" spans="1:2" x14ac:dyDescent="0.2">
      <c r="A1142" t="s">
        <v>8219</v>
      </c>
      <c r="B1142">
        <v>205</v>
      </c>
    </row>
    <row r="1143" spans="1:2" x14ac:dyDescent="0.2">
      <c r="A1143" t="s">
        <v>8219</v>
      </c>
      <c r="B1143">
        <v>206</v>
      </c>
    </row>
    <row r="1144" spans="1:2" x14ac:dyDescent="0.2">
      <c r="A1144" t="s">
        <v>8219</v>
      </c>
      <c r="B1144">
        <v>84</v>
      </c>
    </row>
    <row r="1145" spans="1:2" x14ac:dyDescent="0.2">
      <c r="A1145" t="s">
        <v>8219</v>
      </c>
      <c r="B1145">
        <v>210</v>
      </c>
    </row>
    <row r="1146" spans="1:2" x14ac:dyDescent="0.2">
      <c r="A1146" t="s">
        <v>8219</v>
      </c>
      <c r="B1146">
        <v>181</v>
      </c>
    </row>
    <row r="1147" spans="1:2" x14ac:dyDescent="0.2">
      <c r="A1147" t="s">
        <v>8219</v>
      </c>
      <c r="B1147">
        <v>60</v>
      </c>
    </row>
    <row r="1148" spans="1:2" x14ac:dyDescent="0.2">
      <c r="A1148" t="s">
        <v>8219</v>
      </c>
      <c r="B1148">
        <v>445</v>
      </c>
    </row>
    <row r="1149" spans="1:2" x14ac:dyDescent="0.2">
      <c r="A1149" t="s">
        <v>8219</v>
      </c>
      <c r="B1149">
        <v>17</v>
      </c>
    </row>
    <row r="1150" spans="1:2" x14ac:dyDescent="0.2">
      <c r="A1150" t="s">
        <v>8219</v>
      </c>
      <c r="B1150">
        <v>194</v>
      </c>
    </row>
    <row r="1151" spans="1:2" x14ac:dyDescent="0.2">
      <c r="A1151" t="s">
        <v>8219</v>
      </c>
      <c r="B1151">
        <v>404</v>
      </c>
    </row>
    <row r="1152" spans="1:2" x14ac:dyDescent="0.2">
      <c r="A1152" t="s">
        <v>8219</v>
      </c>
      <c r="B1152">
        <v>194</v>
      </c>
    </row>
    <row r="1153" spans="1:2" x14ac:dyDescent="0.2">
      <c r="A1153" t="s">
        <v>8219</v>
      </c>
      <c r="B1153">
        <v>902</v>
      </c>
    </row>
    <row r="1154" spans="1:2" x14ac:dyDescent="0.2">
      <c r="A1154" t="s">
        <v>8219</v>
      </c>
      <c r="B1154">
        <v>1670</v>
      </c>
    </row>
    <row r="1155" spans="1:2" x14ac:dyDescent="0.2">
      <c r="A1155" t="s">
        <v>8219</v>
      </c>
      <c r="B1155">
        <v>1328</v>
      </c>
    </row>
    <row r="1156" spans="1:2" x14ac:dyDescent="0.2">
      <c r="A1156" t="s">
        <v>8219</v>
      </c>
      <c r="B1156">
        <v>944</v>
      </c>
    </row>
    <row r="1157" spans="1:2" x14ac:dyDescent="0.2">
      <c r="A1157" t="s">
        <v>8219</v>
      </c>
      <c r="B1157">
        <v>147</v>
      </c>
    </row>
    <row r="1158" spans="1:2" x14ac:dyDescent="0.2">
      <c r="A1158" t="s">
        <v>8219</v>
      </c>
      <c r="B1158">
        <v>99</v>
      </c>
    </row>
    <row r="1159" spans="1:2" x14ac:dyDescent="0.2">
      <c r="A1159" t="s">
        <v>8219</v>
      </c>
      <c r="B1159">
        <v>79</v>
      </c>
    </row>
    <row r="1160" spans="1:2" x14ac:dyDescent="0.2">
      <c r="A1160" t="s">
        <v>8219</v>
      </c>
      <c r="B1160">
        <v>75</v>
      </c>
    </row>
    <row r="1161" spans="1:2" x14ac:dyDescent="0.2">
      <c r="A1161" t="s">
        <v>8219</v>
      </c>
      <c r="B1161">
        <v>207</v>
      </c>
    </row>
    <row r="1162" spans="1:2" x14ac:dyDescent="0.2">
      <c r="A1162" t="s">
        <v>8219</v>
      </c>
      <c r="B1162">
        <v>102</v>
      </c>
    </row>
    <row r="1163" spans="1:2" x14ac:dyDescent="0.2">
      <c r="A1163" t="s">
        <v>8219</v>
      </c>
      <c r="B1163">
        <v>32</v>
      </c>
    </row>
    <row r="1164" spans="1:2" x14ac:dyDescent="0.2">
      <c r="A1164" t="s">
        <v>8219</v>
      </c>
      <c r="B1164">
        <v>480</v>
      </c>
    </row>
    <row r="1165" spans="1:2" x14ac:dyDescent="0.2">
      <c r="A1165" t="s">
        <v>8219</v>
      </c>
      <c r="B1165">
        <v>11</v>
      </c>
    </row>
    <row r="1166" spans="1:2" x14ac:dyDescent="0.2">
      <c r="A1166" t="s">
        <v>8219</v>
      </c>
      <c r="B1166">
        <v>12</v>
      </c>
    </row>
    <row r="1167" spans="1:2" x14ac:dyDescent="0.2">
      <c r="A1167" t="s">
        <v>8219</v>
      </c>
      <c r="B1167">
        <v>48</v>
      </c>
    </row>
    <row r="1168" spans="1:2" x14ac:dyDescent="0.2">
      <c r="A1168" t="s">
        <v>8219</v>
      </c>
      <c r="B1168">
        <v>59</v>
      </c>
    </row>
    <row r="1169" spans="1:2" x14ac:dyDescent="0.2">
      <c r="A1169" t="s">
        <v>8219</v>
      </c>
      <c r="B1169">
        <v>79</v>
      </c>
    </row>
    <row r="1170" spans="1:2" x14ac:dyDescent="0.2">
      <c r="A1170" t="s">
        <v>8219</v>
      </c>
      <c r="B1170">
        <v>14</v>
      </c>
    </row>
    <row r="1171" spans="1:2" x14ac:dyDescent="0.2">
      <c r="A1171" t="s">
        <v>8219</v>
      </c>
      <c r="B1171">
        <v>106</v>
      </c>
    </row>
    <row r="1172" spans="1:2" x14ac:dyDescent="0.2">
      <c r="A1172" t="s">
        <v>8219</v>
      </c>
      <c r="B1172">
        <v>25</v>
      </c>
    </row>
    <row r="1173" spans="1:2" x14ac:dyDescent="0.2">
      <c r="A1173" t="s">
        <v>8219</v>
      </c>
      <c r="B1173">
        <v>25</v>
      </c>
    </row>
    <row r="1174" spans="1:2" x14ac:dyDescent="0.2">
      <c r="A1174" t="s">
        <v>8219</v>
      </c>
      <c r="B1174">
        <v>29</v>
      </c>
    </row>
    <row r="1175" spans="1:2" x14ac:dyDescent="0.2">
      <c r="A1175" t="s">
        <v>8219</v>
      </c>
      <c r="B1175">
        <v>43</v>
      </c>
    </row>
    <row r="1176" spans="1:2" x14ac:dyDescent="0.2">
      <c r="A1176" t="s">
        <v>8219</v>
      </c>
      <c r="B1176">
        <v>46</v>
      </c>
    </row>
    <row r="1177" spans="1:2" x14ac:dyDescent="0.2">
      <c r="A1177" t="s">
        <v>8219</v>
      </c>
      <c r="B1177">
        <v>27</v>
      </c>
    </row>
    <row r="1178" spans="1:2" x14ac:dyDescent="0.2">
      <c r="A1178" t="s">
        <v>8219</v>
      </c>
      <c r="B1178">
        <v>112</v>
      </c>
    </row>
    <row r="1179" spans="1:2" x14ac:dyDescent="0.2">
      <c r="A1179" t="s">
        <v>8219</v>
      </c>
      <c r="B1179">
        <v>34</v>
      </c>
    </row>
    <row r="1180" spans="1:2" x14ac:dyDescent="0.2">
      <c r="A1180" t="s">
        <v>8219</v>
      </c>
      <c r="B1180">
        <v>145</v>
      </c>
    </row>
    <row r="1181" spans="1:2" x14ac:dyDescent="0.2">
      <c r="A1181" t="s">
        <v>8219</v>
      </c>
      <c r="B1181">
        <v>19</v>
      </c>
    </row>
    <row r="1182" spans="1:2" x14ac:dyDescent="0.2">
      <c r="A1182" t="s">
        <v>8219</v>
      </c>
      <c r="B1182">
        <v>288</v>
      </c>
    </row>
    <row r="1183" spans="1:2" x14ac:dyDescent="0.2">
      <c r="A1183" t="s">
        <v>8219</v>
      </c>
      <c r="B1183">
        <v>14</v>
      </c>
    </row>
    <row r="1184" spans="1:2" x14ac:dyDescent="0.2">
      <c r="A1184" t="s">
        <v>8219</v>
      </c>
      <c r="B1184">
        <v>7</v>
      </c>
    </row>
    <row r="1185" spans="1:2" x14ac:dyDescent="0.2">
      <c r="A1185" t="s">
        <v>8219</v>
      </c>
      <c r="B1185">
        <v>211</v>
      </c>
    </row>
    <row r="1186" spans="1:2" x14ac:dyDescent="0.2">
      <c r="A1186" t="s">
        <v>8219</v>
      </c>
      <c r="B1186">
        <v>85</v>
      </c>
    </row>
    <row r="1187" spans="1:2" x14ac:dyDescent="0.2">
      <c r="A1187" t="s">
        <v>8219</v>
      </c>
      <c r="B1187">
        <v>103</v>
      </c>
    </row>
    <row r="1188" spans="1:2" x14ac:dyDescent="0.2">
      <c r="A1188" t="s">
        <v>8219</v>
      </c>
      <c r="B1188">
        <v>113</v>
      </c>
    </row>
    <row r="1189" spans="1:2" x14ac:dyDescent="0.2">
      <c r="A1189" t="s">
        <v>8219</v>
      </c>
      <c r="B1189">
        <v>167</v>
      </c>
    </row>
    <row r="1190" spans="1:2" x14ac:dyDescent="0.2">
      <c r="A1190" t="s">
        <v>8219</v>
      </c>
      <c r="B1190">
        <v>73</v>
      </c>
    </row>
    <row r="1191" spans="1:2" x14ac:dyDescent="0.2">
      <c r="A1191" t="s">
        <v>8219</v>
      </c>
      <c r="B1191">
        <v>75</v>
      </c>
    </row>
    <row r="1192" spans="1:2" x14ac:dyDescent="0.2">
      <c r="A1192" t="s">
        <v>8219</v>
      </c>
      <c r="B1192">
        <v>614</v>
      </c>
    </row>
    <row r="1193" spans="1:2" x14ac:dyDescent="0.2">
      <c r="A1193" t="s">
        <v>8219</v>
      </c>
      <c r="B1193">
        <v>107</v>
      </c>
    </row>
    <row r="1194" spans="1:2" x14ac:dyDescent="0.2">
      <c r="A1194" t="s">
        <v>8219</v>
      </c>
      <c r="B1194">
        <v>1224</v>
      </c>
    </row>
    <row r="1195" spans="1:2" x14ac:dyDescent="0.2">
      <c r="A1195" t="s">
        <v>8219</v>
      </c>
      <c r="B1195">
        <v>104</v>
      </c>
    </row>
    <row r="1196" spans="1:2" x14ac:dyDescent="0.2">
      <c r="A1196" t="s">
        <v>8219</v>
      </c>
      <c r="B1196">
        <v>79</v>
      </c>
    </row>
    <row r="1197" spans="1:2" x14ac:dyDescent="0.2">
      <c r="A1197" t="s">
        <v>8219</v>
      </c>
      <c r="B1197">
        <v>157</v>
      </c>
    </row>
    <row r="1198" spans="1:2" x14ac:dyDescent="0.2">
      <c r="A1198" t="s">
        <v>8219</v>
      </c>
      <c r="B1198">
        <v>50</v>
      </c>
    </row>
    <row r="1199" spans="1:2" x14ac:dyDescent="0.2">
      <c r="A1199" t="s">
        <v>8219</v>
      </c>
      <c r="B1199">
        <v>64</v>
      </c>
    </row>
    <row r="1200" spans="1:2" x14ac:dyDescent="0.2">
      <c r="A1200" t="s">
        <v>8219</v>
      </c>
      <c r="B1200">
        <v>200</v>
      </c>
    </row>
    <row r="1201" spans="1:2" x14ac:dyDescent="0.2">
      <c r="A1201" t="s">
        <v>8219</v>
      </c>
      <c r="B1201">
        <v>22</v>
      </c>
    </row>
    <row r="1202" spans="1:2" x14ac:dyDescent="0.2">
      <c r="A1202" t="s">
        <v>8219</v>
      </c>
      <c r="B1202">
        <v>163</v>
      </c>
    </row>
    <row r="1203" spans="1:2" x14ac:dyDescent="0.2">
      <c r="A1203" t="s">
        <v>8219</v>
      </c>
      <c r="B1203">
        <v>77</v>
      </c>
    </row>
    <row r="1204" spans="1:2" x14ac:dyDescent="0.2">
      <c r="A1204" t="s">
        <v>8219</v>
      </c>
      <c r="B1204">
        <v>89</v>
      </c>
    </row>
    <row r="1205" spans="1:2" x14ac:dyDescent="0.2">
      <c r="A1205" t="s">
        <v>8219</v>
      </c>
      <c r="B1205">
        <v>3355</v>
      </c>
    </row>
    <row r="1206" spans="1:2" x14ac:dyDescent="0.2">
      <c r="A1206" t="s">
        <v>8219</v>
      </c>
      <c r="B1206">
        <v>537</v>
      </c>
    </row>
    <row r="1207" spans="1:2" x14ac:dyDescent="0.2">
      <c r="A1207" t="s">
        <v>8219</v>
      </c>
      <c r="B1207">
        <v>125</v>
      </c>
    </row>
    <row r="1208" spans="1:2" x14ac:dyDescent="0.2">
      <c r="A1208" t="s">
        <v>8219</v>
      </c>
      <c r="B1208">
        <v>163</v>
      </c>
    </row>
    <row r="1209" spans="1:2" x14ac:dyDescent="0.2">
      <c r="A1209" t="s">
        <v>8219</v>
      </c>
      <c r="B1209">
        <v>283</v>
      </c>
    </row>
    <row r="1210" spans="1:2" x14ac:dyDescent="0.2">
      <c r="A1210" t="s">
        <v>8219</v>
      </c>
      <c r="B1210">
        <v>352</v>
      </c>
    </row>
    <row r="1211" spans="1:2" x14ac:dyDescent="0.2">
      <c r="A1211" t="s">
        <v>8219</v>
      </c>
      <c r="B1211">
        <v>94</v>
      </c>
    </row>
    <row r="1212" spans="1:2" x14ac:dyDescent="0.2">
      <c r="A1212" t="s">
        <v>8219</v>
      </c>
      <c r="B1212">
        <v>67</v>
      </c>
    </row>
    <row r="1213" spans="1:2" x14ac:dyDescent="0.2">
      <c r="A1213" t="s">
        <v>8219</v>
      </c>
      <c r="B1213">
        <v>221</v>
      </c>
    </row>
    <row r="1214" spans="1:2" x14ac:dyDescent="0.2">
      <c r="A1214" t="s">
        <v>8219</v>
      </c>
      <c r="B1214">
        <v>2165</v>
      </c>
    </row>
    <row r="1215" spans="1:2" x14ac:dyDescent="0.2">
      <c r="A1215" t="s">
        <v>8219</v>
      </c>
      <c r="B1215">
        <v>179</v>
      </c>
    </row>
    <row r="1216" spans="1:2" x14ac:dyDescent="0.2">
      <c r="A1216" t="s">
        <v>8219</v>
      </c>
      <c r="B1216">
        <v>123</v>
      </c>
    </row>
    <row r="1217" spans="1:2" x14ac:dyDescent="0.2">
      <c r="A1217" t="s">
        <v>8219</v>
      </c>
      <c r="B1217">
        <v>1104</v>
      </c>
    </row>
    <row r="1218" spans="1:2" x14ac:dyDescent="0.2">
      <c r="A1218" t="s">
        <v>8219</v>
      </c>
      <c r="B1218">
        <v>403</v>
      </c>
    </row>
    <row r="1219" spans="1:2" x14ac:dyDescent="0.2">
      <c r="A1219" t="s">
        <v>8219</v>
      </c>
      <c r="B1219">
        <v>109</v>
      </c>
    </row>
    <row r="1220" spans="1:2" x14ac:dyDescent="0.2">
      <c r="A1220" t="s">
        <v>8219</v>
      </c>
      <c r="B1220">
        <v>372</v>
      </c>
    </row>
    <row r="1221" spans="1:2" x14ac:dyDescent="0.2">
      <c r="A1221" t="s">
        <v>8219</v>
      </c>
      <c r="B1221">
        <v>311</v>
      </c>
    </row>
    <row r="1222" spans="1:2" x14ac:dyDescent="0.2">
      <c r="A1222" t="s">
        <v>8219</v>
      </c>
      <c r="B1222">
        <v>61</v>
      </c>
    </row>
    <row r="1223" spans="1:2" x14ac:dyDescent="0.2">
      <c r="A1223" t="s">
        <v>8219</v>
      </c>
      <c r="B1223">
        <v>115</v>
      </c>
    </row>
    <row r="1224" spans="1:2" x14ac:dyDescent="0.2">
      <c r="A1224" t="s">
        <v>8219</v>
      </c>
      <c r="B1224">
        <v>111</v>
      </c>
    </row>
    <row r="1225" spans="1:2" x14ac:dyDescent="0.2">
      <c r="A1225" t="s">
        <v>8219</v>
      </c>
      <c r="B1225">
        <v>337</v>
      </c>
    </row>
    <row r="1226" spans="1:2" x14ac:dyDescent="0.2">
      <c r="A1226" t="s">
        <v>8219</v>
      </c>
      <c r="B1226">
        <v>9</v>
      </c>
    </row>
    <row r="1227" spans="1:2" x14ac:dyDescent="0.2">
      <c r="A1227" t="s">
        <v>8219</v>
      </c>
      <c r="B1227">
        <v>120</v>
      </c>
    </row>
    <row r="1228" spans="1:2" x14ac:dyDescent="0.2">
      <c r="A1228" t="s">
        <v>8219</v>
      </c>
      <c r="B1228">
        <v>102</v>
      </c>
    </row>
    <row r="1229" spans="1:2" x14ac:dyDescent="0.2">
      <c r="A1229" t="s">
        <v>8219</v>
      </c>
      <c r="B1229">
        <v>186</v>
      </c>
    </row>
    <row r="1230" spans="1:2" x14ac:dyDescent="0.2">
      <c r="A1230" t="s">
        <v>8219</v>
      </c>
      <c r="B1230">
        <v>15</v>
      </c>
    </row>
    <row r="1231" spans="1:2" x14ac:dyDescent="0.2">
      <c r="A1231" t="s">
        <v>8219</v>
      </c>
      <c r="B1231">
        <v>67</v>
      </c>
    </row>
    <row r="1232" spans="1:2" x14ac:dyDescent="0.2">
      <c r="A1232" t="s">
        <v>8219</v>
      </c>
      <c r="B1232">
        <v>130</v>
      </c>
    </row>
    <row r="1233" spans="1:2" x14ac:dyDescent="0.2">
      <c r="A1233" t="s">
        <v>8219</v>
      </c>
      <c r="B1233">
        <v>16</v>
      </c>
    </row>
    <row r="1234" spans="1:2" x14ac:dyDescent="0.2">
      <c r="A1234" t="s">
        <v>8219</v>
      </c>
      <c r="B1234">
        <v>67</v>
      </c>
    </row>
    <row r="1235" spans="1:2" x14ac:dyDescent="0.2">
      <c r="A1235" t="s">
        <v>8219</v>
      </c>
      <c r="B1235">
        <v>124</v>
      </c>
    </row>
    <row r="1236" spans="1:2" x14ac:dyDescent="0.2">
      <c r="A1236" t="s">
        <v>8219</v>
      </c>
      <c r="B1236">
        <v>80</v>
      </c>
    </row>
    <row r="1237" spans="1:2" x14ac:dyDescent="0.2">
      <c r="A1237" t="s">
        <v>8219</v>
      </c>
      <c r="B1237">
        <v>282</v>
      </c>
    </row>
    <row r="1238" spans="1:2" x14ac:dyDescent="0.2">
      <c r="A1238" t="s">
        <v>8219</v>
      </c>
      <c r="B1238">
        <v>68</v>
      </c>
    </row>
    <row r="1239" spans="1:2" x14ac:dyDescent="0.2">
      <c r="A1239" t="s">
        <v>8219</v>
      </c>
      <c r="B1239">
        <v>86</v>
      </c>
    </row>
    <row r="1240" spans="1:2" x14ac:dyDescent="0.2">
      <c r="A1240" t="s">
        <v>8219</v>
      </c>
      <c r="B1240">
        <v>115</v>
      </c>
    </row>
    <row r="1241" spans="1:2" x14ac:dyDescent="0.2">
      <c r="A1241" t="s">
        <v>8219</v>
      </c>
      <c r="B1241">
        <v>75</v>
      </c>
    </row>
    <row r="1242" spans="1:2" x14ac:dyDescent="0.2">
      <c r="A1242" t="s">
        <v>8219</v>
      </c>
      <c r="B1242">
        <v>43</v>
      </c>
    </row>
    <row r="1243" spans="1:2" x14ac:dyDescent="0.2">
      <c r="A1243" t="s">
        <v>8219</v>
      </c>
      <c r="B1243">
        <v>48</v>
      </c>
    </row>
    <row r="1244" spans="1:2" x14ac:dyDescent="0.2">
      <c r="A1244" t="s">
        <v>8219</v>
      </c>
      <c r="B1244">
        <v>52</v>
      </c>
    </row>
    <row r="1245" spans="1:2" x14ac:dyDescent="0.2">
      <c r="A1245" t="s">
        <v>8219</v>
      </c>
      <c r="B1245">
        <v>43</v>
      </c>
    </row>
    <row r="1246" spans="1:2" x14ac:dyDescent="0.2">
      <c r="A1246" t="s">
        <v>8219</v>
      </c>
      <c r="B1246">
        <v>58</v>
      </c>
    </row>
    <row r="1247" spans="1:2" x14ac:dyDescent="0.2">
      <c r="A1247" t="s">
        <v>8219</v>
      </c>
      <c r="B1247">
        <v>47</v>
      </c>
    </row>
    <row r="1248" spans="1:2" x14ac:dyDescent="0.2">
      <c r="A1248" t="s">
        <v>8219</v>
      </c>
      <c r="B1248">
        <v>36</v>
      </c>
    </row>
    <row r="1249" spans="1:2" x14ac:dyDescent="0.2">
      <c r="A1249" t="s">
        <v>8219</v>
      </c>
      <c r="B1249">
        <v>17</v>
      </c>
    </row>
    <row r="1250" spans="1:2" x14ac:dyDescent="0.2">
      <c r="A1250" t="s">
        <v>8219</v>
      </c>
      <c r="B1250">
        <v>104</v>
      </c>
    </row>
    <row r="1251" spans="1:2" x14ac:dyDescent="0.2">
      <c r="A1251" t="s">
        <v>8219</v>
      </c>
      <c r="B1251">
        <v>47</v>
      </c>
    </row>
    <row r="1252" spans="1:2" x14ac:dyDescent="0.2">
      <c r="A1252" t="s">
        <v>8219</v>
      </c>
      <c r="B1252">
        <v>38</v>
      </c>
    </row>
    <row r="1253" spans="1:2" x14ac:dyDescent="0.2">
      <c r="A1253" t="s">
        <v>8219</v>
      </c>
      <c r="B1253">
        <v>81</v>
      </c>
    </row>
    <row r="1254" spans="1:2" x14ac:dyDescent="0.2">
      <c r="A1254" t="s">
        <v>8219</v>
      </c>
      <c r="B1254">
        <v>55</v>
      </c>
    </row>
    <row r="1255" spans="1:2" x14ac:dyDescent="0.2">
      <c r="A1255" t="s">
        <v>8219</v>
      </c>
      <c r="B1255">
        <v>41</v>
      </c>
    </row>
    <row r="1256" spans="1:2" x14ac:dyDescent="0.2">
      <c r="A1256" t="s">
        <v>8219</v>
      </c>
      <c r="B1256">
        <v>79</v>
      </c>
    </row>
    <row r="1257" spans="1:2" x14ac:dyDescent="0.2">
      <c r="A1257" t="s">
        <v>8219</v>
      </c>
      <c r="B1257">
        <v>16</v>
      </c>
    </row>
    <row r="1258" spans="1:2" x14ac:dyDescent="0.2">
      <c r="A1258" t="s">
        <v>8219</v>
      </c>
      <c r="B1258">
        <v>8</v>
      </c>
    </row>
    <row r="1259" spans="1:2" x14ac:dyDescent="0.2">
      <c r="A1259" t="s">
        <v>8219</v>
      </c>
      <c r="B1259">
        <v>95</v>
      </c>
    </row>
    <row r="1260" spans="1:2" x14ac:dyDescent="0.2">
      <c r="A1260" t="s">
        <v>8219</v>
      </c>
      <c r="B1260">
        <v>25</v>
      </c>
    </row>
    <row r="1261" spans="1:2" x14ac:dyDescent="0.2">
      <c r="A1261" t="s">
        <v>8219</v>
      </c>
      <c r="B1261">
        <v>19</v>
      </c>
    </row>
    <row r="1262" spans="1:2" x14ac:dyDescent="0.2">
      <c r="A1262" t="s">
        <v>8219</v>
      </c>
      <c r="B1262">
        <v>90</v>
      </c>
    </row>
    <row r="1263" spans="1:2" x14ac:dyDescent="0.2">
      <c r="A1263" t="s">
        <v>8219</v>
      </c>
      <c r="B1263">
        <v>41</v>
      </c>
    </row>
    <row r="1264" spans="1:2" x14ac:dyDescent="0.2">
      <c r="A1264" t="s">
        <v>8219</v>
      </c>
      <c r="B1264">
        <v>30</v>
      </c>
    </row>
    <row r="1265" spans="1:2" x14ac:dyDescent="0.2">
      <c r="A1265" t="s">
        <v>8219</v>
      </c>
      <c r="B1265">
        <v>38</v>
      </c>
    </row>
    <row r="1266" spans="1:2" x14ac:dyDescent="0.2">
      <c r="A1266" t="s">
        <v>8219</v>
      </c>
      <c r="B1266">
        <v>65</v>
      </c>
    </row>
    <row r="1267" spans="1:2" x14ac:dyDescent="0.2">
      <c r="A1267" t="s">
        <v>8219</v>
      </c>
      <c r="B1267">
        <v>75</v>
      </c>
    </row>
    <row r="1268" spans="1:2" x14ac:dyDescent="0.2">
      <c r="A1268" t="s">
        <v>8219</v>
      </c>
      <c r="B1268">
        <v>16</v>
      </c>
    </row>
    <row r="1269" spans="1:2" x14ac:dyDescent="0.2">
      <c r="A1269" t="s">
        <v>8219</v>
      </c>
      <c r="B1269">
        <v>10</v>
      </c>
    </row>
    <row r="1270" spans="1:2" x14ac:dyDescent="0.2">
      <c r="A1270" t="s">
        <v>8219</v>
      </c>
      <c r="B1270">
        <v>27</v>
      </c>
    </row>
    <row r="1271" spans="1:2" x14ac:dyDescent="0.2">
      <c r="A1271" t="s">
        <v>8219</v>
      </c>
      <c r="B1271">
        <v>259</v>
      </c>
    </row>
    <row r="1272" spans="1:2" x14ac:dyDescent="0.2">
      <c r="A1272" t="s">
        <v>8219</v>
      </c>
      <c r="B1272">
        <v>39</v>
      </c>
    </row>
    <row r="1273" spans="1:2" x14ac:dyDescent="0.2">
      <c r="A1273" t="s">
        <v>8219</v>
      </c>
      <c r="B1273">
        <v>42</v>
      </c>
    </row>
    <row r="1274" spans="1:2" x14ac:dyDescent="0.2">
      <c r="A1274" t="s">
        <v>8219</v>
      </c>
      <c r="B1274">
        <v>10</v>
      </c>
    </row>
    <row r="1275" spans="1:2" x14ac:dyDescent="0.2">
      <c r="A1275" t="s">
        <v>8219</v>
      </c>
      <c r="B1275">
        <v>56</v>
      </c>
    </row>
    <row r="1276" spans="1:2" x14ac:dyDescent="0.2">
      <c r="A1276" t="s">
        <v>8219</v>
      </c>
      <c r="B1276">
        <v>20</v>
      </c>
    </row>
    <row r="1277" spans="1:2" x14ac:dyDescent="0.2">
      <c r="A1277" t="s">
        <v>8219</v>
      </c>
      <c r="B1277">
        <v>170</v>
      </c>
    </row>
    <row r="1278" spans="1:2" x14ac:dyDescent="0.2">
      <c r="A1278" t="s">
        <v>8219</v>
      </c>
      <c r="B1278">
        <v>29</v>
      </c>
    </row>
    <row r="1279" spans="1:2" x14ac:dyDescent="0.2">
      <c r="A1279" t="s">
        <v>8219</v>
      </c>
      <c r="B1279">
        <v>132</v>
      </c>
    </row>
    <row r="1280" spans="1:2" x14ac:dyDescent="0.2">
      <c r="A1280" t="s">
        <v>8219</v>
      </c>
      <c r="B1280">
        <v>27</v>
      </c>
    </row>
    <row r="1281" spans="1:2" x14ac:dyDescent="0.2">
      <c r="A1281" t="s">
        <v>8219</v>
      </c>
      <c r="B1281">
        <v>26</v>
      </c>
    </row>
    <row r="1282" spans="1:2" x14ac:dyDescent="0.2">
      <c r="A1282" t="s">
        <v>8219</v>
      </c>
      <c r="B1282">
        <v>43</v>
      </c>
    </row>
    <row r="1283" spans="1:2" x14ac:dyDescent="0.2">
      <c r="A1283" t="s">
        <v>8219</v>
      </c>
      <c r="B1283">
        <v>80</v>
      </c>
    </row>
    <row r="1284" spans="1:2" x14ac:dyDescent="0.2">
      <c r="A1284" t="s">
        <v>8219</v>
      </c>
      <c r="B1284">
        <v>33</v>
      </c>
    </row>
    <row r="1285" spans="1:2" x14ac:dyDescent="0.2">
      <c r="A1285" t="s">
        <v>8219</v>
      </c>
      <c r="B1285">
        <v>71</v>
      </c>
    </row>
    <row r="1286" spans="1:2" x14ac:dyDescent="0.2">
      <c r="A1286" t="s">
        <v>8219</v>
      </c>
      <c r="B1286">
        <v>81</v>
      </c>
    </row>
    <row r="1287" spans="1:2" x14ac:dyDescent="0.2">
      <c r="A1287" t="s">
        <v>8219</v>
      </c>
      <c r="B1287">
        <v>76</v>
      </c>
    </row>
    <row r="1288" spans="1:2" x14ac:dyDescent="0.2">
      <c r="A1288" t="s">
        <v>8219</v>
      </c>
      <c r="B1288">
        <v>48</v>
      </c>
    </row>
    <row r="1289" spans="1:2" x14ac:dyDescent="0.2">
      <c r="A1289" t="s">
        <v>8219</v>
      </c>
      <c r="B1289">
        <v>61</v>
      </c>
    </row>
    <row r="1290" spans="1:2" x14ac:dyDescent="0.2">
      <c r="A1290" t="s">
        <v>8219</v>
      </c>
      <c r="B1290">
        <v>60</v>
      </c>
    </row>
    <row r="1291" spans="1:2" x14ac:dyDescent="0.2">
      <c r="A1291" t="s">
        <v>8219</v>
      </c>
      <c r="B1291">
        <v>136</v>
      </c>
    </row>
    <row r="1292" spans="1:2" x14ac:dyDescent="0.2">
      <c r="A1292" t="s">
        <v>8219</v>
      </c>
      <c r="B1292">
        <v>14</v>
      </c>
    </row>
    <row r="1293" spans="1:2" x14ac:dyDescent="0.2">
      <c r="A1293" t="s">
        <v>8219</v>
      </c>
      <c r="B1293">
        <v>78</v>
      </c>
    </row>
    <row r="1294" spans="1:2" x14ac:dyDescent="0.2">
      <c r="A1294" t="s">
        <v>8219</v>
      </c>
      <c r="B1294">
        <v>4</v>
      </c>
    </row>
    <row r="1295" spans="1:2" x14ac:dyDescent="0.2">
      <c r="A1295" t="s">
        <v>8219</v>
      </c>
      <c r="B1295">
        <v>11</v>
      </c>
    </row>
    <row r="1296" spans="1:2" x14ac:dyDescent="0.2">
      <c r="A1296" t="s">
        <v>8219</v>
      </c>
      <c r="B1296">
        <v>185</v>
      </c>
    </row>
    <row r="1297" spans="1:2" x14ac:dyDescent="0.2">
      <c r="A1297" t="s">
        <v>8219</v>
      </c>
      <c r="B1297">
        <v>59</v>
      </c>
    </row>
    <row r="1298" spans="1:2" x14ac:dyDescent="0.2">
      <c r="A1298" t="s">
        <v>8219</v>
      </c>
      <c r="B1298">
        <v>27</v>
      </c>
    </row>
    <row r="1299" spans="1:2" x14ac:dyDescent="0.2">
      <c r="A1299" t="s">
        <v>8219</v>
      </c>
      <c r="B1299">
        <v>63</v>
      </c>
    </row>
    <row r="1300" spans="1:2" x14ac:dyDescent="0.2">
      <c r="A1300" t="s">
        <v>8219</v>
      </c>
      <c r="B1300">
        <v>13</v>
      </c>
    </row>
    <row r="1301" spans="1:2" x14ac:dyDescent="0.2">
      <c r="A1301" t="s">
        <v>8219</v>
      </c>
      <c r="B1301">
        <v>13</v>
      </c>
    </row>
    <row r="1302" spans="1:2" x14ac:dyDescent="0.2">
      <c r="A1302" t="s">
        <v>8219</v>
      </c>
      <c r="B1302">
        <v>57</v>
      </c>
    </row>
    <row r="1303" spans="1:2" x14ac:dyDescent="0.2">
      <c r="A1303" t="s">
        <v>8219</v>
      </c>
      <c r="B1303">
        <v>61</v>
      </c>
    </row>
    <row r="1304" spans="1:2" x14ac:dyDescent="0.2">
      <c r="A1304" t="s">
        <v>8219</v>
      </c>
      <c r="B1304">
        <v>65</v>
      </c>
    </row>
    <row r="1305" spans="1:2" x14ac:dyDescent="0.2">
      <c r="A1305" t="s">
        <v>8219</v>
      </c>
      <c r="B1305">
        <v>134</v>
      </c>
    </row>
    <row r="1306" spans="1:2" x14ac:dyDescent="0.2">
      <c r="A1306" t="s">
        <v>8219</v>
      </c>
      <c r="B1306">
        <v>37</v>
      </c>
    </row>
    <row r="1307" spans="1:2" x14ac:dyDescent="0.2">
      <c r="A1307" t="s">
        <v>8219</v>
      </c>
      <c r="B1307">
        <v>37</v>
      </c>
    </row>
    <row r="1308" spans="1:2" x14ac:dyDescent="0.2">
      <c r="A1308" t="s">
        <v>8219</v>
      </c>
      <c r="B1308">
        <v>150</v>
      </c>
    </row>
    <row r="1309" spans="1:2" x14ac:dyDescent="0.2">
      <c r="A1309" t="s">
        <v>8219</v>
      </c>
      <c r="B1309">
        <v>56</v>
      </c>
    </row>
    <row r="1310" spans="1:2" x14ac:dyDescent="0.2">
      <c r="A1310" t="s">
        <v>8219</v>
      </c>
      <c r="B1310">
        <v>18</v>
      </c>
    </row>
    <row r="1311" spans="1:2" x14ac:dyDescent="0.2">
      <c r="A1311" t="s">
        <v>8219</v>
      </c>
      <c r="B1311">
        <v>60</v>
      </c>
    </row>
    <row r="1312" spans="1:2" x14ac:dyDescent="0.2">
      <c r="A1312" t="s">
        <v>8219</v>
      </c>
      <c r="B1312">
        <v>67</v>
      </c>
    </row>
    <row r="1313" spans="1:2" x14ac:dyDescent="0.2">
      <c r="A1313" t="s">
        <v>8219</v>
      </c>
      <c r="B1313">
        <v>35</v>
      </c>
    </row>
    <row r="1314" spans="1:2" x14ac:dyDescent="0.2">
      <c r="A1314" t="s">
        <v>8219</v>
      </c>
      <c r="B1314">
        <v>34</v>
      </c>
    </row>
    <row r="1315" spans="1:2" x14ac:dyDescent="0.2">
      <c r="A1315" t="s">
        <v>8219</v>
      </c>
      <c r="B1315">
        <v>36</v>
      </c>
    </row>
    <row r="1316" spans="1:2" x14ac:dyDescent="0.2">
      <c r="A1316" t="s">
        <v>8219</v>
      </c>
      <c r="B1316">
        <v>18</v>
      </c>
    </row>
    <row r="1317" spans="1:2" x14ac:dyDescent="0.2">
      <c r="A1317" t="s">
        <v>8219</v>
      </c>
      <c r="B1317">
        <v>25</v>
      </c>
    </row>
    <row r="1318" spans="1:2" x14ac:dyDescent="0.2">
      <c r="A1318" t="s">
        <v>8219</v>
      </c>
      <c r="B1318">
        <v>21</v>
      </c>
    </row>
    <row r="1319" spans="1:2" x14ac:dyDescent="0.2">
      <c r="A1319" t="s">
        <v>8219</v>
      </c>
      <c r="B1319">
        <v>151</v>
      </c>
    </row>
    <row r="1320" spans="1:2" x14ac:dyDescent="0.2">
      <c r="A1320" t="s">
        <v>8219</v>
      </c>
      <c r="B1320">
        <v>489</v>
      </c>
    </row>
    <row r="1321" spans="1:2" x14ac:dyDescent="0.2">
      <c r="A1321" t="s">
        <v>8219</v>
      </c>
      <c r="B1321">
        <v>50</v>
      </c>
    </row>
    <row r="1322" spans="1:2" x14ac:dyDescent="0.2">
      <c r="A1322" t="s">
        <v>8219</v>
      </c>
      <c r="B1322">
        <v>321</v>
      </c>
    </row>
    <row r="1323" spans="1:2" x14ac:dyDescent="0.2">
      <c r="A1323" t="s">
        <v>8219</v>
      </c>
      <c r="B1323">
        <v>1762</v>
      </c>
    </row>
    <row r="1324" spans="1:2" x14ac:dyDescent="0.2">
      <c r="A1324" t="s">
        <v>8219</v>
      </c>
      <c r="B1324">
        <v>385</v>
      </c>
    </row>
    <row r="1325" spans="1:2" x14ac:dyDescent="0.2">
      <c r="A1325" t="s">
        <v>8219</v>
      </c>
      <c r="B1325">
        <v>398</v>
      </c>
    </row>
    <row r="1326" spans="1:2" x14ac:dyDescent="0.2">
      <c r="A1326" t="s">
        <v>8219</v>
      </c>
      <c r="B1326">
        <v>304</v>
      </c>
    </row>
    <row r="1327" spans="1:2" x14ac:dyDescent="0.2">
      <c r="A1327" t="s">
        <v>8219</v>
      </c>
      <c r="B1327">
        <v>676</v>
      </c>
    </row>
    <row r="1328" spans="1:2" x14ac:dyDescent="0.2">
      <c r="A1328" t="s">
        <v>8219</v>
      </c>
      <c r="B1328">
        <v>577</v>
      </c>
    </row>
    <row r="1329" spans="1:2" x14ac:dyDescent="0.2">
      <c r="A1329" t="s">
        <v>8219</v>
      </c>
      <c r="B1329">
        <v>3663</v>
      </c>
    </row>
    <row r="1330" spans="1:2" x14ac:dyDescent="0.2">
      <c r="A1330" t="s">
        <v>8219</v>
      </c>
      <c r="B1330">
        <v>294</v>
      </c>
    </row>
    <row r="1331" spans="1:2" x14ac:dyDescent="0.2">
      <c r="A1331" t="s">
        <v>8219</v>
      </c>
      <c r="B1331">
        <v>28</v>
      </c>
    </row>
    <row r="1332" spans="1:2" x14ac:dyDescent="0.2">
      <c r="A1332" t="s">
        <v>8219</v>
      </c>
      <c r="B1332">
        <v>100</v>
      </c>
    </row>
    <row r="1333" spans="1:2" x14ac:dyDescent="0.2">
      <c r="A1333" t="s">
        <v>8219</v>
      </c>
      <c r="B1333">
        <v>72</v>
      </c>
    </row>
    <row r="1334" spans="1:2" x14ac:dyDescent="0.2">
      <c r="A1334" t="s">
        <v>8219</v>
      </c>
      <c r="B1334">
        <v>238</v>
      </c>
    </row>
    <row r="1335" spans="1:2" x14ac:dyDescent="0.2">
      <c r="A1335" t="s">
        <v>8219</v>
      </c>
      <c r="B1335">
        <v>159</v>
      </c>
    </row>
    <row r="1336" spans="1:2" x14ac:dyDescent="0.2">
      <c r="A1336" t="s">
        <v>8219</v>
      </c>
      <c r="B1336">
        <v>77</v>
      </c>
    </row>
    <row r="1337" spans="1:2" x14ac:dyDescent="0.2">
      <c r="A1337" t="s">
        <v>8219</v>
      </c>
      <c r="B1337">
        <v>53</v>
      </c>
    </row>
    <row r="1338" spans="1:2" x14ac:dyDescent="0.2">
      <c r="A1338" t="s">
        <v>8219</v>
      </c>
      <c r="B1338">
        <v>1251</v>
      </c>
    </row>
    <row r="1339" spans="1:2" x14ac:dyDescent="0.2">
      <c r="A1339" t="s">
        <v>8219</v>
      </c>
      <c r="B1339">
        <v>465</v>
      </c>
    </row>
    <row r="1340" spans="1:2" x14ac:dyDescent="0.2">
      <c r="A1340" t="s">
        <v>8219</v>
      </c>
      <c r="B1340">
        <v>74</v>
      </c>
    </row>
    <row r="1341" spans="1:2" x14ac:dyDescent="0.2">
      <c r="A1341" t="s">
        <v>8219</v>
      </c>
      <c r="B1341">
        <v>62</v>
      </c>
    </row>
    <row r="1342" spans="1:2" x14ac:dyDescent="0.2">
      <c r="A1342" t="s">
        <v>8219</v>
      </c>
      <c r="B1342">
        <v>3468</v>
      </c>
    </row>
    <row r="1343" spans="1:2" x14ac:dyDescent="0.2">
      <c r="A1343" t="s">
        <v>8219</v>
      </c>
      <c r="B1343">
        <v>52</v>
      </c>
    </row>
    <row r="1344" spans="1:2" x14ac:dyDescent="0.2">
      <c r="A1344" t="s">
        <v>8219</v>
      </c>
      <c r="B1344">
        <v>50</v>
      </c>
    </row>
    <row r="1345" spans="1:2" x14ac:dyDescent="0.2">
      <c r="A1345" t="s">
        <v>8219</v>
      </c>
      <c r="B1345">
        <v>45</v>
      </c>
    </row>
    <row r="1346" spans="1:2" x14ac:dyDescent="0.2">
      <c r="A1346" t="s">
        <v>8219</v>
      </c>
      <c r="B1346">
        <v>21</v>
      </c>
    </row>
    <row r="1347" spans="1:2" x14ac:dyDescent="0.2">
      <c r="A1347" t="s">
        <v>8219</v>
      </c>
      <c r="B1347">
        <v>100</v>
      </c>
    </row>
    <row r="1348" spans="1:2" x14ac:dyDescent="0.2">
      <c r="A1348" t="s">
        <v>8219</v>
      </c>
      <c r="B1348">
        <v>81</v>
      </c>
    </row>
    <row r="1349" spans="1:2" x14ac:dyDescent="0.2">
      <c r="A1349" t="s">
        <v>8219</v>
      </c>
      <c r="B1349">
        <v>286</v>
      </c>
    </row>
    <row r="1350" spans="1:2" x14ac:dyDescent="0.2">
      <c r="A1350" t="s">
        <v>8219</v>
      </c>
      <c r="B1350">
        <v>42</v>
      </c>
    </row>
    <row r="1351" spans="1:2" x14ac:dyDescent="0.2">
      <c r="A1351" t="s">
        <v>8219</v>
      </c>
      <c r="B1351">
        <v>199</v>
      </c>
    </row>
    <row r="1352" spans="1:2" x14ac:dyDescent="0.2">
      <c r="A1352" t="s">
        <v>8219</v>
      </c>
      <c r="B1352">
        <v>25</v>
      </c>
    </row>
    <row r="1353" spans="1:2" x14ac:dyDescent="0.2">
      <c r="A1353" t="s">
        <v>8219</v>
      </c>
      <c r="B1353">
        <v>84</v>
      </c>
    </row>
    <row r="1354" spans="1:2" x14ac:dyDescent="0.2">
      <c r="A1354" t="s">
        <v>8219</v>
      </c>
      <c r="B1354">
        <v>50</v>
      </c>
    </row>
    <row r="1355" spans="1:2" x14ac:dyDescent="0.2">
      <c r="A1355" t="s">
        <v>8219</v>
      </c>
      <c r="B1355">
        <v>26</v>
      </c>
    </row>
    <row r="1356" spans="1:2" x14ac:dyDescent="0.2">
      <c r="A1356" t="s">
        <v>8219</v>
      </c>
      <c r="B1356">
        <v>14</v>
      </c>
    </row>
    <row r="1357" spans="1:2" x14ac:dyDescent="0.2">
      <c r="A1357" t="s">
        <v>8219</v>
      </c>
      <c r="B1357">
        <v>49</v>
      </c>
    </row>
    <row r="1358" spans="1:2" x14ac:dyDescent="0.2">
      <c r="A1358" t="s">
        <v>8219</v>
      </c>
      <c r="B1358">
        <v>69</v>
      </c>
    </row>
    <row r="1359" spans="1:2" x14ac:dyDescent="0.2">
      <c r="A1359" t="s">
        <v>8219</v>
      </c>
      <c r="B1359">
        <v>60</v>
      </c>
    </row>
    <row r="1360" spans="1:2" x14ac:dyDescent="0.2">
      <c r="A1360" t="s">
        <v>8219</v>
      </c>
      <c r="B1360">
        <v>80</v>
      </c>
    </row>
    <row r="1361" spans="1:2" x14ac:dyDescent="0.2">
      <c r="A1361" t="s">
        <v>8219</v>
      </c>
      <c r="B1361">
        <v>56</v>
      </c>
    </row>
    <row r="1362" spans="1:2" x14ac:dyDescent="0.2">
      <c r="A1362" t="s">
        <v>8219</v>
      </c>
      <c r="B1362">
        <v>104</v>
      </c>
    </row>
    <row r="1363" spans="1:2" x14ac:dyDescent="0.2">
      <c r="A1363" t="s">
        <v>8219</v>
      </c>
      <c r="B1363">
        <v>46</v>
      </c>
    </row>
    <row r="1364" spans="1:2" x14ac:dyDescent="0.2">
      <c r="A1364" t="s">
        <v>8219</v>
      </c>
      <c r="B1364">
        <v>206</v>
      </c>
    </row>
    <row r="1365" spans="1:2" x14ac:dyDescent="0.2">
      <c r="A1365" t="s">
        <v>8219</v>
      </c>
      <c r="B1365">
        <v>18</v>
      </c>
    </row>
    <row r="1366" spans="1:2" x14ac:dyDescent="0.2">
      <c r="A1366" t="s">
        <v>8219</v>
      </c>
      <c r="B1366">
        <v>28</v>
      </c>
    </row>
    <row r="1367" spans="1:2" x14ac:dyDescent="0.2">
      <c r="A1367" t="s">
        <v>8219</v>
      </c>
      <c r="B1367">
        <v>11</v>
      </c>
    </row>
    <row r="1368" spans="1:2" x14ac:dyDescent="0.2">
      <c r="A1368" t="s">
        <v>8219</v>
      </c>
      <c r="B1368">
        <v>263</v>
      </c>
    </row>
    <row r="1369" spans="1:2" x14ac:dyDescent="0.2">
      <c r="A1369" t="s">
        <v>8219</v>
      </c>
      <c r="B1369">
        <v>394</v>
      </c>
    </row>
    <row r="1370" spans="1:2" x14ac:dyDescent="0.2">
      <c r="A1370" t="s">
        <v>8219</v>
      </c>
      <c r="B1370">
        <v>1049</v>
      </c>
    </row>
    <row r="1371" spans="1:2" x14ac:dyDescent="0.2">
      <c r="A1371" t="s">
        <v>8219</v>
      </c>
      <c r="B1371">
        <v>308</v>
      </c>
    </row>
    <row r="1372" spans="1:2" x14ac:dyDescent="0.2">
      <c r="A1372" t="s">
        <v>8219</v>
      </c>
      <c r="B1372">
        <v>1088</v>
      </c>
    </row>
    <row r="1373" spans="1:2" x14ac:dyDescent="0.2">
      <c r="A1373" t="s">
        <v>8219</v>
      </c>
      <c r="B1373">
        <v>73</v>
      </c>
    </row>
    <row r="1374" spans="1:2" x14ac:dyDescent="0.2">
      <c r="A1374" t="s">
        <v>8219</v>
      </c>
      <c r="B1374">
        <v>143</v>
      </c>
    </row>
    <row r="1375" spans="1:2" x14ac:dyDescent="0.2">
      <c r="A1375" t="s">
        <v>8219</v>
      </c>
      <c r="B1375">
        <v>1420</v>
      </c>
    </row>
    <row r="1376" spans="1:2" x14ac:dyDescent="0.2">
      <c r="A1376" t="s">
        <v>8219</v>
      </c>
      <c r="B1376">
        <v>305</v>
      </c>
    </row>
    <row r="1377" spans="1:2" x14ac:dyDescent="0.2">
      <c r="A1377" t="s">
        <v>8219</v>
      </c>
      <c r="B1377">
        <v>551</v>
      </c>
    </row>
    <row r="1378" spans="1:2" x14ac:dyDescent="0.2">
      <c r="A1378" t="s">
        <v>8219</v>
      </c>
      <c r="B1378">
        <v>187</v>
      </c>
    </row>
    <row r="1379" spans="1:2" x14ac:dyDescent="0.2">
      <c r="A1379" t="s">
        <v>8219</v>
      </c>
      <c r="B1379">
        <v>325</v>
      </c>
    </row>
    <row r="1380" spans="1:2" x14ac:dyDescent="0.2">
      <c r="A1380" t="s">
        <v>8219</v>
      </c>
      <c r="B1380">
        <v>148</v>
      </c>
    </row>
    <row r="1381" spans="1:2" x14ac:dyDescent="0.2">
      <c r="A1381" t="s">
        <v>8219</v>
      </c>
      <c r="B1381">
        <v>69</v>
      </c>
    </row>
    <row r="1382" spans="1:2" x14ac:dyDescent="0.2">
      <c r="A1382" t="s">
        <v>8219</v>
      </c>
      <c r="B1382">
        <v>173</v>
      </c>
    </row>
    <row r="1383" spans="1:2" x14ac:dyDescent="0.2">
      <c r="A1383" t="s">
        <v>8219</v>
      </c>
      <c r="B1383">
        <v>269</v>
      </c>
    </row>
    <row r="1384" spans="1:2" x14ac:dyDescent="0.2">
      <c r="A1384" t="s">
        <v>8219</v>
      </c>
      <c r="B1384">
        <v>185</v>
      </c>
    </row>
    <row r="1385" spans="1:2" x14ac:dyDescent="0.2">
      <c r="A1385" t="s">
        <v>8219</v>
      </c>
      <c r="B1385">
        <v>176</v>
      </c>
    </row>
    <row r="1386" spans="1:2" x14ac:dyDescent="0.2">
      <c r="A1386" t="s">
        <v>8219</v>
      </c>
      <c r="B1386">
        <v>1019</v>
      </c>
    </row>
    <row r="1387" spans="1:2" x14ac:dyDescent="0.2">
      <c r="A1387" t="s">
        <v>8219</v>
      </c>
      <c r="B1387">
        <v>113</v>
      </c>
    </row>
    <row r="1388" spans="1:2" x14ac:dyDescent="0.2">
      <c r="A1388" t="s">
        <v>8219</v>
      </c>
      <c r="B1388">
        <v>404</v>
      </c>
    </row>
    <row r="1389" spans="1:2" x14ac:dyDescent="0.2">
      <c r="A1389" t="s">
        <v>8219</v>
      </c>
      <c r="B1389">
        <v>707</v>
      </c>
    </row>
    <row r="1390" spans="1:2" x14ac:dyDescent="0.2">
      <c r="A1390" t="s">
        <v>8219</v>
      </c>
      <c r="B1390">
        <v>392</v>
      </c>
    </row>
    <row r="1391" spans="1:2" x14ac:dyDescent="0.2">
      <c r="A1391" t="s">
        <v>8219</v>
      </c>
      <c r="B1391">
        <v>23</v>
      </c>
    </row>
    <row r="1392" spans="1:2" x14ac:dyDescent="0.2">
      <c r="A1392" t="s">
        <v>8219</v>
      </c>
      <c r="B1392">
        <v>682</v>
      </c>
    </row>
    <row r="1393" spans="1:2" x14ac:dyDescent="0.2">
      <c r="A1393" t="s">
        <v>8219</v>
      </c>
      <c r="B1393">
        <v>37</v>
      </c>
    </row>
    <row r="1394" spans="1:2" x14ac:dyDescent="0.2">
      <c r="A1394" t="s">
        <v>8219</v>
      </c>
      <c r="B1394">
        <v>146</v>
      </c>
    </row>
    <row r="1395" spans="1:2" x14ac:dyDescent="0.2">
      <c r="A1395" t="s">
        <v>8219</v>
      </c>
      <c r="B1395">
        <v>119</v>
      </c>
    </row>
    <row r="1396" spans="1:2" x14ac:dyDescent="0.2">
      <c r="A1396" t="s">
        <v>8219</v>
      </c>
      <c r="B1396">
        <v>163</v>
      </c>
    </row>
    <row r="1397" spans="1:2" x14ac:dyDescent="0.2">
      <c r="A1397" t="s">
        <v>8219</v>
      </c>
      <c r="B1397">
        <v>339</v>
      </c>
    </row>
    <row r="1398" spans="1:2" x14ac:dyDescent="0.2">
      <c r="A1398" t="s">
        <v>8219</v>
      </c>
      <c r="B1398">
        <v>58</v>
      </c>
    </row>
    <row r="1399" spans="1:2" x14ac:dyDescent="0.2">
      <c r="A1399" t="s">
        <v>8219</v>
      </c>
      <c r="B1399">
        <v>456</v>
      </c>
    </row>
    <row r="1400" spans="1:2" x14ac:dyDescent="0.2">
      <c r="A1400" t="s">
        <v>8219</v>
      </c>
      <c r="B1400">
        <v>15</v>
      </c>
    </row>
    <row r="1401" spans="1:2" x14ac:dyDescent="0.2">
      <c r="A1401" t="s">
        <v>8219</v>
      </c>
      <c r="B1401">
        <v>191</v>
      </c>
    </row>
    <row r="1402" spans="1:2" x14ac:dyDescent="0.2">
      <c r="A1402" t="s">
        <v>8219</v>
      </c>
      <c r="B1402">
        <v>17</v>
      </c>
    </row>
    <row r="1403" spans="1:2" x14ac:dyDescent="0.2">
      <c r="A1403" t="s">
        <v>8219</v>
      </c>
      <c r="B1403">
        <v>28</v>
      </c>
    </row>
    <row r="1404" spans="1:2" x14ac:dyDescent="0.2">
      <c r="A1404" t="s">
        <v>8219</v>
      </c>
      <c r="B1404">
        <v>18</v>
      </c>
    </row>
    <row r="1405" spans="1:2" x14ac:dyDescent="0.2">
      <c r="A1405" t="s">
        <v>8219</v>
      </c>
      <c r="B1405">
        <v>61</v>
      </c>
    </row>
    <row r="1406" spans="1:2" x14ac:dyDescent="0.2">
      <c r="A1406" t="s">
        <v>8219</v>
      </c>
      <c r="B1406">
        <v>108</v>
      </c>
    </row>
    <row r="1407" spans="1:2" x14ac:dyDescent="0.2">
      <c r="A1407" t="s">
        <v>8219</v>
      </c>
      <c r="B1407">
        <v>142</v>
      </c>
    </row>
    <row r="1408" spans="1:2" x14ac:dyDescent="0.2">
      <c r="A1408" t="s">
        <v>8219</v>
      </c>
      <c r="B1408">
        <v>74</v>
      </c>
    </row>
    <row r="1409" spans="1:2" x14ac:dyDescent="0.2">
      <c r="A1409" t="s">
        <v>8219</v>
      </c>
      <c r="B1409">
        <v>38</v>
      </c>
    </row>
    <row r="1410" spans="1:2" x14ac:dyDescent="0.2">
      <c r="A1410" t="s">
        <v>8219</v>
      </c>
      <c r="B1410">
        <v>20</v>
      </c>
    </row>
    <row r="1411" spans="1:2" x14ac:dyDescent="0.2">
      <c r="A1411" t="s">
        <v>8219</v>
      </c>
      <c r="B1411">
        <v>24</v>
      </c>
    </row>
    <row r="1412" spans="1:2" x14ac:dyDescent="0.2">
      <c r="A1412" t="s">
        <v>8219</v>
      </c>
      <c r="B1412">
        <v>66</v>
      </c>
    </row>
    <row r="1413" spans="1:2" x14ac:dyDescent="0.2">
      <c r="A1413" t="s">
        <v>8219</v>
      </c>
      <c r="B1413">
        <v>28</v>
      </c>
    </row>
    <row r="1414" spans="1:2" x14ac:dyDescent="0.2">
      <c r="A1414" t="s">
        <v>8219</v>
      </c>
      <c r="B1414">
        <v>24</v>
      </c>
    </row>
    <row r="1415" spans="1:2" x14ac:dyDescent="0.2">
      <c r="A1415" t="s">
        <v>8219</v>
      </c>
      <c r="B1415">
        <v>73</v>
      </c>
    </row>
    <row r="1416" spans="1:2" x14ac:dyDescent="0.2">
      <c r="A1416" t="s">
        <v>8219</v>
      </c>
      <c r="B1416">
        <v>3</v>
      </c>
    </row>
    <row r="1417" spans="1:2" x14ac:dyDescent="0.2">
      <c r="A1417" t="s">
        <v>8219</v>
      </c>
      <c r="B1417">
        <v>20</v>
      </c>
    </row>
    <row r="1418" spans="1:2" x14ac:dyDescent="0.2">
      <c r="A1418" t="s">
        <v>8219</v>
      </c>
      <c r="B1418">
        <v>21</v>
      </c>
    </row>
    <row r="1419" spans="1:2" x14ac:dyDescent="0.2">
      <c r="A1419" t="s">
        <v>8219</v>
      </c>
      <c r="B1419">
        <v>94</v>
      </c>
    </row>
    <row r="1420" spans="1:2" x14ac:dyDescent="0.2">
      <c r="A1420" t="s">
        <v>8219</v>
      </c>
      <c r="B1420">
        <v>139</v>
      </c>
    </row>
    <row r="1421" spans="1:2" x14ac:dyDescent="0.2">
      <c r="A1421" t="s">
        <v>8219</v>
      </c>
      <c r="B1421">
        <v>130</v>
      </c>
    </row>
    <row r="1422" spans="1:2" x14ac:dyDescent="0.2">
      <c r="A1422" t="s">
        <v>8219</v>
      </c>
      <c r="B1422">
        <v>31</v>
      </c>
    </row>
    <row r="1423" spans="1:2" x14ac:dyDescent="0.2">
      <c r="A1423" t="s">
        <v>8219</v>
      </c>
      <c r="B1423">
        <v>13</v>
      </c>
    </row>
    <row r="1424" spans="1:2" x14ac:dyDescent="0.2">
      <c r="A1424" t="s">
        <v>8219</v>
      </c>
      <c r="B1424">
        <v>90</v>
      </c>
    </row>
    <row r="1425" spans="1:2" x14ac:dyDescent="0.2">
      <c r="A1425" t="s">
        <v>8219</v>
      </c>
      <c r="B1425">
        <v>141</v>
      </c>
    </row>
    <row r="1426" spans="1:2" x14ac:dyDescent="0.2">
      <c r="A1426" t="s">
        <v>8219</v>
      </c>
      <c r="B1426">
        <v>23</v>
      </c>
    </row>
    <row r="1427" spans="1:2" x14ac:dyDescent="0.2">
      <c r="A1427" t="s">
        <v>8219</v>
      </c>
      <c r="B1427">
        <v>18</v>
      </c>
    </row>
    <row r="1428" spans="1:2" x14ac:dyDescent="0.2">
      <c r="A1428" t="s">
        <v>8219</v>
      </c>
      <c r="B1428">
        <v>76</v>
      </c>
    </row>
    <row r="1429" spans="1:2" x14ac:dyDescent="0.2">
      <c r="A1429" t="s">
        <v>8219</v>
      </c>
      <c r="B1429">
        <v>93</v>
      </c>
    </row>
    <row r="1430" spans="1:2" x14ac:dyDescent="0.2">
      <c r="A1430" t="s">
        <v>8219</v>
      </c>
      <c r="B1430">
        <v>69</v>
      </c>
    </row>
    <row r="1431" spans="1:2" x14ac:dyDescent="0.2">
      <c r="A1431" t="s">
        <v>8219</v>
      </c>
      <c r="B1431">
        <v>21</v>
      </c>
    </row>
    <row r="1432" spans="1:2" x14ac:dyDescent="0.2">
      <c r="A1432" t="s">
        <v>8219</v>
      </c>
      <c r="B1432">
        <v>57</v>
      </c>
    </row>
    <row r="1433" spans="1:2" x14ac:dyDescent="0.2">
      <c r="A1433" t="s">
        <v>8219</v>
      </c>
      <c r="B1433">
        <v>108</v>
      </c>
    </row>
    <row r="1434" spans="1:2" x14ac:dyDescent="0.2">
      <c r="A1434" t="s">
        <v>8219</v>
      </c>
      <c r="B1434">
        <v>83</v>
      </c>
    </row>
    <row r="1435" spans="1:2" x14ac:dyDescent="0.2">
      <c r="A1435" t="s">
        <v>8219</v>
      </c>
      <c r="B1435">
        <v>96</v>
      </c>
    </row>
    <row r="1436" spans="1:2" x14ac:dyDescent="0.2">
      <c r="A1436" t="s">
        <v>8219</v>
      </c>
      <c r="B1436">
        <v>64</v>
      </c>
    </row>
    <row r="1437" spans="1:2" x14ac:dyDescent="0.2">
      <c r="A1437" t="s">
        <v>8219</v>
      </c>
      <c r="B1437">
        <v>14</v>
      </c>
    </row>
    <row r="1438" spans="1:2" x14ac:dyDescent="0.2">
      <c r="A1438" t="s">
        <v>8219</v>
      </c>
      <c r="B1438">
        <v>169</v>
      </c>
    </row>
    <row r="1439" spans="1:2" x14ac:dyDescent="0.2">
      <c r="A1439" t="s">
        <v>8219</v>
      </c>
      <c r="B1439">
        <v>33</v>
      </c>
    </row>
    <row r="1440" spans="1:2" x14ac:dyDescent="0.2">
      <c r="A1440" t="s">
        <v>8219</v>
      </c>
      <c r="B1440">
        <v>102</v>
      </c>
    </row>
    <row r="1441" spans="1:2" x14ac:dyDescent="0.2">
      <c r="A1441" t="s">
        <v>8219</v>
      </c>
      <c r="B1441">
        <v>104</v>
      </c>
    </row>
    <row r="1442" spans="1:2" x14ac:dyDescent="0.2">
      <c r="A1442" t="s">
        <v>8219</v>
      </c>
      <c r="B1442">
        <v>20</v>
      </c>
    </row>
    <row r="1443" spans="1:2" x14ac:dyDescent="0.2">
      <c r="A1443" t="s">
        <v>8219</v>
      </c>
      <c r="B1443">
        <v>35</v>
      </c>
    </row>
    <row r="1444" spans="1:2" x14ac:dyDescent="0.2">
      <c r="A1444" t="s">
        <v>8219</v>
      </c>
      <c r="B1444">
        <v>94</v>
      </c>
    </row>
    <row r="1445" spans="1:2" x14ac:dyDescent="0.2">
      <c r="A1445" t="s">
        <v>8219</v>
      </c>
      <c r="B1445">
        <v>14</v>
      </c>
    </row>
    <row r="1446" spans="1:2" x14ac:dyDescent="0.2">
      <c r="A1446" t="s">
        <v>8219</v>
      </c>
      <c r="B1446">
        <v>15</v>
      </c>
    </row>
    <row r="1447" spans="1:2" x14ac:dyDescent="0.2">
      <c r="A1447" t="s">
        <v>8219</v>
      </c>
      <c r="B1447">
        <v>51</v>
      </c>
    </row>
    <row r="1448" spans="1:2" x14ac:dyDescent="0.2">
      <c r="A1448" t="s">
        <v>8219</v>
      </c>
      <c r="B1448">
        <v>19</v>
      </c>
    </row>
    <row r="1449" spans="1:2" x14ac:dyDescent="0.2">
      <c r="A1449" t="s">
        <v>8219</v>
      </c>
      <c r="B1449">
        <v>23</v>
      </c>
    </row>
    <row r="1450" spans="1:2" x14ac:dyDescent="0.2">
      <c r="A1450" t="s">
        <v>8219</v>
      </c>
      <c r="B1450">
        <v>97</v>
      </c>
    </row>
    <row r="1451" spans="1:2" x14ac:dyDescent="0.2">
      <c r="A1451" t="s">
        <v>8219</v>
      </c>
      <c r="B1451">
        <v>76</v>
      </c>
    </row>
    <row r="1452" spans="1:2" x14ac:dyDescent="0.2">
      <c r="A1452" t="s">
        <v>8219</v>
      </c>
      <c r="B1452">
        <v>11</v>
      </c>
    </row>
    <row r="1453" spans="1:2" x14ac:dyDescent="0.2">
      <c r="A1453" t="s">
        <v>8219</v>
      </c>
      <c r="B1453">
        <v>52</v>
      </c>
    </row>
    <row r="1454" spans="1:2" x14ac:dyDescent="0.2">
      <c r="A1454" t="s">
        <v>8219</v>
      </c>
      <c r="B1454">
        <v>95</v>
      </c>
    </row>
    <row r="1455" spans="1:2" x14ac:dyDescent="0.2">
      <c r="A1455" t="s">
        <v>8219</v>
      </c>
      <c r="B1455">
        <v>35</v>
      </c>
    </row>
    <row r="1456" spans="1:2" x14ac:dyDescent="0.2">
      <c r="A1456" t="s">
        <v>8219</v>
      </c>
      <c r="B1456">
        <v>21</v>
      </c>
    </row>
    <row r="1457" spans="1:2" x14ac:dyDescent="0.2">
      <c r="A1457" t="s">
        <v>8219</v>
      </c>
      <c r="B1457">
        <v>93</v>
      </c>
    </row>
    <row r="1458" spans="1:2" x14ac:dyDescent="0.2">
      <c r="A1458" t="s">
        <v>8219</v>
      </c>
      <c r="B1458">
        <v>11</v>
      </c>
    </row>
    <row r="1459" spans="1:2" x14ac:dyDescent="0.2">
      <c r="A1459" t="s">
        <v>8219</v>
      </c>
      <c r="B1459">
        <v>21</v>
      </c>
    </row>
    <row r="1460" spans="1:2" x14ac:dyDescent="0.2">
      <c r="A1460" t="s">
        <v>8219</v>
      </c>
      <c r="B1460">
        <v>54</v>
      </c>
    </row>
    <row r="1461" spans="1:2" x14ac:dyDescent="0.2">
      <c r="A1461" t="s">
        <v>8219</v>
      </c>
      <c r="B1461">
        <v>31</v>
      </c>
    </row>
    <row r="1462" spans="1:2" x14ac:dyDescent="0.2">
      <c r="A1462" t="s">
        <v>8219</v>
      </c>
      <c r="B1462">
        <v>132</v>
      </c>
    </row>
    <row r="1463" spans="1:2" x14ac:dyDescent="0.2">
      <c r="A1463" t="s">
        <v>8219</v>
      </c>
      <c r="B1463">
        <v>3</v>
      </c>
    </row>
    <row r="1464" spans="1:2" x14ac:dyDescent="0.2">
      <c r="A1464" t="s">
        <v>8219</v>
      </c>
      <c r="B1464">
        <v>6</v>
      </c>
    </row>
    <row r="1465" spans="1:2" x14ac:dyDescent="0.2">
      <c r="A1465" t="s">
        <v>8219</v>
      </c>
      <c r="B1465">
        <v>10</v>
      </c>
    </row>
    <row r="1466" spans="1:2" x14ac:dyDescent="0.2">
      <c r="A1466" t="s">
        <v>8219</v>
      </c>
      <c r="B1466">
        <v>147</v>
      </c>
    </row>
    <row r="1467" spans="1:2" x14ac:dyDescent="0.2">
      <c r="A1467" t="s">
        <v>8219</v>
      </c>
      <c r="B1467">
        <v>199</v>
      </c>
    </row>
    <row r="1468" spans="1:2" x14ac:dyDescent="0.2">
      <c r="A1468" t="s">
        <v>8219</v>
      </c>
      <c r="B1468">
        <v>50</v>
      </c>
    </row>
    <row r="1469" spans="1:2" x14ac:dyDescent="0.2">
      <c r="A1469" t="s">
        <v>8219</v>
      </c>
      <c r="B1469">
        <v>21</v>
      </c>
    </row>
    <row r="1470" spans="1:2" x14ac:dyDescent="0.2">
      <c r="A1470" t="s">
        <v>8219</v>
      </c>
      <c r="B1470">
        <v>24</v>
      </c>
    </row>
    <row r="1471" spans="1:2" x14ac:dyDescent="0.2">
      <c r="A1471" t="s">
        <v>8219</v>
      </c>
      <c r="B1471">
        <v>32</v>
      </c>
    </row>
    <row r="1472" spans="1:2" x14ac:dyDescent="0.2">
      <c r="A1472" t="s">
        <v>8219</v>
      </c>
      <c r="B1472">
        <v>62</v>
      </c>
    </row>
    <row r="1473" spans="1:2" x14ac:dyDescent="0.2">
      <c r="A1473" t="s">
        <v>8219</v>
      </c>
      <c r="B1473">
        <v>9</v>
      </c>
    </row>
    <row r="1474" spans="1:2" x14ac:dyDescent="0.2">
      <c r="A1474" t="s">
        <v>8219</v>
      </c>
      <c r="B1474">
        <v>38</v>
      </c>
    </row>
    <row r="1475" spans="1:2" x14ac:dyDescent="0.2">
      <c r="A1475" t="s">
        <v>8219</v>
      </c>
      <c r="B1475">
        <v>54</v>
      </c>
    </row>
    <row r="1476" spans="1:2" x14ac:dyDescent="0.2">
      <c r="A1476" t="s">
        <v>8219</v>
      </c>
      <c r="B1476">
        <v>37</v>
      </c>
    </row>
    <row r="1477" spans="1:2" x14ac:dyDescent="0.2">
      <c r="A1477" t="s">
        <v>8219</v>
      </c>
      <c r="B1477">
        <v>39</v>
      </c>
    </row>
    <row r="1478" spans="1:2" x14ac:dyDescent="0.2">
      <c r="A1478" t="s">
        <v>8219</v>
      </c>
      <c r="B1478">
        <v>34</v>
      </c>
    </row>
    <row r="1479" spans="1:2" x14ac:dyDescent="0.2">
      <c r="A1479" t="s">
        <v>8219</v>
      </c>
      <c r="B1479">
        <v>55</v>
      </c>
    </row>
    <row r="1480" spans="1:2" x14ac:dyDescent="0.2">
      <c r="A1480" t="s">
        <v>8219</v>
      </c>
      <c r="B1480">
        <v>32</v>
      </c>
    </row>
    <row r="1481" spans="1:2" x14ac:dyDescent="0.2">
      <c r="A1481" t="s">
        <v>8219</v>
      </c>
      <c r="B1481">
        <v>25</v>
      </c>
    </row>
    <row r="1482" spans="1:2" x14ac:dyDescent="0.2">
      <c r="A1482" t="s">
        <v>8219</v>
      </c>
      <c r="B1482">
        <v>33</v>
      </c>
    </row>
    <row r="1483" spans="1:2" x14ac:dyDescent="0.2">
      <c r="A1483" t="s">
        <v>8219</v>
      </c>
      <c r="B1483">
        <v>108</v>
      </c>
    </row>
    <row r="1484" spans="1:2" x14ac:dyDescent="0.2">
      <c r="A1484" t="s">
        <v>8219</v>
      </c>
      <c r="B1484">
        <v>20</v>
      </c>
    </row>
    <row r="1485" spans="1:2" x14ac:dyDescent="0.2">
      <c r="A1485" t="s">
        <v>8219</v>
      </c>
      <c r="B1485">
        <v>98</v>
      </c>
    </row>
    <row r="1486" spans="1:2" x14ac:dyDescent="0.2">
      <c r="A1486" t="s">
        <v>8219</v>
      </c>
      <c r="B1486">
        <v>196</v>
      </c>
    </row>
    <row r="1487" spans="1:2" x14ac:dyDescent="0.2">
      <c r="A1487" t="s">
        <v>8219</v>
      </c>
      <c r="B1487">
        <v>39</v>
      </c>
    </row>
    <row r="1488" spans="1:2" x14ac:dyDescent="0.2">
      <c r="A1488" t="s">
        <v>8219</v>
      </c>
      <c r="B1488">
        <v>128</v>
      </c>
    </row>
    <row r="1489" spans="1:2" x14ac:dyDescent="0.2">
      <c r="A1489" t="s">
        <v>8219</v>
      </c>
      <c r="B1489">
        <v>71</v>
      </c>
    </row>
    <row r="1490" spans="1:2" x14ac:dyDescent="0.2">
      <c r="A1490" t="s">
        <v>8219</v>
      </c>
      <c r="B1490">
        <v>47</v>
      </c>
    </row>
    <row r="1491" spans="1:2" x14ac:dyDescent="0.2">
      <c r="A1491" t="s">
        <v>8219</v>
      </c>
      <c r="B1491">
        <v>17</v>
      </c>
    </row>
    <row r="1492" spans="1:2" x14ac:dyDescent="0.2">
      <c r="A1492" t="s">
        <v>8219</v>
      </c>
      <c r="B1492">
        <v>91</v>
      </c>
    </row>
    <row r="1493" spans="1:2" x14ac:dyDescent="0.2">
      <c r="A1493" t="s">
        <v>8219</v>
      </c>
      <c r="B1493">
        <v>43</v>
      </c>
    </row>
    <row r="1494" spans="1:2" x14ac:dyDescent="0.2">
      <c r="A1494" t="s">
        <v>8219</v>
      </c>
      <c r="B1494">
        <v>17</v>
      </c>
    </row>
    <row r="1495" spans="1:2" x14ac:dyDescent="0.2">
      <c r="A1495" t="s">
        <v>8219</v>
      </c>
      <c r="B1495">
        <v>33</v>
      </c>
    </row>
    <row r="1496" spans="1:2" x14ac:dyDescent="0.2">
      <c r="A1496" t="s">
        <v>8219</v>
      </c>
      <c r="B1496">
        <v>87</v>
      </c>
    </row>
    <row r="1497" spans="1:2" x14ac:dyDescent="0.2">
      <c r="A1497" t="s">
        <v>8219</v>
      </c>
      <c r="B1497">
        <v>113</v>
      </c>
    </row>
    <row r="1498" spans="1:2" x14ac:dyDescent="0.2">
      <c r="A1498" t="s">
        <v>8219</v>
      </c>
      <c r="B1498">
        <v>14</v>
      </c>
    </row>
    <row r="1499" spans="1:2" x14ac:dyDescent="0.2">
      <c r="A1499" t="s">
        <v>8219</v>
      </c>
      <c r="B1499">
        <v>30</v>
      </c>
    </row>
    <row r="1500" spans="1:2" x14ac:dyDescent="0.2">
      <c r="A1500" t="s">
        <v>8219</v>
      </c>
      <c r="B1500">
        <v>16</v>
      </c>
    </row>
    <row r="1501" spans="1:2" x14ac:dyDescent="0.2">
      <c r="A1501" t="s">
        <v>8219</v>
      </c>
      <c r="B1501">
        <v>46</v>
      </c>
    </row>
    <row r="1502" spans="1:2" x14ac:dyDescent="0.2">
      <c r="A1502" t="s">
        <v>8219</v>
      </c>
      <c r="B1502">
        <v>24</v>
      </c>
    </row>
    <row r="1503" spans="1:2" x14ac:dyDescent="0.2">
      <c r="A1503" t="s">
        <v>8219</v>
      </c>
      <c r="B1503">
        <v>97</v>
      </c>
    </row>
    <row r="1504" spans="1:2" x14ac:dyDescent="0.2">
      <c r="A1504" t="s">
        <v>8219</v>
      </c>
      <c r="B1504">
        <v>59</v>
      </c>
    </row>
    <row r="1505" spans="1:2" x14ac:dyDescent="0.2">
      <c r="A1505" t="s">
        <v>8219</v>
      </c>
      <c r="B1505">
        <v>1095</v>
      </c>
    </row>
    <row r="1506" spans="1:2" x14ac:dyDescent="0.2">
      <c r="A1506" t="s">
        <v>8219</v>
      </c>
      <c r="B1506">
        <v>218</v>
      </c>
    </row>
    <row r="1507" spans="1:2" x14ac:dyDescent="0.2">
      <c r="A1507" t="s">
        <v>8219</v>
      </c>
      <c r="B1507">
        <v>111</v>
      </c>
    </row>
    <row r="1508" spans="1:2" x14ac:dyDescent="0.2">
      <c r="A1508" t="s">
        <v>8219</v>
      </c>
      <c r="B1508">
        <v>56</v>
      </c>
    </row>
    <row r="1509" spans="1:2" x14ac:dyDescent="0.2">
      <c r="A1509" t="s">
        <v>8219</v>
      </c>
      <c r="B1509">
        <v>265</v>
      </c>
    </row>
    <row r="1510" spans="1:2" x14ac:dyDescent="0.2">
      <c r="A1510" t="s">
        <v>8219</v>
      </c>
      <c r="B1510">
        <v>28</v>
      </c>
    </row>
    <row r="1511" spans="1:2" x14ac:dyDescent="0.2">
      <c r="A1511" t="s">
        <v>8219</v>
      </c>
      <c r="B1511">
        <v>364</v>
      </c>
    </row>
    <row r="1512" spans="1:2" x14ac:dyDescent="0.2">
      <c r="A1512" t="s">
        <v>8219</v>
      </c>
      <c r="B1512">
        <v>27</v>
      </c>
    </row>
    <row r="1513" spans="1:2" x14ac:dyDescent="0.2">
      <c r="A1513" t="s">
        <v>8219</v>
      </c>
      <c r="B1513">
        <v>93</v>
      </c>
    </row>
    <row r="1514" spans="1:2" x14ac:dyDescent="0.2">
      <c r="A1514" t="s">
        <v>8219</v>
      </c>
      <c r="B1514">
        <v>64</v>
      </c>
    </row>
    <row r="1515" spans="1:2" x14ac:dyDescent="0.2">
      <c r="A1515" t="s">
        <v>8219</v>
      </c>
      <c r="B1515">
        <v>22</v>
      </c>
    </row>
    <row r="1516" spans="1:2" x14ac:dyDescent="0.2">
      <c r="A1516" t="s">
        <v>8219</v>
      </c>
      <c r="B1516">
        <v>59</v>
      </c>
    </row>
    <row r="1517" spans="1:2" x14ac:dyDescent="0.2">
      <c r="A1517" t="s">
        <v>8219</v>
      </c>
      <c r="B1517">
        <v>249</v>
      </c>
    </row>
    <row r="1518" spans="1:2" x14ac:dyDescent="0.2">
      <c r="A1518" t="s">
        <v>8219</v>
      </c>
      <c r="B1518">
        <v>392</v>
      </c>
    </row>
    <row r="1519" spans="1:2" x14ac:dyDescent="0.2">
      <c r="A1519" t="s">
        <v>8219</v>
      </c>
      <c r="B1519">
        <v>115</v>
      </c>
    </row>
    <row r="1520" spans="1:2" x14ac:dyDescent="0.2">
      <c r="A1520" t="s">
        <v>8219</v>
      </c>
      <c r="B1520">
        <v>433</v>
      </c>
    </row>
    <row r="1521" spans="1:2" x14ac:dyDescent="0.2">
      <c r="A1521" t="s">
        <v>8219</v>
      </c>
      <c r="B1521">
        <v>20</v>
      </c>
    </row>
    <row r="1522" spans="1:2" x14ac:dyDescent="0.2">
      <c r="A1522" t="s">
        <v>8219</v>
      </c>
      <c r="B1522">
        <v>8</v>
      </c>
    </row>
    <row r="1523" spans="1:2" x14ac:dyDescent="0.2">
      <c r="A1523" t="s">
        <v>8219</v>
      </c>
      <c r="B1523">
        <v>175</v>
      </c>
    </row>
    <row r="1524" spans="1:2" x14ac:dyDescent="0.2">
      <c r="A1524" t="s">
        <v>8219</v>
      </c>
      <c r="B1524">
        <v>104</v>
      </c>
    </row>
    <row r="1525" spans="1:2" x14ac:dyDescent="0.2">
      <c r="A1525" t="s">
        <v>8219</v>
      </c>
      <c r="B1525">
        <v>17</v>
      </c>
    </row>
    <row r="1526" spans="1:2" x14ac:dyDescent="0.2">
      <c r="A1526" t="s">
        <v>8219</v>
      </c>
      <c r="B1526">
        <v>277</v>
      </c>
    </row>
    <row r="1527" spans="1:2" x14ac:dyDescent="0.2">
      <c r="A1527" t="s">
        <v>8219</v>
      </c>
      <c r="B1527">
        <v>118</v>
      </c>
    </row>
    <row r="1528" spans="1:2" x14ac:dyDescent="0.2">
      <c r="A1528" t="s">
        <v>8219</v>
      </c>
      <c r="B1528">
        <v>97</v>
      </c>
    </row>
    <row r="1529" spans="1:2" x14ac:dyDescent="0.2">
      <c r="A1529" t="s">
        <v>8219</v>
      </c>
      <c r="B1529">
        <v>20</v>
      </c>
    </row>
    <row r="1530" spans="1:2" x14ac:dyDescent="0.2">
      <c r="A1530" t="s">
        <v>8219</v>
      </c>
      <c r="B1530">
        <v>26</v>
      </c>
    </row>
    <row r="1531" spans="1:2" x14ac:dyDescent="0.2">
      <c r="A1531" t="s">
        <v>8219</v>
      </c>
      <c r="B1531">
        <v>128</v>
      </c>
    </row>
    <row r="1532" spans="1:2" x14ac:dyDescent="0.2">
      <c r="A1532" t="s">
        <v>8219</v>
      </c>
      <c r="B1532">
        <v>15</v>
      </c>
    </row>
    <row r="1533" spans="1:2" x14ac:dyDescent="0.2">
      <c r="A1533" t="s">
        <v>8219</v>
      </c>
      <c r="B1533">
        <v>25</v>
      </c>
    </row>
    <row r="1534" spans="1:2" x14ac:dyDescent="0.2">
      <c r="A1534" t="s">
        <v>8219</v>
      </c>
      <c r="B1534">
        <v>55</v>
      </c>
    </row>
    <row r="1535" spans="1:2" x14ac:dyDescent="0.2">
      <c r="A1535" t="s">
        <v>8219</v>
      </c>
      <c r="B1535">
        <v>107</v>
      </c>
    </row>
    <row r="1536" spans="1:2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173FA-DDE1-8544-9DFD-68E49B2CCC97}">
  <dimension ref="A1:H10"/>
  <sheetViews>
    <sheetView workbookViewId="0">
      <selection activeCell="I2" sqref="I2"/>
    </sheetView>
  </sheetViews>
  <sheetFormatPr baseColWidth="10" defaultRowHeight="15" x14ac:dyDescent="0.2"/>
  <sheetData>
    <row r="1" spans="1:8" x14ac:dyDescent="0.2">
      <c r="B1" s="11" t="s">
        <v>8219</v>
      </c>
      <c r="C1" s="11" t="s">
        <v>8221</v>
      </c>
      <c r="D1" s="11" t="s">
        <v>8220</v>
      </c>
      <c r="E1" s="11" t="s">
        <v>8222</v>
      </c>
      <c r="F1" s="11" t="s">
        <v>8320</v>
      </c>
      <c r="H1" s="13" t="s">
        <v>8381</v>
      </c>
    </row>
    <row r="2" spans="1:8" x14ac:dyDescent="0.2">
      <c r="A2" s="8" t="s">
        <v>8311</v>
      </c>
      <c r="B2" s="9">
        <v>300</v>
      </c>
      <c r="C2" s="9">
        <v>180</v>
      </c>
      <c r="D2" s="9">
        <v>40</v>
      </c>
      <c r="E2" s="9"/>
      <c r="F2" s="9">
        <v>520</v>
      </c>
      <c r="H2" s="5">
        <f>B2/F2</f>
        <v>0.57692307692307687</v>
      </c>
    </row>
    <row r="3" spans="1:8" x14ac:dyDescent="0.2">
      <c r="A3" s="8" t="s">
        <v>8312</v>
      </c>
      <c r="B3" s="9">
        <v>34</v>
      </c>
      <c r="C3" s="9">
        <v>140</v>
      </c>
      <c r="D3" s="9">
        <v>20</v>
      </c>
      <c r="E3" s="9">
        <v>6</v>
      </c>
      <c r="F3" s="9">
        <v>200</v>
      </c>
      <c r="H3" s="5">
        <f t="shared" ref="H3:H10" si="0">B3/F3</f>
        <v>0.17</v>
      </c>
    </row>
    <row r="4" spans="1:8" x14ac:dyDescent="0.2">
      <c r="A4" s="8" t="s">
        <v>8313</v>
      </c>
      <c r="B4" s="9">
        <v>80</v>
      </c>
      <c r="C4" s="9">
        <v>140</v>
      </c>
      <c r="D4" s="9"/>
      <c r="E4" s="9"/>
      <c r="F4" s="9">
        <v>220</v>
      </c>
      <c r="H4" s="5">
        <f t="shared" si="0"/>
        <v>0.36363636363636365</v>
      </c>
    </row>
    <row r="5" spans="1:8" x14ac:dyDescent="0.2">
      <c r="A5" s="8" t="s">
        <v>8314</v>
      </c>
      <c r="B5" s="9"/>
      <c r="C5" s="9"/>
      <c r="D5" s="9">
        <v>24</v>
      </c>
      <c r="E5" s="9"/>
      <c r="F5" s="9">
        <v>24</v>
      </c>
      <c r="H5" s="5">
        <f t="shared" si="0"/>
        <v>0</v>
      </c>
    </row>
    <row r="6" spans="1:8" x14ac:dyDescent="0.2">
      <c r="A6" s="8" t="s">
        <v>8315</v>
      </c>
      <c r="B6" s="9">
        <v>540</v>
      </c>
      <c r="C6" s="9">
        <v>120</v>
      </c>
      <c r="D6" s="9">
        <v>20</v>
      </c>
      <c r="E6" s="9">
        <v>20</v>
      </c>
      <c r="F6" s="9">
        <v>700</v>
      </c>
      <c r="H6" s="5">
        <f t="shared" si="0"/>
        <v>0.77142857142857146</v>
      </c>
    </row>
    <row r="7" spans="1:8" x14ac:dyDescent="0.2">
      <c r="A7" s="8" t="s">
        <v>8316</v>
      </c>
      <c r="B7" s="9">
        <v>103</v>
      </c>
      <c r="C7" s="9">
        <v>117</v>
      </c>
      <c r="D7" s="9"/>
      <c r="E7" s="9"/>
      <c r="F7" s="9">
        <v>220</v>
      </c>
      <c r="H7" s="5">
        <f t="shared" si="0"/>
        <v>0.4681818181818182</v>
      </c>
    </row>
    <row r="8" spans="1:8" x14ac:dyDescent="0.2">
      <c r="A8" s="8" t="s">
        <v>8317</v>
      </c>
      <c r="B8" s="9">
        <v>80</v>
      </c>
      <c r="C8" s="9">
        <v>127</v>
      </c>
      <c r="D8" s="9">
        <v>30</v>
      </c>
      <c r="E8" s="9"/>
      <c r="F8" s="9">
        <v>237</v>
      </c>
      <c r="H8" s="5">
        <f t="shared" si="0"/>
        <v>0.33755274261603374</v>
      </c>
    </row>
    <row r="9" spans="1:8" x14ac:dyDescent="0.2">
      <c r="A9" s="8" t="s">
        <v>8318</v>
      </c>
      <c r="B9" s="9">
        <v>209</v>
      </c>
      <c r="C9" s="9">
        <v>213</v>
      </c>
      <c r="D9" s="9">
        <v>178</v>
      </c>
      <c r="E9" s="9"/>
      <c r="F9" s="9">
        <v>600</v>
      </c>
      <c r="H9" s="5">
        <f t="shared" si="0"/>
        <v>0.34833333333333333</v>
      </c>
    </row>
    <row r="10" spans="1:8" x14ac:dyDescent="0.2">
      <c r="A10" s="8" t="s">
        <v>8319</v>
      </c>
      <c r="B10" s="9">
        <v>839</v>
      </c>
      <c r="C10" s="9">
        <v>493</v>
      </c>
      <c r="D10" s="9">
        <v>37</v>
      </c>
      <c r="E10" s="9">
        <v>24</v>
      </c>
      <c r="F10" s="9">
        <v>1393</v>
      </c>
      <c r="H10" s="5">
        <f t="shared" si="0"/>
        <v>0.60229720028715006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6DC64-9C6D-444E-B193-46D3DE359E95}">
  <dimension ref="A2:G15"/>
  <sheetViews>
    <sheetView workbookViewId="0">
      <selection activeCell="J28" sqref="J28"/>
    </sheetView>
  </sheetViews>
  <sheetFormatPr baseColWidth="10" defaultRowHeight="15" x14ac:dyDescent="0.2"/>
  <sheetData>
    <row r="2" spans="1:7" x14ac:dyDescent="0.2">
      <c r="A2" s="11" t="s">
        <v>8310</v>
      </c>
      <c r="B2" s="11" t="s">
        <v>8219</v>
      </c>
      <c r="C2" s="11" t="s">
        <v>8221</v>
      </c>
      <c r="D2" s="11" t="s">
        <v>8220</v>
      </c>
      <c r="E2" s="11" t="s">
        <v>8320</v>
      </c>
      <c r="G2" s="13" t="s">
        <v>8381</v>
      </c>
    </row>
    <row r="3" spans="1:7" x14ac:dyDescent="0.2">
      <c r="A3" s="12" t="s">
        <v>8373</v>
      </c>
      <c r="B3" s="9">
        <v>147</v>
      </c>
      <c r="C3" s="9">
        <v>126</v>
      </c>
      <c r="D3" s="9">
        <v>26</v>
      </c>
      <c r="E3" s="9">
        <v>299</v>
      </c>
      <c r="G3" s="5">
        <f>B3/E3</f>
        <v>0.49163879598662208</v>
      </c>
    </row>
    <row r="4" spans="1:7" x14ac:dyDescent="0.2">
      <c r="A4" s="12" t="s">
        <v>8374</v>
      </c>
      <c r="B4" s="9">
        <v>179</v>
      </c>
      <c r="C4" s="9">
        <v>98</v>
      </c>
      <c r="D4" s="9">
        <v>19</v>
      </c>
      <c r="E4" s="9">
        <v>296</v>
      </c>
      <c r="G4" s="5">
        <f t="shared" ref="G4:G14" si="0">B4/E4</f>
        <v>0.60472972972972971</v>
      </c>
    </row>
    <row r="5" spans="1:7" x14ac:dyDescent="0.2">
      <c r="A5" s="12" t="s">
        <v>8375</v>
      </c>
      <c r="B5" s="9">
        <v>179</v>
      </c>
      <c r="C5" s="9">
        <v>108</v>
      </c>
      <c r="D5" s="9">
        <v>27</v>
      </c>
      <c r="E5" s="9">
        <v>314</v>
      </c>
      <c r="G5" s="5">
        <f t="shared" si="0"/>
        <v>0.57006369426751591</v>
      </c>
    </row>
    <row r="6" spans="1:7" x14ac:dyDescent="0.2">
      <c r="A6" s="12" t="s">
        <v>8376</v>
      </c>
      <c r="B6" s="9">
        <v>192</v>
      </c>
      <c r="C6" s="9">
        <v>102</v>
      </c>
      <c r="D6" s="9">
        <v>27</v>
      </c>
      <c r="E6" s="9">
        <v>321</v>
      </c>
      <c r="G6" s="5">
        <f t="shared" si="0"/>
        <v>0.59813084112149528</v>
      </c>
    </row>
    <row r="7" spans="1:7" x14ac:dyDescent="0.2">
      <c r="A7" s="12" t="s">
        <v>8367</v>
      </c>
      <c r="B7" s="9">
        <v>233</v>
      </c>
      <c r="C7" s="9">
        <v>126</v>
      </c>
      <c r="D7" s="9">
        <v>26</v>
      </c>
      <c r="E7" s="9">
        <v>385</v>
      </c>
      <c r="G7" s="5">
        <f t="shared" si="0"/>
        <v>0.60519480519480517</v>
      </c>
    </row>
    <row r="8" spans="1:7" x14ac:dyDescent="0.2">
      <c r="A8" s="12" t="s">
        <v>8377</v>
      </c>
      <c r="B8" s="9">
        <v>211</v>
      </c>
      <c r="C8" s="9">
        <v>147</v>
      </c>
      <c r="D8" s="9">
        <v>27</v>
      </c>
      <c r="E8" s="9">
        <v>385</v>
      </c>
      <c r="G8" s="5">
        <f t="shared" si="0"/>
        <v>0.54805194805194801</v>
      </c>
    </row>
    <row r="9" spans="1:7" x14ac:dyDescent="0.2">
      <c r="A9" s="12" t="s">
        <v>8368</v>
      </c>
      <c r="B9" s="9">
        <v>193</v>
      </c>
      <c r="C9" s="9">
        <v>150</v>
      </c>
      <c r="D9" s="9">
        <v>43</v>
      </c>
      <c r="E9" s="9">
        <v>386</v>
      </c>
      <c r="G9" s="5">
        <f t="shared" si="0"/>
        <v>0.5</v>
      </c>
    </row>
    <row r="10" spans="1:7" x14ac:dyDescent="0.2">
      <c r="A10" s="12" t="s">
        <v>8369</v>
      </c>
      <c r="B10" s="9">
        <v>165</v>
      </c>
      <c r="C10" s="9">
        <v>133</v>
      </c>
      <c r="D10" s="9">
        <v>33</v>
      </c>
      <c r="E10" s="9">
        <v>331</v>
      </c>
      <c r="G10" s="5">
        <f t="shared" si="0"/>
        <v>0.49848942598187312</v>
      </c>
    </row>
    <row r="11" spans="1:7" x14ac:dyDescent="0.2">
      <c r="A11" s="12" t="s">
        <v>8370</v>
      </c>
      <c r="B11" s="9">
        <v>145</v>
      </c>
      <c r="C11" s="9">
        <v>125</v>
      </c>
      <c r="D11" s="9">
        <v>23</v>
      </c>
      <c r="E11" s="9">
        <v>293</v>
      </c>
      <c r="G11" s="5">
        <f t="shared" si="0"/>
        <v>0.4948805460750853</v>
      </c>
    </row>
    <row r="12" spans="1:7" x14ac:dyDescent="0.2">
      <c r="A12" s="12" t="s">
        <v>8371</v>
      </c>
      <c r="B12" s="9">
        <v>182</v>
      </c>
      <c r="C12" s="9">
        <v>148</v>
      </c>
      <c r="D12" s="9">
        <v>20</v>
      </c>
      <c r="E12" s="9">
        <v>350</v>
      </c>
      <c r="G12" s="5">
        <f t="shared" si="0"/>
        <v>0.52</v>
      </c>
    </row>
    <row r="13" spans="1:7" x14ac:dyDescent="0.2">
      <c r="A13" s="12" t="s">
        <v>8372</v>
      </c>
      <c r="B13" s="9">
        <v>180</v>
      </c>
      <c r="C13" s="9">
        <v>114</v>
      </c>
      <c r="D13" s="9">
        <v>37</v>
      </c>
      <c r="E13" s="9">
        <v>331</v>
      </c>
      <c r="G13" s="5">
        <f t="shared" si="0"/>
        <v>0.54380664652567978</v>
      </c>
    </row>
    <row r="14" spans="1:7" x14ac:dyDescent="0.2">
      <c r="A14" s="12" t="s">
        <v>8378</v>
      </c>
      <c r="B14" s="9">
        <v>111</v>
      </c>
      <c r="C14" s="9">
        <v>118</v>
      </c>
      <c r="D14" s="9">
        <v>23</v>
      </c>
      <c r="E14" s="9">
        <v>252</v>
      </c>
      <c r="G14" s="5">
        <f t="shared" si="0"/>
        <v>0.44047619047619047</v>
      </c>
    </row>
    <row r="15" spans="1:7" x14ac:dyDescent="0.2">
      <c r="A15" s="14" t="s">
        <v>8320</v>
      </c>
      <c r="B15" s="15">
        <v>2117</v>
      </c>
      <c r="C15" s="15">
        <v>1495</v>
      </c>
      <c r="D15" s="15">
        <v>331</v>
      </c>
      <c r="E15" s="15">
        <v>3943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C9E66-8ACE-B345-B8CD-271F6DC9DA89}">
  <dimension ref="A1:T4115"/>
  <sheetViews>
    <sheetView workbookViewId="0">
      <selection activeCell="D27" sqref="D27"/>
    </sheetView>
  </sheetViews>
  <sheetFormatPr baseColWidth="10" defaultRowHeight="15" x14ac:dyDescent="0.2"/>
  <cols>
    <col min="10" max="10" width="10.83203125" style="10"/>
    <col min="12" max="12" width="10.83203125" style="10"/>
  </cols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s="10" t="s">
        <v>8365</v>
      </c>
      <c r="K1" t="s">
        <v>8260</v>
      </c>
      <c r="L1" s="10" t="s">
        <v>8366</v>
      </c>
      <c r="M1" t="s">
        <v>8261</v>
      </c>
      <c r="N1" t="s">
        <v>8262</v>
      </c>
      <c r="O1" t="s">
        <v>8263</v>
      </c>
      <c r="P1" t="s">
        <v>8264</v>
      </c>
      <c r="Q1" t="s">
        <v>8306</v>
      </c>
      <c r="R1" t="s">
        <v>8307</v>
      </c>
      <c r="S1" t="s">
        <v>8308</v>
      </c>
      <c r="T1" t="s">
        <v>8309</v>
      </c>
    </row>
    <row r="2" spans="1:20" x14ac:dyDescent="0.2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v>42208.125</v>
      </c>
      <c r="K2">
        <v>1434931811</v>
      </c>
      <c r="L2" s="10">
        <v>42177.007071759261</v>
      </c>
      <c r="M2" t="b">
        <v>0</v>
      </c>
      <c r="N2">
        <v>182</v>
      </c>
      <c r="O2" t="b">
        <v>1</v>
      </c>
      <c r="P2" t="s">
        <v>8265</v>
      </c>
      <c r="Q2">
        <v>1.3685882352941177</v>
      </c>
      <c r="R2">
        <v>63.917582417582416</v>
      </c>
      <c r="S2" t="s">
        <v>8311</v>
      </c>
      <c r="T2" t="s">
        <v>8360</v>
      </c>
    </row>
    <row r="3" spans="1:20" x14ac:dyDescent="0.2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v>42796.600497685184</v>
      </c>
      <c r="K3">
        <v>1485872683</v>
      </c>
      <c r="L3" s="10">
        <v>42766.600497685184</v>
      </c>
      <c r="M3" t="b">
        <v>0</v>
      </c>
      <c r="N3">
        <v>79</v>
      </c>
      <c r="O3" t="b">
        <v>1</v>
      </c>
      <c r="P3" t="s">
        <v>8265</v>
      </c>
      <c r="Q3">
        <v>1.4260827250608272</v>
      </c>
      <c r="R3">
        <v>185.48101265822785</v>
      </c>
      <c r="S3" t="s">
        <v>8311</v>
      </c>
      <c r="T3" t="s">
        <v>8360</v>
      </c>
    </row>
    <row r="4" spans="1:20" x14ac:dyDescent="0.2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v>42415.702349537038</v>
      </c>
      <c r="K4">
        <v>1454691083</v>
      </c>
      <c r="L4" s="10">
        <v>42405.702349537038</v>
      </c>
      <c r="M4" t="b">
        <v>0</v>
      </c>
      <c r="N4">
        <v>35</v>
      </c>
      <c r="O4" t="b">
        <v>1</v>
      </c>
      <c r="P4" t="s">
        <v>8265</v>
      </c>
      <c r="Q4">
        <v>1.05</v>
      </c>
      <c r="R4">
        <v>15</v>
      </c>
      <c r="S4" t="s">
        <v>8311</v>
      </c>
      <c r="T4" t="s">
        <v>8360</v>
      </c>
    </row>
    <row r="5" spans="1:20" x14ac:dyDescent="0.2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v>41858.515127314815</v>
      </c>
      <c r="K5">
        <v>1404822107</v>
      </c>
      <c r="L5" s="10">
        <v>41828.515127314815</v>
      </c>
      <c r="M5" t="b">
        <v>0</v>
      </c>
      <c r="N5">
        <v>150</v>
      </c>
      <c r="O5" t="b">
        <v>1</v>
      </c>
      <c r="P5" t="s">
        <v>8265</v>
      </c>
      <c r="Q5">
        <v>1.0389999999999999</v>
      </c>
      <c r="R5">
        <v>69.266666666666666</v>
      </c>
      <c r="S5" t="s">
        <v>8311</v>
      </c>
      <c r="T5" t="s">
        <v>8360</v>
      </c>
    </row>
    <row r="6" spans="1:20" x14ac:dyDescent="0.2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v>42357.834247685183</v>
      </c>
      <c r="K6">
        <v>1447963279</v>
      </c>
      <c r="L6" s="10">
        <v>42327.834247685183</v>
      </c>
      <c r="M6" t="b">
        <v>0</v>
      </c>
      <c r="N6">
        <v>284</v>
      </c>
      <c r="O6" t="b">
        <v>1</v>
      </c>
      <c r="P6" t="s">
        <v>8265</v>
      </c>
      <c r="Q6">
        <v>1.2299154545454545</v>
      </c>
      <c r="R6">
        <v>190.55028169014085</v>
      </c>
      <c r="S6" t="s">
        <v>8311</v>
      </c>
      <c r="T6" t="s">
        <v>8360</v>
      </c>
    </row>
    <row r="7" spans="1:20" x14ac:dyDescent="0.2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v>42580.232638888891</v>
      </c>
      <c r="K7">
        <v>1468362207</v>
      </c>
      <c r="L7" s="10">
        <v>42563.932951388888</v>
      </c>
      <c r="M7" t="b">
        <v>0</v>
      </c>
      <c r="N7">
        <v>47</v>
      </c>
      <c r="O7" t="b">
        <v>1</v>
      </c>
      <c r="P7" t="s">
        <v>8265</v>
      </c>
      <c r="Q7">
        <v>1.0977744436109027</v>
      </c>
      <c r="R7">
        <v>93.40425531914893</v>
      </c>
      <c r="S7" t="s">
        <v>8311</v>
      </c>
      <c r="T7" t="s">
        <v>8360</v>
      </c>
    </row>
    <row r="8" spans="1:20" x14ac:dyDescent="0.2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v>41804.072337962964</v>
      </c>
      <c r="K8">
        <v>1401846250</v>
      </c>
      <c r="L8" s="10">
        <v>41794.072337962964</v>
      </c>
      <c r="M8" t="b">
        <v>0</v>
      </c>
      <c r="N8">
        <v>58</v>
      </c>
      <c r="O8" t="b">
        <v>1</v>
      </c>
      <c r="P8" t="s">
        <v>8265</v>
      </c>
      <c r="Q8">
        <v>1.064875</v>
      </c>
      <c r="R8">
        <v>146.87931034482759</v>
      </c>
      <c r="S8" t="s">
        <v>8311</v>
      </c>
      <c r="T8" t="s">
        <v>8360</v>
      </c>
    </row>
    <row r="9" spans="1:20" x14ac:dyDescent="0.2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v>42556.047071759262</v>
      </c>
      <c r="K9">
        <v>1464224867</v>
      </c>
      <c r="L9" s="10">
        <v>42516.047071759262</v>
      </c>
      <c r="M9" t="b">
        <v>0</v>
      </c>
      <c r="N9">
        <v>57</v>
      </c>
      <c r="O9" t="b">
        <v>1</v>
      </c>
      <c r="P9" t="s">
        <v>8265</v>
      </c>
      <c r="Q9">
        <v>1.0122222222222221</v>
      </c>
      <c r="R9">
        <v>159.82456140350877</v>
      </c>
      <c r="S9" t="s">
        <v>8311</v>
      </c>
      <c r="T9" t="s">
        <v>8360</v>
      </c>
    </row>
    <row r="10" spans="1:20" x14ac:dyDescent="0.2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v>42475.875</v>
      </c>
      <c r="K10">
        <v>1460155212</v>
      </c>
      <c r="L10" s="10">
        <v>42468.94458333333</v>
      </c>
      <c r="M10" t="b">
        <v>0</v>
      </c>
      <c r="N10">
        <v>12</v>
      </c>
      <c r="O10" t="b">
        <v>1</v>
      </c>
      <c r="P10" t="s">
        <v>8265</v>
      </c>
      <c r="Q10">
        <v>1.0004342857142856</v>
      </c>
      <c r="R10">
        <v>291.79333333333335</v>
      </c>
      <c r="S10" t="s">
        <v>8311</v>
      </c>
      <c r="T10" t="s">
        <v>8360</v>
      </c>
    </row>
    <row r="11" spans="1:20" x14ac:dyDescent="0.2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v>42477.103518518517</v>
      </c>
      <c r="K11">
        <v>1458268144</v>
      </c>
      <c r="L11" s="10">
        <v>42447.103518518517</v>
      </c>
      <c r="M11" t="b">
        <v>0</v>
      </c>
      <c r="N11">
        <v>20</v>
      </c>
      <c r="O11" t="b">
        <v>1</v>
      </c>
      <c r="P11" t="s">
        <v>8265</v>
      </c>
      <c r="Q11">
        <v>1.2599800000000001</v>
      </c>
      <c r="R11">
        <v>31.499500000000001</v>
      </c>
      <c r="S11" t="s">
        <v>8311</v>
      </c>
      <c r="T11" t="s">
        <v>8360</v>
      </c>
    </row>
    <row r="12" spans="1:20" x14ac:dyDescent="0.2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v>41815.068043981482</v>
      </c>
      <c r="K12">
        <v>1400636279</v>
      </c>
      <c r="L12" s="10">
        <v>41780.068043981482</v>
      </c>
      <c r="M12" t="b">
        <v>0</v>
      </c>
      <c r="N12">
        <v>19</v>
      </c>
      <c r="O12" t="b">
        <v>1</v>
      </c>
      <c r="P12" t="s">
        <v>8265</v>
      </c>
      <c r="Q12">
        <v>1.0049999999999999</v>
      </c>
      <c r="R12">
        <v>158.68421052631578</v>
      </c>
      <c r="S12" t="s">
        <v>8311</v>
      </c>
      <c r="T12" t="s">
        <v>8360</v>
      </c>
    </row>
    <row r="13" spans="1:20" x14ac:dyDescent="0.2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v>42604.125</v>
      </c>
      <c r="K13">
        <v>1469126462</v>
      </c>
      <c r="L13" s="10">
        <v>42572.778495370367</v>
      </c>
      <c r="M13" t="b">
        <v>0</v>
      </c>
      <c r="N13">
        <v>75</v>
      </c>
      <c r="O13" t="b">
        <v>1</v>
      </c>
      <c r="P13" t="s">
        <v>8265</v>
      </c>
      <c r="Q13">
        <v>1.2050000000000001</v>
      </c>
      <c r="R13">
        <v>80.333333333333329</v>
      </c>
      <c r="S13" t="s">
        <v>8311</v>
      </c>
      <c r="T13" t="s">
        <v>8360</v>
      </c>
    </row>
    <row r="14" spans="1:20" x14ac:dyDescent="0.2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v>41836.125</v>
      </c>
      <c r="K14">
        <v>1401642425</v>
      </c>
      <c r="L14" s="10">
        <v>41791.713252314818</v>
      </c>
      <c r="M14" t="b">
        <v>0</v>
      </c>
      <c r="N14">
        <v>827</v>
      </c>
      <c r="O14" t="b">
        <v>1</v>
      </c>
      <c r="P14" t="s">
        <v>8265</v>
      </c>
      <c r="Q14">
        <v>1.6529333333333334</v>
      </c>
      <c r="R14">
        <v>59.961305925030231</v>
      </c>
      <c r="S14" t="s">
        <v>8311</v>
      </c>
      <c r="T14" t="s">
        <v>8360</v>
      </c>
    </row>
    <row r="15" spans="1:20" x14ac:dyDescent="0.2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v>42544.852083333331</v>
      </c>
      <c r="K15">
        <v>1463588109</v>
      </c>
      <c r="L15" s="10">
        <v>42508.677187499998</v>
      </c>
      <c r="M15" t="b">
        <v>0</v>
      </c>
      <c r="N15">
        <v>51</v>
      </c>
      <c r="O15" t="b">
        <v>1</v>
      </c>
      <c r="P15" t="s">
        <v>8265</v>
      </c>
      <c r="Q15">
        <v>1.5997142857142856</v>
      </c>
      <c r="R15">
        <v>109.78431372549019</v>
      </c>
      <c r="S15" t="s">
        <v>8311</v>
      </c>
      <c r="T15" t="s">
        <v>8360</v>
      </c>
    </row>
    <row r="16" spans="1:20" x14ac:dyDescent="0.2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v>41833.582638888889</v>
      </c>
      <c r="K16">
        <v>1403051888</v>
      </c>
      <c r="L16" s="10">
        <v>41808.02648148148</v>
      </c>
      <c r="M16" t="b">
        <v>0</v>
      </c>
      <c r="N16">
        <v>41</v>
      </c>
      <c r="O16" t="b">
        <v>1</v>
      </c>
      <c r="P16" t="s">
        <v>8265</v>
      </c>
      <c r="Q16">
        <v>1.0093333333333334</v>
      </c>
      <c r="R16">
        <v>147.70731707317074</v>
      </c>
      <c r="S16" t="s">
        <v>8311</v>
      </c>
      <c r="T16" t="s">
        <v>8360</v>
      </c>
    </row>
    <row r="17" spans="1:20" x14ac:dyDescent="0.2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v>42274.843055555553</v>
      </c>
      <c r="K17">
        <v>1441790658</v>
      </c>
      <c r="L17" s="10">
        <v>42256.391875000001</v>
      </c>
      <c r="M17" t="b">
        <v>0</v>
      </c>
      <c r="N17">
        <v>98</v>
      </c>
      <c r="O17" t="b">
        <v>1</v>
      </c>
      <c r="P17" t="s">
        <v>8265</v>
      </c>
      <c r="Q17">
        <v>1.0660000000000001</v>
      </c>
      <c r="R17">
        <v>21.755102040816325</v>
      </c>
      <c r="S17" t="s">
        <v>8311</v>
      </c>
      <c r="T17" t="s">
        <v>8360</v>
      </c>
    </row>
    <row r="18" spans="1:20" x14ac:dyDescent="0.2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v>41806.229166666664</v>
      </c>
      <c r="K18">
        <v>1398971211</v>
      </c>
      <c r="L18" s="10">
        <v>41760.796423611115</v>
      </c>
      <c r="M18" t="b">
        <v>0</v>
      </c>
      <c r="N18">
        <v>70</v>
      </c>
      <c r="O18" t="b">
        <v>1</v>
      </c>
      <c r="P18" t="s">
        <v>8265</v>
      </c>
      <c r="Q18">
        <v>1.0024166666666667</v>
      </c>
      <c r="R18">
        <v>171.84285714285716</v>
      </c>
      <c r="S18" t="s">
        <v>8311</v>
      </c>
      <c r="T18" t="s">
        <v>8360</v>
      </c>
    </row>
    <row r="19" spans="1:20" x14ac:dyDescent="0.2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v>41947.773402777777</v>
      </c>
      <c r="K19">
        <v>1412530422</v>
      </c>
      <c r="L19" s="10">
        <v>41917.731736111113</v>
      </c>
      <c r="M19" t="b">
        <v>0</v>
      </c>
      <c r="N19">
        <v>36</v>
      </c>
      <c r="O19" t="b">
        <v>1</v>
      </c>
      <c r="P19" t="s">
        <v>8265</v>
      </c>
      <c r="Q19">
        <v>1.0066666666666666</v>
      </c>
      <c r="R19">
        <v>41.944444444444443</v>
      </c>
      <c r="S19" t="s">
        <v>8311</v>
      </c>
      <c r="T19" t="s">
        <v>8360</v>
      </c>
    </row>
    <row r="20" spans="1:20" x14ac:dyDescent="0.2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v>41899.542314814818</v>
      </c>
      <c r="K20">
        <v>1408366856</v>
      </c>
      <c r="L20" s="10">
        <v>41869.542314814818</v>
      </c>
      <c r="M20" t="b">
        <v>0</v>
      </c>
      <c r="N20">
        <v>342</v>
      </c>
      <c r="O20" t="b">
        <v>1</v>
      </c>
      <c r="P20" t="s">
        <v>8265</v>
      </c>
      <c r="Q20">
        <v>1.0632110000000001</v>
      </c>
      <c r="R20">
        <v>93.264122807017543</v>
      </c>
      <c r="S20" t="s">
        <v>8311</v>
      </c>
      <c r="T20" t="s">
        <v>8360</v>
      </c>
    </row>
    <row r="21" spans="1:20" x14ac:dyDescent="0.2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v>42205.816365740742</v>
      </c>
      <c r="K21">
        <v>1434828934</v>
      </c>
      <c r="L21" s="10">
        <v>42175.816365740742</v>
      </c>
      <c r="M21" t="b">
        <v>0</v>
      </c>
      <c r="N21">
        <v>22</v>
      </c>
      <c r="O21" t="b">
        <v>1</v>
      </c>
      <c r="P21" t="s">
        <v>8265</v>
      </c>
      <c r="Q21">
        <v>1.4529411764705882</v>
      </c>
      <c r="R21">
        <v>56.136363636363633</v>
      </c>
      <c r="S21" t="s">
        <v>8311</v>
      </c>
      <c r="T21" t="s">
        <v>8360</v>
      </c>
    </row>
    <row r="22" spans="1:20" x14ac:dyDescent="0.2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v>42260.758240740746</v>
      </c>
      <c r="K22">
        <v>1436983912</v>
      </c>
      <c r="L22" s="10">
        <v>42200.758240740746</v>
      </c>
      <c r="M22" t="b">
        <v>0</v>
      </c>
      <c r="N22">
        <v>25</v>
      </c>
      <c r="O22" t="b">
        <v>1</v>
      </c>
      <c r="P22" t="s">
        <v>8265</v>
      </c>
      <c r="Q22">
        <v>1.002</v>
      </c>
      <c r="R22">
        <v>80.16</v>
      </c>
      <c r="S22" t="s">
        <v>8311</v>
      </c>
      <c r="T22" t="s">
        <v>8360</v>
      </c>
    </row>
    <row r="23" spans="1:20" x14ac:dyDescent="0.2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v>41908.627187500002</v>
      </c>
      <c r="K23">
        <v>1409151789</v>
      </c>
      <c r="L23" s="10">
        <v>41878.627187500002</v>
      </c>
      <c r="M23" t="b">
        <v>0</v>
      </c>
      <c r="N23">
        <v>101</v>
      </c>
      <c r="O23" t="b">
        <v>1</v>
      </c>
      <c r="P23" t="s">
        <v>8265</v>
      </c>
      <c r="Q23">
        <v>1.0913513513513513</v>
      </c>
      <c r="R23">
        <v>199.9009900990099</v>
      </c>
      <c r="S23" t="s">
        <v>8311</v>
      </c>
      <c r="T23" t="s">
        <v>8360</v>
      </c>
    </row>
    <row r="24" spans="1:20" x14ac:dyDescent="0.2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v>42005.332638888889</v>
      </c>
      <c r="K24">
        <v>1418766740</v>
      </c>
      <c r="L24" s="10">
        <v>41989.91134259259</v>
      </c>
      <c r="M24" t="b">
        <v>0</v>
      </c>
      <c r="N24">
        <v>8</v>
      </c>
      <c r="O24" t="b">
        <v>1</v>
      </c>
      <c r="P24" t="s">
        <v>8265</v>
      </c>
      <c r="Q24">
        <v>1.1714285714285715</v>
      </c>
      <c r="R24">
        <v>51.25</v>
      </c>
      <c r="S24" t="s">
        <v>8311</v>
      </c>
      <c r="T24" t="s">
        <v>8360</v>
      </c>
    </row>
    <row r="25" spans="1:20" x14ac:dyDescent="0.2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v>42124.638888888891</v>
      </c>
      <c r="K25">
        <v>1428086501</v>
      </c>
      <c r="L25" s="10">
        <v>42097.778946759259</v>
      </c>
      <c r="M25" t="b">
        <v>0</v>
      </c>
      <c r="N25">
        <v>23</v>
      </c>
      <c r="O25" t="b">
        <v>1</v>
      </c>
      <c r="P25" t="s">
        <v>8265</v>
      </c>
      <c r="Q25">
        <v>1.1850000000000001</v>
      </c>
      <c r="R25">
        <v>103.04347826086956</v>
      </c>
      <c r="S25" t="s">
        <v>8311</v>
      </c>
      <c r="T25" t="s">
        <v>8360</v>
      </c>
    </row>
    <row r="26" spans="1:20" x14ac:dyDescent="0.2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v>42262.818750000006</v>
      </c>
      <c r="K26">
        <v>1439494863</v>
      </c>
      <c r="L26" s="10">
        <v>42229.820173611108</v>
      </c>
      <c r="M26" t="b">
        <v>0</v>
      </c>
      <c r="N26">
        <v>574</v>
      </c>
      <c r="O26" t="b">
        <v>1</v>
      </c>
      <c r="P26" t="s">
        <v>8265</v>
      </c>
      <c r="Q26">
        <v>1.0880768571428572</v>
      </c>
      <c r="R26">
        <v>66.346149825783982</v>
      </c>
      <c r="S26" t="s">
        <v>8311</v>
      </c>
      <c r="T26" t="s">
        <v>8360</v>
      </c>
    </row>
    <row r="27" spans="1:20" x14ac:dyDescent="0.2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v>42378.025011574078</v>
      </c>
      <c r="K27">
        <v>1447115761</v>
      </c>
      <c r="L27" s="10">
        <v>42318.025011574078</v>
      </c>
      <c r="M27" t="b">
        <v>0</v>
      </c>
      <c r="N27">
        <v>14</v>
      </c>
      <c r="O27" t="b">
        <v>1</v>
      </c>
      <c r="P27" t="s">
        <v>8265</v>
      </c>
      <c r="Q27">
        <v>1.3333333333333333</v>
      </c>
      <c r="R27">
        <v>57.142857142857146</v>
      </c>
      <c r="S27" t="s">
        <v>8311</v>
      </c>
      <c r="T27" t="s">
        <v>8360</v>
      </c>
    </row>
    <row r="28" spans="1:20" x14ac:dyDescent="0.2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v>41868.515555555554</v>
      </c>
      <c r="K28">
        <v>1404822144</v>
      </c>
      <c r="L28" s="10">
        <v>41828.515555555554</v>
      </c>
      <c r="M28" t="b">
        <v>0</v>
      </c>
      <c r="N28">
        <v>19</v>
      </c>
      <c r="O28" t="b">
        <v>1</v>
      </c>
      <c r="P28" t="s">
        <v>8265</v>
      </c>
      <c r="Q28">
        <v>1.552</v>
      </c>
      <c r="R28">
        <v>102.10526315789474</v>
      </c>
      <c r="S28" t="s">
        <v>8311</v>
      </c>
      <c r="T28" t="s">
        <v>8360</v>
      </c>
    </row>
    <row r="29" spans="1:20" x14ac:dyDescent="0.2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v>41959.206400462965</v>
      </c>
      <c r="K29">
        <v>1413518233</v>
      </c>
      <c r="L29" s="10">
        <v>41929.164733796293</v>
      </c>
      <c r="M29" t="b">
        <v>0</v>
      </c>
      <c r="N29">
        <v>150</v>
      </c>
      <c r="O29" t="b">
        <v>1</v>
      </c>
      <c r="P29" t="s">
        <v>8265</v>
      </c>
      <c r="Q29">
        <v>1.1172500000000001</v>
      </c>
      <c r="R29">
        <v>148.96666666666667</v>
      </c>
      <c r="S29" t="s">
        <v>8311</v>
      </c>
      <c r="T29" t="s">
        <v>8360</v>
      </c>
    </row>
    <row r="30" spans="1:20" x14ac:dyDescent="0.2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v>42354.96393518518</v>
      </c>
      <c r="K30">
        <v>1447715284</v>
      </c>
      <c r="L30" s="10">
        <v>42324.96393518518</v>
      </c>
      <c r="M30" t="b">
        <v>0</v>
      </c>
      <c r="N30">
        <v>71</v>
      </c>
      <c r="O30" t="b">
        <v>1</v>
      </c>
      <c r="P30" t="s">
        <v>8265</v>
      </c>
      <c r="Q30">
        <v>1.0035000000000001</v>
      </c>
      <c r="R30">
        <v>169.6056338028169</v>
      </c>
      <c r="S30" t="s">
        <v>8311</v>
      </c>
      <c r="T30" t="s">
        <v>8360</v>
      </c>
    </row>
    <row r="31" spans="1:20" x14ac:dyDescent="0.2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v>41842.67324074074</v>
      </c>
      <c r="K31">
        <v>1403453368</v>
      </c>
      <c r="L31" s="10">
        <v>41812.67324074074</v>
      </c>
      <c r="M31" t="b">
        <v>0</v>
      </c>
      <c r="N31">
        <v>117</v>
      </c>
      <c r="O31" t="b">
        <v>1</v>
      </c>
      <c r="P31" t="s">
        <v>8265</v>
      </c>
      <c r="Q31">
        <v>1.2333333333333334</v>
      </c>
      <c r="R31">
        <v>31.623931623931625</v>
      </c>
      <c r="S31" t="s">
        <v>8311</v>
      </c>
      <c r="T31" t="s">
        <v>8360</v>
      </c>
    </row>
    <row r="32" spans="1:20" x14ac:dyDescent="0.2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v>41872.292997685188</v>
      </c>
      <c r="K32">
        <v>1406012515</v>
      </c>
      <c r="L32" s="10">
        <v>41842.292997685188</v>
      </c>
      <c r="M32" t="b">
        <v>0</v>
      </c>
      <c r="N32">
        <v>53</v>
      </c>
      <c r="O32" t="b">
        <v>1</v>
      </c>
      <c r="P32" t="s">
        <v>8265</v>
      </c>
      <c r="Q32">
        <v>1.0129975</v>
      </c>
      <c r="R32">
        <v>76.45264150943396</v>
      </c>
      <c r="S32" t="s">
        <v>8311</v>
      </c>
      <c r="T32" t="s">
        <v>8360</v>
      </c>
    </row>
    <row r="33" spans="1:20" x14ac:dyDescent="0.2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v>42394.79206018518</v>
      </c>
      <c r="K33">
        <v>1452193234</v>
      </c>
      <c r="L33" s="10">
        <v>42376.79206018518</v>
      </c>
      <c r="M33" t="b">
        <v>0</v>
      </c>
      <c r="N33">
        <v>1</v>
      </c>
      <c r="O33" t="b">
        <v>1</v>
      </c>
      <c r="P33" t="s">
        <v>8265</v>
      </c>
      <c r="Q33">
        <v>1</v>
      </c>
      <c r="R33">
        <v>13</v>
      </c>
      <c r="S33" t="s">
        <v>8311</v>
      </c>
      <c r="T33" t="s">
        <v>8360</v>
      </c>
    </row>
    <row r="34" spans="1:20" x14ac:dyDescent="0.2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v>42503.165972222225</v>
      </c>
      <c r="K34">
        <v>1459523017</v>
      </c>
      <c r="L34" s="10">
        <v>42461.627511574072</v>
      </c>
      <c r="M34" t="b">
        <v>0</v>
      </c>
      <c r="N34">
        <v>89</v>
      </c>
      <c r="O34" t="b">
        <v>1</v>
      </c>
      <c r="P34" t="s">
        <v>8265</v>
      </c>
      <c r="Q34">
        <v>1.0024604569420035</v>
      </c>
      <c r="R34">
        <v>320.44943820224717</v>
      </c>
      <c r="S34" t="s">
        <v>8311</v>
      </c>
      <c r="T34" t="s">
        <v>8360</v>
      </c>
    </row>
    <row r="35" spans="1:20" x14ac:dyDescent="0.2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v>42316.702557870376</v>
      </c>
      <c r="K35">
        <v>1444405901</v>
      </c>
      <c r="L35" s="10">
        <v>42286.660891203705</v>
      </c>
      <c r="M35" t="b">
        <v>0</v>
      </c>
      <c r="N35">
        <v>64</v>
      </c>
      <c r="O35" t="b">
        <v>1</v>
      </c>
      <c r="P35" t="s">
        <v>8265</v>
      </c>
      <c r="Q35">
        <v>1.0209523809523811</v>
      </c>
      <c r="R35">
        <v>83.75</v>
      </c>
      <c r="S35" t="s">
        <v>8311</v>
      </c>
      <c r="T35" t="s">
        <v>8360</v>
      </c>
    </row>
    <row r="36" spans="1:20" x14ac:dyDescent="0.2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v>41856.321770833332</v>
      </c>
      <c r="K36">
        <v>1405928601</v>
      </c>
      <c r="L36" s="10">
        <v>41841.321770833332</v>
      </c>
      <c r="M36" t="b">
        <v>0</v>
      </c>
      <c r="N36">
        <v>68</v>
      </c>
      <c r="O36" t="b">
        <v>1</v>
      </c>
      <c r="P36" t="s">
        <v>8265</v>
      </c>
      <c r="Q36">
        <v>1.3046153846153845</v>
      </c>
      <c r="R36">
        <v>49.882352941176471</v>
      </c>
      <c r="S36" t="s">
        <v>8311</v>
      </c>
      <c r="T36" t="s">
        <v>8360</v>
      </c>
    </row>
    <row r="37" spans="1:20" x14ac:dyDescent="0.2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v>42122</v>
      </c>
      <c r="K37">
        <v>1428130814</v>
      </c>
      <c r="L37" s="10">
        <v>42098.291828703703</v>
      </c>
      <c r="M37" t="b">
        <v>0</v>
      </c>
      <c r="N37">
        <v>28</v>
      </c>
      <c r="O37" t="b">
        <v>1</v>
      </c>
      <c r="P37" t="s">
        <v>8265</v>
      </c>
      <c r="Q37">
        <v>1.665</v>
      </c>
      <c r="R37">
        <v>59.464285714285715</v>
      </c>
      <c r="S37" t="s">
        <v>8311</v>
      </c>
      <c r="T37" t="s">
        <v>8360</v>
      </c>
    </row>
    <row r="38" spans="1:20" x14ac:dyDescent="0.2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v>42098.265335648146</v>
      </c>
      <c r="K38">
        <v>1425540125</v>
      </c>
      <c r="L38" s="10">
        <v>42068.307002314818</v>
      </c>
      <c r="M38" t="b">
        <v>0</v>
      </c>
      <c r="N38">
        <v>44</v>
      </c>
      <c r="O38" t="b">
        <v>1</v>
      </c>
      <c r="P38" t="s">
        <v>8265</v>
      </c>
      <c r="Q38">
        <v>1.4215</v>
      </c>
      <c r="R38">
        <v>193.84090909090909</v>
      </c>
      <c r="S38" t="s">
        <v>8311</v>
      </c>
      <c r="T38" t="s">
        <v>8360</v>
      </c>
    </row>
    <row r="39" spans="1:20" x14ac:dyDescent="0.2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v>42062.693043981482</v>
      </c>
      <c r="K39">
        <v>1422463079</v>
      </c>
      <c r="L39" s="10">
        <v>42032.693043981482</v>
      </c>
      <c r="M39" t="b">
        <v>0</v>
      </c>
      <c r="N39">
        <v>253</v>
      </c>
      <c r="O39" t="b">
        <v>1</v>
      </c>
      <c r="P39" t="s">
        <v>8265</v>
      </c>
      <c r="Q39">
        <v>1.8344090909090909</v>
      </c>
      <c r="R39">
        <v>159.51383399209487</v>
      </c>
      <c r="S39" t="s">
        <v>8311</v>
      </c>
      <c r="T39" t="s">
        <v>8360</v>
      </c>
    </row>
    <row r="40" spans="1:20" x14ac:dyDescent="0.2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v>41405.057222222218</v>
      </c>
      <c r="K40">
        <v>1365643344</v>
      </c>
      <c r="L40" s="10">
        <v>41375.057222222218</v>
      </c>
      <c r="M40" t="b">
        <v>0</v>
      </c>
      <c r="N40">
        <v>66</v>
      </c>
      <c r="O40" t="b">
        <v>1</v>
      </c>
      <c r="P40" t="s">
        <v>8265</v>
      </c>
      <c r="Q40">
        <v>1.1004</v>
      </c>
      <c r="R40">
        <v>41.68181818181818</v>
      </c>
      <c r="S40" t="s">
        <v>8311</v>
      </c>
      <c r="T40" t="s">
        <v>8360</v>
      </c>
    </row>
    <row r="41" spans="1:20" x14ac:dyDescent="0.2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v>41784.957638888889</v>
      </c>
      <c r="K41">
        <v>1398388068</v>
      </c>
      <c r="L41" s="10">
        <v>41754.047083333331</v>
      </c>
      <c r="M41" t="b">
        <v>0</v>
      </c>
      <c r="N41">
        <v>217</v>
      </c>
      <c r="O41" t="b">
        <v>1</v>
      </c>
      <c r="P41" t="s">
        <v>8265</v>
      </c>
      <c r="Q41">
        <v>1.3098000000000001</v>
      </c>
      <c r="R41">
        <v>150.89861751152074</v>
      </c>
      <c r="S41" t="s">
        <v>8311</v>
      </c>
      <c r="T41" t="s">
        <v>8360</v>
      </c>
    </row>
    <row r="42" spans="1:20" x14ac:dyDescent="0.2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v>41809.166666666664</v>
      </c>
      <c r="K42">
        <v>1401426488</v>
      </c>
      <c r="L42" s="10">
        <v>41789.21398148148</v>
      </c>
      <c r="M42" t="b">
        <v>0</v>
      </c>
      <c r="N42">
        <v>16</v>
      </c>
      <c r="O42" t="b">
        <v>1</v>
      </c>
      <c r="P42" t="s">
        <v>8265</v>
      </c>
      <c r="Q42">
        <v>1.0135000000000001</v>
      </c>
      <c r="R42">
        <v>126.6875</v>
      </c>
      <c r="S42" t="s">
        <v>8311</v>
      </c>
      <c r="T42" t="s">
        <v>8360</v>
      </c>
    </row>
    <row r="43" spans="1:20" x14ac:dyDescent="0.2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v>41917.568912037037</v>
      </c>
      <c r="K43">
        <v>1409924354</v>
      </c>
      <c r="L43" s="10">
        <v>41887.568912037037</v>
      </c>
      <c r="M43" t="b">
        <v>0</v>
      </c>
      <c r="N43">
        <v>19</v>
      </c>
      <c r="O43" t="b">
        <v>1</v>
      </c>
      <c r="P43" t="s">
        <v>8265</v>
      </c>
      <c r="Q43">
        <v>1</v>
      </c>
      <c r="R43">
        <v>105.26315789473684</v>
      </c>
      <c r="S43" t="s">
        <v>8311</v>
      </c>
      <c r="T43" t="s">
        <v>8360</v>
      </c>
    </row>
    <row r="44" spans="1:20" x14ac:dyDescent="0.2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v>42001.639189814814</v>
      </c>
      <c r="K44">
        <v>1417188026</v>
      </c>
      <c r="L44" s="10">
        <v>41971.639189814814</v>
      </c>
      <c r="M44" t="b">
        <v>0</v>
      </c>
      <c r="N44">
        <v>169</v>
      </c>
      <c r="O44" t="b">
        <v>1</v>
      </c>
      <c r="P44" t="s">
        <v>8265</v>
      </c>
      <c r="Q44">
        <v>1.4185714285714286</v>
      </c>
      <c r="R44">
        <v>117.51479289940828</v>
      </c>
      <c r="S44" t="s">
        <v>8311</v>
      </c>
      <c r="T44" t="s">
        <v>8360</v>
      </c>
    </row>
    <row r="45" spans="1:20" x14ac:dyDescent="0.2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v>41833</v>
      </c>
      <c r="K45">
        <v>1402599486</v>
      </c>
      <c r="L45" s="10">
        <v>41802.790347222224</v>
      </c>
      <c r="M45" t="b">
        <v>0</v>
      </c>
      <c r="N45">
        <v>263</v>
      </c>
      <c r="O45" t="b">
        <v>1</v>
      </c>
      <c r="P45" t="s">
        <v>8265</v>
      </c>
      <c r="Q45">
        <v>3.0865999999999998</v>
      </c>
      <c r="R45">
        <v>117.36121673003802</v>
      </c>
      <c r="S45" t="s">
        <v>8311</v>
      </c>
      <c r="T45" t="s">
        <v>8360</v>
      </c>
    </row>
    <row r="46" spans="1:20" x14ac:dyDescent="0.2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v>41919.098807870374</v>
      </c>
      <c r="K46">
        <v>1408760537</v>
      </c>
      <c r="L46" s="10">
        <v>41874.098807870374</v>
      </c>
      <c r="M46" t="b">
        <v>0</v>
      </c>
      <c r="N46">
        <v>15</v>
      </c>
      <c r="O46" t="b">
        <v>1</v>
      </c>
      <c r="P46" t="s">
        <v>8265</v>
      </c>
      <c r="Q46">
        <v>1</v>
      </c>
      <c r="R46">
        <v>133.33333333333334</v>
      </c>
      <c r="S46" t="s">
        <v>8311</v>
      </c>
      <c r="T46" t="s">
        <v>8360</v>
      </c>
    </row>
    <row r="47" spans="1:20" x14ac:dyDescent="0.2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v>42487.623923611114</v>
      </c>
      <c r="K47">
        <v>1459177107</v>
      </c>
      <c r="L47" s="10">
        <v>42457.623923611114</v>
      </c>
      <c r="M47" t="b">
        <v>0</v>
      </c>
      <c r="N47">
        <v>61</v>
      </c>
      <c r="O47" t="b">
        <v>1</v>
      </c>
      <c r="P47" t="s">
        <v>8265</v>
      </c>
      <c r="Q47">
        <v>1.2</v>
      </c>
      <c r="R47">
        <v>98.360655737704917</v>
      </c>
      <c r="S47" t="s">
        <v>8311</v>
      </c>
      <c r="T47" t="s">
        <v>8360</v>
      </c>
    </row>
    <row r="48" spans="1:20" x14ac:dyDescent="0.2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v>42353.964976851858</v>
      </c>
      <c r="K48">
        <v>1447628974</v>
      </c>
      <c r="L48" s="10">
        <v>42323.964976851858</v>
      </c>
      <c r="M48" t="b">
        <v>0</v>
      </c>
      <c r="N48">
        <v>45</v>
      </c>
      <c r="O48" t="b">
        <v>1</v>
      </c>
      <c r="P48" t="s">
        <v>8265</v>
      </c>
      <c r="Q48">
        <v>1.0416666666666667</v>
      </c>
      <c r="R48">
        <v>194.44444444444446</v>
      </c>
      <c r="S48" t="s">
        <v>8311</v>
      </c>
      <c r="T48" t="s">
        <v>8360</v>
      </c>
    </row>
    <row r="49" spans="1:20" x14ac:dyDescent="0.2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v>41992.861192129625</v>
      </c>
      <c r="K49">
        <v>1413834007</v>
      </c>
      <c r="L49" s="10">
        <v>41932.819525462961</v>
      </c>
      <c r="M49" t="b">
        <v>0</v>
      </c>
      <c r="N49">
        <v>70</v>
      </c>
      <c r="O49" t="b">
        <v>1</v>
      </c>
      <c r="P49" t="s">
        <v>8265</v>
      </c>
      <c r="Q49">
        <v>1.0761100000000001</v>
      </c>
      <c r="R49">
        <v>76.865000000000009</v>
      </c>
      <c r="S49" t="s">
        <v>8311</v>
      </c>
      <c r="T49" t="s">
        <v>8360</v>
      </c>
    </row>
    <row r="50" spans="1:20" x14ac:dyDescent="0.2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v>42064.5</v>
      </c>
      <c r="K50">
        <v>1422534260</v>
      </c>
      <c r="L50" s="10">
        <v>42033.516898148147</v>
      </c>
      <c r="M50" t="b">
        <v>0</v>
      </c>
      <c r="N50">
        <v>38</v>
      </c>
      <c r="O50" t="b">
        <v>1</v>
      </c>
      <c r="P50" t="s">
        <v>8265</v>
      </c>
      <c r="Q50">
        <v>1.0794999999999999</v>
      </c>
      <c r="R50">
        <v>56.815789473684212</v>
      </c>
      <c r="S50" t="s">
        <v>8311</v>
      </c>
      <c r="T50" t="s">
        <v>8360</v>
      </c>
    </row>
    <row r="51" spans="1:20" x14ac:dyDescent="0.2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v>42301.176446759258</v>
      </c>
      <c r="K51">
        <v>1443068045</v>
      </c>
      <c r="L51" s="10">
        <v>42271.176446759258</v>
      </c>
      <c r="M51" t="b">
        <v>0</v>
      </c>
      <c r="N51">
        <v>87</v>
      </c>
      <c r="O51" t="b">
        <v>1</v>
      </c>
      <c r="P51" t="s">
        <v>8265</v>
      </c>
      <c r="Q51">
        <v>1</v>
      </c>
      <c r="R51">
        <v>137.93103448275863</v>
      </c>
      <c r="S51" t="s">
        <v>8311</v>
      </c>
      <c r="T51" t="s">
        <v>8360</v>
      </c>
    </row>
    <row r="52" spans="1:20" x14ac:dyDescent="0.2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v>42034.708333333328</v>
      </c>
      <c r="K52">
        <v>1419271458</v>
      </c>
      <c r="L52" s="10">
        <v>41995.752986111111</v>
      </c>
      <c r="M52" t="b">
        <v>0</v>
      </c>
      <c r="N52">
        <v>22</v>
      </c>
      <c r="O52" t="b">
        <v>1</v>
      </c>
      <c r="P52" t="s">
        <v>8265</v>
      </c>
      <c r="Q52">
        <v>1</v>
      </c>
      <c r="R52">
        <v>27.272727272727273</v>
      </c>
      <c r="S52" t="s">
        <v>8311</v>
      </c>
      <c r="T52" t="s">
        <v>8360</v>
      </c>
    </row>
    <row r="53" spans="1:20" x14ac:dyDescent="0.2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v>42226.928668981483</v>
      </c>
      <c r="K53">
        <v>1436653037</v>
      </c>
      <c r="L53" s="10">
        <v>42196.928668981483</v>
      </c>
      <c r="M53" t="b">
        <v>0</v>
      </c>
      <c r="N53">
        <v>119</v>
      </c>
      <c r="O53" t="b">
        <v>1</v>
      </c>
      <c r="P53" t="s">
        <v>8265</v>
      </c>
      <c r="Q53">
        <v>1.2801818181818181</v>
      </c>
      <c r="R53">
        <v>118.33613445378151</v>
      </c>
      <c r="S53" t="s">
        <v>8311</v>
      </c>
      <c r="T53" t="s">
        <v>8360</v>
      </c>
    </row>
    <row r="54" spans="1:20" x14ac:dyDescent="0.2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v>41837.701921296299</v>
      </c>
      <c r="K54">
        <v>1403023846</v>
      </c>
      <c r="L54" s="10">
        <v>41807.701921296299</v>
      </c>
      <c r="M54" t="b">
        <v>0</v>
      </c>
      <c r="N54">
        <v>52</v>
      </c>
      <c r="O54" t="b">
        <v>1</v>
      </c>
      <c r="P54" t="s">
        <v>8265</v>
      </c>
      <c r="Q54">
        <v>1.1620999999999999</v>
      </c>
      <c r="R54">
        <v>223.48076923076923</v>
      </c>
      <c r="S54" t="s">
        <v>8311</v>
      </c>
      <c r="T54" t="s">
        <v>8360</v>
      </c>
    </row>
    <row r="55" spans="1:20" x14ac:dyDescent="0.2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v>41733.916666666664</v>
      </c>
      <c r="K55">
        <v>1395407445</v>
      </c>
      <c r="L55" s="10">
        <v>41719.549131944441</v>
      </c>
      <c r="M55" t="b">
        <v>0</v>
      </c>
      <c r="N55">
        <v>117</v>
      </c>
      <c r="O55" t="b">
        <v>1</v>
      </c>
      <c r="P55" t="s">
        <v>8265</v>
      </c>
      <c r="Q55">
        <v>1.0963333333333334</v>
      </c>
      <c r="R55">
        <v>28.111111111111111</v>
      </c>
      <c r="S55" t="s">
        <v>8311</v>
      </c>
      <c r="T55" t="s">
        <v>8360</v>
      </c>
    </row>
    <row r="56" spans="1:20" x14ac:dyDescent="0.2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v>42363.713206018518</v>
      </c>
      <c r="K56">
        <v>1448471221</v>
      </c>
      <c r="L56" s="10">
        <v>42333.713206018518</v>
      </c>
      <c r="M56" t="b">
        <v>0</v>
      </c>
      <c r="N56">
        <v>52</v>
      </c>
      <c r="O56" t="b">
        <v>1</v>
      </c>
      <c r="P56" t="s">
        <v>8265</v>
      </c>
      <c r="Q56">
        <v>1.01</v>
      </c>
      <c r="R56">
        <v>194.23076923076923</v>
      </c>
      <c r="S56" t="s">
        <v>8311</v>
      </c>
      <c r="T56" t="s">
        <v>8360</v>
      </c>
    </row>
    <row r="57" spans="1:20" x14ac:dyDescent="0.2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v>42517.968935185185</v>
      </c>
      <c r="K57">
        <v>1462576516</v>
      </c>
      <c r="L57" s="10">
        <v>42496.968935185185</v>
      </c>
      <c r="M57" t="b">
        <v>0</v>
      </c>
      <c r="N57">
        <v>86</v>
      </c>
      <c r="O57" t="b">
        <v>1</v>
      </c>
      <c r="P57" t="s">
        <v>8265</v>
      </c>
      <c r="Q57">
        <v>1.2895348837209302</v>
      </c>
      <c r="R57">
        <v>128.95348837209303</v>
      </c>
      <c r="S57" t="s">
        <v>8311</v>
      </c>
      <c r="T57" t="s">
        <v>8360</v>
      </c>
    </row>
    <row r="58" spans="1:20" x14ac:dyDescent="0.2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v>42163.666666666672</v>
      </c>
      <c r="K58">
        <v>1432559424</v>
      </c>
      <c r="L58" s="10">
        <v>42149.548888888887</v>
      </c>
      <c r="M58" t="b">
        <v>0</v>
      </c>
      <c r="N58">
        <v>174</v>
      </c>
      <c r="O58" t="b">
        <v>1</v>
      </c>
      <c r="P58" t="s">
        <v>8265</v>
      </c>
      <c r="Q58">
        <v>1.0726249999999999</v>
      </c>
      <c r="R58">
        <v>49.316091954022987</v>
      </c>
      <c r="S58" t="s">
        <v>8311</v>
      </c>
      <c r="T58" t="s">
        <v>8360</v>
      </c>
    </row>
    <row r="59" spans="1:20" x14ac:dyDescent="0.2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v>42119.83289351852</v>
      </c>
      <c r="K59">
        <v>1427399962</v>
      </c>
      <c r="L59" s="10">
        <v>42089.83289351852</v>
      </c>
      <c r="M59" t="b">
        <v>0</v>
      </c>
      <c r="N59">
        <v>69</v>
      </c>
      <c r="O59" t="b">
        <v>1</v>
      </c>
      <c r="P59" t="s">
        <v>8265</v>
      </c>
      <c r="Q59">
        <v>1.0189999999999999</v>
      </c>
      <c r="R59">
        <v>221.52173913043478</v>
      </c>
      <c r="S59" t="s">
        <v>8311</v>
      </c>
      <c r="T59" t="s">
        <v>8360</v>
      </c>
    </row>
    <row r="60" spans="1:20" x14ac:dyDescent="0.2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v>41962.786712962959</v>
      </c>
      <c r="K60">
        <v>1413827572</v>
      </c>
      <c r="L60" s="10">
        <v>41932.745046296295</v>
      </c>
      <c r="M60" t="b">
        <v>0</v>
      </c>
      <c r="N60">
        <v>75</v>
      </c>
      <c r="O60" t="b">
        <v>1</v>
      </c>
      <c r="P60" t="s">
        <v>8265</v>
      </c>
      <c r="Q60">
        <v>1.0290999999999999</v>
      </c>
      <c r="R60">
        <v>137.21333333333334</v>
      </c>
      <c r="S60" t="s">
        <v>8311</v>
      </c>
      <c r="T60" t="s">
        <v>8360</v>
      </c>
    </row>
    <row r="61" spans="1:20" x14ac:dyDescent="0.2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v>42261.875</v>
      </c>
      <c r="K61">
        <v>1439530776</v>
      </c>
      <c r="L61" s="10">
        <v>42230.23583333334</v>
      </c>
      <c r="M61" t="b">
        <v>0</v>
      </c>
      <c r="N61">
        <v>33</v>
      </c>
      <c r="O61" t="b">
        <v>1</v>
      </c>
      <c r="P61" t="s">
        <v>8265</v>
      </c>
      <c r="Q61">
        <v>1.0012570000000001</v>
      </c>
      <c r="R61">
        <v>606.82242424242418</v>
      </c>
      <c r="S61" t="s">
        <v>8311</v>
      </c>
      <c r="T61" t="s">
        <v>8360</v>
      </c>
    </row>
    <row r="62" spans="1:20" x14ac:dyDescent="0.2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v>41721</v>
      </c>
      <c r="K62">
        <v>1393882717</v>
      </c>
      <c r="L62" s="10">
        <v>41701.901817129627</v>
      </c>
      <c r="M62" t="b">
        <v>0</v>
      </c>
      <c r="N62">
        <v>108</v>
      </c>
      <c r="O62" t="b">
        <v>1</v>
      </c>
      <c r="P62" t="s">
        <v>8266</v>
      </c>
      <c r="Q62">
        <v>1.0329622222222221</v>
      </c>
      <c r="R62">
        <v>43.040092592592593</v>
      </c>
      <c r="S62" t="s">
        <v>8311</v>
      </c>
      <c r="T62" t="s">
        <v>8356</v>
      </c>
    </row>
    <row r="63" spans="1:20" x14ac:dyDescent="0.2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v>41431.814317129632</v>
      </c>
      <c r="K63">
        <v>1368646357</v>
      </c>
      <c r="L63" s="10">
        <v>41409.814317129632</v>
      </c>
      <c r="M63" t="b">
        <v>0</v>
      </c>
      <c r="N63">
        <v>23</v>
      </c>
      <c r="O63" t="b">
        <v>1</v>
      </c>
      <c r="P63" t="s">
        <v>8266</v>
      </c>
      <c r="Q63">
        <v>1.4830000000000001</v>
      </c>
      <c r="R63">
        <v>322.39130434782606</v>
      </c>
      <c r="S63" t="s">
        <v>8311</v>
      </c>
      <c r="T63" t="s">
        <v>8356</v>
      </c>
    </row>
    <row r="64" spans="1:20" x14ac:dyDescent="0.2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v>41336.799513888887</v>
      </c>
      <c r="K64">
        <v>1360177878</v>
      </c>
      <c r="L64" s="10">
        <v>41311.799513888887</v>
      </c>
      <c r="M64" t="b">
        <v>0</v>
      </c>
      <c r="N64">
        <v>48</v>
      </c>
      <c r="O64" t="b">
        <v>1</v>
      </c>
      <c r="P64" t="s">
        <v>8266</v>
      </c>
      <c r="Q64">
        <v>1.5473333333333332</v>
      </c>
      <c r="R64">
        <v>96.708333333333329</v>
      </c>
      <c r="S64" t="s">
        <v>8311</v>
      </c>
      <c r="T64" t="s">
        <v>8356</v>
      </c>
    </row>
    <row r="65" spans="1:20" x14ac:dyDescent="0.2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v>41636.207638888889</v>
      </c>
      <c r="K65">
        <v>1386194013</v>
      </c>
      <c r="L65" s="10">
        <v>41612.912187499998</v>
      </c>
      <c r="M65" t="b">
        <v>0</v>
      </c>
      <c r="N65">
        <v>64</v>
      </c>
      <c r="O65" t="b">
        <v>1</v>
      </c>
      <c r="P65" t="s">
        <v>8266</v>
      </c>
      <c r="Q65">
        <v>1.1351849999999999</v>
      </c>
      <c r="R65">
        <v>35.474531249999998</v>
      </c>
      <c r="S65" t="s">
        <v>8311</v>
      </c>
      <c r="T65" t="s">
        <v>8356</v>
      </c>
    </row>
    <row r="66" spans="1:20" x14ac:dyDescent="0.2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v>41463.01829861111</v>
      </c>
      <c r="K66">
        <v>1370651181</v>
      </c>
      <c r="L66" s="10">
        <v>41433.01829861111</v>
      </c>
      <c r="M66" t="b">
        <v>0</v>
      </c>
      <c r="N66">
        <v>24</v>
      </c>
      <c r="O66" t="b">
        <v>1</v>
      </c>
      <c r="P66" t="s">
        <v>8266</v>
      </c>
      <c r="Q66">
        <v>1.7333333333333334</v>
      </c>
      <c r="R66">
        <v>86.666666666666671</v>
      </c>
      <c r="S66" t="s">
        <v>8311</v>
      </c>
      <c r="T66" t="s">
        <v>8356</v>
      </c>
    </row>
    <row r="67" spans="1:20" x14ac:dyDescent="0.2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v>41862.249305555553</v>
      </c>
      <c r="K67">
        <v>1405453354</v>
      </c>
      <c r="L67" s="10">
        <v>41835.821226851855</v>
      </c>
      <c r="M67" t="b">
        <v>0</v>
      </c>
      <c r="N67">
        <v>57</v>
      </c>
      <c r="O67" t="b">
        <v>1</v>
      </c>
      <c r="P67" t="s">
        <v>8266</v>
      </c>
      <c r="Q67">
        <v>1.0752857142857142</v>
      </c>
      <c r="R67">
        <v>132.05263157894737</v>
      </c>
      <c r="S67" t="s">
        <v>8311</v>
      </c>
      <c r="T67" t="s">
        <v>8356</v>
      </c>
    </row>
    <row r="68" spans="1:20" x14ac:dyDescent="0.2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v>42569.849768518514</v>
      </c>
      <c r="K68">
        <v>1466281420</v>
      </c>
      <c r="L68" s="10">
        <v>42539.849768518514</v>
      </c>
      <c r="M68" t="b">
        <v>0</v>
      </c>
      <c r="N68">
        <v>26</v>
      </c>
      <c r="O68" t="b">
        <v>1</v>
      </c>
      <c r="P68" t="s">
        <v>8266</v>
      </c>
      <c r="Q68">
        <v>1.1859999999999999</v>
      </c>
      <c r="R68">
        <v>91.230769230769226</v>
      </c>
      <c r="S68" t="s">
        <v>8311</v>
      </c>
      <c r="T68" t="s">
        <v>8356</v>
      </c>
    </row>
    <row r="69" spans="1:20" x14ac:dyDescent="0.2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v>41105.583379629628</v>
      </c>
      <c r="K69">
        <v>1339768804</v>
      </c>
      <c r="L69" s="10">
        <v>41075.583379629628</v>
      </c>
      <c r="M69" t="b">
        <v>0</v>
      </c>
      <c r="N69">
        <v>20</v>
      </c>
      <c r="O69" t="b">
        <v>1</v>
      </c>
      <c r="P69" t="s">
        <v>8266</v>
      </c>
      <c r="Q69">
        <v>1.1625000000000001</v>
      </c>
      <c r="R69">
        <v>116.25</v>
      </c>
      <c r="S69" t="s">
        <v>8311</v>
      </c>
      <c r="T69" t="s">
        <v>8356</v>
      </c>
    </row>
    <row r="70" spans="1:20" x14ac:dyDescent="0.2">
      <c r="A70">
        <v>68</v>
      </c>
      <c r="B70" t="s">
        <v>70</v>
      </c>
      <c r="C70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v>41693.569340277776</v>
      </c>
      <c r="K70">
        <v>1390570791</v>
      </c>
      <c r="L70" s="10">
        <v>41663.569340277776</v>
      </c>
      <c r="M70" t="b">
        <v>0</v>
      </c>
      <c r="N70">
        <v>36</v>
      </c>
      <c r="O70" t="b">
        <v>1</v>
      </c>
      <c r="P70" t="s">
        <v>8266</v>
      </c>
      <c r="Q70">
        <v>1.2716666666666667</v>
      </c>
      <c r="R70">
        <v>21.194444444444443</v>
      </c>
      <c r="S70" t="s">
        <v>8311</v>
      </c>
      <c r="T70" t="s">
        <v>8356</v>
      </c>
    </row>
    <row r="71" spans="1:20" x14ac:dyDescent="0.2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v>40818.290972222225</v>
      </c>
      <c r="K71">
        <v>1314765025</v>
      </c>
      <c r="L71" s="10">
        <v>40786.187789351854</v>
      </c>
      <c r="M71" t="b">
        <v>0</v>
      </c>
      <c r="N71">
        <v>178</v>
      </c>
      <c r="O71" t="b">
        <v>1</v>
      </c>
      <c r="P71" t="s">
        <v>8266</v>
      </c>
      <c r="Q71">
        <v>1.109423</v>
      </c>
      <c r="R71">
        <v>62.327134831460668</v>
      </c>
      <c r="S71" t="s">
        <v>8311</v>
      </c>
      <c r="T71" t="s">
        <v>8356</v>
      </c>
    </row>
    <row r="72" spans="1:20" x14ac:dyDescent="0.2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v>40790.896354166667</v>
      </c>
      <c r="K72">
        <v>1309987845</v>
      </c>
      <c r="L72" s="10">
        <v>40730.896354166667</v>
      </c>
      <c r="M72" t="b">
        <v>0</v>
      </c>
      <c r="N72">
        <v>17</v>
      </c>
      <c r="O72" t="b">
        <v>1</v>
      </c>
      <c r="P72" t="s">
        <v>8266</v>
      </c>
      <c r="Q72">
        <v>1.272</v>
      </c>
      <c r="R72">
        <v>37.411764705882355</v>
      </c>
      <c r="S72" t="s">
        <v>8311</v>
      </c>
      <c r="T72" t="s">
        <v>8356</v>
      </c>
    </row>
    <row r="73" spans="1:20" x14ac:dyDescent="0.2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v>41057.271493055552</v>
      </c>
      <c r="K73">
        <v>1333002657</v>
      </c>
      <c r="L73" s="10">
        <v>40997.271493055552</v>
      </c>
      <c r="M73" t="b">
        <v>0</v>
      </c>
      <c r="N73">
        <v>32</v>
      </c>
      <c r="O73" t="b">
        <v>1</v>
      </c>
      <c r="P73" t="s">
        <v>8266</v>
      </c>
      <c r="Q73">
        <v>1.2394444444444443</v>
      </c>
      <c r="R73">
        <v>69.71875</v>
      </c>
      <c r="S73" t="s">
        <v>8311</v>
      </c>
      <c r="T73" t="s">
        <v>8356</v>
      </c>
    </row>
    <row r="74" spans="1:20" x14ac:dyDescent="0.2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v>41228</v>
      </c>
      <c r="K74">
        <v>1351210481</v>
      </c>
      <c r="L74" s="10">
        <v>41208.010196759256</v>
      </c>
      <c r="M74" t="b">
        <v>0</v>
      </c>
      <c r="N74">
        <v>41</v>
      </c>
      <c r="O74" t="b">
        <v>1</v>
      </c>
      <c r="P74" t="s">
        <v>8266</v>
      </c>
      <c r="Q74">
        <v>1.084090909090909</v>
      </c>
      <c r="R74">
        <v>58.170731707317074</v>
      </c>
      <c r="S74" t="s">
        <v>8311</v>
      </c>
      <c r="T74" t="s">
        <v>8356</v>
      </c>
    </row>
    <row r="75" spans="1:20" x14ac:dyDescent="0.2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v>40666.165972222225</v>
      </c>
      <c r="K75">
        <v>1297620584</v>
      </c>
      <c r="L75" s="10">
        <v>40587.75675925926</v>
      </c>
      <c r="M75" t="b">
        <v>0</v>
      </c>
      <c r="N75">
        <v>18</v>
      </c>
      <c r="O75" t="b">
        <v>1</v>
      </c>
      <c r="P75" t="s">
        <v>8266</v>
      </c>
      <c r="Q75">
        <v>1</v>
      </c>
      <c r="R75">
        <v>50</v>
      </c>
      <c r="S75" t="s">
        <v>8311</v>
      </c>
      <c r="T75" t="s">
        <v>8356</v>
      </c>
    </row>
    <row r="76" spans="1:20" x14ac:dyDescent="0.2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v>42390.487210648149</v>
      </c>
      <c r="K76">
        <v>1450784495</v>
      </c>
      <c r="L76" s="10">
        <v>42360.487210648149</v>
      </c>
      <c r="M76" t="b">
        <v>0</v>
      </c>
      <c r="N76">
        <v>29</v>
      </c>
      <c r="O76" t="b">
        <v>1</v>
      </c>
      <c r="P76" t="s">
        <v>8266</v>
      </c>
      <c r="Q76">
        <v>1.1293199999999999</v>
      </c>
      <c r="R76">
        <v>19.471034482758618</v>
      </c>
      <c r="S76" t="s">
        <v>8311</v>
      </c>
      <c r="T76" t="s">
        <v>8356</v>
      </c>
    </row>
    <row r="77" spans="1:20" x14ac:dyDescent="0.2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v>41387.209166666667</v>
      </c>
      <c r="K77">
        <v>1364101272</v>
      </c>
      <c r="L77" s="10">
        <v>41357.209166666667</v>
      </c>
      <c r="M77" t="b">
        <v>0</v>
      </c>
      <c r="N77">
        <v>47</v>
      </c>
      <c r="O77" t="b">
        <v>1</v>
      </c>
      <c r="P77" t="s">
        <v>8266</v>
      </c>
      <c r="Q77">
        <v>1.1542857142857144</v>
      </c>
      <c r="R77">
        <v>85.957446808510639</v>
      </c>
      <c r="S77" t="s">
        <v>8311</v>
      </c>
      <c r="T77" t="s">
        <v>8356</v>
      </c>
    </row>
    <row r="78" spans="1:20" x14ac:dyDescent="0.2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v>40904.733310185184</v>
      </c>
      <c r="K78">
        <v>1319819758</v>
      </c>
      <c r="L78" s="10">
        <v>40844.691643518519</v>
      </c>
      <c r="M78" t="b">
        <v>0</v>
      </c>
      <c r="N78">
        <v>15</v>
      </c>
      <c r="O78" t="b">
        <v>1</v>
      </c>
      <c r="P78" t="s">
        <v>8266</v>
      </c>
      <c r="Q78">
        <v>1.5333333333333334</v>
      </c>
      <c r="R78">
        <v>30.666666666666668</v>
      </c>
      <c r="S78" t="s">
        <v>8311</v>
      </c>
      <c r="T78" t="s">
        <v>8356</v>
      </c>
    </row>
    <row r="79" spans="1:20" x14ac:dyDescent="0.2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v>41050.124305555553</v>
      </c>
      <c r="K79">
        <v>1332991717</v>
      </c>
      <c r="L79" s="10">
        <v>40997.144872685189</v>
      </c>
      <c r="M79" t="b">
        <v>0</v>
      </c>
      <c r="N79">
        <v>26</v>
      </c>
      <c r="O79" t="b">
        <v>1</v>
      </c>
      <c r="P79" t="s">
        <v>8266</v>
      </c>
      <c r="Q79">
        <v>3.9249999999999998</v>
      </c>
      <c r="R79">
        <v>60.384615384615387</v>
      </c>
      <c r="S79" t="s">
        <v>8311</v>
      </c>
      <c r="T79" t="s">
        <v>8356</v>
      </c>
    </row>
    <row r="80" spans="1:20" x14ac:dyDescent="0.2">
      <c r="A80">
        <v>78</v>
      </c>
      <c r="B80" t="s">
        <v>80</v>
      </c>
      <c r="C80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v>42614.730567129634</v>
      </c>
      <c r="K80">
        <v>1471887121</v>
      </c>
      <c r="L80" s="10">
        <v>42604.730567129634</v>
      </c>
      <c r="M80" t="b">
        <v>0</v>
      </c>
      <c r="N80">
        <v>35</v>
      </c>
      <c r="O80" t="b">
        <v>1</v>
      </c>
      <c r="P80" t="s">
        <v>8266</v>
      </c>
      <c r="Q80">
        <v>27.02</v>
      </c>
      <c r="R80">
        <v>38.6</v>
      </c>
      <c r="S80" t="s">
        <v>8311</v>
      </c>
      <c r="T80" t="s">
        <v>8356</v>
      </c>
    </row>
    <row r="81" spans="1:20" x14ac:dyDescent="0.2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v>41754.776539351849</v>
      </c>
      <c r="K81">
        <v>1395859093</v>
      </c>
      <c r="L81" s="10">
        <v>41724.776539351849</v>
      </c>
      <c r="M81" t="b">
        <v>0</v>
      </c>
      <c r="N81">
        <v>41</v>
      </c>
      <c r="O81" t="b">
        <v>1</v>
      </c>
      <c r="P81" t="s">
        <v>8266</v>
      </c>
      <c r="Q81">
        <v>1.27</v>
      </c>
      <c r="R81">
        <v>40.268292682926827</v>
      </c>
      <c r="S81" t="s">
        <v>8311</v>
      </c>
      <c r="T81" t="s">
        <v>8356</v>
      </c>
    </row>
    <row r="82" spans="1:20" x14ac:dyDescent="0.2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v>41618.083981481483</v>
      </c>
      <c r="K82">
        <v>1383616856</v>
      </c>
      <c r="L82" s="10">
        <v>41583.083981481483</v>
      </c>
      <c r="M82" t="b">
        <v>0</v>
      </c>
      <c r="N82">
        <v>47</v>
      </c>
      <c r="O82" t="b">
        <v>1</v>
      </c>
      <c r="P82" t="s">
        <v>8266</v>
      </c>
      <c r="Q82">
        <v>1.0725</v>
      </c>
      <c r="R82">
        <v>273.82978723404256</v>
      </c>
      <c r="S82" t="s">
        <v>8311</v>
      </c>
      <c r="T82" t="s">
        <v>8356</v>
      </c>
    </row>
    <row r="83" spans="1:20" x14ac:dyDescent="0.2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v>41104.126388888886</v>
      </c>
      <c r="K83">
        <v>1341892127</v>
      </c>
      <c r="L83" s="10">
        <v>41100.158877314818</v>
      </c>
      <c r="M83" t="b">
        <v>0</v>
      </c>
      <c r="N83">
        <v>28</v>
      </c>
      <c r="O83" t="b">
        <v>1</v>
      </c>
      <c r="P83" t="s">
        <v>8266</v>
      </c>
      <c r="Q83">
        <v>1.98</v>
      </c>
      <c r="R83">
        <v>53.035714285714285</v>
      </c>
      <c r="S83" t="s">
        <v>8311</v>
      </c>
      <c r="T83" t="s">
        <v>8356</v>
      </c>
    </row>
    <row r="84" spans="1:20" x14ac:dyDescent="0.2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v>40825.820150462961</v>
      </c>
      <c r="K84">
        <v>1315597261</v>
      </c>
      <c r="L84" s="10">
        <v>40795.820150462961</v>
      </c>
      <c r="M84" t="b">
        <v>0</v>
      </c>
      <c r="N84">
        <v>100</v>
      </c>
      <c r="O84" t="b">
        <v>1</v>
      </c>
      <c r="P84" t="s">
        <v>8266</v>
      </c>
      <c r="Q84">
        <v>1.0001249999999999</v>
      </c>
      <c r="R84">
        <v>40.005000000000003</v>
      </c>
      <c r="S84" t="s">
        <v>8311</v>
      </c>
      <c r="T84" t="s">
        <v>8356</v>
      </c>
    </row>
    <row r="85" spans="1:20" x14ac:dyDescent="0.2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v>42057.479166666672</v>
      </c>
      <c r="K85">
        <v>1423320389</v>
      </c>
      <c r="L85" s="10">
        <v>42042.615613425922</v>
      </c>
      <c r="M85" t="b">
        <v>0</v>
      </c>
      <c r="N85">
        <v>13</v>
      </c>
      <c r="O85" t="b">
        <v>1</v>
      </c>
      <c r="P85" t="s">
        <v>8266</v>
      </c>
      <c r="Q85">
        <v>1.0249999999999999</v>
      </c>
      <c r="R85">
        <v>15.76923076923077</v>
      </c>
      <c r="S85" t="s">
        <v>8311</v>
      </c>
      <c r="T85" t="s">
        <v>8356</v>
      </c>
    </row>
    <row r="86" spans="1:20" x14ac:dyDescent="0.2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v>40678.757939814815</v>
      </c>
      <c r="K86">
        <v>1302891086</v>
      </c>
      <c r="L86" s="10">
        <v>40648.757939814815</v>
      </c>
      <c r="M86" t="b">
        <v>0</v>
      </c>
      <c r="N86">
        <v>7</v>
      </c>
      <c r="O86" t="b">
        <v>1</v>
      </c>
      <c r="P86" t="s">
        <v>8266</v>
      </c>
      <c r="Q86">
        <v>1</v>
      </c>
      <c r="R86">
        <v>71.428571428571431</v>
      </c>
      <c r="S86" t="s">
        <v>8311</v>
      </c>
      <c r="T86" t="s">
        <v>8356</v>
      </c>
    </row>
    <row r="87" spans="1:20" x14ac:dyDescent="0.2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v>40809.125428240739</v>
      </c>
      <c r="K87">
        <v>1314154837</v>
      </c>
      <c r="L87" s="10">
        <v>40779.125428240739</v>
      </c>
      <c r="M87" t="b">
        <v>0</v>
      </c>
      <c r="N87">
        <v>21</v>
      </c>
      <c r="O87" t="b">
        <v>1</v>
      </c>
      <c r="P87" t="s">
        <v>8266</v>
      </c>
      <c r="Q87">
        <v>1.2549999999999999</v>
      </c>
      <c r="R87">
        <v>71.714285714285708</v>
      </c>
      <c r="S87" t="s">
        <v>8311</v>
      </c>
      <c r="T87" t="s">
        <v>8356</v>
      </c>
    </row>
    <row r="88" spans="1:20" x14ac:dyDescent="0.2">
      <c r="A88">
        <v>86</v>
      </c>
      <c r="B88" t="s">
        <v>88</v>
      </c>
      <c r="C88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v>42365.59774305555</v>
      </c>
      <c r="K88">
        <v>1444828845</v>
      </c>
      <c r="L88" s="10">
        <v>42291.556076388893</v>
      </c>
      <c r="M88" t="b">
        <v>0</v>
      </c>
      <c r="N88">
        <v>17</v>
      </c>
      <c r="O88" t="b">
        <v>1</v>
      </c>
      <c r="P88" t="s">
        <v>8266</v>
      </c>
      <c r="Q88">
        <v>1.0646666666666667</v>
      </c>
      <c r="R88">
        <v>375.76470588235293</v>
      </c>
      <c r="S88" t="s">
        <v>8311</v>
      </c>
      <c r="T88" t="s">
        <v>8356</v>
      </c>
    </row>
    <row r="89" spans="1:20" x14ac:dyDescent="0.2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v>40332.070138888892</v>
      </c>
      <c r="K89">
        <v>1274705803</v>
      </c>
      <c r="L89" s="10">
        <v>40322.53938657407</v>
      </c>
      <c r="M89" t="b">
        <v>0</v>
      </c>
      <c r="N89">
        <v>25</v>
      </c>
      <c r="O89" t="b">
        <v>1</v>
      </c>
      <c r="P89" t="s">
        <v>8266</v>
      </c>
      <c r="Q89">
        <v>1.046</v>
      </c>
      <c r="R89">
        <v>104.6</v>
      </c>
      <c r="S89" t="s">
        <v>8311</v>
      </c>
      <c r="T89" t="s">
        <v>8356</v>
      </c>
    </row>
    <row r="90" spans="1:20" x14ac:dyDescent="0.2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v>41812.65892361111</v>
      </c>
      <c r="K90">
        <v>1401205731</v>
      </c>
      <c r="L90" s="10">
        <v>41786.65892361111</v>
      </c>
      <c r="M90" t="b">
        <v>0</v>
      </c>
      <c r="N90">
        <v>60</v>
      </c>
      <c r="O90" t="b">
        <v>1</v>
      </c>
      <c r="P90" t="s">
        <v>8266</v>
      </c>
      <c r="Q90">
        <v>1.0285714285714285</v>
      </c>
      <c r="R90">
        <v>60</v>
      </c>
      <c r="S90" t="s">
        <v>8311</v>
      </c>
      <c r="T90" t="s">
        <v>8356</v>
      </c>
    </row>
    <row r="91" spans="1:20" x14ac:dyDescent="0.2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v>41427.752222222225</v>
      </c>
      <c r="K91">
        <v>1368036192</v>
      </c>
      <c r="L91" s="10">
        <v>41402.752222222225</v>
      </c>
      <c r="M91" t="b">
        <v>0</v>
      </c>
      <c r="N91">
        <v>56</v>
      </c>
      <c r="O91" t="b">
        <v>1</v>
      </c>
      <c r="P91" t="s">
        <v>8266</v>
      </c>
      <c r="Q91">
        <v>1.1506666666666667</v>
      </c>
      <c r="R91">
        <v>123.28571428571429</v>
      </c>
      <c r="S91" t="s">
        <v>8311</v>
      </c>
      <c r="T91" t="s">
        <v>8356</v>
      </c>
    </row>
    <row r="92" spans="1:20" x14ac:dyDescent="0.2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v>40736.297442129631</v>
      </c>
      <c r="K92">
        <v>1307862499</v>
      </c>
      <c r="L92" s="10">
        <v>40706.297442129631</v>
      </c>
      <c r="M92" t="b">
        <v>0</v>
      </c>
      <c r="N92">
        <v>16</v>
      </c>
      <c r="O92" t="b">
        <v>1</v>
      </c>
      <c r="P92" t="s">
        <v>8266</v>
      </c>
      <c r="Q92">
        <v>1.004</v>
      </c>
      <c r="R92">
        <v>31.375</v>
      </c>
      <c r="S92" t="s">
        <v>8311</v>
      </c>
      <c r="T92" t="s">
        <v>8356</v>
      </c>
    </row>
    <row r="93" spans="1:20" x14ac:dyDescent="0.2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v>40680.402361111112</v>
      </c>
      <c r="K93">
        <v>1300354764</v>
      </c>
      <c r="L93" s="10">
        <v>40619.402361111112</v>
      </c>
      <c r="M93" t="b">
        <v>0</v>
      </c>
      <c r="N93">
        <v>46</v>
      </c>
      <c r="O93" t="b">
        <v>1</v>
      </c>
      <c r="P93" t="s">
        <v>8266</v>
      </c>
      <c r="Q93">
        <v>1.2</v>
      </c>
      <c r="R93">
        <v>78.260869565217391</v>
      </c>
      <c r="S93" t="s">
        <v>8311</v>
      </c>
      <c r="T93" t="s">
        <v>8356</v>
      </c>
    </row>
    <row r="94" spans="1:20" x14ac:dyDescent="0.2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v>42767.333333333328</v>
      </c>
      <c r="K94">
        <v>1481949983</v>
      </c>
      <c r="L94" s="10">
        <v>42721.198877314819</v>
      </c>
      <c r="M94" t="b">
        <v>0</v>
      </c>
      <c r="N94">
        <v>43</v>
      </c>
      <c r="O94" t="b">
        <v>1</v>
      </c>
      <c r="P94" t="s">
        <v>8266</v>
      </c>
      <c r="Q94">
        <v>1.052</v>
      </c>
      <c r="R94">
        <v>122.32558139534883</v>
      </c>
      <c r="S94" t="s">
        <v>8311</v>
      </c>
      <c r="T94" t="s">
        <v>8356</v>
      </c>
    </row>
    <row r="95" spans="1:20" x14ac:dyDescent="0.2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v>41093.875</v>
      </c>
      <c r="K95">
        <v>1338928537</v>
      </c>
      <c r="L95" s="10">
        <v>41065.858067129629</v>
      </c>
      <c r="M95" t="b">
        <v>0</v>
      </c>
      <c r="N95">
        <v>15</v>
      </c>
      <c r="O95" t="b">
        <v>1</v>
      </c>
      <c r="P95" t="s">
        <v>8266</v>
      </c>
      <c r="Q95">
        <v>1.1060000000000001</v>
      </c>
      <c r="R95">
        <v>73.733333333333334</v>
      </c>
      <c r="S95" t="s">
        <v>8311</v>
      </c>
      <c r="T95" t="s">
        <v>8356</v>
      </c>
    </row>
    <row r="96" spans="1:20" x14ac:dyDescent="0.2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v>41736.717847222222</v>
      </c>
      <c r="K96">
        <v>1395162822</v>
      </c>
      <c r="L96" s="10">
        <v>41716.717847222222</v>
      </c>
      <c r="M96" t="b">
        <v>0</v>
      </c>
      <c r="N96">
        <v>12</v>
      </c>
      <c r="O96" t="b">
        <v>1</v>
      </c>
      <c r="P96" t="s">
        <v>8266</v>
      </c>
      <c r="Q96">
        <v>1.04</v>
      </c>
      <c r="R96">
        <v>21.666666666666668</v>
      </c>
      <c r="S96" t="s">
        <v>8311</v>
      </c>
      <c r="T96" t="s">
        <v>8356</v>
      </c>
    </row>
    <row r="97" spans="1:20" x14ac:dyDescent="0.2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v>40965.005104166667</v>
      </c>
      <c r="K97">
        <v>1327622841</v>
      </c>
      <c r="L97" s="10">
        <v>40935.005104166667</v>
      </c>
      <c r="M97" t="b">
        <v>0</v>
      </c>
      <c r="N97">
        <v>21</v>
      </c>
      <c r="O97" t="b">
        <v>1</v>
      </c>
      <c r="P97" t="s">
        <v>8266</v>
      </c>
      <c r="Q97">
        <v>1.3142857142857143</v>
      </c>
      <c r="R97">
        <v>21.904761904761905</v>
      </c>
      <c r="S97" t="s">
        <v>8311</v>
      </c>
      <c r="T97" t="s">
        <v>8356</v>
      </c>
    </row>
    <row r="98" spans="1:20" x14ac:dyDescent="0.2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v>40391.125</v>
      </c>
      <c r="K98">
        <v>1274889241</v>
      </c>
      <c r="L98" s="10">
        <v>40324.662511574075</v>
      </c>
      <c r="M98" t="b">
        <v>0</v>
      </c>
      <c r="N98">
        <v>34</v>
      </c>
      <c r="O98" t="b">
        <v>1</v>
      </c>
      <c r="P98" t="s">
        <v>8266</v>
      </c>
      <c r="Q98">
        <v>1.1466666666666667</v>
      </c>
      <c r="R98">
        <v>50.588235294117645</v>
      </c>
      <c r="S98" t="s">
        <v>8311</v>
      </c>
      <c r="T98" t="s">
        <v>8356</v>
      </c>
    </row>
    <row r="99" spans="1:20" x14ac:dyDescent="0.2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v>40736.135208333333</v>
      </c>
      <c r="K99">
        <v>1307848482</v>
      </c>
      <c r="L99" s="10">
        <v>40706.135208333333</v>
      </c>
      <c r="M99" t="b">
        <v>0</v>
      </c>
      <c r="N99">
        <v>8</v>
      </c>
      <c r="O99" t="b">
        <v>1</v>
      </c>
      <c r="P99" t="s">
        <v>8266</v>
      </c>
      <c r="Q99">
        <v>1.0625</v>
      </c>
      <c r="R99">
        <v>53.125</v>
      </c>
      <c r="S99" t="s">
        <v>8311</v>
      </c>
      <c r="T99" t="s">
        <v>8356</v>
      </c>
    </row>
    <row r="100" spans="1:20" x14ac:dyDescent="0.2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v>41250.979166666664</v>
      </c>
      <c r="K100">
        <v>1351796674</v>
      </c>
      <c r="L100" s="10">
        <v>41214.79483796296</v>
      </c>
      <c r="M100" t="b">
        <v>0</v>
      </c>
      <c r="N100">
        <v>60</v>
      </c>
      <c r="O100" t="b">
        <v>1</v>
      </c>
      <c r="P100" t="s">
        <v>8266</v>
      </c>
      <c r="Q100">
        <v>1.0625</v>
      </c>
      <c r="R100">
        <v>56.666666666666664</v>
      </c>
      <c r="S100" t="s">
        <v>8311</v>
      </c>
      <c r="T100" t="s">
        <v>8356</v>
      </c>
    </row>
    <row r="101" spans="1:20" x14ac:dyDescent="0.2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v>41661.902766203704</v>
      </c>
      <c r="K101">
        <v>1387834799</v>
      </c>
      <c r="L101" s="10">
        <v>41631.902766203704</v>
      </c>
      <c r="M101" t="b">
        <v>0</v>
      </c>
      <c r="N101">
        <v>39</v>
      </c>
      <c r="O101" t="b">
        <v>1</v>
      </c>
      <c r="P101" t="s">
        <v>8266</v>
      </c>
      <c r="Q101">
        <v>1.0601933333333333</v>
      </c>
      <c r="R101">
        <v>40.776666666666664</v>
      </c>
      <c r="S101" t="s">
        <v>8311</v>
      </c>
      <c r="T101" t="s">
        <v>8356</v>
      </c>
    </row>
    <row r="102" spans="1:20" x14ac:dyDescent="0.2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v>41217.794976851852</v>
      </c>
      <c r="K102">
        <v>1350324286</v>
      </c>
      <c r="L102" s="10">
        <v>41197.753310185188</v>
      </c>
      <c r="M102" t="b">
        <v>0</v>
      </c>
      <c r="N102">
        <v>26</v>
      </c>
      <c r="O102" t="b">
        <v>1</v>
      </c>
      <c r="P102" t="s">
        <v>8266</v>
      </c>
      <c r="Q102">
        <v>1</v>
      </c>
      <c r="R102">
        <v>192.30769230769232</v>
      </c>
      <c r="S102" t="s">
        <v>8311</v>
      </c>
      <c r="T102" t="s">
        <v>8356</v>
      </c>
    </row>
    <row r="103" spans="1:20" x14ac:dyDescent="0.2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v>41298.776736111111</v>
      </c>
      <c r="K103">
        <v>1356979110</v>
      </c>
      <c r="L103" s="10">
        <v>41274.776736111111</v>
      </c>
      <c r="M103" t="b">
        <v>0</v>
      </c>
      <c r="N103">
        <v>35</v>
      </c>
      <c r="O103" t="b">
        <v>1</v>
      </c>
      <c r="P103" t="s">
        <v>8266</v>
      </c>
      <c r="Q103">
        <v>1</v>
      </c>
      <c r="R103">
        <v>100</v>
      </c>
      <c r="S103" t="s">
        <v>8311</v>
      </c>
      <c r="T103" t="s">
        <v>8356</v>
      </c>
    </row>
    <row r="104" spans="1:20" x14ac:dyDescent="0.2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v>40535.131168981483</v>
      </c>
      <c r="K104">
        <v>1290481733</v>
      </c>
      <c r="L104" s="10">
        <v>40505.131168981483</v>
      </c>
      <c r="M104" t="b">
        <v>0</v>
      </c>
      <c r="N104">
        <v>65</v>
      </c>
      <c r="O104" t="b">
        <v>1</v>
      </c>
      <c r="P104" t="s">
        <v>8266</v>
      </c>
      <c r="Q104">
        <v>1.2775000000000001</v>
      </c>
      <c r="R104">
        <v>117.92307692307692</v>
      </c>
      <c r="S104" t="s">
        <v>8311</v>
      </c>
      <c r="T104" t="s">
        <v>8356</v>
      </c>
    </row>
    <row r="105" spans="1:20" x14ac:dyDescent="0.2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v>41705.805902777778</v>
      </c>
      <c r="K105">
        <v>1392232830</v>
      </c>
      <c r="L105" s="10">
        <v>41682.805902777778</v>
      </c>
      <c r="M105" t="b">
        <v>0</v>
      </c>
      <c r="N105">
        <v>49</v>
      </c>
      <c r="O105" t="b">
        <v>1</v>
      </c>
      <c r="P105" t="s">
        <v>8266</v>
      </c>
      <c r="Q105">
        <v>1.0515384615384615</v>
      </c>
      <c r="R105">
        <v>27.897959183673468</v>
      </c>
      <c r="S105" t="s">
        <v>8311</v>
      </c>
      <c r="T105" t="s">
        <v>8356</v>
      </c>
    </row>
    <row r="106" spans="1:20" x14ac:dyDescent="0.2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v>40636.041666666664</v>
      </c>
      <c r="K106">
        <v>1299775266</v>
      </c>
      <c r="L106" s="10">
        <v>40612.695208333331</v>
      </c>
      <c r="M106" t="b">
        <v>0</v>
      </c>
      <c r="N106">
        <v>10</v>
      </c>
      <c r="O106" t="b">
        <v>1</v>
      </c>
      <c r="P106" t="s">
        <v>8266</v>
      </c>
      <c r="Q106">
        <v>1.2</v>
      </c>
      <c r="R106">
        <v>60</v>
      </c>
      <c r="S106" t="s">
        <v>8311</v>
      </c>
      <c r="T106" t="s">
        <v>8356</v>
      </c>
    </row>
    <row r="107" spans="1:20" x14ac:dyDescent="0.2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v>42504</v>
      </c>
      <c r="K107">
        <v>1461605020</v>
      </c>
      <c r="L107" s="10">
        <v>42485.724768518514</v>
      </c>
      <c r="M107" t="b">
        <v>0</v>
      </c>
      <c r="N107">
        <v>60</v>
      </c>
      <c r="O107" t="b">
        <v>1</v>
      </c>
      <c r="P107" t="s">
        <v>8266</v>
      </c>
      <c r="Q107">
        <v>1.074090909090909</v>
      </c>
      <c r="R107">
        <v>39.383333333333333</v>
      </c>
      <c r="S107" t="s">
        <v>8311</v>
      </c>
      <c r="T107" t="s">
        <v>8356</v>
      </c>
    </row>
    <row r="108" spans="1:20" x14ac:dyDescent="0.2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v>41001.776631944449</v>
      </c>
      <c r="K108">
        <v>1332182301</v>
      </c>
      <c r="L108" s="10">
        <v>40987.776631944449</v>
      </c>
      <c r="M108" t="b">
        <v>0</v>
      </c>
      <c r="N108">
        <v>27</v>
      </c>
      <c r="O108" t="b">
        <v>1</v>
      </c>
      <c r="P108" t="s">
        <v>8266</v>
      </c>
      <c r="Q108">
        <v>1.0049999999999999</v>
      </c>
      <c r="R108">
        <v>186.11111111111111</v>
      </c>
      <c r="S108" t="s">
        <v>8311</v>
      </c>
      <c r="T108" t="s">
        <v>8356</v>
      </c>
    </row>
    <row r="109" spans="1:20" x14ac:dyDescent="0.2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v>40657.982488425929</v>
      </c>
      <c r="K109">
        <v>1301787287</v>
      </c>
      <c r="L109" s="10">
        <v>40635.982488425929</v>
      </c>
      <c r="M109" t="b">
        <v>0</v>
      </c>
      <c r="N109">
        <v>69</v>
      </c>
      <c r="O109" t="b">
        <v>1</v>
      </c>
      <c r="P109" t="s">
        <v>8266</v>
      </c>
      <c r="Q109">
        <v>1.0246666666666666</v>
      </c>
      <c r="R109">
        <v>111.37681159420291</v>
      </c>
      <c r="S109" t="s">
        <v>8311</v>
      </c>
      <c r="T109" t="s">
        <v>8356</v>
      </c>
    </row>
    <row r="110" spans="1:20" x14ac:dyDescent="0.2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v>41425.613078703704</v>
      </c>
      <c r="K110">
        <v>1364827370</v>
      </c>
      <c r="L110" s="10">
        <v>41365.613078703704</v>
      </c>
      <c r="M110" t="b">
        <v>0</v>
      </c>
      <c r="N110">
        <v>47</v>
      </c>
      <c r="O110" t="b">
        <v>1</v>
      </c>
      <c r="P110" t="s">
        <v>8266</v>
      </c>
      <c r="Q110">
        <v>2.4666666666666668</v>
      </c>
      <c r="R110">
        <v>78.723404255319153</v>
      </c>
      <c r="S110" t="s">
        <v>8311</v>
      </c>
      <c r="T110" t="s">
        <v>8356</v>
      </c>
    </row>
    <row r="111" spans="1:20" x14ac:dyDescent="0.2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v>40600.025810185187</v>
      </c>
      <c r="K111">
        <v>1296088630</v>
      </c>
      <c r="L111" s="10">
        <v>40570.025810185187</v>
      </c>
      <c r="M111" t="b">
        <v>0</v>
      </c>
      <c r="N111">
        <v>47</v>
      </c>
      <c r="O111" t="b">
        <v>1</v>
      </c>
      <c r="P111" t="s">
        <v>8266</v>
      </c>
      <c r="Q111">
        <v>2.1949999999999998</v>
      </c>
      <c r="R111">
        <v>46.702127659574465</v>
      </c>
      <c r="S111" t="s">
        <v>8311</v>
      </c>
      <c r="T111" t="s">
        <v>8356</v>
      </c>
    </row>
    <row r="112" spans="1:20" x14ac:dyDescent="0.2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v>41592.249305555553</v>
      </c>
      <c r="K112">
        <v>1381445253</v>
      </c>
      <c r="L112" s="10">
        <v>41557.949687500004</v>
      </c>
      <c r="M112" t="b">
        <v>0</v>
      </c>
      <c r="N112">
        <v>26</v>
      </c>
      <c r="O112" t="b">
        <v>1</v>
      </c>
      <c r="P112" t="s">
        <v>8266</v>
      </c>
      <c r="Q112">
        <v>1.3076923076923077</v>
      </c>
      <c r="R112">
        <v>65.384615384615387</v>
      </c>
      <c r="S112" t="s">
        <v>8311</v>
      </c>
      <c r="T112" t="s">
        <v>8356</v>
      </c>
    </row>
    <row r="113" spans="1:20" x14ac:dyDescent="0.2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v>42155.333182870367</v>
      </c>
      <c r="K113">
        <v>1430467187</v>
      </c>
      <c r="L113" s="10">
        <v>42125.333182870367</v>
      </c>
      <c r="M113" t="b">
        <v>0</v>
      </c>
      <c r="N113">
        <v>53</v>
      </c>
      <c r="O113" t="b">
        <v>1</v>
      </c>
      <c r="P113" t="s">
        <v>8266</v>
      </c>
      <c r="Q113">
        <v>1.5457142857142858</v>
      </c>
      <c r="R113">
        <v>102.0754716981132</v>
      </c>
      <c r="S113" t="s">
        <v>8311</v>
      </c>
      <c r="T113" t="s">
        <v>8356</v>
      </c>
    </row>
    <row r="114" spans="1:20" x14ac:dyDescent="0.2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v>41742.083333333336</v>
      </c>
      <c r="K114">
        <v>1395277318</v>
      </c>
      <c r="L114" s="10">
        <v>41718.043032407404</v>
      </c>
      <c r="M114" t="b">
        <v>0</v>
      </c>
      <c r="N114">
        <v>81</v>
      </c>
      <c r="O114" t="b">
        <v>1</v>
      </c>
      <c r="P114" t="s">
        <v>8266</v>
      </c>
      <c r="Q114">
        <v>1.04</v>
      </c>
      <c r="R114">
        <v>64.197530864197532</v>
      </c>
      <c r="S114" t="s">
        <v>8311</v>
      </c>
      <c r="T114" t="s">
        <v>8356</v>
      </c>
    </row>
    <row r="115" spans="1:20" x14ac:dyDescent="0.2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v>40761.625</v>
      </c>
      <c r="K115">
        <v>1311963128</v>
      </c>
      <c r="L115" s="10">
        <v>40753.758425925924</v>
      </c>
      <c r="M115" t="b">
        <v>0</v>
      </c>
      <c r="N115">
        <v>78</v>
      </c>
      <c r="O115" t="b">
        <v>1</v>
      </c>
      <c r="P115" t="s">
        <v>8266</v>
      </c>
      <c r="Q115">
        <v>1.41</v>
      </c>
      <c r="R115">
        <v>90.384615384615387</v>
      </c>
      <c r="S115" t="s">
        <v>8311</v>
      </c>
      <c r="T115" t="s">
        <v>8356</v>
      </c>
    </row>
    <row r="116" spans="1:20" x14ac:dyDescent="0.2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v>40921.27416666667</v>
      </c>
      <c r="K116">
        <v>1321252488</v>
      </c>
      <c r="L116" s="10">
        <v>40861.27416666667</v>
      </c>
      <c r="M116" t="b">
        <v>0</v>
      </c>
      <c r="N116">
        <v>35</v>
      </c>
      <c r="O116" t="b">
        <v>1</v>
      </c>
      <c r="P116" t="s">
        <v>8266</v>
      </c>
      <c r="Q116">
        <v>1.0333333333333334</v>
      </c>
      <c r="R116">
        <v>88.571428571428569</v>
      </c>
      <c r="S116" t="s">
        <v>8311</v>
      </c>
      <c r="T116" t="s">
        <v>8356</v>
      </c>
    </row>
    <row r="117" spans="1:20" x14ac:dyDescent="0.2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v>40943.738935185182</v>
      </c>
      <c r="K117">
        <v>1326217444</v>
      </c>
      <c r="L117" s="10">
        <v>40918.738935185182</v>
      </c>
      <c r="M117" t="b">
        <v>0</v>
      </c>
      <c r="N117">
        <v>22</v>
      </c>
      <c r="O117" t="b">
        <v>1</v>
      </c>
      <c r="P117" t="s">
        <v>8266</v>
      </c>
      <c r="Q117">
        <v>1.4044444444444444</v>
      </c>
      <c r="R117">
        <v>28.727272727272727</v>
      </c>
      <c r="S117" t="s">
        <v>8311</v>
      </c>
      <c r="T117" t="s">
        <v>8356</v>
      </c>
    </row>
    <row r="118" spans="1:20" x14ac:dyDescent="0.2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v>40641.455497685187</v>
      </c>
      <c r="K118">
        <v>1298289355</v>
      </c>
      <c r="L118" s="10">
        <v>40595.497164351851</v>
      </c>
      <c r="M118" t="b">
        <v>0</v>
      </c>
      <c r="N118">
        <v>57</v>
      </c>
      <c r="O118" t="b">
        <v>1</v>
      </c>
      <c r="P118" t="s">
        <v>8266</v>
      </c>
      <c r="Q118">
        <v>1.1365714285714286</v>
      </c>
      <c r="R118">
        <v>69.78947368421052</v>
      </c>
      <c r="S118" t="s">
        <v>8311</v>
      </c>
      <c r="T118" t="s">
        <v>8356</v>
      </c>
    </row>
    <row r="119" spans="1:20" x14ac:dyDescent="0.2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v>40338.791666666664</v>
      </c>
      <c r="K119">
        <v>1268337744</v>
      </c>
      <c r="L119" s="10">
        <v>40248.834999999999</v>
      </c>
      <c r="M119" t="b">
        <v>0</v>
      </c>
      <c r="N119">
        <v>27</v>
      </c>
      <c r="O119" t="b">
        <v>1</v>
      </c>
      <c r="P119" t="s">
        <v>8266</v>
      </c>
      <c r="Q119">
        <v>1.0049377777777779</v>
      </c>
      <c r="R119">
        <v>167.48962962962963</v>
      </c>
      <c r="S119" t="s">
        <v>8311</v>
      </c>
      <c r="T119" t="s">
        <v>8356</v>
      </c>
    </row>
    <row r="120" spans="1:20" x14ac:dyDescent="0.2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v>40753.053657407407</v>
      </c>
      <c r="K120">
        <v>1309310236</v>
      </c>
      <c r="L120" s="10">
        <v>40723.053657407407</v>
      </c>
      <c r="M120" t="b">
        <v>0</v>
      </c>
      <c r="N120">
        <v>39</v>
      </c>
      <c r="O120" t="b">
        <v>1</v>
      </c>
      <c r="P120" t="s">
        <v>8266</v>
      </c>
      <c r="Q120">
        <v>1.1303159999999999</v>
      </c>
      <c r="R120">
        <v>144.91230769230768</v>
      </c>
      <c r="S120" t="s">
        <v>8311</v>
      </c>
      <c r="T120" t="s">
        <v>8356</v>
      </c>
    </row>
    <row r="121" spans="1:20" x14ac:dyDescent="0.2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v>40768.958333333336</v>
      </c>
      <c r="K121">
        <v>1310693986</v>
      </c>
      <c r="L121" s="10">
        <v>40739.069282407407</v>
      </c>
      <c r="M121" t="b">
        <v>0</v>
      </c>
      <c r="N121">
        <v>37</v>
      </c>
      <c r="O121" t="b">
        <v>1</v>
      </c>
      <c r="P121" t="s">
        <v>8266</v>
      </c>
      <c r="Q121">
        <v>1.0455692307692308</v>
      </c>
      <c r="R121">
        <v>91.840540540540545</v>
      </c>
      <c r="S121" t="s">
        <v>8311</v>
      </c>
      <c r="T121" t="s">
        <v>8356</v>
      </c>
    </row>
    <row r="122" spans="1:20" x14ac:dyDescent="0.2">
      <c r="A122">
        <v>120</v>
      </c>
      <c r="B122" t="s">
        <v>122</v>
      </c>
      <c r="C12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v>42646.049849537041</v>
      </c>
      <c r="K122">
        <v>1472865107</v>
      </c>
      <c r="L122" s="10">
        <v>42616.049849537041</v>
      </c>
      <c r="M122" t="b">
        <v>0</v>
      </c>
      <c r="N122">
        <v>1</v>
      </c>
      <c r="O122" t="b">
        <v>0</v>
      </c>
      <c r="P122" t="s">
        <v>8267</v>
      </c>
      <c r="Q122">
        <v>1.4285714285714287E-4</v>
      </c>
      <c r="R122">
        <v>10</v>
      </c>
      <c r="S122" t="s">
        <v>8311</v>
      </c>
      <c r="T122" t="s">
        <v>8355</v>
      </c>
    </row>
    <row r="123" spans="1:20" x14ac:dyDescent="0.2">
      <c r="A123">
        <v>121</v>
      </c>
      <c r="B123" t="s">
        <v>123</v>
      </c>
      <c r="C12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v>42112.427777777775</v>
      </c>
      <c r="K123">
        <v>1427993710</v>
      </c>
      <c r="L123" s="10">
        <v>42096.704976851848</v>
      </c>
      <c r="M123" t="b">
        <v>0</v>
      </c>
      <c r="N123">
        <v>1</v>
      </c>
      <c r="O123" t="b">
        <v>0</v>
      </c>
      <c r="P123" t="s">
        <v>8267</v>
      </c>
      <c r="Q123">
        <v>3.3333333333333332E-4</v>
      </c>
      <c r="R123">
        <v>1</v>
      </c>
      <c r="S123" t="s">
        <v>8311</v>
      </c>
      <c r="T123" t="s">
        <v>8355</v>
      </c>
    </row>
    <row r="124" spans="1:20" x14ac:dyDescent="0.2">
      <c r="A124">
        <v>122</v>
      </c>
      <c r="B124" t="s">
        <v>124</v>
      </c>
      <c r="C124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v>42653.431793981479</v>
      </c>
      <c r="K124">
        <v>1470910907</v>
      </c>
      <c r="L124" s="10">
        <v>42593.431793981479</v>
      </c>
      <c r="M124" t="b">
        <v>0</v>
      </c>
      <c r="N124">
        <v>0</v>
      </c>
      <c r="O124" t="b">
        <v>0</v>
      </c>
      <c r="P124" t="s">
        <v>8267</v>
      </c>
      <c r="Q124">
        <v>0</v>
      </c>
      <c r="R124" t="e">
        <v>#DIV/0!</v>
      </c>
      <c r="S124" t="s">
        <v>8311</v>
      </c>
      <c r="T124" t="s">
        <v>8355</v>
      </c>
    </row>
    <row r="125" spans="1:20" x14ac:dyDescent="0.2">
      <c r="A125">
        <v>123</v>
      </c>
      <c r="B125" t="s">
        <v>125</v>
      </c>
      <c r="C125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v>41940.916666666664</v>
      </c>
      <c r="K125">
        <v>1411411564</v>
      </c>
      <c r="L125" s="10">
        <v>41904.781990740739</v>
      </c>
      <c r="M125" t="b">
        <v>0</v>
      </c>
      <c r="N125">
        <v>6</v>
      </c>
      <c r="O125" t="b">
        <v>0</v>
      </c>
      <c r="P125" t="s">
        <v>8267</v>
      </c>
      <c r="Q125">
        <v>2.7454545454545453E-3</v>
      </c>
      <c r="R125">
        <v>25.166666666666668</v>
      </c>
      <c r="S125" t="s">
        <v>8311</v>
      </c>
      <c r="T125" t="s">
        <v>8355</v>
      </c>
    </row>
    <row r="126" spans="1:20" x14ac:dyDescent="0.2">
      <c r="A126">
        <v>124</v>
      </c>
      <c r="B126" t="s">
        <v>126</v>
      </c>
      <c r="C126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v>42139.928726851853</v>
      </c>
      <c r="K126">
        <v>1429568242</v>
      </c>
      <c r="L126" s="10">
        <v>42114.928726851853</v>
      </c>
      <c r="M126" t="b">
        <v>0</v>
      </c>
      <c r="N126">
        <v>0</v>
      </c>
      <c r="O126" t="b">
        <v>0</v>
      </c>
      <c r="P126" t="s">
        <v>8267</v>
      </c>
      <c r="Q126">
        <v>0</v>
      </c>
      <c r="R126" t="e">
        <v>#DIV/0!</v>
      </c>
      <c r="S126" t="s">
        <v>8311</v>
      </c>
      <c r="T126" t="s">
        <v>8355</v>
      </c>
    </row>
    <row r="127" spans="1:20" x14ac:dyDescent="0.2">
      <c r="A127">
        <v>125</v>
      </c>
      <c r="B127" t="s">
        <v>127</v>
      </c>
      <c r="C127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v>42769.993981481486</v>
      </c>
      <c r="K127">
        <v>1480981880</v>
      </c>
      <c r="L127" s="10">
        <v>42709.993981481486</v>
      </c>
      <c r="M127" t="b">
        <v>0</v>
      </c>
      <c r="N127">
        <v>6</v>
      </c>
      <c r="O127" t="b">
        <v>0</v>
      </c>
      <c r="P127" t="s">
        <v>8267</v>
      </c>
      <c r="Q127">
        <v>0.14000000000000001</v>
      </c>
      <c r="R127">
        <v>11.666666666666666</v>
      </c>
      <c r="S127" t="s">
        <v>8311</v>
      </c>
      <c r="T127" t="s">
        <v>8355</v>
      </c>
    </row>
    <row r="128" spans="1:20" x14ac:dyDescent="0.2">
      <c r="A128">
        <v>126</v>
      </c>
      <c r="B128" t="s">
        <v>128</v>
      </c>
      <c r="C128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v>42166.083333333328</v>
      </c>
      <c r="K128">
        <v>1431353337</v>
      </c>
      <c r="L128" s="10">
        <v>42135.589548611111</v>
      </c>
      <c r="M128" t="b">
        <v>0</v>
      </c>
      <c r="N128">
        <v>13</v>
      </c>
      <c r="O128" t="b">
        <v>0</v>
      </c>
      <c r="P128" t="s">
        <v>8267</v>
      </c>
      <c r="Q128">
        <v>5.5480000000000002E-2</v>
      </c>
      <c r="R128">
        <v>106.69230769230769</v>
      </c>
      <c r="S128" t="s">
        <v>8311</v>
      </c>
      <c r="T128" t="s">
        <v>8355</v>
      </c>
    </row>
    <row r="129" spans="1:20" x14ac:dyDescent="0.2">
      <c r="A129">
        <v>127</v>
      </c>
      <c r="B129" t="s">
        <v>129</v>
      </c>
      <c r="C129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v>42097.582650462966</v>
      </c>
      <c r="K129">
        <v>1425481141</v>
      </c>
      <c r="L129" s="10">
        <v>42067.62431712963</v>
      </c>
      <c r="M129" t="b">
        <v>0</v>
      </c>
      <c r="N129">
        <v>4</v>
      </c>
      <c r="O129" t="b">
        <v>0</v>
      </c>
      <c r="P129" t="s">
        <v>8267</v>
      </c>
      <c r="Q129">
        <v>2.375E-2</v>
      </c>
      <c r="R129">
        <v>47.5</v>
      </c>
      <c r="S129" t="s">
        <v>8311</v>
      </c>
      <c r="T129" t="s">
        <v>8355</v>
      </c>
    </row>
    <row r="130" spans="1:20" x14ac:dyDescent="0.2">
      <c r="A130">
        <v>128</v>
      </c>
      <c r="B130" t="s">
        <v>130</v>
      </c>
      <c r="C130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v>42663.22792824074</v>
      </c>
      <c r="K130">
        <v>1473917293</v>
      </c>
      <c r="L130" s="10">
        <v>42628.22792824074</v>
      </c>
      <c r="M130" t="b">
        <v>0</v>
      </c>
      <c r="N130">
        <v>6</v>
      </c>
      <c r="O130" t="b">
        <v>0</v>
      </c>
      <c r="P130" t="s">
        <v>8267</v>
      </c>
      <c r="Q130">
        <v>1.8669999999999999E-2</v>
      </c>
      <c r="R130">
        <v>311.16666666666669</v>
      </c>
      <c r="S130" t="s">
        <v>8311</v>
      </c>
      <c r="T130" t="s">
        <v>8355</v>
      </c>
    </row>
    <row r="131" spans="1:20" x14ac:dyDescent="0.2">
      <c r="A131">
        <v>129</v>
      </c>
      <c r="B131" t="s">
        <v>131</v>
      </c>
      <c r="C13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v>41942.937303240738</v>
      </c>
      <c r="K131">
        <v>1409524183</v>
      </c>
      <c r="L131" s="10">
        <v>41882.937303240738</v>
      </c>
      <c r="M131" t="b">
        <v>0</v>
      </c>
      <c r="N131">
        <v>0</v>
      </c>
      <c r="O131" t="b">
        <v>0</v>
      </c>
      <c r="P131" t="s">
        <v>8267</v>
      </c>
      <c r="Q131">
        <v>0</v>
      </c>
      <c r="R131" t="e">
        <v>#DIV/0!</v>
      </c>
      <c r="S131" t="s">
        <v>8311</v>
      </c>
      <c r="T131" t="s">
        <v>8355</v>
      </c>
    </row>
    <row r="132" spans="1:20" x14ac:dyDescent="0.2">
      <c r="A132">
        <v>130</v>
      </c>
      <c r="B132" t="s">
        <v>132</v>
      </c>
      <c r="C13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v>41806.844444444447</v>
      </c>
      <c r="K132">
        <v>1400536692</v>
      </c>
      <c r="L132" s="10">
        <v>41778.915416666663</v>
      </c>
      <c r="M132" t="b">
        <v>0</v>
      </c>
      <c r="N132">
        <v>0</v>
      </c>
      <c r="O132" t="b">
        <v>0</v>
      </c>
      <c r="P132" t="s">
        <v>8267</v>
      </c>
      <c r="Q132">
        <v>0</v>
      </c>
      <c r="R132" t="e">
        <v>#DIV/0!</v>
      </c>
      <c r="S132" t="s">
        <v>8311</v>
      </c>
      <c r="T132" t="s">
        <v>8355</v>
      </c>
    </row>
    <row r="133" spans="1:20" x14ac:dyDescent="0.2">
      <c r="A133">
        <v>131</v>
      </c>
      <c r="B133" t="s">
        <v>133</v>
      </c>
      <c r="C13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v>42557</v>
      </c>
      <c r="K133">
        <v>1466453161</v>
      </c>
      <c r="L133" s="10">
        <v>42541.837511574078</v>
      </c>
      <c r="M133" t="b">
        <v>0</v>
      </c>
      <c r="N133">
        <v>0</v>
      </c>
      <c r="O133" t="b">
        <v>0</v>
      </c>
      <c r="P133" t="s">
        <v>8267</v>
      </c>
      <c r="Q133">
        <v>0</v>
      </c>
      <c r="R133" t="e">
        <v>#DIV/0!</v>
      </c>
      <c r="S133" t="s">
        <v>8311</v>
      </c>
      <c r="T133" t="s">
        <v>8355</v>
      </c>
    </row>
    <row r="134" spans="1:20" x14ac:dyDescent="0.2">
      <c r="A134">
        <v>132</v>
      </c>
      <c r="B134" t="s">
        <v>134</v>
      </c>
      <c r="C134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v>41950.854247685187</v>
      </c>
      <c r="K134">
        <v>1411500607</v>
      </c>
      <c r="L134" s="10">
        <v>41905.812581018516</v>
      </c>
      <c r="M134" t="b">
        <v>0</v>
      </c>
      <c r="N134">
        <v>81</v>
      </c>
      <c r="O134" t="b">
        <v>0</v>
      </c>
      <c r="P134" t="s">
        <v>8267</v>
      </c>
      <c r="Q134">
        <v>9.5687499999999995E-2</v>
      </c>
      <c r="R134">
        <v>94.506172839506178</v>
      </c>
      <c r="S134" t="s">
        <v>8311</v>
      </c>
      <c r="T134" t="s">
        <v>8355</v>
      </c>
    </row>
    <row r="135" spans="1:20" x14ac:dyDescent="0.2">
      <c r="A135">
        <v>133</v>
      </c>
      <c r="B135" t="s">
        <v>135</v>
      </c>
      <c r="C135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v>42521.729861111111</v>
      </c>
      <c r="K135">
        <v>1462130584</v>
      </c>
      <c r="L135" s="10">
        <v>42491.80768518518</v>
      </c>
      <c r="M135" t="b">
        <v>0</v>
      </c>
      <c r="N135">
        <v>0</v>
      </c>
      <c r="O135" t="b">
        <v>0</v>
      </c>
      <c r="P135" t="s">
        <v>8267</v>
      </c>
      <c r="Q135">
        <v>0</v>
      </c>
      <c r="R135" t="e">
        <v>#DIV/0!</v>
      </c>
      <c r="S135" t="s">
        <v>8311</v>
      </c>
      <c r="T135" t="s">
        <v>8355</v>
      </c>
    </row>
    <row r="136" spans="1:20" x14ac:dyDescent="0.2">
      <c r="A136">
        <v>134</v>
      </c>
      <c r="B136" t="s">
        <v>136</v>
      </c>
      <c r="C136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v>42251.708333333328</v>
      </c>
      <c r="K136">
        <v>1438811418</v>
      </c>
      <c r="L136" s="10">
        <v>42221.909930555557</v>
      </c>
      <c r="M136" t="b">
        <v>0</v>
      </c>
      <c r="N136">
        <v>0</v>
      </c>
      <c r="O136" t="b">
        <v>0</v>
      </c>
      <c r="P136" t="s">
        <v>8267</v>
      </c>
      <c r="Q136">
        <v>0</v>
      </c>
      <c r="R136" t="e">
        <v>#DIV/0!</v>
      </c>
      <c r="S136" t="s">
        <v>8311</v>
      </c>
      <c r="T136" t="s">
        <v>8355</v>
      </c>
    </row>
    <row r="137" spans="1:20" x14ac:dyDescent="0.2">
      <c r="A137">
        <v>135</v>
      </c>
      <c r="B137" t="s">
        <v>137</v>
      </c>
      <c r="C137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v>41821.791666666664</v>
      </c>
      <c r="K137">
        <v>1401354597</v>
      </c>
      <c r="L137" s="10">
        <v>41788.381909722222</v>
      </c>
      <c r="M137" t="b">
        <v>0</v>
      </c>
      <c r="N137">
        <v>5</v>
      </c>
      <c r="O137" t="b">
        <v>0</v>
      </c>
      <c r="P137" t="s">
        <v>8267</v>
      </c>
      <c r="Q137">
        <v>0.13433333333333333</v>
      </c>
      <c r="R137">
        <v>80.599999999999994</v>
      </c>
      <c r="S137" t="s">
        <v>8311</v>
      </c>
      <c r="T137" t="s">
        <v>8355</v>
      </c>
    </row>
    <row r="138" spans="1:20" x14ac:dyDescent="0.2">
      <c r="A138">
        <v>136</v>
      </c>
      <c r="B138" t="s">
        <v>138</v>
      </c>
      <c r="C138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v>42140.427777777775</v>
      </c>
      <c r="K138">
        <v>1427968234</v>
      </c>
      <c r="L138" s="10">
        <v>42096.410115740742</v>
      </c>
      <c r="M138" t="b">
        <v>0</v>
      </c>
      <c r="N138">
        <v>0</v>
      </c>
      <c r="O138" t="b">
        <v>0</v>
      </c>
      <c r="P138" t="s">
        <v>8267</v>
      </c>
      <c r="Q138">
        <v>0</v>
      </c>
      <c r="R138" t="e">
        <v>#DIV/0!</v>
      </c>
      <c r="S138" t="s">
        <v>8311</v>
      </c>
      <c r="T138" t="s">
        <v>8355</v>
      </c>
    </row>
    <row r="139" spans="1:20" x14ac:dyDescent="0.2">
      <c r="A139">
        <v>137</v>
      </c>
      <c r="B139" t="s">
        <v>139</v>
      </c>
      <c r="C139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v>42289.573993055557</v>
      </c>
      <c r="K139">
        <v>1440337593</v>
      </c>
      <c r="L139" s="10">
        <v>42239.573993055557</v>
      </c>
      <c r="M139" t="b">
        <v>0</v>
      </c>
      <c r="N139">
        <v>0</v>
      </c>
      <c r="O139" t="b">
        <v>0</v>
      </c>
      <c r="P139" t="s">
        <v>8267</v>
      </c>
      <c r="Q139">
        <v>0</v>
      </c>
      <c r="R139" t="e">
        <v>#DIV/0!</v>
      </c>
      <c r="S139" t="s">
        <v>8311</v>
      </c>
      <c r="T139" t="s">
        <v>8355</v>
      </c>
    </row>
    <row r="140" spans="1:20" x14ac:dyDescent="0.2">
      <c r="A140">
        <v>138</v>
      </c>
      <c r="B140" t="s">
        <v>140</v>
      </c>
      <c r="C140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v>42217.207638888889</v>
      </c>
      <c r="K140">
        <v>1435731041</v>
      </c>
      <c r="L140" s="10">
        <v>42186.257418981477</v>
      </c>
      <c r="M140" t="b">
        <v>0</v>
      </c>
      <c r="N140">
        <v>58</v>
      </c>
      <c r="O140" t="b">
        <v>0</v>
      </c>
      <c r="P140" t="s">
        <v>8267</v>
      </c>
      <c r="Q140">
        <v>3.1413333333333335E-2</v>
      </c>
      <c r="R140">
        <v>81.241379310344826</v>
      </c>
      <c r="S140" t="s">
        <v>8311</v>
      </c>
      <c r="T140" t="s">
        <v>8355</v>
      </c>
    </row>
    <row r="141" spans="1:20" x14ac:dyDescent="0.2">
      <c r="A141">
        <v>139</v>
      </c>
      <c r="B141" t="s">
        <v>141</v>
      </c>
      <c r="C14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v>42197.920972222222</v>
      </c>
      <c r="K141">
        <v>1435874772</v>
      </c>
      <c r="L141" s="10">
        <v>42187.920972222222</v>
      </c>
      <c r="M141" t="b">
        <v>0</v>
      </c>
      <c r="N141">
        <v>1</v>
      </c>
      <c r="O141" t="b">
        <v>0</v>
      </c>
      <c r="P141" t="s">
        <v>8267</v>
      </c>
      <c r="Q141">
        <v>1</v>
      </c>
      <c r="R141">
        <v>500</v>
      </c>
      <c r="S141" t="s">
        <v>8311</v>
      </c>
      <c r="T141" t="s">
        <v>8355</v>
      </c>
    </row>
    <row r="142" spans="1:20" x14ac:dyDescent="0.2">
      <c r="A142">
        <v>140</v>
      </c>
      <c r="B142" t="s">
        <v>142</v>
      </c>
      <c r="C14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v>42083.15662037037</v>
      </c>
      <c r="K142">
        <v>1424234732</v>
      </c>
      <c r="L142" s="10">
        <v>42053.198287037041</v>
      </c>
      <c r="M142" t="b">
        <v>0</v>
      </c>
      <c r="N142">
        <v>0</v>
      </c>
      <c r="O142" t="b">
        <v>0</v>
      </c>
      <c r="P142" t="s">
        <v>8267</v>
      </c>
      <c r="Q142">
        <v>0</v>
      </c>
      <c r="R142" t="e">
        <v>#DIV/0!</v>
      </c>
      <c r="S142" t="s">
        <v>8311</v>
      </c>
      <c r="T142" t="s">
        <v>8355</v>
      </c>
    </row>
    <row r="143" spans="1:20" x14ac:dyDescent="0.2">
      <c r="A143">
        <v>141</v>
      </c>
      <c r="B143" t="s">
        <v>143</v>
      </c>
      <c r="C14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v>42155.153043981481</v>
      </c>
      <c r="K143">
        <v>1429155623</v>
      </c>
      <c r="L143" s="10">
        <v>42110.153043981481</v>
      </c>
      <c r="M143" t="b">
        <v>0</v>
      </c>
      <c r="N143">
        <v>28</v>
      </c>
      <c r="O143" t="b">
        <v>0</v>
      </c>
      <c r="P143" t="s">
        <v>8267</v>
      </c>
      <c r="Q143">
        <v>0.10775</v>
      </c>
      <c r="R143">
        <v>46.178571428571431</v>
      </c>
      <c r="S143" t="s">
        <v>8311</v>
      </c>
      <c r="T143" t="s">
        <v>8355</v>
      </c>
    </row>
    <row r="144" spans="1:20" x14ac:dyDescent="0.2">
      <c r="A144">
        <v>142</v>
      </c>
      <c r="B144" t="s">
        <v>144</v>
      </c>
      <c r="C144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v>41959.934930555552</v>
      </c>
      <c r="K144">
        <v>1414358778</v>
      </c>
      <c r="L144" s="10">
        <v>41938.893263888887</v>
      </c>
      <c r="M144" t="b">
        <v>0</v>
      </c>
      <c r="N144">
        <v>1</v>
      </c>
      <c r="O144" t="b">
        <v>0</v>
      </c>
      <c r="P144" t="s">
        <v>8267</v>
      </c>
      <c r="Q144">
        <v>3.3333333333333335E-3</v>
      </c>
      <c r="R144">
        <v>10</v>
      </c>
      <c r="S144" t="s">
        <v>8311</v>
      </c>
      <c r="T144" t="s">
        <v>8355</v>
      </c>
    </row>
    <row r="145" spans="1:20" x14ac:dyDescent="0.2">
      <c r="A145">
        <v>143</v>
      </c>
      <c r="B145" t="s">
        <v>145</v>
      </c>
      <c r="C145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v>42616.246527777781</v>
      </c>
      <c r="K145">
        <v>1467941542</v>
      </c>
      <c r="L145" s="10">
        <v>42559.064143518524</v>
      </c>
      <c r="M145" t="b">
        <v>0</v>
      </c>
      <c r="N145">
        <v>0</v>
      </c>
      <c r="O145" t="b">
        <v>0</v>
      </c>
      <c r="P145" t="s">
        <v>8267</v>
      </c>
      <c r="Q145">
        <v>0</v>
      </c>
      <c r="R145" t="e">
        <v>#DIV/0!</v>
      </c>
      <c r="S145" t="s">
        <v>8311</v>
      </c>
      <c r="T145" t="s">
        <v>8355</v>
      </c>
    </row>
    <row r="146" spans="1:20" x14ac:dyDescent="0.2">
      <c r="A146">
        <v>144</v>
      </c>
      <c r="B146" t="s">
        <v>146</v>
      </c>
      <c r="C146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v>42107.72074074074</v>
      </c>
      <c r="K146">
        <v>1423765072</v>
      </c>
      <c r="L146" s="10">
        <v>42047.762407407412</v>
      </c>
      <c r="M146" t="b">
        <v>0</v>
      </c>
      <c r="N146">
        <v>37</v>
      </c>
      <c r="O146" t="b">
        <v>0</v>
      </c>
      <c r="P146" t="s">
        <v>8267</v>
      </c>
      <c r="Q146">
        <v>0.27600000000000002</v>
      </c>
      <c r="R146">
        <v>55.945945945945944</v>
      </c>
      <c r="S146" t="s">
        <v>8311</v>
      </c>
      <c r="T146" t="s">
        <v>8355</v>
      </c>
    </row>
    <row r="147" spans="1:20" x14ac:dyDescent="0.2">
      <c r="A147">
        <v>145</v>
      </c>
      <c r="B147" t="s">
        <v>147</v>
      </c>
      <c r="C147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v>42227.542268518519</v>
      </c>
      <c r="K147">
        <v>1436965252</v>
      </c>
      <c r="L147" s="10">
        <v>42200.542268518519</v>
      </c>
      <c r="M147" t="b">
        <v>0</v>
      </c>
      <c r="N147">
        <v>9</v>
      </c>
      <c r="O147" t="b">
        <v>0</v>
      </c>
      <c r="P147" t="s">
        <v>8267</v>
      </c>
      <c r="Q147">
        <v>7.5111111111111115E-2</v>
      </c>
      <c r="R147">
        <v>37.555555555555557</v>
      </c>
      <c r="S147" t="s">
        <v>8311</v>
      </c>
      <c r="T147" t="s">
        <v>8355</v>
      </c>
    </row>
    <row r="148" spans="1:20" x14ac:dyDescent="0.2">
      <c r="A148">
        <v>146</v>
      </c>
      <c r="B148" t="s">
        <v>148</v>
      </c>
      <c r="C148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v>42753.016180555554</v>
      </c>
      <c r="K148">
        <v>1479514998</v>
      </c>
      <c r="L148" s="10">
        <v>42693.016180555554</v>
      </c>
      <c r="M148" t="b">
        <v>0</v>
      </c>
      <c r="N148">
        <v>3</v>
      </c>
      <c r="O148" t="b">
        <v>0</v>
      </c>
      <c r="P148" t="s">
        <v>8267</v>
      </c>
      <c r="Q148">
        <v>5.7499999999999999E-3</v>
      </c>
      <c r="R148">
        <v>38.333333333333336</v>
      </c>
      <c r="S148" t="s">
        <v>8311</v>
      </c>
      <c r="T148" t="s">
        <v>8355</v>
      </c>
    </row>
    <row r="149" spans="1:20" x14ac:dyDescent="0.2">
      <c r="A149">
        <v>147</v>
      </c>
      <c r="B149" t="s">
        <v>149</v>
      </c>
      <c r="C149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v>42012.762499999997</v>
      </c>
      <c r="K149">
        <v>1417026340</v>
      </c>
      <c r="L149" s="10">
        <v>41969.767824074079</v>
      </c>
      <c r="M149" t="b">
        <v>0</v>
      </c>
      <c r="N149">
        <v>0</v>
      </c>
      <c r="O149" t="b">
        <v>0</v>
      </c>
      <c r="P149" t="s">
        <v>8267</v>
      </c>
      <c r="Q149">
        <v>0</v>
      </c>
      <c r="R149" t="e">
        <v>#DIV/0!</v>
      </c>
      <c r="S149" t="s">
        <v>8311</v>
      </c>
      <c r="T149" t="s">
        <v>8355</v>
      </c>
    </row>
    <row r="150" spans="1:20" x14ac:dyDescent="0.2">
      <c r="A150">
        <v>148</v>
      </c>
      <c r="B150" t="s">
        <v>150</v>
      </c>
      <c r="C150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v>42427.281666666662</v>
      </c>
      <c r="K150">
        <v>1453963536</v>
      </c>
      <c r="L150" s="10">
        <v>42397.281666666662</v>
      </c>
      <c r="M150" t="b">
        <v>0</v>
      </c>
      <c r="N150">
        <v>2</v>
      </c>
      <c r="O150" t="b">
        <v>0</v>
      </c>
      <c r="P150" t="s">
        <v>8267</v>
      </c>
      <c r="Q150">
        <v>8.0000000000000004E-4</v>
      </c>
      <c r="R150">
        <v>20</v>
      </c>
      <c r="S150" t="s">
        <v>8311</v>
      </c>
      <c r="T150" t="s">
        <v>8355</v>
      </c>
    </row>
    <row r="151" spans="1:20" x14ac:dyDescent="0.2">
      <c r="A151">
        <v>149</v>
      </c>
      <c r="B151" t="s">
        <v>151</v>
      </c>
      <c r="C15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v>41998.333333333328</v>
      </c>
      <c r="K151">
        <v>1416888470</v>
      </c>
      <c r="L151" s="10">
        <v>41968.172106481477</v>
      </c>
      <c r="M151" t="b">
        <v>0</v>
      </c>
      <c r="N151">
        <v>6</v>
      </c>
      <c r="O151" t="b">
        <v>0</v>
      </c>
      <c r="P151" t="s">
        <v>8267</v>
      </c>
      <c r="Q151">
        <v>9.1999999999999998E-3</v>
      </c>
      <c r="R151">
        <v>15.333333333333334</v>
      </c>
      <c r="S151" t="s">
        <v>8311</v>
      </c>
      <c r="T151" t="s">
        <v>8355</v>
      </c>
    </row>
    <row r="152" spans="1:20" x14ac:dyDescent="0.2">
      <c r="A152">
        <v>150</v>
      </c>
      <c r="B152" t="s">
        <v>152</v>
      </c>
      <c r="C15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v>42150.161828703705</v>
      </c>
      <c r="K152">
        <v>1427428382</v>
      </c>
      <c r="L152" s="10">
        <v>42090.161828703705</v>
      </c>
      <c r="M152" t="b">
        <v>0</v>
      </c>
      <c r="N152">
        <v>67</v>
      </c>
      <c r="O152" t="b">
        <v>0</v>
      </c>
      <c r="P152" t="s">
        <v>8267</v>
      </c>
      <c r="Q152">
        <v>0.23163076923076922</v>
      </c>
      <c r="R152">
        <v>449.43283582089555</v>
      </c>
      <c r="S152" t="s">
        <v>8311</v>
      </c>
      <c r="T152" t="s">
        <v>8355</v>
      </c>
    </row>
    <row r="153" spans="1:20" x14ac:dyDescent="0.2">
      <c r="A153">
        <v>151</v>
      </c>
      <c r="B153" t="s">
        <v>153</v>
      </c>
      <c r="C15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v>42173.550821759258</v>
      </c>
      <c r="K153">
        <v>1429449191</v>
      </c>
      <c r="L153" s="10">
        <v>42113.550821759258</v>
      </c>
      <c r="M153" t="b">
        <v>0</v>
      </c>
      <c r="N153">
        <v>5</v>
      </c>
      <c r="O153" t="b">
        <v>0</v>
      </c>
      <c r="P153" t="s">
        <v>8267</v>
      </c>
      <c r="Q153">
        <v>5.5999999999999995E-4</v>
      </c>
      <c r="R153">
        <v>28</v>
      </c>
      <c r="S153" t="s">
        <v>8311</v>
      </c>
      <c r="T153" t="s">
        <v>8355</v>
      </c>
    </row>
    <row r="154" spans="1:20" x14ac:dyDescent="0.2">
      <c r="A154">
        <v>152</v>
      </c>
      <c r="B154" t="s">
        <v>154</v>
      </c>
      <c r="C154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v>41905.077546296299</v>
      </c>
      <c r="K154">
        <v>1408845100</v>
      </c>
      <c r="L154" s="10">
        <v>41875.077546296299</v>
      </c>
      <c r="M154" t="b">
        <v>0</v>
      </c>
      <c r="N154">
        <v>2</v>
      </c>
      <c r="O154" t="b">
        <v>0</v>
      </c>
      <c r="P154" t="s">
        <v>8267</v>
      </c>
      <c r="Q154">
        <v>7.8947368421052633E-5</v>
      </c>
      <c r="R154">
        <v>15</v>
      </c>
      <c r="S154" t="s">
        <v>8311</v>
      </c>
      <c r="T154" t="s">
        <v>8355</v>
      </c>
    </row>
    <row r="155" spans="1:20" x14ac:dyDescent="0.2">
      <c r="A155">
        <v>153</v>
      </c>
      <c r="B155" t="s">
        <v>155</v>
      </c>
      <c r="C155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v>41975.627824074079</v>
      </c>
      <c r="K155">
        <v>1413900244</v>
      </c>
      <c r="L155" s="10">
        <v>41933.586157407408</v>
      </c>
      <c r="M155" t="b">
        <v>0</v>
      </c>
      <c r="N155">
        <v>10</v>
      </c>
      <c r="O155" t="b">
        <v>0</v>
      </c>
      <c r="P155" t="s">
        <v>8267</v>
      </c>
      <c r="Q155">
        <v>7.1799999999999998E-3</v>
      </c>
      <c r="R155">
        <v>35.9</v>
      </c>
      <c r="S155" t="s">
        <v>8311</v>
      </c>
      <c r="T155" t="s">
        <v>8355</v>
      </c>
    </row>
    <row r="156" spans="1:20" x14ac:dyDescent="0.2">
      <c r="A156">
        <v>154</v>
      </c>
      <c r="B156" t="s">
        <v>156</v>
      </c>
      <c r="C156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v>42158.547395833331</v>
      </c>
      <c r="K156">
        <v>1429621695</v>
      </c>
      <c r="L156" s="10">
        <v>42115.547395833331</v>
      </c>
      <c r="M156" t="b">
        <v>0</v>
      </c>
      <c r="N156">
        <v>3</v>
      </c>
      <c r="O156" t="b">
        <v>0</v>
      </c>
      <c r="P156" t="s">
        <v>8267</v>
      </c>
      <c r="Q156">
        <v>2.6666666666666668E-2</v>
      </c>
      <c r="R156">
        <v>13.333333333333334</v>
      </c>
      <c r="S156" t="s">
        <v>8311</v>
      </c>
      <c r="T156" t="s">
        <v>8355</v>
      </c>
    </row>
    <row r="157" spans="1:20" x14ac:dyDescent="0.2">
      <c r="A157">
        <v>155</v>
      </c>
      <c r="B157" t="s">
        <v>157</v>
      </c>
      <c r="C157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v>42208.559432870374</v>
      </c>
      <c r="K157">
        <v>1434201935</v>
      </c>
      <c r="L157" s="10">
        <v>42168.559432870374</v>
      </c>
      <c r="M157" t="b">
        <v>0</v>
      </c>
      <c r="N157">
        <v>4</v>
      </c>
      <c r="O157" t="b">
        <v>0</v>
      </c>
      <c r="P157" t="s">
        <v>8267</v>
      </c>
      <c r="Q157">
        <v>6.0000000000000002E-5</v>
      </c>
      <c r="R157">
        <v>20.25</v>
      </c>
      <c r="S157" t="s">
        <v>8311</v>
      </c>
      <c r="T157" t="s">
        <v>8355</v>
      </c>
    </row>
    <row r="158" spans="1:20" x14ac:dyDescent="0.2">
      <c r="A158">
        <v>156</v>
      </c>
      <c r="B158" t="s">
        <v>158</v>
      </c>
      <c r="C158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v>41854.124953703707</v>
      </c>
      <c r="K158">
        <v>1401850796</v>
      </c>
      <c r="L158" s="10">
        <v>41794.124953703707</v>
      </c>
      <c r="M158" t="b">
        <v>0</v>
      </c>
      <c r="N158">
        <v>15</v>
      </c>
      <c r="O158" t="b">
        <v>0</v>
      </c>
      <c r="P158" t="s">
        <v>8267</v>
      </c>
      <c r="Q158">
        <v>5.0999999999999997E-2</v>
      </c>
      <c r="R158">
        <v>119</v>
      </c>
      <c r="S158" t="s">
        <v>8311</v>
      </c>
      <c r="T158" t="s">
        <v>8355</v>
      </c>
    </row>
    <row r="159" spans="1:20" x14ac:dyDescent="0.2">
      <c r="A159">
        <v>157</v>
      </c>
      <c r="B159" t="s">
        <v>159</v>
      </c>
      <c r="C159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v>42426.911712962959</v>
      </c>
      <c r="K159">
        <v>1453931572</v>
      </c>
      <c r="L159" s="10">
        <v>42396.911712962959</v>
      </c>
      <c r="M159" t="b">
        <v>0</v>
      </c>
      <c r="N159">
        <v>2</v>
      </c>
      <c r="O159" t="b">
        <v>0</v>
      </c>
      <c r="P159" t="s">
        <v>8267</v>
      </c>
      <c r="Q159">
        <v>2.671118530884808E-3</v>
      </c>
      <c r="R159">
        <v>4</v>
      </c>
      <c r="S159" t="s">
        <v>8311</v>
      </c>
      <c r="T159" t="s">
        <v>8355</v>
      </c>
    </row>
    <row r="160" spans="1:20" x14ac:dyDescent="0.2">
      <c r="A160">
        <v>158</v>
      </c>
      <c r="B160" t="s">
        <v>160</v>
      </c>
      <c r="C160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v>41934.07671296296</v>
      </c>
      <c r="K160">
        <v>1411350628</v>
      </c>
      <c r="L160" s="10">
        <v>41904.07671296296</v>
      </c>
      <c r="M160" t="b">
        <v>0</v>
      </c>
      <c r="N160">
        <v>0</v>
      </c>
      <c r="O160" t="b">
        <v>0</v>
      </c>
      <c r="P160" t="s">
        <v>8267</v>
      </c>
      <c r="Q160">
        <v>0</v>
      </c>
      <c r="R160" t="e">
        <v>#DIV/0!</v>
      </c>
      <c r="S160" t="s">
        <v>8311</v>
      </c>
      <c r="T160" t="s">
        <v>8355</v>
      </c>
    </row>
    <row r="161" spans="1:20" x14ac:dyDescent="0.2">
      <c r="A161">
        <v>159</v>
      </c>
      <c r="B161" t="s">
        <v>161</v>
      </c>
      <c r="C16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v>42554.434548611112</v>
      </c>
      <c r="K161">
        <v>1464085545</v>
      </c>
      <c r="L161" s="10">
        <v>42514.434548611112</v>
      </c>
      <c r="M161" t="b">
        <v>0</v>
      </c>
      <c r="N161">
        <v>1</v>
      </c>
      <c r="O161" t="b">
        <v>0</v>
      </c>
      <c r="P161" t="s">
        <v>8267</v>
      </c>
      <c r="Q161">
        <v>2.0000000000000002E-5</v>
      </c>
      <c r="R161">
        <v>10</v>
      </c>
      <c r="S161" t="s">
        <v>8311</v>
      </c>
      <c r="T161" t="s">
        <v>8355</v>
      </c>
    </row>
    <row r="162" spans="1:20" x14ac:dyDescent="0.2">
      <c r="A162">
        <v>160</v>
      </c>
      <c r="B162" t="s">
        <v>162</v>
      </c>
      <c r="C16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v>42231.913090277783</v>
      </c>
      <c r="K162">
        <v>1434491691</v>
      </c>
      <c r="L162" s="10">
        <v>42171.913090277783</v>
      </c>
      <c r="M162" t="b">
        <v>0</v>
      </c>
      <c r="N162">
        <v>0</v>
      </c>
      <c r="O162" t="b">
        <v>0</v>
      </c>
      <c r="P162" t="s">
        <v>8268</v>
      </c>
      <c r="Q162">
        <v>0</v>
      </c>
      <c r="R162" t="e">
        <v>#DIV/0!</v>
      </c>
      <c r="S162" t="s">
        <v>8311</v>
      </c>
      <c r="T162" t="s">
        <v>8333</v>
      </c>
    </row>
    <row r="163" spans="1:20" x14ac:dyDescent="0.2">
      <c r="A163">
        <v>161</v>
      </c>
      <c r="B163" t="s">
        <v>163</v>
      </c>
      <c r="C16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v>41822.687442129631</v>
      </c>
      <c r="K163">
        <v>1401726595</v>
      </c>
      <c r="L163" s="10">
        <v>41792.687442129631</v>
      </c>
      <c r="M163" t="b">
        <v>0</v>
      </c>
      <c r="N163">
        <v>1</v>
      </c>
      <c r="O163" t="b">
        <v>0</v>
      </c>
      <c r="P163" t="s">
        <v>8268</v>
      </c>
      <c r="Q163">
        <v>1E-4</v>
      </c>
      <c r="R163">
        <v>5</v>
      </c>
      <c r="S163" t="s">
        <v>8311</v>
      </c>
      <c r="T163" t="s">
        <v>8333</v>
      </c>
    </row>
    <row r="164" spans="1:20" x14ac:dyDescent="0.2">
      <c r="A164">
        <v>162</v>
      </c>
      <c r="B164" t="s">
        <v>164</v>
      </c>
      <c r="C164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v>41867.987500000003</v>
      </c>
      <c r="K164">
        <v>1405393356</v>
      </c>
      <c r="L164" s="10">
        <v>41835.126805555556</v>
      </c>
      <c r="M164" t="b">
        <v>0</v>
      </c>
      <c r="N164">
        <v>10</v>
      </c>
      <c r="O164" t="b">
        <v>0</v>
      </c>
      <c r="P164" t="s">
        <v>8268</v>
      </c>
      <c r="Q164">
        <v>0.15535714285714286</v>
      </c>
      <c r="R164">
        <v>43.5</v>
      </c>
      <c r="S164" t="s">
        <v>8311</v>
      </c>
      <c r="T164" t="s">
        <v>8333</v>
      </c>
    </row>
    <row r="165" spans="1:20" x14ac:dyDescent="0.2">
      <c r="A165">
        <v>163</v>
      </c>
      <c r="B165" t="s">
        <v>165</v>
      </c>
      <c r="C165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v>42278</v>
      </c>
      <c r="K165">
        <v>1440716654</v>
      </c>
      <c r="L165" s="10">
        <v>42243.961273148147</v>
      </c>
      <c r="M165" t="b">
        <v>0</v>
      </c>
      <c r="N165">
        <v>0</v>
      </c>
      <c r="O165" t="b">
        <v>0</v>
      </c>
      <c r="P165" t="s">
        <v>8268</v>
      </c>
      <c r="Q165">
        <v>0</v>
      </c>
      <c r="R165" t="e">
        <v>#DIV/0!</v>
      </c>
      <c r="S165" t="s">
        <v>8311</v>
      </c>
      <c r="T165" t="s">
        <v>8333</v>
      </c>
    </row>
    <row r="166" spans="1:20" x14ac:dyDescent="0.2">
      <c r="A166">
        <v>164</v>
      </c>
      <c r="B166" t="s">
        <v>166</v>
      </c>
      <c r="C166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v>41901.762743055559</v>
      </c>
      <c r="K166">
        <v>1405966701</v>
      </c>
      <c r="L166" s="10">
        <v>41841.762743055559</v>
      </c>
      <c r="M166" t="b">
        <v>0</v>
      </c>
      <c r="N166">
        <v>7</v>
      </c>
      <c r="O166" t="b">
        <v>0</v>
      </c>
      <c r="P166" t="s">
        <v>8268</v>
      </c>
      <c r="Q166">
        <v>5.3333333333333332E-3</v>
      </c>
      <c r="R166">
        <v>91.428571428571431</v>
      </c>
      <c r="S166" t="s">
        <v>8311</v>
      </c>
      <c r="T166" t="s">
        <v>8333</v>
      </c>
    </row>
    <row r="167" spans="1:20" x14ac:dyDescent="0.2">
      <c r="A167">
        <v>165</v>
      </c>
      <c r="B167" t="s">
        <v>167</v>
      </c>
      <c r="C167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v>42381.658842592587</v>
      </c>
      <c r="K167">
        <v>1450021724</v>
      </c>
      <c r="L167" s="10">
        <v>42351.658842592587</v>
      </c>
      <c r="M167" t="b">
        <v>0</v>
      </c>
      <c r="N167">
        <v>0</v>
      </c>
      <c r="O167" t="b">
        <v>0</v>
      </c>
      <c r="P167" t="s">
        <v>8268</v>
      </c>
      <c r="Q167">
        <v>0</v>
      </c>
      <c r="R167" t="e">
        <v>#DIV/0!</v>
      </c>
      <c r="S167" t="s">
        <v>8311</v>
      </c>
      <c r="T167" t="s">
        <v>8333</v>
      </c>
    </row>
    <row r="168" spans="1:20" x14ac:dyDescent="0.2">
      <c r="A168">
        <v>166</v>
      </c>
      <c r="B168" t="s">
        <v>168</v>
      </c>
      <c r="C168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v>42751.075949074075</v>
      </c>
      <c r="K168">
        <v>1481939362</v>
      </c>
      <c r="L168" s="10">
        <v>42721.075949074075</v>
      </c>
      <c r="M168" t="b">
        <v>0</v>
      </c>
      <c r="N168">
        <v>1</v>
      </c>
      <c r="O168" t="b">
        <v>0</v>
      </c>
      <c r="P168" t="s">
        <v>8268</v>
      </c>
      <c r="Q168">
        <v>0.6</v>
      </c>
      <c r="R168">
        <v>3000</v>
      </c>
      <c r="S168" t="s">
        <v>8311</v>
      </c>
      <c r="T168" t="s">
        <v>8333</v>
      </c>
    </row>
    <row r="169" spans="1:20" x14ac:dyDescent="0.2">
      <c r="A169">
        <v>167</v>
      </c>
      <c r="B169" t="s">
        <v>169</v>
      </c>
      <c r="C169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v>42220.927488425921</v>
      </c>
      <c r="K169">
        <v>1433542535</v>
      </c>
      <c r="L169" s="10">
        <v>42160.927488425921</v>
      </c>
      <c r="M169" t="b">
        <v>0</v>
      </c>
      <c r="N169">
        <v>2</v>
      </c>
      <c r="O169" t="b">
        <v>0</v>
      </c>
      <c r="P169" t="s">
        <v>8268</v>
      </c>
      <c r="Q169">
        <v>1E-4</v>
      </c>
      <c r="R169">
        <v>5.5</v>
      </c>
      <c r="S169" t="s">
        <v>8311</v>
      </c>
      <c r="T169" t="s">
        <v>8333</v>
      </c>
    </row>
    <row r="170" spans="1:20" x14ac:dyDescent="0.2">
      <c r="A170">
        <v>168</v>
      </c>
      <c r="B170" t="s">
        <v>170</v>
      </c>
      <c r="C170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v>42082.793634259258</v>
      </c>
      <c r="K170">
        <v>1424203370</v>
      </c>
      <c r="L170" s="10">
        <v>42052.83530092593</v>
      </c>
      <c r="M170" t="b">
        <v>0</v>
      </c>
      <c r="N170">
        <v>3</v>
      </c>
      <c r="O170" t="b">
        <v>0</v>
      </c>
      <c r="P170" t="s">
        <v>8268</v>
      </c>
      <c r="Q170">
        <v>4.0625000000000001E-2</v>
      </c>
      <c r="R170">
        <v>108.33333333333333</v>
      </c>
      <c r="S170" t="s">
        <v>8311</v>
      </c>
      <c r="T170" t="s">
        <v>8333</v>
      </c>
    </row>
    <row r="171" spans="1:20" x14ac:dyDescent="0.2">
      <c r="A171">
        <v>169</v>
      </c>
      <c r="B171" t="s">
        <v>171</v>
      </c>
      <c r="C17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v>41930.505312499998</v>
      </c>
      <c r="K171">
        <v>1411042059</v>
      </c>
      <c r="L171" s="10">
        <v>41900.505312499998</v>
      </c>
      <c r="M171" t="b">
        <v>0</v>
      </c>
      <c r="N171">
        <v>10</v>
      </c>
      <c r="O171" t="b">
        <v>0</v>
      </c>
      <c r="P171" t="s">
        <v>8268</v>
      </c>
      <c r="Q171">
        <v>0.224</v>
      </c>
      <c r="R171">
        <v>56</v>
      </c>
      <c r="S171" t="s">
        <v>8311</v>
      </c>
      <c r="T171" t="s">
        <v>8333</v>
      </c>
    </row>
    <row r="172" spans="1:20" x14ac:dyDescent="0.2">
      <c r="A172">
        <v>170</v>
      </c>
      <c r="B172" t="s">
        <v>172</v>
      </c>
      <c r="C17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v>42246.227777777778</v>
      </c>
      <c r="K172">
        <v>1438385283</v>
      </c>
      <c r="L172" s="10">
        <v>42216.977812500001</v>
      </c>
      <c r="M172" t="b">
        <v>0</v>
      </c>
      <c r="N172">
        <v>10</v>
      </c>
      <c r="O172" t="b">
        <v>0</v>
      </c>
      <c r="P172" t="s">
        <v>8268</v>
      </c>
      <c r="Q172">
        <v>3.2500000000000001E-2</v>
      </c>
      <c r="R172">
        <v>32.5</v>
      </c>
      <c r="S172" t="s">
        <v>8311</v>
      </c>
      <c r="T172" t="s">
        <v>8333</v>
      </c>
    </row>
    <row r="173" spans="1:20" x14ac:dyDescent="0.2">
      <c r="A173">
        <v>171</v>
      </c>
      <c r="B173" t="s">
        <v>173</v>
      </c>
      <c r="C17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v>42594.180717592593</v>
      </c>
      <c r="K173">
        <v>1465791614</v>
      </c>
      <c r="L173" s="10">
        <v>42534.180717592593</v>
      </c>
      <c r="M173" t="b">
        <v>0</v>
      </c>
      <c r="N173">
        <v>1</v>
      </c>
      <c r="O173" t="b">
        <v>0</v>
      </c>
      <c r="P173" t="s">
        <v>8268</v>
      </c>
      <c r="Q173">
        <v>2.0000000000000002E-5</v>
      </c>
      <c r="R173">
        <v>1</v>
      </c>
      <c r="S173" t="s">
        <v>8311</v>
      </c>
      <c r="T173" t="s">
        <v>8333</v>
      </c>
    </row>
    <row r="174" spans="1:20" x14ac:dyDescent="0.2">
      <c r="A174">
        <v>172</v>
      </c>
      <c r="B174" t="s">
        <v>174</v>
      </c>
      <c r="C174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v>42082.353275462956</v>
      </c>
      <c r="K174">
        <v>1423733323</v>
      </c>
      <c r="L174" s="10">
        <v>42047.394942129627</v>
      </c>
      <c r="M174" t="b">
        <v>0</v>
      </c>
      <c r="N174">
        <v>0</v>
      </c>
      <c r="O174" t="b">
        <v>0</v>
      </c>
      <c r="P174" t="s">
        <v>8268</v>
      </c>
      <c r="Q174">
        <v>0</v>
      </c>
      <c r="R174" t="e">
        <v>#DIV/0!</v>
      </c>
      <c r="S174" t="s">
        <v>8311</v>
      </c>
      <c r="T174" t="s">
        <v>8333</v>
      </c>
    </row>
    <row r="175" spans="1:20" x14ac:dyDescent="0.2">
      <c r="A175">
        <v>173</v>
      </c>
      <c r="B175" t="s">
        <v>175</v>
      </c>
      <c r="C175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v>42063.573009259257</v>
      </c>
      <c r="K175">
        <v>1422539108</v>
      </c>
      <c r="L175" s="10">
        <v>42033.573009259257</v>
      </c>
      <c r="M175" t="b">
        <v>0</v>
      </c>
      <c r="N175">
        <v>0</v>
      </c>
      <c r="O175" t="b">
        <v>0</v>
      </c>
      <c r="P175" t="s">
        <v>8268</v>
      </c>
      <c r="Q175">
        <v>0</v>
      </c>
      <c r="R175" t="e">
        <v>#DIV/0!</v>
      </c>
      <c r="S175" t="s">
        <v>8311</v>
      </c>
      <c r="T175" t="s">
        <v>8333</v>
      </c>
    </row>
    <row r="176" spans="1:20" x14ac:dyDescent="0.2">
      <c r="A176">
        <v>174</v>
      </c>
      <c r="B176" t="s">
        <v>176</v>
      </c>
      <c r="C176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v>42132.758981481486</v>
      </c>
      <c r="K176">
        <v>1425924776</v>
      </c>
      <c r="L176" s="10">
        <v>42072.758981481486</v>
      </c>
      <c r="M176" t="b">
        <v>0</v>
      </c>
      <c r="N176">
        <v>0</v>
      </c>
      <c r="O176" t="b">
        <v>0</v>
      </c>
      <c r="P176" t="s">
        <v>8268</v>
      </c>
      <c r="Q176">
        <v>0</v>
      </c>
      <c r="R176" t="e">
        <v>#DIV/0!</v>
      </c>
      <c r="S176" t="s">
        <v>8311</v>
      </c>
      <c r="T176" t="s">
        <v>8333</v>
      </c>
    </row>
    <row r="177" spans="1:20" x14ac:dyDescent="0.2">
      <c r="A177">
        <v>175</v>
      </c>
      <c r="B177" t="s">
        <v>177</v>
      </c>
      <c r="C177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v>41880.777905092589</v>
      </c>
      <c r="K177">
        <v>1407177611</v>
      </c>
      <c r="L177" s="10">
        <v>41855.777905092589</v>
      </c>
      <c r="M177" t="b">
        <v>0</v>
      </c>
      <c r="N177">
        <v>26</v>
      </c>
      <c r="O177" t="b">
        <v>0</v>
      </c>
      <c r="P177" t="s">
        <v>8268</v>
      </c>
      <c r="Q177">
        <v>6.4850000000000005E-2</v>
      </c>
      <c r="R177">
        <v>49.884615384615387</v>
      </c>
      <c r="S177" t="s">
        <v>8311</v>
      </c>
      <c r="T177" t="s">
        <v>8333</v>
      </c>
    </row>
    <row r="178" spans="1:20" x14ac:dyDescent="0.2">
      <c r="A178">
        <v>176</v>
      </c>
      <c r="B178" t="s">
        <v>178</v>
      </c>
      <c r="C178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v>42221.824062500003</v>
      </c>
      <c r="K178">
        <v>1436211999</v>
      </c>
      <c r="L178" s="10">
        <v>42191.824062500003</v>
      </c>
      <c r="M178" t="b">
        <v>0</v>
      </c>
      <c r="N178">
        <v>0</v>
      </c>
      <c r="O178" t="b">
        <v>0</v>
      </c>
      <c r="P178" t="s">
        <v>8268</v>
      </c>
      <c r="Q178">
        <v>0</v>
      </c>
      <c r="R178" t="e">
        <v>#DIV/0!</v>
      </c>
      <c r="S178" t="s">
        <v>8311</v>
      </c>
      <c r="T178" t="s">
        <v>8333</v>
      </c>
    </row>
    <row r="179" spans="1:20" x14ac:dyDescent="0.2">
      <c r="A179">
        <v>177</v>
      </c>
      <c r="B179" t="s">
        <v>179</v>
      </c>
      <c r="C179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v>42087.00608796296</v>
      </c>
      <c r="K179">
        <v>1425690526</v>
      </c>
      <c r="L179" s="10">
        <v>42070.047754629632</v>
      </c>
      <c r="M179" t="b">
        <v>0</v>
      </c>
      <c r="N179">
        <v>7</v>
      </c>
      <c r="O179" t="b">
        <v>0</v>
      </c>
      <c r="P179" t="s">
        <v>8268</v>
      </c>
      <c r="Q179">
        <v>0.4</v>
      </c>
      <c r="R179">
        <v>25.714285714285715</v>
      </c>
      <c r="S179" t="s">
        <v>8311</v>
      </c>
      <c r="T179" t="s">
        <v>8333</v>
      </c>
    </row>
    <row r="180" spans="1:20" x14ac:dyDescent="0.2">
      <c r="A180">
        <v>178</v>
      </c>
      <c r="B180" t="s">
        <v>180</v>
      </c>
      <c r="C180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v>42334.997048611112</v>
      </c>
      <c r="K180">
        <v>1445986545</v>
      </c>
      <c r="L180" s="10">
        <v>42304.955381944441</v>
      </c>
      <c r="M180" t="b">
        <v>0</v>
      </c>
      <c r="N180">
        <v>0</v>
      </c>
      <c r="O180" t="b">
        <v>0</v>
      </c>
      <c r="P180" t="s">
        <v>8268</v>
      </c>
      <c r="Q180">
        <v>0</v>
      </c>
      <c r="R180" t="e">
        <v>#DIV/0!</v>
      </c>
      <c r="S180" t="s">
        <v>8311</v>
      </c>
      <c r="T180" t="s">
        <v>8333</v>
      </c>
    </row>
    <row r="181" spans="1:20" x14ac:dyDescent="0.2">
      <c r="A181">
        <v>179</v>
      </c>
      <c r="B181" t="s">
        <v>181</v>
      </c>
      <c r="C18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v>42433.080497685187</v>
      </c>
      <c r="K181">
        <v>1454464555</v>
      </c>
      <c r="L181" s="10">
        <v>42403.080497685187</v>
      </c>
      <c r="M181" t="b">
        <v>0</v>
      </c>
      <c r="N181">
        <v>2</v>
      </c>
      <c r="O181" t="b">
        <v>0</v>
      </c>
      <c r="P181" t="s">
        <v>8268</v>
      </c>
      <c r="Q181">
        <v>0.2</v>
      </c>
      <c r="R181">
        <v>100</v>
      </c>
      <c r="S181" t="s">
        <v>8311</v>
      </c>
      <c r="T181" t="s">
        <v>8333</v>
      </c>
    </row>
    <row r="182" spans="1:20" x14ac:dyDescent="0.2">
      <c r="A182">
        <v>180</v>
      </c>
      <c r="B182" t="s">
        <v>182</v>
      </c>
      <c r="C18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v>42107.791666666672</v>
      </c>
      <c r="K182">
        <v>1425512843</v>
      </c>
      <c r="L182" s="10">
        <v>42067.991238425922</v>
      </c>
      <c r="M182" t="b">
        <v>0</v>
      </c>
      <c r="N182">
        <v>13</v>
      </c>
      <c r="O182" t="b">
        <v>0</v>
      </c>
      <c r="P182" t="s">
        <v>8268</v>
      </c>
      <c r="Q182">
        <v>0.33416666666666667</v>
      </c>
      <c r="R182">
        <v>30.846153846153847</v>
      </c>
      <c r="S182" t="s">
        <v>8311</v>
      </c>
      <c r="T182" t="s">
        <v>8333</v>
      </c>
    </row>
    <row r="183" spans="1:20" x14ac:dyDescent="0.2">
      <c r="A183">
        <v>181</v>
      </c>
      <c r="B183" t="s">
        <v>183</v>
      </c>
      <c r="C18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v>42177.741840277777</v>
      </c>
      <c r="K183">
        <v>1432403295</v>
      </c>
      <c r="L183" s="10">
        <v>42147.741840277777</v>
      </c>
      <c r="M183" t="b">
        <v>0</v>
      </c>
      <c r="N183">
        <v>4</v>
      </c>
      <c r="O183" t="b">
        <v>0</v>
      </c>
      <c r="P183" t="s">
        <v>8268</v>
      </c>
      <c r="Q183">
        <v>0.21092608822670172</v>
      </c>
      <c r="R183">
        <v>180.5</v>
      </c>
      <c r="S183" t="s">
        <v>8311</v>
      </c>
      <c r="T183" t="s">
        <v>8333</v>
      </c>
    </row>
    <row r="184" spans="1:20" x14ac:dyDescent="0.2">
      <c r="A184">
        <v>182</v>
      </c>
      <c r="B184" t="s">
        <v>184</v>
      </c>
      <c r="C184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v>42742.011944444443</v>
      </c>
      <c r="K184">
        <v>1481156232</v>
      </c>
      <c r="L184" s="10">
        <v>42712.011944444443</v>
      </c>
      <c r="M184" t="b">
        <v>0</v>
      </c>
      <c r="N184">
        <v>0</v>
      </c>
      <c r="O184" t="b">
        <v>0</v>
      </c>
      <c r="P184" t="s">
        <v>8268</v>
      </c>
      <c r="Q184">
        <v>0</v>
      </c>
      <c r="R184" t="e">
        <v>#DIV/0!</v>
      </c>
      <c r="S184" t="s">
        <v>8311</v>
      </c>
      <c r="T184" t="s">
        <v>8333</v>
      </c>
    </row>
    <row r="185" spans="1:20" x14ac:dyDescent="0.2">
      <c r="A185">
        <v>183</v>
      </c>
      <c r="B185" t="s">
        <v>185</v>
      </c>
      <c r="C185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v>41969.851967592593</v>
      </c>
      <c r="K185">
        <v>1414438010</v>
      </c>
      <c r="L185" s="10">
        <v>41939.810300925928</v>
      </c>
      <c r="M185" t="b">
        <v>0</v>
      </c>
      <c r="N185">
        <v>12</v>
      </c>
      <c r="O185" t="b">
        <v>0</v>
      </c>
      <c r="P185" t="s">
        <v>8268</v>
      </c>
      <c r="Q185">
        <v>0.35855999999999999</v>
      </c>
      <c r="R185">
        <v>373.5</v>
      </c>
      <c r="S185" t="s">
        <v>8311</v>
      </c>
      <c r="T185" t="s">
        <v>8333</v>
      </c>
    </row>
    <row r="186" spans="1:20" x14ac:dyDescent="0.2">
      <c r="A186">
        <v>184</v>
      </c>
      <c r="B186" t="s">
        <v>186</v>
      </c>
      <c r="C186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v>41883.165972222225</v>
      </c>
      <c r="K186">
        <v>1404586762</v>
      </c>
      <c r="L186" s="10">
        <v>41825.791226851856</v>
      </c>
      <c r="M186" t="b">
        <v>0</v>
      </c>
      <c r="N186">
        <v>2</v>
      </c>
      <c r="O186" t="b">
        <v>0</v>
      </c>
      <c r="P186" t="s">
        <v>8268</v>
      </c>
      <c r="Q186">
        <v>3.4000000000000002E-2</v>
      </c>
      <c r="R186">
        <v>25.5</v>
      </c>
      <c r="S186" t="s">
        <v>8311</v>
      </c>
      <c r="T186" t="s">
        <v>8333</v>
      </c>
    </row>
    <row r="187" spans="1:20" x14ac:dyDescent="0.2">
      <c r="A187">
        <v>185</v>
      </c>
      <c r="B187" t="s">
        <v>187</v>
      </c>
      <c r="C187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v>42600.91133101852</v>
      </c>
      <c r="K187">
        <v>1468965139</v>
      </c>
      <c r="L187" s="10">
        <v>42570.91133101852</v>
      </c>
      <c r="M187" t="b">
        <v>0</v>
      </c>
      <c r="N187">
        <v>10</v>
      </c>
      <c r="O187" t="b">
        <v>0</v>
      </c>
      <c r="P187" t="s">
        <v>8268</v>
      </c>
      <c r="Q187">
        <v>5.5E-2</v>
      </c>
      <c r="R187">
        <v>220</v>
      </c>
      <c r="S187" t="s">
        <v>8311</v>
      </c>
      <c r="T187" t="s">
        <v>8333</v>
      </c>
    </row>
    <row r="188" spans="1:20" x14ac:dyDescent="0.2">
      <c r="A188">
        <v>186</v>
      </c>
      <c r="B188" t="s">
        <v>188</v>
      </c>
      <c r="C188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v>42797.833333333328</v>
      </c>
      <c r="K188">
        <v>1485977434</v>
      </c>
      <c r="L188" s="10">
        <v>42767.812893518523</v>
      </c>
      <c r="M188" t="b">
        <v>0</v>
      </c>
      <c r="N188">
        <v>0</v>
      </c>
      <c r="O188" t="b">
        <v>0</v>
      </c>
      <c r="P188" t="s">
        <v>8268</v>
      </c>
      <c r="Q188">
        <v>0</v>
      </c>
      <c r="R188" t="e">
        <v>#DIV/0!</v>
      </c>
      <c r="S188" t="s">
        <v>8311</v>
      </c>
      <c r="T188" t="s">
        <v>8333</v>
      </c>
    </row>
    <row r="189" spans="1:20" x14ac:dyDescent="0.2">
      <c r="A189">
        <v>187</v>
      </c>
      <c r="B189" t="s">
        <v>189</v>
      </c>
      <c r="C189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v>42206.290972222225</v>
      </c>
      <c r="K189">
        <v>1435383457</v>
      </c>
      <c r="L189" s="10">
        <v>42182.234456018516</v>
      </c>
      <c r="M189" t="b">
        <v>0</v>
      </c>
      <c r="N189">
        <v>5</v>
      </c>
      <c r="O189" t="b">
        <v>0</v>
      </c>
      <c r="P189" t="s">
        <v>8268</v>
      </c>
      <c r="Q189">
        <v>0.16</v>
      </c>
      <c r="R189">
        <v>160</v>
      </c>
      <c r="S189" t="s">
        <v>8311</v>
      </c>
      <c r="T189" t="s">
        <v>8333</v>
      </c>
    </row>
    <row r="190" spans="1:20" x14ac:dyDescent="0.2">
      <c r="A190">
        <v>188</v>
      </c>
      <c r="B190" t="s">
        <v>190</v>
      </c>
      <c r="C190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v>41887.18304398148</v>
      </c>
      <c r="K190">
        <v>1407299015</v>
      </c>
      <c r="L190" s="10">
        <v>41857.18304398148</v>
      </c>
      <c r="M190" t="b">
        <v>0</v>
      </c>
      <c r="N190">
        <v>0</v>
      </c>
      <c r="O190" t="b">
        <v>0</v>
      </c>
      <c r="P190" t="s">
        <v>8268</v>
      </c>
      <c r="Q190">
        <v>0</v>
      </c>
      <c r="R190" t="e">
        <v>#DIV/0!</v>
      </c>
      <c r="S190" t="s">
        <v>8311</v>
      </c>
      <c r="T190" t="s">
        <v>8333</v>
      </c>
    </row>
    <row r="191" spans="1:20" x14ac:dyDescent="0.2">
      <c r="A191">
        <v>189</v>
      </c>
      <c r="B191" t="s">
        <v>191</v>
      </c>
      <c r="C19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v>42616.690706018519</v>
      </c>
      <c r="K191">
        <v>1467736477</v>
      </c>
      <c r="L191" s="10">
        <v>42556.690706018519</v>
      </c>
      <c r="M191" t="b">
        <v>0</v>
      </c>
      <c r="N191">
        <v>5</v>
      </c>
      <c r="O191" t="b">
        <v>0</v>
      </c>
      <c r="P191" t="s">
        <v>8268</v>
      </c>
      <c r="Q191">
        <v>6.8999999999999997E-4</v>
      </c>
      <c r="R191">
        <v>69</v>
      </c>
      <c r="S191" t="s">
        <v>8311</v>
      </c>
      <c r="T191" t="s">
        <v>8333</v>
      </c>
    </row>
    <row r="192" spans="1:20" x14ac:dyDescent="0.2">
      <c r="A192">
        <v>190</v>
      </c>
      <c r="B192" t="s">
        <v>192</v>
      </c>
      <c r="C19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v>42537.650995370372</v>
      </c>
      <c r="K192">
        <v>1465227446</v>
      </c>
      <c r="L192" s="10">
        <v>42527.650995370372</v>
      </c>
      <c r="M192" t="b">
        <v>0</v>
      </c>
      <c r="N192">
        <v>1</v>
      </c>
      <c r="O192" t="b">
        <v>0</v>
      </c>
      <c r="P192" t="s">
        <v>8268</v>
      </c>
      <c r="Q192">
        <v>4.1666666666666666E-3</v>
      </c>
      <c r="R192">
        <v>50</v>
      </c>
      <c r="S192" t="s">
        <v>8311</v>
      </c>
      <c r="T192" t="s">
        <v>8333</v>
      </c>
    </row>
    <row r="193" spans="1:20" x14ac:dyDescent="0.2">
      <c r="A193">
        <v>191</v>
      </c>
      <c r="B193" t="s">
        <v>193</v>
      </c>
      <c r="C19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v>42279.441412037035</v>
      </c>
      <c r="K193">
        <v>1440326138</v>
      </c>
      <c r="L193" s="10">
        <v>42239.441412037035</v>
      </c>
      <c r="M193" t="b">
        <v>0</v>
      </c>
      <c r="N193">
        <v>3</v>
      </c>
      <c r="O193" t="b">
        <v>0</v>
      </c>
      <c r="P193" t="s">
        <v>8268</v>
      </c>
      <c r="Q193">
        <v>0.05</v>
      </c>
      <c r="R193">
        <v>83.333333333333329</v>
      </c>
      <c r="S193" t="s">
        <v>8311</v>
      </c>
      <c r="T193" t="s">
        <v>8333</v>
      </c>
    </row>
    <row r="194" spans="1:20" x14ac:dyDescent="0.2">
      <c r="A194">
        <v>192</v>
      </c>
      <c r="B194" t="s">
        <v>194</v>
      </c>
      <c r="C194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v>41929.792037037041</v>
      </c>
      <c r="K194">
        <v>1410980432</v>
      </c>
      <c r="L194" s="10">
        <v>41899.792037037041</v>
      </c>
      <c r="M194" t="b">
        <v>0</v>
      </c>
      <c r="N194">
        <v>3</v>
      </c>
      <c r="O194" t="b">
        <v>0</v>
      </c>
      <c r="P194" t="s">
        <v>8268</v>
      </c>
      <c r="Q194">
        <v>1.7E-5</v>
      </c>
      <c r="R194">
        <v>5.666666666666667</v>
      </c>
      <c r="S194" t="s">
        <v>8311</v>
      </c>
      <c r="T194" t="s">
        <v>8333</v>
      </c>
    </row>
    <row r="195" spans="1:20" x14ac:dyDescent="0.2">
      <c r="A195">
        <v>193</v>
      </c>
      <c r="B195" t="s">
        <v>195</v>
      </c>
      <c r="C195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v>41971.976458333331</v>
      </c>
      <c r="K195">
        <v>1412029566</v>
      </c>
      <c r="L195" s="10">
        <v>41911.934791666667</v>
      </c>
      <c r="M195" t="b">
        <v>0</v>
      </c>
      <c r="N195">
        <v>0</v>
      </c>
      <c r="O195" t="b">
        <v>0</v>
      </c>
      <c r="P195" t="s">
        <v>8268</v>
      </c>
      <c r="Q195">
        <v>0</v>
      </c>
      <c r="R195" t="e">
        <v>#DIV/0!</v>
      </c>
      <c r="S195" t="s">
        <v>8311</v>
      </c>
      <c r="T195" t="s">
        <v>8333</v>
      </c>
    </row>
    <row r="196" spans="1:20" x14ac:dyDescent="0.2">
      <c r="A196">
        <v>194</v>
      </c>
      <c r="B196" t="s">
        <v>196</v>
      </c>
      <c r="C196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v>42435.996886574074</v>
      </c>
      <c r="K196">
        <v>1452124531</v>
      </c>
      <c r="L196" s="10">
        <v>42375.996886574074</v>
      </c>
      <c r="M196" t="b">
        <v>0</v>
      </c>
      <c r="N196">
        <v>3</v>
      </c>
      <c r="O196" t="b">
        <v>0</v>
      </c>
      <c r="P196" t="s">
        <v>8268</v>
      </c>
      <c r="Q196">
        <v>1.1999999999999999E-3</v>
      </c>
      <c r="R196">
        <v>1</v>
      </c>
      <c r="S196" t="s">
        <v>8311</v>
      </c>
      <c r="T196" t="s">
        <v>8333</v>
      </c>
    </row>
    <row r="197" spans="1:20" x14ac:dyDescent="0.2">
      <c r="A197">
        <v>195</v>
      </c>
      <c r="B197" t="s">
        <v>197</v>
      </c>
      <c r="C197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v>42195.67050925926</v>
      </c>
      <c r="K197">
        <v>1431360332</v>
      </c>
      <c r="L197" s="10">
        <v>42135.67050925926</v>
      </c>
      <c r="M197" t="b">
        <v>0</v>
      </c>
      <c r="N197">
        <v>0</v>
      </c>
      <c r="O197" t="b">
        <v>0</v>
      </c>
      <c r="P197" t="s">
        <v>8268</v>
      </c>
      <c r="Q197">
        <v>0</v>
      </c>
      <c r="R197" t="e">
        <v>#DIV/0!</v>
      </c>
      <c r="S197" t="s">
        <v>8311</v>
      </c>
      <c r="T197" t="s">
        <v>8333</v>
      </c>
    </row>
    <row r="198" spans="1:20" x14ac:dyDescent="0.2">
      <c r="A198">
        <v>196</v>
      </c>
      <c r="B198" t="s">
        <v>198</v>
      </c>
      <c r="C198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v>42287.875</v>
      </c>
      <c r="K198">
        <v>1442062898</v>
      </c>
      <c r="L198" s="10">
        <v>42259.542800925927</v>
      </c>
      <c r="M198" t="b">
        <v>0</v>
      </c>
      <c r="N198">
        <v>19</v>
      </c>
      <c r="O198" t="b">
        <v>0</v>
      </c>
      <c r="P198" t="s">
        <v>8268</v>
      </c>
      <c r="Q198">
        <v>0.41857142857142859</v>
      </c>
      <c r="R198">
        <v>77.10526315789474</v>
      </c>
      <c r="S198" t="s">
        <v>8311</v>
      </c>
      <c r="T198" t="s">
        <v>8333</v>
      </c>
    </row>
    <row r="199" spans="1:20" x14ac:dyDescent="0.2">
      <c r="A199">
        <v>197</v>
      </c>
      <c r="B199" t="s">
        <v>199</v>
      </c>
      <c r="C199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v>42783.875</v>
      </c>
      <c r="K199">
        <v>1483734100</v>
      </c>
      <c r="L199" s="10">
        <v>42741.848379629635</v>
      </c>
      <c r="M199" t="b">
        <v>0</v>
      </c>
      <c r="N199">
        <v>8</v>
      </c>
      <c r="O199" t="b">
        <v>0</v>
      </c>
      <c r="P199" t="s">
        <v>8268</v>
      </c>
      <c r="Q199">
        <v>0.1048</v>
      </c>
      <c r="R199">
        <v>32.75</v>
      </c>
      <c r="S199" t="s">
        <v>8311</v>
      </c>
      <c r="T199" t="s">
        <v>8333</v>
      </c>
    </row>
    <row r="200" spans="1:20" x14ac:dyDescent="0.2">
      <c r="A200">
        <v>198</v>
      </c>
      <c r="B200" t="s">
        <v>200</v>
      </c>
      <c r="C200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v>41917.383356481485</v>
      </c>
      <c r="K200">
        <v>1409908322</v>
      </c>
      <c r="L200" s="10">
        <v>41887.383356481485</v>
      </c>
      <c r="M200" t="b">
        <v>0</v>
      </c>
      <c r="N200">
        <v>6</v>
      </c>
      <c r="O200" t="b">
        <v>0</v>
      </c>
      <c r="P200" t="s">
        <v>8268</v>
      </c>
      <c r="Q200">
        <v>1.116E-2</v>
      </c>
      <c r="R200">
        <v>46.5</v>
      </c>
      <c r="S200" t="s">
        <v>8311</v>
      </c>
      <c r="T200" t="s">
        <v>8333</v>
      </c>
    </row>
    <row r="201" spans="1:20" x14ac:dyDescent="0.2">
      <c r="A201">
        <v>199</v>
      </c>
      <c r="B201" t="s">
        <v>201</v>
      </c>
      <c r="C20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v>42614.123865740738</v>
      </c>
      <c r="K201">
        <v>1470106702</v>
      </c>
      <c r="L201" s="10">
        <v>42584.123865740738</v>
      </c>
      <c r="M201" t="b">
        <v>0</v>
      </c>
      <c r="N201">
        <v>0</v>
      </c>
      <c r="O201" t="b">
        <v>0</v>
      </c>
      <c r="P201" t="s">
        <v>8268</v>
      </c>
      <c r="Q201">
        <v>0</v>
      </c>
      <c r="R201" t="e">
        <v>#DIV/0!</v>
      </c>
      <c r="S201" t="s">
        <v>8311</v>
      </c>
      <c r="T201" t="s">
        <v>8333</v>
      </c>
    </row>
    <row r="202" spans="1:20" x14ac:dyDescent="0.2">
      <c r="A202">
        <v>200</v>
      </c>
      <c r="B202" t="s">
        <v>202</v>
      </c>
      <c r="C20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v>41897.083368055559</v>
      </c>
      <c r="K202">
        <v>1408154403</v>
      </c>
      <c r="L202" s="10">
        <v>41867.083368055559</v>
      </c>
      <c r="M202" t="b">
        <v>0</v>
      </c>
      <c r="N202">
        <v>18</v>
      </c>
      <c r="O202" t="b">
        <v>0</v>
      </c>
      <c r="P202" t="s">
        <v>8268</v>
      </c>
      <c r="Q202">
        <v>0.26192500000000002</v>
      </c>
      <c r="R202">
        <v>87.308333333333337</v>
      </c>
      <c r="S202" t="s">
        <v>8311</v>
      </c>
      <c r="T202" t="s">
        <v>8333</v>
      </c>
    </row>
    <row r="203" spans="1:20" x14ac:dyDescent="0.2">
      <c r="A203">
        <v>201</v>
      </c>
      <c r="B203" t="s">
        <v>203</v>
      </c>
      <c r="C20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v>42043.818622685183</v>
      </c>
      <c r="K203">
        <v>1421696329</v>
      </c>
      <c r="L203" s="10">
        <v>42023.818622685183</v>
      </c>
      <c r="M203" t="b">
        <v>0</v>
      </c>
      <c r="N203">
        <v>7</v>
      </c>
      <c r="O203" t="b">
        <v>0</v>
      </c>
      <c r="P203" t="s">
        <v>8268</v>
      </c>
      <c r="Q203">
        <v>0.58461538461538465</v>
      </c>
      <c r="R203">
        <v>54.285714285714285</v>
      </c>
      <c r="S203" t="s">
        <v>8311</v>
      </c>
      <c r="T203" t="s">
        <v>8333</v>
      </c>
    </row>
    <row r="204" spans="1:20" x14ac:dyDescent="0.2">
      <c r="A204">
        <v>202</v>
      </c>
      <c r="B204" t="s">
        <v>204</v>
      </c>
      <c r="C204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v>42285.874305555553</v>
      </c>
      <c r="K204">
        <v>1441750564</v>
      </c>
      <c r="L204" s="10">
        <v>42255.927824074075</v>
      </c>
      <c r="M204" t="b">
        <v>0</v>
      </c>
      <c r="N204">
        <v>0</v>
      </c>
      <c r="O204" t="b">
        <v>0</v>
      </c>
      <c r="P204" t="s">
        <v>8268</v>
      </c>
      <c r="Q204">
        <v>0</v>
      </c>
      <c r="R204" t="e">
        <v>#DIV/0!</v>
      </c>
      <c r="S204" t="s">
        <v>8311</v>
      </c>
      <c r="T204" t="s">
        <v>8333</v>
      </c>
    </row>
    <row r="205" spans="1:20" x14ac:dyDescent="0.2">
      <c r="A205">
        <v>203</v>
      </c>
      <c r="B205" t="s">
        <v>205</v>
      </c>
      <c r="C205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v>42033.847962962958</v>
      </c>
      <c r="K205">
        <v>1417378864</v>
      </c>
      <c r="L205" s="10">
        <v>41973.847962962958</v>
      </c>
      <c r="M205" t="b">
        <v>0</v>
      </c>
      <c r="N205">
        <v>8</v>
      </c>
      <c r="O205" t="b">
        <v>0</v>
      </c>
      <c r="P205" t="s">
        <v>8268</v>
      </c>
      <c r="Q205">
        <v>0.2984</v>
      </c>
      <c r="R205">
        <v>93.25</v>
      </c>
      <c r="S205" t="s">
        <v>8311</v>
      </c>
      <c r="T205" t="s">
        <v>8333</v>
      </c>
    </row>
    <row r="206" spans="1:20" x14ac:dyDescent="0.2">
      <c r="A206">
        <v>204</v>
      </c>
      <c r="B206" t="s">
        <v>206</v>
      </c>
      <c r="C206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v>42586.583368055552</v>
      </c>
      <c r="K206">
        <v>1467727203</v>
      </c>
      <c r="L206" s="10">
        <v>42556.583368055552</v>
      </c>
      <c r="M206" t="b">
        <v>0</v>
      </c>
      <c r="N206">
        <v>1293</v>
      </c>
      <c r="O206" t="b">
        <v>0</v>
      </c>
      <c r="P206" t="s">
        <v>8268</v>
      </c>
      <c r="Q206">
        <v>0.50721666666666665</v>
      </c>
      <c r="R206">
        <v>117.68368136117556</v>
      </c>
      <c r="S206" t="s">
        <v>8311</v>
      </c>
      <c r="T206" t="s">
        <v>8333</v>
      </c>
    </row>
    <row r="207" spans="1:20" x14ac:dyDescent="0.2">
      <c r="A207">
        <v>205</v>
      </c>
      <c r="B207" t="s">
        <v>207</v>
      </c>
      <c r="C207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v>42283.632199074069</v>
      </c>
      <c r="K207">
        <v>1441120222</v>
      </c>
      <c r="L207" s="10">
        <v>42248.632199074069</v>
      </c>
      <c r="M207" t="b">
        <v>0</v>
      </c>
      <c r="N207">
        <v>17</v>
      </c>
      <c r="O207" t="b">
        <v>0</v>
      </c>
      <c r="P207" t="s">
        <v>8268</v>
      </c>
      <c r="Q207">
        <v>0.16250000000000001</v>
      </c>
      <c r="R207">
        <v>76.470588235294116</v>
      </c>
      <c r="S207" t="s">
        <v>8311</v>
      </c>
      <c r="T207" t="s">
        <v>8333</v>
      </c>
    </row>
    <row r="208" spans="1:20" x14ac:dyDescent="0.2">
      <c r="A208">
        <v>206</v>
      </c>
      <c r="B208" t="s">
        <v>208</v>
      </c>
      <c r="C208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v>42588.004432870366</v>
      </c>
      <c r="K208">
        <v>1468627583</v>
      </c>
      <c r="L208" s="10">
        <v>42567.004432870366</v>
      </c>
      <c r="M208" t="b">
        <v>0</v>
      </c>
      <c r="N208">
        <v>0</v>
      </c>
      <c r="O208" t="b">
        <v>0</v>
      </c>
      <c r="P208" t="s">
        <v>8268</v>
      </c>
      <c r="Q208">
        <v>0</v>
      </c>
      <c r="R208" t="e">
        <v>#DIV/0!</v>
      </c>
      <c r="S208" t="s">
        <v>8311</v>
      </c>
      <c r="T208" t="s">
        <v>8333</v>
      </c>
    </row>
    <row r="209" spans="1:20" x14ac:dyDescent="0.2">
      <c r="A209">
        <v>207</v>
      </c>
      <c r="B209" t="s">
        <v>209</v>
      </c>
      <c r="C209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v>42008.197199074071</v>
      </c>
      <c r="K209">
        <v>1417754638</v>
      </c>
      <c r="L209" s="10">
        <v>41978.197199074071</v>
      </c>
      <c r="M209" t="b">
        <v>0</v>
      </c>
      <c r="N209">
        <v>13</v>
      </c>
      <c r="O209" t="b">
        <v>0</v>
      </c>
      <c r="P209" t="s">
        <v>8268</v>
      </c>
      <c r="Q209">
        <v>0.15214285714285714</v>
      </c>
      <c r="R209">
        <v>163.84615384615384</v>
      </c>
      <c r="S209" t="s">
        <v>8311</v>
      </c>
      <c r="T209" t="s">
        <v>8333</v>
      </c>
    </row>
    <row r="210" spans="1:20" x14ac:dyDescent="0.2">
      <c r="A210">
        <v>208</v>
      </c>
      <c r="B210" t="s">
        <v>210</v>
      </c>
      <c r="C210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v>41989.369988425926</v>
      </c>
      <c r="K210">
        <v>1416127967</v>
      </c>
      <c r="L210" s="10">
        <v>41959.369988425926</v>
      </c>
      <c r="M210" t="b">
        <v>0</v>
      </c>
      <c r="N210">
        <v>0</v>
      </c>
      <c r="O210" t="b">
        <v>0</v>
      </c>
      <c r="P210" t="s">
        <v>8268</v>
      </c>
      <c r="Q210">
        <v>0</v>
      </c>
      <c r="R210" t="e">
        <v>#DIV/0!</v>
      </c>
      <c r="S210" t="s">
        <v>8311</v>
      </c>
      <c r="T210" t="s">
        <v>8333</v>
      </c>
    </row>
    <row r="211" spans="1:20" x14ac:dyDescent="0.2">
      <c r="A211">
        <v>209</v>
      </c>
      <c r="B211" t="s">
        <v>211</v>
      </c>
      <c r="C21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v>42195.922858796301</v>
      </c>
      <c r="K211">
        <v>1433974135</v>
      </c>
      <c r="L211" s="10">
        <v>42165.922858796301</v>
      </c>
      <c r="M211" t="b">
        <v>0</v>
      </c>
      <c r="N211">
        <v>0</v>
      </c>
      <c r="O211" t="b">
        <v>0</v>
      </c>
      <c r="P211" t="s">
        <v>8268</v>
      </c>
      <c r="Q211">
        <v>0</v>
      </c>
      <c r="R211" t="e">
        <v>#DIV/0!</v>
      </c>
      <c r="S211" t="s">
        <v>8311</v>
      </c>
      <c r="T211" t="s">
        <v>8333</v>
      </c>
    </row>
    <row r="212" spans="1:20" x14ac:dyDescent="0.2">
      <c r="A212">
        <v>210</v>
      </c>
      <c r="B212" t="s">
        <v>212</v>
      </c>
      <c r="C21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v>42278.208333333328</v>
      </c>
      <c r="K212">
        <v>1441157592</v>
      </c>
      <c r="L212" s="10">
        <v>42249.064722222218</v>
      </c>
      <c r="M212" t="b">
        <v>0</v>
      </c>
      <c r="N212">
        <v>33</v>
      </c>
      <c r="O212" t="b">
        <v>0</v>
      </c>
      <c r="P212" t="s">
        <v>8268</v>
      </c>
      <c r="Q212">
        <v>0.2525</v>
      </c>
      <c r="R212">
        <v>91.818181818181813</v>
      </c>
      <c r="S212" t="s">
        <v>8311</v>
      </c>
      <c r="T212" t="s">
        <v>8333</v>
      </c>
    </row>
    <row r="213" spans="1:20" x14ac:dyDescent="0.2">
      <c r="A213">
        <v>211</v>
      </c>
      <c r="B213" t="s">
        <v>213</v>
      </c>
      <c r="C21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v>42266.159918981488</v>
      </c>
      <c r="K213">
        <v>1440042617</v>
      </c>
      <c r="L213" s="10">
        <v>42236.159918981488</v>
      </c>
      <c r="M213" t="b">
        <v>0</v>
      </c>
      <c r="N213">
        <v>12</v>
      </c>
      <c r="O213" t="b">
        <v>0</v>
      </c>
      <c r="P213" t="s">
        <v>8268</v>
      </c>
      <c r="Q213">
        <v>0.44600000000000001</v>
      </c>
      <c r="R213">
        <v>185.83333333333334</v>
      </c>
      <c r="S213" t="s">
        <v>8311</v>
      </c>
      <c r="T213" t="s">
        <v>8333</v>
      </c>
    </row>
    <row r="214" spans="1:20" x14ac:dyDescent="0.2">
      <c r="A214">
        <v>212</v>
      </c>
      <c r="B214" t="s">
        <v>214</v>
      </c>
      <c r="C214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v>42476.839351851857</v>
      </c>
      <c r="K214">
        <v>1455656920</v>
      </c>
      <c r="L214" s="10">
        <v>42416.881018518514</v>
      </c>
      <c r="M214" t="b">
        <v>0</v>
      </c>
      <c r="N214">
        <v>1</v>
      </c>
      <c r="O214" t="b">
        <v>0</v>
      </c>
      <c r="P214" t="s">
        <v>8268</v>
      </c>
      <c r="Q214">
        <v>1.5873015873015873E-4</v>
      </c>
      <c r="R214">
        <v>1</v>
      </c>
      <c r="S214" t="s">
        <v>8311</v>
      </c>
      <c r="T214" t="s">
        <v>8333</v>
      </c>
    </row>
    <row r="215" spans="1:20" x14ac:dyDescent="0.2">
      <c r="A215">
        <v>213</v>
      </c>
      <c r="B215" t="s">
        <v>215</v>
      </c>
      <c r="C215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v>42232.587974537033</v>
      </c>
      <c r="K215">
        <v>1437142547</v>
      </c>
      <c r="L215" s="10">
        <v>42202.594293981485</v>
      </c>
      <c r="M215" t="b">
        <v>0</v>
      </c>
      <c r="N215">
        <v>1</v>
      </c>
      <c r="O215" t="b">
        <v>0</v>
      </c>
      <c r="P215" t="s">
        <v>8268</v>
      </c>
      <c r="Q215">
        <v>4.0000000000000002E-4</v>
      </c>
      <c r="R215">
        <v>20</v>
      </c>
      <c r="S215" t="s">
        <v>8311</v>
      </c>
      <c r="T215" t="s">
        <v>8333</v>
      </c>
    </row>
    <row r="216" spans="1:20" x14ac:dyDescent="0.2">
      <c r="A216">
        <v>214</v>
      </c>
      <c r="B216" t="s">
        <v>216</v>
      </c>
      <c r="C216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v>42069.64061342593</v>
      </c>
      <c r="K216">
        <v>1420471349</v>
      </c>
      <c r="L216" s="10">
        <v>42009.64061342593</v>
      </c>
      <c r="M216" t="b">
        <v>0</v>
      </c>
      <c r="N216">
        <v>1</v>
      </c>
      <c r="O216" t="b">
        <v>0</v>
      </c>
      <c r="P216" t="s">
        <v>8268</v>
      </c>
      <c r="Q216">
        <v>8.0000000000000007E-5</v>
      </c>
      <c r="R216">
        <v>1</v>
      </c>
      <c r="S216" t="s">
        <v>8311</v>
      </c>
      <c r="T216" t="s">
        <v>8333</v>
      </c>
    </row>
    <row r="217" spans="1:20" x14ac:dyDescent="0.2">
      <c r="A217">
        <v>215</v>
      </c>
      <c r="B217" t="s">
        <v>217</v>
      </c>
      <c r="C217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v>42417.999305555553</v>
      </c>
      <c r="K217">
        <v>1452058282</v>
      </c>
      <c r="L217" s="10">
        <v>42375.230115740742</v>
      </c>
      <c r="M217" t="b">
        <v>0</v>
      </c>
      <c r="N217">
        <v>1</v>
      </c>
      <c r="O217" t="b">
        <v>0</v>
      </c>
      <c r="P217" t="s">
        <v>8268</v>
      </c>
      <c r="Q217">
        <v>2.2727272727272726E-3</v>
      </c>
      <c r="R217">
        <v>10</v>
      </c>
      <c r="S217" t="s">
        <v>8311</v>
      </c>
      <c r="T217" t="s">
        <v>8333</v>
      </c>
    </row>
    <row r="218" spans="1:20" x14ac:dyDescent="0.2">
      <c r="A218">
        <v>216</v>
      </c>
      <c r="B218" t="s">
        <v>218</v>
      </c>
      <c r="C218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v>42116.917094907403</v>
      </c>
      <c r="K218">
        <v>1425423637</v>
      </c>
      <c r="L218" s="10">
        <v>42066.958761574075</v>
      </c>
      <c r="M218" t="b">
        <v>0</v>
      </c>
      <c r="N218">
        <v>84</v>
      </c>
      <c r="O218" t="b">
        <v>0</v>
      </c>
      <c r="P218" t="s">
        <v>8268</v>
      </c>
      <c r="Q218">
        <v>0.55698440000000005</v>
      </c>
      <c r="R218">
        <v>331.53833333333336</v>
      </c>
      <c r="S218" t="s">
        <v>8311</v>
      </c>
      <c r="T218" t="s">
        <v>8333</v>
      </c>
    </row>
    <row r="219" spans="1:20" x14ac:dyDescent="0.2">
      <c r="A219">
        <v>217</v>
      </c>
      <c r="B219" t="s">
        <v>219</v>
      </c>
      <c r="C219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v>42001.64061342593</v>
      </c>
      <c r="K219">
        <v>1417101749</v>
      </c>
      <c r="L219" s="10">
        <v>41970.64061342593</v>
      </c>
      <c r="M219" t="b">
        <v>0</v>
      </c>
      <c r="N219">
        <v>38</v>
      </c>
      <c r="O219" t="b">
        <v>0</v>
      </c>
      <c r="P219" t="s">
        <v>8268</v>
      </c>
      <c r="Q219">
        <v>0.11942999999999999</v>
      </c>
      <c r="R219">
        <v>314.28947368421052</v>
      </c>
      <c r="S219" t="s">
        <v>8311</v>
      </c>
      <c r="T219" t="s">
        <v>8333</v>
      </c>
    </row>
    <row r="220" spans="1:20" x14ac:dyDescent="0.2">
      <c r="A220">
        <v>218</v>
      </c>
      <c r="B220" t="s">
        <v>220</v>
      </c>
      <c r="C220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v>42139.628344907411</v>
      </c>
      <c r="K220">
        <v>1426518289</v>
      </c>
      <c r="L220" s="10">
        <v>42079.628344907411</v>
      </c>
      <c r="M220" t="b">
        <v>0</v>
      </c>
      <c r="N220">
        <v>1</v>
      </c>
      <c r="O220" t="b">
        <v>0</v>
      </c>
      <c r="P220" t="s">
        <v>8268</v>
      </c>
      <c r="Q220">
        <v>0.02</v>
      </c>
      <c r="R220">
        <v>100</v>
      </c>
      <c r="S220" t="s">
        <v>8311</v>
      </c>
      <c r="T220" t="s">
        <v>8333</v>
      </c>
    </row>
    <row r="221" spans="1:20" x14ac:dyDescent="0.2">
      <c r="A221">
        <v>219</v>
      </c>
      <c r="B221" t="s">
        <v>221</v>
      </c>
      <c r="C22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v>42461.290972222225</v>
      </c>
      <c r="K221">
        <v>1456732225</v>
      </c>
      <c r="L221" s="10">
        <v>42429.326678240745</v>
      </c>
      <c r="M221" t="b">
        <v>0</v>
      </c>
      <c r="N221">
        <v>76</v>
      </c>
      <c r="O221" t="b">
        <v>0</v>
      </c>
      <c r="P221" t="s">
        <v>8268</v>
      </c>
      <c r="Q221">
        <v>0.17630000000000001</v>
      </c>
      <c r="R221">
        <v>115.98684210526316</v>
      </c>
      <c r="S221" t="s">
        <v>8311</v>
      </c>
      <c r="T221" t="s">
        <v>8333</v>
      </c>
    </row>
    <row r="222" spans="1:20" x14ac:dyDescent="0.2">
      <c r="A222">
        <v>220</v>
      </c>
      <c r="B222" t="s">
        <v>222</v>
      </c>
      <c r="C22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v>42236.837499999994</v>
      </c>
      <c r="K222">
        <v>1436542030</v>
      </c>
      <c r="L222" s="10">
        <v>42195.643865740742</v>
      </c>
      <c r="M222" t="b">
        <v>0</v>
      </c>
      <c r="N222">
        <v>3</v>
      </c>
      <c r="O222" t="b">
        <v>0</v>
      </c>
      <c r="P222" t="s">
        <v>8268</v>
      </c>
      <c r="Q222">
        <v>7.1999999999999998E-3</v>
      </c>
      <c r="R222">
        <v>120</v>
      </c>
      <c r="S222" t="s">
        <v>8311</v>
      </c>
      <c r="T222" t="s">
        <v>8333</v>
      </c>
    </row>
    <row r="223" spans="1:20" x14ac:dyDescent="0.2">
      <c r="A223">
        <v>221</v>
      </c>
      <c r="B223" t="s">
        <v>223</v>
      </c>
      <c r="C22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v>42091.79587962963</v>
      </c>
      <c r="K223">
        <v>1422389164</v>
      </c>
      <c r="L223" s="10">
        <v>42031.837546296301</v>
      </c>
      <c r="M223" t="b">
        <v>0</v>
      </c>
      <c r="N223">
        <v>0</v>
      </c>
      <c r="O223" t="b">
        <v>0</v>
      </c>
      <c r="P223" t="s">
        <v>8268</v>
      </c>
      <c r="Q223">
        <v>0</v>
      </c>
      <c r="R223" t="e">
        <v>#DIV/0!</v>
      </c>
      <c r="S223" t="s">
        <v>8311</v>
      </c>
      <c r="T223" t="s">
        <v>8333</v>
      </c>
    </row>
    <row r="224" spans="1:20" x14ac:dyDescent="0.2">
      <c r="A224">
        <v>222</v>
      </c>
      <c r="B224" t="s">
        <v>224</v>
      </c>
      <c r="C224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v>42090.110416666663</v>
      </c>
      <c r="K224">
        <v>1422383318</v>
      </c>
      <c r="L224" s="10">
        <v>42031.769884259258</v>
      </c>
      <c r="M224" t="b">
        <v>0</v>
      </c>
      <c r="N224">
        <v>2</v>
      </c>
      <c r="O224" t="b">
        <v>0</v>
      </c>
      <c r="P224" t="s">
        <v>8268</v>
      </c>
      <c r="Q224">
        <v>0.13</v>
      </c>
      <c r="R224">
        <v>65</v>
      </c>
      <c r="S224" t="s">
        <v>8311</v>
      </c>
      <c r="T224" t="s">
        <v>8333</v>
      </c>
    </row>
    <row r="225" spans="1:20" x14ac:dyDescent="0.2">
      <c r="A225">
        <v>223</v>
      </c>
      <c r="B225" t="s">
        <v>225</v>
      </c>
      <c r="C225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v>42512.045138888891</v>
      </c>
      <c r="K225">
        <v>1461287350</v>
      </c>
      <c r="L225" s="10">
        <v>42482.048032407409</v>
      </c>
      <c r="M225" t="b">
        <v>0</v>
      </c>
      <c r="N225">
        <v>0</v>
      </c>
      <c r="O225" t="b">
        <v>0</v>
      </c>
      <c r="P225" t="s">
        <v>8268</v>
      </c>
      <c r="Q225">
        <v>0</v>
      </c>
      <c r="R225" t="e">
        <v>#DIV/0!</v>
      </c>
      <c r="S225" t="s">
        <v>8311</v>
      </c>
      <c r="T225" t="s">
        <v>8333</v>
      </c>
    </row>
    <row r="226" spans="1:20" x14ac:dyDescent="0.2">
      <c r="A226">
        <v>224</v>
      </c>
      <c r="B226" t="s">
        <v>226</v>
      </c>
      <c r="C226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v>42195.235254629632</v>
      </c>
      <c r="K226">
        <v>1431322726</v>
      </c>
      <c r="L226" s="10">
        <v>42135.235254629632</v>
      </c>
      <c r="M226" t="b">
        <v>0</v>
      </c>
      <c r="N226">
        <v>0</v>
      </c>
      <c r="O226" t="b">
        <v>0</v>
      </c>
      <c r="P226" t="s">
        <v>8268</v>
      </c>
      <c r="Q226">
        <v>0</v>
      </c>
      <c r="R226" t="e">
        <v>#DIV/0!</v>
      </c>
      <c r="S226" t="s">
        <v>8311</v>
      </c>
      <c r="T226" t="s">
        <v>8333</v>
      </c>
    </row>
    <row r="227" spans="1:20" x14ac:dyDescent="0.2">
      <c r="A227">
        <v>225</v>
      </c>
      <c r="B227" t="s">
        <v>227</v>
      </c>
      <c r="C227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v>42468.919606481482</v>
      </c>
      <c r="K227">
        <v>1457564654</v>
      </c>
      <c r="L227" s="10">
        <v>42438.961273148147</v>
      </c>
      <c r="M227" t="b">
        <v>0</v>
      </c>
      <c r="N227">
        <v>0</v>
      </c>
      <c r="O227" t="b">
        <v>0</v>
      </c>
      <c r="P227" t="s">
        <v>8268</v>
      </c>
      <c r="Q227">
        <v>0</v>
      </c>
      <c r="R227" t="e">
        <v>#DIV/0!</v>
      </c>
      <c r="S227" t="s">
        <v>8311</v>
      </c>
      <c r="T227" t="s">
        <v>8333</v>
      </c>
    </row>
    <row r="228" spans="1:20" x14ac:dyDescent="0.2">
      <c r="A228">
        <v>226</v>
      </c>
      <c r="B228" t="s">
        <v>228</v>
      </c>
      <c r="C228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v>42155.395138888889</v>
      </c>
      <c r="K228">
        <v>1428854344</v>
      </c>
      <c r="L228" s="10">
        <v>42106.666018518517</v>
      </c>
      <c r="M228" t="b">
        <v>0</v>
      </c>
      <c r="N228">
        <v>2</v>
      </c>
      <c r="O228" t="b">
        <v>0</v>
      </c>
      <c r="P228" t="s">
        <v>8268</v>
      </c>
      <c r="Q228">
        <v>8.6206896551724137E-3</v>
      </c>
      <c r="R228">
        <v>125</v>
      </c>
      <c r="S228" t="s">
        <v>8311</v>
      </c>
      <c r="T228" t="s">
        <v>8333</v>
      </c>
    </row>
    <row r="229" spans="1:20" x14ac:dyDescent="0.2">
      <c r="A229">
        <v>227</v>
      </c>
      <c r="B229" t="s">
        <v>229</v>
      </c>
      <c r="C229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v>42194.893993055557</v>
      </c>
      <c r="K229">
        <v>1433885241</v>
      </c>
      <c r="L229" s="10">
        <v>42164.893993055557</v>
      </c>
      <c r="M229" t="b">
        <v>0</v>
      </c>
      <c r="N229">
        <v>0</v>
      </c>
      <c r="O229" t="b">
        <v>0</v>
      </c>
      <c r="P229" t="s">
        <v>8268</v>
      </c>
      <c r="Q229">
        <v>0</v>
      </c>
      <c r="R229" t="e">
        <v>#DIV/0!</v>
      </c>
      <c r="S229" t="s">
        <v>8311</v>
      </c>
      <c r="T229" t="s">
        <v>8333</v>
      </c>
    </row>
    <row r="230" spans="1:20" x14ac:dyDescent="0.2">
      <c r="A230">
        <v>228</v>
      </c>
      <c r="B230" t="s">
        <v>230</v>
      </c>
      <c r="C230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v>42156.686400462961</v>
      </c>
      <c r="K230">
        <v>1427992105</v>
      </c>
      <c r="L230" s="10">
        <v>42096.686400462961</v>
      </c>
      <c r="M230" t="b">
        <v>0</v>
      </c>
      <c r="N230">
        <v>0</v>
      </c>
      <c r="O230" t="b">
        <v>0</v>
      </c>
      <c r="P230" t="s">
        <v>8268</v>
      </c>
      <c r="Q230">
        <v>0</v>
      </c>
      <c r="R230" t="e">
        <v>#DIV/0!</v>
      </c>
      <c r="S230" t="s">
        <v>8311</v>
      </c>
      <c r="T230" t="s">
        <v>8333</v>
      </c>
    </row>
    <row r="231" spans="1:20" x14ac:dyDescent="0.2">
      <c r="A231">
        <v>229</v>
      </c>
      <c r="B231" t="s">
        <v>231</v>
      </c>
      <c r="C23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v>42413.933993055558</v>
      </c>
      <c r="K231">
        <v>1452810297</v>
      </c>
      <c r="L231" s="10">
        <v>42383.933993055558</v>
      </c>
      <c r="M231" t="b">
        <v>0</v>
      </c>
      <c r="N231">
        <v>0</v>
      </c>
      <c r="O231" t="b">
        <v>0</v>
      </c>
      <c r="P231" t="s">
        <v>8268</v>
      </c>
      <c r="Q231">
        <v>0</v>
      </c>
      <c r="R231" t="e">
        <v>#DIV/0!</v>
      </c>
      <c r="S231" t="s">
        <v>8311</v>
      </c>
      <c r="T231" t="s">
        <v>8333</v>
      </c>
    </row>
    <row r="232" spans="1:20" x14ac:dyDescent="0.2">
      <c r="A232">
        <v>230</v>
      </c>
      <c r="B232" t="s">
        <v>232</v>
      </c>
      <c r="C23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v>42159.777210648142</v>
      </c>
      <c r="K232">
        <v>1430851151</v>
      </c>
      <c r="L232" s="10">
        <v>42129.777210648142</v>
      </c>
      <c r="M232" t="b">
        <v>0</v>
      </c>
      <c r="N232">
        <v>2</v>
      </c>
      <c r="O232" t="b">
        <v>0</v>
      </c>
      <c r="P232" t="s">
        <v>8268</v>
      </c>
      <c r="Q232">
        <v>4.0000000000000001E-3</v>
      </c>
      <c r="R232">
        <v>30</v>
      </c>
      <c r="S232" t="s">
        <v>8311</v>
      </c>
      <c r="T232" t="s">
        <v>8333</v>
      </c>
    </row>
    <row r="233" spans="1:20" x14ac:dyDescent="0.2">
      <c r="A233">
        <v>231</v>
      </c>
      <c r="B233" t="s">
        <v>233</v>
      </c>
      <c r="C23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v>42371.958923611113</v>
      </c>
      <c r="K233">
        <v>1449183651</v>
      </c>
      <c r="L233" s="10">
        <v>42341.958923611113</v>
      </c>
      <c r="M233" t="b">
        <v>0</v>
      </c>
      <c r="N233">
        <v>0</v>
      </c>
      <c r="O233" t="b">
        <v>0</v>
      </c>
      <c r="P233" t="s">
        <v>8268</v>
      </c>
      <c r="Q233">
        <v>0</v>
      </c>
      <c r="R233" t="e">
        <v>#DIV/0!</v>
      </c>
      <c r="S233" t="s">
        <v>8311</v>
      </c>
      <c r="T233" t="s">
        <v>8333</v>
      </c>
    </row>
    <row r="234" spans="1:20" x14ac:dyDescent="0.2">
      <c r="A234">
        <v>232</v>
      </c>
      <c r="B234" t="s">
        <v>234</v>
      </c>
      <c r="C234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v>42062.82576388889</v>
      </c>
      <c r="K234">
        <v>1422474546</v>
      </c>
      <c r="L234" s="10">
        <v>42032.82576388889</v>
      </c>
      <c r="M234" t="b">
        <v>0</v>
      </c>
      <c r="N234">
        <v>7</v>
      </c>
      <c r="O234" t="b">
        <v>0</v>
      </c>
      <c r="P234" t="s">
        <v>8268</v>
      </c>
      <c r="Q234">
        <v>2.75E-2</v>
      </c>
      <c r="R234">
        <v>15.714285714285714</v>
      </c>
      <c r="S234" t="s">
        <v>8311</v>
      </c>
      <c r="T234" t="s">
        <v>8333</v>
      </c>
    </row>
    <row r="235" spans="1:20" x14ac:dyDescent="0.2">
      <c r="A235">
        <v>233</v>
      </c>
      <c r="B235" t="s">
        <v>235</v>
      </c>
      <c r="C235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v>42642.911712962959</v>
      </c>
      <c r="K235">
        <v>1472593972</v>
      </c>
      <c r="L235" s="10">
        <v>42612.911712962959</v>
      </c>
      <c r="M235" t="b">
        <v>0</v>
      </c>
      <c r="N235">
        <v>0</v>
      </c>
      <c r="O235" t="b">
        <v>0</v>
      </c>
      <c r="P235" t="s">
        <v>8268</v>
      </c>
      <c r="Q235">
        <v>0</v>
      </c>
      <c r="R235" t="e">
        <v>#DIV/0!</v>
      </c>
      <c r="S235" t="s">
        <v>8311</v>
      </c>
      <c r="T235" t="s">
        <v>8333</v>
      </c>
    </row>
    <row r="236" spans="1:20" x14ac:dyDescent="0.2">
      <c r="A236">
        <v>234</v>
      </c>
      <c r="B236" t="s">
        <v>236</v>
      </c>
      <c r="C236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v>42176.035405092596</v>
      </c>
      <c r="K236">
        <v>1431391859</v>
      </c>
      <c r="L236" s="10">
        <v>42136.035405092596</v>
      </c>
      <c r="M236" t="b">
        <v>0</v>
      </c>
      <c r="N236">
        <v>5</v>
      </c>
      <c r="O236" t="b">
        <v>0</v>
      </c>
      <c r="P236" t="s">
        <v>8268</v>
      </c>
      <c r="Q236">
        <v>0.40100000000000002</v>
      </c>
      <c r="R236">
        <v>80.2</v>
      </c>
      <c r="S236" t="s">
        <v>8311</v>
      </c>
      <c r="T236" t="s">
        <v>8333</v>
      </c>
    </row>
    <row r="237" spans="1:20" x14ac:dyDescent="0.2">
      <c r="A237">
        <v>235</v>
      </c>
      <c r="B237" t="s">
        <v>237</v>
      </c>
      <c r="C237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v>42194.908530092594</v>
      </c>
      <c r="K237">
        <v>1433886497</v>
      </c>
      <c r="L237" s="10">
        <v>42164.908530092594</v>
      </c>
      <c r="M237" t="b">
        <v>0</v>
      </c>
      <c r="N237">
        <v>0</v>
      </c>
      <c r="O237" t="b">
        <v>0</v>
      </c>
      <c r="P237" t="s">
        <v>8268</v>
      </c>
      <c r="Q237">
        <v>0</v>
      </c>
      <c r="R237" t="e">
        <v>#DIV/0!</v>
      </c>
      <c r="S237" t="s">
        <v>8311</v>
      </c>
      <c r="T237" t="s">
        <v>8333</v>
      </c>
    </row>
    <row r="238" spans="1:20" x14ac:dyDescent="0.2">
      <c r="A238">
        <v>236</v>
      </c>
      <c r="B238" t="s">
        <v>238</v>
      </c>
      <c r="C238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v>42374</v>
      </c>
      <c r="K238">
        <v>1447380099</v>
      </c>
      <c r="L238" s="10">
        <v>42321.08447916666</v>
      </c>
      <c r="M238" t="b">
        <v>0</v>
      </c>
      <c r="N238">
        <v>0</v>
      </c>
      <c r="O238" t="b">
        <v>0</v>
      </c>
      <c r="P238" t="s">
        <v>8268</v>
      </c>
      <c r="Q238">
        <v>0</v>
      </c>
      <c r="R238" t="e">
        <v>#DIV/0!</v>
      </c>
      <c r="S238" t="s">
        <v>8311</v>
      </c>
      <c r="T238" t="s">
        <v>8333</v>
      </c>
    </row>
    <row r="239" spans="1:20" x14ac:dyDescent="0.2">
      <c r="A239">
        <v>237</v>
      </c>
      <c r="B239" t="s">
        <v>239</v>
      </c>
      <c r="C239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v>42437.577187499999</v>
      </c>
      <c r="K239">
        <v>1452261069</v>
      </c>
      <c r="L239" s="10">
        <v>42377.577187499999</v>
      </c>
      <c r="M239" t="b">
        <v>0</v>
      </c>
      <c r="N239">
        <v>1</v>
      </c>
      <c r="O239" t="b">
        <v>0</v>
      </c>
      <c r="P239" t="s">
        <v>8268</v>
      </c>
      <c r="Q239">
        <v>3.3333333333333335E-3</v>
      </c>
      <c r="R239">
        <v>50</v>
      </c>
      <c r="S239" t="s">
        <v>8311</v>
      </c>
      <c r="T239" t="s">
        <v>8333</v>
      </c>
    </row>
    <row r="240" spans="1:20" x14ac:dyDescent="0.2">
      <c r="A240">
        <v>238</v>
      </c>
      <c r="B240" t="s">
        <v>240</v>
      </c>
      <c r="C240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v>42734.375</v>
      </c>
      <c r="K240">
        <v>1481324760</v>
      </c>
      <c r="L240" s="10">
        <v>42713.962499999994</v>
      </c>
      <c r="M240" t="b">
        <v>0</v>
      </c>
      <c r="N240">
        <v>0</v>
      </c>
      <c r="O240" t="b">
        <v>0</v>
      </c>
      <c r="P240" t="s">
        <v>8268</v>
      </c>
      <c r="Q240">
        <v>0</v>
      </c>
      <c r="R240" t="e">
        <v>#DIV/0!</v>
      </c>
      <c r="S240" t="s">
        <v>8311</v>
      </c>
      <c r="T240" t="s">
        <v>8333</v>
      </c>
    </row>
    <row r="241" spans="1:20" x14ac:dyDescent="0.2">
      <c r="A241">
        <v>239</v>
      </c>
      <c r="B241" t="s">
        <v>241</v>
      </c>
      <c r="C24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v>42316.5</v>
      </c>
      <c r="K241">
        <v>1445308730</v>
      </c>
      <c r="L241" s="10">
        <v>42297.110300925924</v>
      </c>
      <c r="M241" t="b">
        <v>0</v>
      </c>
      <c r="N241">
        <v>5</v>
      </c>
      <c r="O241" t="b">
        <v>0</v>
      </c>
      <c r="P241" t="s">
        <v>8268</v>
      </c>
      <c r="Q241">
        <v>0.25</v>
      </c>
      <c r="R241">
        <v>50</v>
      </c>
      <c r="S241" t="s">
        <v>8311</v>
      </c>
      <c r="T241" t="s">
        <v>8333</v>
      </c>
    </row>
    <row r="242" spans="1:20" x14ac:dyDescent="0.2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v>41399.708460648151</v>
      </c>
      <c r="K242">
        <v>1363885211</v>
      </c>
      <c r="L242" s="10">
        <v>41354.708460648151</v>
      </c>
      <c r="M242" t="b">
        <v>1</v>
      </c>
      <c r="N242">
        <v>137</v>
      </c>
      <c r="O242" t="b">
        <v>1</v>
      </c>
      <c r="P242" t="s">
        <v>8269</v>
      </c>
      <c r="Q242">
        <v>1.0763413333333334</v>
      </c>
      <c r="R242">
        <v>117.84759124087591</v>
      </c>
      <c r="S242" t="s">
        <v>8311</v>
      </c>
      <c r="T242" t="s">
        <v>8332</v>
      </c>
    </row>
    <row r="243" spans="1:20" x14ac:dyDescent="0.2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v>41994.697962962964</v>
      </c>
      <c r="K243">
        <v>1415292304</v>
      </c>
      <c r="L243" s="10">
        <v>41949.697962962964</v>
      </c>
      <c r="M243" t="b">
        <v>1</v>
      </c>
      <c r="N243">
        <v>376</v>
      </c>
      <c r="O243" t="b">
        <v>1</v>
      </c>
      <c r="P243" t="s">
        <v>8269</v>
      </c>
      <c r="Q243">
        <v>1.1263736263736264</v>
      </c>
      <c r="R243">
        <v>109.04255319148936</v>
      </c>
      <c r="S243" t="s">
        <v>8311</v>
      </c>
      <c r="T243" t="s">
        <v>8332</v>
      </c>
    </row>
    <row r="244" spans="1:20" x14ac:dyDescent="0.2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v>40897.492939814816</v>
      </c>
      <c r="K244">
        <v>1321357790</v>
      </c>
      <c r="L244" s="10">
        <v>40862.492939814816</v>
      </c>
      <c r="M244" t="b">
        <v>1</v>
      </c>
      <c r="N244">
        <v>202</v>
      </c>
      <c r="O244" t="b">
        <v>1</v>
      </c>
      <c r="P244" t="s">
        <v>8269</v>
      </c>
      <c r="Q244">
        <v>1.1346153846153846</v>
      </c>
      <c r="R244">
        <v>73.019801980198025</v>
      </c>
      <c r="S244" t="s">
        <v>8311</v>
      </c>
      <c r="T244" t="s">
        <v>8332</v>
      </c>
    </row>
    <row r="245" spans="1:20" x14ac:dyDescent="0.2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v>41692.047500000001</v>
      </c>
      <c r="K245">
        <v>1390439304</v>
      </c>
      <c r="L245" s="10">
        <v>41662.047500000001</v>
      </c>
      <c r="M245" t="b">
        <v>1</v>
      </c>
      <c r="N245">
        <v>328</v>
      </c>
      <c r="O245" t="b">
        <v>1</v>
      </c>
      <c r="P245" t="s">
        <v>8269</v>
      </c>
      <c r="Q245">
        <v>1.0259199999999999</v>
      </c>
      <c r="R245">
        <v>78.195121951219505</v>
      </c>
      <c r="S245" t="s">
        <v>8311</v>
      </c>
      <c r="T245" t="s">
        <v>8332</v>
      </c>
    </row>
    <row r="246" spans="1:20" x14ac:dyDescent="0.2">
      <c r="A246">
        <v>244</v>
      </c>
      <c r="B246">
        <v>39756</v>
      </c>
      <c r="C246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v>40253.29583333333</v>
      </c>
      <c r="K246">
        <v>1265269559</v>
      </c>
      <c r="L246" s="10">
        <v>40213.323599537034</v>
      </c>
      <c r="M246" t="b">
        <v>1</v>
      </c>
      <c r="N246">
        <v>84</v>
      </c>
      <c r="O246" t="b">
        <v>1</v>
      </c>
      <c r="P246" t="s">
        <v>8269</v>
      </c>
      <c r="Q246">
        <v>1.1375714285714287</v>
      </c>
      <c r="R246">
        <v>47.398809523809526</v>
      </c>
      <c r="S246" t="s">
        <v>8311</v>
      </c>
      <c r="T246" t="s">
        <v>8332</v>
      </c>
    </row>
    <row r="247" spans="1:20" x14ac:dyDescent="0.2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v>41137.053067129629</v>
      </c>
      <c r="K247">
        <v>1342487785</v>
      </c>
      <c r="L247" s="10">
        <v>41107.053067129629</v>
      </c>
      <c r="M247" t="b">
        <v>1</v>
      </c>
      <c r="N247">
        <v>96</v>
      </c>
      <c r="O247" t="b">
        <v>1</v>
      </c>
      <c r="P247" t="s">
        <v>8269</v>
      </c>
      <c r="Q247">
        <v>1.0371999999999999</v>
      </c>
      <c r="R247">
        <v>54.020833333333336</v>
      </c>
      <c r="S247" t="s">
        <v>8311</v>
      </c>
      <c r="T247" t="s">
        <v>8332</v>
      </c>
    </row>
    <row r="248" spans="1:20" x14ac:dyDescent="0.2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v>40530.405150462961</v>
      </c>
      <c r="K248">
        <v>1288341805</v>
      </c>
      <c r="L248" s="10">
        <v>40480.363483796296</v>
      </c>
      <c r="M248" t="b">
        <v>1</v>
      </c>
      <c r="N248">
        <v>223</v>
      </c>
      <c r="O248" t="b">
        <v>1</v>
      </c>
      <c r="P248" t="s">
        <v>8269</v>
      </c>
      <c r="Q248">
        <v>3.0546000000000002</v>
      </c>
      <c r="R248">
        <v>68.488789237668158</v>
      </c>
      <c r="S248" t="s">
        <v>8311</v>
      </c>
      <c r="T248" t="s">
        <v>8332</v>
      </c>
    </row>
    <row r="249" spans="1:20" x14ac:dyDescent="0.2">
      <c r="A249">
        <v>247</v>
      </c>
      <c r="B249" t="s">
        <v>248</v>
      </c>
      <c r="C249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v>40467.152083333334</v>
      </c>
      <c r="K249">
        <v>1284042614</v>
      </c>
      <c r="L249" s="10">
        <v>40430.604328703703</v>
      </c>
      <c r="M249" t="b">
        <v>1</v>
      </c>
      <c r="N249">
        <v>62</v>
      </c>
      <c r="O249" t="b">
        <v>1</v>
      </c>
      <c r="P249" t="s">
        <v>8269</v>
      </c>
      <c r="Q249">
        <v>1.341</v>
      </c>
      <c r="R249">
        <v>108.14516129032258</v>
      </c>
      <c r="S249" t="s">
        <v>8311</v>
      </c>
      <c r="T249" t="s">
        <v>8332</v>
      </c>
    </row>
    <row r="250" spans="1:20" x14ac:dyDescent="0.2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v>40915.774409722224</v>
      </c>
      <c r="K250">
        <v>1322073309</v>
      </c>
      <c r="L250" s="10">
        <v>40870.774409722224</v>
      </c>
      <c r="M250" t="b">
        <v>1</v>
      </c>
      <c r="N250">
        <v>146</v>
      </c>
      <c r="O250" t="b">
        <v>1</v>
      </c>
      <c r="P250" t="s">
        <v>8269</v>
      </c>
      <c r="Q250">
        <v>1.0133294117647058</v>
      </c>
      <c r="R250">
        <v>589.95205479452056</v>
      </c>
      <c r="S250" t="s">
        <v>8311</v>
      </c>
      <c r="T250" t="s">
        <v>8332</v>
      </c>
    </row>
    <row r="251" spans="1:20" x14ac:dyDescent="0.2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v>40412.736111111109</v>
      </c>
      <c r="K251">
        <v>1275603020</v>
      </c>
      <c r="L251" s="10">
        <v>40332.923842592594</v>
      </c>
      <c r="M251" t="b">
        <v>1</v>
      </c>
      <c r="N251">
        <v>235</v>
      </c>
      <c r="O251" t="b">
        <v>1</v>
      </c>
      <c r="P251" t="s">
        <v>8269</v>
      </c>
      <c r="Q251">
        <v>1.1292</v>
      </c>
      <c r="R251">
        <v>48.051063829787232</v>
      </c>
      <c r="S251" t="s">
        <v>8311</v>
      </c>
      <c r="T251" t="s">
        <v>8332</v>
      </c>
    </row>
    <row r="252" spans="1:20" x14ac:dyDescent="0.2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v>41431.565868055557</v>
      </c>
      <c r="K252">
        <v>1367933691</v>
      </c>
      <c r="L252" s="10">
        <v>41401.565868055557</v>
      </c>
      <c r="M252" t="b">
        <v>1</v>
      </c>
      <c r="N252">
        <v>437</v>
      </c>
      <c r="O252" t="b">
        <v>1</v>
      </c>
      <c r="P252" t="s">
        <v>8269</v>
      </c>
      <c r="Q252">
        <v>1.0558333333333334</v>
      </c>
      <c r="R252">
        <v>72.482837528604122</v>
      </c>
      <c r="S252" t="s">
        <v>8311</v>
      </c>
      <c r="T252" t="s">
        <v>8332</v>
      </c>
    </row>
    <row r="253" spans="1:20" x14ac:dyDescent="0.2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v>41045.791666666664</v>
      </c>
      <c r="K253">
        <v>1334429646</v>
      </c>
      <c r="L253" s="10">
        <v>41013.787569444445</v>
      </c>
      <c r="M253" t="b">
        <v>1</v>
      </c>
      <c r="N253">
        <v>77</v>
      </c>
      <c r="O253" t="b">
        <v>1</v>
      </c>
      <c r="P253" t="s">
        <v>8269</v>
      </c>
      <c r="Q253">
        <v>1.2557142857142858</v>
      </c>
      <c r="R253">
        <v>57.077922077922075</v>
      </c>
      <c r="S253" t="s">
        <v>8311</v>
      </c>
      <c r="T253" t="s">
        <v>8332</v>
      </c>
    </row>
    <row r="254" spans="1:20" x14ac:dyDescent="0.2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v>40330.165972222225</v>
      </c>
      <c r="K254">
        <v>1269878058</v>
      </c>
      <c r="L254" s="10">
        <v>40266.662708333337</v>
      </c>
      <c r="M254" t="b">
        <v>1</v>
      </c>
      <c r="N254">
        <v>108</v>
      </c>
      <c r="O254" t="b">
        <v>1</v>
      </c>
      <c r="P254" t="s">
        <v>8269</v>
      </c>
      <c r="Q254">
        <v>1.8455999999999999</v>
      </c>
      <c r="R254">
        <v>85.444444444444443</v>
      </c>
      <c r="S254" t="s">
        <v>8311</v>
      </c>
      <c r="T254" t="s">
        <v>8332</v>
      </c>
    </row>
    <row r="255" spans="1:20" x14ac:dyDescent="0.2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v>40954.650868055556</v>
      </c>
      <c r="K255">
        <v>1326728235</v>
      </c>
      <c r="L255" s="10">
        <v>40924.650868055556</v>
      </c>
      <c r="M255" t="b">
        <v>1</v>
      </c>
      <c r="N255">
        <v>7</v>
      </c>
      <c r="O255" t="b">
        <v>1</v>
      </c>
      <c r="P255" t="s">
        <v>8269</v>
      </c>
      <c r="Q255">
        <v>1.0073333333333334</v>
      </c>
      <c r="R255">
        <v>215.85714285714286</v>
      </c>
      <c r="S255" t="s">
        <v>8311</v>
      </c>
      <c r="T255" t="s">
        <v>8332</v>
      </c>
    </row>
    <row r="256" spans="1:20" x14ac:dyDescent="0.2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v>42294.083333333328</v>
      </c>
      <c r="K256">
        <v>1442443910</v>
      </c>
      <c r="L256" s="10">
        <v>42263.952662037031</v>
      </c>
      <c r="M256" t="b">
        <v>1</v>
      </c>
      <c r="N256">
        <v>314</v>
      </c>
      <c r="O256" t="b">
        <v>1</v>
      </c>
      <c r="P256" t="s">
        <v>8269</v>
      </c>
      <c r="Q256">
        <v>1.1694724999999999</v>
      </c>
      <c r="R256">
        <v>89.38643312101911</v>
      </c>
      <c r="S256" t="s">
        <v>8311</v>
      </c>
      <c r="T256" t="s">
        <v>8332</v>
      </c>
    </row>
    <row r="257" spans="1:20" x14ac:dyDescent="0.2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v>40618.48474537037</v>
      </c>
      <c r="K257">
        <v>1297687082</v>
      </c>
      <c r="L257" s="10">
        <v>40588.526412037041</v>
      </c>
      <c r="M257" t="b">
        <v>1</v>
      </c>
      <c r="N257">
        <v>188</v>
      </c>
      <c r="O257" t="b">
        <v>1</v>
      </c>
      <c r="P257" t="s">
        <v>8269</v>
      </c>
      <c r="Q257">
        <v>1.0673325</v>
      </c>
      <c r="R257">
        <v>45.418404255319146</v>
      </c>
      <c r="S257" t="s">
        <v>8311</v>
      </c>
      <c r="T257" t="s">
        <v>8332</v>
      </c>
    </row>
    <row r="258" spans="1:20" x14ac:dyDescent="0.2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v>41349.769293981481</v>
      </c>
      <c r="K258">
        <v>1360866467</v>
      </c>
      <c r="L258" s="10">
        <v>41319.769293981481</v>
      </c>
      <c r="M258" t="b">
        <v>1</v>
      </c>
      <c r="N258">
        <v>275</v>
      </c>
      <c r="O258" t="b">
        <v>1</v>
      </c>
      <c r="P258" t="s">
        <v>8269</v>
      </c>
      <c r="Q258">
        <v>1.391</v>
      </c>
      <c r="R258">
        <v>65.756363636363631</v>
      </c>
      <c r="S258" t="s">
        <v>8311</v>
      </c>
      <c r="T258" t="s">
        <v>8332</v>
      </c>
    </row>
    <row r="259" spans="1:20" x14ac:dyDescent="0.2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v>42509.626875000002</v>
      </c>
      <c r="K259">
        <v>1461078162</v>
      </c>
      <c r="L259" s="10">
        <v>42479.626875000002</v>
      </c>
      <c r="M259" t="b">
        <v>1</v>
      </c>
      <c r="N259">
        <v>560</v>
      </c>
      <c r="O259" t="b">
        <v>1</v>
      </c>
      <c r="P259" t="s">
        <v>8269</v>
      </c>
      <c r="Q259">
        <v>1.0672648571428571</v>
      </c>
      <c r="R259">
        <v>66.70405357142856</v>
      </c>
      <c r="S259" t="s">
        <v>8311</v>
      </c>
      <c r="T259" t="s">
        <v>8332</v>
      </c>
    </row>
    <row r="260" spans="1:20" x14ac:dyDescent="0.2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v>40712.051689814813</v>
      </c>
      <c r="K260">
        <v>1305767666</v>
      </c>
      <c r="L260" s="10">
        <v>40682.051689814813</v>
      </c>
      <c r="M260" t="b">
        <v>1</v>
      </c>
      <c r="N260">
        <v>688</v>
      </c>
      <c r="O260" t="b">
        <v>1</v>
      </c>
      <c r="P260" t="s">
        <v>8269</v>
      </c>
      <c r="Q260">
        <v>1.9114</v>
      </c>
      <c r="R260">
        <v>83.345930232558146</v>
      </c>
      <c r="S260" t="s">
        <v>8311</v>
      </c>
      <c r="T260" t="s">
        <v>8332</v>
      </c>
    </row>
    <row r="261" spans="1:20" x14ac:dyDescent="0.2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v>42102.738067129627</v>
      </c>
      <c r="K261">
        <v>1425922969</v>
      </c>
      <c r="L261" s="10">
        <v>42072.738067129627</v>
      </c>
      <c r="M261" t="b">
        <v>1</v>
      </c>
      <c r="N261">
        <v>942</v>
      </c>
      <c r="O261" t="b">
        <v>1</v>
      </c>
      <c r="P261" t="s">
        <v>8269</v>
      </c>
      <c r="Q261">
        <v>1.3193789333333332</v>
      </c>
      <c r="R261">
        <v>105.04609341825902</v>
      </c>
      <c r="S261" t="s">
        <v>8311</v>
      </c>
      <c r="T261" t="s">
        <v>8332</v>
      </c>
    </row>
    <row r="262" spans="1:20" x14ac:dyDescent="0.2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v>40376.415972222225</v>
      </c>
      <c r="K262">
        <v>1275415679</v>
      </c>
      <c r="L262" s="10">
        <v>40330.755543981482</v>
      </c>
      <c r="M262" t="b">
        <v>1</v>
      </c>
      <c r="N262">
        <v>88</v>
      </c>
      <c r="O262" t="b">
        <v>1</v>
      </c>
      <c r="P262" t="s">
        <v>8269</v>
      </c>
      <c r="Q262">
        <v>1.0640000000000001</v>
      </c>
      <c r="R262">
        <v>120.90909090909091</v>
      </c>
      <c r="S262" t="s">
        <v>8311</v>
      </c>
      <c r="T262" t="s">
        <v>8332</v>
      </c>
    </row>
    <row r="263" spans="1:20" x14ac:dyDescent="0.2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v>41067.621527777781</v>
      </c>
      <c r="K263">
        <v>1334783704</v>
      </c>
      <c r="L263" s="10">
        <v>41017.885462962964</v>
      </c>
      <c r="M263" t="b">
        <v>1</v>
      </c>
      <c r="N263">
        <v>220</v>
      </c>
      <c r="O263" t="b">
        <v>1</v>
      </c>
      <c r="P263" t="s">
        <v>8269</v>
      </c>
      <c r="Q263">
        <v>1.0740000000000001</v>
      </c>
      <c r="R263">
        <v>97.63636363636364</v>
      </c>
      <c r="S263" t="s">
        <v>8311</v>
      </c>
      <c r="T263" t="s">
        <v>8332</v>
      </c>
    </row>
    <row r="264" spans="1:20" x14ac:dyDescent="0.2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v>40600.24800925926</v>
      </c>
      <c r="K264">
        <v>1294811828</v>
      </c>
      <c r="L264" s="10">
        <v>40555.24800925926</v>
      </c>
      <c r="M264" t="b">
        <v>1</v>
      </c>
      <c r="N264">
        <v>145</v>
      </c>
      <c r="O264" t="b">
        <v>1</v>
      </c>
      <c r="P264" t="s">
        <v>8269</v>
      </c>
      <c r="Q264">
        <v>2.4</v>
      </c>
      <c r="R264">
        <v>41.379310344827587</v>
      </c>
      <c r="S264" t="s">
        <v>8311</v>
      </c>
      <c r="T264" t="s">
        <v>8332</v>
      </c>
    </row>
    <row r="265" spans="1:20" x14ac:dyDescent="0.2">
      <c r="A265">
        <v>263</v>
      </c>
      <c r="B265" t="s">
        <v>264</v>
      </c>
      <c r="C265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v>41179.954791666663</v>
      </c>
      <c r="K265">
        <v>1346194494</v>
      </c>
      <c r="L265" s="10">
        <v>41149.954791666663</v>
      </c>
      <c r="M265" t="b">
        <v>1</v>
      </c>
      <c r="N265">
        <v>963</v>
      </c>
      <c r="O265" t="b">
        <v>1</v>
      </c>
      <c r="P265" t="s">
        <v>8269</v>
      </c>
      <c r="Q265">
        <v>1.1808107999999999</v>
      </c>
      <c r="R265">
        <v>30.654485981308412</v>
      </c>
      <c r="S265" t="s">
        <v>8311</v>
      </c>
      <c r="T265" t="s">
        <v>8332</v>
      </c>
    </row>
    <row r="266" spans="1:20" x14ac:dyDescent="0.2">
      <c r="A266">
        <v>264</v>
      </c>
      <c r="B266" t="s">
        <v>265</v>
      </c>
      <c r="C266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v>41040.620312500003</v>
      </c>
      <c r="K266">
        <v>1334155995</v>
      </c>
      <c r="L266" s="10">
        <v>41010.620312500003</v>
      </c>
      <c r="M266" t="b">
        <v>1</v>
      </c>
      <c r="N266">
        <v>91</v>
      </c>
      <c r="O266" t="b">
        <v>1</v>
      </c>
      <c r="P266" t="s">
        <v>8269</v>
      </c>
      <c r="Q266">
        <v>1.1819999999999999</v>
      </c>
      <c r="R266">
        <v>64.945054945054949</v>
      </c>
      <c r="S266" t="s">
        <v>8311</v>
      </c>
      <c r="T266" t="s">
        <v>8332</v>
      </c>
    </row>
    <row r="267" spans="1:20" x14ac:dyDescent="0.2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v>40308.844444444447</v>
      </c>
      <c r="K267">
        <v>1269928430</v>
      </c>
      <c r="L267" s="10">
        <v>40267.245717592588</v>
      </c>
      <c r="M267" t="b">
        <v>1</v>
      </c>
      <c r="N267">
        <v>58</v>
      </c>
      <c r="O267" t="b">
        <v>1</v>
      </c>
      <c r="P267" t="s">
        <v>8269</v>
      </c>
      <c r="Q267">
        <v>1.111</v>
      </c>
      <c r="R267">
        <v>95.775862068965523</v>
      </c>
      <c r="S267" t="s">
        <v>8311</v>
      </c>
      <c r="T267" t="s">
        <v>8332</v>
      </c>
    </row>
    <row r="268" spans="1:20" x14ac:dyDescent="0.2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v>40291.160416666666</v>
      </c>
      <c r="K268">
        <v>1264565507</v>
      </c>
      <c r="L268" s="10">
        <v>40205.174849537041</v>
      </c>
      <c r="M268" t="b">
        <v>1</v>
      </c>
      <c r="N268">
        <v>36</v>
      </c>
      <c r="O268" t="b">
        <v>1</v>
      </c>
      <c r="P268" t="s">
        <v>8269</v>
      </c>
      <c r="Q268">
        <v>1.4550000000000001</v>
      </c>
      <c r="R268">
        <v>40.416666666666664</v>
      </c>
      <c r="S268" t="s">
        <v>8311</v>
      </c>
      <c r="T268" t="s">
        <v>8332</v>
      </c>
    </row>
    <row r="269" spans="1:20" x14ac:dyDescent="0.2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v>41815.452534722222</v>
      </c>
      <c r="K269">
        <v>1401101499</v>
      </c>
      <c r="L269" s="10">
        <v>41785.452534722222</v>
      </c>
      <c r="M269" t="b">
        <v>1</v>
      </c>
      <c r="N269">
        <v>165</v>
      </c>
      <c r="O269" t="b">
        <v>1</v>
      </c>
      <c r="P269" t="s">
        <v>8269</v>
      </c>
      <c r="Q269">
        <v>1.3162883248730965</v>
      </c>
      <c r="R269">
        <v>78.578424242424248</v>
      </c>
      <c r="S269" t="s">
        <v>8311</v>
      </c>
      <c r="T269" t="s">
        <v>8332</v>
      </c>
    </row>
    <row r="270" spans="1:20" x14ac:dyDescent="0.2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v>40854.194189814814</v>
      </c>
      <c r="K270">
        <v>1316749178</v>
      </c>
      <c r="L270" s="10">
        <v>40809.15252314815</v>
      </c>
      <c r="M270" t="b">
        <v>1</v>
      </c>
      <c r="N270">
        <v>111</v>
      </c>
      <c r="O270" t="b">
        <v>1</v>
      </c>
      <c r="P270" t="s">
        <v>8269</v>
      </c>
      <c r="Q270">
        <v>1.1140000000000001</v>
      </c>
      <c r="R270">
        <v>50.18018018018018</v>
      </c>
      <c r="S270" t="s">
        <v>8311</v>
      </c>
      <c r="T270" t="s">
        <v>8332</v>
      </c>
    </row>
    <row r="271" spans="1:20" x14ac:dyDescent="0.2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v>42788.197013888886</v>
      </c>
      <c r="K271">
        <v>1485146622</v>
      </c>
      <c r="L271" s="10">
        <v>42758.197013888886</v>
      </c>
      <c r="M271" t="b">
        <v>1</v>
      </c>
      <c r="N271">
        <v>1596</v>
      </c>
      <c r="O271" t="b">
        <v>1</v>
      </c>
      <c r="P271" t="s">
        <v>8269</v>
      </c>
      <c r="Q271">
        <v>1.4723377</v>
      </c>
      <c r="R271">
        <v>92.251735588972423</v>
      </c>
      <c r="S271" t="s">
        <v>8311</v>
      </c>
      <c r="T271" t="s">
        <v>8332</v>
      </c>
    </row>
    <row r="272" spans="1:20" x14ac:dyDescent="0.2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v>40688.166666666664</v>
      </c>
      <c r="K272">
        <v>1301950070</v>
      </c>
      <c r="L272" s="10">
        <v>40637.866550925923</v>
      </c>
      <c r="M272" t="b">
        <v>1</v>
      </c>
      <c r="N272">
        <v>61</v>
      </c>
      <c r="O272" t="b">
        <v>1</v>
      </c>
      <c r="P272" t="s">
        <v>8269</v>
      </c>
      <c r="Q272">
        <v>1.5260869565217392</v>
      </c>
      <c r="R272">
        <v>57.540983606557376</v>
      </c>
      <c r="S272" t="s">
        <v>8311</v>
      </c>
      <c r="T272" t="s">
        <v>8332</v>
      </c>
    </row>
    <row r="273" spans="1:20" x14ac:dyDescent="0.2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v>41641.333333333336</v>
      </c>
      <c r="K273">
        <v>1386123861</v>
      </c>
      <c r="L273" s="10">
        <v>41612.10024305556</v>
      </c>
      <c r="M273" t="b">
        <v>1</v>
      </c>
      <c r="N273">
        <v>287</v>
      </c>
      <c r="O273" t="b">
        <v>1</v>
      </c>
      <c r="P273" t="s">
        <v>8269</v>
      </c>
      <c r="Q273">
        <v>1.0468</v>
      </c>
      <c r="R273">
        <v>109.42160278745645</v>
      </c>
      <c r="S273" t="s">
        <v>8311</v>
      </c>
      <c r="T273" t="s">
        <v>8332</v>
      </c>
    </row>
    <row r="274" spans="1:20" x14ac:dyDescent="0.2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v>40296.78402777778</v>
      </c>
      <c r="K274">
        <v>1267220191</v>
      </c>
      <c r="L274" s="10">
        <v>40235.900358796294</v>
      </c>
      <c r="M274" t="b">
        <v>1</v>
      </c>
      <c r="N274">
        <v>65</v>
      </c>
      <c r="O274" t="b">
        <v>1</v>
      </c>
      <c r="P274" t="s">
        <v>8269</v>
      </c>
      <c r="Q274">
        <v>1.7743366666666667</v>
      </c>
      <c r="R274">
        <v>81.892461538461546</v>
      </c>
      <c r="S274" t="s">
        <v>8311</v>
      </c>
      <c r="T274" t="s">
        <v>8332</v>
      </c>
    </row>
    <row r="275" spans="1:20" x14ac:dyDescent="0.2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v>40727.498449074075</v>
      </c>
      <c r="K275">
        <v>1307102266</v>
      </c>
      <c r="L275" s="10">
        <v>40697.498449074075</v>
      </c>
      <c r="M275" t="b">
        <v>1</v>
      </c>
      <c r="N275">
        <v>118</v>
      </c>
      <c r="O275" t="b">
        <v>1</v>
      </c>
      <c r="P275" t="s">
        <v>8269</v>
      </c>
      <c r="Q275">
        <v>1.077758</v>
      </c>
      <c r="R275">
        <v>45.667711864406776</v>
      </c>
      <c r="S275" t="s">
        <v>8311</v>
      </c>
      <c r="T275" t="s">
        <v>8332</v>
      </c>
    </row>
    <row r="276" spans="1:20" x14ac:dyDescent="0.2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v>41004.290972222225</v>
      </c>
      <c r="K276">
        <v>1330638829</v>
      </c>
      <c r="L276" s="10">
        <v>40969.912372685183</v>
      </c>
      <c r="M276" t="b">
        <v>1</v>
      </c>
      <c r="N276">
        <v>113</v>
      </c>
      <c r="O276" t="b">
        <v>1</v>
      </c>
      <c r="P276" t="s">
        <v>8269</v>
      </c>
      <c r="Q276">
        <v>1.56</v>
      </c>
      <c r="R276">
        <v>55.221238938053098</v>
      </c>
      <c r="S276" t="s">
        <v>8311</v>
      </c>
      <c r="T276" t="s">
        <v>8332</v>
      </c>
    </row>
    <row r="277" spans="1:20" x14ac:dyDescent="0.2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v>41223.073680555557</v>
      </c>
      <c r="K277">
        <v>1349916366</v>
      </c>
      <c r="L277" s="10">
        <v>41193.032013888893</v>
      </c>
      <c r="M277" t="b">
        <v>1</v>
      </c>
      <c r="N277">
        <v>332</v>
      </c>
      <c r="O277" t="b">
        <v>1</v>
      </c>
      <c r="P277" t="s">
        <v>8269</v>
      </c>
      <c r="Q277">
        <v>1.08395</v>
      </c>
      <c r="R277">
        <v>65.298192771084331</v>
      </c>
      <c r="S277" t="s">
        <v>8311</v>
      </c>
      <c r="T277" t="s">
        <v>8332</v>
      </c>
    </row>
    <row r="278" spans="1:20" x14ac:dyDescent="0.2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v>41027.040208333332</v>
      </c>
      <c r="K278">
        <v>1330394274</v>
      </c>
      <c r="L278" s="10">
        <v>40967.081874999996</v>
      </c>
      <c r="M278" t="b">
        <v>1</v>
      </c>
      <c r="N278">
        <v>62</v>
      </c>
      <c r="O278" t="b">
        <v>1</v>
      </c>
      <c r="P278" t="s">
        <v>8269</v>
      </c>
      <c r="Q278">
        <v>1.476</v>
      </c>
      <c r="R278">
        <v>95.225806451612897</v>
      </c>
      <c r="S278" t="s">
        <v>8311</v>
      </c>
      <c r="T278" t="s">
        <v>8332</v>
      </c>
    </row>
    <row r="279" spans="1:20" x14ac:dyDescent="0.2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v>42147.891423611116</v>
      </c>
      <c r="K279">
        <v>1429824219</v>
      </c>
      <c r="L279" s="10">
        <v>42117.891423611116</v>
      </c>
      <c r="M279" t="b">
        <v>1</v>
      </c>
      <c r="N279">
        <v>951</v>
      </c>
      <c r="O279" t="b">
        <v>1</v>
      </c>
      <c r="P279" t="s">
        <v>8269</v>
      </c>
      <c r="Q279">
        <v>1.1038153846153846</v>
      </c>
      <c r="R279">
        <v>75.444794952681391</v>
      </c>
      <c r="S279" t="s">
        <v>8311</v>
      </c>
      <c r="T279" t="s">
        <v>8332</v>
      </c>
    </row>
    <row r="280" spans="1:20" x14ac:dyDescent="0.2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v>41194.040960648148</v>
      </c>
      <c r="K280">
        <v>1347411539</v>
      </c>
      <c r="L280" s="10">
        <v>41164.040960648148</v>
      </c>
      <c r="M280" t="b">
        <v>1</v>
      </c>
      <c r="N280">
        <v>415</v>
      </c>
      <c r="O280" t="b">
        <v>1</v>
      </c>
      <c r="P280" t="s">
        <v>8269</v>
      </c>
      <c r="Q280">
        <v>1.5034814814814814</v>
      </c>
      <c r="R280">
        <v>97.816867469879512</v>
      </c>
      <c r="S280" t="s">
        <v>8311</v>
      </c>
      <c r="T280" t="s">
        <v>8332</v>
      </c>
    </row>
    <row r="281" spans="1:20" x14ac:dyDescent="0.2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v>42793.084027777775</v>
      </c>
      <c r="K281">
        <v>1485237096</v>
      </c>
      <c r="L281" s="10">
        <v>42759.244166666671</v>
      </c>
      <c r="M281" t="b">
        <v>1</v>
      </c>
      <c r="N281">
        <v>305</v>
      </c>
      <c r="O281" t="b">
        <v>1</v>
      </c>
      <c r="P281" t="s">
        <v>8269</v>
      </c>
      <c r="Q281">
        <v>1.5731829411764706</v>
      </c>
      <c r="R281">
        <v>87.685606557377056</v>
      </c>
      <c r="S281" t="s">
        <v>8311</v>
      </c>
      <c r="T281" t="s">
        <v>8332</v>
      </c>
    </row>
    <row r="282" spans="1:20" x14ac:dyDescent="0.2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v>41789.590682870366</v>
      </c>
      <c r="K282">
        <v>1397571035</v>
      </c>
      <c r="L282" s="10">
        <v>41744.590682870366</v>
      </c>
      <c r="M282" t="b">
        <v>1</v>
      </c>
      <c r="N282">
        <v>2139</v>
      </c>
      <c r="O282" t="b">
        <v>1</v>
      </c>
      <c r="P282" t="s">
        <v>8269</v>
      </c>
      <c r="Q282">
        <v>1.5614399999999999</v>
      </c>
      <c r="R282">
        <v>54.748948106591868</v>
      </c>
      <c r="S282" t="s">
        <v>8311</v>
      </c>
      <c r="T282" t="s">
        <v>8332</v>
      </c>
    </row>
    <row r="283" spans="1:20" x14ac:dyDescent="0.2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v>40035.80972222222</v>
      </c>
      <c r="K283">
        <v>1242532513</v>
      </c>
      <c r="L283" s="10">
        <v>39950.163344907407</v>
      </c>
      <c r="M283" t="b">
        <v>1</v>
      </c>
      <c r="N283">
        <v>79</v>
      </c>
      <c r="O283" t="b">
        <v>1</v>
      </c>
      <c r="P283" t="s">
        <v>8269</v>
      </c>
      <c r="Q283">
        <v>1.2058763636363636</v>
      </c>
      <c r="R283">
        <v>83.953417721518989</v>
      </c>
      <c r="S283" t="s">
        <v>8311</v>
      </c>
      <c r="T283" t="s">
        <v>8332</v>
      </c>
    </row>
    <row r="284" spans="1:20" x14ac:dyDescent="0.2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v>40231.916666666664</v>
      </c>
      <c r="K284">
        <v>1263679492</v>
      </c>
      <c r="L284" s="10">
        <v>40194.920046296298</v>
      </c>
      <c r="M284" t="b">
        <v>1</v>
      </c>
      <c r="N284">
        <v>179</v>
      </c>
      <c r="O284" t="b">
        <v>1</v>
      </c>
      <c r="P284" t="s">
        <v>8269</v>
      </c>
      <c r="Q284">
        <v>1.0118888888888888</v>
      </c>
      <c r="R284">
        <v>254.38547486033519</v>
      </c>
      <c r="S284" t="s">
        <v>8311</v>
      </c>
      <c r="T284" t="s">
        <v>8332</v>
      </c>
    </row>
    <row r="285" spans="1:20" x14ac:dyDescent="0.2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v>40695.207638888889</v>
      </c>
      <c r="K285">
        <v>1305219744</v>
      </c>
      <c r="L285" s="10">
        <v>40675.71</v>
      </c>
      <c r="M285" t="b">
        <v>1</v>
      </c>
      <c r="N285">
        <v>202</v>
      </c>
      <c r="O285" t="b">
        <v>1</v>
      </c>
      <c r="P285" t="s">
        <v>8269</v>
      </c>
      <c r="Q285">
        <v>1.142725</v>
      </c>
      <c r="R285">
        <v>101.8269801980198</v>
      </c>
      <c r="S285" t="s">
        <v>8311</v>
      </c>
      <c r="T285" t="s">
        <v>8332</v>
      </c>
    </row>
    <row r="286" spans="1:20" x14ac:dyDescent="0.2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v>40929.738194444442</v>
      </c>
      <c r="K286">
        <v>1325007780</v>
      </c>
      <c r="L286" s="10">
        <v>40904.738194444442</v>
      </c>
      <c r="M286" t="b">
        <v>1</v>
      </c>
      <c r="N286">
        <v>760</v>
      </c>
      <c r="O286" t="b">
        <v>1</v>
      </c>
      <c r="P286" t="s">
        <v>8269</v>
      </c>
      <c r="Q286">
        <v>1.0462615</v>
      </c>
      <c r="R286">
        <v>55.066394736842106</v>
      </c>
      <c r="S286" t="s">
        <v>8311</v>
      </c>
      <c r="T286" t="s">
        <v>8332</v>
      </c>
    </row>
    <row r="287" spans="1:20" x14ac:dyDescent="0.2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v>41536.756111111114</v>
      </c>
      <c r="K287">
        <v>1377022128</v>
      </c>
      <c r="L287" s="10">
        <v>41506.756111111114</v>
      </c>
      <c r="M287" t="b">
        <v>1</v>
      </c>
      <c r="N287">
        <v>563</v>
      </c>
      <c r="O287" t="b">
        <v>1</v>
      </c>
      <c r="P287" t="s">
        <v>8269</v>
      </c>
      <c r="Q287">
        <v>2.2882507142857142</v>
      </c>
      <c r="R287">
        <v>56.901438721136763</v>
      </c>
      <c r="S287" t="s">
        <v>8311</v>
      </c>
      <c r="T287" t="s">
        <v>8332</v>
      </c>
    </row>
    <row r="288" spans="1:20" x14ac:dyDescent="0.2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v>41358.774583333332</v>
      </c>
      <c r="K288">
        <v>1360352124</v>
      </c>
      <c r="L288" s="10">
        <v>41313.816249999996</v>
      </c>
      <c r="M288" t="b">
        <v>1</v>
      </c>
      <c r="N288">
        <v>135</v>
      </c>
      <c r="O288" t="b">
        <v>1</v>
      </c>
      <c r="P288" t="s">
        <v>8269</v>
      </c>
      <c r="Q288">
        <v>1.0915333333333332</v>
      </c>
      <c r="R288">
        <v>121.28148148148148</v>
      </c>
      <c r="S288" t="s">
        <v>8311</v>
      </c>
      <c r="T288" t="s">
        <v>8332</v>
      </c>
    </row>
    <row r="289" spans="1:20" x14ac:dyDescent="0.2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v>41215.166666666664</v>
      </c>
      <c r="K289">
        <v>1349160018</v>
      </c>
      <c r="L289" s="10">
        <v>41184.277986111112</v>
      </c>
      <c r="M289" t="b">
        <v>1</v>
      </c>
      <c r="N289">
        <v>290</v>
      </c>
      <c r="O289" t="b">
        <v>1</v>
      </c>
      <c r="P289" t="s">
        <v>8269</v>
      </c>
      <c r="Q289">
        <v>1.7629999999999999</v>
      </c>
      <c r="R289">
        <v>91.189655172413794</v>
      </c>
      <c r="S289" t="s">
        <v>8311</v>
      </c>
      <c r="T289" t="s">
        <v>8332</v>
      </c>
    </row>
    <row r="290" spans="1:20" x14ac:dyDescent="0.2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v>41086.168900462959</v>
      </c>
      <c r="K290">
        <v>1337659393</v>
      </c>
      <c r="L290" s="10">
        <v>41051.168900462959</v>
      </c>
      <c r="M290" t="b">
        <v>1</v>
      </c>
      <c r="N290">
        <v>447</v>
      </c>
      <c r="O290" t="b">
        <v>1</v>
      </c>
      <c r="P290" t="s">
        <v>8269</v>
      </c>
      <c r="Q290">
        <v>1.0321061999999999</v>
      </c>
      <c r="R290">
        <v>115.44812080536913</v>
      </c>
      <c r="S290" t="s">
        <v>8311</v>
      </c>
      <c r="T290" t="s">
        <v>8332</v>
      </c>
    </row>
    <row r="291" spans="1:20" x14ac:dyDescent="0.2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v>41580.456412037034</v>
      </c>
      <c r="K291">
        <v>1380797834</v>
      </c>
      <c r="L291" s="10">
        <v>41550.456412037034</v>
      </c>
      <c r="M291" t="b">
        <v>1</v>
      </c>
      <c r="N291">
        <v>232</v>
      </c>
      <c r="O291" t="b">
        <v>1</v>
      </c>
      <c r="P291" t="s">
        <v>8269</v>
      </c>
      <c r="Q291">
        <v>1.0482</v>
      </c>
      <c r="R291">
        <v>67.771551724137936</v>
      </c>
      <c r="S291" t="s">
        <v>8311</v>
      </c>
      <c r="T291" t="s">
        <v>8332</v>
      </c>
    </row>
    <row r="292" spans="1:20" x14ac:dyDescent="0.2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v>40576.332638888889</v>
      </c>
      <c r="K292">
        <v>1292316697</v>
      </c>
      <c r="L292" s="10">
        <v>40526.36917824074</v>
      </c>
      <c r="M292" t="b">
        <v>1</v>
      </c>
      <c r="N292">
        <v>168</v>
      </c>
      <c r="O292" t="b">
        <v>1</v>
      </c>
      <c r="P292" t="s">
        <v>8269</v>
      </c>
      <c r="Q292">
        <v>1.0668444444444445</v>
      </c>
      <c r="R292">
        <v>28.576190476190476</v>
      </c>
      <c r="S292" t="s">
        <v>8311</v>
      </c>
      <c r="T292" t="s">
        <v>8332</v>
      </c>
    </row>
    <row r="293" spans="1:20" x14ac:dyDescent="0.2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v>41395.000694444447</v>
      </c>
      <c r="K293">
        <v>1365791246</v>
      </c>
      <c r="L293" s="10">
        <v>41376.769050925926</v>
      </c>
      <c r="M293" t="b">
        <v>1</v>
      </c>
      <c r="N293">
        <v>128</v>
      </c>
      <c r="O293" t="b">
        <v>1</v>
      </c>
      <c r="P293" t="s">
        <v>8269</v>
      </c>
      <c r="Q293">
        <v>1.2001999999999999</v>
      </c>
      <c r="R293">
        <v>46.8828125</v>
      </c>
      <c r="S293" t="s">
        <v>8311</v>
      </c>
      <c r="T293" t="s">
        <v>8332</v>
      </c>
    </row>
    <row r="294" spans="1:20" x14ac:dyDescent="0.2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v>40845.165972222225</v>
      </c>
      <c r="K294">
        <v>1317064599</v>
      </c>
      <c r="L294" s="10">
        <v>40812.803229166668</v>
      </c>
      <c r="M294" t="b">
        <v>1</v>
      </c>
      <c r="N294">
        <v>493</v>
      </c>
      <c r="O294" t="b">
        <v>1</v>
      </c>
      <c r="P294" t="s">
        <v>8269</v>
      </c>
      <c r="Q294">
        <v>1.0150693333333334</v>
      </c>
      <c r="R294">
        <v>154.42231237322514</v>
      </c>
      <c r="S294" t="s">
        <v>8311</v>
      </c>
      <c r="T294" t="s">
        <v>8332</v>
      </c>
    </row>
    <row r="295" spans="1:20" x14ac:dyDescent="0.2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v>41749.667986111112</v>
      </c>
      <c r="K295">
        <v>1395417714</v>
      </c>
      <c r="L295" s="10">
        <v>41719.667986111112</v>
      </c>
      <c r="M295" t="b">
        <v>1</v>
      </c>
      <c r="N295">
        <v>131</v>
      </c>
      <c r="O295" t="b">
        <v>1</v>
      </c>
      <c r="P295" t="s">
        <v>8269</v>
      </c>
      <c r="Q295">
        <v>1.0138461538461538</v>
      </c>
      <c r="R295">
        <v>201.22137404580153</v>
      </c>
      <c r="S295" t="s">
        <v>8311</v>
      </c>
      <c r="T295" t="s">
        <v>8332</v>
      </c>
    </row>
    <row r="296" spans="1:20" x14ac:dyDescent="0.2">
      <c r="A296">
        <v>294</v>
      </c>
      <c r="B296" t="s">
        <v>295</v>
      </c>
      <c r="C296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v>40378.666666666664</v>
      </c>
      <c r="K296">
        <v>1276480894</v>
      </c>
      <c r="L296" s="10">
        <v>40343.084421296298</v>
      </c>
      <c r="M296" t="b">
        <v>1</v>
      </c>
      <c r="N296">
        <v>50</v>
      </c>
      <c r="O296" t="b">
        <v>1</v>
      </c>
      <c r="P296" t="s">
        <v>8269</v>
      </c>
      <c r="Q296">
        <v>1</v>
      </c>
      <c r="R296">
        <v>100</v>
      </c>
      <c r="S296" t="s">
        <v>8311</v>
      </c>
      <c r="T296" t="s">
        <v>8332</v>
      </c>
    </row>
    <row r="297" spans="1:20" x14ac:dyDescent="0.2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v>41579</v>
      </c>
      <c r="K297">
        <v>1378080409</v>
      </c>
      <c r="L297" s="10">
        <v>41519.004733796297</v>
      </c>
      <c r="M297" t="b">
        <v>1</v>
      </c>
      <c r="N297">
        <v>665</v>
      </c>
      <c r="O297" t="b">
        <v>1</v>
      </c>
      <c r="P297" t="s">
        <v>8269</v>
      </c>
      <c r="Q297">
        <v>1.3310911999999999</v>
      </c>
      <c r="R297">
        <v>100.08204511278196</v>
      </c>
      <c r="S297" t="s">
        <v>8311</v>
      </c>
      <c r="T297" t="s">
        <v>8332</v>
      </c>
    </row>
    <row r="298" spans="1:20" x14ac:dyDescent="0.2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v>41159.475497685184</v>
      </c>
      <c r="K298">
        <v>1344857083</v>
      </c>
      <c r="L298" s="10">
        <v>41134.475497685184</v>
      </c>
      <c r="M298" t="b">
        <v>1</v>
      </c>
      <c r="N298">
        <v>129</v>
      </c>
      <c r="O298" t="b">
        <v>1</v>
      </c>
      <c r="P298" t="s">
        <v>8269</v>
      </c>
      <c r="Q298">
        <v>1.187262</v>
      </c>
      <c r="R298">
        <v>230.08953488372092</v>
      </c>
      <c r="S298" t="s">
        <v>8311</v>
      </c>
      <c r="T298" t="s">
        <v>8332</v>
      </c>
    </row>
    <row r="299" spans="1:20" x14ac:dyDescent="0.2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v>42125.165972222225</v>
      </c>
      <c r="K299">
        <v>1427390901</v>
      </c>
      <c r="L299" s="10">
        <v>42089.72802083334</v>
      </c>
      <c r="M299" t="b">
        <v>1</v>
      </c>
      <c r="N299">
        <v>142</v>
      </c>
      <c r="O299" t="b">
        <v>1</v>
      </c>
      <c r="P299" t="s">
        <v>8269</v>
      </c>
      <c r="Q299">
        <v>1.0064</v>
      </c>
      <c r="R299">
        <v>141.74647887323943</v>
      </c>
      <c r="S299" t="s">
        <v>8311</v>
      </c>
      <c r="T299" t="s">
        <v>8332</v>
      </c>
    </row>
    <row r="300" spans="1:20" x14ac:dyDescent="0.2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v>41768.875</v>
      </c>
      <c r="K300">
        <v>1394536048</v>
      </c>
      <c r="L300" s="10">
        <v>41709.463518518518</v>
      </c>
      <c r="M300" t="b">
        <v>1</v>
      </c>
      <c r="N300">
        <v>2436</v>
      </c>
      <c r="O300" t="b">
        <v>1</v>
      </c>
      <c r="P300" t="s">
        <v>8269</v>
      </c>
      <c r="Q300">
        <v>1.089324126984127</v>
      </c>
      <c r="R300">
        <v>56.344351395730705</v>
      </c>
      <c r="S300" t="s">
        <v>8311</v>
      </c>
      <c r="T300" t="s">
        <v>8332</v>
      </c>
    </row>
    <row r="301" spans="1:20" x14ac:dyDescent="0.2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v>40499.266898148147</v>
      </c>
      <c r="K301">
        <v>1287379460</v>
      </c>
      <c r="L301" s="10">
        <v>40469.225231481483</v>
      </c>
      <c r="M301" t="b">
        <v>1</v>
      </c>
      <c r="N301">
        <v>244</v>
      </c>
      <c r="O301" t="b">
        <v>1</v>
      </c>
      <c r="P301" t="s">
        <v>8269</v>
      </c>
      <c r="Q301">
        <v>1.789525</v>
      </c>
      <c r="R301">
        <v>73.341188524590166</v>
      </c>
      <c r="S301" t="s">
        <v>8311</v>
      </c>
      <c r="T301" t="s">
        <v>8332</v>
      </c>
    </row>
    <row r="302" spans="1:20" x14ac:dyDescent="0.2">
      <c r="A302">
        <v>300</v>
      </c>
      <c r="B302" t="s">
        <v>301</v>
      </c>
      <c r="C30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v>40657.959930555553</v>
      </c>
      <c r="K302">
        <v>1301007738</v>
      </c>
      <c r="L302" s="10">
        <v>40626.959930555553</v>
      </c>
      <c r="M302" t="b">
        <v>1</v>
      </c>
      <c r="N302">
        <v>298</v>
      </c>
      <c r="O302" t="b">
        <v>1</v>
      </c>
      <c r="P302" t="s">
        <v>8269</v>
      </c>
      <c r="Q302">
        <v>1.0172264</v>
      </c>
      <c r="R302">
        <v>85.337785234899329</v>
      </c>
      <c r="S302" t="s">
        <v>8311</v>
      </c>
      <c r="T302" t="s">
        <v>8332</v>
      </c>
    </row>
    <row r="303" spans="1:20" x14ac:dyDescent="0.2">
      <c r="A303">
        <v>301</v>
      </c>
      <c r="B303" t="s">
        <v>302</v>
      </c>
      <c r="C30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v>41352.696006944447</v>
      </c>
      <c r="K303">
        <v>1360258935</v>
      </c>
      <c r="L303" s="10">
        <v>41312.737673611111</v>
      </c>
      <c r="M303" t="b">
        <v>1</v>
      </c>
      <c r="N303">
        <v>251</v>
      </c>
      <c r="O303" t="b">
        <v>1</v>
      </c>
      <c r="P303" t="s">
        <v>8269</v>
      </c>
      <c r="Q303">
        <v>1.1873499999999999</v>
      </c>
      <c r="R303">
        <v>61.496215139442228</v>
      </c>
      <c r="S303" t="s">
        <v>8311</v>
      </c>
      <c r="T303" t="s">
        <v>8332</v>
      </c>
    </row>
    <row r="304" spans="1:20" x14ac:dyDescent="0.2">
      <c r="A304">
        <v>302</v>
      </c>
      <c r="B304" t="s">
        <v>303</v>
      </c>
      <c r="C304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v>40963.856921296298</v>
      </c>
      <c r="K304">
        <v>1327523638</v>
      </c>
      <c r="L304" s="10">
        <v>40933.856921296298</v>
      </c>
      <c r="M304" t="b">
        <v>1</v>
      </c>
      <c r="N304">
        <v>108</v>
      </c>
      <c r="O304" t="b">
        <v>1</v>
      </c>
      <c r="P304" t="s">
        <v>8269</v>
      </c>
      <c r="Q304">
        <v>1.0045999999999999</v>
      </c>
      <c r="R304">
        <v>93.018518518518519</v>
      </c>
      <c r="S304" t="s">
        <v>8311</v>
      </c>
      <c r="T304" t="s">
        <v>8332</v>
      </c>
    </row>
    <row r="305" spans="1:20" x14ac:dyDescent="0.2">
      <c r="A305">
        <v>303</v>
      </c>
      <c r="B305" t="s">
        <v>304</v>
      </c>
      <c r="C305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v>41062.071134259262</v>
      </c>
      <c r="K305">
        <v>1336009346</v>
      </c>
      <c r="L305" s="10">
        <v>41032.071134259262</v>
      </c>
      <c r="M305" t="b">
        <v>1</v>
      </c>
      <c r="N305">
        <v>82</v>
      </c>
      <c r="O305" t="b">
        <v>1</v>
      </c>
      <c r="P305" t="s">
        <v>8269</v>
      </c>
      <c r="Q305">
        <v>1.3746666666666667</v>
      </c>
      <c r="R305">
        <v>50.292682926829265</v>
      </c>
      <c r="S305" t="s">
        <v>8311</v>
      </c>
      <c r="T305" t="s">
        <v>8332</v>
      </c>
    </row>
    <row r="306" spans="1:20" x14ac:dyDescent="0.2">
      <c r="A306">
        <v>304</v>
      </c>
      <c r="B306" t="s">
        <v>305</v>
      </c>
      <c r="C306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v>41153.083333333336</v>
      </c>
      <c r="K306">
        <v>1343096197</v>
      </c>
      <c r="L306" s="10">
        <v>41114.094872685186</v>
      </c>
      <c r="M306" t="b">
        <v>1</v>
      </c>
      <c r="N306">
        <v>74</v>
      </c>
      <c r="O306" t="b">
        <v>1</v>
      </c>
      <c r="P306" t="s">
        <v>8269</v>
      </c>
      <c r="Q306">
        <v>2.3164705882352941</v>
      </c>
      <c r="R306">
        <v>106.43243243243244</v>
      </c>
      <c r="S306" t="s">
        <v>8311</v>
      </c>
      <c r="T306" t="s">
        <v>8332</v>
      </c>
    </row>
    <row r="307" spans="1:20" x14ac:dyDescent="0.2">
      <c r="A307">
        <v>305</v>
      </c>
      <c r="B307" t="s">
        <v>306</v>
      </c>
      <c r="C307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v>40978.630196759259</v>
      </c>
      <c r="K307">
        <v>1328800049</v>
      </c>
      <c r="L307" s="10">
        <v>40948.630196759259</v>
      </c>
      <c r="M307" t="b">
        <v>1</v>
      </c>
      <c r="N307">
        <v>189</v>
      </c>
      <c r="O307" t="b">
        <v>1</v>
      </c>
      <c r="P307" t="s">
        <v>8269</v>
      </c>
      <c r="Q307">
        <v>1.3033333333333332</v>
      </c>
      <c r="R307">
        <v>51.719576719576722</v>
      </c>
      <c r="S307" t="s">
        <v>8311</v>
      </c>
      <c r="T307" t="s">
        <v>8332</v>
      </c>
    </row>
    <row r="308" spans="1:20" x14ac:dyDescent="0.2">
      <c r="A308">
        <v>306</v>
      </c>
      <c r="B308" t="s">
        <v>307</v>
      </c>
      <c r="C308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v>41353.795520833337</v>
      </c>
      <c r="K308">
        <v>1362081933</v>
      </c>
      <c r="L308" s="10">
        <v>41333.837187500001</v>
      </c>
      <c r="M308" t="b">
        <v>1</v>
      </c>
      <c r="N308">
        <v>80</v>
      </c>
      <c r="O308" t="b">
        <v>1</v>
      </c>
      <c r="P308" t="s">
        <v>8269</v>
      </c>
      <c r="Q308">
        <v>2.9289999999999998</v>
      </c>
      <c r="R308">
        <v>36.612499999999997</v>
      </c>
      <c r="S308" t="s">
        <v>8311</v>
      </c>
      <c r="T308" t="s">
        <v>8332</v>
      </c>
    </row>
    <row r="309" spans="1:20" x14ac:dyDescent="0.2">
      <c r="A309">
        <v>307</v>
      </c>
      <c r="B309" t="s">
        <v>308</v>
      </c>
      <c r="C309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v>41312.944456018515</v>
      </c>
      <c r="K309">
        <v>1357684801</v>
      </c>
      <c r="L309" s="10">
        <v>41282.944456018515</v>
      </c>
      <c r="M309" t="b">
        <v>1</v>
      </c>
      <c r="N309">
        <v>576</v>
      </c>
      <c r="O309" t="b">
        <v>1</v>
      </c>
      <c r="P309" t="s">
        <v>8269</v>
      </c>
      <c r="Q309">
        <v>1.1131818181818183</v>
      </c>
      <c r="R309">
        <v>42.517361111111114</v>
      </c>
      <c r="S309" t="s">
        <v>8311</v>
      </c>
      <c r="T309" t="s">
        <v>8332</v>
      </c>
    </row>
    <row r="310" spans="1:20" x14ac:dyDescent="0.2">
      <c r="A310">
        <v>308</v>
      </c>
      <c r="B310" t="s">
        <v>309</v>
      </c>
      <c r="C310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v>40612.694560185184</v>
      </c>
      <c r="K310">
        <v>1295887210</v>
      </c>
      <c r="L310" s="10">
        <v>40567.694560185184</v>
      </c>
      <c r="M310" t="b">
        <v>1</v>
      </c>
      <c r="N310">
        <v>202</v>
      </c>
      <c r="O310" t="b">
        <v>1</v>
      </c>
      <c r="P310" t="s">
        <v>8269</v>
      </c>
      <c r="Q310">
        <v>1.0556666666666668</v>
      </c>
      <c r="R310">
        <v>62.712871287128714</v>
      </c>
      <c r="S310" t="s">
        <v>8311</v>
      </c>
      <c r="T310" t="s">
        <v>8332</v>
      </c>
    </row>
    <row r="311" spans="1:20" x14ac:dyDescent="0.2">
      <c r="A311">
        <v>309</v>
      </c>
      <c r="B311" t="s">
        <v>310</v>
      </c>
      <c r="C31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v>41155.751550925925</v>
      </c>
      <c r="K311">
        <v>1344880934</v>
      </c>
      <c r="L311" s="10">
        <v>41134.751550925925</v>
      </c>
      <c r="M311" t="b">
        <v>1</v>
      </c>
      <c r="N311">
        <v>238</v>
      </c>
      <c r="O311" t="b">
        <v>1</v>
      </c>
      <c r="P311" t="s">
        <v>8269</v>
      </c>
      <c r="Q311">
        <v>1.1894444444444445</v>
      </c>
      <c r="R311">
        <v>89.957983193277315</v>
      </c>
      <c r="S311" t="s">
        <v>8311</v>
      </c>
      <c r="T311" t="s">
        <v>8332</v>
      </c>
    </row>
    <row r="312" spans="1:20" x14ac:dyDescent="0.2">
      <c r="A312">
        <v>310</v>
      </c>
      <c r="B312" t="s">
        <v>311</v>
      </c>
      <c r="C31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v>40836.083333333336</v>
      </c>
      <c r="K312">
        <v>1317788623</v>
      </c>
      <c r="L312" s="10">
        <v>40821.183136574073</v>
      </c>
      <c r="M312" t="b">
        <v>1</v>
      </c>
      <c r="N312">
        <v>36</v>
      </c>
      <c r="O312" t="b">
        <v>1</v>
      </c>
      <c r="P312" t="s">
        <v>8269</v>
      </c>
      <c r="Q312">
        <v>1.04129</v>
      </c>
      <c r="R312">
        <v>28.924722222222222</v>
      </c>
      <c r="S312" t="s">
        <v>8311</v>
      </c>
      <c r="T312" t="s">
        <v>8332</v>
      </c>
    </row>
    <row r="313" spans="1:20" x14ac:dyDescent="0.2">
      <c r="A313">
        <v>311</v>
      </c>
      <c r="B313" t="s">
        <v>312</v>
      </c>
      <c r="C31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v>40909.332638888889</v>
      </c>
      <c r="K313">
        <v>1321852592</v>
      </c>
      <c r="L313" s="10">
        <v>40868.219814814816</v>
      </c>
      <c r="M313" t="b">
        <v>1</v>
      </c>
      <c r="N313">
        <v>150</v>
      </c>
      <c r="O313" t="b">
        <v>1</v>
      </c>
      <c r="P313" t="s">
        <v>8269</v>
      </c>
      <c r="Q313">
        <v>1.0410165</v>
      </c>
      <c r="R313">
        <v>138.8022</v>
      </c>
      <c r="S313" t="s">
        <v>8311</v>
      </c>
      <c r="T313" t="s">
        <v>8332</v>
      </c>
    </row>
    <row r="314" spans="1:20" x14ac:dyDescent="0.2">
      <c r="A314">
        <v>312</v>
      </c>
      <c r="B314" t="s">
        <v>313</v>
      </c>
      <c r="C314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v>41378.877685185187</v>
      </c>
      <c r="K314">
        <v>1363381432</v>
      </c>
      <c r="L314" s="10">
        <v>41348.877685185187</v>
      </c>
      <c r="M314" t="b">
        <v>1</v>
      </c>
      <c r="N314">
        <v>146</v>
      </c>
      <c r="O314" t="b">
        <v>1</v>
      </c>
      <c r="P314" t="s">
        <v>8269</v>
      </c>
      <c r="Q314">
        <v>1.1187499999999999</v>
      </c>
      <c r="R314">
        <v>61.301369863013697</v>
      </c>
      <c r="S314" t="s">
        <v>8311</v>
      </c>
      <c r="T314" t="s">
        <v>8332</v>
      </c>
    </row>
    <row r="315" spans="1:20" x14ac:dyDescent="0.2">
      <c r="A315">
        <v>313</v>
      </c>
      <c r="B315" t="s">
        <v>314</v>
      </c>
      <c r="C315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v>40401.665972222225</v>
      </c>
      <c r="K315">
        <v>1277702894</v>
      </c>
      <c r="L315" s="10">
        <v>40357.227939814817</v>
      </c>
      <c r="M315" t="b">
        <v>1</v>
      </c>
      <c r="N315">
        <v>222</v>
      </c>
      <c r="O315" t="b">
        <v>1</v>
      </c>
      <c r="P315" t="s">
        <v>8269</v>
      </c>
      <c r="Q315">
        <v>1.0473529411764706</v>
      </c>
      <c r="R315">
        <v>80.202702702702709</v>
      </c>
      <c r="S315" t="s">
        <v>8311</v>
      </c>
      <c r="T315" t="s">
        <v>8332</v>
      </c>
    </row>
    <row r="316" spans="1:20" x14ac:dyDescent="0.2">
      <c r="A316">
        <v>314</v>
      </c>
      <c r="B316" t="s">
        <v>315</v>
      </c>
      <c r="C316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v>41334.833194444444</v>
      </c>
      <c r="K316">
        <v>1359575988</v>
      </c>
      <c r="L316" s="10">
        <v>41304.833194444444</v>
      </c>
      <c r="M316" t="b">
        <v>1</v>
      </c>
      <c r="N316">
        <v>120</v>
      </c>
      <c r="O316" t="b">
        <v>1</v>
      </c>
      <c r="P316" t="s">
        <v>8269</v>
      </c>
      <c r="Q316">
        <v>3.8515000000000001</v>
      </c>
      <c r="R316">
        <v>32.095833333333331</v>
      </c>
      <c r="S316" t="s">
        <v>8311</v>
      </c>
      <c r="T316" t="s">
        <v>8332</v>
      </c>
    </row>
    <row r="317" spans="1:20" x14ac:dyDescent="0.2">
      <c r="A317">
        <v>315</v>
      </c>
      <c r="B317" t="s">
        <v>316</v>
      </c>
      <c r="C317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v>41143.77238425926</v>
      </c>
      <c r="K317">
        <v>1343068334</v>
      </c>
      <c r="L317" s="10">
        <v>41113.77238425926</v>
      </c>
      <c r="M317" t="b">
        <v>1</v>
      </c>
      <c r="N317">
        <v>126</v>
      </c>
      <c r="O317" t="b">
        <v>1</v>
      </c>
      <c r="P317" t="s">
        <v>8269</v>
      </c>
      <c r="Q317">
        <v>1.01248</v>
      </c>
      <c r="R317">
        <v>200.88888888888889</v>
      </c>
      <c r="S317" t="s">
        <v>8311</v>
      </c>
      <c r="T317" t="s">
        <v>8332</v>
      </c>
    </row>
    <row r="318" spans="1:20" x14ac:dyDescent="0.2">
      <c r="A318">
        <v>316</v>
      </c>
      <c r="B318" t="s">
        <v>317</v>
      </c>
      <c r="C318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v>41984.207638888889</v>
      </c>
      <c r="K318">
        <v>1415398197</v>
      </c>
      <c r="L318" s="10">
        <v>41950.923576388886</v>
      </c>
      <c r="M318" t="b">
        <v>1</v>
      </c>
      <c r="N318">
        <v>158</v>
      </c>
      <c r="O318" t="b">
        <v>1</v>
      </c>
      <c r="P318" t="s">
        <v>8269</v>
      </c>
      <c r="Q318">
        <v>1.1377333333333333</v>
      </c>
      <c r="R318">
        <v>108.01265822784811</v>
      </c>
      <c r="S318" t="s">
        <v>8311</v>
      </c>
      <c r="T318" t="s">
        <v>8332</v>
      </c>
    </row>
    <row r="319" spans="1:20" x14ac:dyDescent="0.2">
      <c r="A319">
        <v>317</v>
      </c>
      <c r="B319" t="s">
        <v>318</v>
      </c>
      <c r="C319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v>41619.676886574074</v>
      </c>
      <c r="K319">
        <v>1384186483</v>
      </c>
      <c r="L319" s="10">
        <v>41589.676886574074</v>
      </c>
      <c r="M319" t="b">
        <v>1</v>
      </c>
      <c r="N319">
        <v>316</v>
      </c>
      <c r="O319" t="b">
        <v>1</v>
      </c>
      <c r="P319" t="s">
        <v>8269</v>
      </c>
      <c r="Q319">
        <v>1.0080333333333333</v>
      </c>
      <c r="R319">
        <v>95.699367088607602</v>
      </c>
      <c r="S319" t="s">
        <v>8311</v>
      </c>
      <c r="T319" t="s">
        <v>8332</v>
      </c>
    </row>
    <row r="320" spans="1:20" x14ac:dyDescent="0.2">
      <c r="A320">
        <v>318</v>
      </c>
      <c r="B320" t="s">
        <v>319</v>
      </c>
      <c r="C320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v>41359.997118055559</v>
      </c>
      <c r="K320">
        <v>1361753751</v>
      </c>
      <c r="L320" s="10">
        <v>41330.038784722223</v>
      </c>
      <c r="M320" t="b">
        <v>1</v>
      </c>
      <c r="N320">
        <v>284</v>
      </c>
      <c r="O320" t="b">
        <v>1</v>
      </c>
      <c r="P320" t="s">
        <v>8269</v>
      </c>
      <c r="Q320">
        <v>2.8332000000000002</v>
      </c>
      <c r="R320">
        <v>49.880281690140848</v>
      </c>
      <c r="S320" t="s">
        <v>8311</v>
      </c>
      <c r="T320" t="s">
        <v>8332</v>
      </c>
    </row>
    <row r="321" spans="1:20" x14ac:dyDescent="0.2">
      <c r="A321">
        <v>319</v>
      </c>
      <c r="B321" t="s">
        <v>320</v>
      </c>
      <c r="C32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v>40211.332638888889</v>
      </c>
      <c r="K321">
        <v>1257538029</v>
      </c>
      <c r="L321" s="10">
        <v>40123.83829861111</v>
      </c>
      <c r="M321" t="b">
        <v>1</v>
      </c>
      <c r="N321">
        <v>51</v>
      </c>
      <c r="O321" t="b">
        <v>1</v>
      </c>
      <c r="P321" t="s">
        <v>8269</v>
      </c>
      <c r="Q321">
        <v>1.1268</v>
      </c>
      <c r="R321">
        <v>110.47058823529412</v>
      </c>
      <c r="S321" t="s">
        <v>8311</v>
      </c>
      <c r="T321" t="s">
        <v>8332</v>
      </c>
    </row>
    <row r="322" spans="1:20" x14ac:dyDescent="0.2">
      <c r="A322">
        <v>320</v>
      </c>
      <c r="B322" t="s">
        <v>321</v>
      </c>
      <c r="C32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v>42360.958333333328</v>
      </c>
      <c r="K322">
        <v>1448284433</v>
      </c>
      <c r="L322" s="10">
        <v>42331.551307870366</v>
      </c>
      <c r="M322" t="b">
        <v>1</v>
      </c>
      <c r="N322">
        <v>158</v>
      </c>
      <c r="O322" t="b">
        <v>1</v>
      </c>
      <c r="P322" t="s">
        <v>8269</v>
      </c>
      <c r="Q322">
        <v>1.0658000000000001</v>
      </c>
      <c r="R322">
        <v>134.91139240506328</v>
      </c>
      <c r="S322" t="s">
        <v>8311</v>
      </c>
      <c r="T322" t="s">
        <v>8332</v>
      </c>
    </row>
    <row r="323" spans="1:20" x14ac:dyDescent="0.2">
      <c r="A323">
        <v>321</v>
      </c>
      <c r="B323" t="s">
        <v>322</v>
      </c>
      <c r="C32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v>42682.488263888896</v>
      </c>
      <c r="K323">
        <v>1475577786</v>
      </c>
      <c r="L323" s="10">
        <v>42647.446597222224</v>
      </c>
      <c r="M323" t="b">
        <v>1</v>
      </c>
      <c r="N323">
        <v>337</v>
      </c>
      <c r="O323" t="b">
        <v>1</v>
      </c>
      <c r="P323" t="s">
        <v>8269</v>
      </c>
      <c r="Q323">
        <v>1.0266285714285714</v>
      </c>
      <c r="R323">
        <v>106.62314540059347</v>
      </c>
      <c r="S323" t="s">
        <v>8311</v>
      </c>
      <c r="T323" t="s">
        <v>8332</v>
      </c>
    </row>
    <row r="324" spans="1:20" x14ac:dyDescent="0.2">
      <c r="A324">
        <v>322</v>
      </c>
      <c r="B324" t="s">
        <v>323</v>
      </c>
      <c r="C324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v>42503.57</v>
      </c>
      <c r="K324">
        <v>1460554848</v>
      </c>
      <c r="L324" s="10">
        <v>42473.57</v>
      </c>
      <c r="M324" t="b">
        <v>1</v>
      </c>
      <c r="N324">
        <v>186</v>
      </c>
      <c r="O324" t="b">
        <v>1</v>
      </c>
      <c r="P324" t="s">
        <v>8269</v>
      </c>
      <c r="Q324">
        <v>1.0791200000000001</v>
      </c>
      <c r="R324">
        <v>145.04301075268816</v>
      </c>
      <c r="S324" t="s">
        <v>8311</v>
      </c>
      <c r="T324" t="s">
        <v>8332</v>
      </c>
    </row>
    <row r="325" spans="1:20" x14ac:dyDescent="0.2">
      <c r="A325">
        <v>323</v>
      </c>
      <c r="B325" t="s">
        <v>324</v>
      </c>
      <c r="C325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v>42725.332638888889</v>
      </c>
      <c r="K325">
        <v>1479886966</v>
      </c>
      <c r="L325" s="10">
        <v>42697.32136574074</v>
      </c>
      <c r="M325" t="b">
        <v>1</v>
      </c>
      <c r="N325">
        <v>58</v>
      </c>
      <c r="O325" t="b">
        <v>1</v>
      </c>
      <c r="P325" t="s">
        <v>8269</v>
      </c>
      <c r="Q325">
        <v>1.2307407407407407</v>
      </c>
      <c r="R325">
        <v>114.58620689655173</v>
      </c>
      <c r="S325" t="s">
        <v>8311</v>
      </c>
      <c r="T325" t="s">
        <v>8332</v>
      </c>
    </row>
    <row r="326" spans="1:20" x14ac:dyDescent="0.2">
      <c r="A326">
        <v>324</v>
      </c>
      <c r="B326" t="s">
        <v>325</v>
      </c>
      <c r="C326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v>42217.626250000001</v>
      </c>
      <c r="K326">
        <v>1435590108</v>
      </c>
      <c r="L326" s="10">
        <v>42184.626250000001</v>
      </c>
      <c r="M326" t="b">
        <v>1</v>
      </c>
      <c r="N326">
        <v>82</v>
      </c>
      <c r="O326" t="b">
        <v>1</v>
      </c>
      <c r="P326" t="s">
        <v>8269</v>
      </c>
      <c r="Q326">
        <v>1.016</v>
      </c>
      <c r="R326">
        <v>105.3170731707317</v>
      </c>
      <c r="S326" t="s">
        <v>8311</v>
      </c>
      <c r="T326" t="s">
        <v>8332</v>
      </c>
    </row>
    <row r="327" spans="1:20" x14ac:dyDescent="0.2">
      <c r="A327">
        <v>325</v>
      </c>
      <c r="B327" t="s">
        <v>326</v>
      </c>
      <c r="C327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v>42724.187881944439</v>
      </c>
      <c r="K327">
        <v>1479184233</v>
      </c>
      <c r="L327" s="10">
        <v>42689.187881944439</v>
      </c>
      <c r="M327" t="b">
        <v>1</v>
      </c>
      <c r="N327">
        <v>736</v>
      </c>
      <c r="O327" t="b">
        <v>1</v>
      </c>
      <c r="P327" t="s">
        <v>8269</v>
      </c>
      <c r="Q327">
        <v>1.04396</v>
      </c>
      <c r="R327">
        <v>70.921195652173907</v>
      </c>
      <c r="S327" t="s">
        <v>8311</v>
      </c>
      <c r="T327" t="s">
        <v>8332</v>
      </c>
    </row>
    <row r="328" spans="1:20" x14ac:dyDescent="0.2">
      <c r="A328">
        <v>326</v>
      </c>
      <c r="B328" t="s">
        <v>327</v>
      </c>
      <c r="C328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v>42808.956250000003</v>
      </c>
      <c r="K328">
        <v>1486625606</v>
      </c>
      <c r="L328" s="10">
        <v>42775.314884259264</v>
      </c>
      <c r="M328" t="b">
        <v>1</v>
      </c>
      <c r="N328">
        <v>1151</v>
      </c>
      <c r="O328" t="b">
        <v>1</v>
      </c>
      <c r="P328" t="s">
        <v>8269</v>
      </c>
      <c r="Q328">
        <v>1.1292973333333334</v>
      </c>
      <c r="R328">
        <v>147.17167680278018</v>
      </c>
      <c r="S328" t="s">
        <v>8311</v>
      </c>
      <c r="T328" t="s">
        <v>8332</v>
      </c>
    </row>
    <row r="329" spans="1:20" x14ac:dyDescent="0.2">
      <c r="A329">
        <v>327</v>
      </c>
      <c r="B329" t="s">
        <v>328</v>
      </c>
      <c r="C329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v>42085.333333333328</v>
      </c>
      <c r="K329">
        <v>1424669929</v>
      </c>
      <c r="L329" s="10">
        <v>42058.235289351855</v>
      </c>
      <c r="M329" t="b">
        <v>1</v>
      </c>
      <c r="N329">
        <v>34</v>
      </c>
      <c r="O329" t="b">
        <v>1</v>
      </c>
      <c r="P329" t="s">
        <v>8269</v>
      </c>
      <c r="Q329">
        <v>1.3640000000000001</v>
      </c>
      <c r="R329">
        <v>160.47058823529412</v>
      </c>
      <c r="S329" t="s">
        <v>8311</v>
      </c>
      <c r="T329" t="s">
        <v>8332</v>
      </c>
    </row>
    <row r="330" spans="1:20" x14ac:dyDescent="0.2">
      <c r="A330">
        <v>328</v>
      </c>
      <c r="B330" t="s">
        <v>329</v>
      </c>
      <c r="C330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v>42309.166666666672</v>
      </c>
      <c r="K330">
        <v>1443739388</v>
      </c>
      <c r="L330" s="10">
        <v>42278.946620370371</v>
      </c>
      <c r="M330" t="b">
        <v>1</v>
      </c>
      <c r="N330">
        <v>498</v>
      </c>
      <c r="O330" t="b">
        <v>1</v>
      </c>
      <c r="P330" t="s">
        <v>8269</v>
      </c>
      <c r="Q330">
        <v>1.036144</v>
      </c>
      <c r="R330">
        <v>156.04578313253012</v>
      </c>
      <c r="S330" t="s">
        <v>8311</v>
      </c>
      <c r="T330" t="s">
        <v>8332</v>
      </c>
    </row>
    <row r="331" spans="1:20" x14ac:dyDescent="0.2">
      <c r="A331">
        <v>329</v>
      </c>
      <c r="B331" t="s">
        <v>330</v>
      </c>
      <c r="C33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v>42315.166666666672</v>
      </c>
      <c r="K331">
        <v>1444821127</v>
      </c>
      <c r="L331" s="10">
        <v>42291.46674768519</v>
      </c>
      <c r="M331" t="b">
        <v>1</v>
      </c>
      <c r="N331">
        <v>167</v>
      </c>
      <c r="O331" t="b">
        <v>1</v>
      </c>
      <c r="P331" t="s">
        <v>8269</v>
      </c>
      <c r="Q331">
        <v>1.0549999999999999</v>
      </c>
      <c r="R331">
        <v>63.17365269461078</v>
      </c>
      <c r="S331" t="s">
        <v>8311</v>
      </c>
      <c r="T331" t="s">
        <v>8332</v>
      </c>
    </row>
    <row r="332" spans="1:20" x14ac:dyDescent="0.2">
      <c r="A332">
        <v>330</v>
      </c>
      <c r="B332" t="s">
        <v>331</v>
      </c>
      <c r="C33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v>41411.165972222225</v>
      </c>
      <c r="K332">
        <v>1366028563</v>
      </c>
      <c r="L332" s="10">
        <v>41379.515775462962</v>
      </c>
      <c r="M332" t="b">
        <v>1</v>
      </c>
      <c r="N332">
        <v>340</v>
      </c>
      <c r="O332" t="b">
        <v>1</v>
      </c>
      <c r="P332" t="s">
        <v>8269</v>
      </c>
      <c r="Q332">
        <v>1.0182857142857142</v>
      </c>
      <c r="R332">
        <v>104.82352941176471</v>
      </c>
      <c r="S332" t="s">
        <v>8311</v>
      </c>
      <c r="T332" t="s">
        <v>8332</v>
      </c>
    </row>
    <row r="333" spans="1:20" x14ac:dyDescent="0.2">
      <c r="A333">
        <v>331</v>
      </c>
      <c r="B333" t="s">
        <v>332</v>
      </c>
      <c r="C33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v>42538.581412037034</v>
      </c>
      <c r="K333">
        <v>1463493434</v>
      </c>
      <c r="L333" s="10">
        <v>42507.581412037034</v>
      </c>
      <c r="M333" t="b">
        <v>1</v>
      </c>
      <c r="N333">
        <v>438</v>
      </c>
      <c r="O333" t="b">
        <v>1</v>
      </c>
      <c r="P333" t="s">
        <v>8269</v>
      </c>
      <c r="Q333">
        <v>1.0660499999999999</v>
      </c>
      <c r="R333">
        <v>97.356164383561648</v>
      </c>
      <c r="S333" t="s">
        <v>8311</v>
      </c>
      <c r="T333" t="s">
        <v>8332</v>
      </c>
    </row>
    <row r="334" spans="1:20" x14ac:dyDescent="0.2">
      <c r="A334">
        <v>332</v>
      </c>
      <c r="B334" t="s">
        <v>333</v>
      </c>
      <c r="C334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v>42305.333333333328</v>
      </c>
      <c r="K334">
        <v>1442420377</v>
      </c>
      <c r="L334" s="10">
        <v>42263.680289351847</v>
      </c>
      <c r="M334" t="b">
        <v>1</v>
      </c>
      <c r="N334">
        <v>555</v>
      </c>
      <c r="O334" t="b">
        <v>1</v>
      </c>
      <c r="P334" t="s">
        <v>8269</v>
      </c>
      <c r="Q334">
        <v>1.13015</v>
      </c>
      <c r="R334">
        <v>203.63063063063063</v>
      </c>
      <c r="S334" t="s">
        <v>8311</v>
      </c>
      <c r="T334" t="s">
        <v>8332</v>
      </c>
    </row>
    <row r="335" spans="1:20" x14ac:dyDescent="0.2">
      <c r="A335">
        <v>333</v>
      </c>
      <c r="B335" t="s">
        <v>334</v>
      </c>
      <c r="C335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v>42467.59480324074</v>
      </c>
      <c r="K335">
        <v>1457450191</v>
      </c>
      <c r="L335" s="10">
        <v>42437.636469907404</v>
      </c>
      <c r="M335" t="b">
        <v>1</v>
      </c>
      <c r="N335">
        <v>266</v>
      </c>
      <c r="O335" t="b">
        <v>1</v>
      </c>
      <c r="P335" t="s">
        <v>8269</v>
      </c>
      <c r="Q335">
        <v>1.252275</v>
      </c>
      <c r="R335">
        <v>188.31203007518798</v>
      </c>
      <c r="S335" t="s">
        <v>8311</v>
      </c>
      <c r="T335" t="s">
        <v>8332</v>
      </c>
    </row>
    <row r="336" spans="1:20" x14ac:dyDescent="0.2">
      <c r="A336">
        <v>334</v>
      </c>
      <c r="B336" t="s">
        <v>335</v>
      </c>
      <c r="C336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v>42139.791666666672</v>
      </c>
      <c r="K336">
        <v>1428423757</v>
      </c>
      <c r="L336" s="10">
        <v>42101.682372685187</v>
      </c>
      <c r="M336" t="b">
        <v>1</v>
      </c>
      <c r="N336">
        <v>69</v>
      </c>
      <c r="O336" t="b">
        <v>1</v>
      </c>
      <c r="P336" t="s">
        <v>8269</v>
      </c>
      <c r="Q336">
        <v>1.0119</v>
      </c>
      <c r="R336">
        <v>146.65217391304347</v>
      </c>
      <c r="S336" t="s">
        <v>8311</v>
      </c>
      <c r="T336" t="s">
        <v>8332</v>
      </c>
    </row>
    <row r="337" spans="1:20" x14ac:dyDescent="0.2">
      <c r="A337">
        <v>335</v>
      </c>
      <c r="B337" t="s">
        <v>336</v>
      </c>
      <c r="C337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v>42132.916666666672</v>
      </c>
      <c r="K337">
        <v>1428428515</v>
      </c>
      <c r="L337" s="10">
        <v>42101.737442129626</v>
      </c>
      <c r="M337" t="b">
        <v>1</v>
      </c>
      <c r="N337">
        <v>80</v>
      </c>
      <c r="O337" t="b">
        <v>1</v>
      </c>
      <c r="P337" t="s">
        <v>8269</v>
      </c>
      <c r="Q337">
        <v>1.0276470588235294</v>
      </c>
      <c r="R337">
        <v>109.1875</v>
      </c>
      <c r="S337" t="s">
        <v>8311</v>
      </c>
      <c r="T337" t="s">
        <v>8332</v>
      </c>
    </row>
    <row r="338" spans="1:20" x14ac:dyDescent="0.2">
      <c r="A338">
        <v>336</v>
      </c>
      <c r="B338" t="s">
        <v>337</v>
      </c>
      <c r="C338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v>42321.637939814813</v>
      </c>
      <c r="K338">
        <v>1444832318</v>
      </c>
      <c r="L338" s="10">
        <v>42291.596273148149</v>
      </c>
      <c r="M338" t="b">
        <v>1</v>
      </c>
      <c r="N338">
        <v>493</v>
      </c>
      <c r="O338" t="b">
        <v>1</v>
      </c>
      <c r="P338" t="s">
        <v>8269</v>
      </c>
      <c r="Q338">
        <v>1.1683911999999999</v>
      </c>
      <c r="R338">
        <v>59.249046653144013</v>
      </c>
      <c r="S338" t="s">
        <v>8311</v>
      </c>
      <c r="T338" t="s">
        <v>8332</v>
      </c>
    </row>
    <row r="339" spans="1:20" x14ac:dyDescent="0.2">
      <c r="A339">
        <v>337</v>
      </c>
      <c r="B339" t="s">
        <v>338</v>
      </c>
      <c r="C339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v>42077.086898148147</v>
      </c>
      <c r="K339">
        <v>1423710308</v>
      </c>
      <c r="L339" s="10">
        <v>42047.128564814819</v>
      </c>
      <c r="M339" t="b">
        <v>1</v>
      </c>
      <c r="N339">
        <v>31</v>
      </c>
      <c r="O339" t="b">
        <v>1</v>
      </c>
      <c r="P339" t="s">
        <v>8269</v>
      </c>
      <c r="Q339">
        <v>1.0116833333333335</v>
      </c>
      <c r="R339">
        <v>97.904838709677421</v>
      </c>
      <c r="S339" t="s">
        <v>8311</v>
      </c>
      <c r="T339" t="s">
        <v>8332</v>
      </c>
    </row>
    <row r="340" spans="1:20" x14ac:dyDescent="0.2">
      <c r="A340">
        <v>338</v>
      </c>
      <c r="B340" t="s">
        <v>339</v>
      </c>
      <c r="C340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v>42616.041666666672</v>
      </c>
      <c r="K340">
        <v>1468001290</v>
      </c>
      <c r="L340" s="10">
        <v>42559.755671296298</v>
      </c>
      <c r="M340" t="b">
        <v>1</v>
      </c>
      <c r="N340">
        <v>236</v>
      </c>
      <c r="O340" t="b">
        <v>1</v>
      </c>
      <c r="P340" t="s">
        <v>8269</v>
      </c>
      <c r="Q340">
        <v>1.1013360000000001</v>
      </c>
      <c r="R340">
        <v>70.000169491525426</v>
      </c>
      <c r="S340" t="s">
        <v>8311</v>
      </c>
      <c r="T340" t="s">
        <v>8332</v>
      </c>
    </row>
    <row r="341" spans="1:20" x14ac:dyDescent="0.2">
      <c r="A341">
        <v>339</v>
      </c>
      <c r="B341" t="s">
        <v>340</v>
      </c>
      <c r="C34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v>42123.760046296295</v>
      </c>
      <c r="K341">
        <v>1427739268</v>
      </c>
      <c r="L341" s="10">
        <v>42093.760046296295</v>
      </c>
      <c r="M341" t="b">
        <v>1</v>
      </c>
      <c r="N341">
        <v>89</v>
      </c>
      <c r="O341" t="b">
        <v>1</v>
      </c>
      <c r="P341" t="s">
        <v>8269</v>
      </c>
      <c r="Q341">
        <v>1.0808333333333333</v>
      </c>
      <c r="R341">
        <v>72.865168539325836</v>
      </c>
      <c r="S341" t="s">
        <v>8311</v>
      </c>
      <c r="T341" t="s">
        <v>8332</v>
      </c>
    </row>
    <row r="342" spans="1:20" x14ac:dyDescent="0.2">
      <c r="A342">
        <v>340</v>
      </c>
      <c r="B342" t="s">
        <v>341</v>
      </c>
      <c r="C34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v>42802.875</v>
      </c>
      <c r="K342">
        <v>1486397007</v>
      </c>
      <c r="L342" s="10">
        <v>42772.669062500005</v>
      </c>
      <c r="M342" t="b">
        <v>1</v>
      </c>
      <c r="N342">
        <v>299</v>
      </c>
      <c r="O342" t="b">
        <v>1</v>
      </c>
      <c r="P342" t="s">
        <v>8269</v>
      </c>
      <c r="Q342">
        <v>1.2502285714285715</v>
      </c>
      <c r="R342">
        <v>146.34782608695653</v>
      </c>
      <c r="S342" t="s">
        <v>8311</v>
      </c>
      <c r="T342" t="s">
        <v>8332</v>
      </c>
    </row>
    <row r="343" spans="1:20" x14ac:dyDescent="0.2">
      <c r="A343">
        <v>341</v>
      </c>
      <c r="B343" t="s">
        <v>342</v>
      </c>
      <c r="C34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v>41913.165972222225</v>
      </c>
      <c r="K343">
        <v>1410555998</v>
      </c>
      <c r="L343" s="10">
        <v>41894.879606481481</v>
      </c>
      <c r="M343" t="b">
        <v>1</v>
      </c>
      <c r="N343">
        <v>55</v>
      </c>
      <c r="O343" t="b">
        <v>1</v>
      </c>
      <c r="P343" t="s">
        <v>8269</v>
      </c>
      <c r="Q343">
        <v>1.0671428571428572</v>
      </c>
      <c r="R343">
        <v>67.909090909090907</v>
      </c>
      <c r="S343" t="s">
        <v>8311</v>
      </c>
      <c r="T343" t="s">
        <v>8332</v>
      </c>
    </row>
    <row r="344" spans="1:20" x14ac:dyDescent="0.2">
      <c r="A344">
        <v>342</v>
      </c>
      <c r="B344" t="s">
        <v>343</v>
      </c>
      <c r="C344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v>42489.780844907407</v>
      </c>
      <c r="K344">
        <v>1459363465</v>
      </c>
      <c r="L344" s="10">
        <v>42459.780844907407</v>
      </c>
      <c r="M344" t="b">
        <v>1</v>
      </c>
      <c r="N344">
        <v>325</v>
      </c>
      <c r="O344" t="b">
        <v>1</v>
      </c>
      <c r="P344" t="s">
        <v>8269</v>
      </c>
      <c r="Q344">
        <v>1.0036639999999999</v>
      </c>
      <c r="R344">
        <v>169.85083076923075</v>
      </c>
      <c r="S344" t="s">
        <v>8311</v>
      </c>
      <c r="T344" t="s">
        <v>8332</v>
      </c>
    </row>
    <row r="345" spans="1:20" x14ac:dyDescent="0.2">
      <c r="A345">
        <v>343</v>
      </c>
      <c r="B345" t="s">
        <v>344</v>
      </c>
      <c r="C345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v>41957.125</v>
      </c>
      <c r="K345">
        <v>1413308545</v>
      </c>
      <c r="L345" s="10">
        <v>41926.73778935185</v>
      </c>
      <c r="M345" t="b">
        <v>1</v>
      </c>
      <c r="N345">
        <v>524</v>
      </c>
      <c r="O345" t="b">
        <v>1</v>
      </c>
      <c r="P345" t="s">
        <v>8269</v>
      </c>
      <c r="Q345">
        <v>1.0202863333333334</v>
      </c>
      <c r="R345">
        <v>58.413339694656486</v>
      </c>
      <c r="S345" t="s">
        <v>8311</v>
      </c>
      <c r="T345" t="s">
        <v>8332</v>
      </c>
    </row>
    <row r="346" spans="1:20" x14ac:dyDescent="0.2">
      <c r="A346">
        <v>344</v>
      </c>
      <c r="B346" t="s">
        <v>345</v>
      </c>
      <c r="C346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v>42156.097222222219</v>
      </c>
      <c r="K346">
        <v>1429312694</v>
      </c>
      <c r="L346" s="10">
        <v>42111.970995370371</v>
      </c>
      <c r="M346" t="b">
        <v>1</v>
      </c>
      <c r="N346">
        <v>285</v>
      </c>
      <c r="O346" t="b">
        <v>1</v>
      </c>
      <c r="P346" t="s">
        <v>8269</v>
      </c>
      <c r="Q346">
        <v>1.0208358208955224</v>
      </c>
      <c r="R346">
        <v>119.99298245614035</v>
      </c>
      <c r="S346" t="s">
        <v>8311</v>
      </c>
      <c r="T346" t="s">
        <v>8332</v>
      </c>
    </row>
    <row r="347" spans="1:20" x14ac:dyDescent="0.2">
      <c r="A347">
        <v>345</v>
      </c>
      <c r="B347" t="s">
        <v>346</v>
      </c>
      <c r="C347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v>42144.944328703699</v>
      </c>
      <c r="K347">
        <v>1429569590</v>
      </c>
      <c r="L347" s="10">
        <v>42114.944328703699</v>
      </c>
      <c r="M347" t="b">
        <v>1</v>
      </c>
      <c r="N347">
        <v>179</v>
      </c>
      <c r="O347" t="b">
        <v>1</v>
      </c>
      <c r="P347" t="s">
        <v>8269</v>
      </c>
      <c r="Q347">
        <v>1.2327586206896552</v>
      </c>
      <c r="R347">
        <v>99.860335195530723</v>
      </c>
      <c r="S347" t="s">
        <v>8311</v>
      </c>
      <c r="T347" t="s">
        <v>8332</v>
      </c>
    </row>
    <row r="348" spans="1:20" x14ac:dyDescent="0.2">
      <c r="A348">
        <v>346</v>
      </c>
      <c r="B348" t="s">
        <v>347</v>
      </c>
      <c r="C348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v>42291.500243055561</v>
      </c>
      <c r="K348">
        <v>1442232021</v>
      </c>
      <c r="L348" s="10">
        <v>42261.500243055561</v>
      </c>
      <c r="M348" t="b">
        <v>1</v>
      </c>
      <c r="N348">
        <v>188</v>
      </c>
      <c r="O348" t="b">
        <v>1</v>
      </c>
      <c r="P348" t="s">
        <v>8269</v>
      </c>
      <c r="Q348">
        <v>1.7028880000000002</v>
      </c>
      <c r="R348">
        <v>90.579148936170213</v>
      </c>
      <c r="S348" t="s">
        <v>8311</v>
      </c>
      <c r="T348" t="s">
        <v>8332</v>
      </c>
    </row>
    <row r="349" spans="1:20" x14ac:dyDescent="0.2">
      <c r="A349">
        <v>347</v>
      </c>
      <c r="B349" t="s">
        <v>348</v>
      </c>
      <c r="C349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v>42322.537141203706</v>
      </c>
      <c r="K349">
        <v>1444910009</v>
      </c>
      <c r="L349" s="10">
        <v>42292.495474537034</v>
      </c>
      <c r="M349" t="b">
        <v>1</v>
      </c>
      <c r="N349">
        <v>379</v>
      </c>
      <c r="O349" t="b">
        <v>1</v>
      </c>
      <c r="P349" t="s">
        <v>8269</v>
      </c>
      <c r="Q349">
        <v>1.1159049999999999</v>
      </c>
      <c r="R349">
        <v>117.77361477572559</v>
      </c>
      <c r="S349" t="s">
        <v>8311</v>
      </c>
      <c r="T349" t="s">
        <v>8332</v>
      </c>
    </row>
    <row r="350" spans="1:20" x14ac:dyDescent="0.2">
      <c r="A350">
        <v>348</v>
      </c>
      <c r="B350" t="s">
        <v>349</v>
      </c>
      <c r="C350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v>42237.58699074074</v>
      </c>
      <c r="K350">
        <v>1437573916</v>
      </c>
      <c r="L350" s="10">
        <v>42207.58699074074</v>
      </c>
      <c r="M350" t="b">
        <v>1</v>
      </c>
      <c r="N350">
        <v>119</v>
      </c>
      <c r="O350" t="b">
        <v>1</v>
      </c>
      <c r="P350" t="s">
        <v>8269</v>
      </c>
      <c r="Q350">
        <v>1.03</v>
      </c>
      <c r="R350">
        <v>86.554621848739501</v>
      </c>
      <c r="S350" t="s">
        <v>8311</v>
      </c>
      <c r="T350" t="s">
        <v>8332</v>
      </c>
    </row>
    <row r="351" spans="1:20" x14ac:dyDescent="0.2">
      <c r="A351">
        <v>349</v>
      </c>
      <c r="B351" t="s">
        <v>350</v>
      </c>
      <c r="C35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v>42790.498935185184</v>
      </c>
      <c r="K351">
        <v>1485345508</v>
      </c>
      <c r="L351" s="10">
        <v>42760.498935185184</v>
      </c>
      <c r="M351" t="b">
        <v>1</v>
      </c>
      <c r="N351">
        <v>167</v>
      </c>
      <c r="O351" t="b">
        <v>1</v>
      </c>
      <c r="P351" t="s">
        <v>8269</v>
      </c>
      <c r="Q351">
        <v>1.0663570159857905</v>
      </c>
      <c r="R351">
        <v>71.899281437125751</v>
      </c>
      <c r="S351" t="s">
        <v>8311</v>
      </c>
      <c r="T351" t="s">
        <v>8332</v>
      </c>
    </row>
    <row r="352" spans="1:20" x14ac:dyDescent="0.2">
      <c r="A352">
        <v>350</v>
      </c>
      <c r="B352" t="s">
        <v>351</v>
      </c>
      <c r="C35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v>42624.165972222225</v>
      </c>
      <c r="K352">
        <v>1470274509</v>
      </c>
      <c r="L352" s="10">
        <v>42586.066076388888</v>
      </c>
      <c r="M352" t="b">
        <v>1</v>
      </c>
      <c r="N352">
        <v>221</v>
      </c>
      <c r="O352" t="b">
        <v>1</v>
      </c>
      <c r="P352" t="s">
        <v>8269</v>
      </c>
      <c r="Q352">
        <v>1.1476</v>
      </c>
      <c r="R352">
        <v>129.81900452488688</v>
      </c>
      <c r="S352" t="s">
        <v>8311</v>
      </c>
      <c r="T352" t="s">
        <v>8332</v>
      </c>
    </row>
    <row r="353" spans="1:20" x14ac:dyDescent="0.2">
      <c r="A353">
        <v>351</v>
      </c>
      <c r="B353" t="s">
        <v>352</v>
      </c>
      <c r="C35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v>42467.923078703709</v>
      </c>
      <c r="K353">
        <v>1456614554</v>
      </c>
      <c r="L353" s="10">
        <v>42427.964745370366</v>
      </c>
      <c r="M353" t="b">
        <v>1</v>
      </c>
      <c r="N353">
        <v>964</v>
      </c>
      <c r="O353" t="b">
        <v>1</v>
      </c>
      <c r="P353" t="s">
        <v>8269</v>
      </c>
      <c r="Q353">
        <v>1.2734117647058822</v>
      </c>
      <c r="R353">
        <v>44.912863070539416</v>
      </c>
      <c r="S353" t="s">
        <v>8311</v>
      </c>
      <c r="T353" t="s">
        <v>8332</v>
      </c>
    </row>
    <row r="354" spans="1:20" x14ac:dyDescent="0.2">
      <c r="A354">
        <v>352</v>
      </c>
      <c r="B354" t="s">
        <v>353</v>
      </c>
      <c r="C354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v>41920.167453703703</v>
      </c>
      <c r="K354">
        <v>1410148868</v>
      </c>
      <c r="L354" s="10">
        <v>41890.167453703703</v>
      </c>
      <c r="M354" t="b">
        <v>1</v>
      </c>
      <c r="N354">
        <v>286</v>
      </c>
      <c r="O354" t="b">
        <v>1</v>
      </c>
      <c r="P354" t="s">
        <v>8269</v>
      </c>
      <c r="Q354">
        <v>1.1656</v>
      </c>
      <c r="R354">
        <v>40.755244755244753</v>
      </c>
      <c r="S354" t="s">
        <v>8311</v>
      </c>
      <c r="T354" t="s">
        <v>8332</v>
      </c>
    </row>
    <row r="355" spans="1:20" x14ac:dyDescent="0.2">
      <c r="A355">
        <v>353</v>
      </c>
      <c r="B355" t="s">
        <v>354</v>
      </c>
      <c r="C355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v>42327.833553240736</v>
      </c>
      <c r="K355">
        <v>1445367619</v>
      </c>
      <c r="L355" s="10">
        <v>42297.791886574079</v>
      </c>
      <c r="M355" t="b">
        <v>1</v>
      </c>
      <c r="N355">
        <v>613</v>
      </c>
      <c r="O355" t="b">
        <v>1</v>
      </c>
      <c r="P355" t="s">
        <v>8269</v>
      </c>
      <c r="Q355">
        <v>1.0861819426615318</v>
      </c>
      <c r="R355">
        <v>103.52394779771615</v>
      </c>
      <c r="S355" t="s">
        <v>8311</v>
      </c>
      <c r="T355" t="s">
        <v>8332</v>
      </c>
    </row>
    <row r="356" spans="1:20" x14ac:dyDescent="0.2">
      <c r="A356">
        <v>354</v>
      </c>
      <c r="B356" t="s">
        <v>355</v>
      </c>
      <c r="C356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v>42468.786122685182</v>
      </c>
      <c r="K356">
        <v>1457553121</v>
      </c>
      <c r="L356" s="10">
        <v>42438.827789351853</v>
      </c>
      <c r="M356" t="b">
        <v>1</v>
      </c>
      <c r="N356">
        <v>29</v>
      </c>
      <c r="O356" t="b">
        <v>1</v>
      </c>
      <c r="P356" t="s">
        <v>8269</v>
      </c>
      <c r="Q356">
        <v>1.0394285714285714</v>
      </c>
      <c r="R356">
        <v>125.44827586206897</v>
      </c>
      <c r="S356" t="s">
        <v>8311</v>
      </c>
      <c r="T356" t="s">
        <v>8332</v>
      </c>
    </row>
    <row r="357" spans="1:20" x14ac:dyDescent="0.2">
      <c r="A357">
        <v>355</v>
      </c>
      <c r="B357" t="s">
        <v>356</v>
      </c>
      <c r="C357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v>41974.3355787037</v>
      </c>
      <c r="K357">
        <v>1414738994</v>
      </c>
      <c r="L357" s="10">
        <v>41943.293912037036</v>
      </c>
      <c r="M357" t="b">
        <v>1</v>
      </c>
      <c r="N357">
        <v>165</v>
      </c>
      <c r="O357" t="b">
        <v>1</v>
      </c>
      <c r="P357" t="s">
        <v>8269</v>
      </c>
      <c r="Q357">
        <v>1.1625714285714286</v>
      </c>
      <c r="R357">
        <v>246.60606060606059</v>
      </c>
      <c r="S357" t="s">
        <v>8311</v>
      </c>
      <c r="T357" t="s">
        <v>8332</v>
      </c>
    </row>
    <row r="358" spans="1:20" x14ac:dyDescent="0.2">
      <c r="A358">
        <v>356</v>
      </c>
      <c r="B358" t="s">
        <v>357</v>
      </c>
      <c r="C358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v>42445.761493055557</v>
      </c>
      <c r="K358">
        <v>1455563793</v>
      </c>
      <c r="L358" s="10">
        <v>42415.803159722222</v>
      </c>
      <c r="M358" t="b">
        <v>1</v>
      </c>
      <c r="N358">
        <v>97</v>
      </c>
      <c r="O358" t="b">
        <v>1</v>
      </c>
      <c r="P358" t="s">
        <v>8269</v>
      </c>
      <c r="Q358">
        <v>1.0269239999999999</v>
      </c>
      <c r="R358">
        <v>79.401340206185566</v>
      </c>
      <c r="S358" t="s">
        <v>8311</v>
      </c>
      <c r="T358" t="s">
        <v>8332</v>
      </c>
    </row>
    <row r="359" spans="1:20" x14ac:dyDescent="0.2">
      <c r="A359">
        <v>357</v>
      </c>
      <c r="B359" t="s">
        <v>358</v>
      </c>
      <c r="C359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v>42118.222187499996</v>
      </c>
      <c r="K359">
        <v>1426396797</v>
      </c>
      <c r="L359" s="10">
        <v>42078.222187499996</v>
      </c>
      <c r="M359" t="b">
        <v>1</v>
      </c>
      <c r="N359">
        <v>303</v>
      </c>
      <c r="O359" t="b">
        <v>1</v>
      </c>
      <c r="P359" t="s">
        <v>8269</v>
      </c>
      <c r="Q359">
        <v>1.74</v>
      </c>
      <c r="R359">
        <v>86.138613861386133</v>
      </c>
      <c r="S359" t="s">
        <v>8311</v>
      </c>
      <c r="T359" t="s">
        <v>8332</v>
      </c>
    </row>
    <row r="360" spans="1:20" x14ac:dyDescent="0.2">
      <c r="A360">
        <v>358</v>
      </c>
      <c r="B360" t="s">
        <v>359</v>
      </c>
      <c r="C360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v>42536.625</v>
      </c>
      <c r="K360">
        <v>1463517521</v>
      </c>
      <c r="L360" s="10">
        <v>42507.860196759255</v>
      </c>
      <c r="M360" t="b">
        <v>1</v>
      </c>
      <c r="N360">
        <v>267</v>
      </c>
      <c r="O360" t="b">
        <v>1</v>
      </c>
      <c r="P360" t="s">
        <v>8269</v>
      </c>
      <c r="Q360">
        <v>1.03088</v>
      </c>
      <c r="R360">
        <v>193.04868913857678</v>
      </c>
      <c r="S360" t="s">
        <v>8311</v>
      </c>
      <c r="T360" t="s">
        <v>8332</v>
      </c>
    </row>
    <row r="361" spans="1:20" x14ac:dyDescent="0.2">
      <c r="A361">
        <v>359</v>
      </c>
      <c r="B361" t="s">
        <v>360</v>
      </c>
      <c r="C36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v>41957.216666666667</v>
      </c>
      <c r="K361">
        <v>1414028490</v>
      </c>
      <c r="L361" s="10">
        <v>41935.070486111108</v>
      </c>
      <c r="M361" t="b">
        <v>1</v>
      </c>
      <c r="N361">
        <v>302</v>
      </c>
      <c r="O361" t="b">
        <v>1</v>
      </c>
      <c r="P361" t="s">
        <v>8269</v>
      </c>
      <c r="Q361">
        <v>1.0485537190082646</v>
      </c>
      <c r="R361">
        <v>84.023178807947019</v>
      </c>
      <c r="S361" t="s">
        <v>8311</v>
      </c>
      <c r="T361" t="s">
        <v>8332</v>
      </c>
    </row>
    <row r="362" spans="1:20" x14ac:dyDescent="0.2">
      <c r="A362">
        <v>360</v>
      </c>
      <c r="B362" t="s">
        <v>361</v>
      </c>
      <c r="C36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v>42208.132638888885</v>
      </c>
      <c r="K362">
        <v>1433799180</v>
      </c>
      <c r="L362" s="10">
        <v>42163.897916666669</v>
      </c>
      <c r="M362" t="b">
        <v>0</v>
      </c>
      <c r="N362">
        <v>87</v>
      </c>
      <c r="O362" t="b">
        <v>1</v>
      </c>
      <c r="P362" t="s">
        <v>8269</v>
      </c>
      <c r="Q362">
        <v>1.0137499999999999</v>
      </c>
      <c r="R362">
        <v>139.82758620689654</v>
      </c>
      <c r="S362" t="s">
        <v>8311</v>
      </c>
      <c r="T362" t="s">
        <v>8332</v>
      </c>
    </row>
    <row r="363" spans="1:20" x14ac:dyDescent="0.2">
      <c r="A363">
        <v>361</v>
      </c>
      <c r="B363" t="s">
        <v>362</v>
      </c>
      <c r="C36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v>41966.042893518519</v>
      </c>
      <c r="K363">
        <v>1414108906</v>
      </c>
      <c r="L363" s="10">
        <v>41936.001226851848</v>
      </c>
      <c r="M363" t="b">
        <v>0</v>
      </c>
      <c r="N363">
        <v>354</v>
      </c>
      <c r="O363" t="b">
        <v>1</v>
      </c>
      <c r="P363" t="s">
        <v>8269</v>
      </c>
      <c r="Q363">
        <v>1.1107699999999998</v>
      </c>
      <c r="R363">
        <v>109.82189265536722</v>
      </c>
      <c r="S363" t="s">
        <v>8311</v>
      </c>
      <c r="T363" t="s">
        <v>8332</v>
      </c>
    </row>
    <row r="364" spans="1:20" x14ac:dyDescent="0.2">
      <c r="A364">
        <v>362</v>
      </c>
      <c r="B364" t="s">
        <v>363</v>
      </c>
      <c r="C364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v>41859</v>
      </c>
      <c r="K364">
        <v>1405573391</v>
      </c>
      <c r="L364" s="10">
        <v>41837.210543981484</v>
      </c>
      <c r="M364" t="b">
        <v>0</v>
      </c>
      <c r="N364">
        <v>86</v>
      </c>
      <c r="O364" t="b">
        <v>1</v>
      </c>
      <c r="P364" t="s">
        <v>8269</v>
      </c>
      <c r="Q364">
        <v>1.2415933781686497</v>
      </c>
      <c r="R364">
        <v>139.53488372093022</v>
      </c>
      <c r="S364" t="s">
        <v>8311</v>
      </c>
      <c r="T364" t="s">
        <v>8332</v>
      </c>
    </row>
    <row r="365" spans="1:20" x14ac:dyDescent="0.2">
      <c r="A365">
        <v>363</v>
      </c>
      <c r="B365" t="s">
        <v>364</v>
      </c>
      <c r="C365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v>40300.806944444441</v>
      </c>
      <c r="K365">
        <v>1268934736</v>
      </c>
      <c r="L365" s="10">
        <v>40255.744629629626</v>
      </c>
      <c r="M365" t="b">
        <v>0</v>
      </c>
      <c r="N365">
        <v>26</v>
      </c>
      <c r="O365" t="b">
        <v>1</v>
      </c>
      <c r="P365" t="s">
        <v>8269</v>
      </c>
      <c r="Q365">
        <v>1.0133333333333334</v>
      </c>
      <c r="R365">
        <v>347.84615384615387</v>
      </c>
      <c r="S365" t="s">
        <v>8311</v>
      </c>
      <c r="T365" t="s">
        <v>8332</v>
      </c>
    </row>
    <row r="366" spans="1:20" x14ac:dyDescent="0.2">
      <c r="A366">
        <v>364</v>
      </c>
      <c r="B366" t="s">
        <v>365</v>
      </c>
      <c r="C366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v>41811.165972222225</v>
      </c>
      <c r="K366">
        <v>1400704672</v>
      </c>
      <c r="L366" s="10">
        <v>41780.859629629631</v>
      </c>
      <c r="M366" t="b">
        <v>0</v>
      </c>
      <c r="N366">
        <v>113</v>
      </c>
      <c r="O366" t="b">
        <v>1</v>
      </c>
      <c r="P366" t="s">
        <v>8269</v>
      </c>
      <c r="Q366">
        <v>1.1016142857142857</v>
      </c>
      <c r="R366">
        <v>68.24159292035398</v>
      </c>
      <c r="S366" t="s">
        <v>8311</v>
      </c>
      <c r="T366" t="s">
        <v>8332</v>
      </c>
    </row>
    <row r="367" spans="1:20" x14ac:dyDescent="0.2">
      <c r="A367">
        <v>365</v>
      </c>
      <c r="B367" t="s">
        <v>366</v>
      </c>
      <c r="C367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v>41698.606469907405</v>
      </c>
      <c r="K367">
        <v>1391005999</v>
      </c>
      <c r="L367" s="10">
        <v>41668.606469907405</v>
      </c>
      <c r="M367" t="b">
        <v>0</v>
      </c>
      <c r="N367">
        <v>65</v>
      </c>
      <c r="O367" t="b">
        <v>1</v>
      </c>
      <c r="P367" t="s">
        <v>8269</v>
      </c>
      <c r="Q367">
        <v>1.0397333333333334</v>
      </c>
      <c r="R367">
        <v>239.93846153846152</v>
      </c>
      <c r="S367" t="s">
        <v>8311</v>
      </c>
      <c r="T367" t="s">
        <v>8332</v>
      </c>
    </row>
    <row r="368" spans="1:20" x14ac:dyDescent="0.2">
      <c r="A368">
        <v>366</v>
      </c>
      <c r="B368" t="s">
        <v>367</v>
      </c>
      <c r="C368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v>41049.793032407404</v>
      </c>
      <c r="K368">
        <v>1334948518</v>
      </c>
      <c r="L368" s="10">
        <v>41019.793032407404</v>
      </c>
      <c r="M368" t="b">
        <v>0</v>
      </c>
      <c r="N368">
        <v>134</v>
      </c>
      <c r="O368" t="b">
        <v>1</v>
      </c>
      <c r="P368" t="s">
        <v>8269</v>
      </c>
      <c r="Q368">
        <v>1.013157894736842</v>
      </c>
      <c r="R368">
        <v>287.31343283582089</v>
      </c>
      <c r="S368" t="s">
        <v>8311</v>
      </c>
      <c r="T368" t="s">
        <v>8332</v>
      </c>
    </row>
    <row r="369" spans="1:20" x14ac:dyDescent="0.2">
      <c r="A369">
        <v>367</v>
      </c>
      <c r="B369" t="s">
        <v>368</v>
      </c>
      <c r="C369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v>41395.207638888889</v>
      </c>
      <c r="K369">
        <v>1363960278</v>
      </c>
      <c r="L369" s="10">
        <v>41355.577291666668</v>
      </c>
      <c r="M369" t="b">
        <v>0</v>
      </c>
      <c r="N369">
        <v>119</v>
      </c>
      <c r="O369" t="b">
        <v>1</v>
      </c>
      <c r="P369" t="s">
        <v>8269</v>
      </c>
      <c r="Q369">
        <v>1.033501</v>
      </c>
      <c r="R369">
        <v>86.84882352941176</v>
      </c>
      <c r="S369" t="s">
        <v>8311</v>
      </c>
      <c r="T369" t="s">
        <v>8332</v>
      </c>
    </row>
    <row r="370" spans="1:20" x14ac:dyDescent="0.2">
      <c r="A370">
        <v>368</v>
      </c>
      <c r="B370" t="s">
        <v>369</v>
      </c>
      <c r="C370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v>42078.563912037032</v>
      </c>
      <c r="K370">
        <v>1423405922</v>
      </c>
      <c r="L370" s="10">
        <v>42043.605578703704</v>
      </c>
      <c r="M370" t="b">
        <v>0</v>
      </c>
      <c r="N370">
        <v>159</v>
      </c>
      <c r="O370" t="b">
        <v>1</v>
      </c>
      <c r="P370" t="s">
        <v>8269</v>
      </c>
      <c r="Q370">
        <v>1.04112</v>
      </c>
      <c r="R370">
        <v>81.84905660377359</v>
      </c>
      <c r="S370" t="s">
        <v>8311</v>
      </c>
      <c r="T370" t="s">
        <v>8332</v>
      </c>
    </row>
    <row r="371" spans="1:20" x14ac:dyDescent="0.2">
      <c r="A371">
        <v>369</v>
      </c>
      <c r="B371" t="s">
        <v>370</v>
      </c>
      <c r="C37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v>40923.551724537036</v>
      </c>
      <c r="K371">
        <v>1324041269</v>
      </c>
      <c r="L371" s="10">
        <v>40893.551724537036</v>
      </c>
      <c r="M371" t="b">
        <v>0</v>
      </c>
      <c r="N371">
        <v>167</v>
      </c>
      <c r="O371" t="b">
        <v>1</v>
      </c>
      <c r="P371" t="s">
        <v>8269</v>
      </c>
      <c r="Q371">
        <v>1.1015569230769231</v>
      </c>
      <c r="R371">
        <v>42.874970059880241</v>
      </c>
      <c r="S371" t="s">
        <v>8311</v>
      </c>
      <c r="T371" t="s">
        <v>8332</v>
      </c>
    </row>
    <row r="372" spans="1:20" x14ac:dyDescent="0.2">
      <c r="A372">
        <v>370</v>
      </c>
      <c r="B372" t="s">
        <v>371</v>
      </c>
      <c r="C37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v>42741.795138888891</v>
      </c>
      <c r="K372">
        <v>1481137500</v>
      </c>
      <c r="L372" s="10">
        <v>42711.795138888891</v>
      </c>
      <c r="M372" t="b">
        <v>0</v>
      </c>
      <c r="N372">
        <v>43</v>
      </c>
      <c r="O372" t="b">
        <v>1</v>
      </c>
      <c r="P372" t="s">
        <v>8269</v>
      </c>
      <c r="Q372">
        <v>1.2202</v>
      </c>
      <c r="R372">
        <v>709.41860465116281</v>
      </c>
      <c r="S372" t="s">
        <v>8311</v>
      </c>
      <c r="T372" t="s">
        <v>8332</v>
      </c>
    </row>
    <row r="373" spans="1:20" x14ac:dyDescent="0.2">
      <c r="A373">
        <v>371</v>
      </c>
      <c r="B373" t="s">
        <v>372</v>
      </c>
      <c r="C37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v>41306.767812500002</v>
      </c>
      <c r="K373">
        <v>1355855139</v>
      </c>
      <c r="L373" s="10">
        <v>41261.767812500002</v>
      </c>
      <c r="M373" t="b">
        <v>0</v>
      </c>
      <c r="N373">
        <v>1062</v>
      </c>
      <c r="O373" t="b">
        <v>1</v>
      </c>
      <c r="P373" t="s">
        <v>8269</v>
      </c>
      <c r="Q373">
        <v>1.1416866666666667</v>
      </c>
      <c r="R373">
        <v>161.25517890772127</v>
      </c>
      <c r="S373" t="s">
        <v>8311</v>
      </c>
      <c r="T373" t="s">
        <v>8332</v>
      </c>
    </row>
    <row r="374" spans="1:20" x14ac:dyDescent="0.2">
      <c r="A374">
        <v>372</v>
      </c>
      <c r="B374" t="s">
        <v>373</v>
      </c>
      <c r="C374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v>42465.666666666672</v>
      </c>
      <c r="K374">
        <v>1456408244</v>
      </c>
      <c r="L374" s="10">
        <v>42425.576898148152</v>
      </c>
      <c r="M374" t="b">
        <v>0</v>
      </c>
      <c r="N374">
        <v>9</v>
      </c>
      <c r="O374" t="b">
        <v>1</v>
      </c>
      <c r="P374" t="s">
        <v>8269</v>
      </c>
      <c r="Q374">
        <v>1.2533333333333334</v>
      </c>
      <c r="R374">
        <v>41.777777777777779</v>
      </c>
      <c r="S374" t="s">
        <v>8311</v>
      </c>
      <c r="T374" t="s">
        <v>8332</v>
      </c>
    </row>
    <row r="375" spans="1:20" x14ac:dyDescent="0.2">
      <c r="A375">
        <v>373</v>
      </c>
      <c r="B375" t="s">
        <v>374</v>
      </c>
      <c r="C375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v>41108.91201388889</v>
      </c>
      <c r="K375">
        <v>1340056398</v>
      </c>
      <c r="L375" s="10">
        <v>41078.91201388889</v>
      </c>
      <c r="M375" t="b">
        <v>0</v>
      </c>
      <c r="N375">
        <v>89</v>
      </c>
      <c r="O375" t="b">
        <v>1</v>
      </c>
      <c r="P375" t="s">
        <v>8269</v>
      </c>
      <c r="Q375">
        <v>1.0666666666666667</v>
      </c>
      <c r="R375">
        <v>89.887640449438209</v>
      </c>
      <c r="S375" t="s">
        <v>8311</v>
      </c>
      <c r="T375" t="s">
        <v>8332</v>
      </c>
    </row>
    <row r="376" spans="1:20" x14ac:dyDescent="0.2">
      <c r="A376">
        <v>374</v>
      </c>
      <c r="B376" t="s">
        <v>375</v>
      </c>
      <c r="C376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v>40802.889247685183</v>
      </c>
      <c r="K376">
        <v>1312320031</v>
      </c>
      <c r="L376" s="10">
        <v>40757.889247685183</v>
      </c>
      <c r="M376" t="b">
        <v>0</v>
      </c>
      <c r="N376">
        <v>174</v>
      </c>
      <c r="O376" t="b">
        <v>1</v>
      </c>
      <c r="P376" t="s">
        <v>8269</v>
      </c>
      <c r="Q376">
        <v>1.3065</v>
      </c>
      <c r="R376">
        <v>45.051724137931032</v>
      </c>
      <c r="S376" t="s">
        <v>8311</v>
      </c>
      <c r="T376" t="s">
        <v>8332</v>
      </c>
    </row>
    <row r="377" spans="1:20" x14ac:dyDescent="0.2">
      <c r="A377">
        <v>375</v>
      </c>
      <c r="B377" t="s">
        <v>376</v>
      </c>
      <c r="C377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v>41699.720833333333</v>
      </c>
      <c r="K377">
        <v>1390088311</v>
      </c>
      <c r="L377" s="10">
        <v>41657.985081018516</v>
      </c>
      <c r="M377" t="b">
        <v>0</v>
      </c>
      <c r="N377">
        <v>14</v>
      </c>
      <c r="O377" t="b">
        <v>1</v>
      </c>
      <c r="P377" t="s">
        <v>8269</v>
      </c>
      <c r="Q377">
        <v>1.2</v>
      </c>
      <c r="R377">
        <v>42.857142857142854</v>
      </c>
      <c r="S377" t="s">
        <v>8311</v>
      </c>
      <c r="T377" t="s">
        <v>8332</v>
      </c>
    </row>
    <row r="378" spans="1:20" x14ac:dyDescent="0.2">
      <c r="A378">
        <v>376</v>
      </c>
      <c r="B378" t="s">
        <v>377</v>
      </c>
      <c r="C378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v>42607.452731481477</v>
      </c>
      <c r="K378">
        <v>1469443916</v>
      </c>
      <c r="L378" s="10">
        <v>42576.452731481477</v>
      </c>
      <c r="M378" t="b">
        <v>0</v>
      </c>
      <c r="N378">
        <v>48</v>
      </c>
      <c r="O378" t="b">
        <v>1</v>
      </c>
      <c r="P378" t="s">
        <v>8269</v>
      </c>
      <c r="Q378">
        <v>1.0595918367346939</v>
      </c>
      <c r="R378">
        <v>54.083333333333336</v>
      </c>
      <c r="S378" t="s">
        <v>8311</v>
      </c>
      <c r="T378" t="s">
        <v>8332</v>
      </c>
    </row>
    <row r="379" spans="1:20" x14ac:dyDescent="0.2">
      <c r="A379">
        <v>377</v>
      </c>
      <c r="B379" t="s">
        <v>378</v>
      </c>
      <c r="C379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v>42322.292361111111</v>
      </c>
      <c r="K379">
        <v>1444888868</v>
      </c>
      <c r="L379" s="10">
        <v>42292.250787037032</v>
      </c>
      <c r="M379" t="b">
        <v>0</v>
      </c>
      <c r="N379">
        <v>133</v>
      </c>
      <c r="O379" t="b">
        <v>1</v>
      </c>
      <c r="P379" t="s">
        <v>8269</v>
      </c>
      <c r="Q379">
        <v>1.1439999999999999</v>
      </c>
      <c r="R379">
        <v>103.21804511278195</v>
      </c>
      <c r="S379" t="s">
        <v>8311</v>
      </c>
      <c r="T379" t="s">
        <v>8332</v>
      </c>
    </row>
    <row r="380" spans="1:20" x14ac:dyDescent="0.2">
      <c r="A380">
        <v>378</v>
      </c>
      <c r="B380" t="s">
        <v>379</v>
      </c>
      <c r="C380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v>42394.994444444441</v>
      </c>
      <c r="K380">
        <v>1451655808</v>
      </c>
      <c r="L380" s="10">
        <v>42370.571851851855</v>
      </c>
      <c r="M380" t="b">
        <v>0</v>
      </c>
      <c r="N380">
        <v>83</v>
      </c>
      <c r="O380" t="b">
        <v>1</v>
      </c>
      <c r="P380" t="s">
        <v>8269</v>
      </c>
      <c r="Q380">
        <v>1.1176666666666666</v>
      </c>
      <c r="R380">
        <v>40.397590361445786</v>
      </c>
      <c r="S380" t="s">
        <v>8311</v>
      </c>
      <c r="T380" t="s">
        <v>8332</v>
      </c>
    </row>
    <row r="381" spans="1:20" x14ac:dyDescent="0.2">
      <c r="A381">
        <v>379</v>
      </c>
      <c r="B381" t="s">
        <v>380</v>
      </c>
      <c r="C38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v>41032.688333333332</v>
      </c>
      <c r="K381">
        <v>1332174672</v>
      </c>
      <c r="L381" s="10">
        <v>40987.688333333332</v>
      </c>
      <c r="M381" t="b">
        <v>0</v>
      </c>
      <c r="N381">
        <v>149</v>
      </c>
      <c r="O381" t="b">
        <v>1</v>
      </c>
      <c r="P381" t="s">
        <v>8269</v>
      </c>
      <c r="Q381">
        <v>1.1608000000000001</v>
      </c>
      <c r="R381">
        <v>116.85906040268456</v>
      </c>
      <c r="S381" t="s">
        <v>8311</v>
      </c>
      <c r="T381" t="s">
        <v>8332</v>
      </c>
    </row>
    <row r="382" spans="1:20" x14ac:dyDescent="0.2">
      <c r="A382">
        <v>380</v>
      </c>
      <c r="B382" t="s">
        <v>381</v>
      </c>
      <c r="C38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v>42392.719814814816</v>
      </c>
      <c r="K382">
        <v>1451409392</v>
      </c>
      <c r="L382" s="10">
        <v>42367.719814814816</v>
      </c>
      <c r="M382" t="b">
        <v>0</v>
      </c>
      <c r="N382">
        <v>49</v>
      </c>
      <c r="O382" t="b">
        <v>1</v>
      </c>
      <c r="P382" t="s">
        <v>8269</v>
      </c>
      <c r="Q382">
        <v>1.415</v>
      </c>
      <c r="R382">
        <v>115.51020408163265</v>
      </c>
      <c r="S382" t="s">
        <v>8311</v>
      </c>
      <c r="T382" t="s">
        <v>8332</v>
      </c>
    </row>
    <row r="383" spans="1:20" x14ac:dyDescent="0.2">
      <c r="A383">
        <v>381</v>
      </c>
      <c r="B383" t="s">
        <v>382</v>
      </c>
      <c r="C38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v>41120.208333333336</v>
      </c>
      <c r="K383">
        <v>1340642717</v>
      </c>
      <c r="L383" s="10">
        <v>41085.698113425926</v>
      </c>
      <c r="M383" t="b">
        <v>0</v>
      </c>
      <c r="N383">
        <v>251</v>
      </c>
      <c r="O383" t="b">
        <v>1</v>
      </c>
      <c r="P383" t="s">
        <v>8269</v>
      </c>
      <c r="Q383">
        <v>1.0472999999999999</v>
      </c>
      <c r="R383">
        <v>104.31274900398407</v>
      </c>
      <c r="S383" t="s">
        <v>8311</v>
      </c>
      <c r="T383" t="s">
        <v>8332</v>
      </c>
    </row>
    <row r="384" spans="1:20" x14ac:dyDescent="0.2">
      <c r="A384">
        <v>382</v>
      </c>
      <c r="B384" t="s">
        <v>383</v>
      </c>
      <c r="C384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v>41158.709490740745</v>
      </c>
      <c r="K384">
        <v>1345741300</v>
      </c>
      <c r="L384" s="10">
        <v>41144.709490740745</v>
      </c>
      <c r="M384" t="b">
        <v>0</v>
      </c>
      <c r="N384">
        <v>22</v>
      </c>
      <c r="O384" t="b">
        <v>1</v>
      </c>
      <c r="P384" t="s">
        <v>8269</v>
      </c>
      <c r="Q384">
        <v>2.5583333333333331</v>
      </c>
      <c r="R384">
        <v>69.772727272727266</v>
      </c>
      <c r="S384" t="s">
        <v>8311</v>
      </c>
      <c r="T384" t="s">
        <v>8332</v>
      </c>
    </row>
    <row r="385" spans="1:20" x14ac:dyDescent="0.2">
      <c r="A385">
        <v>383</v>
      </c>
      <c r="B385" t="s">
        <v>384</v>
      </c>
      <c r="C385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v>41778.117581018516</v>
      </c>
      <c r="K385">
        <v>1398480559</v>
      </c>
      <c r="L385" s="10">
        <v>41755.117581018516</v>
      </c>
      <c r="M385" t="b">
        <v>0</v>
      </c>
      <c r="N385">
        <v>48</v>
      </c>
      <c r="O385" t="b">
        <v>1</v>
      </c>
      <c r="P385" t="s">
        <v>8269</v>
      </c>
      <c r="Q385">
        <v>2.0670670670670672</v>
      </c>
      <c r="R385">
        <v>43.020833333333336</v>
      </c>
      <c r="S385" t="s">
        <v>8311</v>
      </c>
      <c r="T385" t="s">
        <v>8332</v>
      </c>
    </row>
    <row r="386" spans="1:20" x14ac:dyDescent="0.2">
      <c r="A386">
        <v>384</v>
      </c>
      <c r="B386" t="s">
        <v>385</v>
      </c>
      <c r="C386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v>42010.781793981485</v>
      </c>
      <c r="K386">
        <v>1417977947</v>
      </c>
      <c r="L386" s="10">
        <v>41980.781793981485</v>
      </c>
      <c r="M386" t="b">
        <v>0</v>
      </c>
      <c r="N386">
        <v>383</v>
      </c>
      <c r="O386" t="b">
        <v>1</v>
      </c>
      <c r="P386" t="s">
        <v>8269</v>
      </c>
      <c r="Q386">
        <v>1.1210500000000001</v>
      </c>
      <c r="R386">
        <v>58.540469973890339</v>
      </c>
      <c r="S386" t="s">
        <v>8311</v>
      </c>
      <c r="T386" t="s">
        <v>8332</v>
      </c>
    </row>
    <row r="387" spans="1:20" x14ac:dyDescent="0.2">
      <c r="A387">
        <v>385</v>
      </c>
      <c r="B387" t="s">
        <v>386</v>
      </c>
      <c r="C387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v>41964.626168981486</v>
      </c>
      <c r="K387">
        <v>1413986501</v>
      </c>
      <c r="L387" s="10">
        <v>41934.584502314814</v>
      </c>
      <c r="M387" t="b">
        <v>0</v>
      </c>
      <c r="N387">
        <v>237</v>
      </c>
      <c r="O387" t="b">
        <v>1</v>
      </c>
      <c r="P387" t="s">
        <v>8269</v>
      </c>
      <c r="Q387">
        <v>1.05982</v>
      </c>
      <c r="R387">
        <v>111.79535864978902</v>
      </c>
      <c r="S387" t="s">
        <v>8311</v>
      </c>
      <c r="T387" t="s">
        <v>8332</v>
      </c>
    </row>
    <row r="388" spans="1:20" x14ac:dyDescent="0.2">
      <c r="A388">
        <v>386</v>
      </c>
      <c r="B388" t="s">
        <v>387</v>
      </c>
      <c r="C388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v>42226.951284722221</v>
      </c>
      <c r="K388">
        <v>1437950991</v>
      </c>
      <c r="L388" s="10">
        <v>42211.951284722221</v>
      </c>
      <c r="M388" t="b">
        <v>0</v>
      </c>
      <c r="N388">
        <v>13</v>
      </c>
      <c r="O388" t="b">
        <v>1</v>
      </c>
      <c r="P388" t="s">
        <v>8269</v>
      </c>
      <c r="Q388">
        <v>1.0016666666666667</v>
      </c>
      <c r="R388">
        <v>46.230769230769234</v>
      </c>
      <c r="S388" t="s">
        <v>8311</v>
      </c>
      <c r="T388" t="s">
        <v>8332</v>
      </c>
    </row>
    <row r="389" spans="1:20" x14ac:dyDescent="0.2">
      <c r="A389">
        <v>387</v>
      </c>
      <c r="B389" t="s">
        <v>388</v>
      </c>
      <c r="C389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v>42231.25</v>
      </c>
      <c r="K389">
        <v>1436976858</v>
      </c>
      <c r="L389" s="10">
        <v>42200.67659722222</v>
      </c>
      <c r="M389" t="b">
        <v>0</v>
      </c>
      <c r="N389">
        <v>562</v>
      </c>
      <c r="O389" t="b">
        <v>1</v>
      </c>
      <c r="P389" t="s">
        <v>8269</v>
      </c>
      <c r="Q389">
        <v>2.1398947368421051</v>
      </c>
      <c r="R389">
        <v>144.69039145907473</v>
      </c>
      <c r="S389" t="s">
        <v>8311</v>
      </c>
      <c r="T389" t="s">
        <v>8332</v>
      </c>
    </row>
    <row r="390" spans="1:20" x14ac:dyDescent="0.2">
      <c r="A390">
        <v>388</v>
      </c>
      <c r="B390" t="s">
        <v>389</v>
      </c>
      <c r="C390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v>42579.076157407413</v>
      </c>
      <c r="K390">
        <v>1467078580</v>
      </c>
      <c r="L390" s="10">
        <v>42549.076157407413</v>
      </c>
      <c r="M390" t="b">
        <v>0</v>
      </c>
      <c r="N390">
        <v>71</v>
      </c>
      <c r="O390" t="b">
        <v>1</v>
      </c>
      <c r="P390" t="s">
        <v>8269</v>
      </c>
      <c r="Q390">
        <v>1.2616000000000001</v>
      </c>
      <c r="R390">
        <v>88.845070422535215</v>
      </c>
      <c r="S390" t="s">
        <v>8311</v>
      </c>
      <c r="T390" t="s">
        <v>8332</v>
      </c>
    </row>
    <row r="391" spans="1:20" x14ac:dyDescent="0.2">
      <c r="A391">
        <v>389</v>
      </c>
      <c r="B391" t="s">
        <v>390</v>
      </c>
      <c r="C39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v>41705.957638888889</v>
      </c>
      <c r="K391">
        <v>1391477450</v>
      </c>
      <c r="L391" s="10">
        <v>41674.063078703701</v>
      </c>
      <c r="M391" t="b">
        <v>0</v>
      </c>
      <c r="N391">
        <v>1510</v>
      </c>
      <c r="O391" t="b">
        <v>1</v>
      </c>
      <c r="P391" t="s">
        <v>8269</v>
      </c>
      <c r="Q391">
        <v>1.8153547058823529</v>
      </c>
      <c r="R391">
        <v>81.75107284768211</v>
      </c>
      <c r="S391" t="s">
        <v>8311</v>
      </c>
      <c r="T391" t="s">
        <v>8332</v>
      </c>
    </row>
    <row r="392" spans="1:20" x14ac:dyDescent="0.2">
      <c r="A392">
        <v>390</v>
      </c>
      <c r="B392" t="s">
        <v>391</v>
      </c>
      <c r="C39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v>42132.036712962959</v>
      </c>
      <c r="K392">
        <v>1429318372</v>
      </c>
      <c r="L392" s="10">
        <v>42112.036712962959</v>
      </c>
      <c r="M392" t="b">
        <v>0</v>
      </c>
      <c r="N392">
        <v>14</v>
      </c>
      <c r="O392" t="b">
        <v>1</v>
      </c>
      <c r="P392" t="s">
        <v>8269</v>
      </c>
      <c r="Q392">
        <v>1</v>
      </c>
      <c r="R392">
        <v>71.428571428571431</v>
      </c>
      <c r="S392" t="s">
        <v>8311</v>
      </c>
      <c r="T392" t="s">
        <v>8332</v>
      </c>
    </row>
    <row r="393" spans="1:20" x14ac:dyDescent="0.2">
      <c r="A393">
        <v>391</v>
      </c>
      <c r="B393" t="s">
        <v>392</v>
      </c>
      <c r="C39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v>40895.040972222225</v>
      </c>
      <c r="K393">
        <v>1321578051</v>
      </c>
      <c r="L393" s="10">
        <v>40865.042256944449</v>
      </c>
      <c r="M393" t="b">
        <v>0</v>
      </c>
      <c r="N393">
        <v>193</v>
      </c>
      <c r="O393" t="b">
        <v>1</v>
      </c>
      <c r="P393" t="s">
        <v>8269</v>
      </c>
      <c r="Q393">
        <v>1.0061</v>
      </c>
      <c r="R393">
        <v>104.25906735751295</v>
      </c>
      <c r="S393" t="s">
        <v>8311</v>
      </c>
      <c r="T393" t="s">
        <v>8332</v>
      </c>
    </row>
    <row r="394" spans="1:20" x14ac:dyDescent="0.2">
      <c r="A394">
        <v>392</v>
      </c>
      <c r="B394" t="s">
        <v>393</v>
      </c>
      <c r="C394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v>40794.125</v>
      </c>
      <c r="K394">
        <v>1312823571</v>
      </c>
      <c r="L394" s="10">
        <v>40763.717256944445</v>
      </c>
      <c r="M394" t="b">
        <v>0</v>
      </c>
      <c r="N394">
        <v>206</v>
      </c>
      <c r="O394" t="b">
        <v>1</v>
      </c>
      <c r="P394" t="s">
        <v>8269</v>
      </c>
      <c r="Q394">
        <v>1.009027027027027</v>
      </c>
      <c r="R394">
        <v>90.616504854368927</v>
      </c>
      <c r="S394" t="s">
        <v>8311</v>
      </c>
      <c r="T394" t="s">
        <v>8332</v>
      </c>
    </row>
    <row r="395" spans="1:20" x14ac:dyDescent="0.2">
      <c r="A395">
        <v>393</v>
      </c>
      <c r="B395" t="s">
        <v>394</v>
      </c>
      <c r="C395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v>41557.708935185183</v>
      </c>
      <c r="K395">
        <v>1378746052</v>
      </c>
      <c r="L395" s="10">
        <v>41526.708935185183</v>
      </c>
      <c r="M395" t="b">
        <v>0</v>
      </c>
      <c r="N395">
        <v>351</v>
      </c>
      <c r="O395" t="b">
        <v>1</v>
      </c>
      <c r="P395" t="s">
        <v>8269</v>
      </c>
      <c r="Q395">
        <v>1.10446</v>
      </c>
      <c r="R395">
        <v>157.33048433048432</v>
      </c>
      <c r="S395" t="s">
        <v>8311</v>
      </c>
      <c r="T395" t="s">
        <v>8332</v>
      </c>
    </row>
    <row r="396" spans="1:20" x14ac:dyDescent="0.2">
      <c r="A396">
        <v>394</v>
      </c>
      <c r="B396" t="s">
        <v>395</v>
      </c>
      <c r="C396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v>42477.776412037041</v>
      </c>
      <c r="K396">
        <v>1455737882</v>
      </c>
      <c r="L396" s="10">
        <v>42417.818078703705</v>
      </c>
      <c r="M396" t="b">
        <v>0</v>
      </c>
      <c r="N396">
        <v>50</v>
      </c>
      <c r="O396" t="b">
        <v>1</v>
      </c>
      <c r="P396" t="s">
        <v>8269</v>
      </c>
      <c r="Q396">
        <v>1.118936170212766</v>
      </c>
      <c r="R396">
        <v>105.18</v>
      </c>
      <c r="S396" t="s">
        <v>8311</v>
      </c>
      <c r="T396" t="s">
        <v>8332</v>
      </c>
    </row>
    <row r="397" spans="1:20" x14ac:dyDescent="0.2">
      <c r="A397">
        <v>395</v>
      </c>
      <c r="B397" t="s">
        <v>396</v>
      </c>
      <c r="C397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v>41026.897222222222</v>
      </c>
      <c r="K397">
        <v>1332452960</v>
      </c>
      <c r="L397" s="10">
        <v>40990.909259259257</v>
      </c>
      <c r="M397" t="b">
        <v>0</v>
      </c>
      <c r="N397">
        <v>184</v>
      </c>
      <c r="O397" t="b">
        <v>1</v>
      </c>
      <c r="P397" t="s">
        <v>8269</v>
      </c>
      <c r="Q397">
        <v>1.0804450000000001</v>
      </c>
      <c r="R397">
        <v>58.719836956521746</v>
      </c>
      <c r="S397" t="s">
        <v>8311</v>
      </c>
      <c r="T397" t="s">
        <v>8332</v>
      </c>
    </row>
    <row r="398" spans="1:20" x14ac:dyDescent="0.2">
      <c r="A398">
        <v>396</v>
      </c>
      <c r="B398" t="s">
        <v>397</v>
      </c>
      <c r="C398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v>41097.564884259256</v>
      </c>
      <c r="K398">
        <v>1340372006</v>
      </c>
      <c r="L398" s="10">
        <v>41082.564884259256</v>
      </c>
      <c r="M398" t="b">
        <v>0</v>
      </c>
      <c r="N398">
        <v>196</v>
      </c>
      <c r="O398" t="b">
        <v>1</v>
      </c>
      <c r="P398" t="s">
        <v>8269</v>
      </c>
      <c r="Q398">
        <v>1.0666666666666667</v>
      </c>
      <c r="R398">
        <v>81.632653061224488</v>
      </c>
      <c r="S398" t="s">
        <v>8311</v>
      </c>
      <c r="T398" t="s">
        <v>8332</v>
      </c>
    </row>
    <row r="399" spans="1:20" x14ac:dyDescent="0.2">
      <c r="A399">
        <v>397</v>
      </c>
      <c r="B399" t="s">
        <v>398</v>
      </c>
      <c r="C399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v>40422.155555555553</v>
      </c>
      <c r="K399">
        <v>1279651084</v>
      </c>
      <c r="L399" s="10">
        <v>40379.776435185187</v>
      </c>
      <c r="M399" t="b">
        <v>0</v>
      </c>
      <c r="N399">
        <v>229</v>
      </c>
      <c r="O399" t="b">
        <v>1</v>
      </c>
      <c r="P399" t="s">
        <v>8269</v>
      </c>
      <c r="Q399">
        <v>1.0390027322404372</v>
      </c>
      <c r="R399">
        <v>56.460043668122275</v>
      </c>
      <c r="S399" t="s">
        <v>8311</v>
      </c>
      <c r="T399" t="s">
        <v>8332</v>
      </c>
    </row>
    <row r="400" spans="1:20" x14ac:dyDescent="0.2">
      <c r="A400">
        <v>398</v>
      </c>
      <c r="B400" t="s">
        <v>399</v>
      </c>
      <c r="C400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v>42123.793124999997</v>
      </c>
      <c r="K400">
        <v>1426446126</v>
      </c>
      <c r="L400" s="10">
        <v>42078.793124999997</v>
      </c>
      <c r="M400" t="b">
        <v>0</v>
      </c>
      <c r="N400">
        <v>67</v>
      </c>
      <c r="O400" t="b">
        <v>1</v>
      </c>
      <c r="P400" t="s">
        <v>8269</v>
      </c>
      <c r="Q400">
        <v>1.2516</v>
      </c>
      <c r="R400">
        <v>140.1044776119403</v>
      </c>
      <c r="S400" t="s">
        <v>8311</v>
      </c>
      <c r="T400" t="s">
        <v>8332</v>
      </c>
    </row>
    <row r="401" spans="1:20" x14ac:dyDescent="0.2">
      <c r="A401">
        <v>399</v>
      </c>
      <c r="B401" t="s">
        <v>400</v>
      </c>
      <c r="C40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v>42718.5</v>
      </c>
      <c r="K401">
        <v>1479070867</v>
      </c>
      <c r="L401" s="10">
        <v>42687.875775462962</v>
      </c>
      <c r="M401" t="b">
        <v>0</v>
      </c>
      <c r="N401">
        <v>95</v>
      </c>
      <c r="O401" t="b">
        <v>1</v>
      </c>
      <c r="P401" t="s">
        <v>8269</v>
      </c>
      <c r="Q401">
        <v>1.0680499999999999</v>
      </c>
      <c r="R401">
        <v>224.85263157894738</v>
      </c>
      <c r="S401" t="s">
        <v>8311</v>
      </c>
      <c r="T401" t="s">
        <v>8332</v>
      </c>
    </row>
    <row r="402" spans="1:20" x14ac:dyDescent="0.2">
      <c r="A402">
        <v>400</v>
      </c>
      <c r="B402" t="s">
        <v>401</v>
      </c>
      <c r="C40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v>41776.145833333336</v>
      </c>
      <c r="K402">
        <v>1397661347</v>
      </c>
      <c r="L402" s="10">
        <v>41745.635960648149</v>
      </c>
      <c r="M402" t="b">
        <v>0</v>
      </c>
      <c r="N402">
        <v>62</v>
      </c>
      <c r="O402" t="b">
        <v>1</v>
      </c>
      <c r="P402" t="s">
        <v>8269</v>
      </c>
      <c r="Q402">
        <v>1.1230249999999999</v>
      </c>
      <c r="R402">
        <v>181.13306451612902</v>
      </c>
      <c r="S402" t="s">
        <v>8311</v>
      </c>
      <c r="T402" t="s">
        <v>8332</v>
      </c>
    </row>
    <row r="403" spans="1:20" x14ac:dyDescent="0.2">
      <c r="A403">
        <v>401</v>
      </c>
      <c r="B403" t="s">
        <v>402</v>
      </c>
      <c r="C40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v>40762.842245370368</v>
      </c>
      <c r="K403">
        <v>1310155970</v>
      </c>
      <c r="L403" s="10">
        <v>40732.842245370368</v>
      </c>
      <c r="M403" t="b">
        <v>0</v>
      </c>
      <c r="N403">
        <v>73</v>
      </c>
      <c r="O403" t="b">
        <v>1</v>
      </c>
      <c r="P403" t="s">
        <v>8269</v>
      </c>
      <c r="Q403">
        <v>1.0381199999999999</v>
      </c>
      <c r="R403">
        <v>711.04109589041093</v>
      </c>
      <c r="S403" t="s">
        <v>8311</v>
      </c>
      <c r="T403" t="s">
        <v>8332</v>
      </c>
    </row>
    <row r="404" spans="1:20" x14ac:dyDescent="0.2">
      <c r="A404">
        <v>402</v>
      </c>
      <c r="B404" t="s">
        <v>403</v>
      </c>
      <c r="C404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v>42313.58121527778</v>
      </c>
      <c r="K404">
        <v>1444913817</v>
      </c>
      <c r="L404" s="10">
        <v>42292.539548611108</v>
      </c>
      <c r="M404" t="b">
        <v>0</v>
      </c>
      <c r="N404">
        <v>43</v>
      </c>
      <c r="O404" t="b">
        <v>1</v>
      </c>
      <c r="P404" t="s">
        <v>8269</v>
      </c>
      <c r="Q404">
        <v>1.4165000000000001</v>
      </c>
      <c r="R404">
        <v>65.883720930232556</v>
      </c>
      <c r="S404" t="s">
        <v>8311</v>
      </c>
      <c r="T404" t="s">
        <v>8332</v>
      </c>
    </row>
    <row r="405" spans="1:20" x14ac:dyDescent="0.2">
      <c r="A405">
        <v>403</v>
      </c>
      <c r="B405" t="s">
        <v>404</v>
      </c>
      <c r="C405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v>40765.297222222223</v>
      </c>
      <c r="K405">
        <v>1308900441</v>
      </c>
      <c r="L405" s="10">
        <v>40718.310659722221</v>
      </c>
      <c r="M405" t="b">
        <v>0</v>
      </c>
      <c r="N405">
        <v>70</v>
      </c>
      <c r="O405" t="b">
        <v>1</v>
      </c>
      <c r="P405" t="s">
        <v>8269</v>
      </c>
      <c r="Q405">
        <v>1.0526</v>
      </c>
      <c r="R405">
        <v>75.185714285714283</v>
      </c>
      <c r="S405" t="s">
        <v>8311</v>
      </c>
      <c r="T405" t="s">
        <v>8332</v>
      </c>
    </row>
    <row r="406" spans="1:20" x14ac:dyDescent="0.2">
      <c r="A406">
        <v>404</v>
      </c>
      <c r="B406" t="s">
        <v>405</v>
      </c>
      <c r="C406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v>41675.961111111108</v>
      </c>
      <c r="K406">
        <v>1389107062</v>
      </c>
      <c r="L406" s="10">
        <v>41646.628032407411</v>
      </c>
      <c r="M406" t="b">
        <v>0</v>
      </c>
      <c r="N406">
        <v>271</v>
      </c>
      <c r="O406" t="b">
        <v>1</v>
      </c>
      <c r="P406" t="s">
        <v>8269</v>
      </c>
      <c r="Q406">
        <v>1.0309142857142857</v>
      </c>
      <c r="R406">
        <v>133.14391143911439</v>
      </c>
      <c r="S406" t="s">
        <v>8311</v>
      </c>
      <c r="T406" t="s">
        <v>8332</v>
      </c>
    </row>
    <row r="407" spans="1:20" x14ac:dyDescent="0.2">
      <c r="A407">
        <v>405</v>
      </c>
      <c r="B407" t="s">
        <v>406</v>
      </c>
      <c r="C407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v>41704.08494212963</v>
      </c>
      <c r="K407">
        <v>1391479339</v>
      </c>
      <c r="L407" s="10">
        <v>41674.08494212963</v>
      </c>
      <c r="M407" t="b">
        <v>0</v>
      </c>
      <c r="N407">
        <v>55</v>
      </c>
      <c r="O407" t="b">
        <v>1</v>
      </c>
      <c r="P407" t="s">
        <v>8269</v>
      </c>
      <c r="Q407">
        <v>1.0765957446808512</v>
      </c>
      <c r="R407">
        <v>55.2</v>
      </c>
      <c r="S407" t="s">
        <v>8311</v>
      </c>
      <c r="T407" t="s">
        <v>8332</v>
      </c>
    </row>
    <row r="408" spans="1:20" x14ac:dyDescent="0.2">
      <c r="A408">
        <v>406</v>
      </c>
      <c r="B408" t="s">
        <v>407</v>
      </c>
      <c r="C408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v>40672.249305555553</v>
      </c>
      <c r="K408">
        <v>1301975637</v>
      </c>
      <c r="L408" s="10">
        <v>40638.162465277775</v>
      </c>
      <c r="M408" t="b">
        <v>0</v>
      </c>
      <c r="N408">
        <v>35</v>
      </c>
      <c r="O408" t="b">
        <v>1</v>
      </c>
      <c r="P408" t="s">
        <v>8269</v>
      </c>
      <c r="Q408">
        <v>1.0770464285714285</v>
      </c>
      <c r="R408">
        <v>86.163714285714292</v>
      </c>
      <c r="S408" t="s">
        <v>8311</v>
      </c>
      <c r="T408" t="s">
        <v>8332</v>
      </c>
    </row>
    <row r="409" spans="1:20" x14ac:dyDescent="0.2">
      <c r="A409">
        <v>407</v>
      </c>
      <c r="B409" t="s">
        <v>408</v>
      </c>
      <c r="C409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v>40866.912615740745</v>
      </c>
      <c r="K409">
        <v>1316552050</v>
      </c>
      <c r="L409" s="10">
        <v>40806.870949074073</v>
      </c>
      <c r="M409" t="b">
        <v>0</v>
      </c>
      <c r="N409">
        <v>22</v>
      </c>
      <c r="O409" t="b">
        <v>1</v>
      </c>
      <c r="P409" t="s">
        <v>8269</v>
      </c>
      <c r="Q409">
        <v>1.0155000000000001</v>
      </c>
      <c r="R409">
        <v>92.318181818181813</v>
      </c>
      <c r="S409" t="s">
        <v>8311</v>
      </c>
      <c r="T409" t="s">
        <v>8332</v>
      </c>
    </row>
    <row r="410" spans="1:20" x14ac:dyDescent="0.2">
      <c r="A410">
        <v>408</v>
      </c>
      <c r="B410" t="s">
        <v>409</v>
      </c>
      <c r="C410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v>41583.777662037035</v>
      </c>
      <c r="K410">
        <v>1380217190</v>
      </c>
      <c r="L410" s="10">
        <v>41543.735995370371</v>
      </c>
      <c r="M410" t="b">
        <v>0</v>
      </c>
      <c r="N410">
        <v>38</v>
      </c>
      <c r="O410" t="b">
        <v>1</v>
      </c>
      <c r="P410" t="s">
        <v>8269</v>
      </c>
      <c r="Q410">
        <v>1.0143766666666667</v>
      </c>
      <c r="R410">
        <v>160.16473684210527</v>
      </c>
      <c r="S410" t="s">
        <v>8311</v>
      </c>
      <c r="T410" t="s">
        <v>8332</v>
      </c>
    </row>
    <row r="411" spans="1:20" x14ac:dyDescent="0.2">
      <c r="A411">
        <v>409</v>
      </c>
      <c r="B411" t="s">
        <v>410</v>
      </c>
      <c r="C41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v>42573.862777777773</v>
      </c>
      <c r="K411">
        <v>1466628144</v>
      </c>
      <c r="L411" s="10">
        <v>42543.862777777773</v>
      </c>
      <c r="M411" t="b">
        <v>0</v>
      </c>
      <c r="N411">
        <v>15</v>
      </c>
      <c r="O411" t="b">
        <v>1</v>
      </c>
      <c r="P411" t="s">
        <v>8269</v>
      </c>
      <c r="Q411">
        <v>1.3680000000000001</v>
      </c>
      <c r="R411">
        <v>45.6</v>
      </c>
      <c r="S411" t="s">
        <v>8311</v>
      </c>
      <c r="T411" t="s">
        <v>8332</v>
      </c>
    </row>
    <row r="412" spans="1:20" x14ac:dyDescent="0.2">
      <c r="A412">
        <v>410</v>
      </c>
      <c r="B412" t="s">
        <v>411</v>
      </c>
      <c r="C41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v>42173.981446759266</v>
      </c>
      <c r="K412">
        <v>1429486397</v>
      </c>
      <c r="L412" s="10">
        <v>42113.981446759266</v>
      </c>
      <c r="M412" t="b">
        <v>0</v>
      </c>
      <c r="N412">
        <v>7</v>
      </c>
      <c r="O412" t="b">
        <v>1</v>
      </c>
      <c r="P412" t="s">
        <v>8269</v>
      </c>
      <c r="Q412">
        <v>1.2829999999999999</v>
      </c>
      <c r="R412">
        <v>183.28571428571428</v>
      </c>
      <c r="S412" t="s">
        <v>8311</v>
      </c>
      <c r="T412" t="s">
        <v>8332</v>
      </c>
    </row>
    <row r="413" spans="1:20" x14ac:dyDescent="0.2">
      <c r="A413">
        <v>411</v>
      </c>
      <c r="B413" t="s">
        <v>412</v>
      </c>
      <c r="C41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v>41630.208333333336</v>
      </c>
      <c r="K413">
        <v>1384920804</v>
      </c>
      <c r="L413" s="10">
        <v>41598.17597222222</v>
      </c>
      <c r="M413" t="b">
        <v>0</v>
      </c>
      <c r="N413">
        <v>241</v>
      </c>
      <c r="O413" t="b">
        <v>1</v>
      </c>
      <c r="P413" t="s">
        <v>8269</v>
      </c>
      <c r="Q413">
        <v>1.0105</v>
      </c>
      <c r="R413">
        <v>125.78838174273859</v>
      </c>
      <c r="S413" t="s">
        <v>8311</v>
      </c>
      <c r="T413" t="s">
        <v>8332</v>
      </c>
    </row>
    <row r="414" spans="1:20" x14ac:dyDescent="0.2">
      <c r="A414">
        <v>412</v>
      </c>
      <c r="B414" t="s">
        <v>413</v>
      </c>
      <c r="C414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v>41115.742800925924</v>
      </c>
      <c r="K414">
        <v>1341856178</v>
      </c>
      <c r="L414" s="10">
        <v>41099.742800925924</v>
      </c>
      <c r="M414" t="b">
        <v>0</v>
      </c>
      <c r="N414">
        <v>55</v>
      </c>
      <c r="O414" t="b">
        <v>1</v>
      </c>
      <c r="P414" t="s">
        <v>8269</v>
      </c>
      <c r="Q414">
        <v>1.2684</v>
      </c>
      <c r="R414">
        <v>57.654545454545456</v>
      </c>
      <c r="S414" t="s">
        <v>8311</v>
      </c>
      <c r="T414" t="s">
        <v>8332</v>
      </c>
    </row>
    <row r="415" spans="1:20" x14ac:dyDescent="0.2">
      <c r="A415">
        <v>413</v>
      </c>
      <c r="B415" t="s">
        <v>414</v>
      </c>
      <c r="C415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v>41109.877442129626</v>
      </c>
      <c r="K415">
        <v>1340139811</v>
      </c>
      <c r="L415" s="10">
        <v>41079.877442129626</v>
      </c>
      <c r="M415" t="b">
        <v>0</v>
      </c>
      <c r="N415">
        <v>171</v>
      </c>
      <c r="O415" t="b">
        <v>1</v>
      </c>
      <c r="P415" t="s">
        <v>8269</v>
      </c>
      <c r="Q415">
        <v>1.0508593749999999</v>
      </c>
      <c r="R415">
        <v>78.660818713450297</v>
      </c>
      <c r="S415" t="s">
        <v>8311</v>
      </c>
      <c r="T415" t="s">
        <v>8332</v>
      </c>
    </row>
    <row r="416" spans="1:20" x14ac:dyDescent="0.2">
      <c r="A416">
        <v>414</v>
      </c>
      <c r="B416" t="s">
        <v>415</v>
      </c>
      <c r="C416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v>41559.063252314816</v>
      </c>
      <c r="K416">
        <v>1378949465</v>
      </c>
      <c r="L416" s="10">
        <v>41529.063252314816</v>
      </c>
      <c r="M416" t="b">
        <v>0</v>
      </c>
      <c r="N416">
        <v>208</v>
      </c>
      <c r="O416" t="b">
        <v>1</v>
      </c>
      <c r="P416" t="s">
        <v>8269</v>
      </c>
      <c r="Q416">
        <v>1.0285405405405406</v>
      </c>
      <c r="R416">
        <v>91.480769230769226</v>
      </c>
      <c r="S416" t="s">
        <v>8311</v>
      </c>
      <c r="T416" t="s">
        <v>8332</v>
      </c>
    </row>
    <row r="417" spans="1:20" x14ac:dyDescent="0.2">
      <c r="A417">
        <v>415</v>
      </c>
      <c r="B417" t="s">
        <v>416</v>
      </c>
      <c r="C417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v>41929.5</v>
      </c>
      <c r="K417">
        <v>1411417602</v>
      </c>
      <c r="L417" s="10">
        <v>41904.851875</v>
      </c>
      <c r="M417" t="b">
        <v>0</v>
      </c>
      <c r="N417">
        <v>21</v>
      </c>
      <c r="O417" t="b">
        <v>1</v>
      </c>
      <c r="P417" t="s">
        <v>8269</v>
      </c>
      <c r="Q417">
        <v>1.0214714285714286</v>
      </c>
      <c r="R417">
        <v>68.09809523809524</v>
      </c>
      <c r="S417" t="s">
        <v>8311</v>
      </c>
      <c r="T417" t="s">
        <v>8332</v>
      </c>
    </row>
    <row r="418" spans="1:20" x14ac:dyDescent="0.2">
      <c r="A418">
        <v>416</v>
      </c>
      <c r="B418" t="s">
        <v>417</v>
      </c>
      <c r="C418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v>41678.396192129629</v>
      </c>
      <c r="K418">
        <v>1389259831</v>
      </c>
      <c r="L418" s="10">
        <v>41648.396192129629</v>
      </c>
      <c r="M418" t="b">
        <v>0</v>
      </c>
      <c r="N418">
        <v>25</v>
      </c>
      <c r="O418" t="b">
        <v>1</v>
      </c>
      <c r="P418" t="s">
        <v>8269</v>
      </c>
      <c r="Q418">
        <v>1.2021700000000002</v>
      </c>
      <c r="R418">
        <v>48.086800000000004</v>
      </c>
      <c r="S418" t="s">
        <v>8311</v>
      </c>
      <c r="T418" t="s">
        <v>8332</v>
      </c>
    </row>
    <row r="419" spans="1:20" x14ac:dyDescent="0.2">
      <c r="A419">
        <v>417</v>
      </c>
      <c r="B419" t="s">
        <v>418</v>
      </c>
      <c r="C419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v>41372.189583333333</v>
      </c>
      <c r="K419">
        <v>1364426260</v>
      </c>
      <c r="L419" s="10">
        <v>41360.970601851855</v>
      </c>
      <c r="M419" t="b">
        <v>0</v>
      </c>
      <c r="N419">
        <v>52</v>
      </c>
      <c r="O419" t="b">
        <v>1</v>
      </c>
      <c r="P419" t="s">
        <v>8269</v>
      </c>
      <c r="Q419">
        <v>1.0024761904761905</v>
      </c>
      <c r="R419">
        <v>202.42307692307693</v>
      </c>
      <c r="S419" t="s">
        <v>8311</v>
      </c>
      <c r="T419" t="s">
        <v>8332</v>
      </c>
    </row>
    <row r="420" spans="1:20" x14ac:dyDescent="0.2">
      <c r="A420">
        <v>418</v>
      </c>
      <c r="B420" t="s">
        <v>419</v>
      </c>
      <c r="C420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v>42208.282372685186</v>
      </c>
      <c r="K420">
        <v>1435041997</v>
      </c>
      <c r="L420" s="10">
        <v>42178.282372685186</v>
      </c>
      <c r="M420" t="b">
        <v>0</v>
      </c>
      <c r="N420">
        <v>104</v>
      </c>
      <c r="O420" t="b">
        <v>1</v>
      </c>
      <c r="P420" t="s">
        <v>8269</v>
      </c>
      <c r="Q420">
        <v>1.0063392857142857</v>
      </c>
      <c r="R420">
        <v>216.75</v>
      </c>
      <c r="S420" t="s">
        <v>8311</v>
      </c>
      <c r="T420" t="s">
        <v>8332</v>
      </c>
    </row>
    <row r="421" spans="1:20" x14ac:dyDescent="0.2">
      <c r="A421">
        <v>419</v>
      </c>
      <c r="B421" t="s">
        <v>420</v>
      </c>
      <c r="C42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v>41454.842442129629</v>
      </c>
      <c r="K421">
        <v>1367352787</v>
      </c>
      <c r="L421" s="10">
        <v>41394.842442129629</v>
      </c>
      <c r="M421" t="b">
        <v>0</v>
      </c>
      <c r="N421">
        <v>73</v>
      </c>
      <c r="O421" t="b">
        <v>1</v>
      </c>
      <c r="P421" t="s">
        <v>8269</v>
      </c>
      <c r="Q421">
        <v>1.004375</v>
      </c>
      <c r="R421">
        <v>110.06849315068493</v>
      </c>
      <c r="S421" t="s">
        <v>8311</v>
      </c>
      <c r="T421" t="s">
        <v>8332</v>
      </c>
    </row>
    <row r="422" spans="1:20" x14ac:dyDescent="0.2">
      <c r="A422">
        <v>420</v>
      </c>
      <c r="B422" t="s">
        <v>421</v>
      </c>
      <c r="C42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v>41712.194803240738</v>
      </c>
      <c r="K422">
        <v>1392183631</v>
      </c>
      <c r="L422" s="10">
        <v>41682.23646990741</v>
      </c>
      <c r="M422" t="b">
        <v>0</v>
      </c>
      <c r="N422">
        <v>3</v>
      </c>
      <c r="O422" t="b">
        <v>0</v>
      </c>
      <c r="P422" t="s">
        <v>8270</v>
      </c>
      <c r="Q422">
        <v>4.3939393939393936E-3</v>
      </c>
      <c r="R422">
        <v>4.833333333333333</v>
      </c>
      <c r="S422" t="s">
        <v>8311</v>
      </c>
      <c r="T422" t="s">
        <v>8327</v>
      </c>
    </row>
    <row r="423" spans="1:20" x14ac:dyDescent="0.2">
      <c r="A423">
        <v>421</v>
      </c>
      <c r="B423" t="s">
        <v>422</v>
      </c>
      <c r="C42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v>42237.491388888884</v>
      </c>
      <c r="K423">
        <v>1434973656</v>
      </c>
      <c r="L423" s="10">
        <v>42177.491388888884</v>
      </c>
      <c r="M423" t="b">
        <v>0</v>
      </c>
      <c r="N423">
        <v>6</v>
      </c>
      <c r="O423" t="b">
        <v>0</v>
      </c>
      <c r="P423" t="s">
        <v>8270</v>
      </c>
      <c r="Q423">
        <v>2.0066666666666667E-2</v>
      </c>
      <c r="R423">
        <v>50.166666666666664</v>
      </c>
      <c r="S423" t="s">
        <v>8311</v>
      </c>
      <c r="T423" t="s">
        <v>8327</v>
      </c>
    </row>
    <row r="424" spans="1:20" x14ac:dyDescent="0.2">
      <c r="A424">
        <v>422</v>
      </c>
      <c r="B424" t="s">
        <v>423</v>
      </c>
      <c r="C424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v>41893.260381944441</v>
      </c>
      <c r="K424">
        <v>1407824097</v>
      </c>
      <c r="L424" s="10">
        <v>41863.260381944441</v>
      </c>
      <c r="M424" t="b">
        <v>0</v>
      </c>
      <c r="N424">
        <v>12</v>
      </c>
      <c r="O424" t="b">
        <v>0</v>
      </c>
      <c r="P424" t="s">
        <v>8270</v>
      </c>
      <c r="Q424">
        <v>1.0749999999999999E-2</v>
      </c>
      <c r="R424">
        <v>35.833333333333336</v>
      </c>
      <c r="S424" t="s">
        <v>8311</v>
      </c>
      <c r="T424" t="s">
        <v>8327</v>
      </c>
    </row>
    <row r="425" spans="1:20" x14ac:dyDescent="0.2">
      <c r="A425">
        <v>423</v>
      </c>
      <c r="B425" t="s">
        <v>424</v>
      </c>
      <c r="C425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v>41430.92627314815</v>
      </c>
      <c r="K425">
        <v>1367878430</v>
      </c>
      <c r="L425" s="10">
        <v>41400.92627314815</v>
      </c>
      <c r="M425" t="b">
        <v>0</v>
      </c>
      <c r="N425">
        <v>13</v>
      </c>
      <c r="O425" t="b">
        <v>0</v>
      </c>
      <c r="P425" t="s">
        <v>8270</v>
      </c>
      <c r="Q425">
        <v>7.6499999999999997E-3</v>
      </c>
      <c r="R425">
        <v>11.76923076923077</v>
      </c>
      <c r="S425" t="s">
        <v>8311</v>
      </c>
      <c r="T425" t="s">
        <v>8327</v>
      </c>
    </row>
    <row r="426" spans="1:20" x14ac:dyDescent="0.2">
      <c r="A426">
        <v>424</v>
      </c>
      <c r="B426" t="s">
        <v>425</v>
      </c>
      <c r="C426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v>40994.334479166668</v>
      </c>
      <c r="K426">
        <v>1327568499</v>
      </c>
      <c r="L426" s="10">
        <v>40934.376145833332</v>
      </c>
      <c r="M426" t="b">
        <v>0</v>
      </c>
      <c r="N426">
        <v>5</v>
      </c>
      <c r="O426" t="b">
        <v>0</v>
      </c>
      <c r="P426" t="s">
        <v>8270</v>
      </c>
      <c r="Q426">
        <v>6.7966666666666675E-2</v>
      </c>
      <c r="R426">
        <v>40.78</v>
      </c>
      <c r="S426" t="s">
        <v>8311</v>
      </c>
      <c r="T426" t="s">
        <v>8327</v>
      </c>
    </row>
    <row r="427" spans="1:20" x14ac:dyDescent="0.2">
      <c r="A427">
        <v>425</v>
      </c>
      <c r="B427" t="s">
        <v>426</v>
      </c>
      <c r="C427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v>42335.902824074074</v>
      </c>
      <c r="K427">
        <v>1443472804</v>
      </c>
      <c r="L427" s="10">
        <v>42275.861157407402</v>
      </c>
      <c r="M427" t="b">
        <v>0</v>
      </c>
      <c r="N427">
        <v>2</v>
      </c>
      <c r="O427" t="b">
        <v>0</v>
      </c>
      <c r="P427" t="s">
        <v>8270</v>
      </c>
      <c r="Q427">
        <v>1.2E-4</v>
      </c>
      <c r="R427">
        <v>3</v>
      </c>
      <c r="S427" t="s">
        <v>8311</v>
      </c>
      <c r="T427" t="s">
        <v>8327</v>
      </c>
    </row>
    <row r="428" spans="1:20" x14ac:dyDescent="0.2">
      <c r="A428">
        <v>426</v>
      </c>
      <c r="B428" t="s">
        <v>427</v>
      </c>
      <c r="C428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v>42430.711967592593</v>
      </c>
      <c r="K428">
        <v>1454259914</v>
      </c>
      <c r="L428" s="10">
        <v>42400.711967592593</v>
      </c>
      <c r="M428" t="b">
        <v>0</v>
      </c>
      <c r="N428">
        <v>8</v>
      </c>
      <c r="O428" t="b">
        <v>0</v>
      </c>
      <c r="P428" t="s">
        <v>8270</v>
      </c>
      <c r="Q428">
        <v>1.3299999999999999E-2</v>
      </c>
      <c r="R428">
        <v>16.625</v>
      </c>
      <c r="S428" t="s">
        <v>8311</v>
      </c>
      <c r="T428" t="s">
        <v>8327</v>
      </c>
    </row>
    <row r="429" spans="1:20" x14ac:dyDescent="0.2">
      <c r="A429">
        <v>427</v>
      </c>
      <c r="B429" t="s">
        <v>428</v>
      </c>
      <c r="C429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v>42299.790972222225</v>
      </c>
      <c r="K429">
        <v>1444340940</v>
      </c>
      <c r="L429" s="10">
        <v>42285.909027777772</v>
      </c>
      <c r="M429" t="b">
        <v>0</v>
      </c>
      <c r="N429">
        <v>0</v>
      </c>
      <c r="O429" t="b">
        <v>0</v>
      </c>
      <c r="P429" t="s">
        <v>8270</v>
      </c>
      <c r="Q429">
        <v>0</v>
      </c>
      <c r="R429" t="e">
        <v>#DIV/0!</v>
      </c>
      <c r="S429" t="s">
        <v>8311</v>
      </c>
      <c r="T429" t="s">
        <v>8327</v>
      </c>
    </row>
    <row r="430" spans="1:20" x14ac:dyDescent="0.2">
      <c r="A430">
        <v>428</v>
      </c>
      <c r="B430" t="s">
        <v>429</v>
      </c>
      <c r="C430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v>41806.916666666664</v>
      </c>
      <c r="K430">
        <v>1400523845</v>
      </c>
      <c r="L430" s="10">
        <v>41778.766724537039</v>
      </c>
      <c r="M430" t="b">
        <v>0</v>
      </c>
      <c r="N430">
        <v>13</v>
      </c>
      <c r="O430" t="b">
        <v>0</v>
      </c>
      <c r="P430" t="s">
        <v>8270</v>
      </c>
      <c r="Q430">
        <v>5.6333333333333332E-2</v>
      </c>
      <c r="R430">
        <v>52</v>
      </c>
      <c r="S430" t="s">
        <v>8311</v>
      </c>
      <c r="T430" t="s">
        <v>8327</v>
      </c>
    </row>
    <row r="431" spans="1:20" x14ac:dyDescent="0.2">
      <c r="A431">
        <v>429</v>
      </c>
      <c r="B431" t="s">
        <v>430</v>
      </c>
      <c r="C43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v>40144.207638888889</v>
      </c>
      <c r="K431">
        <v>1252964282</v>
      </c>
      <c r="L431" s="10">
        <v>40070.901412037041</v>
      </c>
      <c r="M431" t="b">
        <v>0</v>
      </c>
      <c r="N431">
        <v>0</v>
      </c>
      <c r="O431" t="b">
        <v>0</v>
      </c>
      <c r="P431" t="s">
        <v>8270</v>
      </c>
      <c r="Q431">
        <v>0</v>
      </c>
      <c r="R431" t="e">
        <v>#DIV/0!</v>
      </c>
      <c r="S431" t="s">
        <v>8311</v>
      </c>
      <c r="T431" t="s">
        <v>8327</v>
      </c>
    </row>
    <row r="432" spans="1:20" x14ac:dyDescent="0.2">
      <c r="A432">
        <v>430</v>
      </c>
      <c r="B432" t="s">
        <v>431</v>
      </c>
      <c r="C43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v>41528.107256944444</v>
      </c>
      <c r="K432">
        <v>1377570867</v>
      </c>
      <c r="L432" s="10">
        <v>41513.107256944444</v>
      </c>
      <c r="M432" t="b">
        <v>0</v>
      </c>
      <c r="N432">
        <v>5</v>
      </c>
      <c r="O432" t="b">
        <v>0</v>
      </c>
      <c r="P432" t="s">
        <v>8270</v>
      </c>
      <c r="Q432">
        <v>2.4E-2</v>
      </c>
      <c r="R432">
        <v>4.8</v>
      </c>
      <c r="S432" t="s">
        <v>8311</v>
      </c>
      <c r="T432" t="s">
        <v>8327</v>
      </c>
    </row>
    <row r="433" spans="1:20" x14ac:dyDescent="0.2">
      <c r="A433">
        <v>431</v>
      </c>
      <c r="B433" t="s">
        <v>432</v>
      </c>
      <c r="C43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v>42556.871331018512</v>
      </c>
      <c r="K433">
        <v>1465160083</v>
      </c>
      <c r="L433" s="10">
        <v>42526.871331018512</v>
      </c>
      <c r="M433" t="b">
        <v>0</v>
      </c>
      <c r="N433">
        <v>8</v>
      </c>
      <c r="O433" t="b">
        <v>0</v>
      </c>
      <c r="P433" t="s">
        <v>8270</v>
      </c>
      <c r="Q433">
        <v>0.13833333333333334</v>
      </c>
      <c r="R433">
        <v>51.875</v>
      </c>
      <c r="S433" t="s">
        <v>8311</v>
      </c>
      <c r="T433" t="s">
        <v>8327</v>
      </c>
    </row>
    <row r="434" spans="1:20" x14ac:dyDescent="0.2">
      <c r="A434">
        <v>432</v>
      </c>
      <c r="B434" t="s">
        <v>433</v>
      </c>
      <c r="C434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v>42298.726631944446</v>
      </c>
      <c r="K434">
        <v>1440264381</v>
      </c>
      <c r="L434" s="10">
        <v>42238.726631944446</v>
      </c>
      <c r="M434" t="b">
        <v>0</v>
      </c>
      <c r="N434">
        <v>8</v>
      </c>
      <c r="O434" t="b">
        <v>0</v>
      </c>
      <c r="P434" t="s">
        <v>8270</v>
      </c>
      <c r="Q434">
        <v>9.5000000000000001E-2</v>
      </c>
      <c r="R434">
        <v>71.25</v>
      </c>
      <c r="S434" t="s">
        <v>8311</v>
      </c>
      <c r="T434" t="s">
        <v>8327</v>
      </c>
    </row>
    <row r="435" spans="1:20" x14ac:dyDescent="0.2">
      <c r="A435">
        <v>433</v>
      </c>
      <c r="B435" t="s">
        <v>434</v>
      </c>
      <c r="C435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v>42288.629884259266</v>
      </c>
      <c r="K435">
        <v>1439392022</v>
      </c>
      <c r="L435" s="10">
        <v>42228.629884259266</v>
      </c>
      <c r="M435" t="b">
        <v>0</v>
      </c>
      <c r="N435">
        <v>0</v>
      </c>
      <c r="O435" t="b">
        <v>0</v>
      </c>
      <c r="P435" t="s">
        <v>8270</v>
      </c>
      <c r="Q435">
        <v>0</v>
      </c>
      <c r="R435" t="e">
        <v>#DIV/0!</v>
      </c>
      <c r="S435" t="s">
        <v>8311</v>
      </c>
      <c r="T435" t="s">
        <v>8327</v>
      </c>
    </row>
    <row r="436" spans="1:20" x14ac:dyDescent="0.2">
      <c r="A436">
        <v>434</v>
      </c>
      <c r="B436" t="s">
        <v>435</v>
      </c>
      <c r="C436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v>41609.876180555555</v>
      </c>
      <c r="K436">
        <v>1383076902</v>
      </c>
      <c r="L436" s="10">
        <v>41576.834513888891</v>
      </c>
      <c r="M436" t="b">
        <v>0</v>
      </c>
      <c r="N436">
        <v>2</v>
      </c>
      <c r="O436" t="b">
        <v>0</v>
      </c>
      <c r="P436" t="s">
        <v>8270</v>
      </c>
      <c r="Q436">
        <v>0.05</v>
      </c>
      <c r="R436">
        <v>62.5</v>
      </c>
      <c r="S436" t="s">
        <v>8311</v>
      </c>
      <c r="T436" t="s">
        <v>8327</v>
      </c>
    </row>
    <row r="437" spans="1:20" x14ac:dyDescent="0.2">
      <c r="A437">
        <v>435</v>
      </c>
      <c r="B437" t="s">
        <v>436</v>
      </c>
      <c r="C437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v>41530.747453703705</v>
      </c>
      <c r="K437">
        <v>1376502980</v>
      </c>
      <c r="L437" s="10">
        <v>41500.747453703705</v>
      </c>
      <c r="M437" t="b">
        <v>0</v>
      </c>
      <c r="N437">
        <v>3</v>
      </c>
      <c r="O437" t="b">
        <v>0</v>
      </c>
      <c r="P437" t="s">
        <v>8270</v>
      </c>
      <c r="Q437">
        <v>2.7272727272727273E-5</v>
      </c>
      <c r="R437">
        <v>1</v>
      </c>
      <c r="S437" t="s">
        <v>8311</v>
      </c>
      <c r="T437" t="s">
        <v>8327</v>
      </c>
    </row>
    <row r="438" spans="1:20" x14ac:dyDescent="0.2">
      <c r="A438">
        <v>436</v>
      </c>
      <c r="B438" t="s">
        <v>437</v>
      </c>
      <c r="C438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v>41486.36241898148</v>
      </c>
      <c r="K438">
        <v>1372668113</v>
      </c>
      <c r="L438" s="10">
        <v>41456.36241898148</v>
      </c>
      <c r="M438" t="b">
        <v>0</v>
      </c>
      <c r="N438">
        <v>0</v>
      </c>
      <c r="O438" t="b">
        <v>0</v>
      </c>
      <c r="P438" t="s">
        <v>8270</v>
      </c>
      <c r="Q438">
        <v>0</v>
      </c>
      <c r="R438" t="e">
        <v>#DIV/0!</v>
      </c>
      <c r="S438" t="s">
        <v>8311</v>
      </c>
      <c r="T438" t="s">
        <v>8327</v>
      </c>
    </row>
    <row r="439" spans="1:20" x14ac:dyDescent="0.2">
      <c r="A439">
        <v>437</v>
      </c>
      <c r="B439" t="s">
        <v>438</v>
      </c>
      <c r="C439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v>42651.31858796296</v>
      </c>
      <c r="K439">
        <v>1470728326</v>
      </c>
      <c r="L439" s="10">
        <v>42591.31858796296</v>
      </c>
      <c r="M439" t="b">
        <v>0</v>
      </c>
      <c r="N439">
        <v>0</v>
      </c>
      <c r="O439" t="b">
        <v>0</v>
      </c>
      <c r="P439" t="s">
        <v>8270</v>
      </c>
      <c r="Q439">
        <v>0</v>
      </c>
      <c r="R439" t="e">
        <v>#DIV/0!</v>
      </c>
      <c r="S439" t="s">
        <v>8311</v>
      </c>
      <c r="T439" t="s">
        <v>8327</v>
      </c>
    </row>
    <row r="440" spans="1:20" x14ac:dyDescent="0.2">
      <c r="A440">
        <v>438</v>
      </c>
      <c r="B440" t="s">
        <v>439</v>
      </c>
      <c r="C440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v>42326.302754629629</v>
      </c>
      <c r="K440">
        <v>1445235358</v>
      </c>
      <c r="L440" s="10">
        <v>42296.261087962965</v>
      </c>
      <c r="M440" t="b">
        <v>0</v>
      </c>
      <c r="N440">
        <v>11</v>
      </c>
      <c r="O440" t="b">
        <v>0</v>
      </c>
      <c r="P440" t="s">
        <v>8270</v>
      </c>
      <c r="Q440">
        <v>9.3799999999999994E-2</v>
      </c>
      <c r="R440">
        <v>170.54545454545453</v>
      </c>
      <c r="S440" t="s">
        <v>8311</v>
      </c>
      <c r="T440" t="s">
        <v>8327</v>
      </c>
    </row>
    <row r="441" spans="1:20" x14ac:dyDescent="0.2">
      <c r="A441">
        <v>439</v>
      </c>
      <c r="B441" t="s">
        <v>440</v>
      </c>
      <c r="C44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v>41929.761782407404</v>
      </c>
      <c r="K441">
        <v>1412705818</v>
      </c>
      <c r="L441" s="10">
        <v>41919.761782407404</v>
      </c>
      <c r="M441" t="b">
        <v>0</v>
      </c>
      <c r="N441">
        <v>0</v>
      </c>
      <c r="O441" t="b">
        <v>0</v>
      </c>
      <c r="P441" t="s">
        <v>8270</v>
      </c>
      <c r="Q441">
        <v>0</v>
      </c>
      <c r="R441" t="e">
        <v>#DIV/0!</v>
      </c>
      <c r="S441" t="s">
        <v>8311</v>
      </c>
      <c r="T441" t="s">
        <v>8327</v>
      </c>
    </row>
    <row r="442" spans="1:20" x14ac:dyDescent="0.2">
      <c r="A442">
        <v>440</v>
      </c>
      <c r="B442" t="s">
        <v>441</v>
      </c>
      <c r="C44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v>42453.943900462968</v>
      </c>
      <c r="K442">
        <v>1456270753</v>
      </c>
      <c r="L442" s="10">
        <v>42423.985567129625</v>
      </c>
      <c r="M442" t="b">
        <v>0</v>
      </c>
      <c r="N442">
        <v>1</v>
      </c>
      <c r="O442" t="b">
        <v>0</v>
      </c>
      <c r="P442" t="s">
        <v>8270</v>
      </c>
      <c r="Q442">
        <v>1E-3</v>
      </c>
      <c r="R442">
        <v>5</v>
      </c>
      <c r="S442" t="s">
        <v>8311</v>
      </c>
      <c r="T442" t="s">
        <v>8327</v>
      </c>
    </row>
    <row r="443" spans="1:20" x14ac:dyDescent="0.2">
      <c r="A443">
        <v>441</v>
      </c>
      <c r="B443" t="s">
        <v>442</v>
      </c>
      <c r="C44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v>41580.793935185182</v>
      </c>
      <c r="K443">
        <v>1380826996</v>
      </c>
      <c r="L443" s="10">
        <v>41550.793935185182</v>
      </c>
      <c r="M443" t="b">
        <v>0</v>
      </c>
      <c r="N443">
        <v>0</v>
      </c>
      <c r="O443" t="b">
        <v>0</v>
      </c>
      <c r="P443" t="s">
        <v>8270</v>
      </c>
      <c r="Q443">
        <v>0</v>
      </c>
      <c r="R443" t="e">
        <v>#DIV/0!</v>
      </c>
      <c r="S443" t="s">
        <v>8311</v>
      </c>
      <c r="T443" t="s">
        <v>8327</v>
      </c>
    </row>
    <row r="444" spans="1:20" x14ac:dyDescent="0.2">
      <c r="A444">
        <v>442</v>
      </c>
      <c r="B444" t="s">
        <v>443</v>
      </c>
      <c r="C444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v>42054.888692129629</v>
      </c>
      <c r="K444">
        <v>1421788783</v>
      </c>
      <c r="L444" s="10">
        <v>42024.888692129629</v>
      </c>
      <c r="M444" t="b">
        <v>0</v>
      </c>
      <c r="N444">
        <v>17</v>
      </c>
      <c r="O444" t="b">
        <v>0</v>
      </c>
      <c r="P444" t="s">
        <v>8270</v>
      </c>
      <c r="Q444">
        <v>0.39358823529411763</v>
      </c>
      <c r="R444">
        <v>393.58823529411762</v>
      </c>
      <c r="S444" t="s">
        <v>8311</v>
      </c>
      <c r="T444" t="s">
        <v>8327</v>
      </c>
    </row>
    <row r="445" spans="1:20" x14ac:dyDescent="0.2">
      <c r="A445">
        <v>443</v>
      </c>
      <c r="B445" t="s">
        <v>444</v>
      </c>
      <c r="C445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v>41680.015057870369</v>
      </c>
      <c r="K445">
        <v>1389399701</v>
      </c>
      <c r="L445" s="10">
        <v>41650.015057870369</v>
      </c>
      <c r="M445" t="b">
        <v>0</v>
      </c>
      <c r="N445">
        <v>2</v>
      </c>
      <c r="O445" t="b">
        <v>0</v>
      </c>
      <c r="P445" t="s">
        <v>8270</v>
      </c>
      <c r="Q445">
        <v>1E-3</v>
      </c>
      <c r="R445">
        <v>5</v>
      </c>
      <c r="S445" t="s">
        <v>8311</v>
      </c>
      <c r="T445" t="s">
        <v>8327</v>
      </c>
    </row>
    <row r="446" spans="1:20" x14ac:dyDescent="0.2">
      <c r="A446">
        <v>444</v>
      </c>
      <c r="B446" t="s">
        <v>445</v>
      </c>
      <c r="C446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v>40954.906956018516</v>
      </c>
      <c r="K446">
        <v>1324158361</v>
      </c>
      <c r="L446" s="10">
        <v>40894.906956018516</v>
      </c>
      <c r="M446" t="b">
        <v>0</v>
      </c>
      <c r="N446">
        <v>1</v>
      </c>
      <c r="O446" t="b">
        <v>0</v>
      </c>
      <c r="P446" t="s">
        <v>8270</v>
      </c>
      <c r="Q446">
        <v>0.05</v>
      </c>
      <c r="R446">
        <v>50</v>
      </c>
      <c r="S446" t="s">
        <v>8311</v>
      </c>
      <c r="T446" t="s">
        <v>8327</v>
      </c>
    </row>
    <row r="447" spans="1:20" x14ac:dyDescent="0.2">
      <c r="A447">
        <v>445</v>
      </c>
      <c r="B447" t="s">
        <v>446</v>
      </c>
      <c r="C447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v>42145.335358796292</v>
      </c>
      <c r="K447">
        <v>1430899375</v>
      </c>
      <c r="L447" s="10">
        <v>42130.335358796292</v>
      </c>
      <c r="M447" t="b">
        <v>0</v>
      </c>
      <c r="N447">
        <v>2</v>
      </c>
      <c r="O447" t="b">
        <v>0</v>
      </c>
      <c r="P447" t="s">
        <v>8270</v>
      </c>
      <c r="Q447">
        <v>3.3333333333333335E-5</v>
      </c>
      <c r="R447">
        <v>1</v>
      </c>
      <c r="S447" t="s">
        <v>8311</v>
      </c>
      <c r="T447" t="s">
        <v>8327</v>
      </c>
    </row>
    <row r="448" spans="1:20" x14ac:dyDescent="0.2">
      <c r="A448">
        <v>446</v>
      </c>
      <c r="B448" t="s">
        <v>447</v>
      </c>
      <c r="C448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v>42067.083564814813</v>
      </c>
      <c r="K448">
        <v>1422842420</v>
      </c>
      <c r="L448" s="10">
        <v>42037.083564814813</v>
      </c>
      <c r="M448" t="b">
        <v>0</v>
      </c>
      <c r="N448">
        <v>16</v>
      </c>
      <c r="O448" t="b">
        <v>0</v>
      </c>
      <c r="P448" t="s">
        <v>8270</v>
      </c>
      <c r="Q448">
        <v>7.2952380952380949E-2</v>
      </c>
      <c r="R448">
        <v>47.875</v>
      </c>
      <c r="S448" t="s">
        <v>8311</v>
      </c>
      <c r="T448" t="s">
        <v>8327</v>
      </c>
    </row>
    <row r="449" spans="1:20" x14ac:dyDescent="0.2">
      <c r="A449">
        <v>447</v>
      </c>
      <c r="B449" t="s">
        <v>448</v>
      </c>
      <c r="C449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v>41356.513460648144</v>
      </c>
      <c r="K449">
        <v>1361884763</v>
      </c>
      <c r="L449" s="10">
        <v>41331.555127314816</v>
      </c>
      <c r="M449" t="b">
        <v>0</v>
      </c>
      <c r="N449">
        <v>1</v>
      </c>
      <c r="O449" t="b">
        <v>0</v>
      </c>
      <c r="P449" t="s">
        <v>8270</v>
      </c>
      <c r="Q449">
        <v>1.6666666666666666E-4</v>
      </c>
      <c r="R449">
        <v>5</v>
      </c>
      <c r="S449" t="s">
        <v>8311</v>
      </c>
      <c r="T449" t="s">
        <v>8327</v>
      </c>
    </row>
    <row r="450" spans="1:20" x14ac:dyDescent="0.2">
      <c r="A450">
        <v>448</v>
      </c>
      <c r="B450" t="s">
        <v>449</v>
      </c>
      <c r="C450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v>41773.758043981477</v>
      </c>
      <c r="K450">
        <v>1398363095</v>
      </c>
      <c r="L450" s="10">
        <v>41753.758043981477</v>
      </c>
      <c r="M450" t="b">
        <v>0</v>
      </c>
      <c r="N450">
        <v>4</v>
      </c>
      <c r="O450" t="b">
        <v>0</v>
      </c>
      <c r="P450" t="s">
        <v>8270</v>
      </c>
      <c r="Q450">
        <v>3.2804E-2</v>
      </c>
      <c r="R450">
        <v>20.502500000000001</v>
      </c>
      <c r="S450" t="s">
        <v>8311</v>
      </c>
      <c r="T450" t="s">
        <v>8327</v>
      </c>
    </row>
    <row r="451" spans="1:20" x14ac:dyDescent="0.2">
      <c r="A451">
        <v>449</v>
      </c>
      <c r="B451" t="s">
        <v>450</v>
      </c>
      <c r="C45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v>41564.568113425928</v>
      </c>
      <c r="K451">
        <v>1379425085</v>
      </c>
      <c r="L451" s="10">
        <v>41534.568113425928</v>
      </c>
      <c r="M451" t="b">
        <v>0</v>
      </c>
      <c r="N451">
        <v>5</v>
      </c>
      <c r="O451" t="b">
        <v>0</v>
      </c>
      <c r="P451" t="s">
        <v>8270</v>
      </c>
      <c r="Q451">
        <v>2.2499999999999999E-2</v>
      </c>
      <c r="R451">
        <v>9</v>
      </c>
      <c r="S451" t="s">
        <v>8311</v>
      </c>
      <c r="T451" t="s">
        <v>8327</v>
      </c>
    </row>
    <row r="452" spans="1:20" x14ac:dyDescent="0.2">
      <c r="A452">
        <v>450</v>
      </c>
      <c r="B452" t="s">
        <v>451</v>
      </c>
      <c r="C45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v>41684.946759259255</v>
      </c>
      <c r="K452">
        <v>1389825800</v>
      </c>
      <c r="L452" s="10">
        <v>41654.946759259255</v>
      </c>
      <c r="M452" t="b">
        <v>0</v>
      </c>
      <c r="N452">
        <v>7</v>
      </c>
      <c r="O452" t="b">
        <v>0</v>
      </c>
      <c r="P452" t="s">
        <v>8270</v>
      </c>
      <c r="Q452">
        <v>7.92E-3</v>
      </c>
      <c r="R452">
        <v>56.571428571428569</v>
      </c>
      <c r="S452" t="s">
        <v>8311</v>
      </c>
      <c r="T452" t="s">
        <v>8327</v>
      </c>
    </row>
    <row r="453" spans="1:20" x14ac:dyDescent="0.2">
      <c r="A453">
        <v>451</v>
      </c>
      <c r="B453" t="s">
        <v>452</v>
      </c>
      <c r="C45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v>41664.715173611112</v>
      </c>
      <c r="K453">
        <v>1388077791</v>
      </c>
      <c r="L453" s="10">
        <v>41634.715173611112</v>
      </c>
      <c r="M453" t="b">
        <v>0</v>
      </c>
      <c r="N453">
        <v>0</v>
      </c>
      <c r="O453" t="b">
        <v>0</v>
      </c>
      <c r="P453" t="s">
        <v>8270</v>
      </c>
      <c r="Q453">
        <v>0</v>
      </c>
      <c r="R453" t="e">
        <v>#DIV/0!</v>
      </c>
      <c r="S453" t="s">
        <v>8311</v>
      </c>
      <c r="T453" t="s">
        <v>8327</v>
      </c>
    </row>
    <row r="454" spans="1:20" x14ac:dyDescent="0.2">
      <c r="A454">
        <v>452</v>
      </c>
      <c r="B454" t="s">
        <v>453</v>
      </c>
      <c r="C454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v>42137.703877314809</v>
      </c>
      <c r="K454">
        <v>1428944015</v>
      </c>
      <c r="L454" s="10">
        <v>42107.703877314809</v>
      </c>
      <c r="M454" t="b">
        <v>0</v>
      </c>
      <c r="N454">
        <v>12</v>
      </c>
      <c r="O454" t="b">
        <v>0</v>
      </c>
      <c r="P454" t="s">
        <v>8270</v>
      </c>
      <c r="Q454">
        <v>0.64</v>
      </c>
      <c r="R454">
        <v>40</v>
      </c>
      <c r="S454" t="s">
        <v>8311</v>
      </c>
      <c r="T454" t="s">
        <v>8327</v>
      </c>
    </row>
    <row r="455" spans="1:20" x14ac:dyDescent="0.2">
      <c r="A455">
        <v>453</v>
      </c>
      <c r="B455" t="s">
        <v>454</v>
      </c>
      <c r="C455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v>42054.824988425928</v>
      </c>
      <c r="K455">
        <v>1422992879</v>
      </c>
      <c r="L455" s="10">
        <v>42038.824988425928</v>
      </c>
      <c r="M455" t="b">
        <v>0</v>
      </c>
      <c r="N455">
        <v>2</v>
      </c>
      <c r="O455" t="b">
        <v>0</v>
      </c>
      <c r="P455" t="s">
        <v>8270</v>
      </c>
      <c r="Q455">
        <v>2.740447957839262E-4</v>
      </c>
      <c r="R455">
        <v>13</v>
      </c>
      <c r="S455" t="s">
        <v>8311</v>
      </c>
      <c r="T455" t="s">
        <v>8327</v>
      </c>
    </row>
    <row r="456" spans="1:20" x14ac:dyDescent="0.2">
      <c r="A456">
        <v>454</v>
      </c>
      <c r="B456" t="s">
        <v>455</v>
      </c>
      <c r="C456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v>41969.551388888889</v>
      </c>
      <c r="K456">
        <v>1414343571</v>
      </c>
      <c r="L456" s="10">
        <v>41938.717256944445</v>
      </c>
      <c r="M456" t="b">
        <v>0</v>
      </c>
      <c r="N456">
        <v>5</v>
      </c>
      <c r="O456" t="b">
        <v>0</v>
      </c>
      <c r="P456" t="s">
        <v>8270</v>
      </c>
      <c r="Q456">
        <v>8.2000000000000007E-3</v>
      </c>
      <c r="R456">
        <v>16.399999999999999</v>
      </c>
      <c r="S456" t="s">
        <v>8311</v>
      </c>
      <c r="T456" t="s">
        <v>8327</v>
      </c>
    </row>
    <row r="457" spans="1:20" x14ac:dyDescent="0.2">
      <c r="A457">
        <v>455</v>
      </c>
      <c r="B457" t="s">
        <v>456</v>
      </c>
      <c r="C457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v>41016.021527777775</v>
      </c>
      <c r="K457">
        <v>1330733022</v>
      </c>
      <c r="L457" s="10">
        <v>40971.002569444441</v>
      </c>
      <c r="M457" t="b">
        <v>0</v>
      </c>
      <c r="N457">
        <v>2</v>
      </c>
      <c r="O457" t="b">
        <v>0</v>
      </c>
      <c r="P457" t="s">
        <v>8270</v>
      </c>
      <c r="Q457">
        <v>6.9230769230769226E-4</v>
      </c>
      <c r="R457">
        <v>22.5</v>
      </c>
      <c r="S457" t="s">
        <v>8311</v>
      </c>
      <c r="T457" t="s">
        <v>8327</v>
      </c>
    </row>
    <row r="458" spans="1:20" x14ac:dyDescent="0.2">
      <c r="A458">
        <v>456</v>
      </c>
      <c r="B458" t="s">
        <v>457</v>
      </c>
      <c r="C458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v>41569.165972222225</v>
      </c>
      <c r="K458">
        <v>1380559201</v>
      </c>
      <c r="L458" s="10">
        <v>41547.694456018515</v>
      </c>
      <c r="M458" t="b">
        <v>0</v>
      </c>
      <c r="N458">
        <v>3</v>
      </c>
      <c r="O458" t="b">
        <v>0</v>
      </c>
      <c r="P458" t="s">
        <v>8270</v>
      </c>
      <c r="Q458">
        <v>6.8631863186318634E-3</v>
      </c>
      <c r="R458">
        <v>20.333333333333332</v>
      </c>
      <c r="S458" t="s">
        <v>8311</v>
      </c>
      <c r="T458" t="s">
        <v>8327</v>
      </c>
    </row>
    <row r="459" spans="1:20" x14ac:dyDescent="0.2">
      <c r="A459">
        <v>457</v>
      </c>
      <c r="B459" t="s">
        <v>458</v>
      </c>
      <c r="C459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v>41867.767500000002</v>
      </c>
      <c r="K459">
        <v>1405621512</v>
      </c>
      <c r="L459" s="10">
        <v>41837.767500000002</v>
      </c>
      <c r="M459" t="b">
        <v>0</v>
      </c>
      <c r="N459">
        <v>0</v>
      </c>
      <c r="O459" t="b">
        <v>0</v>
      </c>
      <c r="P459" t="s">
        <v>8270</v>
      </c>
      <c r="Q459">
        <v>0</v>
      </c>
      <c r="R459" t="e">
        <v>#DIV/0!</v>
      </c>
      <c r="S459" t="s">
        <v>8311</v>
      </c>
      <c r="T459" t="s">
        <v>8327</v>
      </c>
    </row>
    <row r="460" spans="1:20" x14ac:dyDescent="0.2">
      <c r="A460">
        <v>458</v>
      </c>
      <c r="B460" t="s">
        <v>459</v>
      </c>
      <c r="C460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v>41408.69976851852</v>
      </c>
      <c r="K460">
        <v>1365958060</v>
      </c>
      <c r="L460" s="10">
        <v>41378.69976851852</v>
      </c>
      <c r="M460" t="b">
        <v>0</v>
      </c>
      <c r="N460">
        <v>49</v>
      </c>
      <c r="O460" t="b">
        <v>0</v>
      </c>
      <c r="P460" t="s">
        <v>8270</v>
      </c>
      <c r="Q460">
        <v>8.2100000000000006E-2</v>
      </c>
      <c r="R460">
        <v>16.755102040816325</v>
      </c>
      <c r="S460" t="s">
        <v>8311</v>
      </c>
      <c r="T460" t="s">
        <v>8327</v>
      </c>
    </row>
    <row r="461" spans="1:20" x14ac:dyDescent="0.2">
      <c r="A461">
        <v>459</v>
      </c>
      <c r="B461" t="s">
        <v>460</v>
      </c>
      <c r="C46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v>40860.682025462964</v>
      </c>
      <c r="K461">
        <v>1316013727</v>
      </c>
      <c r="L461" s="10">
        <v>40800.6403587963</v>
      </c>
      <c r="M461" t="b">
        <v>0</v>
      </c>
      <c r="N461">
        <v>1</v>
      </c>
      <c r="O461" t="b">
        <v>0</v>
      </c>
      <c r="P461" t="s">
        <v>8270</v>
      </c>
      <c r="Q461">
        <v>6.4102564102564103E-4</v>
      </c>
      <c r="R461">
        <v>25</v>
      </c>
      <c r="S461" t="s">
        <v>8311</v>
      </c>
      <c r="T461" t="s">
        <v>8327</v>
      </c>
    </row>
    <row r="462" spans="1:20" x14ac:dyDescent="0.2">
      <c r="A462">
        <v>460</v>
      </c>
      <c r="B462" t="s">
        <v>461</v>
      </c>
      <c r="C46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v>41791.166666666664</v>
      </c>
      <c r="K462">
        <v>1398862875</v>
      </c>
      <c r="L462" s="10">
        <v>41759.542534722219</v>
      </c>
      <c r="M462" t="b">
        <v>0</v>
      </c>
      <c r="N462">
        <v>2</v>
      </c>
      <c r="O462" t="b">
        <v>0</v>
      </c>
      <c r="P462" t="s">
        <v>8270</v>
      </c>
      <c r="Q462">
        <v>2.9411764705882353E-3</v>
      </c>
      <c r="R462">
        <v>12.5</v>
      </c>
      <c r="S462" t="s">
        <v>8311</v>
      </c>
      <c r="T462" t="s">
        <v>8327</v>
      </c>
    </row>
    <row r="463" spans="1:20" x14ac:dyDescent="0.2">
      <c r="A463">
        <v>461</v>
      </c>
      <c r="B463" t="s">
        <v>462</v>
      </c>
      <c r="C46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v>41427.84684027778</v>
      </c>
      <c r="K463">
        <v>1368476367</v>
      </c>
      <c r="L463" s="10">
        <v>41407.84684027778</v>
      </c>
      <c r="M463" t="b">
        <v>0</v>
      </c>
      <c r="N463">
        <v>0</v>
      </c>
      <c r="O463" t="b">
        <v>0</v>
      </c>
      <c r="P463" t="s">
        <v>8270</v>
      </c>
      <c r="Q463">
        <v>0</v>
      </c>
      <c r="R463" t="e">
        <v>#DIV/0!</v>
      </c>
      <c r="S463" t="s">
        <v>8311</v>
      </c>
      <c r="T463" t="s">
        <v>8327</v>
      </c>
    </row>
    <row r="464" spans="1:20" x14ac:dyDescent="0.2">
      <c r="A464">
        <v>462</v>
      </c>
      <c r="B464" t="s">
        <v>463</v>
      </c>
      <c r="C464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v>40765.126631944448</v>
      </c>
      <c r="K464">
        <v>1307761341</v>
      </c>
      <c r="L464" s="10">
        <v>40705.126631944448</v>
      </c>
      <c r="M464" t="b">
        <v>0</v>
      </c>
      <c r="N464">
        <v>0</v>
      </c>
      <c r="O464" t="b">
        <v>0</v>
      </c>
      <c r="P464" t="s">
        <v>8270</v>
      </c>
      <c r="Q464">
        <v>0</v>
      </c>
      <c r="R464" t="e">
        <v>#DIV/0!</v>
      </c>
      <c r="S464" t="s">
        <v>8311</v>
      </c>
      <c r="T464" t="s">
        <v>8327</v>
      </c>
    </row>
    <row r="465" spans="1:20" x14ac:dyDescent="0.2">
      <c r="A465">
        <v>463</v>
      </c>
      <c r="B465" t="s">
        <v>464</v>
      </c>
      <c r="C465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v>40810.710104166668</v>
      </c>
      <c r="K465">
        <v>1311699753</v>
      </c>
      <c r="L465" s="10">
        <v>40750.710104166668</v>
      </c>
      <c r="M465" t="b">
        <v>0</v>
      </c>
      <c r="N465">
        <v>11</v>
      </c>
      <c r="O465" t="b">
        <v>0</v>
      </c>
      <c r="P465" t="s">
        <v>8270</v>
      </c>
      <c r="Q465">
        <v>2.2727272727272728E-2</v>
      </c>
      <c r="R465">
        <v>113.63636363636364</v>
      </c>
      <c r="S465" t="s">
        <v>8311</v>
      </c>
      <c r="T465" t="s">
        <v>8327</v>
      </c>
    </row>
    <row r="466" spans="1:20" x14ac:dyDescent="0.2">
      <c r="A466">
        <v>464</v>
      </c>
      <c r="B466" t="s">
        <v>465</v>
      </c>
      <c r="C466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v>42508.848784722228</v>
      </c>
      <c r="K466">
        <v>1461874935</v>
      </c>
      <c r="L466" s="10">
        <v>42488.848784722228</v>
      </c>
      <c r="M466" t="b">
        <v>0</v>
      </c>
      <c r="N466">
        <v>1</v>
      </c>
      <c r="O466" t="b">
        <v>0</v>
      </c>
      <c r="P466" t="s">
        <v>8270</v>
      </c>
      <c r="Q466">
        <v>9.9009900990099011E-4</v>
      </c>
      <c r="R466">
        <v>1</v>
      </c>
      <c r="S466" t="s">
        <v>8311</v>
      </c>
      <c r="T466" t="s">
        <v>8327</v>
      </c>
    </row>
    <row r="467" spans="1:20" x14ac:dyDescent="0.2">
      <c r="A467">
        <v>465</v>
      </c>
      <c r="B467" t="s">
        <v>466</v>
      </c>
      <c r="C467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v>41817.120069444441</v>
      </c>
      <c r="K467">
        <v>1402455174</v>
      </c>
      <c r="L467" s="10">
        <v>41801.120069444441</v>
      </c>
      <c r="M467" t="b">
        <v>0</v>
      </c>
      <c r="N467">
        <v>8</v>
      </c>
      <c r="O467" t="b">
        <v>0</v>
      </c>
      <c r="P467" t="s">
        <v>8270</v>
      </c>
      <c r="Q467">
        <v>0.26953125</v>
      </c>
      <c r="R467">
        <v>17.25</v>
      </c>
      <c r="S467" t="s">
        <v>8311</v>
      </c>
      <c r="T467" t="s">
        <v>8327</v>
      </c>
    </row>
    <row r="468" spans="1:20" x14ac:dyDescent="0.2">
      <c r="A468">
        <v>466</v>
      </c>
      <c r="B468" t="s">
        <v>467</v>
      </c>
      <c r="C468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v>41159.942870370374</v>
      </c>
      <c r="K468">
        <v>1344465464</v>
      </c>
      <c r="L468" s="10">
        <v>41129.942870370374</v>
      </c>
      <c r="M468" t="b">
        <v>0</v>
      </c>
      <c r="N468">
        <v>5</v>
      </c>
      <c r="O468" t="b">
        <v>0</v>
      </c>
      <c r="P468" t="s">
        <v>8270</v>
      </c>
      <c r="Q468">
        <v>7.6E-3</v>
      </c>
      <c r="R468">
        <v>15.2</v>
      </c>
      <c r="S468" t="s">
        <v>8311</v>
      </c>
      <c r="T468" t="s">
        <v>8327</v>
      </c>
    </row>
    <row r="469" spans="1:20" x14ac:dyDescent="0.2">
      <c r="A469">
        <v>467</v>
      </c>
      <c r="B469" t="s">
        <v>468</v>
      </c>
      <c r="C469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v>41180.679791666669</v>
      </c>
      <c r="K469">
        <v>1344961134</v>
      </c>
      <c r="L469" s="10">
        <v>41135.679791666669</v>
      </c>
      <c r="M469" t="b">
        <v>0</v>
      </c>
      <c r="N469">
        <v>39</v>
      </c>
      <c r="O469" t="b">
        <v>0</v>
      </c>
      <c r="P469" t="s">
        <v>8270</v>
      </c>
      <c r="Q469">
        <v>0.21575</v>
      </c>
      <c r="R469">
        <v>110.64102564102564</v>
      </c>
      <c r="S469" t="s">
        <v>8311</v>
      </c>
      <c r="T469" t="s">
        <v>8327</v>
      </c>
    </row>
    <row r="470" spans="1:20" x14ac:dyDescent="0.2">
      <c r="A470">
        <v>468</v>
      </c>
      <c r="B470" t="s">
        <v>469</v>
      </c>
      <c r="C470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v>41101.160474537035</v>
      </c>
      <c r="K470">
        <v>1336795283</v>
      </c>
      <c r="L470" s="10">
        <v>41041.167627314811</v>
      </c>
      <c r="M470" t="b">
        <v>0</v>
      </c>
      <c r="N470">
        <v>0</v>
      </c>
      <c r="O470" t="b">
        <v>0</v>
      </c>
      <c r="P470" t="s">
        <v>8270</v>
      </c>
      <c r="Q470">
        <v>0</v>
      </c>
      <c r="R470" t="e">
        <v>#DIV/0!</v>
      </c>
      <c r="S470" t="s">
        <v>8311</v>
      </c>
      <c r="T470" t="s">
        <v>8327</v>
      </c>
    </row>
    <row r="471" spans="1:20" x14ac:dyDescent="0.2">
      <c r="A471">
        <v>469</v>
      </c>
      <c r="B471" t="s">
        <v>470</v>
      </c>
      <c r="C47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v>41887.989861111113</v>
      </c>
      <c r="K471">
        <v>1404776724</v>
      </c>
      <c r="L471" s="10">
        <v>41827.989861111113</v>
      </c>
      <c r="M471" t="b">
        <v>0</v>
      </c>
      <c r="N471">
        <v>0</v>
      </c>
      <c r="O471" t="b">
        <v>0</v>
      </c>
      <c r="P471" t="s">
        <v>8270</v>
      </c>
      <c r="Q471">
        <v>0</v>
      </c>
      <c r="R471" t="e">
        <v>#DIV/0!</v>
      </c>
      <c r="S471" t="s">
        <v>8311</v>
      </c>
      <c r="T471" t="s">
        <v>8327</v>
      </c>
    </row>
    <row r="472" spans="1:20" x14ac:dyDescent="0.2">
      <c r="A472">
        <v>470</v>
      </c>
      <c r="B472" t="s">
        <v>471</v>
      </c>
      <c r="C47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v>41655.166666666664</v>
      </c>
      <c r="K472">
        <v>1385524889</v>
      </c>
      <c r="L472" s="10">
        <v>41605.167696759258</v>
      </c>
      <c r="M472" t="b">
        <v>0</v>
      </c>
      <c r="N472">
        <v>2</v>
      </c>
      <c r="O472" t="b">
        <v>0</v>
      </c>
      <c r="P472" t="s">
        <v>8270</v>
      </c>
      <c r="Q472">
        <v>1.0200000000000001E-2</v>
      </c>
      <c r="R472">
        <v>25.5</v>
      </c>
      <c r="S472" t="s">
        <v>8311</v>
      </c>
      <c r="T472" t="s">
        <v>8327</v>
      </c>
    </row>
    <row r="473" spans="1:20" x14ac:dyDescent="0.2">
      <c r="A473">
        <v>471</v>
      </c>
      <c r="B473" t="s">
        <v>472</v>
      </c>
      <c r="C47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v>41748.680312500001</v>
      </c>
      <c r="K473">
        <v>1394039979</v>
      </c>
      <c r="L473" s="10">
        <v>41703.721979166665</v>
      </c>
      <c r="M473" t="b">
        <v>0</v>
      </c>
      <c r="N473">
        <v>170</v>
      </c>
      <c r="O473" t="b">
        <v>0</v>
      </c>
      <c r="P473" t="s">
        <v>8270</v>
      </c>
      <c r="Q473">
        <v>0.11892727272727273</v>
      </c>
      <c r="R473">
        <v>38.476470588235294</v>
      </c>
      <c r="S473" t="s">
        <v>8311</v>
      </c>
      <c r="T473" t="s">
        <v>8327</v>
      </c>
    </row>
    <row r="474" spans="1:20" x14ac:dyDescent="0.2">
      <c r="A474">
        <v>472</v>
      </c>
      <c r="B474" t="s">
        <v>473</v>
      </c>
      <c r="C474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v>41874.922662037039</v>
      </c>
      <c r="K474">
        <v>1406239718</v>
      </c>
      <c r="L474" s="10">
        <v>41844.922662037039</v>
      </c>
      <c r="M474" t="b">
        <v>0</v>
      </c>
      <c r="N474">
        <v>5</v>
      </c>
      <c r="O474" t="b">
        <v>0</v>
      </c>
      <c r="P474" t="s">
        <v>8270</v>
      </c>
      <c r="Q474">
        <v>0.17624999999999999</v>
      </c>
      <c r="R474">
        <v>28.2</v>
      </c>
      <c r="S474" t="s">
        <v>8311</v>
      </c>
      <c r="T474" t="s">
        <v>8327</v>
      </c>
    </row>
    <row r="475" spans="1:20" x14ac:dyDescent="0.2">
      <c r="A475">
        <v>473</v>
      </c>
      <c r="B475" t="s">
        <v>474</v>
      </c>
      <c r="C475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v>41899.698136574072</v>
      </c>
      <c r="K475">
        <v>1408380319</v>
      </c>
      <c r="L475" s="10">
        <v>41869.698136574072</v>
      </c>
      <c r="M475" t="b">
        <v>0</v>
      </c>
      <c r="N475">
        <v>14</v>
      </c>
      <c r="O475" t="b">
        <v>0</v>
      </c>
      <c r="P475" t="s">
        <v>8270</v>
      </c>
      <c r="Q475">
        <v>2.87E-2</v>
      </c>
      <c r="R475">
        <v>61.5</v>
      </c>
      <c r="S475" t="s">
        <v>8311</v>
      </c>
      <c r="T475" t="s">
        <v>8327</v>
      </c>
    </row>
    <row r="476" spans="1:20" x14ac:dyDescent="0.2">
      <c r="A476">
        <v>474</v>
      </c>
      <c r="B476" t="s">
        <v>475</v>
      </c>
      <c r="C476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v>42783.329039351855</v>
      </c>
      <c r="K476">
        <v>1484726029</v>
      </c>
      <c r="L476" s="10">
        <v>42753.329039351855</v>
      </c>
      <c r="M476" t="b">
        <v>0</v>
      </c>
      <c r="N476">
        <v>1</v>
      </c>
      <c r="O476" t="b">
        <v>0</v>
      </c>
      <c r="P476" t="s">
        <v>8270</v>
      </c>
      <c r="Q476">
        <v>3.0303030303030303E-4</v>
      </c>
      <c r="R476">
        <v>1</v>
      </c>
      <c r="S476" t="s">
        <v>8311</v>
      </c>
      <c r="T476" t="s">
        <v>8327</v>
      </c>
    </row>
    <row r="477" spans="1:20" x14ac:dyDescent="0.2">
      <c r="A477">
        <v>475</v>
      </c>
      <c r="B477" t="s">
        <v>476</v>
      </c>
      <c r="C477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v>42130.086145833338</v>
      </c>
      <c r="K477">
        <v>1428285843</v>
      </c>
      <c r="L477" s="10">
        <v>42100.086145833338</v>
      </c>
      <c r="M477" t="b">
        <v>0</v>
      </c>
      <c r="N477">
        <v>0</v>
      </c>
      <c r="O477" t="b">
        <v>0</v>
      </c>
      <c r="P477" t="s">
        <v>8270</v>
      </c>
      <c r="Q477">
        <v>0</v>
      </c>
      <c r="R477" t="e">
        <v>#DIV/0!</v>
      </c>
      <c r="S477" t="s">
        <v>8311</v>
      </c>
      <c r="T477" t="s">
        <v>8327</v>
      </c>
    </row>
    <row r="478" spans="1:20" x14ac:dyDescent="0.2">
      <c r="A478">
        <v>476</v>
      </c>
      <c r="B478" t="s">
        <v>477</v>
      </c>
      <c r="C478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v>41793.165972222225</v>
      </c>
      <c r="K478">
        <v>1398727441</v>
      </c>
      <c r="L478" s="10">
        <v>41757.975011574075</v>
      </c>
      <c r="M478" t="b">
        <v>0</v>
      </c>
      <c r="N478">
        <v>124</v>
      </c>
      <c r="O478" t="b">
        <v>0</v>
      </c>
      <c r="P478" t="s">
        <v>8270</v>
      </c>
      <c r="Q478">
        <v>2.2302681818181819E-2</v>
      </c>
      <c r="R478">
        <v>39.569274193548388</v>
      </c>
      <c r="S478" t="s">
        <v>8311</v>
      </c>
      <c r="T478" t="s">
        <v>8327</v>
      </c>
    </row>
    <row r="479" spans="1:20" x14ac:dyDescent="0.2">
      <c r="A479">
        <v>477</v>
      </c>
      <c r="B479" t="s">
        <v>478</v>
      </c>
      <c r="C479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v>41047.83488425926</v>
      </c>
      <c r="K479">
        <v>1332187334</v>
      </c>
      <c r="L479" s="10">
        <v>40987.83488425926</v>
      </c>
      <c r="M479" t="b">
        <v>0</v>
      </c>
      <c r="N479">
        <v>0</v>
      </c>
      <c r="O479" t="b">
        <v>0</v>
      </c>
      <c r="P479" t="s">
        <v>8270</v>
      </c>
      <c r="Q479">
        <v>0</v>
      </c>
      <c r="R479" t="e">
        <v>#DIV/0!</v>
      </c>
      <c r="S479" t="s">
        <v>8311</v>
      </c>
      <c r="T479" t="s">
        <v>8327</v>
      </c>
    </row>
    <row r="480" spans="1:20" x14ac:dyDescent="0.2">
      <c r="A480">
        <v>478</v>
      </c>
      <c r="B480" t="s">
        <v>479</v>
      </c>
      <c r="C480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v>42095.869317129633</v>
      </c>
      <c r="K480">
        <v>1425333109</v>
      </c>
      <c r="L480" s="10">
        <v>42065.910983796297</v>
      </c>
      <c r="M480" t="b">
        <v>0</v>
      </c>
      <c r="N480">
        <v>0</v>
      </c>
      <c r="O480" t="b">
        <v>0</v>
      </c>
      <c r="P480" t="s">
        <v>8270</v>
      </c>
      <c r="Q480">
        <v>0</v>
      </c>
      <c r="R480" t="e">
        <v>#DIV/0!</v>
      </c>
      <c r="S480" t="s">
        <v>8311</v>
      </c>
      <c r="T480" t="s">
        <v>8327</v>
      </c>
    </row>
    <row r="481" spans="1:20" x14ac:dyDescent="0.2">
      <c r="A481">
        <v>479</v>
      </c>
      <c r="B481" t="s">
        <v>480</v>
      </c>
      <c r="C48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v>41964.449479166666</v>
      </c>
      <c r="K481">
        <v>1411379235</v>
      </c>
      <c r="L481" s="10">
        <v>41904.407812500001</v>
      </c>
      <c r="M481" t="b">
        <v>0</v>
      </c>
      <c r="N481">
        <v>55</v>
      </c>
      <c r="O481" t="b">
        <v>0</v>
      </c>
      <c r="P481" t="s">
        <v>8270</v>
      </c>
      <c r="Q481">
        <v>0.3256</v>
      </c>
      <c r="R481">
        <v>88.8</v>
      </c>
      <c r="S481" t="s">
        <v>8311</v>
      </c>
      <c r="T481" t="s">
        <v>8327</v>
      </c>
    </row>
    <row r="482" spans="1:20" x14ac:dyDescent="0.2">
      <c r="A482">
        <v>480</v>
      </c>
      <c r="B482" t="s">
        <v>481</v>
      </c>
      <c r="C48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v>41495.500173611108</v>
      </c>
      <c r="K482">
        <v>1373457615</v>
      </c>
      <c r="L482" s="10">
        <v>41465.500173611108</v>
      </c>
      <c r="M482" t="b">
        <v>0</v>
      </c>
      <c r="N482">
        <v>140</v>
      </c>
      <c r="O482" t="b">
        <v>0</v>
      </c>
      <c r="P482" t="s">
        <v>8270</v>
      </c>
      <c r="Q482">
        <v>0.19409999999999999</v>
      </c>
      <c r="R482">
        <v>55.457142857142856</v>
      </c>
      <c r="S482" t="s">
        <v>8311</v>
      </c>
      <c r="T482" t="s">
        <v>8327</v>
      </c>
    </row>
    <row r="483" spans="1:20" x14ac:dyDescent="0.2">
      <c r="A483">
        <v>481</v>
      </c>
      <c r="B483" t="s">
        <v>482</v>
      </c>
      <c r="C48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v>41192.672326388885</v>
      </c>
      <c r="K483">
        <v>1347293289</v>
      </c>
      <c r="L483" s="10">
        <v>41162.672326388885</v>
      </c>
      <c r="M483" t="b">
        <v>0</v>
      </c>
      <c r="N483">
        <v>21</v>
      </c>
      <c r="O483" t="b">
        <v>0</v>
      </c>
      <c r="P483" t="s">
        <v>8270</v>
      </c>
      <c r="Q483">
        <v>6.0999999999999999E-2</v>
      </c>
      <c r="R483">
        <v>87.142857142857139</v>
      </c>
      <c r="S483" t="s">
        <v>8311</v>
      </c>
      <c r="T483" t="s">
        <v>8327</v>
      </c>
    </row>
    <row r="484" spans="1:20" x14ac:dyDescent="0.2">
      <c r="A484">
        <v>482</v>
      </c>
      <c r="B484" t="s">
        <v>483</v>
      </c>
      <c r="C484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v>42474.606944444444</v>
      </c>
      <c r="K484">
        <v>1458336690</v>
      </c>
      <c r="L484" s="10">
        <v>42447.896875000006</v>
      </c>
      <c r="M484" t="b">
        <v>0</v>
      </c>
      <c r="N484">
        <v>1</v>
      </c>
      <c r="O484" t="b">
        <v>0</v>
      </c>
      <c r="P484" t="s">
        <v>8270</v>
      </c>
      <c r="Q484">
        <v>1E-3</v>
      </c>
      <c r="R484">
        <v>10</v>
      </c>
      <c r="S484" t="s">
        <v>8311</v>
      </c>
      <c r="T484" t="s">
        <v>8327</v>
      </c>
    </row>
    <row r="485" spans="1:20" x14ac:dyDescent="0.2">
      <c r="A485">
        <v>483</v>
      </c>
      <c r="B485" t="s">
        <v>484</v>
      </c>
      <c r="C485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v>41303.197592592594</v>
      </c>
      <c r="K485">
        <v>1354250672</v>
      </c>
      <c r="L485" s="10">
        <v>41243.197592592594</v>
      </c>
      <c r="M485" t="b">
        <v>0</v>
      </c>
      <c r="N485">
        <v>147</v>
      </c>
      <c r="O485" t="b">
        <v>0</v>
      </c>
      <c r="P485" t="s">
        <v>8270</v>
      </c>
      <c r="Q485">
        <v>0.502</v>
      </c>
      <c r="R485">
        <v>51.224489795918366</v>
      </c>
      <c r="S485" t="s">
        <v>8311</v>
      </c>
      <c r="T485" t="s">
        <v>8327</v>
      </c>
    </row>
    <row r="486" spans="1:20" x14ac:dyDescent="0.2">
      <c r="A486">
        <v>484</v>
      </c>
      <c r="B486" t="s">
        <v>485</v>
      </c>
      <c r="C486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v>42313.981157407412</v>
      </c>
      <c r="K486">
        <v>1443220372</v>
      </c>
      <c r="L486" s="10">
        <v>42272.93949074074</v>
      </c>
      <c r="M486" t="b">
        <v>0</v>
      </c>
      <c r="N486">
        <v>11</v>
      </c>
      <c r="O486" t="b">
        <v>0</v>
      </c>
      <c r="P486" t="s">
        <v>8270</v>
      </c>
      <c r="Q486">
        <v>1.8625E-3</v>
      </c>
      <c r="R486">
        <v>13.545454545454545</v>
      </c>
      <c r="S486" t="s">
        <v>8311</v>
      </c>
      <c r="T486" t="s">
        <v>8327</v>
      </c>
    </row>
    <row r="487" spans="1:20" x14ac:dyDescent="0.2">
      <c r="A487">
        <v>485</v>
      </c>
      <c r="B487" t="s">
        <v>486</v>
      </c>
      <c r="C487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v>41411.50577546296</v>
      </c>
      <c r="K487">
        <v>1366200499</v>
      </c>
      <c r="L487" s="10">
        <v>41381.50577546296</v>
      </c>
      <c r="M487" t="b">
        <v>0</v>
      </c>
      <c r="N487">
        <v>125</v>
      </c>
      <c r="O487" t="b">
        <v>0</v>
      </c>
      <c r="P487" t="s">
        <v>8270</v>
      </c>
      <c r="Q487">
        <v>0.21906971229845085</v>
      </c>
      <c r="R487">
        <v>66.520080000000007</v>
      </c>
      <c r="S487" t="s">
        <v>8311</v>
      </c>
      <c r="T487" t="s">
        <v>8327</v>
      </c>
    </row>
    <row r="488" spans="1:20" x14ac:dyDescent="0.2">
      <c r="A488">
        <v>486</v>
      </c>
      <c r="B488" t="s">
        <v>487</v>
      </c>
      <c r="C488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v>41791.94258101852</v>
      </c>
      <c r="K488">
        <v>1399070239</v>
      </c>
      <c r="L488" s="10">
        <v>41761.94258101852</v>
      </c>
      <c r="M488" t="b">
        <v>0</v>
      </c>
      <c r="N488">
        <v>1</v>
      </c>
      <c r="O488" t="b">
        <v>0</v>
      </c>
      <c r="P488" t="s">
        <v>8270</v>
      </c>
      <c r="Q488">
        <v>9.0909090909090904E-5</v>
      </c>
      <c r="R488">
        <v>50</v>
      </c>
      <c r="S488" t="s">
        <v>8311</v>
      </c>
      <c r="T488" t="s">
        <v>8327</v>
      </c>
    </row>
    <row r="489" spans="1:20" x14ac:dyDescent="0.2">
      <c r="A489">
        <v>487</v>
      </c>
      <c r="B489" t="s">
        <v>488</v>
      </c>
      <c r="C489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v>42729.636504629627</v>
      </c>
      <c r="K489">
        <v>1477491394</v>
      </c>
      <c r="L489" s="10">
        <v>42669.594837962963</v>
      </c>
      <c r="M489" t="b">
        <v>0</v>
      </c>
      <c r="N489">
        <v>0</v>
      </c>
      <c r="O489" t="b">
        <v>0</v>
      </c>
      <c r="P489" t="s">
        <v>8270</v>
      </c>
      <c r="Q489">
        <v>0</v>
      </c>
      <c r="R489" t="e">
        <v>#DIV/0!</v>
      </c>
      <c r="S489" t="s">
        <v>8311</v>
      </c>
      <c r="T489" t="s">
        <v>8327</v>
      </c>
    </row>
    <row r="490" spans="1:20" x14ac:dyDescent="0.2">
      <c r="A490">
        <v>488</v>
      </c>
      <c r="B490" t="s">
        <v>489</v>
      </c>
      <c r="C490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v>42744.054398148146</v>
      </c>
      <c r="K490">
        <v>1481332700</v>
      </c>
      <c r="L490" s="10">
        <v>42714.054398148146</v>
      </c>
      <c r="M490" t="b">
        <v>0</v>
      </c>
      <c r="N490">
        <v>0</v>
      </c>
      <c r="O490" t="b">
        <v>0</v>
      </c>
      <c r="P490" t="s">
        <v>8270</v>
      </c>
      <c r="Q490">
        <v>0</v>
      </c>
      <c r="R490" t="e">
        <v>#DIV/0!</v>
      </c>
      <c r="S490" t="s">
        <v>8311</v>
      </c>
      <c r="T490" t="s">
        <v>8327</v>
      </c>
    </row>
    <row r="491" spans="1:20" x14ac:dyDescent="0.2">
      <c r="A491">
        <v>489</v>
      </c>
      <c r="B491" t="s">
        <v>490</v>
      </c>
      <c r="C49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v>40913.481249999997</v>
      </c>
      <c r="K491">
        <v>1323084816</v>
      </c>
      <c r="L491" s="10">
        <v>40882.481666666667</v>
      </c>
      <c r="M491" t="b">
        <v>0</v>
      </c>
      <c r="N491">
        <v>3</v>
      </c>
      <c r="O491" t="b">
        <v>0</v>
      </c>
      <c r="P491" t="s">
        <v>8270</v>
      </c>
      <c r="Q491">
        <v>2.8667813379201833E-3</v>
      </c>
      <c r="R491">
        <v>71.666666666666671</v>
      </c>
      <c r="S491" t="s">
        <v>8311</v>
      </c>
      <c r="T491" t="s">
        <v>8327</v>
      </c>
    </row>
    <row r="492" spans="1:20" x14ac:dyDescent="0.2">
      <c r="A492">
        <v>490</v>
      </c>
      <c r="B492" t="s">
        <v>491</v>
      </c>
      <c r="C49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v>41143.968576388892</v>
      </c>
      <c r="K492">
        <v>1343085285</v>
      </c>
      <c r="L492" s="10">
        <v>41113.968576388892</v>
      </c>
      <c r="M492" t="b">
        <v>0</v>
      </c>
      <c r="N492">
        <v>0</v>
      </c>
      <c r="O492" t="b">
        <v>0</v>
      </c>
      <c r="P492" t="s">
        <v>8270</v>
      </c>
      <c r="Q492">
        <v>0</v>
      </c>
      <c r="R492" t="e">
        <v>#DIV/0!</v>
      </c>
      <c r="S492" t="s">
        <v>8311</v>
      </c>
      <c r="T492" t="s">
        <v>8327</v>
      </c>
    </row>
    <row r="493" spans="1:20" x14ac:dyDescent="0.2">
      <c r="A493">
        <v>491</v>
      </c>
      <c r="B493" t="s">
        <v>492</v>
      </c>
      <c r="C49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v>42396.982627314821</v>
      </c>
      <c r="K493">
        <v>1451345699</v>
      </c>
      <c r="L493" s="10">
        <v>42366.982627314821</v>
      </c>
      <c r="M493" t="b">
        <v>0</v>
      </c>
      <c r="N493">
        <v>0</v>
      </c>
      <c r="O493" t="b">
        <v>0</v>
      </c>
      <c r="P493" t="s">
        <v>8270</v>
      </c>
      <c r="Q493">
        <v>0</v>
      </c>
      <c r="R493" t="e">
        <v>#DIV/0!</v>
      </c>
      <c r="S493" t="s">
        <v>8311</v>
      </c>
      <c r="T493" t="s">
        <v>8327</v>
      </c>
    </row>
    <row r="494" spans="1:20" x14ac:dyDescent="0.2">
      <c r="A494">
        <v>492</v>
      </c>
      <c r="B494" t="s">
        <v>493</v>
      </c>
      <c r="C494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v>42656.03506944445</v>
      </c>
      <c r="K494">
        <v>1471135830</v>
      </c>
      <c r="L494" s="10">
        <v>42596.03506944445</v>
      </c>
      <c r="M494" t="b">
        <v>0</v>
      </c>
      <c r="N494">
        <v>0</v>
      </c>
      <c r="O494" t="b">
        <v>0</v>
      </c>
      <c r="P494" t="s">
        <v>8270</v>
      </c>
      <c r="Q494">
        <v>0</v>
      </c>
      <c r="R494" t="e">
        <v>#DIV/0!</v>
      </c>
      <c r="S494" t="s">
        <v>8311</v>
      </c>
      <c r="T494" t="s">
        <v>8327</v>
      </c>
    </row>
    <row r="495" spans="1:20" x14ac:dyDescent="0.2">
      <c r="A495">
        <v>493</v>
      </c>
      <c r="B495" t="s">
        <v>494</v>
      </c>
      <c r="C495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v>42144.726134259254</v>
      </c>
      <c r="K495">
        <v>1429550738</v>
      </c>
      <c r="L495" s="10">
        <v>42114.726134259254</v>
      </c>
      <c r="M495" t="b">
        <v>0</v>
      </c>
      <c r="N495">
        <v>0</v>
      </c>
      <c r="O495" t="b">
        <v>0</v>
      </c>
      <c r="P495" t="s">
        <v>8270</v>
      </c>
      <c r="Q495">
        <v>0</v>
      </c>
      <c r="R495" t="e">
        <v>#DIV/0!</v>
      </c>
      <c r="S495" t="s">
        <v>8311</v>
      </c>
      <c r="T495" t="s">
        <v>8327</v>
      </c>
    </row>
    <row r="496" spans="1:20" x14ac:dyDescent="0.2">
      <c r="A496">
        <v>494</v>
      </c>
      <c r="B496" t="s">
        <v>495</v>
      </c>
      <c r="C496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v>41823.125</v>
      </c>
      <c r="K496">
        <v>1402343765</v>
      </c>
      <c r="L496" s="10">
        <v>41799.830613425926</v>
      </c>
      <c r="M496" t="b">
        <v>0</v>
      </c>
      <c r="N496">
        <v>3</v>
      </c>
      <c r="O496" t="b">
        <v>0</v>
      </c>
      <c r="P496" t="s">
        <v>8270</v>
      </c>
      <c r="Q496">
        <v>1.5499999999999999E-3</v>
      </c>
      <c r="R496">
        <v>10.333333333333334</v>
      </c>
      <c r="S496" t="s">
        <v>8311</v>
      </c>
      <c r="T496" t="s">
        <v>8327</v>
      </c>
    </row>
    <row r="497" spans="1:20" x14ac:dyDescent="0.2">
      <c r="A497">
        <v>495</v>
      </c>
      <c r="B497" t="s">
        <v>496</v>
      </c>
      <c r="C497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v>42201.827604166669</v>
      </c>
      <c r="K497">
        <v>1434484305</v>
      </c>
      <c r="L497" s="10">
        <v>42171.827604166669</v>
      </c>
      <c r="M497" t="b">
        <v>0</v>
      </c>
      <c r="N497">
        <v>0</v>
      </c>
      <c r="O497" t="b">
        <v>0</v>
      </c>
      <c r="P497" t="s">
        <v>8270</v>
      </c>
      <c r="Q497">
        <v>0</v>
      </c>
      <c r="R497" t="e">
        <v>#DIV/0!</v>
      </c>
      <c r="S497" t="s">
        <v>8311</v>
      </c>
      <c r="T497" t="s">
        <v>8327</v>
      </c>
    </row>
    <row r="498" spans="1:20" x14ac:dyDescent="0.2">
      <c r="A498">
        <v>496</v>
      </c>
      <c r="B498" t="s">
        <v>497</v>
      </c>
      <c r="C498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v>41680.93141203704</v>
      </c>
      <c r="K498">
        <v>1386886874</v>
      </c>
      <c r="L498" s="10">
        <v>41620.93141203704</v>
      </c>
      <c r="M498" t="b">
        <v>0</v>
      </c>
      <c r="N498">
        <v>1</v>
      </c>
      <c r="O498" t="b">
        <v>0</v>
      </c>
      <c r="P498" t="s">
        <v>8270</v>
      </c>
      <c r="Q498">
        <v>1.6666666666666667E-5</v>
      </c>
      <c r="R498">
        <v>1</v>
      </c>
      <c r="S498" t="s">
        <v>8311</v>
      </c>
      <c r="T498" t="s">
        <v>8327</v>
      </c>
    </row>
    <row r="499" spans="1:20" x14ac:dyDescent="0.2">
      <c r="A499">
        <v>497</v>
      </c>
      <c r="B499" t="s">
        <v>498</v>
      </c>
      <c r="C499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v>41998.208333333328</v>
      </c>
      <c r="K499">
        <v>1414889665</v>
      </c>
      <c r="L499" s="10">
        <v>41945.037789351853</v>
      </c>
      <c r="M499" t="b">
        <v>0</v>
      </c>
      <c r="N499">
        <v>3</v>
      </c>
      <c r="O499" t="b">
        <v>0</v>
      </c>
      <c r="P499" t="s">
        <v>8270</v>
      </c>
      <c r="Q499">
        <v>6.6964285714285711E-3</v>
      </c>
      <c r="R499">
        <v>10</v>
      </c>
      <c r="S499" t="s">
        <v>8311</v>
      </c>
      <c r="T499" t="s">
        <v>8327</v>
      </c>
    </row>
    <row r="500" spans="1:20" x14ac:dyDescent="0.2">
      <c r="A500">
        <v>498</v>
      </c>
      <c r="B500" t="s">
        <v>499</v>
      </c>
      <c r="C500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v>40900.762141203704</v>
      </c>
      <c r="K500">
        <v>1321035449</v>
      </c>
      <c r="L500" s="10">
        <v>40858.762141203704</v>
      </c>
      <c r="M500" t="b">
        <v>0</v>
      </c>
      <c r="N500">
        <v>22</v>
      </c>
      <c r="O500" t="b">
        <v>0</v>
      </c>
      <c r="P500" t="s">
        <v>8270</v>
      </c>
      <c r="Q500">
        <v>4.5985132395404561E-2</v>
      </c>
      <c r="R500">
        <v>136.09090909090909</v>
      </c>
      <c r="S500" t="s">
        <v>8311</v>
      </c>
      <c r="T500" t="s">
        <v>8327</v>
      </c>
    </row>
    <row r="501" spans="1:20" x14ac:dyDescent="0.2">
      <c r="A501">
        <v>499</v>
      </c>
      <c r="B501" t="s">
        <v>500</v>
      </c>
      <c r="C50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v>40098.874305555553</v>
      </c>
      <c r="K501">
        <v>1250630968</v>
      </c>
      <c r="L501" s="10">
        <v>40043.895462962959</v>
      </c>
      <c r="M501" t="b">
        <v>0</v>
      </c>
      <c r="N501">
        <v>26</v>
      </c>
      <c r="O501" t="b">
        <v>0</v>
      </c>
      <c r="P501" t="s">
        <v>8270</v>
      </c>
      <c r="Q501">
        <v>9.5500000000000002E-2</v>
      </c>
      <c r="R501">
        <v>73.461538461538467</v>
      </c>
      <c r="S501" t="s">
        <v>8311</v>
      </c>
      <c r="T501" t="s">
        <v>8327</v>
      </c>
    </row>
    <row r="502" spans="1:20" x14ac:dyDescent="0.2">
      <c r="A502">
        <v>500</v>
      </c>
      <c r="B502" t="s">
        <v>501</v>
      </c>
      <c r="C50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v>40306.927777777775</v>
      </c>
      <c r="K502">
        <v>1268255751</v>
      </c>
      <c r="L502" s="10">
        <v>40247.886006944449</v>
      </c>
      <c r="M502" t="b">
        <v>0</v>
      </c>
      <c r="N502">
        <v>4</v>
      </c>
      <c r="O502" t="b">
        <v>0</v>
      </c>
      <c r="P502" t="s">
        <v>8270</v>
      </c>
      <c r="Q502">
        <v>3.307692307692308E-2</v>
      </c>
      <c r="R502">
        <v>53.75</v>
      </c>
      <c r="S502" t="s">
        <v>8311</v>
      </c>
      <c r="T502" t="s">
        <v>8327</v>
      </c>
    </row>
    <row r="503" spans="1:20" x14ac:dyDescent="0.2">
      <c r="A503">
        <v>501</v>
      </c>
      <c r="B503" t="s">
        <v>502</v>
      </c>
      <c r="C50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v>40733.234386574077</v>
      </c>
      <c r="K503">
        <v>1307597851</v>
      </c>
      <c r="L503" s="10">
        <v>40703.234386574077</v>
      </c>
      <c r="M503" t="b">
        <v>0</v>
      </c>
      <c r="N503">
        <v>0</v>
      </c>
      <c r="O503" t="b">
        <v>0</v>
      </c>
      <c r="P503" t="s">
        <v>8270</v>
      </c>
      <c r="Q503">
        <v>0</v>
      </c>
      <c r="R503" t="e">
        <v>#DIV/0!</v>
      </c>
      <c r="S503" t="s">
        <v>8311</v>
      </c>
      <c r="T503" t="s">
        <v>8327</v>
      </c>
    </row>
    <row r="504" spans="1:20" x14ac:dyDescent="0.2">
      <c r="A504">
        <v>502</v>
      </c>
      <c r="B504" t="s">
        <v>503</v>
      </c>
      <c r="C504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v>40986.511863425927</v>
      </c>
      <c r="K504">
        <v>1329484625</v>
      </c>
      <c r="L504" s="10">
        <v>40956.553530092591</v>
      </c>
      <c r="M504" t="b">
        <v>0</v>
      </c>
      <c r="N504">
        <v>4</v>
      </c>
      <c r="O504" t="b">
        <v>0</v>
      </c>
      <c r="P504" t="s">
        <v>8270</v>
      </c>
      <c r="Q504">
        <v>1.15E-2</v>
      </c>
      <c r="R504">
        <v>57.5</v>
      </c>
      <c r="S504" t="s">
        <v>8311</v>
      </c>
      <c r="T504" t="s">
        <v>8327</v>
      </c>
    </row>
    <row r="505" spans="1:20" x14ac:dyDescent="0.2">
      <c r="A505">
        <v>503</v>
      </c>
      <c r="B505" t="s">
        <v>504</v>
      </c>
      <c r="C505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v>42021.526655092588</v>
      </c>
      <c r="K505">
        <v>1418906303</v>
      </c>
      <c r="L505" s="10">
        <v>41991.526655092588</v>
      </c>
      <c r="M505" t="b">
        <v>0</v>
      </c>
      <c r="N505">
        <v>9</v>
      </c>
      <c r="O505" t="b">
        <v>0</v>
      </c>
      <c r="P505" t="s">
        <v>8270</v>
      </c>
      <c r="Q505">
        <v>1.7538461538461537E-2</v>
      </c>
      <c r="R505">
        <v>12.666666666666666</v>
      </c>
      <c r="S505" t="s">
        <v>8311</v>
      </c>
      <c r="T505" t="s">
        <v>8327</v>
      </c>
    </row>
    <row r="506" spans="1:20" x14ac:dyDescent="0.2">
      <c r="A506">
        <v>504</v>
      </c>
      <c r="B506" t="s">
        <v>505</v>
      </c>
      <c r="C506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v>41009.941979166666</v>
      </c>
      <c r="K506">
        <v>1328916987</v>
      </c>
      <c r="L506" s="10">
        <v>40949.98364583333</v>
      </c>
      <c r="M506" t="b">
        <v>0</v>
      </c>
      <c r="N506">
        <v>5</v>
      </c>
      <c r="O506" t="b">
        <v>0</v>
      </c>
      <c r="P506" t="s">
        <v>8270</v>
      </c>
      <c r="Q506">
        <v>1.3673469387755101E-2</v>
      </c>
      <c r="R506">
        <v>67</v>
      </c>
      <c r="S506" t="s">
        <v>8311</v>
      </c>
      <c r="T506" t="s">
        <v>8327</v>
      </c>
    </row>
    <row r="507" spans="1:20" x14ac:dyDescent="0.2">
      <c r="A507">
        <v>505</v>
      </c>
      <c r="B507" t="s">
        <v>506</v>
      </c>
      <c r="C507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v>42363.098217592589</v>
      </c>
      <c r="K507">
        <v>1447122086</v>
      </c>
      <c r="L507" s="10">
        <v>42318.098217592589</v>
      </c>
      <c r="M507" t="b">
        <v>0</v>
      </c>
      <c r="N507">
        <v>14</v>
      </c>
      <c r="O507" t="b">
        <v>0</v>
      </c>
      <c r="P507" t="s">
        <v>8270</v>
      </c>
      <c r="Q507">
        <v>4.3333333333333331E-3</v>
      </c>
      <c r="R507">
        <v>3.7142857142857144</v>
      </c>
      <c r="S507" t="s">
        <v>8311</v>
      </c>
      <c r="T507" t="s">
        <v>8327</v>
      </c>
    </row>
    <row r="508" spans="1:20" x14ac:dyDescent="0.2">
      <c r="A508">
        <v>506</v>
      </c>
      <c r="B508" t="s">
        <v>507</v>
      </c>
      <c r="C508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v>41496.552314814813</v>
      </c>
      <c r="K508">
        <v>1373548520</v>
      </c>
      <c r="L508" s="10">
        <v>41466.552314814813</v>
      </c>
      <c r="M508" t="b">
        <v>0</v>
      </c>
      <c r="N508">
        <v>1</v>
      </c>
      <c r="O508" t="b">
        <v>0</v>
      </c>
      <c r="P508" t="s">
        <v>8270</v>
      </c>
      <c r="Q508">
        <v>1.25E-3</v>
      </c>
      <c r="R508">
        <v>250</v>
      </c>
      <c r="S508" t="s">
        <v>8311</v>
      </c>
      <c r="T508" t="s">
        <v>8327</v>
      </c>
    </row>
    <row r="509" spans="1:20" x14ac:dyDescent="0.2">
      <c r="A509">
        <v>507</v>
      </c>
      <c r="B509" t="s">
        <v>508</v>
      </c>
      <c r="C509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v>41201.958993055552</v>
      </c>
      <c r="K509">
        <v>1346799657</v>
      </c>
      <c r="L509" s="10">
        <v>41156.958993055552</v>
      </c>
      <c r="M509" t="b">
        <v>0</v>
      </c>
      <c r="N509">
        <v>10</v>
      </c>
      <c r="O509" t="b">
        <v>0</v>
      </c>
      <c r="P509" t="s">
        <v>8270</v>
      </c>
      <c r="Q509">
        <v>3.2000000000000001E-2</v>
      </c>
      <c r="R509">
        <v>64</v>
      </c>
      <c r="S509" t="s">
        <v>8311</v>
      </c>
      <c r="T509" t="s">
        <v>8327</v>
      </c>
    </row>
    <row r="510" spans="1:20" x14ac:dyDescent="0.2">
      <c r="A510">
        <v>508</v>
      </c>
      <c r="B510" t="s">
        <v>509</v>
      </c>
      <c r="C510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v>41054.593055555553</v>
      </c>
      <c r="K510">
        <v>1332808501</v>
      </c>
      <c r="L510" s="10">
        <v>40995.024317129632</v>
      </c>
      <c r="M510" t="b">
        <v>0</v>
      </c>
      <c r="N510">
        <v>3</v>
      </c>
      <c r="O510" t="b">
        <v>0</v>
      </c>
      <c r="P510" t="s">
        <v>8270</v>
      </c>
      <c r="Q510">
        <v>8.0000000000000002E-3</v>
      </c>
      <c r="R510">
        <v>133.33333333333334</v>
      </c>
      <c r="S510" t="s">
        <v>8311</v>
      </c>
      <c r="T510" t="s">
        <v>8327</v>
      </c>
    </row>
    <row r="511" spans="1:20" x14ac:dyDescent="0.2">
      <c r="A511">
        <v>509</v>
      </c>
      <c r="B511" t="s">
        <v>510</v>
      </c>
      <c r="C51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v>42183.631597222222</v>
      </c>
      <c r="K511">
        <v>1432912170</v>
      </c>
      <c r="L511" s="10">
        <v>42153.631597222222</v>
      </c>
      <c r="M511" t="b">
        <v>0</v>
      </c>
      <c r="N511">
        <v>1</v>
      </c>
      <c r="O511" t="b">
        <v>0</v>
      </c>
      <c r="P511" t="s">
        <v>8270</v>
      </c>
      <c r="Q511">
        <v>2E-3</v>
      </c>
      <c r="R511">
        <v>10</v>
      </c>
      <c r="S511" t="s">
        <v>8311</v>
      </c>
      <c r="T511" t="s">
        <v>8327</v>
      </c>
    </row>
    <row r="512" spans="1:20" x14ac:dyDescent="0.2">
      <c r="A512">
        <v>510</v>
      </c>
      <c r="B512" t="s">
        <v>511</v>
      </c>
      <c r="C51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v>42430.176377314812</v>
      </c>
      <c r="K512">
        <v>1454213639</v>
      </c>
      <c r="L512" s="10">
        <v>42400.176377314812</v>
      </c>
      <c r="M512" t="b">
        <v>0</v>
      </c>
      <c r="N512">
        <v>0</v>
      </c>
      <c r="O512" t="b">
        <v>0</v>
      </c>
      <c r="P512" t="s">
        <v>8270</v>
      </c>
      <c r="Q512">
        <v>0</v>
      </c>
      <c r="R512" t="e">
        <v>#DIV/0!</v>
      </c>
      <c r="S512" t="s">
        <v>8311</v>
      </c>
      <c r="T512" t="s">
        <v>8327</v>
      </c>
    </row>
    <row r="513" spans="1:20" x14ac:dyDescent="0.2">
      <c r="A513">
        <v>511</v>
      </c>
      <c r="B513" t="s">
        <v>512</v>
      </c>
      <c r="C51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v>41370.261365740742</v>
      </c>
      <c r="K513">
        <v>1362640582</v>
      </c>
      <c r="L513" s="10">
        <v>41340.303032407406</v>
      </c>
      <c r="M513" t="b">
        <v>0</v>
      </c>
      <c r="N513">
        <v>5</v>
      </c>
      <c r="O513" t="b">
        <v>0</v>
      </c>
      <c r="P513" t="s">
        <v>8270</v>
      </c>
      <c r="Q513">
        <v>0.03</v>
      </c>
      <c r="R513">
        <v>30</v>
      </c>
      <c r="S513" t="s">
        <v>8311</v>
      </c>
      <c r="T513" t="s">
        <v>8327</v>
      </c>
    </row>
    <row r="514" spans="1:20" x14ac:dyDescent="0.2">
      <c r="A514">
        <v>512</v>
      </c>
      <c r="B514" t="s">
        <v>513</v>
      </c>
      <c r="C514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v>42694.783877314811</v>
      </c>
      <c r="K514">
        <v>1475776127</v>
      </c>
      <c r="L514" s="10">
        <v>42649.742210648154</v>
      </c>
      <c r="M514" t="b">
        <v>0</v>
      </c>
      <c r="N514">
        <v>2</v>
      </c>
      <c r="O514" t="b">
        <v>0</v>
      </c>
      <c r="P514" t="s">
        <v>8270</v>
      </c>
      <c r="Q514">
        <v>1.3749999999999999E-3</v>
      </c>
      <c r="R514">
        <v>5.5</v>
      </c>
      <c r="S514" t="s">
        <v>8311</v>
      </c>
      <c r="T514" t="s">
        <v>8327</v>
      </c>
    </row>
    <row r="515" spans="1:20" x14ac:dyDescent="0.2">
      <c r="A515">
        <v>513</v>
      </c>
      <c r="B515" t="s">
        <v>514</v>
      </c>
      <c r="C515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v>42597.291666666672</v>
      </c>
      <c r="K515">
        <v>1467387705</v>
      </c>
      <c r="L515" s="10">
        <v>42552.653993055559</v>
      </c>
      <c r="M515" t="b">
        <v>0</v>
      </c>
      <c r="N515">
        <v>68</v>
      </c>
      <c r="O515" t="b">
        <v>0</v>
      </c>
      <c r="P515" t="s">
        <v>8270</v>
      </c>
      <c r="Q515">
        <v>0.13924</v>
      </c>
      <c r="R515">
        <v>102.38235294117646</v>
      </c>
      <c r="S515" t="s">
        <v>8311</v>
      </c>
      <c r="T515" t="s">
        <v>8327</v>
      </c>
    </row>
    <row r="516" spans="1:20" x14ac:dyDescent="0.2">
      <c r="A516">
        <v>514</v>
      </c>
      <c r="B516" t="s">
        <v>515</v>
      </c>
      <c r="C516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v>41860.613969907405</v>
      </c>
      <c r="K516">
        <v>1405003447</v>
      </c>
      <c r="L516" s="10">
        <v>41830.613969907405</v>
      </c>
      <c r="M516" t="b">
        <v>0</v>
      </c>
      <c r="N516">
        <v>3</v>
      </c>
      <c r="O516" t="b">
        <v>0</v>
      </c>
      <c r="P516" t="s">
        <v>8270</v>
      </c>
      <c r="Q516">
        <v>3.3333333333333333E-2</v>
      </c>
      <c r="R516">
        <v>16.666666666666668</v>
      </c>
      <c r="S516" t="s">
        <v>8311</v>
      </c>
      <c r="T516" t="s">
        <v>8327</v>
      </c>
    </row>
    <row r="517" spans="1:20" x14ac:dyDescent="0.2">
      <c r="A517">
        <v>515</v>
      </c>
      <c r="B517" t="s">
        <v>516</v>
      </c>
      <c r="C517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v>42367.490752314814</v>
      </c>
      <c r="K517">
        <v>1447933601</v>
      </c>
      <c r="L517" s="10">
        <v>42327.490752314814</v>
      </c>
      <c r="M517" t="b">
        <v>0</v>
      </c>
      <c r="N517">
        <v>34</v>
      </c>
      <c r="O517" t="b">
        <v>0</v>
      </c>
      <c r="P517" t="s">
        <v>8270</v>
      </c>
      <c r="Q517">
        <v>0.25413402061855672</v>
      </c>
      <c r="R517">
        <v>725.02941176470586</v>
      </c>
      <c r="S517" t="s">
        <v>8311</v>
      </c>
      <c r="T517" t="s">
        <v>8327</v>
      </c>
    </row>
    <row r="518" spans="1:20" x14ac:dyDescent="0.2">
      <c r="A518">
        <v>516</v>
      </c>
      <c r="B518" t="s">
        <v>517</v>
      </c>
      <c r="C518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v>42151.778703703705</v>
      </c>
      <c r="K518">
        <v>1427568080</v>
      </c>
      <c r="L518" s="10">
        <v>42091.778703703705</v>
      </c>
      <c r="M518" t="b">
        <v>0</v>
      </c>
      <c r="N518">
        <v>0</v>
      </c>
      <c r="O518" t="b">
        <v>0</v>
      </c>
      <c r="P518" t="s">
        <v>8270</v>
      </c>
      <c r="Q518">
        <v>0</v>
      </c>
      <c r="R518" t="e">
        <v>#DIV/0!</v>
      </c>
      <c r="S518" t="s">
        <v>8311</v>
      </c>
      <c r="T518" t="s">
        <v>8327</v>
      </c>
    </row>
    <row r="519" spans="1:20" x14ac:dyDescent="0.2">
      <c r="A519">
        <v>517</v>
      </c>
      <c r="B519" t="s">
        <v>518</v>
      </c>
      <c r="C519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v>42768.615289351852</v>
      </c>
      <c r="K519">
        <v>1483454761</v>
      </c>
      <c r="L519" s="10">
        <v>42738.615289351852</v>
      </c>
      <c r="M519" t="b">
        <v>0</v>
      </c>
      <c r="N519">
        <v>3</v>
      </c>
      <c r="O519" t="b">
        <v>0</v>
      </c>
      <c r="P519" t="s">
        <v>8270</v>
      </c>
      <c r="Q519">
        <v>1.3666666666666667E-2</v>
      </c>
      <c r="R519">
        <v>68.333333333333329</v>
      </c>
      <c r="S519" t="s">
        <v>8311</v>
      </c>
      <c r="T519" t="s">
        <v>8327</v>
      </c>
    </row>
    <row r="520" spans="1:20" x14ac:dyDescent="0.2">
      <c r="A520">
        <v>518</v>
      </c>
      <c r="B520" t="s">
        <v>519</v>
      </c>
      <c r="C520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v>42253.615277777775</v>
      </c>
      <c r="K520">
        <v>1438958824</v>
      </c>
      <c r="L520" s="10">
        <v>42223.616018518514</v>
      </c>
      <c r="M520" t="b">
        <v>0</v>
      </c>
      <c r="N520">
        <v>0</v>
      </c>
      <c r="O520" t="b">
        <v>0</v>
      </c>
      <c r="P520" t="s">
        <v>8270</v>
      </c>
      <c r="Q520">
        <v>0</v>
      </c>
      <c r="R520" t="e">
        <v>#DIV/0!</v>
      </c>
      <c r="S520" t="s">
        <v>8311</v>
      </c>
      <c r="T520" t="s">
        <v>8327</v>
      </c>
    </row>
    <row r="521" spans="1:20" x14ac:dyDescent="0.2">
      <c r="A521">
        <v>519</v>
      </c>
      <c r="B521" t="s">
        <v>520</v>
      </c>
      <c r="C52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v>41248.391446759262</v>
      </c>
      <c r="K521">
        <v>1352107421</v>
      </c>
      <c r="L521" s="10">
        <v>41218.391446759262</v>
      </c>
      <c r="M521" t="b">
        <v>0</v>
      </c>
      <c r="N521">
        <v>70</v>
      </c>
      <c r="O521" t="b">
        <v>0</v>
      </c>
      <c r="P521" t="s">
        <v>8270</v>
      </c>
      <c r="Q521">
        <v>0.22881426547787684</v>
      </c>
      <c r="R521">
        <v>39.228571428571428</v>
      </c>
      <c r="S521" t="s">
        <v>8311</v>
      </c>
      <c r="T521" t="s">
        <v>8327</v>
      </c>
    </row>
    <row r="522" spans="1:20" x14ac:dyDescent="0.2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v>42348.702094907407</v>
      </c>
      <c r="K522">
        <v>1447174261</v>
      </c>
      <c r="L522" s="10">
        <v>42318.702094907407</v>
      </c>
      <c r="M522" t="b">
        <v>0</v>
      </c>
      <c r="N522">
        <v>34</v>
      </c>
      <c r="O522" t="b">
        <v>1</v>
      </c>
      <c r="P522" t="s">
        <v>8271</v>
      </c>
      <c r="Q522">
        <v>1.0209999999999999</v>
      </c>
      <c r="R522">
        <v>150.14705882352942</v>
      </c>
      <c r="S522" t="s">
        <v>8319</v>
      </c>
      <c r="T522" t="s">
        <v>8350</v>
      </c>
    </row>
    <row r="523" spans="1:20" x14ac:dyDescent="0.2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v>42675.207638888889</v>
      </c>
      <c r="K523">
        <v>1475460819</v>
      </c>
      <c r="L523" s="10">
        <v>42646.092812499999</v>
      </c>
      <c r="M523" t="b">
        <v>0</v>
      </c>
      <c r="N523">
        <v>56</v>
      </c>
      <c r="O523" t="b">
        <v>1</v>
      </c>
      <c r="P523" t="s">
        <v>8271</v>
      </c>
      <c r="Q523">
        <v>1.0464</v>
      </c>
      <c r="R523">
        <v>93.428571428571431</v>
      </c>
      <c r="S523" t="s">
        <v>8319</v>
      </c>
      <c r="T523" t="s">
        <v>8350</v>
      </c>
    </row>
    <row r="524" spans="1:20" x14ac:dyDescent="0.2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v>42449.999131944445</v>
      </c>
      <c r="K524">
        <v>1456793925</v>
      </c>
      <c r="L524" s="10">
        <v>42430.040798611109</v>
      </c>
      <c r="M524" t="b">
        <v>0</v>
      </c>
      <c r="N524">
        <v>31</v>
      </c>
      <c r="O524" t="b">
        <v>1</v>
      </c>
      <c r="P524" t="s">
        <v>8271</v>
      </c>
      <c r="Q524">
        <v>1.1466666666666667</v>
      </c>
      <c r="R524">
        <v>110.96774193548387</v>
      </c>
      <c r="S524" t="s">
        <v>8319</v>
      </c>
      <c r="T524" t="s">
        <v>8350</v>
      </c>
    </row>
    <row r="525" spans="1:20" x14ac:dyDescent="0.2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v>42268.13282407407</v>
      </c>
      <c r="K525">
        <v>1440213076</v>
      </c>
      <c r="L525" s="10">
        <v>42238.13282407407</v>
      </c>
      <c r="M525" t="b">
        <v>0</v>
      </c>
      <c r="N525">
        <v>84</v>
      </c>
      <c r="O525" t="b">
        <v>1</v>
      </c>
      <c r="P525" t="s">
        <v>8271</v>
      </c>
      <c r="Q525">
        <v>1.206</v>
      </c>
      <c r="R525">
        <v>71.785714285714292</v>
      </c>
      <c r="S525" t="s">
        <v>8319</v>
      </c>
      <c r="T525" t="s">
        <v>8350</v>
      </c>
    </row>
    <row r="526" spans="1:20" x14ac:dyDescent="0.2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v>42522.717233796298</v>
      </c>
      <c r="K526">
        <v>1462209169</v>
      </c>
      <c r="L526" s="10">
        <v>42492.717233796298</v>
      </c>
      <c r="M526" t="b">
        <v>0</v>
      </c>
      <c r="N526">
        <v>130</v>
      </c>
      <c r="O526" t="b">
        <v>1</v>
      </c>
      <c r="P526" t="s">
        <v>8271</v>
      </c>
      <c r="Q526">
        <v>1.0867285714285715</v>
      </c>
      <c r="R526">
        <v>29.258076923076924</v>
      </c>
      <c r="S526" t="s">
        <v>8319</v>
      </c>
      <c r="T526" t="s">
        <v>8350</v>
      </c>
    </row>
    <row r="527" spans="1:20" x14ac:dyDescent="0.2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v>41895.400937500002</v>
      </c>
      <c r="K527">
        <v>1406713041</v>
      </c>
      <c r="L527" s="10">
        <v>41850.400937500002</v>
      </c>
      <c r="M527" t="b">
        <v>0</v>
      </c>
      <c r="N527">
        <v>12</v>
      </c>
      <c r="O527" t="b">
        <v>1</v>
      </c>
      <c r="P527" t="s">
        <v>8271</v>
      </c>
      <c r="Q527">
        <v>1</v>
      </c>
      <c r="R527">
        <v>1000</v>
      </c>
      <c r="S527" t="s">
        <v>8319</v>
      </c>
      <c r="T527" t="s">
        <v>8350</v>
      </c>
    </row>
    <row r="528" spans="1:20" x14ac:dyDescent="0.2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v>42223.708333333328</v>
      </c>
      <c r="K528">
        <v>1436278344</v>
      </c>
      <c r="L528" s="10">
        <v>42192.591944444444</v>
      </c>
      <c r="M528" t="b">
        <v>0</v>
      </c>
      <c r="N528">
        <v>23</v>
      </c>
      <c r="O528" t="b">
        <v>1</v>
      </c>
      <c r="P528" t="s">
        <v>8271</v>
      </c>
      <c r="Q528">
        <v>1.1399999999999999</v>
      </c>
      <c r="R528">
        <v>74.347826086956516</v>
      </c>
      <c r="S528" t="s">
        <v>8319</v>
      </c>
      <c r="T528" t="s">
        <v>8350</v>
      </c>
    </row>
    <row r="529" spans="1:20" x14ac:dyDescent="0.2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v>42783.670138888891</v>
      </c>
      <c r="K529">
        <v>1484715366</v>
      </c>
      <c r="L529" s="10">
        <v>42753.205625000002</v>
      </c>
      <c r="M529" t="b">
        <v>0</v>
      </c>
      <c r="N529">
        <v>158</v>
      </c>
      <c r="O529" t="b">
        <v>1</v>
      </c>
      <c r="P529" t="s">
        <v>8271</v>
      </c>
      <c r="Q529">
        <v>1.0085</v>
      </c>
      <c r="R529">
        <v>63.829113924050631</v>
      </c>
      <c r="S529" t="s">
        <v>8319</v>
      </c>
      <c r="T529" t="s">
        <v>8350</v>
      </c>
    </row>
    <row r="530" spans="1:20" x14ac:dyDescent="0.2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v>42176.888888888891</v>
      </c>
      <c r="K530">
        <v>1433109907</v>
      </c>
      <c r="L530" s="10">
        <v>42155.920219907406</v>
      </c>
      <c r="M530" t="b">
        <v>0</v>
      </c>
      <c r="N530">
        <v>30</v>
      </c>
      <c r="O530" t="b">
        <v>1</v>
      </c>
      <c r="P530" t="s">
        <v>8271</v>
      </c>
      <c r="Q530">
        <v>1.1565217391304348</v>
      </c>
      <c r="R530">
        <v>44.333333333333336</v>
      </c>
      <c r="S530" t="s">
        <v>8319</v>
      </c>
      <c r="T530" t="s">
        <v>8350</v>
      </c>
    </row>
    <row r="531" spans="1:20" x14ac:dyDescent="0.2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v>42746.208333333328</v>
      </c>
      <c r="K531">
        <v>1482281094</v>
      </c>
      <c r="L531" s="10">
        <v>42725.031180555554</v>
      </c>
      <c r="M531" t="b">
        <v>0</v>
      </c>
      <c r="N531">
        <v>18</v>
      </c>
      <c r="O531" t="b">
        <v>1</v>
      </c>
      <c r="P531" t="s">
        <v>8271</v>
      </c>
      <c r="Q531">
        <v>1.3041666666666667</v>
      </c>
      <c r="R531">
        <v>86.944444444444443</v>
      </c>
      <c r="S531" t="s">
        <v>8319</v>
      </c>
      <c r="T531" t="s">
        <v>8350</v>
      </c>
    </row>
    <row r="532" spans="1:20" x14ac:dyDescent="0.2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v>42179.083333333328</v>
      </c>
      <c r="K532">
        <v>1433254268</v>
      </c>
      <c r="L532" s="10">
        <v>42157.591064814813</v>
      </c>
      <c r="M532" t="b">
        <v>0</v>
      </c>
      <c r="N532">
        <v>29</v>
      </c>
      <c r="O532" t="b">
        <v>1</v>
      </c>
      <c r="P532" t="s">
        <v>8271</v>
      </c>
      <c r="Q532">
        <v>1.0778267254038179</v>
      </c>
      <c r="R532">
        <v>126.55172413793103</v>
      </c>
      <c r="S532" t="s">
        <v>8319</v>
      </c>
      <c r="T532" t="s">
        <v>8350</v>
      </c>
    </row>
    <row r="533" spans="1:20" x14ac:dyDescent="0.2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v>42721.290972222225</v>
      </c>
      <c r="K533">
        <v>1478050429</v>
      </c>
      <c r="L533" s="10">
        <v>42676.065150462964</v>
      </c>
      <c r="M533" t="b">
        <v>0</v>
      </c>
      <c r="N533">
        <v>31</v>
      </c>
      <c r="O533" t="b">
        <v>1</v>
      </c>
      <c r="P533" t="s">
        <v>8271</v>
      </c>
      <c r="Q533">
        <v>1</v>
      </c>
      <c r="R533">
        <v>129.03225806451613</v>
      </c>
      <c r="S533" t="s">
        <v>8319</v>
      </c>
      <c r="T533" t="s">
        <v>8350</v>
      </c>
    </row>
    <row r="534" spans="1:20" x14ac:dyDescent="0.2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v>42503.007037037038</v>
      </c>
      <c r="K534">
        <v>1460506208</v>
      </c>
      <c r="L534" s="10">
        <v>42473.007037037038</v>
      </c>
      <c r="M534" t="b">
        <v>0</v>
      </c>
      <c r="N534">
        <v>173</v>
      </c>
      <c r="O534" t="b">
        <v>1</v>
      </c>
      <c r="P534" t="s">
        <v>8271</v>
      </c>
      <c r="Q534">
        <v>1.2324999999999999</v>
      </c>
      <c r="R534">
        <v>71.242774566473983</v>
      </c>
      <c r="S534" t="s">
        <v>8319</v>
      </c>
      <c r="T534" t="s">
        <v>8350</v>
      </c>
    </row>
    <row r="535" spans="1:20" x14ac:dyDescent="0.2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v>42506.43478009259</v>
      </c>
      <c r="K535">
        <v>1461320765</v>
      </c>
      <c r="L535" s="10">
        <v>42482.43478009259</v>
      </c>
      <c r="M535" t="b">
        <v>0</v>
      </c>
      <c r="N535">
        <v>17</v>
      </c>
      <c r="O535" t="b">
        <v>1</v>
      </c>
      <c r="P535" t="s">
        <v>8271</v>
      </c>
      <c r="Q535">
        <v>1.002</v>
      </c>
      <c r="R535">
        <v>117.88235294117646</v>
      </c>
      <c r="S535" t="s">
        <v>8319</v>
      </c>
      <c r="T535" t="s">
        <v>8350</v>
      </c>
    </row>
    <row r="536" spans="1:20" x14ac:dyDescent="0.2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v>42309.958333333328</v>
      </c>
      <c r="K536">
        <v>1443036470</v>
      </c>
      <c r="L536" s="10">
        <v>42270.810995370368</v>
      </c>
      <c r="M536" t="b">
        <v>0</v>
      </c>
      <c r="N536">
        <v>48</v>
      </c>
      <c r="O536" t="b">
        <v>1</v>
      </c>
      <c r="P536" t="s">
        <v>8271</v>
      </c>
      <c r="Q536">
        <v>1.0466666666666666</v>
      </c>
      <c r="R536">
        <v>327.08333333333331</v>
      </c>
      <c r="S536" t="s">
        <v>8319</v>
      </c>
      <c r="T536" t="s">
        <v>8350</v>
      </c>
    </row>
    <row r="537" spans="1:20" x14ac:dyDescent="0.2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v>42741.545196759253</v>
      </c>
      <c r="K537">
        <v>1481115905</v>
      </c>
      <c r="L537" s="10">
        <v>42711.545196759253</v>
      </c>
      <c r="M537" t="b">
        <v>0</v>
      </c>
      <c r="N537">
        <v>59</v>
      </c>
      <c r="O537" t="b">
        <v>1</v>
      </c>
      <c r="P537" t="s">
        <v>8271</v>
      </c>
      <c r="Q537">
        <v>1.0249999999999999</v>
      </c>
      <c r="R537">
        <v>34.745762711864408</v>
      </c>
      <c r="S537" t="s">
        <v>8319</v>
      </c>
      <c r="T537" t="s">
        <v>8350</v>
      </c>
    </row>
    <row r="538" spans="1:20" x14ac:dyDescent="0.2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v>42219.75</v>
      </c>
      <c r="K538">
        <v>1435133807</v>
      </c>
      <c r="L538" s="10">
        <v>42179.344988425932</v>
      </c>
      <c r="M538" t="b">
        <v>0</v>
      </c>
      <c r="N538">
        <v>39</v>
      </c>
      <c r="O538" t="b">
        <v>1</v>
      </c>
      <c r="P538" t="s">
        <v>8271</v>
      </c>
      <c r="Q538">
        <v>1.1825757575757576</v>
      </c>
      <c r="R538">
        <v>100.06410256410257</v>
      </c>
      <c r="S538" t="s">
        <v>8319</v>
      </c>
      <c r="T538" t="s">
        <v>8350</v>
      </c>
    </row>
    <row r="539" spans="1:20" x14ac:dyDescent="0.2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v>42312.810081018513</v>
      </c>
      <c r="K539">
        <v>1444069591</v>
      </c>
      <c r="L539" s="10">
        <v>42282.768414351856</v>
      </c>
      <c r="M539" t="b">
        <v>0</v>
      </c>
      <c r="N539">
        <v>59</v>
      </c>
      <c r="O539" t="b">
        <v>1</v>
      </c>
      <c r="P539" t="s">
        <v>8271</v>
      </c>
      <c r="Q539">
        <v>1.2050000000000001</v>
      </c>
      <c r="R539">
        <v>40.847457627118644</v>
      </c>
      <c r="S539" t="s">
        <v>8319</v>
      </c>
      <c r="T539" t="s">
        <v>8350</v>
      </c>
    </row>
    <row r="540" spans="1:20" x14ac:dyDescent="0.2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v>42503.794710648144</v>
      </c>
      <c r="K540">
        <v>1460574263</v>
      </c>
      <c r="L540" s="10">
        <v>42473.794710648144</v>
      </c>
      <c r="M540" t="b">
        <v>0</v>
      </c>
      <c r="N540">
        <v>60</v>
      </c>
      <c r="O540" t="b">
        <v>1</v>
      </c>
      <c r="P540" t="s">
        <v>8271</v>
      </c>
      <c r="Q540">
        <v>3.0242</v>
      </c>
      <c r="R540">
        <v>252.01666666666668</v>
      </c>
      <c r="S540" t="s">
        <v>8319</v>
      </c>
      <c r="T540" t="s">
        <v>8350</v>
      </c>
    </row>
    <row r="541" spans="1:20" x14ac:dyDescent="0.2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v>42556.049849537041</v>
      </c>
      <c r="K541">
        <v>1465866707</v>
      </c>
      <c r="L541" s="10">
        <v>42535.049849537041</v>
      </c>
      <c r="M541" t="b">
        <v>0</v>
      </c>
      <c r="N541">
        <v>20</v>
      </c>
      <c r="O541" t="b">
        <v>1</v>
      </c>
      <c r="P541" t="s">
        <v>8271</v>
      </c>
      <c r="Q541">
        <v>1.00644</v>
      </c>
      <c r="R541">
        <v>25.161000000000001</v>
      </c>
      <c r="S541" t="s">
        <v>8319</v>
      </c>
      <c r="T541" t="s">
        <v>8350</v>
      </c>
    </row>
    <row r="542" spans="1:20" x14ac:dyDescent="0.2">
      <c r="A542">
        <v>540</v>
      </c>
      <c r="B542" t="s">
        <v>541</v>
      </c>
      <c r="C54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v>42039.817199074074</v>
      </c>
      <c r="K542">
        <v>1420486606</v>
      </c>
      <c r="L542" s="10">
        <v>42009.817199074074</v>
      </c>
      <c r="M542" t="b">
        <v>0</v>
      </c>
      <c r="N542">
        <v>1</v>
      </c>
      <c r="O542" t="b">
        <v>0</v>
      </c>
      <c r="P542" t="s">
        <v>8272</v>
      </c>
      <c r="Q542">
        <v>6.666666666666667E-5</v>
      </c>
      <c r="R542">
        <v>1</v>
      </c>
      <c r="S542" t="s">
        <v>8318</v>
      </c>
      <c r="T542" t="s">
        <v>8363</v>
      </c>
    </row>
    <row r="543" spans="1:20" x14ac:dyDescent="0.2">
      <c r="A543">
        <v>541</v>
      </c>
      <c r="B543" t="s">
        <v>542</v>
      </c>
      <c r="C54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v>42306.046689814815</v>
      </c>
      <c r="K543">
        <v>1443488834</v>
      </c>
      <c r="L543" s="10">
        <v>42276.046689814815</v>
      </c>
      <c r="M543" t="b">
        <v>0</v>
      </c>
      <c r="N543">
        <v>1</v>
      </c>
      <c r="O543" t="b">
        <v>0</v>
      </c>
      <c r="P543" t="s">
        <v>8272</v>
      </c>
      <c r="Q543">
        <v>5.5555555555555558E-3</v>
      </c>
      <c r="R543">
        <v>25</v>
      </c>
      <c r="S543" t="s">
        <v>8318</v>
      </c>
      <c r="T543" t="s">
        <v>8363</v>
      </c>
    </row>
    <row r="544" spans="1:20" x14ac:dyDescent="0.2">
      <c r="A544">
        <v>542</v>
      </c>
      <c r="B544" t="s">
        <v>543</v>
      </c>
      <c r="C544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v>42493.695787037039</v>
      </c>
      <c r="K544">
        <v>1457113316</v>
      </c>
      <c r="L544" s="10">
        <v>42433.737453703703</v>
      </c>
      <c r="M544" t="b">
        <v>0</v>
      </c>
      <c r="N544">
        <v>1</v>
      </c>
      <c r="O544" t="b">
        <v>0</v>
      </c>
      <c r="P544" t="s">
        <v>8272</v>
      </c>
      <c r="Q544">
        <v>3.9999999999999998E-6</v>
      </c>
      <c r="R544">
        <v>1</v>
      </c>
      <c r="S544" t="s">
        <v>8318</v>
      </c>
      <c r="T544" t="s">
        <v>8363</v>
      </c>
    </row>
    <row r="545" spans="1:20" x14ac:dyDescent="0.2">
      <c r="A545">
        <v>543</v>
      </c>
      <c r="B545" t="s">
        <v>544</v>
      </c>
      <c r="C545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v>41944.092152777775</v>
      </c>
      <c r="K545">
        <v>1412215962</v>
      </c>
      <c r="L545" s="10">
        <v>41914.092152777775</v>
      </c>
      <c r="M545" t="b">
        <v>0</v>
      </c>
      <c r="N545">
        <v>2</v>
      </c>
      <c r="O545" t="b">
        <v>0</v>
      </c>
      <c r="P545" t="s">
        <v>8272</v>
      </c>
      <c r="Q545">
        <v>3.1818181818181819E-3</v>
      </c>
      <c r="R545">
        <v>35</v>
      </c>
      <c r="S545" t="s">
        <v>8318</v>
      </c>
      <c r="T545" t="s">
        <v>8363</v>
      </c>
    </row>
    <row r="546" spans="1:20" x14ac:dyDescent="0.2">
      <c r="A546">
        <v>544</v>
      </c>
      <c r="B546" t="s">
        <v>545</v>
      </c>
      <c r="C546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v>42555.656944444447</v>
      </c>
      <c r="K546">
        <v>1465055160</v>
      </c>
      <c r="L546" s="10">
        <v>42525.656944444447</v>
      </c>
      <c r="M546" t="b">
        <v>0</v>
      </c>
      <c r="N546">
        <v>2</v>
      </c>
      <c r="O546" t="b">
        <v>0</v>
      </c>
      <c r="P546" t="s">
        <v>8272</v>
      </c>
      <c r="Q546">
        <v>1.2E-2</v>
      </c>
      <c r="R546">
        <v>3</v>
      </c>
      <c r="S546" t="s">
        <v>8318</v>
      </c>
      <c r="T546" t="s">
        <v>8363</v>
      </c>
    </row>
    <row r="547" spans="1:20" x14ac:dyDescent="0.2">
      <c r="A547">
        <v>545</v>
      </c>
      <c r="B547" t="s">
        <v>546</v>
      </c>
      <c r="C547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v>42323.634131944447</v>
      </c>
      <c r="K547">
        <v>1444140789</v>
      </c>
      <c r="L547" s="10">
        <v>42283.592465277776</v>
      </c>
      <c r="M547" t="b">
        <v>0</v>
      </c>
      <c r="N547">
        <v>34</v>
      </c>
      <c r="O547" t="b">
        <v>0</v>
      </c>
      <c r="P547" t="s">
        <v>8272</v>
      </c>
      <c r="Q547">
        <v>0.27383999999999997</v>
      </c>
      <c r="R547">
        <v>402.70588235294116</v>
      </c>
      <c r="S547" t="s">
        <v>8318</v>
      </c>
      <c r="T547" t="s">
        <v>8363</v>
      </c>
    </row>
    <row r="548" spans="1:20" x14ac:dyDescent="0.2">
      <c r="A548">
        <v>546</v>
      </c>
      <c r="B548" t="s">
        <v>547</v>
      </c>
      <c r="C548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v>42294.667997685188</v>
      </c>
      <c r="K548">
        <v>1441209715</v>
      </c>
      <c r="L548" s="10">
        <v>42249.667997685188</v>
      </c>
      <c r="M548" t="b">
        <v>0</v>
      </c>
      <c r="N548">
        <v>2</v>
      </c>
      <c r="O548" t="b">
        <v>0</v>
      </c>
      <c r="P548" t="s">
        <v>8272</v>
      </c>
      <c r="Q548">
        <v>8.6666666666666663E-4</v>
      </c>
      <c r="R548">
        <v>26</v>
      </c>
      <c r="S548" t="s">
        <v>8318</v>
      </c>
      <c r="T548" t="s">
        <v>8363</v>
      </c>
    </row>
    <row r="549" spans="1:20" x14ac:dyDescent="0.2">
      <c r="A549">
        <v>547</v>
      </c>
      <c r="B549" t="s">
        <v>548</v>
      </c>
      <c r="C549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v>42410.696342592593</v>
      </c>
      <c r="K549">
        <v>1452530564</v>
      </c>
      <c r="L549" s="10">
        <v>42380.696342592593</v>
      </c>
      <c r="M549" t="b">
        <v>0</v>
      </c>
      <c r="N549">
        <v>0</v>
      </c>
      <c r="O549" t="b">
        <v>0</v>
      </c>
      <c r="P549" t="s">
        <v>8272</v>
      </c>
      <c r="Q549">
        <v>0</v>
      </c>
      <c r="R549" t="e">
        <v>#DIV/0!</v>
      </c>
      <c r="S549" t="s">
        <v>8318</v>
      </c>
      <c r="T549" t="s">
        <v>8363</v>
      </c>
    </row>
    <row r="550" spans="1:20" x14ac:dyDescent="0.2">
      <c r="A550">
        <v>548</v>
      </c>
      <c r="B550" t="s">
        <v>549</v>
      </c>
      <c r="C550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v>42306.903333333335</v>
      </c>
      <c r="K550">
        <v>1443562848</v>
      </c>
      <c r="L550" s="10">
        <v>42276.903333333335</v>
      </c>
      <c r="M550" t="b">
        <v>0</v>
      </c>
      <c r="N550">
        <v>1</v>
      </c>
      <c r="O550" t="b">
        <v>0</v>
      </c>
      <c r="P550" t="s">
        <v>8272</v>
      </c>
      <c r="Q550">
        <v>8.9999999999999998E-4</v>
      </c>
      <c r="R550">
        <v>9</v>
      </c>
      <c r="S550" t="s">
        <v>8318</v>
      </c>
      <c r="T550" t="s">
        <v>8363</v>
      </c>
    </row>
    <row r="551" spans="1:20" x14ac:dyDescent="0.2">
      <c r="A551">
        <v>549</v>
      </c>
      <c r="B551" t="s">
        <v>550</v>
      </c>
      <c r="C55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v>42193.636828703704</v>
      </c>
      <c r="K551">
        <v>1433776622</v>
      </c>
      <c r="L551" s="10">
        <v>42163.636828703704</v>
      </c>
      <c r="M551" t="b">
        <v>0</v>
      </c>
      <c r="N551">
        <v>8</v>
      </c>
      <c r="O551" t="b">
        <v>0</v>
      </c>
      <c r="P551" t="s">
        <v>8272</v>
      </c>
      <c r="Q551">
        <v>2.7199999999999998E-2</v>
      </c>
      <c r="R551">
        <v>8.5</v>
      </c>
      <c r="S551" t="s">
        <v>8318</v>
      </c>
      <c r="T551" t="s">
        <v>8363</v>
      </c>
    </row>
    <row r="552" spans="1:20" x14ac:dyDescent="0.2">
      <c r="A552">
        <v>550</v>
      </c>
      <c r="B552" t="s">
        <v>551</v>
      </c>
      <c r="C55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v>42766.208333333328</v>
      </c>
      <c r="K552">
        <v>1484756245</v>
      </c>
      <c r="L552" s="10">
        <v>42753.678761574076</v>
      </c>
      <c r="M552" t="b">
        <v>0</v>
      </c>
      <c r="N552">
        <v>4</v>
      </c>
      <c r="O552" t="b">
        <v>0</v>
      </c>
      <c r="P552" t="s">
        <v>8272</v>
      </c>
      <c r="Q552">
        <v>7.0000000000000001E-3</v>
      </c>
      <c r="R552">
        <v>8.75</v>
      </c>
      <c r="S552" t="s">
        <v>8318</v>
      </c>
      <c r="T552" t="s">
        <v>8363</v>
      </c>
    </row>
    <row r="553" spans="1:20" x14ac:dyDescent="0.2">
      <c r="A553">
        <v>551</v>
      </c>
      <c r="B553" t="s">
        <v>552</v>
      </c>
      <c r="C55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v>42217.745138888888</v>
      </c>
      <c r="K553">
        <v>1434609424</v>
      </c>
      <c r="L553" s="10">
        <v>42173.275740740741</v>
      </c>
      <c r="M553" t="b">
        <v>0</v>
      </c>
      <c r="N553">
        <v>28</v>
      </c>
      <c r="O553" t="b">
        <v>0</v>
      </c>
      <c r="P553" t="s">
        <v>8272</v>
      </c>
      <c r="Q553">
        <v>5.0413333333333331E-2</v>
      </c>
      <c r="R553">
        <v>135.03571428571428</v>
      </c>
      <c r="S553" t="s">
        <v>8318</v>
      </c>
      <c r="T553" t="s">
        <v>8363</v>
      </c>
    </row>
    <row r="554" spans="1:20" x14ac:dyDescent="0.2">
      <c r="A554">
        <v>552</v>
      </c>
      <c r="B554" t="s">
        <v>553</v>
      </c>
      <c r="C554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v>42378.616851851853</v>
      </c>
      <c r="K554">
        <v>1447166896</v>
      </c>
      <c r="L554" s="10">
        <v>42318.616851851853</v>
      </c>
      <c r="M554" t="b">
        <v>0</v>
      </c>
      <c r="N554">
        <v>0</v>
      </c>
      <c r="O554" t="b">
        <v>0</v>
      </c>
      <c r="P554" t="s">
        <v>8272</v>
      </c>
      <c r="Q554">
        <v>0</v>
      </c>
      <c r="R554" t="e">
        <v>#DIV/0!</v>
      </c>
      <c r="S554" t="s">
        <v>8318</v>
      </c>
      <c r="T554" t="s">
        <v>8363</v>
      </c>
    </row>
    <row r="555" spans="1:20" x14ac:dyDescent="0.2">
      <c r="A555">
        <v>553</v>
      </c>
      <c r="B555" t="s">
        <v>554</v>
      </c>
      <c r="C555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v>41957.761469907404</v>
      </c>
      <c r="K555">
        <v>1413393391</v>
      </c>
      <c r="L555" s="10">
        <v>41927.71980324074</v>
      </c>
      <c r="M555" t="b">
        <v>0</v>
      </c>
      <c r="N555">
        <v>6</v>
      </c>
      <c r="O555" t="b">
        <v>0</v>
      </c>
      <c r="P555" t="s">
        <v>8272</v>
      </c>
      <c r="Q555">
        <v>4.9199999999999999E-3</v>
      </c>
      <c r="R555">
        <v>20.5</v>
      </c>
      <c r="S555" t="s">
        <v>8318</v>
      </c>
      <c r="T555" t="s">
        <v>8363</v>
      </c>
    </row>
    <row r="556" spans="1:20" x14ac:dyDescent="0.2">
      <c r="A556">
        <v>554</v>
      </c>
      <c r="B556" t="s">
        <v>555</v>
      </c>
      <c r="C556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v>41931.684861111113</v>
      </c>
      <c r="K556">
        <v>1411143972</v>
      </c>
      <c r="L556" s="10">
        <v>41901.684861111113</v>
      </c>
      <c r="M556" t="b">
        <v>0</v>
      </c>
      <c r="N556">
        <v>22</v>
      </c>
      <c r="O556" t="b">
        <v>0</v>
      </c>
      <c r="P556" t="s">
        <v>8272</v>
      </c>
      <c r="Q556">
        <v>0.36589147286821705</v>
      </c>
      <c r="R556">
        <v>64.36363636363636</v>
      </c>
      <c r="S556" t="s">
        <v>8318</v>
      </c>
      <c r="T556" t="s">
        <v>8363</v>
      </c>
    </row>
    <row r="557" spans="1:20" x14ac:dyDescent="0.2">
      <c r="A557">
        <v>555</v>
      </c>
      <c r="B557" t="s">
        <v>556</v>
      </c>
      <c r="C557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v>42533.353506944448</v>
      </c>
      <c r="K557">
        <v>1463128143</v>
      </c>
      <c r="L557" s="10">
        <v>42503.353506944448</v>
      </c>
      <c r="M557" t="b">
        <v>0</v>
      </c>
      <c r="N557">
        <v>0</v>
      </c>
      <c r="O557" t="b">
        <v>0</v>
      </c>
      <c r="P557" t="s">
        <v>8272</v>
      </c>
      <c r="Q557">
        <v>0</v>
      </c>
      <c r="R557" t="e">
        <v>#DIV/0!</v>
      </c>
      <c r="S557" t="s">
        <v>8318</v>
      </c>
      <c r="T557" t="s">
        <v>8363</v>
      </c>
    </row>
    <row r="558" spans="1:20" x14ac:dyDescent="0.2">
      <c r="A558">
        <v>556</v>
      </c>
      <c r="B558" t="s">
        <v>557</v>
      </c>
      <c r="C558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v>42375.860150462962</v>
      </c>
      <c r="K558">
        <v>1449520717</v>
      </c>
      <c r="L558" s="10">
        <v>42345.860150462962</v>
      </c>
      <c r="M558" t="b">
        <v>0</v>
      </c>
      <c r="N558">
        <v>1</v>
      </c>
      <c r="O558" t="b">
        <v>0</v>
      </c>
      <c r="P558" t="s">
        <v>8272</v>
      </c>
      <c r="Q558">
        <v>2.5000000000000001E-2</v>
      </c>
      <c r="R558">
        <v>200</v>
      </c>
      <c r="S558" t="s">
        <v>8318</v>
      </c>
      <c r="T558" t="s">
        <v>8363</v>
      </c>
    </row>
    <row r="559" spans="1:20" x14ac:dyDescent="0.2">
      <c r="A559">
        <v>557</v>
      </c>
      <c r="B559" t="s">
        <v>558</v>
      </c>
      <c r="C559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v>42706.983831018515</v>
      </c>
      <c r="K559">
        <v>1478126203</v>
      </c>
      <c r="L559" s="10">
        <v>42676.942164351851</v>
      </c>
      <c r="M559" t="b">
        <v>0</v>
      </c>
      <c r="N559">
        <v>20</v>
      </c>
      <c r="O559" t="b">
        <v>0</v>
      </c>
      <c r="P559" t="s">
        <v>8272</v>
      </c>
      <c r="Q559">
        <v>9.1066666666666674E-3</v>
      </c>
      <c r="R559">
        <v>68.3</v>
      </c>
      <c r="S559" t="s">
        <v>8318</v>
      </c>
      <c r="T559" t="s">
        <v>8363</v>
      </c>
    </row>
    <row r="560" spans="1:20" x14ac:dyDescent="0.2">
      <c r="A560">
        <v>558</v>
      </c>
      <c r="B560" t="s">
        <v>559</v>
      </c>
      <c r="C560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v>42087.841493055559</v>
      </c>
      <c r="K560">
        <v>1424639505</v>
      </c>
      <c r="L560" s="10">
        <v>42057.883159722223</v>
      </c>
      <c r="M560" t="b">
        <v>0</v>
      </c>
      <c r="N560">
        <v>0</v>
      </c>
      <c r="O560" t="b">
        <v>0</v>
      </c>
      <c r="P560" t="s">
        <v>8272</v>
      </c>
      <c r="Q560">
        <v>0</v>
      </c>
      <c r="R560" t="e">
        <v>#DIV/0!</v>
      </c>
      <c r="S560" t="s">
        <v>8318</v>
      </c>
      <c r="T560" t="s">
        <v>8363</v>
      </c>
    </row>
    <row r="561" spans="1:20" x14ac:dyDescent="0.2">
      <c r="A561">
        <v>559</v>
      </c>
      <c r="B561" t="s">
        <v>560</v>
      </c>
      <c r="C56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v>42351.283101851848</v>
      </c>
      <c r="K561">
        <v>1447397260</v>
      </c>
      <c r="L561" s="10">
        <v>42321.283101851848</v>
      </c>
      <c r="M561" t="b">
        <v>0</v>
      </c>
      <c r="N561">
        <v>1</v>
      </c>
      <c r="O561" t="b">
        <v>0</v>
      </c>
      <c r="P561" t="s">
        <v>8272</v>
      </c>
      <c r="Q561">
        <v>2.0833333333333335E-4</v>
      </c>
      <c r="R561">
        <v>50</v>
      </c>
      <c r="S561" t="s">
        <v>8318</v>
      </c>
      <c r="T561" t="s">
        <v>8363</v>
      </c>
    </row>
    <row r="562" spans="1:20" x14ac:dyDescent="0.2">
      <c r="A562">
        <v>560</v>
      </c>
      <c r="B562" t="s">
        <v>561</v>
      </c>
      <c r="C56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v>41990.771354166667</v>
      </c>
      <c r="K562">
        <v>1416249045</v>
      </c>
      <c r="L562" s="10">
        <v>41960.771354166667</v>
      </c>
      <c r="M562" t="b">
        <v>0</v>
      </c>
      <c r="N562">
        <v>3</v>
      </c>
      <c r="O562" t="b">
        <v>0</v>
      </c>
      <c r="P562" t="s">
        <v>8272</v>
      </c>
      <c r="Q562">
        <v>1.2E-4</v>
      </c>
      <c r="R562">
        <v>4</v>
      </c>
      <c r="S562" t="s">
        <v>8318</v>
      </c>
      <c r="T562" t="s">
        <v>8363</v>
      </c>
    </row>
    <row r="563" spans="1:20" x14ac:dyDescent="0.2">
      <c r="A563">
        <v>561</v>
      </c>
      <c r="B563" t="s">
        <v>562</v>
      </c>
      <c r="C56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v>42303.658715277779</v>
      </c>
      <c r="K563">
        <v>1442850513</v>
      </c>
      <c r="L563" s="10">
        <v>42268.658715277779</v>
      </c>
      <c r="M563" t="b">
        <v>0</v>
      </c>
      <c r="N563">
        <v>2</v>
      </c>
      <c r="O563" t="b">
        <v>0</v>
      </c>
      <c r="P563" t="s">
        <v>8272</v>
      </c>
      <c r="Q563">
        <v>3.6666666666666666E-3</v>
      </c>
      <c r="R563">
        <v>27.5</v>
      </c>
      <c r="S563" t="s">
        <v>8318</v>
      </c>
      <c r="T563" t="s">
        <v>8363</v>
      </c>
    </row>
    <row r="564" spans="1:20" x14ac:dyDescent="0.2">
      <c r="A564">
        <v>562</v>
      </c>
      <c r="B564" t="s">
        <v>563</v>
      </c>
      <c r="C564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v>42722.389062500006</v>
      </c>
      <c r="K564">
        <v>1479460815</v>
      </c>
      <c r="L564" s="10">
        <v>42692.389062500006</v>
      </c>
      <c r="M564" t="b">
        <v>0</v>
      </c>
      <c r="N564">
        <v>0</v>
      </c>
      <c r="O564" t="b">
        <v>0</v>
      </c>
      <c r="P564" t="s">
        <v>8272</v>
      </c>
      <c r="Q564">
        <v>0</v>
      </c>
      <c r="R564" t="e">
        <v>#DIV/0!</v>
      </c>
      <c r="S564" t="s">
        <v>8318</v>
      </c>
      <c r="T564" t="s">
        <v>8363</v>
      </c>
    </row>
    <row r="565" spans="1:20" x14ac:dyDescent="0.2">
      <c r="A565">
        <v>563</v>
      </c>
      <c r="B565" t="s">
        <v>564</v>
      </c>
      <c r="C565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v>42052.069988425923</v>
      </c>
      <c r="K565">
        <v>1421545247</v>
      </c>
      <c r="L565" s="10">
        <v>42022.069988425923</v>
      </c>
      <c r="M565" t="b">
        <v>0</v>
      </c>
      <c r="N565">
        <v>2</v>
      </c>
      <c r="O565" t="b">
        <v>0</v>
      </c>
      <c r="P565" t="s">
        <v>8272</v>
      </c>
      <c r="Q565">
        <v>9.0666666666666662E-4</v>
      </c>
      <c r="R565">
        <v>34</v>
      </c>
      <c r="S565" t="s">
        <v>8318</v>
      </c>
      <c r="T565" t="s">
        <v>8363</v>
      </c>
    </row>
    <row r="566" spans="1:20" x14ac:dyDescent="0.2">
      <c r="A566">
        <v>564</v>
      </c>
      <c r="B566" t="s">
        <v>565</v>
      </c>
      <c r="C566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v>42441.942997685182</v>
      </c>
      <c r="K566">
        <v>1455230275</v>
      </c>
      <c r="L566" s="10">
        <v>42411.942997685182</v>
      </c>
      <c r="M566" t="b">
        <v>0</v>
      </c>
      <c r="N566">
        <v>1</v>
      </c>
      <c r="O566" t="b">
        <v>0</v>
      </c>
      <c r="P566" t="s">
        <v>8272</v>
      </c>
      <c r="Q566">
        <v>5.5555555555555558E-5</v>
      </c>
      <c r="R566">
        <v>1</v>
      </c>
      <c r="S566" t="s">
        <v>8318</v>
      </c>
      <c r="T566" t="s">
        <v>8363</v>
      </c>
    </row>
    <row r="567" spans="1:20" x14ac:dyDescent="0.2">
      <c r="A567">
        <v>565</v>
      </c>
      <c r="B567" t="s">
        <v>566</v>
      </c>
      <c r="C567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v>42195.785289351858</v>
      </c>
      <c r="K567">
        <v>1433962249</v>
      </c>
      <c r="L567" s="10">
        <v>42165.785289351858</v>
      </c>
      <c r="M567" t="b">
        <v>0</v>
      </c>
      <c r="N567">
        <v>0</v>
      </c>
      <c r="O567" t="b">
        <v>0</v>
      </c>
      <c r="P567" t="s">
        <v>8272</v>
      </c>
      <c r="Q567">
        <v>0</v>
      </c>
      <c r="R567" t="e">
        <v>#DIV/0!</v>
      </c>
      <c r="S567" t="s">
        <v>8318</v>
      </c>
      <c r="T567" t="s">
        <v>8363</v>
      </c>
    </row>
    <row r="568" spans="1:20" x14ac:dyDescent="0.2">
      <c r="A568">
        <v>566</v>
      </c>
      <c r="B568" t="s">
        <v>567</v>
      </c>
      <c r="C568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v>42565.68440972222</v>
      </c>
      <c r="K568">
        <v>1465921533</v>
      </c>
      <c r="L568" s="10">
        <v>42535.68440972222</v>
      </c>
      <c r="M568" t="b">
        <v>0</v>
      </c>
      <c r="N568">
        <v>1</v>
      </c>
      <c r="O568" t="b">
        <v>0</v>
      </c>
      <c r="P568" t="s">
        <v>8272</v>
      </c>
      <c r="Q568">
        <v>2.0000000000000001E-4</v>
      </c>
      <c r="R568">
        <v>1</v>
      </c>
      <c r="S568" t="s">
        <v>8318</v>
      </c>
      <c r="T568" t="s">
        <v>8363</v>
      </c>
    </row>
    <row r="569" spans="1:20" x14ac:dyDescent="0.2">
      <c r="A569">
        <v>567</v>
      </c>
      <c r="B569" t="s">
        <v>568</v>
      </c>
      <c r="C569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v>42005.842523148152</v>
      </c>
      <c r="K569">
        <v>1417551194</v>
      </c>
      <c r="L569" s="10">
        <v>41975.842523148152</v>
      </c>
      <c r="M569" t="b">
        <v>0</v>
      </c>
      <c r="N569">
        <v>0</v>
      </c>
      <c r="O569" t="b">
        <v>0</v>
      </c>
      <c r="P569" t="s">
        <v>8272</v>
      </c>
      <c r="Q569">
        <v>0</v>
      </c>
      <c r="R569" t="e">
        <v>#DIV/0!</v>
      </c>
      <c r="S569" t="s">
        <v>8318</v>
      </c>
      <c r="T569" t="s">
        <v>8363</v>
      </c>
    </row>
    <row r="570" spans="1:20" x14ac:dyDescent="0.2">
      <c r="A570">
        <v>568</v>
      </c>
      <c r="B570" t="s">
        <v>569</v>
      </c>
      <c r="C570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v>42385.458333333328</v>
      </c>
      <c r="K570">
        <v>1449785223</v>
      </c>
      <c r="L570" s="10">
        <v>42348.9215625</v>
      </c>
      <c r="M570" t="b">
        <v>0</v>
      </c>
      <c r="N570">
        <v>5</v>
      </c>
      <c r="O570" t="b">
        <v>0</v>
      </c>
      <c r="P570" t="s">
        <v>8272</v>
      </c>
      <c r="Q570">
        <v>0.01</v>
      </c>
      <c r="R570">
        <v>49</v>
      </c>
      <c r="S570" t="s">
        <v>8318</v>
      </c>
      <c r="T570" t="s">
        <v>8363</v>
      </c>
    </row>
    <row r="571" spans="1:20" x14ac:dyDescent="0.2">
      <c r="A571">
        <v>569</v>
      </c>
      <c r="B571" t="s">
        <v>570</v>
      </c>
      <c r="C57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v>42370.847361111111</v>
      </c>
      <c r="K571">
        <v>1449087612</v>
      </c>
      <c r="L571" s="10">
        <v>42340.847361111111</v>
      </c>
      <c r="M571" t="b">
        <v>0</v>
      </c>
      <c r="N571">
        <v>1</v>
      </c>
      <c r="O571" t="b">
        <v>0</v>
      </c>
      <c r="P571" t="s">
        <v>8272</v>
      </c>
      <c r="Q571">
        <v>8.0000000000000002E-3</v>
      </c>
      <c r="R571">
        <v>20</v>
      </c>
      <c r="S571" t="s">
        <v>8318</v>
      </c>
      <c r="T571" t="s">
        <v>8363</v>
      </c>
    </row>
    <row r="572" spans="1:20" x14ac:dyDescent="0.2">
      <c r="A572">
        <v>570</v>
      </c>
      <c r="B572" t="s">
        <v>571</v>
      </c>
      <c r="C57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v>42418.798252314817</v>
      </c>
      <c r="K572">
        <v>1453230569</v>
      </c>
      <c r="L572" s="10">
        <v>42388.798252314817</v>
      </c>
      <c r="M572" t="b">
        <v>0</v>
      </c>
      <c r="N572">
        <v>1</v>
      </c>
      <c r="O572" t="b">
        <v>0</v>
      </c>
      <c r="P572" t="s">
        <v>8272</v>
      </c>
      <c r="Q572">
        <v>1.6705882352941177E-3</v>
      </c>
      <c r="R572">
        <v>142</v>
      </c>
      <c r="S572" t="s">
        <v>8318</v>
      </c>
      <c r="T572" t="s">
        <v>8363</v>
      </c>
    </row>
    <row r="573" spans="1:20" x14ac:dyDescent="0.2">
      <c r="A573">
        <v>571</v>
      </c>
      <c r="B573" t="s">
        <v>572</v>
      </c>
      <c r="C57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v>42212.165972222225</v>
      </c>
      <c r="K573">
        <v>1436297723</v>
      </c>
      <c r="L573" s="10">
        <v>42192.816238425927</v>
      </c>
      <c r="M573" t="b">
        <v>0</v>
      </c>
      <c r="N573">
        <v>2</v>
      </c>
      <c r="O573" t="b">
        <v>0</v>
      </c>
      <c r="P573" t="s">
        <v>8272</v>
      </c>
      <c r="Q573">
        <v>4.2399999999999998E-3</v>
      </c>
      <c r="R573">
        <v>53</v>
      </c>
      <c r="S573" t="s">
        <v>8318</v>
      </c>
      <c r="T573" t="s">
        <v>8363</v>
      </c>
    </row>
    <row r="574" spans="1:20" x14ac:dyDescent="0.2">
      <c r="A574">
        <v>572</v>
      </c>
      <c r="B574" t="s">
        <v>573</v>
      </c>
      <c r="C574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v>42312.757962962962</v>
      </c>
      <c r="K574">
        <v>1444065088</v>
      </c>
      <c r="L574" s="10">
        <v>42282.71629629629</v>
      </c>
      <c r="M574" t="b">
        <v>0</v>
      </c>
      <c r="N574">
        <v>0</v>
      </c>
      <c r="O574" t="b">
        <v>0</v>
      </c>
      <c r="P574" t="s">
        <v>8272</v>
      </c>
      <c r="Q574">
        <v>0</v>
      </c>
      <c r="R574" t="e">
        <v>#DIV/0!</v>
      </c>
      <c r="S574" t="s">
        <v>8318</v>
      </c>
      <c r="T574" t="s">
        <v>8363</v>
      </c>
    </row>
    <row r="575" spans="1:20" x14ac:dyDescent="0.2">
      <c r="A575">
        <v>573</v>
      </c>
      <c r="B575" t="s">
        <v>574</v>
      </c>
      <c r="C575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v>42022.05</v>
      </c>
      <c r="K575">
        <v>1416445931</v>
      </c>
      <c r="L575" s="10">
        <v>41963.050127314811</v>
      </c>
      <c r="M575" t="b">
        <v>0</v>
      </c>
      <c r="N575">
        <v>9</v>
      </c>
      <c r="O575" t="b">
        <v>0</v>
      </c>
      <c r="P575" t="s">
        <v>8272</v>
      </c>
      <c r="Q575">
        <v>3.892538925389254E-3</v>
      </c>
      <c r="R575">
        <v>38.444444444444443</v>
      </c>
      <c r="S575" t="s">
        <v>8318</v>
      </c>
      <c r="T575" t="s">
        <v>8363</v>
      </c>
    </row>
    <row r="576" spans="1:20" x14ac:dyDescent="0.2">
      <c r="A576">
        <v>574</v>
      </c>
      <c r="B576" t="s">
        <v>575</v>
      </c>
      <c r="C576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v>42662.443368055552</v>
      </c>
      <c r="K576">
        <v>1474281507</v>
      </c>
      <c r="L576" s="10">
        <v>42632.443368055552</v>
      </c>
      <c r="M576" t="b">
        <v>0</v>
      </c>
      <c r="N576">
        <v>4</v>
      </c>
      <c r="O576" t="b">
        <v>0</v>
      </c>
      <c r="P576" t="s">
        <v>8272</v>
      </c>
      <c r="Q576">
        <v>7.1556350626118068E-3</v>
      </c>
      <c r="R576">
        <v>20</v>
      </c>
      <c r="S576" t="s">
        <v>8318</v>
      </c>
      <c r="T576" t="s">
        <v>8363</v>
      </c>
    </row>
    <row r="577" spans="1:20" x14ac:dyDescent="0.2">
      <c r="A577">
        <v>575</v>
      </c>
      <c r="B577" t="s">
        <v>576</v>
      </c>
      <c r="C577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v>42168.692627314813</v>
      </c>
      <c r="K577">
        <v>1431621443</v>
      </c>
      <c r="L577" s="10">
        <v>42138.692627314813</v>
      </c>
      <c r="M577" t="b">
        <v>0</v>
      </c>
      <c r="N577">
        <v>4</v>
      </c>
      <c r="O577" t="b">
        <v>0</v>
      </c>
      <c r="P577" t="s">
        <v>8272</v>
      </c>
      <c r="Q577">
        <v>4.3166666666666666E-3</v>
      </c>
      <c r="R577">
        <v>64.75</v>
      </c>
      <c r="S577" t="s">
        <v>8318</v>
      </c>
      <c r="T577" t="s">
        <v>8363</v>
      </c>
    </row>
    <row r="578" spans="1:20" x14ac:dyDescent="0.2">
      <c r="A578">
        <v>576</v>
      </c>
      <c r="B578" t="s">
        <v>577</v>
      </c>
      <c r="C578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v>42091.43</v>
      </c>
      <c r="K578">
        <v>1422357552</v>
      </c>
      <c r="L578" s="10">
        <v>42031.471666666665</v>
      </c>
      <c r="M578" t="b">
        <v>0</v>
      </c>
      <c r="N578">
        <v>1</v>
      </c>
      <c r="O578" t="b">
        <v>0</v>
      </c>
      <c r="P578" t="s">
        <v>8272</v>
      </c>
      <c r="Q578">
        <v>1.2500000000000001E-5</v>
      </c>
      <c r="R578">
        <v>1</v>
      </c>
      <c r="S578" t="s">
        <v>8318</v>
      </c>
      <c r="T578" t="s">
        <v>8363</v>
      </c>
    </row>
    <row r="579" spans="1:20" x14ac:dyDescent="0.2">
      <c r="A579">
        <v>577</v>
      </c>
      <c r="B579" t="s">
        <v>578</v>
      </c>
      <c r="C579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v>42510.589143518519</v>
      </c>
      <c r="K579">
        <v>1458569302</v>
      </c>
      <c r="L579" s="10">
        <v>42450.589143518519</v>
      </c>
      <c r="M579" t="b">
        <v>0</v>
      </c>
      <c r="N579">
        <v>1</v>
      </c>
      <c r="O579" t="b">
        <v>0</v>
      </c>
      <c r="P579" t="s">
        <v>8272</v>
      </c>
      <c r="Q579">
        <v>2E-3</v>
      </c>
      <c r="R579">
        <v>10</v>
      </c>
      <c r="S579" t="s">
        <v>8318</v>
      </c>
      <c r="T579" t="s">
        <v>8363</v>
      </c>
    </row>
    <row r="580" spans="1:20" x14ac:dyDescent="0.2">
      <c r="A580">
        <v>578</v>
      </c>
      <c r="B580" t="s">
        <v>579</v>
      </c>
      <c r="C580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v>42254.578622685185</v>
      </c>
      <c r="K580">
        <v>1439560393</v>
      </c>
      <c r="L580" s="10">
        <v>42230.578622685185</v>
      </c>
      <c r="M580" t="b">
        <v>0</v>
      </c>
      <c r="N580">
        <v>7</v>
      </c>
      <c r="O580" t="b">
        <v>0</v>
      </c>
      <c r="P580" t="s">
        <v>8272</v>
      </c>
      <c r="Q580">
        <v>1.12E-4</v>
      </c>
      <c r="R580">
        <v>2</v>
      </c>
      <c r="S580" t="s">
        <v>8318</v>
      </c>
      <c r="T580" t="s">
        <v>8363</v>
      </c>
    </row>
    <row r="581" spans="1:20" x14ac:dyDescent="0.2">
      <c r="A581">
        <v>579</v>
      </c>
      <c r="B581" t="s">
        <v>580</v>
      </c>
      <c r="C58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v>41998.852118055554</v>
      </c>
      <c r="K581">
        <v>1416947223</v>
      </c>
      <c r="L581" s="10">
        <v>41968.852118055554</v>
      </c>
      <c r="M581" t="b">
        <v>0</v>
      </c>
      <c r="N581">
        <v>5</v>
      </c>
      <c r="O581" t="b">
        <v>0</v>
      </c>
      <c r="P581" t="s">
        <v>8272</v>
      </c>
      <c r="Q581">
        <v>1.4583333333333334E-2</v>
      </c>
      <c r="R581">
        <v>35</v>
      </c>
      <c r="S581" t="s">
        <v>8318</v>
      </c>
      <c r="T581" t="s">
        <v>8363</v>
      </c>
    </row>
    <row r="582" spans="1:20" x14ac:dyDescent="0.2">
      <c r="A582">
        <v>580</v>
      </c>
      <c r="B582" t="s">
        <v>581</v>
      </c>
      <c r="C58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v>42635.908182870371</v>
      </c>
      <c r="K582">
        <v>1471988867</v>
      </c>
      <c r="L582" s="10">
        <v>42605.908182870371</v>
      </c>
      <c r="M582" t="b">
        <v>0</v>
      </c>
      <c r="N582">
        <v>1</v>
      </c>
      <c r="O582" t="b">
        <v>0</v>
      </c>
      <c r="P582" t="s">
        <v>8272</v>
      </c>
      <c r="Q582">
        <v>3.3333333333333332E-4</v>
      </c>
      <c r="R582">
        <v>1</v>
      </c>
      <c r="S582" t="s">
        <v>8318</v>
      </c>
      <c r="T582" t="s">
        <v>8363</v>
      </c>
    </row>
    <row r="583" spans="1:20" x14ac:dyDescent="0.2">
      <c r="A583">
        <v>581</v>
      </c>
      <c r="B583" t="s">
        <v>582</v>
      </c>
      <c r="C58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v>42218.012777777782</v>
      </c>
      <c r="K583">
        <v>1435882704</v>
      </c>
      <c r="L583" s="10">
        <v>42188.012777777782</v>
      </c>
      <c r="M583" t="b">
        <v>0</v>
      </c>
      <c r="N583">
        <v>0</v>
      </c>
      <c r="O583" t="b">
        <v>0</v>
      </c>
      <c r="P583" t="s">
        <v>8272</v>
      </c>
      <c r="Q583">
        <v>0</v>
      </c>
      <c r="R583" t="e">
        <v>#DIV/0!</v>
      </c>
      <c r="S583" t="s">
        <v>8318</v>
      </c>
      <c r="T583" t="s">
        <v>8363</v>
      </c>
    </row>
    <row r="584" spans="1:20" x14ac:dyDescent="0.2">
      <c r="A584">
        <v>582</v>
      </c>
      <c r="B584" t="s">
        <v>583</v>
      </c>
      <c r="C584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v>42078.75</v>
      </c>
      <c r="K584">
        <v>1424454319</v>
      </c>
      <c r="L584" s="10">
        <v>42055.739803240736</v>
      </c>
      <c r="M584" t="b">
        <v>0</v>
      </c>
      <c r="N584">
        <v>0</v>
      </c>
      <c r="O584" t="b">
        <v>0</v>
      </c>
      <c r="P584" t="s">
        <v>8272</v>
      </c>
      <c r="Q584">
        <v>0</v>
      </c>
      <c r="R584" t="e">
        <v>#DIV/0!</v>
      </c>
      <c r="S584" t="s">
        <v>8318</v>
      </c>
      <c r="T584" t="s">
        <v>8363</v>
      </c>
    </row>
    <row r="585" spans="1:20" x14ac:dyDescent="0.2">
      <c r="A585">
        <v>583</v>
      </c>
      <c r="B585" t="s">
        <v>584</v>
      </c>
      <c r="C585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v>42082.896840277783</v>
      </c>
      <c r="K585">
        <v>1424212287</v>
      </c>
      <c r="L585" s="10">
        <v>42052.93850694444</v>
      </c>
      <c r="M585" t="b">
        <v>0</v>
      </c>
      <c r="N585">
        <v>1</v>
      </c>
      <c r="O585" t="b">
        <v>0</v>
      </c>
      <c r="P585" t="s">
        <v>8272</v>
      </c>
      <c r="Q585">
        <v>1.1111111111111112E-4</v>
      </c>
      <c r="R585">
        <v>1</v>
      </c>
      <c r="S585" t="s">
        <v>8318</v>
      </c>
      <c r="T585" t="s">
        <v>8363</v>
      </c>
    </row>
    <row r="586" spans="1:20" x14ac:dyDescent="0.2">
      <c r="A586">
        <v>584</v>
      </c>
      <c r="B586" t="s">
        <v>585</v>
      </c>
      <c r="C586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v>42079.674953703703</v>
      </c>
      <c r="K586">
        <v>1423933916</v>
      </c>
      <c r="L586" s="10">
        <v>42049.716620370367</v>
      </c>
      <c r="M586" t="b">
        <v>0</v>
      </c>
      <c r="N586">
        <v>2</v>
      </c>
      <c r="O586" t="b">
        <v>0</v>
      </c>
      <c r="P586" t="s">
        <v>8272</v>
      </c>
      <c r="Q586">
        <v>0.01</v>
      </c>
      <c r="R586">
        <v>5</v>
      </c>
      <c r="S586" t="s">
        <v>8318</v>
      </c>
      <c r="T586" t="s">
        <v>8363</v>
      </c>
    </row>
    <row r="587" spans="1:20" x14ac:dyDescent="0.2">
      <c r="A587">
        <v>585</v>
      </c>
      <c r="B587" t="s">
        <v>586</v>
      </c>
      <c r="C587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v>42339</v>
      </c>
      <c r="K587">
        <v>1444123377</v>
      </c>
      <c r="L587" s="10">
        <v>42283.3909375</v>
      </c>
      <c r="M587" t="b">
        <v>0</v>
      </c>
      <c r="N587">
        <v>0</v>
      </c>
      <c r="O587" t="b">
        <v>0</v>
      </c>
      <c r="P587" t="s">
        <v>8272</v>
      </c>
      <c r="Q587">
        <v>0</v>
      </c>
      <c r="R587" t="e">
        <v>#DIV/0!</v>
      </c>
      <c r="S587" t="s">
        <v>8318</v>
      </c>
      <c r="T587" t="s">
        <v>8363</v>
      </c>
    </row>
    <row r="588" spans="1:20" x14ac:dyDescent="0.2">
      <c r="A588">
        <v>586</v>
      </c>
      <c r="B588" t="s">
        <v>587</v>
      </c>
      <c r="C588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v>42050.854247685187</v>
      </c>
      <c r="K588">
        <v>1421440207</v>
      </c>
      <c r="L588" s="10">
        <v>42020.854247685187</v>
      </c>
      <c r="M588" t="b">
        <v>0</v>
      </c>
      <c r="N588">
        <v>4</v>
      </c>
      <c r="O588" t="b">
        <v>0</v>
      </c>
      <c r="P588" t="s">
        <v>8272</v>
      </c>
      <c r="Q588">
        <v>5.5999999999999999E-3</v>
      </c>
      <c r="R588">
        <v>14</v>
      </c>
      <c r="S588" t="s">
        <v>8318</v>
      </c>
      <c r="T588" t="s">
        <v>8363</v>
      </c>
    </row>
    <row r="589" spans="1:20" x14ac:dyDescent="0.2">
      <c r="A589">
        <v>587</v>
      </c>
      <c r="B589" t="s">
        <v>588</v>
      </c>
      <c r="C589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v>42110.757326388892</v>
      </c>
      <c r="K589">
        <v>1426615833</v>
      </c>
      <c r="L589" s="10">
        <v>42080.757326388892</v>
      </c>
      <c r="M589" t="b">
        <v>0</v>
      </c>
      <c r="N589">
        <v>7</v>
      </c>
      <c r="O589" t="b">
        <v>0</v>
      </c>
      <c r="P589" t="s">
        <v>8272</v>
      </c>
      <c r="Q589">
        <v>9.0833333333333335E-2</v>
      </c>
      <c r="R589">
        <v>389.28571428571428</v>
      </c>
      <c r="S589" t="s">
        <v>8318</v>
      </c>
      <c r="T589" t="s">
        <v>8363</v>
      </c>
    </row>
    <row r="590" spans="1:20" x14ac:dyDescent="0.2">
      <c r="A590">
        <v>588</v>
      </c>
      <c r="B590" t="s">
        <v>589</v>
      </c>
      <c r="C590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v>42691.811180555553</v>
      </c>
      <c r="K590">
        <v>1474223286</v>
      </c>
      <c r="L590" s="10">
        <v>42631.769513888896</v>
      </c>
      <c r="M590" t="b">
        <v>0</v>
      </c>
      <c r="N590">
        <v>2</v>
      </c>
      <c r="O590" t="b">
        <v>0</v>
      </c>
      <c r="P590" t="s">
        <v>8272</v>
      </c>
      <c r="Q590">
        <v>3.3444444444444443E-2</v>
      </c>
      <c r="R590">
        <v>150.5</v>
      </c>
      <c r="S590" t="s">
        <v>8318</v>
      </c>
      <c r="T590" t="s">
        <v>8363</v>
      </c>
    </row>
    <row r="591" spans="1:20" x14ac:dyDescent="0.2">
      <c r="A591">
        <v>589</v>
      </c>
      <c r="B591" t="s">
        <v>590</v>
      </c>
      <c r="C59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v>42193.614571759259</v>
      </c>
      <c r="K591">
        <v>1435070699</v>
      </c>
      <c r="L591" s="10">
        <v>42178.614571759259</v>
      </c>
      <c r="M591" t="b">
        <v>0</v>
      </c>
      <c r="N591">
        <v>1</v>
      </c>
      <c r="O591" t="b">
        <v>0</v>
      </c>
      <c r="P591" t="s">
        <v>8272</v>
      </c>
      <c r="Q591">
        <v>1.3333333333333334E-4</v>
      </c>
      <c r="R591">
        <v>1</v>
      </c>
      <c r="S591" t="s">
        <v>8318</v>
      </c>
      <c r="T591" t="s">
        <v>8363</v>
      </c>
    </row>
    <row r="592" spans="1:20" x14ac:dyDescent="0.2">
      <c r="A592">
        <v>590</v>
      </c>
      <c r="B592" t="s">
        <v>591</v>
      </c>
      <c r="C59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v>42408.542361111111</v>
      </c>
      <c r="K592">
        <v>1452259131</v>
      </c>
      <c r="L592" s="10">
        <v>42377.554756944446</v>
      </c>
      <c r="M592" t="b">
        <v>0</v>
      </c>
      <c r="N592">
        <v>9</v>
      </c>
      <c r="O592" t="b">
        <v>0</v>
      </c>
      <c r="P592" t="s">
        <v>8272</v>
      </c>
      <c r="Q592">
        <v>4.4600000000000001E-2</v>
      </c>
      <c r="R592">
        <v>24.777777777777779</v>
      </c>
      <c r="S592" t="s">
        <v>8318</v>
      </c>
      <c r="T592" t="s">
        <v>8363</v>
      </c>
    </row>
    <row r="593" spans="1:20" x14ac:dyDescent="0.2">
      <c r="A593">
        <v>591</v>
      </c>
      <c r="B593" t="s">
        <v>592</v>
      </c>
      <c r="C59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v>42207.543171296296</v>
      </c>
      <c r="K593">
        <v>1434978130</v>
      </c>
      <c r="L593" s="10">
        <v>42177.543171296296</v>
      </c>
      <c r="M593" t="b">
        <v>0</v>
      </c>
      <c r="N593">
        <v>2</v>
      </c>
      <c r="O593" t="b">
        <v>0</v>
      </c>
      <c r="P593" t="s">
        <v>8272</v>
      </c>
      <c r="Q593">
        <v>6.0999999999999997E-4</v>
      </c>
      <c r="R593">
        <v>30.5</v>
      </c>
      <c r="S593" t="s">
        <v>8318</v>
      </c>
      <c r="T593" t="s">
        <v>8363</v>
      </c>
    </row>
    <row r="594" spans="1:20" x14ac:dyDescent="0.2">
      <c r="A594">
        <v>592</v>
      </c>
      <c r="B594" t="s">
        <v>593</v>
      </c>
      <c r="C594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v>41976.232175925921</v>
      </c>
      <c r="K594">
        <v>1414992860</v>
      </c>
      <c r="L594" s="10">
        <v>41946.232175925928</v>
      </c>
      <c r="M594" t="b">
        <v>0</v>
      </c>
      <c r="N594">
        <v>1</v>
      </c>
      <c r="O594" t="b">
        <v>0</v>
      </c>
      <c r="P594" t="s">
        <v>8272</v>
      </c>
      <c r="Q594">
        <v>3.3333333333333333E-2</v>
      </c>
      <c r="R594">
        <v>250</v>
      </c>
      <c r="S594" t="s">
        <v>8318</v>
      </c>
      <c r="T594" t="s">
        <v>8363</v>
      </c>
    </row>
    <row r="595" spans="1:20" x14ac:dyDescent="0.2">
      <c r="A595">
        <v>593</v>
      </c>
      <c r="B595" t="s">
        <v>594</v>
      </c>
      <c r="C595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v>42100.635937500003</v>
      </c>
      <c r="K595">
        <v>1425744945</v>
      </c>
      <c r="L595" s="10">
        <v>42070.677604166667</v>
      </c>
      <c r="M595" t="b">
        <v>0</v>
      </c>
      <c r="N595">
        <v>7</v>
      </c>
      <c r="O595" t="b">
        <v>0</v>
      </c>
      <c r="P595" t="s">
        <v>8272</v>
      </c>
      <c r="Q595">
        <v>0.23</v>
      </c>
      <c r="R595">
        <v>16.428571428571427</v>
      </c>
      <c r="S595" t="s">
        <v>8318</v>
      </c>
      <c r="T595" t="s">
        <v>8363</v>
      </c>
    </row>
    <row r="596" spans="1:20" x14ac:dyDescent="0.2">
      <c r="A596">
        <v>594</v>
      </c>
      <c r="B596" t="s">
        <v>595</v>
      </c>
      <c r="C596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v>42476.780162037037</v>
      </c>
      <c r="K596">
        <v>1458240206</v>
      </c>
      <c r="L596" s="10">
        <v>42446.780162037037</v>
      </c>
      <c r="M596" t="b">
        <v>0</v>
      </c>
      <c r="N596">
        <v>2</v>
      </c>
      <c r="O596" t="b">
        <v>0</v>
      </c>
      <c r="P596" t="s">
        <v>8272</v>
      </c>
      <c r="Q596">
        <v>1.0399999999999999E-3</v>
      </c>
      <c r="R596">
        <v>13</v>
      </c>
      <c r="S596" t="s">
        <v>8318</v>
      </c>
      <c r="T596" t="s">
        <v>8363</v>
      </c>
    </row>
    <row r="597" spans="1:20" x14ac:dyDescent="0.2">
      <c r="A597">
        <v>595</v>
      </c>
      <c r="B597" t="s">
        <v>596</v>
      </c>
      <c r="C597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v>42128.069884259254</v>
      </c>
      <c r="K597">
        <v>1426815638</v>
      </c>
      <c r="L597" s="10">
        <v>42083.069884259254</v>
      </c>
      <c r="M597" t="b">
        <v>0</v>
      </c>
      <c r="N597">
        <v>8</v>
      </c>
      <c r="O597" t="b">
        <v>0</v>
      </c>
      <c r="P597" t="s">
        <v>8272</v>
      </c>
      <c r="Q597">
        <v>4.2599999999999999E-3</v>
      </c>
      <c r="R597">
        <v>53.25</v>
      </c>
      <c r="S597" t="s">
        <v>8318</v>
      </c>
      <c r="T597" t="s">
        <v>8363</v>
      </c>
    </row>
    <row r="598" spans="1:20" x14ac:dyDescent="0.2">
      <c r="A598">
        <v>596</v>
      </c>
      <c r="B598" t="s">
        <v>597</v>
      </c>
      <c r="C598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v>42676.896898148145</v>
      </c>
      <c r="K598">
        <v>1475530292</v>
      </c>
      <c r="L598" s="10">
        <v>42646.896898148145</v>
      </c>
      <c r="M598" t="b">
        <v>0</v>
      </c>
      <c r="N598">
        <v>2</v>
      </c>
      <c r="O598" t="b">
        <v>0</v>
      </c>
      <c r="P598" t="s">
        <v>8272</v>
      </c>
      <c r="Q598">
        <v>2.9999999999999997E-4</v>
      </c>
      <c r="R598">
        <v>3</v>
      </c>
      <c r="S598" t="s">
        <v>8318</v>
      </c>
      <c r="T598" t="s">
        <v>8363</v>
      </c>
    </row>
    <row r="599" spans="1:20" x14ac:dyDescent="0.2">
      <c r="A599">
        <v>597</v>
      </c>
      <c r="B599" t="s">
        <v>598</v>
      </c>
      <c r="C599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v>42582.666666666672</v>
      </c>
      <c r="K599">
        <v>1466787335</v>
      </c>
      <c r="L599" s="10">
        <v>42545.705266203702</v>
      </c>
      <c r="M599" t="b">
        <v>0</v>
      </c>
      <c r="N599">
        <v>2</v>
      </c>
      <c r="O599" t="b">
        <v>0</v>
      </c>
      <c r="P599" t="s">
        <v>8272</v>
      </c>
      <c r="Q599">
        <v>2.6666666666666666E-3</v>
      </c>
      <c r="R599">
        <v>10</v>
      </c>
      <c r="S599" t="s">
        <v>8318</v>
      </c>
      <c r="T599" t="s">
        <v>8363</v>
      </c>
    </row>
    <row r="600" spans="1:20" x14ac:dyDescent="0.2">
      <c r="A600">
        <v>598</v>
      </c>
      <c r="B600" t="s">
        <v>599</v>
      </c>
      <c r="C600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v>41978.00209490741</v>
      </c>
      <c r="K600">
        <v>1415145781</v>
      </c>
      <c r="L600" s="10">
        <v>41948.00209490741</v>
      </c>
      <c r="M600" t="b">
        <v>0</v>
      </c>
      <c r="N600">
        <v>7</v>
      </c>
      <c r="O600" t="b">
        <v>0</v>
      </c>
      <c r="P600" t="s">
        <v>8272</v>
      </c>
      <c r="Q600">
        <v>0.34</v>
      </c>
      <c r="R600">
        <v>121.42857142857143</v>
      </c>
      <c r="S600" t="s">
        <v>8318</v>
      </c>
      <c r="T600" t="s">
        <v>8363</v>
      </c>
    </row>
    <row r="601" spans="1:20" x14ac:dyDescent="0.2">
      <c r="A601">
        <v>599</v>
      </c>
      <c r="B601" t="s">
        <v>600</v>
      </c>
      <c r="C60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v>42071.636111111111</v>
      </c>
      <c r="K601">
        <v>1423769402</v>
      </c>
      <c r="L601" s="10">
        <v>42047.812523148154</v>
      </c>
      <c r="M601" t="b">
        <v>0</v>
      </c>
      <c r="N601">
        <v>2</v>
      </c>
      <c r="O601" t="b">
        <v>0</v>
      </c>
      <c r="P601" t="s">
        <v>8272</v>
      </c>
      <c r="Q601">
        <v>6.2E-4</v>
      </c>
      <c r="R601">
        <v>15.5</v>
      </c>
      <c r="S601" t="s">
        <v>8318</v>
      </c>
      <c r="T601" t="s">
        <v>8363</v>
      </c>
    </row>
    <row r="602" spans="1:20" x14ac:dyDescent="0.2">
      <c r="A602">
        <v>600</v>
      </c>
      <c r="B602" t="s">
        <v>601</v>
      </c>
      <c r="C60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v>42133.798171296294</v>
      </c>
      <c r="K602">
        <v>1426014562</v>
      </c>
      <c r="L602" s="10">
        <v>42073.798171296294</v>
      </c>
      <c r="M602" t="b">
        <v>0</v>
      </c>
      <c r="N602">
        <v>1</v>
      </c>
      <c r="O602" t="b">
        <v>0</v>
      </c>
      <c r="P602" t="s">
        <v>8272</v>
      </c>
      <c r="Q602">
        <v>0.02</v>
      </c>
      <c r="R602">
        <v>100</v>
      </c>
      <c r="S602" t="s">
        <v>8318</v>
      </c>
      <c r="T602" t="s">
        <v>8363</v>
      </c>
    </row>
    <row r="603" spans="1:20" x14ac:dyDescent="0.2">
      <c r="A603">
        <v>601</v>
      </c>
      <c r="B603" t="s">
        <v>602</v>
      </c>
      <c r="C60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v>41999.858090277776</v>
      </c>
      <c r="K603">
        <v>1417034139</v>
      </c>
      <c r="L603" s="10">
        <v>41969.858090277776</v>
      </c>
      <c r="M603" t="b">
        <v>0</v>
      </c>
      <c r="N603">
        <v>6</v>
      </c>
      <c r="O603" t="b">
        <v>0</v>
      </c>
      <c r="P603" t="s">
        <v>8272</v>
      </c>
      <c r="Q603">
        <v>1.4E-2</v>
      </c>
      <c r="R603">
        <v>23.333333333333332</v>
      </c>
      <c r="S603" t="s">
        <v>8318</v>
      </c>
      <c r="T603" t="s">
        <v>8363</v>
      </c>
    </row>
    <row r="604" spans="1:20" x14ac:dyDescent="0.2">
      <c r="A604">
        <v>602</v>
      </c>
      <c r="B604" t="s">
        <v>603</v>
      </c>
      <c r="C604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v>42173.79415509259</v>
      </c>
      <c r="K604">
        <v>1432062215</v>
      </c>
      <c r="L604" s="10">
        <v>42143.79415509259</v>
      </c>
      <c r="M604" t="b">
        <v>0</v>
      </c>
      <c r="N604">
        <v>0</v>
      </c>
      <c r="O604" t="b">
        <v>0</v>
      </c>
      <c r="P604" t="s">
        <v>8272</v>
      </c>
      <c r="Q604">
        <v>0</v>
      </c>
      <c r="R604" t="e">
        <v>#DIV/0!</v>
      </c>
      <c r="S604" t="s">
        <v>8318</v>
      </c>
      <c r="T604" t="s">
        <v>8363</v>
      </c>
    </row>
    <row r="605" spans="1:20" x14ac:dyDescent="0.2">
      <c r="A605">
        <v>603</v>
      </c>
      <c r="B605" t="s">
        <v>604</v>
      </c>
      <c r="C605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v>41865.639155092591</v>
      </c>
      <c r="K605">
        <v>1405437623</v>
      </c>
      <c r="L605" s="10">
        <v>41835.639155092591</v>
      </c>
      <c r="M605" t="b">
        <v>0</v>
      </c>
      <c r="N605">
        <v>13</v>
      </c>
      <c r="O605" t="b">
        <v>0</v>
      </c>
      <c r="P605" t="s">
        <v>8272</v>
      </c>
      <c r="Q605">
        <v>3.9334666666666664E-2</v>
      </c>
      <c r="R605">
        <v>45.386153846153846</v>
      </c>
      <c r="S605" t="s">
        <v>8318</v>
      </c>
      <c r="T605" t="s">
        <v>8363</v>
      </c>
    </row>
    <row r="606" spans="1:20" x14ac:dyDescent="0.2">
      <c r="A606">
        <v>604</v>
      </c>
      <c r="B606" t="s">
        <v>605</v>
      </c>
      <c r="C606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v>41879.035370370373</v>
      </c>
      <c r="K606">
        <v>1406595056</v>
      </c>
      <c r="L606" s="10">
        <v>41849.035370370373</v>
      </c>
      <c r="M606" t="b">
        <v>0</v>
      </c>
      <c r="N606">
        <v>0</v>
      </c>
      <c r="O606" t="b">
        <v>0</v>
      </c>
      <c r="P606" t="s">
        <v>8272</v>
      </c>
      <c r="Q606">
        <v>0</v>
      </c>
      <c r="R606" t="e">
        <v>#DIV/0!</v>
      </c>
      <c r="S606" t="s">
        <v>8318</v>
      </c>
      <c r="T606" t="s">
        <v>8363</v>
      </c>
    </row>
    <row r="607" spans="1:20" x14ac:dyDescent="0.2">
      <c r="A607">
        <v>605</v>
      </c>
      <c r="B607" t="s">
        <v>606</v>
      </c>
      <c r="C607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v>42239.357731481476</v>
      </c>
      <c r="K607">
        <v>1436430908</v>
      </c>
      <c r="L607" s="10">
        <v>42194.357731481476</v>
      </c>
      <c r="M607" t="b">
        <v>0</v>
      </c>
      <c r="N607">
        <v>8</v>
      </c>
      <c r="O607" t="b">
        <v>0</v>
      </c>
      <c r="P607" t="s">
        <v>8272</v>
      </c>
      <c r="Q607">
        <v>2.6200000000000001E-2</v>
      </c>
      <c r="R607">
        <v>16.375</v>
      </c>
      <c r="S607" t="s">
        <v>8318</v>
      </c>
      <c r="T607" t="s">
        <v>8363</v>
      </c>
    </row>
    <row r="608" spans="1:20" x14ac:dyDescent="0.2">
      <c r="A608">
        <v>606</v>
      </c>
      <c r="B608" t="s">
        <v>607</v>
      </c>
      <c r="C608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v>42148.625</v>
      </c>
      <c r="K608">
        <v>1428507409</v>
      </c>
      <c r="L608" s="10">
        <v>42102.650567129633</v>
      </c>
      <c r="M608" t="b">
        <v>0</v>
      </c>
      <c r="N608">
        <v>1</v>
      </c>
      <c r="O608" t="b">
        <v>0</v>
      </c>
      <c r="P608" t="s">
        <v>8272</v>
      </c>
      <c r="Q608">
        <v>2E-3</v>
      </c>
      <c r="R608">
        <v>10</v>
      </c>
      <c r="S608" t="s">
        <v>8318</v>
      </c>
      <c r="T608" t="s">
        <v>8363</v>
      </c>
    </row>
    <row r="609" spans="1:20" x14ac:dyDescent="0.2">
      <c r="A609">
        <v>607</v>
      </c>
      <c r="B609" t="s">
        <v>608</v>
      </c>
      <c r="C609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v>42330.867314814815</v>
      </c>
      <c r="K609">
        <v>1445629736</v>
      </c>
      <c r="L609" s="10">
        <v>42300.825648148151</v>
      </c>
      <c r="M609" t="b">
        <v>0</v>
      </c>
      <c r="N609">
        <v>0</v>
      </c>
      <c r="O609" t="b">
        <v>0</v>
      </c>
      <c r="P609" t="s">
        <v>8272</v>
      </c>
      <c r="Q609">
        <v>0</v>
      </c>
      <c r="R609" t="e">
        <v>#DIV/0!</v>
      </c>
      <c r="S609" t="s">
        <v>8318</v>
      </c>
      <c r="T609" t="s">
        <v>8363</v>
      </c>
    </row>
    <row r="610" spans="1:20" x14ac:dyDescent="0.2">
      <c r="A610">
        <v>608</v>
      </c>
      <c r="B610" t="s">
        <v>609</v>
      </c>
      <c r="C610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v>42170.921064814815</v>
      </c>
      <c r="K610">
        <v>1431813980</v>
      </c>
      <c r="L610" s="10">
        <v>42140.921064814815</v>
      </c>
      <c r="M610" t="b">
        <v>0</v>
      </c>
      <c r="N610">
        <v>5</v>
      </c>
      <c r="O610" t="b">
        <v>0</v>
      </c>
      <c r="P610" t="s">
        <v>8272</v>
      </c>
      <c r="Q610">
        <v>9.7400000000000004E-3</v>
      </c>
      <c r="R610">
        <v>292.2</v>
      </c>
      <c r="S610" t="s">
        <v>8318</v>
      </c>
      <c r="T610" t="s">
        <v>8363</v>
      </c>
    </row>
    <row r="611" spans="1:20" x14ac:dyDescent="0.2">
      <c r="A611">
        <v>609</v>
      </c>
      <c r="B611" t="s">
        <v>610</v>
      </c>
      <c r="C61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v>42337.075740740736</v>
      </c>
      <c r="K611">
        <v>1446166144</v>
      </c>
      <c r="L611" s="10">
        <v>42307.034074074079</v>
      </c>
      <c r="M611" t="b">
        <v>0</v>
      </c>
      <c r="N611">
        <v>1</v>
      </c>
      <c r="O611" t="b">
        <v>0</v>
      </c>
      <c r="P611" t="s">
        <v>8272</v>
      </c>
      <c r="Q611">
        <v>6.41025641025641E-3</v>
      </c>
      <c r="R611">
        <v>5</v>
      </c>
      <c r="S611" t="s">
        <v>8318</v>
      </c>
      <c r="T611" t="s">
        <v>8363</v>
      </c>
    </row>
    <row r="612" spans="1:20" x14ac:dyDescent="0.2">
      <c r="A612">
        <v>610</v>
      </c>
      <c r="B612" t="s">
        <v>611</v>
      </c>
      <c r="C61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v>42116.83085648148</v>
      </c>
      <c r="K612">
        <v>1427140586</v>
      </c>
      <c r="L612" s="10">
        <v>42086.83085648148</v>
      </c>
      <c r="M612" t="b">
        <v>0</v>
      </c>
      <c r="N612">
        <v>0</v>
      </c>
      <c r="O612" t="b">
        <v>0</v>
      </c>
      <c r="P612" t="s">
        <v>8272</v>
      </c>
      <c r="Q612">
        <v>0</v>
      </c>
      <c r="R612" t="e">
        <v>#DIV/0!</v>
      </c>
      <c r="S612" t="s">
        <v>8318</v>
      </c>
      <c r="T612" t="s">
        <v>8363</v>
      </c>
    </row>
    <row r="613" spans="1:20" x14ac:dyDescent="0.2">
      <c r="A613">
        <v>611</v>
      </c>
      <c r="B613" t="s">
        <v>612</v>
      </c>
      <c r="C61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v>42388.560613425929</v>
      </c>
      <c r="K613">
        <v>1448026037</v>
      </c>
      <c r="L613" s="10">
        <v>42328.560613425929</v>
      </c>
      <c r="M613" t="b">
        <v>0</v>
      </c>
      <c r="N613">
        <v>0</v>
      </c>
      <c r="O613" t="b">
        <v>0</v>
      </c>
      <c r="P613" t="s">
        <v>8272</v>
      </c>
      <c r="Q613">
        <v>0</v>
      </c>
      <c r="R613" t="e">
        <v>#DIV/0!</v>
      </c>
      <c r="S613" t="s">
        <v>8318</v>
      </c>
      <c r="T613" t="s">
        <v>8363</v>
      </c>
    </row>
    <row r="614" spans="1:20" x14ac:dyDescent="0.2">
      <c r="A614">
        <v>612</v>
      </c>
      <c r="B614" t="s">
        <v>613</v>
      </c>
      <c r="C614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v>42615.031782407401</v>
      </c>
      <c r="K614">
        <v>1470185146</v>
      </c>
      <c r="L614" s="10">
        <v>42585.031782407401</v>
      </c>
      <c r="M614" t="b">
        <v>0</v>
      </c>
      <c r="N614">
        <v>0</v>
      </c>
      <c r="O614" t="b">
        <v>0</v>
      </c>
      <c r="P614" t="s">
        <v>8272</v>
      </c>
      <c r="Q614">
        <v>0</v>
      </c>
      <c r="R614" t="e">
        <v>#DIV/0!</v>
      </c>
      <c r="S614" t="s">
        <v>8318</v>
      </c>
      <c r="T614" t="s">
        <v>8363</v>
      </c>
    </row>
    <row r="615" spans="1:20" x14ac:dyDescent="0.2">
      <c r="A615">
        <v>613</v>
      </c>
      <c r="B615" t="s">
        <v>614</v>
      </c>
      <c r="C615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v>42278.207638888889</v>
      </c>
      <c r="K615">
        <v>1441022120</v>
      </c>
      <c r="L615" s="10">
        <v>42247.496759259258</v>
      </c>
      <c r="M615" t="b">
        <v>0</v>
      </c>
      <c r="N615">
        <v>121</v>
      </c>
      <c r="O615" t="b">
        <v>0</v>
      </c>
      <c r="P615" t="s">
        <v>8272</v>
      </c>
      <c r="Q615">
        <v>0.21363333333333334</v>
      </c>
      <c r="R615">
        <v>105.93388429752066</v>
      </c>
      <c r="S615" t="s">
        <v>8318</v>
      </c>
      <c r="T615" t="s">
        <v>8363</v>
      </c>
    </row>
    <row r="616" spans="1:20" x14ac:dyDescent="0.2">
      <c r="A616">
        <v>614</v>
      </c>
      <c r="B616" t="s">
        <v>615</v>
      </c>
      <c r="C616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v>42545.061805555553</v>
      </c>
      <c r="K616">
        <v>1464139740</v>
      </c>
      <c r="L616" s="10">
        <v>42515.061805555553</v>
      </c>
      <c r="M616" t="b">
        <v>0</v>
      </c>
      <c r="N616">
        <v>0</v>
      </c>
      <c r="O616" t="b">
        <v>0</v>
      </c>
      <c r="P616" t="s">
        <v>8272</v>
      </c>
      <c r="Q616">
        <v>0</v>
      </c>
      <c r="R616" t="e">
        <v>#DIV/0!</v>
      </c>
      <c r="S616" t="s">
        <v>8318</v>
      </c>
      <c r="T616" t="s">
        <v>8363</v>
      </c>
    </row>
    <row r="617" spans="1:20" x14ac:dyDescent="0.2">
      <c r="A617">
        <v>615</v>
      </c>
      <c r="B617" t="s">
        <v>616</v>
      </c>
      <c r="C617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v>42272.122210648144</v>
      </c>
      <c r="K617">
        <v>1440557759</v>
      </c>
      <c r="L617" s="10">
        <v>42242.122210648144</v>
      </c>
      <c r="M617" t="b">
        <v>0</v>
      </c>
      <c r="N617">
        <v>0</v>
      </c>
      <c r="O617" t="b">
        <v>0</v>
      </c>
      <c r="P617" t="s">
        <v>8272</v>
      </c>
      <c r="Q617">
        <v>0</v>
      </c>
      <c r="R617" t="e">
        <v>#DIV/0!</v>
      </c>
      <c r="S617" t="s">
        <v>8318</v>
      </c>
      <c r="T617" t="s">
        <v>8363</v>
      </c>
    </row>
    <row r="618" spans="1:20" x14ac:dyDescent="0.2">
      <c r="A618">
        <v>616</v>
      </c>
      <c r="B618" t="s">
        <v>617</v>
      </c>
      <c r="C618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v>42791.376238425932</v>
      </c>
      <c r="K618">
        <v>1485421307</v>
      </c>
      <c r="L618" s="10">
        <v>42761.376238425932</v>
      </c>
      <c r="M618" t="b">
        <v>0</v>
      </c>
      <c r="N618">
        <v>0</v>
      </c>
      <c r="O618" t="b">
        <v>0</v>
      </c>
      <c r="P618" t="s">
        <v>8272</v>
      </c>
      <c r="Q618">
        <v>0</v>
      </c>
      <c r="R618" t="e">
        <v>#DIV/0!</v>
      </c>
      <c r="S618" t="s">
        <v>8318</v>
      </c>
      <c r="T618" t="s">
        <v>8363</v>
      </c>
    </row>
    <row r="619" spans="1:20" x14ac:dyDescent="0.2">
      <c r="A619">
        <v>617</v>
      </c>
      <c r="B619" t="s">
        <v>618</v>
      </c>
      <c r="C619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v>42132.343090277776</v>
      </c>
      <c r="K619">
        <v>1427184843</v>
      </c>
      <c r="L619" s="10">
        <v>42087.343090277776</v>
      </c>
      <c r="M619" t="b">
        <v>0</v>
      </c>
      <c r="N619">
        <v>3</v>
      </c>
      <c r="O619" t="b">
        <v>0</v>
      </c>
      <c r="P619" t="s">
        <v>8272</v>
      </c>
      <c r="Q619">
        <v>0.03</v>
      </c>
      <c r="R619">
        <v>20</v>
      </c>
      <c r="S619" t="s">
        <v>8318</v>
      </c>
      <c r="T619" t="s">
        <v>8363</v>
      </c>
    </row>
    <row r="620" spans="1:20" x14ac:dyDescent="0.2">
      <c r="A620">
        <v>618</v>
      </c>
      <c r="B620" t="s">
        <v>619</v>
      </c>
      <c r="C620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v>42347.810219907406</v>
      </c>
      <c r="K620">
        <v>1447097203</v>
      </c>
      <c r="L620" s="10">
        <v>42317.810219907406</v>
      </c>
      <c r="M620" t="b">
        <v>0</v>
      </c>
      <c r="N620">
        <v>0</v>
      </c>
      <c r="O620" t="b">
        <v>0</v>
      </c>
      <c r="P620" t="s">
        <v>8272</v>
      </c>
      <c r="Q620">
        <v>0</v>
      </c>
      <c r="R620" t="e">
        <v>#DIV/0!</v>
      </c>
      <c r="S620" t="s">
        <v>8318</v>
      </c>
      <c r="T620" t="s">
        <v>8363</v>
      </c>
    </row>
    <row r="621" spans="1:20" x14ac:dyDescent="0.2">
      <c r="A621">
        <v>619</v>
      </c>
      <c r="B621" t="s">
        <v>620</v>
      </c>
      <c r="C62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v>41968.692013888889</v>
      </c>
      <c r="K621">
        <v>1411745790</v>
      </c>
      <c r="L621" s="10">
        <v>41908.650347222225</v>
      </c>
      <c r="M621" t="b">
        <v>0</v>
      </c>
      <c r="N621">
        <v>1</v>
      </c>
      <c r="O621" t="b">
        <v>0</v>
      </c>
      <c r="P621" t="s">
        <v>8272</v>
      </c>
      <c r="Q621">
        <v>3.9999999999999998E-7</v>
      </c>
      <c r="R621">
        <v>1</v>
      </c>
      <c r="S621" t="s">
        <v>8318</v>
      </c>
      <c r="T621" t="s">
        <v>8363</v>
      </c>
    </row>
    <row r="622" spans="1:20" x14ac:dyDescent="0.2">
      <c r="A622">
        <v>620</v>
      </c>
      <c r="B622" t="s">
        <v>621</v>
      </c>
      <c r="C62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v>41876.716874999998</v>
      </c>
      <c r="K622">
        <v>1405098738</v>
      </c>
      <c r="L622" s="10">
        <v>41831.716874999998</v>
      </c>
      <c r="M622" t="b">
        <v>0</v>
      </c>
      <c r="N622">
        <v>1</v>
      </c>
      <c r="O622" t="b">
        <v>0</v>
      </c>
      <c r="P622" t="s">
        <v>8272</v>
      </c>
      <c r="Q622">
        <v>0.01</v>
      </c>
      <c r="R622">
        <v>300</v>
      </c>
      <c r="S622" t="s">
        <v>8318</v>
      </c>
      <c r="T622" t="s">
        <v>8363</v>
      </c>
    </row>
    <row r="623" spans="1:20" x14ac:dyDescent="0.2">
      <c r="A623">
        <v>621</v>
      </c>
      <c r="B623" t="s">
        <v>622</v>
      </c>
      <c r="C62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v>42558.987696759257</v>
      </c>
      <c r="K623">
        <v>1465342937</v>
      </c>
      <c r="L623" s="10">
        <v>42528.987696759257</v>
      </c>
      <c r="M623" t="b">
        <v>0</v>
      </c>
      <c r="N623">
        <v>3</v>
      </c>
      <c r="O623" t="b">
        <v>0</v>
      </c>
      <c r="P623" t="s">
        <v>8272</v>
      </c>
      <c r="Q623">
        <v>1.044E-2</v>
      </c>
      <c r="R623">
        <v>87</v>
      </c>
      <c r="S623" t="s">
        <v>8318</v>
      </c>
      <c r="T623" t="s">
        <v>8363</v>
      </c>
    </row>
    <row r="624" spans="1:20" x14ac:dyDescent="0.2">
      <c r="A624">
        <v>622</v>
      </c>
      <c r="B624" t="s">
        <v>623</v>
      </c>
      <c r="C624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v>42552.774745370371</v>
      </c>
      <c r="K624">
        <v>1465670138</v>
      </c>
      <c r="L624" s="10">
        <v>42532.774745370371</v>
      </c>
      <c r="M624" t="b">
        <v>0</v>
      </c>
      <c r="N624">
        <v>9</v>
      </c>
      <c r="O624" t="b">
        <v>0</v>
      </c>
      <c r="P624" t="s">
        <v>8272</v>
      </c>
      <c r="Q624">
        <v>5.6833333333333333E-2</v>
      </c>
      <c r="R624">
        <v>37.888888888888886</v>
      </c>
      <c r="S624" t="s">
        <v>8318</v>
      </c>
      <c r="T624" t="s">
        <v>8363</v>
      </c>
    </row>
    <row r="625" spans="1:20" x14ac:dyDescent="0.2">
      <c r="A625">
        <v>623</v>
      </c>
      <c r="B625" t="s">
        <v>624</v>
      </c>
      <c r="C625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v>42152.009224537032</v>
      </c>
      <c r="K625">
        <v>1430179997</v>
      </c>
      <c r="L625" s="10">
        <v>42122.009224537032</v>
      </c>
      <c r="M625" t="b">
        <v>0</v>
      </c>
      <c r="N625">
        <v>0</v>
      </c>
      <c r="O625" t="b">
        <v>0</v>
      </c>
      <c r="P625" t="s">
        <v>8272</v>
      </c>
      <c r="Q625">
        <v>0</v>
      </c>
      <c r="R625" t="e">
        <v>#DIV/0!</v>
      </c>
      <c r="S625" t="s">
        <v>8318</v>
      </c>
      <c r="T625" t="s">
        <v>8363</v>
      </c>
    </row>
    <row r="626" spans="1:20" x14ac:dyDescent="0.2">
      <c r="A626">
        <v>624</v>
      </c>
      <c r="B626" t="s">
        <v>625</v>
      </c>
      <c r="C626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v>42138.988900462966</v>
      </c>
      <c r="K626">
        <v>1429055041</v>
      </c>
      <c r="L626" s="10">
        <v>42108.988900462966</v>
      </c>
      <c r="M626" t="b">
        <v>0</v>
      </c>
      <c r="N626">
        <v>0</v>
      </c>
      <c r="O626" t="b">
        <v>0</v>
      </c>
      <c r="P626" t="s">
        <v>8272</v>
      </c>
      <c r="Q626">
        <v>0</v>
      </c>
      <c r="R626" t="e">
        <v>#DIV/0!</v>
      </c>
      <c r="S626" t="s">
        <v>8318</v>
      </c>
      <c r="T626" t="s">
        <v>8363</v>
      </c>
    </row>
    <row r="627" spans="1:20" x14ac:dyDescent="0.2">
      <c r="A627">
        <v>625</v>
      </c>
      <c r="B627" t="s">
        <v>626</v>
      </c>
      <c r="C627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v>42820.853900462964</v>
      </c>
      <c r="K627">
        <v>1487971777</v>
      </c>
      <c r="L627" s="10">
        <v>42790.895567129628</v>
      </c>
      <c r="M627" t="b">
        <v>0</v>
      </c>
      <c r="N627">
        <v>0</v>
      </c>
      <c r="O627" t="b">
        <v>0</v>
      </c>
      <c r="P627" t="s">
        <v>8272</v>
      </c>
      <c r="Q627">
        <v>0</v>
      </c>
      <c r="R627" t="e">
        <v>#DIV/0!</v>
      </c>
      <c r="S627" t="s">
        <v>8318</v>
      </c>
      <c r="T627" t="s">
        <v>8363</v>
      </c>
    </row>
    <row r="628" spans="1:20" x14ac:dyDescent="0.2">
      <c r="A628">
        <v>626</v>
      </c>
      <c r="B628" t="s">
        <v>627</v>
      </c>
      <c r="C628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v>42231.556944444441</v>
      </c>
      <c r="K628">
        <v>1436793939</v>
      </c>
      <c r="L628" s="10">
        <v>42198.559479166666</v>
      </c>
      <c r="M628" t="b">
        <v>0</v>
      </c>
      <c r="N628">
        <v>39</v>
      </c>
      <c r="O628" t="b">
        <v>0</v>
      </c>
      <c r="P628" t="s">
        <v>8272</v>
      </c>
      <c r="Q628">
        <v>0.17380000000000001</v>
      </c>
      <c r="R628">
        <v>111.41025641025641</v>
      </c>
      <c r="S628" t="s">
        <v>8318</v>
      </c>
      <c r="T628" t="s">
        <v>8363</v>
      </c>
    </row>
    <row r="629" spans="1:20" x14ac:dyDescent="0.2">
      <c r="A629">
        <v>627</v>
      </c>
      <c r="B629" t="s">
        <v>628</v>
      </c>
      <c r="C629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v>42443.958333333328</v>
      </c>
      <c r="K629">
        <v>1452842511</v>
      </c>
      <c r="L629" s="10">
        <v>42384.306840277779</v>
      </c>
      <c r="M629" t="b">
        <v>0</v>
      </c>
      <c r="N629">
        <v>1</v>
      </c>
      <c r="O629" t="b">
        <v>0</v>
      </c>
      <c r="P629" t="s">
        <v>8272</v>
      </c>
      <c r="Q629">
        <v>2.0000000000000001E-4</v>
      </c>
      <c r="R629">
        <v>90</v>
      </c>
      <c r="S629" t="s">
        <v>8318</v>
      </c>
      <c r="T629" t="s">
        <v>8363</v>
      </c>
    </row>
    <row r="630" spans="1:20" x14ac:dyDescent="0.2">
      <c r="A630">
        <v>628</v>
      </c>
      <c r="B630" t="s">
        <v>629</v>
      </c>
      <c r="C630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v>41833.692789351851</v>
      </c>
      <c r="K630">
        <v>1402677457</v>
      </c>
      <c r="L630" s="10">
        <v>41803.692789351851</v>
      </c>
      <c r="M630" t="b">
        <v>0</v>
      </c>
      <c r="N630">
        <v>0</v>
      </c>
      <c r="O630" t="b">
        <v>0</v>
      </c>
      <c r="P630" t="s">
        <v>8272</v>
      </c>
      <c r="Q630">
        <v>0</v>
      </c>
      <c r="R630" t="e">
        <v>#DIV/0!</v>
      </c>
      <c r="S630" t="s">
        <v>8318</v>
      </c>
      <c r="T630" t="s">
        <v>8363</v>
      </c>
    </row>
    <row r="631" spans="1:20" x14ac:dyDescent="0.2">
      <c r="A631">
        <v>629</v>
      </c>
      <c r="B631" t="s">
        <v>630</v>
      </c>
      <c r="C63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v>42504.637824074074</v>
      </c>
      <c r="K631">
        <v>1460647108</v>
      </c>
      <c r="L631" s="10">
        <v>42474.637824074074</v>
      </c>
      <c r="M631" t="b">
        <v>0</v>
      </c>
      <c r="N631">
        <v>3</v>
      </c>
      <c r="O631" t="b">
        <v>0</v>
      </c>
      <c r="P631" t="s">
        <v>8272</v>
      </c>
      <c r="Q631">
        <v>1.75E-3</v>
      </c>
      <c r="R631">
        <v>116.66666666666667</v>
      </c>
      <c r="S631" t="s">
        <v>8318</v>
      </c>
      <c r="T631" t="s">
        <v>8363</v>
      </c>
    </row>
    <row r="632" spans="1:20" x14ac:dyDescent="0.2">
      <c r="A632">
        <v>630</v>
      </c>
      <c r="B632" t="s">
        <v>631</v>
      </c>
      <c r="C63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v>42253.215277777781</v>
      </c>
      <c r="K632">
        <v>1438959121</v>
      </c>
      <c r="L632" s="10">
        <v>42223.619456018518</v>
      </c>
      <c r="M632" t="b">
        <v>0</v>
      </c>
      <c r="N632">
        <v>1</v>
      </c>
      <c r="O632" t="b">
        <v>0</v>
      </c>
      <c r="P632" t="s">
        <v>8272</v>
      </c>
      <c r="Q632">
        <v>8.3340278356529708E-4</v>
      </c>
      <c r="R632">
        <v>10</v>
      </c>
      <c r="S632" t="s">
        <v>8318</v>
      </c>
      <c r="T632" t="s">
        <v>8363</v>
      </c>
    </row>
    <row r="633" spans="1:20" x14ac:dyDescent="0.2">
      <c r="A633">
        <v>631</v>
      </c>
      <c r="B633" t="s">
        <v>632</v>
      </c>
      <c r="C63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v>42518.772326388891</v>
      </c>
      <c r="K633">
        <v>1461954729</v>
      </c>
      <c r="L633" s="10">
        <v>42489.772326388891</v>
      </c>
      <c r="M633" t="b">
        <v>0</v>
      </c>
      <c r="N633">
        <v>9</v>
      </c>
      <c r="O633" t="b">
        <v>0</v>
      </c>
      <c r="P633" t="s">
        <v>8272</v>
      </c>
      <c r="Q633">
        <v>1.38E-2</v>
      </c>
      <c r="R633">
        <v>76.666666666666671</v>
      </c>
      <c r="S633" t="s">
        <v>8318</v>
      </c>
      <c r="T633" t="s">
        <v>8363</v>
      </c>
    </row>
    <row r="634" spans="1:20" x14ac:dyDescent="0.2">
      <c r="A634">
        <v>632</v>
      </c>
      <c r="B634" t="s">
        <v>633</v>
      </c>
      <c r="C634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v>42333.700983796298</v>
      </c>
      <c r="K634">
        <v>1445874565</v>
      </c>
      <c r="L634" s="10">
        <v>42303.659317129626</v>
      </c>
      <c r="M634" t="b">
        <v>0</v>
      </c>
      <c r="N634">
        <v>0</v>
      </c>
      <c r="O634" t="b">
        <v>0</v>
      </c>
      <c r="P634" t="s">
        <v>8272</v>
      </c>
      <c r="Q634">
        <v>0</v>
      </c>
      <c r="R634" t="e">
        <v>#DIV/0!</v>
      </c>
      <c r="S634" t="s">
        <v>8318</v>
      </c>
      <c r="T634" t="s">
        <v>8363</v>
      </c>
    </row>
    <row r="635" spans="1:20" x14ac:dyDescent="0.2">
      <c r="A635">
        <v>633</v>
      </c>
      <c r="B635" t="s">
        <v>634</v>
      </c>
      <c r="C635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v>42538.958333333328</v>
      </c>
      <c r="K635">
        <v>1463469062</v>
      </c>
      <c r="L635" s="10">
        <v>42507.29932870371</v>
      </c>
      <c r="M635" t="b">
        <v>0</v>
      </c>
      <c r="N635">
        <v>25</v>
      </c>
      <c r="O635" t="b">
        <v>0</v>
      </c>
      <c r="P635" t="s">
        <v>8272</v>
      </c>
      <c r="Q635">
        <v>0.1245</v>
      </c>
      <c r="R635">
        <v>49.8</v>
      </c>
      <c r="S635" t="s">
        <v>8318</v>
      </c>
      <c r="T635" t="s">
        <v>8363</v>
      </c>
    </row>
    <row r="636" spans="1:20" x14ac:dyDescent="0.2">
      <c r="A636">
        <v>634</v>
      </c>
      <c r="B636" t="s">
        <v>635</v>
      </c>
      <c r="C636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v>42061.928576388891</v>
      </c>
      <c r="K636">
        <v>1422397029</v>
      </c>
      <c r="L636" s="10">
        <v>42031.928576388891</v>
      </c>
      <c r="M636" t="b">
        <v>0</v>
      </c>
      <c r="N636">
        <v>1</v>
      </c>
      <c r="O636" t="b">
        <v>0</v>
      </c>
      <c r="P636" t="s">
        <v>8272</v>
      </c>
      <c r="Q636">
        <v>2.0000000000000001E-4</v>
      </c>
      <c r="R636">
        <v>1</v>
      </c>
      <c r="S636" t="s">
        <v>8318</v>
      </c>
      <c r="T636" t="s">
        <v>8363</v>
      </c>
    </row>
    <row r="637" spans="1:20" x14ac:dyDescent="0.2">
      <c r="A637">
        <v>635</v>
      </c>
      <c r="B637" t="s">
        <v>636</v>
      </c>
      <c r="C637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v>42106.092152777783</v>
      </c>
      <c r="K637">
        <v>1426212762</v>
      </c>
      <c r="L637" s="10">
        <v>42076.092152777783</v>
      </c>
      <c r="M637" t="b">
        <v>0</v>
      </c>
      <c r="N637">
        <v>1</v>
      </c>
      <c r="O637" t="b">
        <v>0</v>
      </c>
      <c r="P637" t="s">
        <v>8272</v>
      </c>
      <c r="Q637">
        <v>8.0000000000000007E-5</v>
      </c>
      <c r="R637">
        <v>2</v>
      </c>
      <c r="S637" t="s">
        <v>8318</v>
      </c>
      <c r="T637" t="s">
        <v>8363</v>
      </c>
    </row>
    <row r="638" spans="1:20" x14ac:dyDescent="0.2">
      <c r="A638">
        <v>636</v>
      </c>
      <c r="B638" t="s">
        <v>637</v>
      </c>
      <c r="C638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v>42161.44930555555</v>
      </c>
      <c r="K638">
        <v>1430996150</v>
      </c>
      <c r="L638" s="10">
        <v>42131.455439814818</v>
      </c>
      <c r="M638" t="b">
        <v>0</v>
      </c>
      <c r="N638">
        <v>1</v>
      </c>
      <c r="O638" t="b">
        <v>0</v>
      </c>
      <c r="P638" t="s">
        <v>8272</v>
      </c>
      <c r="Q638">
        <v>2E-3</v>
      </c>
      <c r="R638">
        <v>4</v>
      </c>
      <c r="S638" t="s">
        <v>8318</v>
      </c>
      <c r="T638" t="s">
        <v>8363</v>
      </c>
    </row>
    <row r="639" spans="1:20" x14ac:dyDescent="0.2">
      <c r="A639">
        <v>637</v>
      </c>
      <c r="B639" t="s">
        <v>638</v>
      </c>
      <c r="C639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v>42791.961111111115</v>
      </c>
      <c r="K639">
        <v>1485558318</v>
      </c>
      <c r="L639" s="10">
        <v>42762.962013888886</v>
      </c>
      <c r="M639" t="b">
        <v>0</v>
      </c>
      <c r="N639">
        <v>0</v>
      </c>
      <c r="O639" t="b">
        <v>0</v>
      </c>
      <c r="P639" t="s">
        <v>8272</v>
      </c>
      <c r="Q639">
        <v>0</v>
      </c>
      <c r="R639" t="e">
        <v>#DIV/0!</v>
      </c>
      <c r="S639" t="s">
        <v>8318</v>
      </c>
      <c r="T639" t="s">
        <v>8363</v>
      </c>
    </row>
    <row r="640" spans="1:20" x14ac:dyDescent="0.2">
      <c r="A640">
        <v>638</v>
      </c>
      <c r="B640" t="s">
        <v>639</v>
      </c>
      <c r="C640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v>42819.55164351852</v>
      </c>
      <c r="K640">
        <v>1485267262</v>
      </c>
      <c r="L640" s="10">
        <v>42759.593310185184</v>
      </c>
      <c r="M640" t="b">
        <v>0</v>
      </c>
      <c r="N640">
        <v>6</v>
      </c>
      <c r="O640" t="b">
        <v>0</v>
      </c>
      <c r="P640" t="s">
        <v>8272</v>
      </c>
      <c r="Q640">
        <v>9.0000000000000006E-5</v>
      </c>
      <c r="R640">
        <v>3</v>
      </c>
      <c r="S640" t="s">
        <v>8318</v>
      </c>
      <c r="T640" t="s">
        <v>8363</v>
      </c>
    </row>
    <row r="641" spans="1:20" x14ac:dyDescent="0.2">
      <c r="A641">
        <v>639</v>
      </c>
      <c r="B641" t="s">
        <v>640</v>
      </c>
      <c r="C64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v>41925.583275462966</v>
      </c>
      <c r="K641">
        <v>1408024795</v>
      </c>
      <c r="L641" s="10">
        <v>41865.583275462966</v>
      </c>
      <c r="M641" t="b">
        <v>0</v>
      </c>
      <c r="N641">
        <v>1</v>
      </c>
      <c r="O641" t="b">
        <v>0</v>
      </c>
      <c r="P641" t="s">
        <v>8272</v>
      </c>
      <c r="Q641">
        <v>9.9999999999999995E-7</v>
      </c>
      <c r="R641">
        <v>1</v>
      </c>
      <c r="S641" t="s">
        <v>8318</v>
      </c>
      <c r="T641" t="s">
        <v>8363</v>
      </c>
    </row>
    <row r="642" spans="1:20" x14ac:dyDescent="0.2">
      <c r="A642">
        <v>640</v>
      </c>
      <c r="B642" t="s">
        <v>641</v>
      </c>
      <c r="C64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v>42698.958333333328</v>
      </c>
      <c r="K642">
        <v>1478685915</v>
      </c>
      <c r="L642" s="10">
        <v>42683.420312500006</v>
      </c>
      <c r="M642" t="b">
        <v>0</v>
      </c>
      <c r="N642">
        <v>2</v>
      </c>
      <c r="O642" t="b">
        <v>1</v>
      </c>
      <c r="P642" t="s">
        <v>8273</v>
      </c>
      <c r="Q642">
        <v>1.4428571428571428</v>
      </c>
      <c r="R642">
        <v>50.5</v>
      </c>
      <c r="S642" t="s">
        <v>8318</v>
      </c>
      <c r="T642" t="s">
        <v>8362</v>
      </c>
    </row>
    <row r="643" spans="1:20" x14ac:dyDescent="0.2">
      <c r="A643">
        <v>641</v>
      </c>
      <c r="B643" t="s">
        <v>642</v>
      </c>
      <c r="C64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v>42229.57</v>
      </c>
      <c r="K643">
        <v>1436881248</v>
      </c>
      <c r="L643" s="10">
        <v>42199.57</v>
      </c>
      <c r="M643" t="b">
        <v>0</v>
      </c>
      <c r="N643">
        <v>315</v>
      </c>
      <c r="O643" t="b">
        <v>1</v>
      </c>
      <c r="P643" t="s">
        <v>8273</v>
      </c>
      <c r="Q643">
        <v>1.1916249999999999</v>
      </c>
      <c r="R643">
        <v>151.31746031746033</v>
      </c>
      <c r="S643" t="s">
        <v>8318</v>
      </c>
      <c r="T643" t="s">
        <v>8362</v>
      </c>
    </row>
    <row r="644" spans="1:20" x14ac:dyDescent="0.2">
      <c r="A644">
        <v>642</v>
      </c>
      <c r="B644" t="s">
        <v>643</v>
      </c>
      <c r="C644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v>42235.651319444441</v>
      </c>
      <c r="K644">
        <v>1436888274</v>
      </c>
      <c r="L644" s="10">
        <v>42199.651319444441</v>
      </c>
      <c r="M644" t="b">
        <v>0</v>
      </c>
      <c r="N644">
        <v>2174</v>
      </c>
      <c r="O644" t="b">
        <v>1</v>
      </c>
      <c r="P644" t="s">
        <v>8273</v>
      </c>
      <c r="Q644">
        <v>14.604850000000001</v>
      </c>
      <c r="R644">
        <v>134.3592456301748</v>
      </c>
      <c r="S644" t="s">
        <v>8318</v>
      </c>
      <c r="T644" t="s">
        <v>8362</v>
      </c>
    </row>
    <row r="645" spans="1:20" x14ac:dyDescent="0.2">
      <c r="A645">
        <v>643</v>
      </c>
      <c r="B645" t="s">
        <v>644</v>
      </c>
      <c r="C645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v>42155.642071759255</v>
      </c>
      <c r="K645">
        <v>1428333875</v>
      </c>
      <c r="L645" s="10">
        <v>42100.642071759255</v>
      </c>
      <c r="M645" t="b">
        <v>0</v>
      </c>
      <c r="N645">
        <v>152</v>
      </c>
      <c r="O645" t="b">
        <v>1</v>
      </c>
      <c r="P645" t="s">
        <v>8273</v>
      </c>
      <c r="Q645">
        <v>1.0580799999999999</v>
      </c>
      <c r="R645">
        <v>174.02631578947367</v>
      </c>
      <c r="S645" t="s">
        <v>8318</v>
      </c>
      <c r="T645" t="s">
        <v>8362</v>
      </c>
    </row>
    <row r="646" spans="1:20" x14ac:dyDescent="0.2">
      <c r="A646">
        <v>644</v>
      </c>
      <c r="B646" t="s">
        <v>645</v>
      </c>
      <c r="C646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v>41941.041666666664</v>
      </c>
      <c r="K646">
        <v>1410883139</v>
      </c>
      <c r="L646" s="10">
        <v>41898.665960648148</v>
      </c>
      <c r="M646" t="b">
        <v>0</v>
      </c>
      <c r="N646">
        <v>1021</v>
      </c>
      <c r="O646" t="b">
        <v>1</v>
      </c>
      <c r="P646" t="s">
        <v>8273</v>
      </c>
      <c r="Q646">
        <v>3.0011791999999997</v>
      </c>
      <c r="R646">
        <v>73.486268364348675</v>
      </c>
      <c r="S646" t="s">
        <v>8318</v>
      </c>
      <c r="T646" t="s">
        <v>8362</v>
      </c>
    </row>
    <row r="647" spans="1:20" x14ac:dyDescent="0.2">
      <c r="A647">
        <v>645</v>
      </c>
      <c r="B647" t="s">
        <v>646</v>
      </c>
      <c r="C647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v>42594.026319444441</v>
      </c>
      <c r="K647">
        <v>1468370274</v>
      </c>
      <c r="L647" s="10">
        <v>42564.026319444441</v>
      </c>
      <c r="M647" t="b">
        <v>0</v>
      </c>
      <c r="N647">
        <v>237</v>
      </c>
      <c r="O647" t="b">
        <v>1</v>
      </c>
      <c r="P647" t="s">
        <v>8273</v>
      </c>
      <c r="Q647">
        <v>2.7869999999999999</v>
      </c>
      <c r="R647">
        <v>23.518987341772153</v>
      </c>
      <c r="S647" t="s">
        <v>8318</v>
      </c>
      <c r="T647" t="s">
        <v>8362</v>
      </c>
    </row>
    <row r="648" spans="1:20" x14ac:dyDescent="0.2">
      <c r="A648">
        <v>646</v>
      </c>
      <c r="B648" t="s">
        <v>647</v>
      </c>
      <c r="C648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v>41862.852627314816</v>
      </c>
      <c r="K648">
        <v>1405196867</v>
      </c>
      <c r="L648" s="10">
        <v>41832.852627314816</v>
      </c>
      <c r="M648" t="b">
        <v>0</v>
      </c>
      <c r="N648">
        <v>27</v>
      </c>
      <c r="O648" t="b">
        <v>1</v>
      </c>
      <c r="P648" t="s">
        <v>8273</v>
      </c>
      <c r="Q648">
        <v>1.3187625000000001</v>
      </c>
      <c r="R648">
        <v>39.074444444444445</v>
      </c>
      <c r="S648" t="s">
        <v>8318</v>
      </c>
      <c r="T648" t="s">
        <v>8362</v>
      </c>
    </row>
    <row r="649" spans="1:20" x14ac:dyDescent="0.2">
      <c r="A649">
        <v>647</v>
      </c>
      <c r="B649" t="s">
        <v>648</v>
      </c>
      <c r="C649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v>42446.726261574076</v>
      </c>
      <c r="K649">
        <v>1455647149</v>
      </c>
      <c r="L649" s="10">
        <v>42416.767928240741</v>
      </c>
      <c r="M649" t="b">
        <v>0</v>
      </c>
      <c r="N649">
        <v>17</v>
      </c>
      <c r="O649" t="b">
        <v>1</v>
      </c>
      <c r="P649" t="s">
        <v>8273</v>
      </c>
      <c r="Q649">
        <v>1.0705</v>
      </c>
      <c r="R649">
        <v>125.94117647058823</v>
      </c>
      <c r="S649" t="s">
        <v>8318</v>
      </c>
      <c r="T649" t="s">
        <v>8362</v>
      </c>
    </row>
    <row r="650" spans="1:20" x14ac:dyDescent="0.2">
      <c r="A650">
        <v>648</v>
      </c>
      <c r="B650" t="s">
        <v>649</v>
      </c>
      <c r="C650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v>41926.693379629629</v>
      </c>
      <c r="K650">
        <v>1410280708</v>
      </c>
      <c r="L650" s="10">
        <v>41891.693379629629</v>
      </c>
      <c r="M650" t="b">
        <v>0</v>
      </c>
      <c r="N650">
        <v>27</v>
      </c>
      <c r="O650" t="b">
        <v>1</v>
      </c>
      <c r="P650" t="s">
        <v>8273</v>
      </c>
      <c r="Q650">
        <v>1.2682285714285715</v>
      </c>
      <c r="R650">
        <v>1644</v>
      </c>
      <c r="S650" t="s">
        <v>8318</v>
      </c>
      <c r="T650" t="s">
        <v>8362</v>
      </c>
    </row>
    <row r="651" spans="1:20" x14ac:dyDescent="0.2">
      <c r="A651">
        <v>649</v>
      </c>
      <c r="B651" t="s">
        <v>650</v>
      </c>
      <c r="C65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v>41898.912187499998</v>
      </c>
      <c r="K651">
        <v>1409090013</v>
      </c>
      <c r="L651" s="10">
        <v>41877.912187499998</v>
      </c>
      <c r="M651" t="b">
        <v>0</v>
      </c>
      <c r="N651">
        <v>82</v>
      </c>
      <c r="O651" t="b">
        <v>1</v>
      </c>
      <c r="P651" t="s">
        <v>8273</v>
      </c>
      <c r="Q651">
        <v>1.3996</v>
      </c>
      <c r="R651">
        <v>42.670731707317074</v>
      </c>
      <c r="S651" t="s">
        <v>8318</v>
      </c>
      <c r="T651" t="s">
        <v>8362</v>
      </c>
    </row>
    <row r="652" spans="1:20" x14ac:dyDescent="0.2">
      <c r="A652">
        <v>650</v>
      </c>
      <c r="B652" t="s">
        <v>651</v>
      </c>
      <c r="C65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v>41992.078518518523</v>
      </c>
      <c r="K652">
        <v>1413766384</v>
      </c>
      <c r="L652" s="10">
        <v>41932.036851851852</v>
      </c>
      <c r="M652" t="b">
        <v>0</v>
      </c>
      <c r="N652">
        <v>48</v>
      </c>
      <c r="O652" t="b">
        <v>1</v>
      </c>
      <c r="P652" t="s">
        <v>8273</v>
      </c>
      <c r="Q652">
        <v>1.1240000000000001</v>
      </c>
      <c r="R652">
        <v>35.125</v>
      </c>
      <c r="S652" t="s">
        <v>8318</v>
      </c>
      <c r="T652" t="s">
        <v>8362</v>
      </c>
    </row>
    <row r="653" spans="1:20" x14ac:dyDescent="0.2">
      <c r="A653">
        <v>651</v>
      </c>
      <c r="B653" t="s">
        <v>652</v>
      </c>
      <c r="C65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v>41986.017488425925</v>
      </c>
      <c r="K653">
        <v>1415838311</v>
      </c>
      <c r="L653" s="10">
        <v>41956.017488425925</v>
      </c>
      <c r="M653" t="b">
        <v>0</v>
      </c>
      <c r="N653">
        <v>105</v>
      </c>
      <c r="O653" t="b">
        <v>1</v>
      </c>
      <c r="P653" t="s">
        <v>8273</v>
      </c>
      <c r="Q653">
        <v>1.00528</v>
      </c>
      <c r="R653">
        <v>239.35238095238094</v>
      </c>
      <c r="S653" t="s">
        <v>8318</v>
      </c>
      <c r="T653" t="s">
        <v>8362</v>
      </c>
    </row>
    <row r="654" spans="1:20" x14ac:dyDescent="0.2">
      <c r="A654">
        <v>652</v>
      </c>
      <c r="B654" t="s">
        <v>653</v>
      </c>
      <c r="C654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v>42705.732060185182</v>
      </c>
      <c r="K654">
        <v>1478018050</v>
      </c>
      <c r="L654" s="10">
        <v>42675.690393518518</v>
      </c>
      <c r="M654" t="b">
        <v>0</v>
      </c>
      <c r="N654">
        <v>28</v>
      </c>
      <c r="O654" t="b">
        <v>1</v>
      </c>
      <c r="P654" t="s">
        <v>8273</v>
      </c>
      <c r="Q654">
        <v>1.0046666666666666</v>
      </c>
      <c r="R654">
        <v>107.64285714285714</v>
      </c>
      <c r="S654" t="s">
        <v>8318</v>
      </c>
      <c r="T654" t="s">
        <v>8362</v>
      </c>
    </row>
    <row r="655" spans="1:20" x14ac:dyDescent="0.2">
      <c r="A655">
        <v>653</v>
      </c>
      <c r="B655" t="s">
        <v>654</v>
      </c>
      <c r="C655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v>42236.618518518517</v>
      </c>
      <c r="K655">
        <v>1436885440</v>
      </c>
      <c r="L655" s="10">
        <v>42199.618518518517</v>
      </c>
      <c r="M655" t="b">
        <v>0</v>
      </c>
      <c r="N655">
        <v>1107</v>
      </c>
      <c r="O655" t="b">
        <v>1</v>
      </c>
      <c r="P655" t="s">
        <v>8273</v>
      </c>
      <c r="Q655">
        <v>1.4144600000000001</v>
      </c>
      <c r="R655">
        <v>95.830623306233065</v>
      </c>
      <c r="S655" t="s">
        <v>8318</v>
      </c>
      <c r="T655" t="s">
        <v>8362</v>
      </c>
    </row>
    <row r="656" spans="1:20" x14ac:dyDescent="0.2">
      <c r="A656">
        <v>654</v>
      </c>
      <c r="B656" t="s">
        <v>655</v>
      </c>
      <c r="C656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v>42193.957326388889</v>
      </c>
      <c r="K656">
        <v>1433804313</v>
      </c>
      <c r="L656" s="10">
        <v>42163.957326388889</v>
      </c>
      <c r="M656" t="b">
        <v>0</v>
      </c>
      <c r="N656">
        <v>1013</v>
      </c>
      <c r="O656" t="b">
        <v>1</v>
      </c>
      <c r="P656" t="s">
        <v>8273</v>
      </c>
      <c r="Q656">
        <v>2.6729166666666666</v>
      </c>
      <c r="R656">
        <v>31.663376110562684</v>
      </c>
      <c r="S656" t="s">
        <v>8318</v>
      </c>
      <c r="T656" t="s">
        <v>8362</v>
      </c>
    </row>
    <row r="657" spans="1:20" x14ac:dyDescent="0.2">
      <c r="A657">
        <v>655</v>
      </c>
      <c r="B657" t="s">
        <v>656</v>
      </c>
      <c r="C657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v>42075.915648148148</v>
      </c>
      <c r="K657">
        <v>1423609112</v>
      </c>
      <c r="L657" s="10">
        <v>42045.957314814819</v>
      </c>
      <c r="M657" t="b">
        <v>0</v>
      </c>
      <c r="N657">
        <v>274</v>
      </c>
      <c r="O657" t="b">
        <v>1</v>
      </c>
      <c r="P657" t="s">
        <v>8273</v>
      </c>
      <c r="Q657">
        <v>1.4688749999999999</v>
      </c>
      <c r="R657">
        <v>42.886861313868614</v>
      </c>
      <c r="S657" t="s">
        <v>8318</v>
      </c>
      <c r="T657" t="s">
        <v>8362</v>
      </c>
    </row>
    <row r="658" spans="1:20" x14ac:dyDescent="0.2">
      <c r="A658">
        <v>656</v>
      </c>
      <c r="B658" t="s">
        <v>657</v>
      </c>
      <c r="C658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v>42477.762951388882</v>
      </c>
      <c r="K658">
        <v>1455736719</v>
      </c>
      <c r="L658" s="10">
        <v>42417.804618055554</v>
      </c>
      <c r="M658" t="b">
        <v>0</v>
      </c>
      <c r="N658">
        <v>87</v>
      </c>
      <c r="O658" t="b">
        <v>1</v>
      </c>
      <c r="P658" t="s">
        <v>8273</v>
      </c>
      <c r="Q658">
        <v>2.1356000000000002</v>
      </c>
      <c r="R658">
        <v>122.73563218390805</v>
      </c>
      <c r="S658" t="s">
        <v>8318</v>
      </c>
      <c r="T658" t="s">
        <v>8362</v>
      </c>
    </row>
    <row r="659" spans="1:20" x14ac:dyDescent="0.2">
      <c r="A659">
        <v>657</v>
      </c>
      <c r="B659" t="s">
        <v>658</v>
      </c>
      <c r="C659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v>42361.84574074074</v>
      </c>
      <c r="K659">
        <v>1448309872</v>
      </c>
      <c r="L659" s="10">
        <v>42331.84574074074</v>
      </c>
      <c r="M659" t="b">
        <v>0</v>
      </c>
      <c r="N659">
        <v>99</v>
      </c>
      <c r="O659" t="b">
        <v>1</v>
      </c>
      <c r="P659" t="s">
        <v>8273</v>
      </c>
      <c r="Q659">
        <v>1.2569999999999999</v>
      </c>
      <c r="R659">
        <v>190.45454545454547</v>
      </c>
      <c r="S659" t="s">
        <v>8318</v>
      </c>
      <c r="T659" t="s">
        <v>8362</v>
      </c>
    </row>
    <row r="660" spans="1:20" x14ac:dyDescent="0.2">
      <c r="A660">
        <v>658</v>
      </c>
      <c r="B660" t="s">
        <v>659</v>
      </c>
      <c r="C660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v>42211.75</v>
      </c>
      <c r="K660">
        <v>1435117889</v>
      </c>
      <c r="L660" s="10">
        <v>42179.160752314812</v>
      </c>
      <c r="M660" t="b">
        <v>0</v>
      </c>
      <c r="N660">
        <v>276</v>
      </c>
      <c r="O660" t="b">
        <v>1</v>
      </c>
      <c r="P660" t="s">
        <v>8273</v>
      </c>
      <c r="Q660">
        <v>1.0446206037108834</v>
      </c>
      <c r="R660">
        <v>109.33695652173913</v>
      </c>
      <c r="S660" t="s">
        <v>8318</v>
      </c>
      <c r="T660" t="s">
        <v>8362</v>
      </c>
    </row>
    <row r="661" spans="1:20" x14ac:dyDescent="0.2">
      <c r="A661">
        <v>659</v>
      </c>
      <c r="B661" t="s">
        <v>660</v>
      </c>
      <c r="C66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v>42239.593692129631</v>
      </c>
      <c r="K661">
        <v>1437747295</v>
      </c>
      <c r="L661" s="10">
        <v>42209.593692129631</v>
      </c>
      <c r="M661" t="b">
        <v>0</v>
      </c>
      <c r="N661">
        <v>21</v>
      </c>
      <c r="O661" t="b">
        <v>1</v>
      </c>
      <c r="P661" t="s">
        <v>8273</v>
      </c>
      <c r="Q661">
        <v>1.0056666666666667</v>
      </c>
      <c r="R661">
        <v>143.66666666666666</v>
      </c>
      <c r="S661" t="s">
        <v>8318</v>
      </c>
      <c r="T661" t="s">
        <v>8362</v>
      </c>
    </row>
    <row r="662" spans="1:20" x14ac:dyDescent="0.2">
      <c r="A662">
        <v>660</v>
      </c>
      <c r="B662" t="s">
        <v>661</v>
      </c>
      <c r="C66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v>41952.783321759263</v>
      </c>
      <c r="K662">
        <v>1412963279</v>
      </c>
      <c r="L662" s="10">
        <v>41922.741655092592</v>
      </c>
      <c r="M662" t="b">
        <v>0</v>
      </c>
      <c r="N662">
        <v>18</v>
      </c>
      <c r="O662" t="b">
        <v>0</v>
      </c>
      <c r="P662" t="s">
        <v>8273</v>
      </c>
      <c r="Q662">
        <v>3.058E-2</v>
      </c>
      <c r="R662">
        <v>84.944444444444443</v>
      </c>
      <c r="S662" t="s">
        <v>8318</v>
      </c>
      <c r="T662" t="s">
        <v>8362</v>
      </c>
    </row>
    <row r="663" spans="1:20" x14ac:dyDescent="0.2">
      <c r="A663">
        <v>661</v>
      </c>
      <c r="B663" t="s">
        <v>662</v>
      </c>
      <c r="C66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v>42666.645358796297</v>
      </c>
      <c r="K663">
        <v>1474644559</v>
      </c>
      <c r="L663" s="10">
        <v>42636.645358796297</v>
      </c>
      <c r="M663" t="b">
        <v>0</v>
      </c>
      <c r="N663">
        <v>9</v>
      </c>
      <c r="O663" t="b">
        <v>0</v>
      </c>
      <c r="P663" t="s">
        <v>8273</v>
      </c>
      <c r="Q663">
        <v>9.4999999999999998E-3</v>
      </c>
      <c r="R663">
        <v>10.555555555555555</v>
      </c>
      <c r="S663" t="s">
        <v>8318</v>
      </c>
      <c r="T663" t="s">
        <v>8362</v>
      </c>
    </row>
    <row r="664" spans="1:20" x14ac:dyDescent="0.2">
      <c r="A664">
        <v>662</v>
      </c>
      <c r="B664" t="s">
        <v>663</v>
      </c>
      <c r="C664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v>42020.438043981485</v>
      </c>
      <c r="K664">
        <v>1418812247</v>
      </c>
      <c r="L664" s="10">
        <v>41990.438043981485</v>
      </c>
      <c r="M664" t="b">
        <v>0</v>
      </c>
      <c r="N664">
        <v>4</v>
      </c>
      <c r="O664" t="b">
        <v>0</v>
      </c>
      <c r="P664" t="s">
        <v>8273</v>
      </c>
      <c r="Q664">
        <v>4.0000000000000001E-3</v>
      </c>
      <c r="R664">
        <v>39</v>
      </c>
      <c r="S664" t="s">
        <v>8318</v>
      </c>
      <c r="T664" t="s">
        <v>8362</v>
      </c>
    </row>
    <row r="665" spans="1:20" x14ac:dyDescent="0.2">
      <c r="A665">
        <v>663</v>
      </c>
      <c r="B665" t="s">
        <v>664</v>
      </c>
      <c r="C665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v>42203.843240740738</v>
      </c>
      <c r="K665">
        <v>1434658456</v>
      </c>
      <c r="L665" s="10">
        <v>42173.843240740738</v>
      </c>
      <c r="M665" t="b">
        <v>0</v>
      </c>
      <c r="N665">
        <v>7</v>
      </c>
      <c r="O665" t="b">
        <v>0</v>
      </c>
      <c r="P665" t="s">
        <v>8273</v>
      </c>
      <c r="Q665">
        <v>3.5000000000000001E-3</v>
      </c>
      <c r="R665">
        <v>100</v>
      </c>
      <c r="S665" t="s">
        <v>8318</v>
      </c>
      <c r="T665" t="s">
        <v>8362</v>
      </c>
    </row>
    <row r="666" spans="1:20" x14ac:dyDescent="0.2">
      <c r="A666">
        <v>664</v>
      </c>
      <c r="B666" t="s">
        <v>665</v>
      </c>
      <c r="C666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v>42107.666377314818</v>
      </c>
      <c r="K666">
        <v>1426348775</v>
      </c>
      <c r="L666" s="10">
        <v>42077.666377314818</v>
      </c>
      <c r="M666" t="b">
        <v>0</v>
      </c>
      <c r="N666">
        <v>29</v>
      </c>
      <c r="O666" t="b">
        <v>0</v>
      </c>
      <c r="P666" t="s">
        <v>8273</v>
      </c>
      <c r="Q666">
        <v>7.5333333333333335E-2</v>
      </c>
      <c r="R666">
        <v>31.172413793103448</v>
      </c>
      <c r="S666" t="s">
        <v>8318</v>
      </c>
      <c r="T666" t="s">
        <v>8362</v>
      </c>
    </row>
    <row r="667" spans="1:20" x14ac:dyDescent="0.2">
      <c r="A667">
        <v>665</v>
      </c>
      <c r="B667" t="s">
        <v>666</v>
      </c>
      <c r="C667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v>42748.711354166662</v>
      </c>
      <c r="K667">
        <v>1479143061</v>
      </c>
      <c r="L667" s="10">
        <v>42688.711354166662</v>
      </c>
      <c r="M667" t="b">
        <v>0</v>
      </c>
      <c r="N667">
        <v>12</v>
      </c>
      <c r="O667" t="b">
        <v>0</v>
      </c>
      <c r="P667" t="s">
        <v>8273</v>
      </c>
      <c r="Q667">
        <v>0.18640000000000001</v>
      </c>
      <c r="R667">
        <v>155.33333333333334</v>
      </c>
      <c r="S667" t="s">
        <v>8318</v>
      </c>
      <c r="T667" t="s">
        <v>8362</v>
      </c>
    </row>
    <row r="668" spans="1:20" x14ac:dyDescent="0.2">
      <c r="A668">
        <v>666</v>
      </c>
      <c r="B668" t="s">
        <v>667</v>
      </c>
      <c r="C668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v>41868.832152777781</v>
      </c>
      <c r="K668">
        <v>1405713498</v>
      </c>
      <c r="L668" s="10">
        <v>41838.832152777781</v>
      </c>
      <c r="M668" t="b">
        <v>0</v>
      </c>
      <c r="N668">
        <v>4</v>
      </c>
      <c r="O668" t="b">
        <v>0</v>
      </c>
      <c r="P668" t="s">
        <v>8273</v>
      </c>
      <c r="Q668">
        <v>4.0000000000000003E-5</v>
      </c>
      <c r="R668">
        <v>2</v>
      </c>
      <c r="S668" t="s">
        <v>8318</v>
      </c>
      <c r="T668" t="s">
        <v>8362</v>
      </c>
    </row>
    <row r="669" spans="1:20" x14ac:dyDescent="0.2">
      <c r="A669">
        <v>667</v>
      </c>
      <c r="B669" t="s">
        <v>668</v>
      </c>
      <c r="C669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v>42672.373414351852</v>
      </c>
      <c r="K669">
        <v>1474275463</v>
      </c>
      <c r="L669" s="10">
        <v>42632.373414351852</v>
      </c>
      <c r="M669" t="b">
        <v>0</v>
      </c>
      <c r="N669">
        <v>28</v>
      </c>
      <c r="O669" t="b">
        <v>0</v>
      </c>
      <c r="P669" t="s">
        <v>8273</v>
      </c>
      <c r="Q669">
        <v>0.1002</v>
      </c>
      <c r="R669">
        <v>178.92857142857142</v>
      </c>
      <c r="S669" t="s">
        <v>8318</v>
      </c>
      <c r="T669" t="s">
        <v>8362</v>
      </c>
    </row>
    <row r="670" spans="1:20" x14ac:dyDescent="0.2">
      <c r="A670">
        <v>668</v>
      </c>
      <c r="B670" t="s">
        <v>669</v>
      </c>
      <c r="C670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v>42135.831273148149</v>
      </c>
      <c r="K670">
        <v>1427486222</v>
      </c>
      <c r="L670" s="10">
        <v>42090.831273148149</v>
      </c>
      <c r="M670" t="b">
        <v>0</v>
      </c>
      <c r="N670">
        <v>25</v>
      </c>
      <c r="O670" t="b">
        <v>0</v>
      </c>
      <c r="P670" t="s">
        <v>8273</v>
      </c>
      <c r="Q670">
        <v>4.5600000000000002E-2</v>
      </c>
      <c r="R670">
        <v>27.36</v>
      </c>
      <c r="S670" t="s">
        <v>8318</v>
      </c>
      <c r="T670" t="s">
        <v>8362</v>
      </c>
    </row>
    <row r="671" spans="1:20" x14ac:dyDescent="0.2">
      <c r="A671">
        <v>669</v>
      </c>
      <c r="B671" t="s">
        <v>670</v>
      </c>
      <c r="C67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v>42557.625671296293</v>
      </c>
      <c r="K671">
        <v>1465225258</v>
      </c>
      <c r="L671" s="10">
        <v>42527.625671296293</v>
      </c>
      <c r="M671" t="b">
        <v>0</v>
      </c>
      <c r="N671">
        <v>28</v>
      </c>
      <c r="O671" t="b">
        <v>0</v>
      </c>
      <c r="P671" t="s">
        <v>8273</v>
      </c>
      <c r="Q671">
        <v>0.21507499999999999</v>
      </c>
      <c r="R671">
        <v>1536.25</v>
      </c>
      <c r="S671" t="s">
        <v>8318</v>
      </c>
      <c r="T671" t="s">
        <v>8362</v>
      </c>
    </row>
    <row r="672" spans="1:20" x14ac:dyDescent="0.2">
      <c r="A672">
        <v>670</v>
      </c>
      <c r="B672" t="s">
        <v>671</v>
      </c>
      <c r="C67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v>42540.340277777781</v>
      </c>
      <c r="K672">
        <v>1463418120</v>
      </c>
      <c r="L672" s="10">
        <v>42506.709722222222</v>
      </c>
      <c r="M672" t="b">
        <v>0</v>
      </c>
      <c r="N672">
        <v>310</v>
      </c>
      <c r="O672" t="b">
        <v>0</v>
      </c>
      <c r="P672" t="s">
        <v>8273</v>
      </c>
      <c r="Q672">
        <v>0.29276666666666668</v>
      </c>
      <c r="R672">
        <v>84.99677419354839</v>
      </c>
      <c r="S672" t="s">
        <v>8318</v>
      </c>
      <c r="T672" t="s">
        <v>8362</v>
      </c>
    </row>
    <row r="673" spans="1:20" x14ac:dyDescent="0.2">
      <c r="A673">
        <v>671</v>
      </c>
      <c r="B673" t="s">
        <v>672</v>
      </c>
      <c r="C67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v>42018.166666666672</v>
      </c>
      <c r="K673">
        <v>1418315852</v>
      </c>
      <c r="L673" s="10">
        <v>41984.692731481482</v>
      </c>
      <c r="M673" t="b">
        <v>0</v>
      </c>
      <c r="N673">
        <v>15</v>
      </c>
      <c r="O673" t="b">
        <v>0</v>
      </c>
      <c r="P673" t="s">
        <v>8273</v>
      </c>
      <c r="Q673">
        <v>0.39426666666666665</v>
      </c>
      <c r="R673">
        <v>788.5333333333333</v>
      </c>
      <c r="S673" t="s">
        <v>8318</v>
      </c>
      <c r="T673" t="s">
        <v>8362</v>
      </c>
    </row>
    <row r="674" spans="1:20" x14ac:dyDescent="0.2">
      <c r="A674">
        <v>672</v>
      </c>
      <c r="B674" t="s">
        <v>673</v>
      </c>
      <c r="C674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v>42005.207638888889</v>
      </c>
      <c r="K674">
        <v>1417410964</v>
      </c>
      <c r="L674" s="10">
        <v>41974.219490740739</v>
      </c>
      <c r="M674" t="b">
        <v>0</v>
      </c>
      <c r="N674">
        <v>215</v>
      </c>
      <c r="O674" t="b">
        <v>0</v>
      </c>
      <c r="P674" t="s">
        <v>8273</v>
      </c>
      <c r="Q674">
        <v>0.21628</v>
      </c>
      <c r="R674">
        <v>50.29767441860465</v>
      </c>
      <c r="S674" t="s">
        <v>8318</v>
      </c>
      <c r="T674" t="s">
        <v>8362</v>
      </c>
    </row>
    <row r="675" spans="1:20" x14ac:dyDescent="0.2">
      <c r="A675">
        <v>673</v>
      </c>
      <c r="B675" t="s">
        <v>674</v>
      </c>
      <c r="C675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v>41883.840474537035</v>
      </c>
      <c r="K675">
        <v>1405714217</v>
      </c>
      <c r="L675" s="10">
        <v>41838.840474537035</v>
      </c>
      <c r="M675" t="b">
        <v>0</v>
      </c>
      <c r="N675">
        <v>3</v>
      </c>
      <c r="O675" t="b">
        <v>0</v>
      </c>
      <c r="P675" t="s">
        <v>8273</v>
      </c>
      <c r="Q675">
        <v>2.0500000000000002E-3</v>
      </c>
      <c r="R675">
        <v>68.333333333333329</v>
      </c>
      <c r="S675" t="s">
        <v>8318</v>
      </c>
      <c r="T675" t="s">
        <v>8362</v>
      </c>
    </row>
    <row r="676" spans="1:20" x14ac:dyDescent="0.2">
      <c r="A676">
        <v>674</v>
      </c>
      <c r="B676" t="s">
        <v>675</v>
      </c>
      <c r="C676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v>41863.116053240738</v>
      </c>
      <c r="K676">
        <v>1402627627</v>
      </c>
      <c r="L676" s="10">
        <v>41803.116053240738</v>
      </c>
      <c r="M676" t="b">
        <v>0</v>
      </c>
      <c r="N676">
        <v>2</v>
      </c>
      <c r="O676" t="b">
        <v>0</v>
      </c>
      <c r="P676" t="s">
        <v>8273</v>
      </c>
      <c r="Q676">
        <v>2.9999999999999997E-4</v>
      </c>
      <c r="R676">
        <v>7.5</v>
      </c>
      <c r="S676" t="s">
        <v>8318</v>
      </c>
      <c r="T676" t="s">
        <v>8362</v>
      </c>
    </row>
    <row r="677" spans="1:20" x14ac:dyDescent="0.2">
      <c r="A677">
        <v>675</v>
      </c>
      <c r="B677" t="s">
        <v>676</v>
      </c>
      <c r="C677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v>42005.290972222225</v>
      </c>
      <c r="K677">
        <v>1417558804</v>
      </c>
      <c r="L677" s="10">
        <v>41975.930601851855</v>
      </c>
      <c r="M677" t="b">
        <v>0</v>
      </c>
      <c r="N677">
        <v>26</v>
      </c>
      <c r="O677" t="b">
        <v>0</v>
      </c>
      <c r="P677" t="s">
        <v>8273</v>
      </c>
      <c r="Q677">
        <v>0.14849999999999999</v>
      </c>
      <c r="R677">
        <v>34.269230769230766</v>
      </c>
      <c r="S677" t="s">
        <v>8318</v>
      </c>
      <c r="T677" t="s">
        <v>8362</v>
      </c>
    </row>
    <row r="678" spans="1:20" x14ac:dyDescent="0.2">
      <c r="A678">
        <v>676</v>
      </c>
      <c r="B678" t="s">
        <v>677</v>
      </c>
      <c r="C678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v>42042.768298611118</v>
      </c>
      <c r="K678">
        <v>1420741581</v>
      </c>
      <c r="L678" s="10">
        <v>42012.768298611118</v>
      </c>
      <c r="M678" t="b">
        <v>0</v>
      </c>
      <c r="N678">
        <v>24</v>
      </c>
      <c r="O678" t="b">
        <v>0</v>
      </c>
      <c r="P678" t="s">
        <v>8273</v>
      </c>
      <c r="Q678">
        <v>1.4710000000000001E-2</v>
      </c>
      <c r="R678">
        <v>61.291666666666664</v>
      </c>
      <c r="S678" t="s">
        <v>8318</v>
      </c>
      <c r="T678" t="s">
        <v>8362</v>
      </c>
    </row>
    <row r="679" spans="1:20" x14ac:dyDescent="0.2">
      <c r="A679">
        <v>677</v>
      </c>
      <c r="B679" t="s">
        <v>678</v>
      </c>
      <c r="C679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v>42549.403877314813</v>
      </c>
      <c r="K679">
        <v>1463218895</v>
      </c>
      <c r="L679" s="10">
        <v>42504.403877314813</v>
      </c>
      <c r="M679" t="b">
        <v>0</v>
      </c>
      <c r="N679">
        <v>96</v>
      </c>
      <c r="O679" t="b">
        <v>0</v>
      </c>
      <c r="P679" t="s">
        <v>8273</v>
      </c>
      <c r="Q679">
        <v>0.25584000000000001</v>
      </c>
      <c r="R679">
        <v>133.25</v>
      </c>
      <c r="S679" t="s">
        <v>8318</v>
      </c>
      <c r="T679" t="s">
        <v>8362</v>
      </c>
    </row>
    <row r="680" spans="1:20" x14ac:dyDescent="0.2">
      <c r="A680">
        <v>678</v>
      </c>
      <c r="B680" t="s">
        <v>679</v>
      </c>
      <c r="C680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v>42511.376597222217</v>
      </c>
      <c r="K680">
        <v>1461229338</v>
      </c>
      <c r="L680" s="10">
        <v>42481.376597222217</v>
      </c>
      <c r="M680" t="b">
        <v>0</v>
      </c>
      <c r="N680">
        <v>17</v>
      </c>
      <c r="O680" t="b">
        <v>0</v>
      </c>
      <c r="P680" t="s">
        <v>8273</v>
      </c>
      <c r="Q680">
        <v>3.8206896551724136E-2</v>
      </c>
      <c r="R680">
        <v>65.17647058823529</v>
      </c>
      <c r="S680" t="s">
        <v>8318</v>
      </c>
      <c r="T680" t="s">
        <v>8362</v>
      </c>
    </row>
    <row r="681" spans="1:20" x14ac:dyDescent="0.2">
      <c r="A681">
        <v>679</v>
      </c>
      <c r="B681" t="s">
        <v>680</v>
      </c>
      <c r="C68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v>42616.695706018523</v>
      </c>
      <c r="K681">
        <v>1467736909</v>
      </c>
      <c r="L681" s="10">
        <v>42556.695706018523</v>
      </c>
      <c r="M681" t="b">
        <v>0</v>
      </c>
      <c r="N681">
        <v>94</v>
      </c>
      <c r="O681" t="b">
        <v>0</v>
      </c>
      <c r="P681" t="s">
        <v>8273</v>
      </c>
      <c r="Q681">
        <v>0.15485964912280703</v>
      </c>
      <c r="R681">
        <v>93.90425531914893</v>
      </c>
      <c r="S681" t="s">
        <v>8318</v>
      </c>
      <c r="T681" t="s">
        <v>8362</v>
      </c>
    </row>
    <row r="682" spans="1:20" x14ac:dyDescent="0.2">
      <c r="A682">
        <v>680</v>
      </c>
      <c r="B682" t="s">
        <v>681</v>
      </c>
      <c r="C68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v>41899.501516203702</v>
      </c>
      <c r="K682">
        <v>1407931331</v>
      </c>
      <c r="L682" s="10">
        <v>41864.501516203702</v>
      </c>
      <c r="M682" t="b">
        <v>0</v>
      </c>
      <c r="N682">
        <v>129</v>
      </c>
      <c r="O682" t="b">
        <v>0</v>
      </c>
      <c r="P682" t="s">
        <v>8273</v>
      </c>
      <c r="Q682">
        <v>0.25912000000000002</v>
      </c>
      <c r="R682">
        <v>150.65116279069767</v>
      </c>
      <c r="S682" t="s">
        <v>8318</v>
      </c>
      <c r="T682" t="s">
        <v>8362</v>
      </c>
    </row>
    <row r="683" spans="1:20" x14ac:dyDescent="0.2">
      <c r="A683">
        <v>681</v>
      </c>
      <c r="B683" t="s">
        <v>682</v>
      </c>
      <c r="C68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v>42669.805601851855</v>
      </c>
      <c r="K683">
        <v>1474917604</v>
      </c>
      <c r="L683" s="10">
        <v>42639.805601851855</v>
      </c>
      <c r="M683" t="b">
        <v>0</v>
      </c>
      <c r="N683">
        <v>1</v>
      </c>
      <c r="O683" t="b">
        <v>0</v>
      </c>
      <c r="P683" t="s">
        <v>8273</v>
      </c>
      <c r="Q683">
        <v>4.0000000000000002E-4</v>
      </c>
      <c r="R683">
        <v>1</v>
      </c>
      <c r="S683" t="s">
        <v>8318</v>
      </c>
      <c r="T683" t="s">
        <v>8362</v>
      </c>
    </row>
    <row r="684" spans="1:20" x14ac:dyDescent="0.2">
      <c r="A684">
        <v>682</v>
      </c>
      <c r="B684" t="s">
        <v>683</v>
      </c>
      <c r="C684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v>42808.723634259266</v>
      </c>
      <c r="K684">
        <v>1486923722</v>
      </c>
      <c r="L684" s="10">
        <v>42778.765300925923</v>
      </c>
      <c r="M684" t="b">
        <v>0</v>
      </c>
      <c r="N684">
        <v>4</v>
      </c>
      <c r="O684" t="b">
        <v>0</v>
      </c>
      <c r="P684" t="s">
        <v>8273</v>
      </c>
      <c r="Q684">
        <v>1.06E-3</v>
      </c>
      <c r="R684">
        <v>13.25</v>
      </c>
      <c r="S684" t="s">
        <v>8318</v>
      </c>
      <c r="T684" t="s">
        <v>8362</v>
      </c>
    </row>
    <row r="685" spans="1:20" x14ac:dyDescent="0.2">
      <c r="A685">
        <v>683</v>
      </c>
      <c r="B685" t="s">
        <v>684</v>
      </c>
      <c r="C685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v>42674.900046296301</v>
      </c>
      <c r="K685">
        <v>1474493764</v>
      </c>
      <c r="L685" s="10">
        <v>42634.900046296301</v>
      </c>
      <c r="M685" t="b">
        <v>0</v>
      </c>
      <c r="N685">
        <v>3</v>
      </c>
      <c r="O685" t="b">
        <v>0</v>
      </c>
      <c r="P685" t="s">
        <v>8273</v>
      </c>
      <c r="Q685">
        <v>8.5142857142857138E-3</v>
      </c>
      <c r="R685">
        <v>99.333333333333329</v>
      </c>
      <c r="S685" t="s">
        <v>8318</v>
      </c>
      <c r="T685" t="s">
        <v>8362</v>
      </c>
    </row>
    <row r="686" spans="1:20" x14ac:dyDescent="0.2">
      <c r="A686">
        <v>684</v>
      </c>
      <c r="B686" t="s">
        <v>685</v>
      </c>
      <c r="C686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v>41845.125</v>
      </c>
      <c r="K686">
        <v>1403176891</v>
      </c>
      <c r="L686" s="10">
        <v>41809.473275462966</v>
      </c>
      <c r="M686" t="b">
        <v>0</v>
      </c>
      <c r="N686">
        <v>135</v>
      </c>
      <c r="O686" t="b">
        <v>0</v>
      </c>
      <c r="P686" t="s">
        <v>8273</v>
      </c>
      <c r="Q686">
        <v>7.4837500000000001E-2</v>
      </c>
      <c r="R686">
        <v>177.39259259259259</v>
      </c>
      <c r="S686" t="s">
        <v>8318</v>
      </c>
      <c r="T686" t="s">
        <v>8362</v>
      </c>
    </row>
    <row r="687" spans="1:20" x14ac:dyDescent="0.2">
      <c r="A687">
        <v>685</v>
      </c>
      <c r="B687" t="s">
        <v>686</v>
      </c>
      <c r="C687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v>42016.866574074069</v>
      </c>
      <c r="K687">
        <v>1417207672</v>
      </c>
      <c r="L687" s="10">
        <v>41971.866574074069</v>
      </c>
      <c r="M687" t="b">
        <v>0</v>
      </c>
      <c r="N687">
        <v>10</v>
      </c>
      <c r="O687" t="b">
        <v>0</v>
      </c>
      <c r="P687" t="s">
        <v>8273</v>
      </c>
      <c r="Q687">
        <v>0.27650000000000002</v>
      </c>
      <c r="R687">
        <v>55.3</v>
      </c>
      <c r="S687" t="s">
        <v>8318</v>
      </c>
      <c r="T687" t="s">
        <v>8362</v>
      </c>
    </row>
    <row r="688" spans="1:20" x14ac:dyDescent="0.2">
      <c r="A688">
        <v>686</v>
      </c>
      <c r="B688" t="s">
        <v>687</v>
      </c>
      <c r="C688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v>42219.673263888893</v>
      </c>
      <c r="K688">
        <v>1436026170</v>
      </c>
      <c r="L688" s="10">
        <v>42189.673263888893</v>
      </c>
      <c r="M688" t="b">
        <v>0</v>
      </c>
      <c r="N688">
        <v>0</v>
      </c>
      <c r="O688" t="b">
        <v>0</v>
      </c>
      <c r="P688" t="s">
        <v>8273</v>
      </c>
      <c r="Q688">
        <v>0</v>
      </c>
      <c r="R688" t="e">
        <v>#DIV/0!</v>
      </c>
      <c r="S688" t="s">
        <v>8318</v>
      </c>
      <c r="T688" t="s">
        <v>8362</v>
      </c>
    </row>
    <row r="689" spans="1:20" x14ac:dyDescent="0.2">
      <c r="A689">
        <v>687</v>
      </c>
      <c r="B689" t="s">
        <v>688</v>
      </c>
      <c r="C689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v>42771.750613425931</v>
      </c>
      <c r="K689">
        <v>1481133653</v>
      </c>
      <c r="L689" s="10">
        <v>42711.750613425931</v>
      </c>
      <c r="M689" t="b">
        <v>0</v>
      </c>
      <c r="N689">
        <v>6</v>
      </c>
      <c r="O689" t="b">
        <v>0</v>
      </c>
      <c r="P689" t="s">
        <v>8273</v>
      </c>
      <c r="Q689">
        <v>3.5499999999999997E-2</v>
      </c>
      <c r="R689">
        <v>591.66666666666663</v>
      </c>
      <c r="S689" t="s">
        <v>8318</v>
      </c>
      <c r="T689" t="s">
        <v>8362</v>
      </c>
    </row>
    <row r="690" spans="1:20" x14ac:dyDescent="0.2">
      <c r="A690">
        <v>688</v>
      </c>
      <c r="B690" t="s">
        <v>689</v>
      </c>
      <c r="C690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v>42292.104780092588</v>
      </c>
      <c r="K690">
        <v>1442284253</v>
      </c>
      <c r="L690" s="10">
        <v>42262.104780092588</v>
      </c>
      <c r="M690" t="b">
        <v>0</v>
      </c>
      <c r="N690">
        <v>36</v>
      </c>
      <c r="O690" t="b">
        <v>0</v>
      </c>
      <c r="P690" t="s">
        <v>8273</v>
      </c>
      <c r="Q690">
        <v>0.72989999999999999</v>
      </c>
      <c r="R690">
        <v>405.5</v>
      </c>
      <c r="S690" t="s">
        <v>8318</v>
      </c>
      <c r="T690" t="s">
        <v>8362</v>
      </c>
    </row>
    <row r="691" spans="1:20" x14ac:dyDescent="0.2">
      <c r="A691">
        <v>689</v>
      </c>
      <c r="B691" t="s">
        <v>690</v>
      </c>
      <c r="C69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v>42712.207638888889</v>
      </c>
      <c r="K691">
        <v>1478016097</v>
      </c>
      <c r="L691" s="10">
        <v>42675.66778935185</v>
      </c>
      <c r="M691" t="b">
        <v>0</v>
      </c>
      <c r="N691">
        <v>336</v>
      </c>
      <c r="O691" t="b">
        <v>0</v>
      </c>
      <c r="P691" t="s">
        <v>8273</v>
      </c>
      <c r="Q691">
        <v>0.57648750000000004</v>
      </c>
      <c r="R691">
        <v>343.14732142857144</v>
      </c>
      <c r="S691" t="s">
        <v>8318</v>
      </c>
      <c r="T691" t="s">
        <v>8362</v>
      </c>
    </row>
    <row r="692" spans="1:20" x14ac:dyDescent="0.2">
      <c r="A692">
        <v>690</v>
      </c>
      <c r="B692" t="s">
        <v>691</v>
      </c>
      <c r="C69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v>42622.25</v>
      </c>
      <c r="K692">
        <v>1469718841</v>
      </c>
      <c r="L692" s="10">
        <v>42579.634733796294</v>
      </c>
      <c r="M692" t="b">
        <v>0</v>
      </c>
      <c r="N692">
        <v>34</v>
      </c>
      <c r="O692" t="b">
        <v>0</v>
      </c>
      <c r="P692" t="s">
        <v>8273</v>
      </c>
      <c r="Q692">
        <v>0.1234</v>
      </c>
      <c r="R692">
        <v>72.588235294117652</v>
      </c>
      <c r="S692" t="s">
        <v>8318</v>
      </c>
      <c r="T692" t="s">
        <v>8362</v>
      </c>
    </row>
    <row r="693" spans="1:20" x14ac:dyDescent="0.2">
      <c r="A693">
        <v>691</v>
      </c>
      <c r="B693" t="s">
        <v>692</v>
      </c>
      <c r="C69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v>42186.028310185182</v>
      </c>
      <c r="K693">
        <v>1433292046</v>
      </c>
      <c r="L693" s="10">
        <v>42158.028310185182</v>
      </c>
      <c r="M693" t="b">
        <v>0</v>
      </c>
      <c r="N693">
        <v>10</v>
      </c>
      <c r="O693" t="b">
        <v>0</v>
      </c>
      <c r="P693" t="s">
        <v>8273</v>
      </c>
      <c r="Q693">
        <v>5.1999999999999998E-3</v>
      </c>
      <c r="R693">
        <v>26</v>
      </c>
      <c r="S693" t="s">
        <v>8318</v>
      </c>
      <c r="T693" t="s">
        <v>8362</v>
      </c>
    </row>
    <row r="694" spans="1:20" x14ac:dyDescent="0.2">
      <c r="A694">
        <v>692</v>
      </c>
      <c r="B694" t="s">
        <v>693</v>
      </c>
      <c r="C694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v>42726.37572916667</v>
      </c>
      <c r="K694">
        <v>1479805263</v>
      </c>
      <c r="L694" s="10">
        <v>42696.37572916667</v>
      </c>
      <c r="M694" t="b">
        <v>0</v>
      </c>
      <c r="N694">
        <v>201</v>
      </c>
      <c r="O694" t="b">
        <v>0</v>
      </c>
      <c r="P694" t="s">
        <v>8273</v>
      </c>
      <c r="Q694">
        <v>6.5299999999999997E-2</v>
      </c>
      <c r="R694">
        <v>6.4975124378109452</v>
      </c>
      <c r="S694" t="s">
        <v>8318</v>
      </c>
      <c r="T694" t="s">
        <v>8362</v>
      </c>
    </row>
    <row r="695" spans="1:20" x14ac:dyDescent="0.2">
      <c r="A695">
        <v>693</v>
      </c>
      <c r="B695" t="s">
        <v>694</v>
      </c>
      <c r="C695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v>42124.808182870373</v>
      </c>
      <c r="K695">
        <v>1427829827</v>
      </c>
      <c r="L695" s="10">
        <v>42094.808182870373</v>
      </c>
      <c r="M695" t="b">
        <v>0</v>
      </c>
      <c r="N695">
        <v>296</v>
      </c>
      <c r="O695" t="b">
        <v>0</v>
      </c>
      <c r="P695" t="s">
        <v>8273</v>
      </c>
      <c r="Q695">
        <v>0.35338000000000003</v>
      </c>
      <c r="R695">
        <v>119.38513513513513</v>
      </c>
      <c r="S695" t="s">
        <v>8318</v>
      </c>
      <c r="T695" t="s">
        <v>8362</v>
      </c>
    </row>
    <row r="696" spans="1:20" x14ac:dyDescent="0.2">
      <c r="A696">
        <v>694</v>
      </c>
      <c r="B696" t="s">
        <v>695</v>
      </c>
      <c r="C696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v>42767.663877314815</v>
      </c>
      <c r="K696">
        <v>1483372559</v>
      </c>
      <c r="L696" s="10">
        <v>42737.663877314815</v>
      </c>
      <c r="M696" t="b">
        <v>0</v>
      </c>
      <c r="N696">
        <v>7</v>
      </c>
      <c r="O696" t="b">
        <v>0</v>
      </c>
      <c r="P696" t="s">
        <v>8273</v>
      </c>
      <c r="Q696">
        <v>3.933333333333333E-3</v>
      </c>
      <c r="R696">
        <v>84.285714285714292</v>
      </c>
      <c r="S696" t="s">
        <v>8318</v>
      </c>
      <c r="T696" t="s">
        <v>8362</v>
      </c>
    </row>
    <row r="697" spans="1:20" x14ac:dyDescent="0.2">
      <c r="A697">
        <v>695</v>
      </c>
      <c r="B697" t="s">
        <v>696</v>
      </c>
      <c r="C697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v>41943.521064814813</v>
      </c>
      <c r="K697">
        <v>1412166620</v>
      </c>
      <c r="L697" s="10">
        <v>41913.521064814813</v>
      </c>
      <c r="M697" t="b">
        <v>0</v>
      </c>
      <c r="N697">
        <v>7</v>
      </c>
      <c r="O697" t="b">
        <v>0</v>
      </c>
      <c r="P697" t="s">
        <v>8273</v>
      </c>
      <c r="Q697">
        <v>1.06E-2</v>
      </c>
      <c r="R697">
        <v>90.857142857142861</v>
      </c>
      <c r="S697" t="s">
        <v>8318</v>
      </c>
      <c r="T697" t="s">
        <v>8362</v>
      </c>
    </row>
    <row r="698" spans="1:20" x14ac:dyDescent="0.2">
      <c r="A698">
        <v>696</v>
      </c>
      <c r="B698" t="s">
        <v>697</v>
      </c>
      <c r="C698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v>41845.927106481482</v>
      </c>
      <c r="K698">
        <v>1403734502</v>
      </c>
      <c r="L698" s="10">
        <v>41815.927106481482</v>
      </c>
      <c r="M698" t="b">
        <v>0</v>
      </c>
      <c r="N698">
        <v>1</v>
      </c>
      <c r="O698" t="b">
        <v>0</v>
      </c>
      <c r="P698" t="s">
        <v>8273</v>
      </c>
      <c r="Q698">
        <v>5.7142857142857145E-6</v>
      </c>
      <c r="R698">
        <v>1</v>
      </c>
      <c r="S698" t="s">
        <v>8318</v>
      </c>
      <c r="T698" t="s">
        <v>8362</v>
      </c>
    </row>
    <row r="699" spans="1:20" x14ac:dyDescent="0.2">
      <c r="A699">
        <v>697</v>
      </c>
      <c r="B699" t="s">
        <v>698</v>
      </c>
      <c r="C699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v>42403.523020833338</v>
      </c>
      <c r="K699">
        <v>1453206789</v>
      </c>
      <c r="L699" s="10">
        <v>42388.523020833338</v>
      </c>
      <c r="M699" t="b">
        <v>0</v>
      </c>
      <c r="N699">
        <v>114</v>
      </c>
      <c r="O699" t="b">
        <v>0</v>
      </c>
      <c r="P699" t="s">
        <v>8273</v>
      </c>
      <c r="Q699">
        <v>0.46379999999999999</v>
      </c>
      <c r="R699">
        <v>20.342105263157894</v>
      </c>
      <c r="S699" t="s">
        <v>8318</v>
      </c>
      <c r="T699" t="s">
        <v>8362</v>
      </c>
    </row>
    <row r="700" spans="1:20" x14ac:dyDescent="0.2">
      <c r="A700">
        <v>698</v>
      </c>
      <c r="B700" t="s">
        <v>699</v>
      </c>
      <c r="C700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v>41900.083333333336</v>
      </c>
      <c r="K700">
        <v>1408141245</v>
      </c>
      <c r="L700" s="10">
        <v>41866.931076388886</v>
      </c>
      <c r="M700" t="b">
        <v>0</v>
      </c>
      <c r="N700">
        <v>29</v>
      </c>
      <c r="O700" t="b">
        <v>0</v>
      </c>
      <c r="P700" t="s">
        <v>8273</v>
      </c>
      <c r="Q700">
        <v>0.15390000000000001</v>
      </c>
      <c r="R700">
        <v>530.68965517241384</v>
      </c>
      <c r="S700" t="s">
        <v>8318</v>
      </c>
      <c r="T700" t="s">
        <v>8362</v>
      </c>
    </row>
    <row r="701" spans="1:20" x14ac:dyDescent="0.2">
      <c r="A701">
        <v>699</v>
      </c>
      <c r="B701" t="s">
        <v>700</v>
      </c>
      <c r="C70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v>41600.666666666664</v>
      </c>
      <c r="K701">
        <v>1381923548</v>
      </c>
      <c r="L701" s="10">
        <v>41563.485509259262</v>
      </c>
      <c r="M701" t="b">
        <v>0</v>
      </c>
      <c r="N701">
        <v>890</v>
      </c>
      <c r="O701" t="b">
        <v>0</v>
      </c>
      <c r="P701" t="s">
        <v>8273</v>
      </c>
      <c r="Q701">
        <v>0.824221076923077</v>
      </c>
      <c r="R701">
        <v>120.39184269662923</v>
      </c>
      <c r="S701" t="s">
        <v>8318</v>
      </c>
      <c r="T701" t="s">
        <v>8362</v>
      </c>
    </row>
    <row r="702" spans="1:20" x14ac:dyDescent="0.2">
      <c r="A702">
        <v>700</v>
      </c>
      <c r="B702" t="s">
        <v>701</v>
      </c>
      <c r="C70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v>42745.688437500001</v>
      </c>
      <c r="K702">
        <v>1481473881</v>
      </c>
      <c r="L702" s="10">
        <v>42715.688437500001</v>
      </c>
      <c r="M702" t="b">
        <v>0</v>
      </c>
      <c r="N702">
        <v>31</v>
      </c>
      <c r="O702" t="b">
        <v>0</v>
      </c>
      <c r="P702" t="s">
        <v>8273</v>
      </c>
      <c r="Q702">
        <v>2.6866666666666667E-2</v>
      </c>
      <c r="R702">
        <v>13</v>
      </c>
      <c r="S702" t="s">
        <v>8318</v>
      </c>
      <c r="T702" t="s">
        <v>8362</v>
      </c>
    </row>
    <row r="703" spans="1:20" x14ac:dyDescent="0.2">
      <c r="A703">
        <v>701</v>
      </c>
      <c r="B703" t="s">
        <v>702</v>
      </c>
      <c r="C70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v>41843.662962962961</v>
      </c>
      <c r="K703">
        <v>1403538880</v>
      </c>
      <c r="L703" s="10">
        <v>41813.662962962961</v>
      </c>
      <c r="M703" t="b">
        <v>0</v>
      </c>
      <c r="N703">
        <v>21</v>
      </c>
      <c r="O703" t="b">
        <v>0</v>
      </c>
      <c r="P703" t="s">
        <v>8273</v>
      </c>
      <c r="Q703">
        <v>0.26600000000000001</v>
      </c>
      <c r="R703">
        <v>291.33333333333331</v>
      </c>
      <c r="S703" t="s">
        <v>8318</v>
      </c>
      <c r="T703" t="s">
        <v>8362</v>
      </c>
    </row>
    <row r="704" spans="1:20" x14ac:dyDescent="0.2">
      <c r="A704">
        <v>702</v>
      </c>
      <c r="B704" t="s">
        <v>703</v>
      </c>
      <c r="C704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v>42698.768368055549</v>
      </c>
      <c r="K704">
        <v>1477416387</v>
      </c>
      <c r="L704" s="10">
        <v>42668.726701388892</v>
      </c>
      <c r="M704" t="b">
        <v>0</v>
      </c>
      <c r="N704">
        <v>37</v>
      </c>
      <c r="O704" t="b">
        <v>0</v>
      </c>
      <c r="P704" t="s">
        <v>8273</v>
      </c>
      <c r="Q704">
        <v>0.30813400000000002</v>
      </c>
      <c r="R704">
        <v>124.9191891891892</v>
      </c>
      <c r="S704" t="s">
        <v>8318</v>
      </c>
      <c r="T704" t="s">
        <v>8362</v>
      </c>
    </row>
    <row r="705" spans="1:20" x14ac:dyDescent="0.2">
      <c r="A705">
        <v>703</v>
      </c>
      <c r="B705" t="s">
        <v>704</v>
      </c>
      <c r="C705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v>42766.98055555555</v>
      </c>
      <c r="K705">
        <v>1481150949</v>
      </c>
      <c r="L705" s="10">
        <v>42711.950798611113</v>
      </c>
      <c r="M705" t="b">
        <v>0</v>
      </c>
      <c r="N705">
        <v>7</v>
      </c>
      <c r="O705" t="b">
        <v>0</v>
      </c>
      <c r="P705" t="s">
        <v>8273</v>
      </c>
      <c r="Q705">
        <v>5.5800000000000002E-2</v>
      </c>
      <c r="R705">
        <v>119.57142857142857</v>
      </c>
      <c r="S705" t="s">
        <v>8318</v>
      </c>
      <c r="T705" t="s">
        <v>8362</v>
      </c>
    </row>
    <row r="706" spans="1:20" x14ac:dyDescent="0.2">
      <c r="A706">
        <v>704</v>
      </c>
      <c r="B706" t="s">
        <v>705</v>
      </c>
      <c r="C706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v>42786.192916666667</v>
      </c>
      <c r="K706">
        <v>1482381468</v>
      </c>
      <c r="L706" s="10">
        <v>42726.192916666667</v>
      </c>
      <c r="M706" t="b">
        <v>0</v>
      </c>
      <c r="N706">
        <v>4</v>
      </c>
      <c r="O706" t="b">
        <v>0</v>
      </c>
      <c r="P706" t="s">
        <v>8273</v>
      </c>
      <c r="Q706">
        <v>8.7454545454545458E-3</v>
      </c>
      <c r="R706">
        <v>120.25</v>
      </c>
      <c r="S706" t="s">
        <v>8318</v>
      </c>
      <c r="T706" t="s">
        <v>8362</v>
      </c>
    </row>
    <row r="707" spans="1:20" x14ac:dyDescent="0.2">
      <c r="A707">
        <v>705</v>
      </c>
      <c r="B707" t="s">
        <v>706</v>
      </c>
      <c r="C707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v>42756.491643518515</v>
      </c>
      <c r="K707">
        <v>1482407278</v>
      </c>
      <c r="L707" s="10">
        <v>42726.491643518515</v>
      </c>
      <c r="M707" t="b">
        <v>0</v>
      </c>
      <c r="N707">
        <v>5</v>
      </c>
      <c r="O707" t="b">
        <v>0</v>
      </c>
      <c r="P707" t="s">
        <v>8273</v>
      </c>
      <c r="Q707">
        <v>9.7699999999999992E-3</v>
      </c>
      <c r="R707">
        <v>195.4</v>
      </c>
      <c r="S707" t="s">
        <v>8318</v>
      </c>
      <c r="T707" t="s">
        <v>8362</v>
      </c>
    </row>
    <row r="708" spans="1:20" x14ac:dyDescent="0.2">
      <c r="A708">
        <v>706</v>
      </c>
      <c r="B708" t="s">
        <v>707</v>
      </c>
      <c r="C708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v>42718.777083333334</v>
      </c>
      <c r="K708">
        <v>1478130783</v>
      </c>
      <c r="L708" s="10">
        <v>42676.995173611111</v>
      </c>
      <c r="M708" t="b">
        <v>0</v>
      </c>
      <c r="N708">
        <v>0</v>
      </c>
      <c r="O708" t="b">
        <v>0</v>
      </c>
      <c r="P708" t="s">
        <v>8273</v>
      </c>
      <c r="Q708">
        <v>0</v>
      </c>
      <c r="R708" t="e">
        <v>#DIV/0!</v>
      </c>
      <c r="S708" t="s">
        <v>8318</v>
      </c>
      <c r="T708" t="s">
        <v>8362</v>
      </c>
    </row>
    <row r="709" spans="1:20" x14ac:dyDescent="0.2">
      <c r="A709">
        <v>707</v>
      </c>
      <c r="B709" t="s">
        <v>708</v>
      </c>
      <c r="C709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v>42736.663506944446</v>
      </c>
      <c r="K709">
        <v>1479830127</v>
      </c>
      <c r="L709" s="10">
        <v>42696.663506944446</v>
      </c>
      <c r="M709" t="b">
        <v>0</v>
      </c>
      <c r="N709">
        <v>456</v>
      </c>
      <c r="O709" t="b">
        <v>0</v>
      </c>
      <c r="P709" t="s">
        <v>8273</v>
      </c>
      <c r="Q709">
        <v>0.78927352941176465</v>
      </c>
      <c r="R709">
        <v>117.69868421052631</v>
      </c>
      <c r="S709" t="s">
        <v>8318</v>
      </c>
      <c r="T709" t="s">
        <v>8362</v>
      </c>
    </row>
    <row r="710" spans="1:20" x14ac:dyDescent="0.2">
      <c r="A710">
        <v>708</v>
      </c>
      <c r="B710" t="s">
        <v>709</v>
      </c>
      <c r="C710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v>41895.581018518518</v>
      </c>
      <c r="K710">
        <v>1405432600</v>
      </c>
      <c r="L710" s="10">
        <v>41835.581018518518</v>
      </c>
      <c r="M710" t="b">
        <v>0</v>
      </c>
      <c r="N710">
        <v>369</v>
      </c>
      <c r="O710" t="b">
        <v>0</v>
      </c>
      <c r="P710" t="s">
        <v>8273</v>
      </c>
      <c r="Q710">
        <v>0.22092500000000001</v>
      </c>
      <c r="R710">
        <v>23.948509485094849</v>
      </c>
      <c r="S710" t="s">
        <v>8318</v>
      </c>
      <c r="T710" t="s">
        <v>8362</v>
      </c>
    </row>
    <row r="711" spans="1:20" x14ac:dyDescent="0.2">
      <c r="A711">
        <v>709</v>
      </c>
      <c r="B711" t="s">
        <v>710</v>
      </c>
      <c r="C71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v>41978.041192129633</v>
      </c>
      <c r="K711">
        <v>1415149159</v>
      </c>
      <c r="L711" s="10">
        <v>41948.041192129633</v>
      </c>
      <c r="M711" t="b">
        <v>0</v>
      </c>
      <c r="N711">
        <v>2</v>
      </c>
      <c r="O711" t="b">
        <v>0</v>
      </c>
      <c r="P711" t="s">
        <v>8273</v>
      </c>
      <c r="Q711">
        <v>4.0666666666666663E-3</v>
      </c>
      <c r="R711">
        <v>30.5</v>
      </c>
      <c r="S711" t="s">
        <v>8318</v>
      </c>
      <c r="T711" t="s">
        <v>8362</v>
      </c>
    </row>
    <row r="712" spans="1:20" x14ac:dyDescent="0.2">
      <c r="A712">
        <v>710</v>
      </c>
      <c r="B712" t="s">
        <v>711</v>
      </c>
      <c r="C71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v>41871.030555555553</v>
      </c>
      <c r="K712">
        <v>1405640302</v>
      </c>
      <c r="L712" s="10">
        <v>41837.984976851854</v>
      </c>
      <c r="M712" t="b">
        <v>0</v>
      </c>
      <c r="N712">
        <v>0</v>
      </c>
      <c r="O712" t="b">
        <v>0</v>
      </c>
      <c r="P712" t="s">
        <v>8273</v>
      </c>
      <c r="Q712">
        <v>0</v>
      </c>
      <c r="R712" t="e">
        <v>#DIV/0!</v>
      </c>
      <c r="S712" t="s">
        <v>8318</v>
      </c>
      <c r="T712" t="s">
        <v>8362</v>
      </c>
    </row>
    <row r="713" spans="1:20" x14ac:dyDescent="0.2">
      <c r="A713">
        <v>711</v>
      </c>
      <c r="B713" t="s">
        <v>712</v>
      </c>
      <c r="C71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v>42718.500787037032</v>
      </c>
      <c r="K713">
        <v>1478257268</v>
      </c>
      <c r="L713" s="10">
        <v>42678.459120370375</v>
      </c>
      <c r="M713" t="b">
        <v>0</v>
      </c>
      <c r="N713">
        <v>338</v>
      </c>
      <c r="O713" t="b">
        <v>0</v>
      </c>
      <c r="P713" t="s">
        <v>8273</v>
      </c>
      <c r="Q713">
        <v>0.33790999999999999</v>
      </c>
      <c r="R713">
        <v>99.973372781065095</v>
      </c>
      <c r="S713" t="s">
        <v>8318</v>
      </c>
      <c r="T713" t="s">
        <v>8362</v>
      </c>
    </row>
    <row r="714" spans="1:20" x14ac:dyDescent="0.2">
      <c r="A714">
        <v>712</v>
      </c>
      <c r="B714" t="s">
        <v>713</v>
      </c>
      <c r="C714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v>42414.680925925932</v>
      </c>
      <c r="K714">
        <v>1452874832</v>
      </c>
      <c r="L714" s="10">
        <v>42384.680925925932</v>
      </c>
      <c r="M714" t="b">
        <v>0</v>
      </c>
      <c r="N714">
        <v>4</v>
      </c>
      <c r="O714" t="b">
        <v>0</v>
      </c>
      <c r="P714" t="s">
        <v>8273</v>
      </c>
      <c r="Q714">
        <v>2.1649484536082476E-3</v>
      </c>
      <c r="R714">
        <v>26.25</v>
      </c>
      <c r="S714" t="s">
        <v>8318</v>
      </c>
      <c r="T714" t="s">
        <v>8362</v>
      </c>
    </row>
    <row r="715" spans="1:20" x14ac:dyDescent="0.2">
      <c r="A715">
        <v>713</v>
      </c>
      <c r="B715" t="s">
        <v>714</v>
      </c>
      <c r="C715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v>42526.529305555552</v>
      </c>
      <c r="K715">
        <v>1462538532</v>
      </c>
      <c r="L715" s="10">
        <v>42496.529305555552</v>
      </c>
      <c r="M715" t="b">
        <v>0</v>
      </c>
      <c r="N715">
        <v>1</v>
      </c>
      <c r="O715" t="b">
        <v>0</v>
      </c>
      <c r="P715" t="s">
        <v>8273</v>
      </c>
      <c r="Q715">
        <v>7.9600000000000001E-3</v>
      </c>
      <c r="R715">
        <v>199</v>
      </c>
      <c r="S715" t="s">
        <v>8318</v>
      </c>
      <c r="T715" t="s">
        <v>8362</v>
      </c>
    </row>
    <row r="716" spans="1:20" x14ac:dyDescent="0.2">
      <c r="A716">
        <v>714</v>
      </c>
      <c r="B716" t="s">
        <v>715</v>
      </c>
      <c r="C716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v>42794.787986111114</v>
      </c>
      <c r="K716">
        <v>1483124082</v>
      </c>
      <c r="L716" s="10">
        <v>42734.787986111114</v>
      </c>
      <c r="M716" t="b">
        <v>0</v>
      </c>
      <c r="N716">
        <v>28</v>
      </c>
      <c r="O716" t="b">
        <v>0</v>
      </c>
      <c r="P716" t="s">
        <v>8273</v>
      </c>
      <c r="Q716">
        <v>0.14993333333333334</v>
      </c>
      <c r="R716">
        <v>80.321428571428569</v>
      </c>
      <c r="S716" t="s">
        <v>8318</v>
      </c>
      <c r="T716" t="s">
        <v>8362</v>
      </c>
    </row>
    <row r="717" spans="1:20" x14ac:dyDescent="0.2">
      <c r="A717">
        <v>715</v>
      </c>
      <c r="B717" t="s">
        <v>716</v>
      </c>
      <c r="C717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v>42313.132407407407</v>
      </c>
      <c r="K717">
        <v>1443233440</v>
      </c>
      <c r="L717" s="10">
        <v>42273.090740740736</v>
      </c>
      <c r="M717" t="b">
        <v>0</v>
      </c>
      <c r="N717">
        <v>12</v>
      </c>
      <c r="O717" t="b">
        <v>0</v>
      </c>
      <c r="P717" t="s">
        <v>8273</v>
      </c>
      <c r="Q717">
        <v>5.0509090909090906E-2</v>
      </c>
      <c r="R717">
        <v>115.75</v>
      </c>
      <c r="S717" t="s">
        <v>8318</v>
      </c>
      <c r="T717" t="s">
        <v>8362</v>
      </c>
    </row>
    <row r="718" spans="1:20" x14ac:dyDescent="0.2">
      <c r="A718">
        <v>716</v>
      </c>
      <c r="B718" t="s">
        <v>717</v>
      </c>
      <c r="C718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v>41974</v>
      </c>
      <c r="K718">
        <v>1414511307</v>
      </c>
      <c r="L718" s="10">
        <v>41940.658645833333</v>
      </c>
      <c r="M718" t="b">
        <v>0</v>
      </c>
      <c r="N718">
        <v>16</v>
      </c>
      <c r="O718" t="b">
        <v>0</v>
      </c>
      <c r="P718" t="s">
        <v>8273</v>
      </c>
      <c r="Q718">
        <v>0.10214285714285715</v>
      </c>
      <c r="R718">
        <v>44.6875</v>
      </c>
      <c r="S718" t="s">
        <v>8318</v>
      </c>
      <c r="T718" t="s">
        <v>8362</v>
      </c>
    </row>
    <row r="719" spans="1:20" x14ac:dyDescent="0.2">
      <c r="A719">
        <v>717</v>
      </c>
      <c r="B719" t="s">
        <v>718</v>
      </c>
      <c r="C719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v>41887.854189814818</v>
      </c>
      <c r="K719">
        <v>1407357002</v>
      </c>
      <c r="L719" s="10">
        <v>41857.854189814818</v>
      </c>
      <c r="M719" t="b">
        <v>0</v>
      </c>
      <c r="N719">
        <v>4</v>
      </c>
      <c r="O719" t="b">
        <v>0</v>
      </c>
      <c r="P719" t="s">
        <v>8273</v>
      </c>
      <c r="Q719">
        <v>3.0500000000000002E-3</v>
      </c>
      <c r="R719">
        <v>76.25</v>
      </c>
      <c r="S719" t="s">
        <v>8318</v>
      </c>
      <c r="T719" t="s">
        <v>8362</v>
      </c>
    </row>
    <row r="720" spans="1:20" x14ac:dyDescent="0.2">
      <c r="A720">
        <v>718</v>
      </c>
      <c r="B720" t="s">
        <v>719</v>
      </c>
      <c r="C720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v>42784.249305555553</v>
      </c>
      <c r="K720">
        <v>1484684247</v>
      </c>
      <c r="L720" s="10">
        <v>42752.845451388886</v>
      </c>
      <c r="M720" t="b">
        <v>0</v>
      </c>
      <c r="N720">
        <v>4</v>
      </c>
      <c r="O720" t="b">
        <v>0</v>
      </c>
      <c r="P720" t="s">
        <v>8273</v>
      </c>
      <c r="Q720">
        <v>7.4999999999999997E-3</v>
      </c>
      <c r="R720">
        <v>22.5</v>
      </c>
      <c r="S720" t="s">
        <v>8318</v>
      </c>
      <c r="T720" t="s">
        <v>8362</v>
      </c>
    </row>
    <row r="721" spans="1:20" x14ac:dyDescent="0.2">
      <c r="A721">
        <v>719</v>
      </c>
      <c r="B721" t="s">
        <v>720</v>
      </c>
      <c r="C72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v>42423.040231481486</v>
      </c>
      <c r="K721">
        <v>1454979476</v>
      </c>
      <c r="L721" s="10">
        <v>42409.040231481486</v>
      </c>
      <c r="M721" t="b">
        <v>0</v>
      </c>
      <c r="N721">
        <v>10</v>
      </c>
      <c r="O721" t="b">
        <v>0</v>
      </c>
      <c r="P721" t="s">
        <v>8273</v>
      </c>
      <c r="Q721">
        <v>1.2933333333333333E-2</v>
      </c>
      <c r="R721">
        <v>19.399999999999999</v>
      </c>
      <c r="S721" t="s">
        <v>8318</v>
      </c>
      <c r="T721" t="s">
        <v>8362</v>
      </c>
    </row>
    <row r="722" spans="1:20" x14ac:dyDescent="0.2">
      <c r="A722">
        <v>720</v>
      </c>
      <c r="B722" t="s">
        <v>721</v>
      </c>
      <c r="C72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v>40937.649201388893</v>
      </c>
      <c r="K722">
        <v>1325432091</v>
      </c>
      <c r="L722" s="10">
        <v>40909.649201388893</v>
      </c>
      <c r="M722" t="b">
        <v>0</v>
      </c>
      <c r="N722">
        <v>41</v>
      </c>
      <c r="O722" t="b">
        <v>1</v>
      </c>
      <c r="P722" t="s">
        <v>8274</v>
      </c>
      <c r="Q722">
        <v>1.4394736842105262</v>
      </c>
      <c r="R722">
        <v>66.707317073170728</v>
      </c>
      <c r="S722" t="s">
        <v>8317</v>
      </c>
      <c r="T722" t="s">
        <v>8346</v>
      </c>
    </row>
    <row r="723" spans="1:20" x14ac:dyDescent="0.2">
      <c r="A723">
        <v>721</v>
      </c>
      <c r="B723" t="s">
        <v>722</v>
      </c>
      <c r="C72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v>41852.571840277778</v>
      </c>
      <c r="K723">
        <v>1403012607</v>
      </c>
      <c r="L723" s="10">
        <v>41807.571840277778</v>
      </c>
      <c r="M723" t="b">
        <v>0</v>
      </c>
      <c r="N723">
        <v>119</v>
      </c>
      <c r="O723" t="b">
        <v>1</v>
      </c>
      <c r="P723" t="s">
        <v>8274</v>
      </c>
      <c r="Q723">
        <v>1.2210975609756098</v>
      </c>
      <c r="R723">
        <v>84.142857142857139</v>
      </c>
      <c r="S723" t="s">
        <v>8317</v>
      </c>
      <c r="T723" t="s">
        <v>8346</v>
      </c>
    </row>
    <row r="724" spans="1:20" x14ac:dyDescent="0.2">
      <c r="A724">
        <v>722</v>
      </c>
      <c r="B724" t="s">
        <v>723</v>
      </c>
      <c r="C724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v>41007.76363425926</v>
      </c>
      <c r="K724">
        <v>1331320778</v>
      </c>
      <c r="L724" s="10">
        <v>40977.805300925924</v>
      </c>
      <c r="M724" t="b">
        <v>0</v>
      </c>
      <c r="N724">
        <v>153</v>
      </c>
      <c r="O724" t="b">
        <v>1</v>
      </c>
      <c r="P724" t="s">
        <v>8274</v>
      </c>
      <c r="Q724">
        <v>1.3202400000000001</v>
      </c>
      <c r="R724">
        <v>215.72549019607843</v>
      </c>
      <c r="S724" t="s">
        <v>8317</v>
      </c>
      <c r="T724" t="s">
        <v>8346</v>
      </c>
    </row>
    <row r="725" spans="1:20" x14ac:dyDescent="0.2">
      <c r="A725">
        <v>723</v>
      </c>
      <c r="B725" t="s">
        <v>724</v>
      </c>
      <c r="C725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v>42215.165972222225</v>
      </c>
      <c r="K725">
        <v>1435606549</v>
      </c>
      <c r="L725" s="10">
        <v>42184.816539351858</v>
      </c>
      <c r="M725" t="b">
        <v>0</v>
      </c>
      <c r="N725">
        <v>100</v>
      </c>
      <c r="O725" t="b">
        <v>1</v>
      </c>
      <c r="P725" t="s">
        <v>8274</v>
      </c>
      <c r="Q725">
        <v>1.0938000000000001</v>
      </c>
      <c r="R725">
        <v>54.69</v>
      </c>
      <c r="S725" t="s">
        <v>8317</v>
      </c>
      <c r="T725" t="s">
        <v>8346</v>
      </c>
    </row>
    <row r="726" spans="1:20" x14ac:dyDescent="0.2">
      <c r="A726">
        <v>724</v>
      </c>
      <c r="B726" t="s">
        <v>725</v>
      </c>
      <c r="C726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v>40724.638460648144</v>
      </c>
      <c r="K726">
        <v>1306855163</v>
      </c>
      <c r="L726" s="10">
        <v>40694.638460648144</v>
      </c>
      <c r="M726" t="b">
        <v>0</v>
      </c>
      <c r="N726">
        <v>143</v>
      </c>
      <c r="O726" t="b">
        <v>1</v>
      </c>
      <c r="P726" t="s">
        <v>8274</v>
      </c>
      <c r="Q726">
        <v>1.0547157142857144</v>
      </c>
      <c r="R726">
        <v>51.62944055944056</v>
      </c>
      <c r="S726" t="s">
        <v>8317</v>
      </c>
      <c r="T726" t="s">
        <v>8346</v>
      </c>
    </row>
    <row r="727" spans="1:20" x14ac:dyDescent="0.2">
      <c r="A727">
        <v>725</v>
      </c>
      <c r="B727" t="s">
        <v>726</v>
      </c>
      <c r="C727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v>42351.626296296294</v>
      </c>
      <c r="K727">
        <v>1447426912</v>
      </c>
      <c r="L727" s="10">
        <v>42321.626296296294</v>
      </c>
      <c r="M727" t="b">
        <v>0</v>
      </c>
      <c r="N727">
        <v>140</v>
      </c>
      <c r="O727" t="b">
        <v>1</v>
      </c>
      <c r="P727" t="s">
        <v>8274</v>
      </c>
      <c r="Q727">
        <v>1.0035000000000001</v>
      </c>
      <c r="R727">
        <v>143.35714285714286</v>
      </c>
      <c r="S727" t="s">
        <v>8317</v>
      </c>
      <c r="T727" t="s">
        <v>8346</v>
      </c>
    </row>
    <row r="728" spans="1:20" x14ac:dyDescent="0.2">
      <c r="A728">
        <v>726</v>
      </c>
      <c r="B728" t="s">
        <v>727</v>
      </c>
      <c r="C728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v>41376.042673611111</v>
      </c>
      <c r="K728">
        <v>1363136487</v>
      </c>
      <c r="L728" s="10">
        <v>41346.042673611111</v>
      </c>
      <c r="M728" t="b">
        <v>0</v>
      </c>
      <c r="N728">
        <v>35</v>
      </c>
      <c r="O728" t="b">
        <v>1</v>
      </c>
      <c r="P728" t="s">
        <v>8274</v>
      </c>
      <c r="Q728">
        <v>1.014</v>
      </c>
      <c r="R728">
        <v>72.428571428571431</v>
      </c>
      <c r="S728" t="s">
        <v>8317</v>
      </c>
      <c r="T728" t="s">
        <v>8346</v>
      </c>
    </row>
    <row r="729" spans="1:20" x14ac:dyDescent="0.2">
      <c r="A729">
        <v>727</v>
      </c>
      <c r="B729" t="s">
        <v>728</v>
      </c>
      <c r="C729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v>41288.888888888891</v>
      </c>
      <c r="K729">
        <v>1354580949</v>
      </c>
      <c r="L729" s="10">
        <v>41247.020243055551</v>
      </c>
      <c r="M729" t="b">
        <v>0</v>
      </c>
      <c r="N729">
        <v>149</v>
      </c>
      <c r="O729" t="b">
        <v>1</v>
      </c>
      <c r="P729" t="s">
        <v>8274</v>
      </c>
      <c r="Q729">
        <v>1.5551428571428572</v>
      </c>
      <c r="R729">
        <v>36.530201342281877</v>
      </c>
      <c r="S729" t="s">
        <v>8317</v>
      </c>
      <c r="T729" t="s">
        <v>8346</v>
      </c>
    </row>
    <row r="730" spans="1:20" x14ac:dyDescent="0.2">
      <c r="A730">
        <v>728</v>
      </c>
      <c r="B730" t="s">
        <v>729</v>
      </c>
      <c r="C730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v>40776.837465277778</v>
      </c>
      <c r="K730">
        <v>1310069157</v>
      </c>
      <c r="L730" s="10">
        <v>40731.837465277778</v>
      </c>
      <c r="M730" t="b">
        <v>0</v>
      </c>
      <c r="N730">
        <v>130</v>
      </c>
      <c r="O730" t="b">
        <v>1</v>
      </c>
      <c r="P730" t="s">
        <v>8274</v>
      </c>
      <c r="Q730">
        <v>1.05566</v>
      </c>
      <c r="R730">
        <v>60.903461538461535</v>
      </c>
      <c r="S730" t="s">
        <v>8317</v>
      </c>
      <c r="T730" t="s">
        <v>8346</v>
      </c>
    </row>
    <row r="731" spans="1:20" x14ac:dyDescent="0.2">
      <c r="A731">
        <v>729</v>
      </c>
      <c r="B731" t="s">
        <v>730</v>
      </c>
      <c r="C73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v>41171.185891203706</v>
      </c>
      <c r="K731">
        <v>1342844861</v>
      </c>
      <c r="L731" s="10">
        <v>41111.185891203706</v>
      </c>
      <c r="M731" t="b">
        <v>0</v>
      </c>
      <c r="N731">
        <v>120</v>
      </c>
      <c r="O731" t="b">
        <v>1</v>
      </c>
      <c r="P731" t="s">
        <v>8274</v>
      </c>
      <c r="Q731">
        <v>1.3065</v>
      </c>
      <c r="R731">
        <v>43.55</v>
      </c>
      <c r="S731" t="s">
        <v>8317</v>
      </c>
      <c r="T731" t="s">
        <v>8346</v>
      </c>
    </row>
    <row r="732" spans="1:20" x14ac:dyDescent="0.2">
      <c r="A732">
        <v>730</v>
      </c>
      <c r="B732" t="s">
        <v>731</v>
      </c>
      <c r="C73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v>40884.745266203703</v>
      </c>
      <c r="K732">
        <v>1320688391</v>
      </c>
      <c r="L732" s="10">
        <v>40854.745266203703</v>
      </c>
      <c r="M732" t="b">
        <v>0</v>
      </c>
      <c r="N732">
        <v>265</v>
      </c>
      <c r="O732" t="b">
        <v>1</v>
      </c>
      <c r="P732" t="s">
        <v>8274</v>
      </c>
      <c r="Q732">
        <v>1.3219000000000001</v>
      </c>
      <c r="R732">
        <v>99.766037735849054</v>
      </c>
      <c r="S732" t="s">
        <v>8317</v>
      </c>
      <c r="T732" t="s">
        <v>8346</v>
      </c>
    </row>
    <row r="733" spans="1:20" x14ac:dyDescent="0.2">
      <c r="A733">
        <v>731</v>
      </c>
      <c r="B733" t="s">
        <v>732</v>
      </c>
      <c r="C73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v>40930.25</v>
      </c>
      <c r="K733">
        <v>1322852747</v>
      </c>
      <c r="L733" s="10">
        <v>40879.795682870368</v>
      </c>
      <c r="M733" t="b">
        <v>0</v>
      </c>
      <c r="N733">
        <v>71</v>
      </c>
      <c r="O733" t="b">
        <v>1</v>
      </c>
      <c r="P733" t="s">
        <v>8274</v>
      </c>
      <c r="Q733">
        <v>1.26</v>
      </c>
      <c r="R733">
        <v>88.732394366197184</v>
      </c>
      <c r="S733" t="s">
        <v>8317</v>
      </c>
      <c r="T733" t="s">
        <v>8346</v>
      </c>
    </row>
    <row r="734" spans="1:20" x14ac:dyDescent="0.2">
      <c r="A734">
        <v>732</v>
      </c>
      <c r="B734" t="s">
        <v>733</v>
      </c>
      <c r="C734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v>41546.424317129626</v>
      </c>
      <c r="K734">
        <v>1375265461</v>
      </c>
      <c r="L734" s="10">
        <v>41486.424317129626</v>
      </c>
      <c r="M734" t="b">
        <v>0</v>
      </c>
      <c r="N734">
        <v>13</v>
      </c>
      <c r="O734" t="b">
        <v>1</v>
      </c>
      <c r="P734" t="s">
        <v>8274</v>
      </c>
      <c r="Q734">
        <v>1.6</v>
      </c>
      <c r="R734">
        <v>4.9230769230769234</v>
      </c>
      <c r="S734" t="s">
        <v>8317</v>
      </c>
      <c r="T734" t="s">
        <v>8346</v>
      </c>
    </row>
    <row r="735" spans="1:20" x14ac:dyDescent="0.2">
      <c r="A735">
        <v>733</v>
      </c>
      <c r="B735" t="s">
        <v>734</v>
      </c>
      <c r="C735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v>41628.420046296298</v>
      </c>
      <c r="K735">
        <v>1384941892</v>
      </c>
      <c r="L735" s="10">
        <v>41598.420046296298</v>
      </c>
      <c r="M735" t="b">
        <v>0</v>
      </c>
      <c r="N735">
        <v>169</v>
      </c>
      <c r="O735" t="b">
        <v>1</v>
      </c>
      <c r="P735" t="s">
        <v>8274</v>
      </c>
      <c r="Q735">
        <v>1.2048000000000001</v>
      </c>
      <c r="R735">
        <v>17.822485207100591</v>
      </c>
      <c r="S735" t="s">
        <v>8317</v>
      </c>
      <c r="T735" t="s">
        <v>8346</v>
      </c>
    </row>
    <row r="736" spans="1:20" x14ac:dyDescent="0.2">
      <c r="A736">
        <v>734</v>
      </c>
      <c r="B736" t="s">
        <v>735</v>
      </c>
      <c r="C736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v>42133.208333333328</v>
      </c>
      <c r="K736">
        <v>1428465420</v>
      </c>
      <c r="L736" s="10">
        <v>42102.164583333331</v>
      </c>
      <c r="M736" t="b">
        <v>0</v>
      </c>
      <c r="N736">
        <v>57</v>
      </c>
      <c r="O736" t="b">
        <v>1</v>
      </c>
      <c r="P736" t="s">
        <v>8274</v>
      </c>
      <c r="Q736">
        <v>1.2552941176470589</v>
      </c>
      <c r="R736">
        <v>187.19298245614036</v>
      </c>
      <c r="S736" t="s">
        <v>8317</v>
      </c>
      <c r="T736" t="s">
        <v>8346</v>
      </c>
    </row>
    <row r="737" spans="1:20" x14ac:dyDescent="0.2">
      <c r="A737">
        <v>735</v>
      </c>
      <c r="B737" t="s">
        <v>736</v>
      </c>
      <c r="C737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v>41977.027083333334</v>
      </c>
      <c r="K737">
        <v>1414975346</v>
      </c>
      <c r="L737" s="10">
        <v>41946.029467592591</v>
      </c>
      <c r="M737" t="b">
        <v>0</v>
      </c>
      <c r="N737">
        <v>229</v>
      </c>
      <c r="O737" t="b">
        <v>1</v>
      </c>
      <c r="P737" t="s">
        <v>8274</v>
      </c>
      <c r="Q737">
        <v>1.1440638297872341</v>
      </c>
      <c r="R737">
        <v>234.80786026200875</v>
      </c>
      <c r="S737" t="s">
        <v>8317</v>
      </c>
      <c r="T737" t="s">
        <v>8346</v>
      </c>
    </row>
    <row r="738" spans="1:20" x14ac:dyDescent="0.2">
      <c r="A738">
        <v>736</v>
      </c>
      <c r="B738" t="s">
        <v>737</v>
      </c>
      <c r="C738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v>41599.207638888889</v>
      </c>
      <c r="K738">
        <v>1383327440</v>
      </c>
      <c r="L738" s="10">
        <v>41579.734259259261</v>
      </c>
      <c r="M738" t="b">
        <v>0</v>
      </c>
      <c r="N738">
        <v>108</v>
      </c>
      <c r="O738" t="b">
        <v>1</v>
      </c>
      <c r="P738" t="s">
        <v>8274</v>
      </c>
      <c r="Q738">
        <v>3.151388888888889</v>
      </c>
      <c r="R738">
        <v>105.04629629629629</v>
      </c>
      <c r="S738" t="s">
        <v>8317</v>
      </c>
      <c r="T738" t="s">
        <v>8346</v>
      </c>
    </row>
    <row r="739" spans="1:20" x14ac:dyDescent="0.2">
      <c r="A739">
        <v>737</v>
      </c>
      <c r="B739" t="s">
        <v>738</v>
      </c>
      <c r="C739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v>41684.833333333336</v>
      </c>
      <c r="K739">
        <v>1390890987</v>
      </c>
      <c r="L739" s="10">
        <v>41667.275312500002</v>
      </c>
      <c r="M739" t="b">
        <v>0</v>
      </c>
      <c r="N739">
        <v>108</v>
      </c>
      <c r="O739" t="b">
        <v>1</v>
      </c>
      <c r="P739" t="s">
        <v>8274</v>
      </c>
      <c r="Q739">
        <v>1.224</v>
      </c>
      <c r="R739">
        <v>56.666666666666664</v>
      </c>
      <c r="S739" t="s">
        <v>8317</v>
      </c>
      <c r="T739" t="s">
        <v>8346</v>
      </c>
    </row>
    <row r="740" spans="1:20" x14ac:dyDescent="0.2">
      <c r="A740">
        <v>738</v>
      </c>
      <c r="B740" t="s">
        <v>739</v>
      </c>
      <c r="C740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v>41974.207638888889</v>
      </c>
      <c r="K740">
        <v>1414765794</v>
      </c>
      <c r="L740" s="10">
        <v>41943.604097222218</v>
      </c>
      <c r="M740" t="b">
        <v>0</v>
      </c>
      <c r="N740">
        <v>41</v>
      </c>
      <c r="O740" t="b">
        <v>1</v>
      </c>
      <c r="P740" t="s">
        <v>8274</v>
      </c>
      <c r="Q740">
        <v>1.0673333333333332</v>
      </c>
      <c r="R740">
        <v>39.048780487804876</v>
      </c>
      <c r="S740" t="s">
        <v>8317</v>
      </c>
      <c r="T740" t="s">
        <v>8346</v>
      </c>
    </row>
    <row r="741" spans="1:20" x14ac:dyDescent="0.2">
      <c r="A741">
        <v>739</v>
      </c>
      <c r="B741" t="s">
        <v>740</v>
      </c>
      <c r="C74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v>41862.502650462964</v>
      </c>
      <c r="K741">
        <v>1404907429</v>
      </c>
      <c r="L741" s="10">
        <v>41829.502650462964</v>
      </c>
      <c r="M741" t="b">
        <v>0</v>
      </c>
      <c r="N741">
        <v>139</v>
      </c>
      <c r="O741" t="b">
        <v>1</v>
      </c>
      <c r="P741" t="s">
        <v>8274</v>
      </c>
      <c r="Q741">
        <v>1.5833333333333333</v>
      </c>
      <c r="R741">
        <v>68.345323741007192</v>
      </c>
      <c r="S741" t="s">
        <v>8317</v>
      </c>
      <c r="T741" t="s">
        <v>8346</v>
      </c>
    </row>
    <row r="742" spans="1:20" x14ac:dyDescent="0.2">
      <c r="A742">
        <v>740</v>
      </c>
      <c r="B742" t="s">
        <v>741</v>
      </c>
      <c r="C74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v>42176.146782407406</v>
      </c>
      <c r="K742">
        <v>1433647882</v>
      </c>
      <c r="L742" s="10">
        <v>42162.146782407406</v>
      </c>
      <c r="M742" t="b">
        <v>0</v>
      </c>
      <c r="N742">
        <v>19</v>
      </c>
      <c r="O742" t="b">
        <v>1</v>
      </c>
      <c r="P742" t="s">
        <v>8274</v>
      </c>
      <c r="Q742">
        <v>1.0740000000000001</v>
      </c>
      <c r="R742">
        <v>169.57894736842104</v>
      </c>
      <c r="S742" t="s">
        <v>8317</v>
      </c>
      <c r="T742" t="s">
        <v>8346</v>
      </c>
    </row>
    <row r="743" spans="1:20" x14ac:dyDescent="0.2">
      <c r="A743">
        <v>741</v>
      </c>
      <c r="B743" t="s">
        <v>742</v>
      </c>
      <c r="C74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v>41436.648217592592</v>
      </c>
      <c r="K743">
        <v>1367940806</v>
      </c>
      <c r="L743" s="10">
        <v>41401.648217592592</v>
      </c>
      <c r="M743" t="b">
        <v>0</v>
      </c>
      <c r="N743">
        <v>94</v>
      </c>
      <c r="O743" t="b">
        <v>1</v>
      </c>
      <c r="P743" t="s">
        <v>8274</v>
      </c>
      <c r="Q743">
        <v>1.0226</v>
      </c>
      <c r="R743">
        <v>141.42340425531913</v>
      </c>
      <c r="S743" t="s">
        <v>8317</v>
      </c>
      <c r="T743" t="s">
        <v>8346</v>
      </c>
    </row>
    <row r="744" spans="1:20" x14ac:dyDescent="0.2">
      <c r="A744">
        <v>742</v>
      </c>
      <c r="B744" t="s">
        <v>743</v>
      </c>
      <c r="C744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v>41719.876296296294</v>
      </c>
      <c r="K744">
        <v>1392847312</v>
      </c>
      <c r="L744" s="10">
        <v>41689.917962962965</v>
      </c>
      <c r="M744" t="b">
        <v>0</v>
      </c>
      <c r="N744">
        <v>23</v>
      </c>
      <c r="O744" t="b">
        <v>1</v>
      </c>
      <c r="P744" t="s">
        <v>8274</v>
      </c>
      <c r="Q744">
        <v>1.1071428571428572</v>
      </c>
      <c r="R744">
        <v>67.391304347826093</v>
      </c>
      <c r="S744" t="s">
        <v>8317</v>
      </c>
      <c r="T744" t="s">
        <v>8346</v>
      </c>
    </row>
    <row r="745" spans="1:20" x14ac:dyDescent="0.2">
      <c r="A745">
        <v>743</v>
      </c>
      <c r="B745" t="s">
        <v>744</v>
      </c>
      <c r="C745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v>41015.875</v>
      </c>
      <c r="K745">
        <v>1332435685</v>
      </c>
      <c r="L745" s="10">
        <v>40990.709317129629</v>
      </c>
      <c r="M745" t="b">
        <v>0</v>
      </c>
      <c r="N745">
        <v>15</v>
      </c>
      <c r="O745" t="b">
        <v>1</v>
      </c>
      <c r="P745" t="s">
        <v>8274</v>
      </c>
      <c r="Q745">
        <v>1.48</v>
      </c>
      <c r="R745">
        <v>54.266666666666666</v>
      </c>
      <c r="S745" t="s">
        <v>8317</v>
      </c>
      <c r="T745" t="s">
        <v>8346</v>
      </c>
    </row>
    <row r="746" spans="1:20" x14ac:dyDescent="0.2">
      <c r="A746">
        <v>744</v>
      </c>
      <c r="B746" t="s">
        <v>745</v>
      </c>
      <c r="C746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v>41256.95721064815</v>
      </c>
      <c r="K746">
        <v>1352847503</v>
      </c>
      <c r="L746" s="10">
        <v>41226.95721064815</v>
      </c>
      <c r="M746" t="b">
        <v>0</v>
      </c>
      <c r="N746">
        <v>62</v>
      </c>
      <c r="O746" t="b">
        <v>1</v>
      </c>
      <c r="P746" t="s">
        <v>8274</v>
      </c>
      <c r="Q746">
        <v>1.0232000000000001</v>
      </c>
      <c r="R746">
        <v>82.516129032258064</v>
      </c>
      <c r="S746" t="s">
        <v>8317</v>
      </c>
      <c r="T746" t="s">
        <v>8346</v>
      </c>
    </row>
    <row r="747" spans="1:20" x14ac:dyDescent="0.2">
      <c r="A747">
        <v>745</v>
      </c>
      <c r="B747" t="s">
        <v>746</v>
      </c>
      <c r="C747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v>41397.572280092594</v>
      </c>
      <c r="K747">
        <v>1364996645</v>
      </c>
      <c r="L747" s="10">
        <v>41367.572280092594</v>
      </c>
      <c r="M747" t="b">
        <v>0</v>
      </c>
      <c r="N747">
        <v>74</v>
      </c>
      <c r="O747" t="b">
        <v>1</v>
      </c>
      <c r="P747" t="s">
        <v>8274</v>
      </c>
      <c r="Q747">
        <v>1.7909909909909909</v>
      </c>
      <c r="R747">
        <v>53.729729729729726</v>
      </c>
      <c r="S747" t="s">
        <v>8317</v>
      </c>
      <c r="T747" t="s">
        <v>8346</v>
      </c>
    </row>
    <row r="748" spans="1:20" x14ac:dyDescent="0.2">
      <c r="A748">
        <v>746</v>
      </c>
      <c r="B748" t="s">
        <v>747</v>
      </c>
      <c r="C748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v>41175.165972222225</v>
      </c>
      <c r="K748">
        <v>1346806909</v>
      </c>
      <c r="L748" s="10">
        <v>41157.042928240742</v>
      </c>
      <c r="M748" t="b">
        <v>0</v>
      </c>
      <c r="N748">
        <v>97</v>
      </c>
      <c r="O748" t="b">
        <v>1</v>
      </c>
      <c r="P748" t="s">
        <v>8274</v>
      </c>
      <c r="Q748">
        <v>1.1108135252761968</v>
      </c>
      <c r="R748">
        <v>34.206185567010309</v>
      </c>
      <c r="S748" t="s">
        <v>8317</v>
      </c>
      <c r="T748" t="s">
        <v>8346</v>
      </c>
    </row>
    <row r="749" spans="1:20" x14ac:dyDescent="0.2">
      <c r="A749">
        <v>747</v>
      </c>
      <c r="B749" t="s">
        <v>748</v>
      </c>
      <c r="C749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v>42019.454166666663</v>
      </c>
      <c r="K749">
        <v>1418649019</v>
      </c>
      <c r="L749" s="10">
        <v>41988.548831018517</v>
      </c>
      <c r="M749" t="b">
        <v>0</v>
      </c>
      <c r="N749">
        <v>55</v>
      </c>
      <c r="O749" t="b">
        <v>1</v>
      </c>
      <c r="P749" t="s">
        <v>8274</v>
      </c>
      <c r="Q749">
        <v>1.0004285714285714</v>
      </c>
      <c r="R749">
        <v>127.32727272727273</v>
      </c>
      <c r="S749" t="s">
        <v>8317</v>
      </c>
      <c r="T749" t="s">
        <v>8346</v>
      </c>
    </row>
    <row r="750" spans="1:20" x14ac:dyDescent="0.2">
      <c r="A750">
        <v>748</v>
      </c>
      <c r="B750" t="s">
        <v>749</v>
      </c>
      <c r="C750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v>41861.846828703703</v>
      </c>
      <c r="K750">
        <v>1405109966</v>
      </c>
      <c r="L750" s="10">
        <v>41831.846828703703</v>
      </c>
      <c r="M750" t="b">
        <v>0</v>
      </c>
      <c r="N750">
        <v>44</v>
      </c>
      <c r="O750" t="b">
        <v>1</v>
      </c>
      <c r="P750" t="s">
        <v>8274</v>
      </c>
      <c r="Q750">
        <v>1.0024999999999999</v>
      </c>
      <c r="R750">
        <v>45.56818181818182</v>
      </c>
      <c r="S750" t="s">
        <v>8317</v>
      </c>
      <c r="T750" t="s">
        <v>8346</v>
      </c>
    </row>
    <row r="751" spans="1:20" x14ac:dyDescent="0.2">
      <c r="A751">
        <v>749</v>
      </c>
      <c r="B751" t="s">
        <v>750</v>
      </c>
      <c r="C75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v>42763.94131944445</v>
      </c>
      <c r="K751">
        <v>1483050930</v>
      </c>
      <c r="L751" s="10">
        <v>42733.94131944445</v>
      </c>
      <c r="M751" t="b">
        <v>0</v>
      </c>
      <c r="N751">
        <v>110</v>
      </c>
      <c r="O751" t="b">
        <v>1</v>
      </c>
      <c r="P751" t="s">
        <v>8274</v>
      </c>
      <c r="Q751">
        <v>1.0556000000000001</v>
      </c>
      <c r="R751">
        <v>95.963636363636368</v>
      </c>
      <c r="S751" t="s">
        <v>8317</v>
      </c>
      <c r="T751" t="s">
        <v>8346</v>
      </c>
    </row>
    <row r="752" spans="1:20" x14ac:dyDescent="0.2">
      <c r="A752">
        <v>750</v>
      </c>
      <c r="B752" t="s">
        <v>751</v>
      </c>
      <c r="C75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v>41329.878148148149</v>
      </c>
      <c r="K752">
        <v>1359147872</v>
      </c>
      <c r="L752" s="10">
        <v>41299.878148148149</v>
      </c>
      <c r="M752" t="b">
        <v>0</v>
      </c>
      <c r="N752">
        <v>59</v>
      </c>
      <c r="O752" t="b">
        <v>1</v>
      </c>
      <c r="P752" t="s">
        <v>8274</v>
      </c>
      <c r="Q752">
        <v>1.0258775877587758</v>
      </c>
      <c r="R752">
        <v>77.271186440677965</v>
      </c>
      <c r="S752" t="s">
        <v>8317</v>
      </c>
      <c r="T752" t="s">
        <v>8346</v>
      </c>
    </row>
    <row r="753" spans="1:20" x14ac:dyDescent="0.2">
      <c r="A753">
        <v>751</v>
      </c>
      <c r="B753" t="s">
        <v>752</v>
      </c>
      <c r="C75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v>40759.630497685182</v>
      </c>
      <c r="K753">
        <v>1308496075</v>
      </c>
      <c r="L753" s="10">
        <v>40713.630497685182</v>
      </c>
      <c r="M753" t="b">
        <v>0</v>
      </c>
      <c r="N753">
        <v>62</v>
      </c>
      <c r="O753" t="b">
        <v>1</v>
      </c>
      <c r="P753" t="s">
        <v>8274</v>
      </c>
      <c r="Q753">
        <v>1.1850000000000001</v>
      </c>
      <c r="R753">
        <v>57.338709677419352</v>
      </c>
      <c r="S753" t="s">
        <v>8317</v>
      </c>
      <c r="T753" t="s">
        <v>8346</v>
      </c>
    </row>
    <row r="754" spans="1:20" x14ac:dyDescent="0.2">
      <c r="A754">
        <v>752</v>
      </c>
      <c r="B754" t="s">
        <v>753</v>
      </c>
      <c r="C754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v>42659.458333333328</v>
      </c>
      <c r="K754">
        <v>1474884417</v>
      </c>
      <c r="L754" s="10">
        <v>42639.421493055561</v>
      </c>
      <c r="M754" t="b">
        <v>0</v>
      </c>
      <c r="N754">
        <v>105</v>
      </c>
      <c r="O754" t="b">
        <v>1</v>
      </c>
      <c r="P754" t="s">
        <v>8274</v>
      </c>
      <c r="Q754">
        <v>1.117</v>
      </c>
      <c r="R754">
        <v>53.19047619047619</v>
      </c>
      <c r="S754" t="s">
        <v>8317</v>
      </c>
      <c r="T754" t="s">
        <v>8346</v>
      </c>
    </row>
    <row r="755" spans="1:20" x14ac:dyDescent="0.2">
      <c r="A755">
        <v>753</v>
      </c>
      <c r="B755" t="s">
        <v>754</v>
      </c>
      <c r="C755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v>42049.590173611112</v>
      </c>
      <c r="K755">
        <v>1421330991</v>
      </c>
      <c r="L755" s="10">
        <v>42019.590173611112</v>
      </c>
      <c r="M755" t="b">
        <v>0</v>
      </c>
      <c r="N755">
        <v>26</v>
      </c>
      <c r="O755" t="b">
        <v>1</v>
      </c>
      <c r="P755" t="s">
        <v>8274</v>
      </c>
      <c r="Q755">
        <v>1.28</v>
      </c>
      <c r="R755">
        <v>492.30769230769232</v>
      </c>
      <c r="S755" t="s">
        <v>8317</v>
      </c>
      <c r="T755" t="s">
        <v>8346</v>
      </c>
    </row>
    <row r="756" spans="1:20" x14ac:dyDescent="0.2">
      <c r="A756">
        <v>754</v>
      </c>
      <c r="B756" t="s">
        <v>755</v>
      </c>
      <c r="C756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v>41279.749085648145</v>
      </c>
      <c r="K756">
        <v>1354816721</v>
      </c>
      <c r="L756" s="10">
        <v>41249.749085648145</v>
      </c>
      <c r="M756" t="b">
        <v>0</v>
      </c>
      <c r="N756">
        <v>49</v>
      </c>
      <c r="O756" t="b">
        <v>1</v>
      </c>
      <c r="P756" t="s">
        <v>8274</v>
      </c>
      <c r="Q756">
        <v>1.0375000000000001</v>
      </c>
      <c r="R756">
        <v>42.346938775510203</v>
      </c>
      <c r="S756" t="s">
        <v>8317</v>
      </c>
      <c r="T756" t="s">
        <v>8346</v>
      </c>
    </row>
    <row r="757" spans="1:20" x14ac:dyDescent="0.2">
      <c r="A757">
        <v>755</v>
      </c>
      <c r="B757" t="s">
        <v>756</v>
      </c>
      <c r="C757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v>41414.02847222222</v>
      </c>
      <c r="K757">
        <v>1366381877</v>
      </c>
      <c r="L757" s="10">
        <v>41383.605057870373</v>
      </c>
      <c r="M757" t="b">
        <v>0</v>
      </c>
      <c r="N757">
        <v>68</v>
      </c>
      <c r="O757" t="b">
        <v>1</v>
      </c>
      <c r="P757" t="s">
        <v>8274</v>
      </c>
      <c r="Q757">
        <v>1.0190760000000001</v>
      </c>
      <c r="R757">
        <v>37.466029411764708</v>
      </c>
      <c r="S757" t="s">
        <v>8317</v>
      </c>
      <c r="T757" t="s">
        <v>8346</v>
      </c>
    </row>
    <row r="758" spans="1:20" x14ac:dyDescent="0.2">
      <c r="A758">
        <v>756</v>
      </c>
      <c r="B758" t="s">
        <v>757</v>
      </c>
      <c r="C758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v>40651.725219907406</v>
      </c>
      <c r="K758">
        <v>1297880659</v>
      </c>
      <c r="L758" s="10">
        <v>40590.766886574071</v>
      </c>
      <c r="M758" t="b">
        <v>0</v>
      </c>
      <c r="N758">
        <v>22</v>
      </c>
      <c r="O758" t="b">
        <v>1</v>
      </c>
      <c r="P758" t="s">
        <v>8274</v>
      </c>
      <c r="Q758">
        <v>1.177142857142857</v>
      </c>
      <c r="R758">
        <v>37.454545454545453</v>
      </c>
      <c r="S758" t="s">
        <v>8317</v>
      </c>
      <c r="T758" t="s">
        <v>8346</v>
      </c>
    </row>
    <row r="759" spans="1:20" x14ac:dyDescent="0.2">
      <c r="A759">
        <v>757</v>
      </c>
      <c r="B759" t="s">
        <v>758</v>
      </c>
      <c r="C759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v>41249.054560185185</v>
      </c>
      <c r="K759">
        <v>1353547114</v>
      </c>
      <c r="L759" s="10">
        <v>41235.054560185185</v>
      </c>
      <c r="M759" t="b">
        <v>0</v>
      </c>
      <c r="N759">
        <v>18</v>
      </c>
      <c r="O759" t="b">
        <v>1</v>
      </c>
      <c r="P759" t="s">
        <v>8274</v>
      </c>
      <c r="Q759">
        <v>2.38</v>
      </c>
      <c r="R759">
        <v>33.055555555555557</v>
      </c>
      <c r="S759" t="s">
        <v>8317</v>
      </c>
      <c r="T759" t="s">
        <v>8346</v>
      </c>
    </row>
    <row r="760" spans="1:20" x14ac:dyDescent="0.2">
      <c r="A760">
        <v>758</v>
      </c>
      <c r="B760" t="s">
        <v>759</v>
      </c>
      <c r="C760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v>40459.836435185185</v>
      </c>
      <c r="K760">
        <v>1283976268</v>
      </c>
      <c r="L760" s="10">
        <v>40429.836435185185</v>
      </c>
      <c r="M760" t="b">
        <v>0</v>
      </c>
      <c r="N760">
        <v>19</v>
      </c>
      <c r="O760" t="b">
        <v>1</v>
      </c>
      <c r="P760" t="s">
        <v>8274</v>
      </c>
      <c r="Q760">
        <v>1.02</v>
      </c>
      <c r="R760">
        <v>134.21052631578948</v>
      </c>
      <c r="S760" t="s">
        <v>8317</v>
      </c>
      <c r="T760" t="s">
        <v>8346</v>
      </c>
    </row>
    <row r="761" spans="1:20" x14ac:dyDescent="0.2">
      <c r="A761">
        <v>759</v>
      </c>
      <c r="B761" t="s">
        <v>760</v>
      </c>
      <c r="C76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v>41829.330312500002</v>
      </c>
      <c r="K761">
        <v>1401436539</v>
      </c>
      <c r="L761" s="10">
        <v>41789.330312500002</v>
      </c>
      <c r="M761" t="b">
        <v>0</v>
      </c>
      <c r="N761">
        <v>99</v>
      </c>
      <c r="O761" t="b">
        <v>1</v>
      </c>
      <c r="P761" t="s">
        <v>8274</v>
      </c>
      <c r="Q761">
        <v>1.0192000000000001</v>
      </c>
      <c r="R761">
        <v>51.474747474747474</v>
      </c>
      <c r="S761" t="s">
        <v>8317</v>
      </c>
      <c r="T761" t="s">
        <v>8346</v>
      </c>
    </row>
    <row r="762" spans="1:20" x14ac:dyDescent="0.2">
      <c r="A762">
        <v>760</v>
      </c>
      <c r="B762" t="s">
        <v>761</v>
      </c>
      <c r="C76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v>42700.805706018517</v>
      </c>
      <c r="K762">
        <v>1477592413</v>
      </c>
      <c r="L762" s="10">
        <v>42670.764039351852</v>
      </c>
      <c r="M762" t="b">
        <v>0</v>
      </c>
      <c r="N762">
        <v>0</v>
      </c>
      <c r="O762" t="b">
        <v>0</v>
      </c>
      <c r="P762" t="s">
        <v>8275</v>
      </c>
      <c r="Q762">
        <v>0</v>
      </c>
      <c r="R762" t="e">
        <v>#DIV/0!</v>
      </c>
      <c r="S762" t="s">
        <v>8317</v>
      </c>
      <c r="T762" t="s">
        <v>8336</v>
      </c>
    </row>
    <row r="763" spans="1:20" x14ac:dyDescent="0.2">
      <c r="A763">
        <v>761</v>
      </c>
      <c r="B763" t="s">
        <v>762</v>
      </c>
      <c r="C76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v>41672.751458333332</v>
      </c>
      <c r="K763">
        <v>1388772126</v>
      </c>
      <c r="L763" s="10">
        <v>41642.751458333332</v>
      </c>
      <c r="M763" t="b">
        <v>0</v>
      </c>
      <c r="N763">
        <v>6</v>
      </c>
      <c r="O763" t="b">
        <v>0</v>
      </c>
      <c r="P763" t="s">
        <v>8275</v>
      </c>
      <c r="Q763">
        <v>4.7E-2</v>
      </c>
      <c r="R763">
        <v>39.166666666666664</v>
      </c>
      <c r="S763" t="s">
        <v>8317</v>
      </c>
      <c r="T763" t="s">
        <v>8336</v>
      </c>
    </row>
    <row r="764" spans="1:20" x14ac:dyDescent="0.2">
      <c r="A764">
        <v>762</v>
      </c>
      <c r="B764" t="s">
        <v>763</v>
      </c>
      <c r="C764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v>42708.25</v>
      </c>
      <c r="K764">
        <v>1479328570</v>
      </c>
      <c r="L764" s="10">
        <v>42690.858449074076</v>
      </c>
      <c r="M764" t="b">
        <v>0</v>
      </c>
      <c r="N764">
        <v>0</v>
      </c>
      <c r="O764" t="b">
        <v>0</v>
      </c>
      <c r="P764" t="s">
        <v>8275</v>
      </c>
      <c r="Q764">
        <v>0</v>
      </c>
      <c r="R764" t="e">
        <v>#DIV/0!</v>
      </c>
      <c r="S764" t="s">
        <v>8317</v>
      </c>
      <c r="T764" t="s">
        <v>8336</v>
      </c>
    </row>
    <row r="765" spans="1:20" x14ac:dyDescent="0.2">
      <c r="A765">
        <v>763</v>
      </c>
      <c r="B765" t="s">
        <v>764</v>
      </c>
      <c r="C765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v>41501.446851851848</v>
      </c>
      <c r="K765">
        <v>1373971408</v>
      </c>
      <c r="L765" s="10">
        <v>41471.446851851848</v>
      </c>
      <c r="M765" t="b">
        <v>0</v>
      </c>
      <c r="N765">
        <v>1</v>
      </c>
      <c r="O765" t="b">
        <v>0</v>
      </c>
      <c r="P765" t="s">
        <v>8275</v>
      </c>
      <c r="Q765">
        <v>1.1655011655011655E-3</v>
      </c>
      <c r="R765">
        <v>5</v>
      </c>
      <c r="S765" t="s">
        <v>8317</v>
      </c>
      <c r="T765" t="s">
        <v>8336</v>
      </c>
    </row>
    <row r="766" spans="1:20" x14ac:dyDescent="0.2">
      <c r="A766">
        <v>764</v>
      </c>
      <c r="B766" t="s">
        <v>765</v>
      </c>
      <c r="C766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v>42257.173159722224</v>
      </c>
      <c r="K766">
        <v>1439266161</v>
      </c>
      <c r="L766" s="10">
        <v>42227.173159722224</v>
      </c>
      <c r="M766" t="b">
        <v>0</v>
      </c>
      <c r="N766">
        <v>0</v>
      </c>
      <c r="O766" t="b">
        <v>0</v>
      </c>
      <c r="P766" t="s">
        <v>8275</v>
      </c>
      <c r="Q766">
        <v>0</v>
      </c>
      <c r="R766" t="e">
        <v>#DIV/0!</v>
      </c>
      <c r="S766" t="s">
        <v>8317</v>
      </c>
      <c r="T766" t="s">
        <v>8336</v>
      </c>
    </row>
    <row r="767" spans="1:20" x14ac:dyDescent="0.2">
      <c r="A767">
        <v>765</v>
      </c>
      <c r="B767" t="s">
        <v>766</v>
      </c>
      <c r="C767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v>41931.542638888888</v>
      </c>
      <c r="K767">
        <v>1411131684</v>
      </c>
      <c r="L767" s="10">
        <v>41901.542638888888</v>
      </c>
      <c r="M767" t="b">
        <v>0</v>
      </c>
      <c r="N767">
        <v>44</v>
      </c>
      <c r="O767" t="b">
        <v>0</v>
      </c>
      <c r="P767" t="s">
        <v>8275</v>
      </c>
      <c r="Q767">
        <v>0.36014285714285715</v>
      </c>
      <c r="R767">
        <v>57.295454545454547</v>
      </c>
      <c r="S767" t="s">
        <v>8317</v>
      </c>
      <c r="T767" t="s">
        <v>8336</v>
      </c>
    </row>
    <row r="768" spans="1:20" x14ac:dyDescent="0.2">
      <c r="A768">
        <v>766</v>
      </c>
      <c r="B768" t="s">
        <v>767</v>
      </c>
      <c r="C768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v>42051.783368055556</v>
      </c>
      <c r="K768">
        <v>1421520483</v>
      </c>
      <c r="L768" s="10">
        <v>42021.783368055556</v>
      </c>
      <c r="M768" t="b">
        <v>0</v>
      </c>
      <c r="N768">
        <v>0</v>
      </c>
      <c r="O768" t="b">
        <v>0</v>
      </c>
      <c r="P768" t="s">
        <v>8275</v>
      </c>
      <c r="Q768">
        <v>0</v>
      </c>
      <c r="R768" t="e">
        <v>#DIV/0!</v>
      </c>
      <c r="S768" t="s">
        <v>8317</v>
      </c>
      <c r="T768" t="s">
        <v>8336</v>
      </c>
    </row>
    <row r="769" spans="1:20" x14ac:dyDescent="0.2">
      <c r="A769">
        <v>767</v>
      </c>
      <c r="B769" t="s">
        <v>768</v>
      </c>
      <c r="C769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v>42145.143634259264</v>
      </c>
      <c r="K769">
        <v>1429586810</v>
      </c>
      <c r="L769" s="10">
        <v>42115.143634259264</v>
      </c>
      <c r="M769" t="b">
        <v>0</v>
      </c>
      <c r="N769">
        <v>3</v>
      </c>
      <c r="O769" t="b">
        <v>0</v>
      </c>
      <c r="P769" t="s">
        <v>8275</v>
      </c>
      <c r="Q769">
        <v>3.5400000000000001E-2</v>
      </c>
      <c r="R769">
        <v>59</v>
      </c>
      <c r="S769" t="s">
        <v>8317</v>
      </c>
      <c r="T769" t="s">
        <v>8336</v>
      </c>
    </row>
    <row r="770" spans="1:20" x14ac:dyDescent="0.2">
      <c r="A770">
        <v>768</v>
      </c>
      <c r="B770" t="s">
        <v>769</v>
      </c>
      <c r="C770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v>41624.207060185188</v>
      </c>
      <c r="K770">
        <v>1384577890</v>
      </c>
      <c r="L770" s="10">
        <v>41594.207060185188</v>
      </c>
      <c r="M770" t="b">
        <v>0</v>
      </c>
      <c r="N770">
        <v>0</v>
      </c>
      <c r="O770" t="b">
        <v>0</v>
      </c>
      <c r="P770" t="s">
        <v>8275</v>
      </c>
      <c r="Q770">
        <v>0</v>
      </c>
      <c r="R770" t="e">
        <v>#DIV/0!</v>
      </c>
      <c r="S770" t="s">
        <v>8317</v>
      </c>
      <c r="T770" t="s">
        <v>8336</v>
      </c>
    </row>
    <row r="771" spans="1:20" x14ac:dyDescent="0.2">
      <c r="A771">
        <v>769</v>
      </c>
      <c r="B771" t="s">
        <v>770</v>
      </c>
      <c r="C77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v>41634.996458333335</v>
      </c>
      <c r="K771">
        <v>1385510094</v>
      </c>
      <c r="L771" s="10">
        <v>41604.996458333335</v>
      </c>
      <c r="M771" t="b">
        <v>0</v>
      </c>
      <c r="N771">
        <v>52</v>
      </c>
      <c r="O771" t="b">
        <v>0</v>
      </c>
      <c r="P771" t="s">
        <v>8275</v>
      </c>
      <c r="Q771">
        <v>0.41399999999999998</v>
      </c>
      <c r="R771">
        <v>31.846153846153847</v>
      </c>
      <c r="S771" t="s">
        <v>8317</v>
      </c>
      <c r="T771" t="s">
        <v>8336</v>
      </c>
    </row>
    <row r="772" spans="1:20" x14ac:dyDescent="0.2">
      <c r="A772">
        <v>770</v>
      </c>
      <c r="B772" t="s">
        <v>771</v>
      </c>
      <c r="C77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v>41329.999641203707</v>
      </c>
      <c r="K772">
        <v>1358294369</v>
      </c>
      <c r="L772" s="10">
        <v>41289.999641203707</v>
      </c>
      <c r="M772" t="b">
        <v>0</v>
      </c>
      <c r="N772">
        <v>0</v>
      </c>
      <c r="O772" t="b">
        <v>0</v>
      </c>
      <c r="P772" t="s">
        <v>8275</v>
      </c>
      <c r="Q772">
        <v>0</v>
      </c>
      <c r="R772" t="e">
        <v>#DIV/0!</v>
      </c>
      <c r="S772" t="s">
        <v>8317</v>
      </c>
      <c r="T772" t="s">
        <v>8336</v>
      </c>
    </row>
    <row r="773" spans="1:20" x14ac:dyDescent="0.2">
      <c r="A773">
        <v>771</v>
      </c>
      <c r="B773" t="s">
        <v>772</v>
      </c>
      <c r="C77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v>42399.824097222227</v>
      </c>
      <c r="K773">
        <v>1449863202</v>
      </c>
      <c r="L773" s="10">
        <v>42349.824097222227</v>
      </c>
      <c r="M773" t="b">
        <v>0</v>
      </c>
      <c r="N773">
        <v>1</v>
      </c>
      <c r="O773" t="b">
        <v>0</v>
      </c>
      <c r="P773" t="s">
        <v>8275</v>
      </c>
      <c r="Q773">
        <v>2.631578947368421E-4</v>
      </c>
      <c r="R773">
        <v>10</v>
      </c>
      <c r="S773" t="s">
        <v>8317</v>
      </c>
      <c r="T773" t="s">
        <v>8336</v>
      </c>
    </row>
    <row r="774" spans="1:20" x14ac:dyDescent="0.2">
      <c r="A774">
        <v>772</v>
      </c>
      <c r="B774" t="s">
        <v>773</v>
      </c>
      <c r="C774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v>40118.165972222225</v>
      </c>
      <c r="K774">
        <v>1252718519</v>
      </c>
      <c r="L774" s="10">
        <v>40068.056932870371</v>
      </c>
      <c r="M774" t="b">
        <v>0</v>
      </c>
      <c r="N774">
        <v>1</v>
      </c>
      <c r="O774" t="b">
        <v>0</v>
      </c>
      <c r="P774" t="s">
        <v>8275</v>
      </c>
      <c r="Q774">
        <v>3.3333333333333333E-2</v>
      </c>
      <c r="R774">
        <v>50</v>
      </c>
      <c r="S774" t="s">
        <v>8317</v>
      </c>
      <c r="T774" t="s">
        <v>8336</v>
      </c>
    </row>
    <row r="775" spans="1:20" x14ac:dyDescent="0.2">
      <c r="A775">
        <v>773</v>
      </c>
      <c r="B775" t="s">
        <v>774</v>
      </c>
      <c r="C775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v>42134.959027777775</v>
      </c>
      <c r="K775">
        <v>1428341985</v>
      </c>
      <c r="L775" s="10">
        <v>42100.735937499994</v>
      </c>
      <c r="M775" t="b">
        <v>0</v>
      </c>
      <c r="N775">
        <v>2</v>
      </c>
      <c r="O775" t="b">
        <v>0</v>
      </c>
      <c r="P775" t="s">
        <v>8275</v>
      </c>
      <c r="Q775">
        <v>8.5129023676509714E-3</v>
      </c>
      <c r="R775">
        <v>16</v>
      </c>
      <c r="S775" t="s">
        <v>8317</v>
      </c>
      <c r="T775" t="s">
        <v>8336</v>
      </c>
    </row>
    <row r="776" spans="1:20" x14ac:dyDescent="0.2">
      <c r="A776">
        <v>774</v>
      </c>
      <c r="B776" t="s">
        <v>775</v>
      </c>
      <c r="C776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v>41693.780300925922</v>
      </c>
      <c r="K776">
        <v>1390589018</v>
      </c>
      <c r="L776" s="10">
        <v>41663.780300925922</v>
      </c>
      <c r="M776" t="b">
        <v>0</v>
      </c>
      <c r="N776">
        <v>9</v>
      </c>
      <c r="O776" t="b">
        <v>0</v>
      </c>
      <c r="P776" t="s">
        <v>8275</v>
      </c>
      <c r="Q776">
        <v>0.70199999999999996</v>
      </c>
      <c r="R776">
        <v>39</v>
      </c>
      <c r="S776" t="s">
        <v>8317</v>
      </c>
      <c r="T776" t="s">
        <v>8336</v>
      </c>
    </row>
    <row r="777" spans="1:20" x14ac:dyDescent="0.2">
      <c r="A777">
        <v>775</v>
      </c>
      <c r="B777" t="s">
        <v>776</v>
      </c>
      <c r="C777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v>40893.060127314813</v>
      </c>
      <c r="K777">
        <v>1321406795</v>
      </c>
      <c r="L777" s="10">
        <v>40863.060127314813</v>
      </c>
      <c r="M777" t="b">
        <v>0</v>
      </c>
      <c r="N777">
        <v>5</v>
      </c>
      <c r="O777" t="b">
        <v>0</v>
      </c>
      <c r="P777" t="s">
        <v>8275</v>
      </c>
      <c r="Q777">
        <v>1.7000000000000001E-2</v>
      </c>
      <c r="R777">
        <v>34</v>
      </c>
      <c r="S777" t="s">
        <v>8317</v>
      </c>
      <c r="T777" t="s">
        <v>8336</v>
      </c>
    </row>
    <row r="778" spans="1:20" x14ac:dyDescent="0.2">
      <c r="A778">
        <v>776</v>
      </c>
      <c r="B778" t="s">
        <v>777</v>
      </c>
      <c r="C778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v>42288.208333333328</v>
      </c>
      <c r="K778">
        <v>1441297645</v>
      </c>
      <c r="L778" s="10">
        <v>42250.685706018514</v>
      </c>
      <c r="M778" t="b">
        <v>0</v>
      </c>
      <c r="N778">
        <v>57</v>
      </c>
      <c r="O778" t="b">
        <v>0</v>
      </c>
      <c r="P778" t="s">
        <v>8275</v>
      </c>
      <c r="Q778">
        <v>0.51400000000000001</v>
      </c>
      <c r="R778">
        <v>63.122807017543863</v>
      </c>
      <c r="S778" t="s">
        <v>8317</v>
      </c>
      <c r="T778" t="s">
        <v>8336</v>
      </c>
    </row>
    <row r="779" spans="1:20" x14ac:dyDescent="0.2">
      <c r="A779">
        <v>777</v>
      </c>
      <c r="B779" t="s">
        <v>778</v>
      </c>
      <c r="C779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v>41486.981215277774</v>
      </c>
      <c r="K779">
        <v>1372721577</v>
      </c>
      <c r="L779" s="10">
        <v>41456.981215277774</v>
      </c>
      <c r="M779" t="b">
        <v>0</v>
      </c>
      <c r="N779">
        <v>3</v>
      </c>
      <c r="O779" t="b">
        <v>0</v>
      </c>
      <c r="P779" t="s">
        <v>8275</v>
      </c>
      <c r="Q779">
        <v>7.0000000000000001E-3</v>
      </c>
      <c r="R779">
        <v>7</v>
      </c>
      <c r="S779" t="s">
        <v>8317</v>
      </c>
      <c r="T779" t="s">
        <v>8336</v>
      </c>
    </row>
    <row r="780" spans="1:20" x14ac:dyDescent="0.2">
      <c r="A780">
        <v>778</v>
      </c>
      <c r="B780" t="s">
        <v>779</v>
      </c>
      <c r="C780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v>41759.702314814815</v>
      </c>
      <c r="K780">
        <v>1396284680</v>
      </c>
      <c r="L780" s="10">
        <v>41729.702314814815</v>
      </c>
      <c r="M780" t="b">
        <v>0</v>
      </c>
      <c r="N780">
        <v>1</v>
      </c>
      <c r="O780" t="b">
        <v>0</v>
      </c>
      <c r="P780" t="s">
        <v>8275</v>
      </c>
      <c r="Q780">
        <v>4.0000000000000001E-3</v>
      </c>
      <c r="R780">
        <v>2</v>
      </c>
      <c r="S780" t="s">
        <v>8317</v>
      </c>
      <c r="T780" t="s">
        <v>8336</v>
      </c>
    </row>
    <row r="781" spans="1:20" x14ac:dyDescent="0.2">
      <c r="A781">
        <v>779</v>
      </c>
      <c r="B781" t="s">
        <v>780</v>
      </c>
      <c r="C78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v>40466.166666666664</v>
      </c>
      <c r="K781">
        <v>1284567905</v>
      </c>
      <c r="L781" s="10">
        <v>40436.68408564815</v>
      </c>
      <c r="M781" t="b">
        <v>0</v>
      </c>
      <c r="N781">
        <v>6</v>
      </c>
      <c r="O781" t="b">
        <v>0</v>
      </c>
      <c r="P781" t="s">
        <v>8275</v>
      </c>
      <c r="Q781">
        <v>2.6666666666666668E-2</v>
      </c>
      <c r="R781">
        <v>66.666666666666671</v>
      </c>
      <c r="S781" t="s">
        <v>8317</v>
      </c>
      <c r="T781" t="s">
        <v>8336</v>
      </c>
    </row>
    <row r="782" spans="1:20" x14ac:dyDescent="0.2">
      <c r="A782">
        <v>780</v>
      </c>
      <c r="B782" t="s">
        <v>781</v>
      </c>
      <c r="C78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v>40666.673900462964</v>
      </c>
      <c r="K782">
        <v>1301847025</v>
      </c>
      <c r="L782" s="10">
        <v>40636.673900462964</v>
      </c>
      <c r="M782" t="b">
        <v>0</v>
      </c>
      <c r="N782">
        <v>27</v>
      </c>
      <c r="O782" t="b">
        <v>1</v>
      </c>
      <c r="P782" t="s">
        <v>8276</v>
      </c>
      <c r="Q782">
        <v>1.04</v>
      </c>
      <c r="R782">
        <v>38.518518518518519</v>
      </c>
      <c r="S782" t="s">
        <v>8315</v>
      </c>
      <c r="T782" t="s">
        <v>8354</v>
      </c>
    </row>
    <row r="783" spans="1:20" x14ac:dyDescent="0.2">
      <c r="A783">
        <v>781</v>
      </c>
      <c r="B783" t="s">
        <v>782</v>
      </c>
      <c r="C78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v>41433.000856481485</v>
      </c>
      <c r="K783">
        <v>1368057674</v>
      </c>
      <c r="L783" s="10">
        <v>41403.000856481485</v>
      </c>
      <c r="M783" t="b">
        <v>0</v>
      </c>
      <c r="N783">
        <v>25</v>
      </c>
      <c r="O783" t="b">
        <v>1</v>
      </c>
      <c r="P783" t="s">
        <v>8276</v>
      </c>
      <c r="Q783">
        <v>1.3315375</v>
      </c>
      <c r="R783">
        <v>42.609200000000001</v>
      </c>
      <c r="S783" t="s">
        <v>8315</v>
      </c>
      <c r="T783" t="s">
        <v>8354</v>
      </c>
    </row>
    <row r="784" spans="1:20" x14ac:dyDescent="0.2">
      <c r="A784">
        <v>782</v>
      </c>
      <c r="B784" t="s">
        <v>783</v>
      </c>
      <c r="C784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v>41146.758125</v>
      </c>
      <c r="K784">
        <v>1343326302</v>
      </c>
      <c r="L784" s="10">
        <v>41116.758125</v>
      </c>
      <c r="M784" t="b">
        <v>0</v>
      </c>
      <c r="N784">
        <v>14</v>
      </c>
      <c r="O784" t="b">
        <v>1</v>
      </c>
      <c r="P784" t="s">
        <v>8276</v>
      </c>
      <c r="Q784">
        <v>1</v>
      </c>
      <c r="R784">
        <v>50</v>
      </c>
      <c r="S784" t="s">
        <v>8315</v>
      </c>
      <c r="T784" t="s">
        <v>8354</v>
      </c>
    </row>
    <row r="785" spans="1:20" x14ac:dyDescent="0.2">
      <c r="A785">
        <v>783</v>
      </c>
      <c r="B785" t="s">
        <v>784</v>
      </c>
      <c r="C785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v>41026.916666666664</v>
      </c>
      <c r="K785">
        <v>1332182049</v>
      </c>
      <c r="L785" s="10">
        <v>40987.773715277777</v>
      </c>
      <c r="M785" t="b">
        <v>0</v>
      </c>
      <c r="N785">
        <v>35</v>
      </c>
      <c r="O785" t="b">
        <v>1</v>
      </c>
      <c r="P785" t="s">
        <v>8276</v>
      </c>
      <c r="Q785">
        <v>1.4813333333333334</v>
      </c>
      <c r="R785">
        <v>63.485714285714288</v>
      </c>
      <c r="S785" t="s">
        <v>8315</v>
      </c>
      <c r="T785" t="s">
        <v>8354</v>
      </c>
    </row>
    <row r="786" spans="1:20" x14ac:dyDescent="0.2">
      <c r="A786">
        <v>784</v>
      </c>
      <c r="B786" t="s">
        <v>785</v>
      </c>
      <c r="C786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v>41715.107858796298</v>
      </c>
      <c r="K786">
        <v>1391571319</v>
      </c>
      <c r="L786" s="10">
        <v>41675.149525462963</v>
      </c>
      <c r="M786" t="b">
        <v>0</v>
      </c>
      <c r="N786">
        <v>10</v>
      </c>
      <c r="O786" t="b">
        <v>1</v>
      </c>
      <c r="P786" t="s">
        <v>8276</v>
      </c>
      <c r="Q786">
        <v>1.0249999999999999</v>
      </c>
      <c r="R786">
        <v>102.5</v>
      </c>
      <c r="S786" t="s">
        <v>8315</v>
      </c>
      <c r="T786" t="s">
        <v>8354</v>
      </c>
    </row>
    <row r="787" spans="1:20" x14ac:dyDescent="0.2">
      <c r="A787">
        <v>785</v>
      </c>
      <c r="B787" t="s">
        <v>786</v>
      </c>
      <c r="C787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v>41333.593923611108</v>
      </c>
      <c r="K787">
        <v>1359468915</v>
      </c>
      <c r="L787" s="10">
        <v>41303.593923611108</v>
      </c>
      <c r="M787" t="b">
        <v>0</v>
      </c>
      <c r="N787">
        <v>29</v>
      </c>
      <c r="O787" t="b">
        <v>1</v>
      </c>
      <c r="P787" t="s">
        <v>8276</v>
      </c>
      <c r="Q787">
        <v>1.8062799999999999</v>
      </c>
      <c r="R787">
        <v>31.142758620689655</v>
      </c>
      <c r="S787" t="s">
        <v>8315</v>
      </c>
      <c r="T787" t="s">
        <v>8354</v>
      </c>
    </row>
    <row r="788" spans="1:20" x14ac:dyDescent="0.2">
      <c r="A788">
        <v>786</v>
      </c>
      <c r="B788" t="s">
        <v>787</v>
      </c>
      <c r="C788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v>41040.657638888886</v>
      </c>
      <c r="K788">
        <v>1331774434</v>
      </c>
      <c r="L788" s="10">
        <v>40983.055949074071</v>
      </c>
      <c r="M788" t="b">
        <v>0</v>
      </c>
      <c r="N788">
        <v>44</v>
      </c>
      <c r="O788" t="b">
        <v>1</v>
      </c>
      <c r="P788" t="s">
        <v>8276</v>
      </c>
      <c r="Q788">
        <v>1.4279999999999999</v>
      </c>
      <c r="R788">
        <v>162.27272727272728</v>
      </c>
      <c r="S788" t="s">
        <v>8315</v>
      </c>
      <c r="T788" t="s">
        <v>8354</v>
      </c>
    </row>
    <row r="789" spans="1:20" x14ac:dyDescent="0.2">
      <c r="A789">
        <v>787</v>
      </c>
      <c r="B789" t="s">
        <v>788</v>
      </c>
      <c r="C789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v>41579.627615740741</v>
      </c>
      <c r="K789">
        <v>1380726226</v>
      </c>
      <c r="L789" s="10">
        <v>41549.627615740741</v>
      </c>
      <c r="M789" t="b">
        <v>0</v>
      </c>
      <c r="N789">
        <v>17</v>
      </c>
      <c r="O789" t="b">
        <v>1</v>
      </c>
      <c r="P789" t="s">
        <v>8276</v>
      </c>
      <c r="Q789">
        <v>1.1416666666666666</v>
      </c>
      <c r="R789">
        <v>80.588235294117652</v>
      </c>
      <c r="S789" t="s">
        <v>8315</v>
      </c>
      <c r="T789" t="s">
        <v>8354</v>
      </c>
    </row>
    <row r="790" spans="1:20" x14ac:dyDescent="0.2">
      <c r="A790">
        <v>788</v>
      </c>
      <c r="B790" t="s">
        <v>789</v>
      </c>
      <c r="C790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v>41097.165972222225</v>
      </c>
      <c r="K790">
        <v>1338336588</v>
      </c>
      <c r="L790" s="10">
        <v>41059.006805555553</v>
      </c>
      <c r="M790" t="b">
        <v>0</v>
      </c>
      <c r="N790">
        <v>34</v>
      </c>
      <c r="O790" t="b">
        <v>1</v>
      </c>
      <c r="P790" t="s">
        <v>8276</v>
      </c>
      <c r="Q790">
        <v>2.03505</v>
      </c>
      <c r="R790">
        <v>59.85441176470588</v>
      </c>
      <c r="S790" t="s">
        <v>8315</v>
      </c>
      <c r="T790" t="s">
        <v>8354</v>
      </c>
    </row>
    <row r="791" spans="1:20" x14ac:dyDescent="0.2">
      <c r="A791">
        <v>789</v>
      </c>
      <c r="B791" t="s">
        <v>790</v>
      </c>
      <c r="C79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v>41295.332638888889</v>
      </c>
      <c r="K791">
        <v>1357187280</v>
      </c>
      <c r="L791" s="10">
        <v>41277.186111111114</v>
      </c>
      <c r="M791" t="b">
        <v>0</v>
      </c>
      <c r="N791">
        <v>14</v>
      </c>
      <c r="O791" t="b">
        <v>1</v>
      </c>
      <c r="P791" t="s">
        <v>8276</v>
      </c>
      <c r="Q791">
        <v>1.0941176470588236</v>
      </c>
      <c r="R791">
        <v>132.85714285714286</v>
      </c>
      <c r="S791" t="s">
        <v>8315</v>
      </c>
      <c r="T791" t="s">
        <v>8354</v>
      </c>
    </row>
    <row r="792" spans="1:20" x14ac:dyDescent="0.2">
      <c r="A792">
        <v>790</v>
      </c>
      <c r="B792" t="s">
        <v>791</v>
      </c>
      <c r="C79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v>41306.047905092593</v>
      </c>
      <c r="K792">
        <v>1357088939</v>
      </c>
      <c r="L792" s="10">
        <v>41276.047905092593</v>
      </c>
      <c r="M792" t="b">
        <v>0</v>
      </c>
      <c r="N792">
        <v>156</v>
      </c>
      <c r="O792" t="b">
        <v>1</v>
      </c>
      <c r="P792" t="s">
        <v>8276</v>
      </c>
      <c r="Q792">
        <v>1.443746</v>
      </c>
      <c r="R792">
        <v>92.547820512820508</v>
      </c>
      <c r="S792" t="s">
        <v>8315</v>
      </c>
      <c r="T792" t="s">
        <v>8354</v>
      </c>
    </row>
    <row r="793" spans="1:20" x14ac:dyDescent="0.2">
      <c r="A793">
        <v>791</v>
      </c>
      <c r="B793" t="s">
        <v>792</v>
      </c>
      <c r="C79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v>41591.249305555553</v>
      </c>
      <c r="K793">
        <v>1381430646</v>
      </c>
      <c r="L793" s="10">
        <v>41557.780624999999</v>
      </c>
      <c r="M793" t="b">
        <v>0</v>
      </c>
      <c r="N793">
        <v>128</v>
      </c>
      <c r="O793" t="b">
        <v>1</v>
      </c>
      <c r="P793" t="s">
        <v>8276</v>
      </c>
      <c r="Q793">
        <v>1.0386666666666666</v>
      </c>
      <c r="R793">
        <v>60.859375</v>
      </c>
      <c r="S793" t="s">
        <v>8315</v>
      </c>
      <c r="T793" t="s">
        <v>8354</v>
      </c>
    </row>
    <row r="794" spans="1:20" x14ac:dyDescent="0.2">
      <c r="A794">
        <v>792</v>
      </c>
      <c r="B794" t="s">
        <v>793</v>
      </c>
      <c r="C794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v>41585.915312500001</v>
      </c>
      <c r="K794">
        <v>1381265883</v>
      </c>
      <c r="L794" s="10">
        <v>41555.873645833337</v>
      </c>
      <c r="M794" t="b">
        <v>0</v>
      </c>
      <c r="N794">
        <v>60</v>
      </c>
      <c r="O794" t="b">
        <v>1</v>
      </c>
      <c r="P794" t="s">
        <v>8276</v>
      </c>
      <c r="Q794">
        <v>1.0044440000000001</v>
      </c>
      <c r="R794">
        <v>41.851833333333339</v>
      </c>
      <c r="S794" t="s">
        <v>8315</v>
      </c>
      <c r="T794" t="s">
        <v>8354</v>
      </c>
    </row>
    <row r="795" spans="1:20" x14ac:dyDescent="0.2">
      <c r="A795">
        <v>793</v>
      </c>
      <c r="B795" t="s">
        <v>794</v>
      </c>
      <c r="C795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v>41458.207638888889</v>
      </c>
      <c r="K795">
        <v>1371491244</v>
      </c>
      <c r="L795" s="10">
        <v>41442.741249999999</v>
      </c>
      <c r="M795" t="b">
        <v>0</v>
      </c>
      <c r="N795">
        <v>32</v>
      </c>
      <c r="O795" t="b">
        <v>1</v>
      </c>
      <c r="P795" t="s">
        <v>8276</v>
      </c>
      <c r="Q795">
        <v>1.0277927272727272</v>
      </c>
      <c r="R795">
        <v>88.325937499999995</v>
      </c>
      <c r="S795" t="s">
        <v>8315</v>
      </c>
      <c r="T795" t="s">
        <v>8354</v>
      </c>
    </row>
    <row r="796" spans="1:20" x14ac:dyDescent="0.2">
      <c r="A796">
        <v>794</v>
      </c>
      <c r="B796" t="s">
        <v>795</v>
      </c>
      <c r="C796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v>40791.712500000001</v>
      </c>
      <c r="K796">
        <v>1310438737</v>
      </c>
      <c r="L796" s="10">
        <v>40736.115011574075</v>
      </c>
      <c r="M796" t="b">
        <v>0</v>
      </c>
      <c r="N796">
        <v>53</v>
      </c>
      <c r="O796" t="b">
        <v>1</v>
      </c>
      <c r="P796" t="s">
        <v>8276</v>
      </c>
      <c r="Q796">
        <v>1.0531250000000001</v>
      </c>
      <c r="R796">
        <v>158.96226415094338</v>
      </c>
      <c r="S796" t="s">
        <v>8315</v>
      </c>
      <c r="T796" t="s">
        <v>8354</v>
      </c>
    </row>
    <row r="797" spans="1:20" x14ac:dyDescent="0.2">
      <c r="A797">
        <v>795</v>
      </c>
      <c r="B797" t="s">
        <v>796</v>
      </c>
      <c r="C797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v>41006.207638888889</v>
      </c>
      <c r="K797">
        <v>1330094566</v>
      </c>
      <c r="L797" s="10">
        <v>40963.613032407404</v>
      </c>
      <c r="M797" t="b">
        <v>0</v>
      </c>
      <c r="N797">
        <v>184</v>
      </c>
      <c r="O797" t="b">
        <v>1</v>
      </c>
      <c r="P797" t="s">
        <v>8276</v>
      </c>
      <c r="Q797">
        <v>1.1178571428571429</v>
      </c>
      <c r="R797">
        <v>85.054347826086953</v>
      </c>
      <c r="S797" t="s">
        <v>8315</v>
      </c>
      <c r="T797" t="s">
        <v>8354</v>
      </c>
    </row>
    <row r="798" spans="1:20" x14ac:dyDescent="0.2">
      <c r="A798">
        <v>796</v>
      </c>
      <c r="B798" t="s">
        <v>797</v>
      </c>
      <c r="C798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v>41532.881944444445</v>
      </c>
      <c r="K798">
        <v>1376687485</v>
      </c>
      <c r="L798" s="10">
        <v>41502.882928240739</v>
      </c>
      <c r="M798" t="b">
        <v>0</v>
      </c>
      <c r="N798">
        <v>90</v>
      </c>
      <c r="O798" t="b">
        <v>1</v>
      </c>
      <c r="P798" t="s">
        <v>8276</v>
      </c>
      <c r="Q798">
        <v>1.0135000000000001</v>
      </c>
      <c r="R798">
        <v>112.61111111111111</v>
      </c>
      <c r="S798" t="s">
        <v>8315</v>
      </c>
      <c r="T798" t="s">
        <v>8354</v>
      </c>
    </row>
    <row r="799" spans="1:20" x14ac:dyDescent="0.2">
      <c r="A799">
        <v>797</v>
      </c>
      <c r="B799" t="s">
        <v>798</v>
      </c>
      <c r="C799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v>41028.166666666664</v>
      </c>
      <c r="K799">
        <v>1332978688</v>
      </c>
      <c r="L799" s="10">
        <v>40996.994074074071</v>
      </c>
      <c r="M799" t="b">
        <v>0</v>
      </c>
      <c r="N799">
        <v>71</v>
      </c>
      <c r="O799" t="b">
        <v>1</v>
      </c>
      <c r="P799" t="s">
        <v>8276</v>
      </c>
      <c r="Q799">
        <v>1.0753333333333333</v>
      </c>
      <c r="R799">
        <v>45.436619718309856</v>
      </c>
      <c r="S799" t="s">
        <v>8315</v>
      </c>
      <c r="T799" t="s">
        <v>8354</v>
      </c>
    </row>
    <row r="800" spans="1:20" x14ac:dyDescent="0.2">
      <c r="A800">
        <v>798</v>
      </c>
      <c r="B800" t="s">
        <v>799</v>
      </c>
      <c r="C800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v>41912.590127314819</v>
      </c>
      <c r="K800">
        <v>1409494187</v>
      </c>
      <c r="L800" s="10">
        <v>41882.590127314819</v>
      </c>
      <c r="M800" t="b">
        <v>0</v>
      </c>
      <c r="N800">
        <v>87</v>
      </c>
      <c r="O800" t="b">
        <v>1</v>
      </c>
      <c r="P800" t="s">
        <v>8276</v>
      </c>
      <c r="Q800">
        <v>1.1488571428571428</v>
      </c>
      <c r="R800">
        <v>46.218390804597703</v>
      </c>
      <c r="S800" t="s">
        <v>8315</v>
      </c>
      <c r="T800" t="s">
        <v>8354</v>
      </c>
    </row>
    <row r="801" spans="1:20" x14ac:dyDescent="0.2">
      <c r="A801">
        <v>799</v>
      </c>
      <c r="B801" t="s">
        <v>800</v>
      </c>
      <c r="C80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v>41026.667199074072</v>
      </c>
      <c r="K801">
        <v>1332950446</v>
      </c>
      <c r="L801" s="10">
        <v>40996.667199074072</v>
      </c>
      <c r="M801" t="b">
        <v>0</v>
      </c>
      <c r="N801">
        <v>28</v>
      </c>
      <c r="O801" t="b">
        <v>1</v>
      </c>
      <c r="P801" t="s">
        <v>8276</v>
      </c>
      <c r="Q801">
        <v>1.0002</v>
      </c>
      <c r="R801">
        <v>178.60714285714286</v>
      </c>
      <c r="S801" t="s">
        <v>8315</v>
      </c>
      <c r="T801" t="s">
        <v>8354</v>
      </c>
    </row>
    <row r="802" spans="1:20" x14ac:dyDescent="0.2">
      <c r="A802">
        <v>800</v>
      </c>
      <c r="B802" t="s">
        <v>801</v>
      </c>
      <c r="C80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v>41893.433495370373</v>
      </c>
      <c r="K802">
        <v>1407839054</v>
      </c>
      <c r="L802" s="10">
        <v>41863.433495370373</v>
      </c>
      <c r="M802" t="b">
        <v>0</v>
      </c>
      <c r="N802">
        <v>56</v>
      </c>
      <c r="O802" t="b">
        <v>1</v>
      </c>
      <c r="P802" t="s">
        <v>8276</v>
      </c>
      <c r="Q802">
        <v>1.5213333333333334</v>
      </c>
      <c r="R802">
        <v>40.75</v>
      </c>
      <c r="S802" t="s">
        <v>8315</v>
      </c>
      <c r="T802" t="s">
        <v>8354</v>
      </c>
    </row>
    <row r="803" spans="1:20" x14ac:dyDescent="0.2">
      <c r="A803">
        <v>801</v>
      </c>
      <c r="B803" t="s">
        <v>802</v>
      </c>
      <c r="C80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v>40725.795370370368</v>
      </c>
      <c r="K803">
        <v>1306955120</v>
      </c>
      <c r="L803" s="10">
        <v>40695.795370370368</v>
      </c>
      <c r="M803" t="b">
        <v>0</v>
      </c>
      <c r="N803">
        <v>51</v>
      </c>
      <c r="O803" t="b">
        <v>1</v>
      </c>
      <c r="P803" t="s">
        <v>8276</v>
      </c>
      <c r="Q803">
        <v>1.1152149999999998</v>
      </c>
      <c r="R803">
        <v>43.733921568627444</v>
      </c>
      <c r="S803" t="s">
        <v>8315</v>
      </c>
      <c r="T803" t="s">
        <v>8354</v>
      </c>
    </row>
    <row r="804" spans="1:20" x14ac:dyDescent="0.2">
      <c r="A804">
        <v>802</v>
      </c>
      <c r="B804" t="s">
        <v>803</v>
      </c>
      <c r="C804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v>41169.170138888891</v>
      </c>
      <c r="K804">
        <v>1343867524</v>
      </c>
      <c r="L804" s="10">
        <v>41123.022268518522</v>
      </c>
      <c r="M804" t="b">
        <v>0</v>
      </c>
      <c r="N804">
        <v>75</v>
      </c>
      <c r="O804" t="b">
        <v>1</v>
      </c>
      <c r="P804" t="s">
        <v>8276</v>
      </c>
      <c r="Q804">
        <v>1.0133333333333334</v>
      </c>
      <c r="R804">
        <v>81.066666666666663</v>
      </c>
      <c r="S804" t="s">
        <v>8315</v>
      </c>
      <c r="T804" t="s">
        <v>8354</v>
      </c>
    </row>
    <row r="805" spans="1:20" x14ac:dyDescent="0.2">
      <c r="A805">
        <v>803</v>
      </c>
      <c r="B805" t="s">
        <v>804</v>
      </c>
      <c r="C805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v>40692.041666666664</v>
      </c>
      <c r="K805">
        <v>1304376478</v>
      </c>
      <c r="L805" s="10">
        <v>40665.949976851851</v>
      </c>
      <c r="M805" t="b">
        <v>0</v>
      </c>
      <c r="N805">
        <v>38</v>
      </c>
      <c r="O805" t="b">
        <v>1</v>
      </c>
      <c r="P805" t="s">
        <v>8276</v>
      </c>
      <c r="Q805">
        <v>1.232608695652174</v>
      </c>
      <c r="R805">
        <v>74.60526315789474</v>
      </c>
      <c r="S805" t="s">
        <v>8315</v>
      </c>
      <c r="T805" t="s">
        <v>8354</v>
      </c>
    </row>
    <row r="806" spans="1:20" x14ac:dyDescent="0.2">
      <c r="A806">
        <v>804</v>
      </c>
      <c r="B806" t="s">
        <v>805</v>
      </c>
      <c r="C806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v>40747.165972222225</v>
      </c>
      <c r="K806">
        <v>1309919526</v>
      </c>
      <c r="L806" s="10">
        <v>40730.105625000004</v>
      </c>
      <c r="M806" t="b">
        <v>0</v>
      </c>
      <c r="N806">
        <v>18</v>
      </c>
      <c r="O806" t="b">
        <v>1</v>
      </c>
      <c r="P806" t="s">
        <v>8276</v>
      </c>
      <c r="Q806">
        <v>1</v>
      </c>
      <c r="R806">
        <v>305.55555555555554</v>
      </c>
      <c r="S806" t="s">
        <v>8315</v>
      </c>
      <c r="T806" t="s">
        <v>8354</v>
      </c>
    </row>
    <row r="807" spans="1:20" x14ac:dyDescent="0.2">
      <c r="A807">
        <v>805</v>
      </c>
      <c r="B807" t="s">
        <v>806</v>
      </c>
      <c r="C807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v>40740.958333333336</v>
      </c>
      <c r="K807">
        <v>1306525512</v>
      </c>
      <c r="L807" s="10">
        <v>40690.823055555556</v>
      </c>
      <c r="M807" t="b">
        <v>0</v>
      </c>
      <c r="N807">
        <v>54</v>
      </c>
      <c r="O807" t="b">
        <v>1</v>
      </c>
      <c r="P807" t="s">
        <v>8276</v>
      </c>
      <c r="Q807">
        <v>1.05</v>
      </c>
      <c r="R807">
        <v>58.333333333333336</v>
      </c>
      <c r="S807" t="s">
        <v>8315</v>
      </c>
      <c r="T807" t="s">
        <v>8354</v>
      </c>
    </row>
    <row r="808" spans="1:20" x14ac:dyDescent="0.2">
      <c r="A808">
        <v>806</v>
      </c>
      <c r="B808" t="s">
        <v>807</v>
      </c>
      <c r="C808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v>40793.691423611112</v>
      </c>
      <c r="K808">
        <v>1312821339</v>
      </c>
      <c r="L808" s="10">
        <v>40763.691423611112</v>
      </c>
      <c r="M808" t="b">
        <v>0</v>
      </c>
      <c r="N808">
        <v>71</v>
      </c>
      <c r="O808" t="b">
        <v>1</v>
      </c>
      <c r="P808" t="s">
        <v>8276</v>
      </c>
      <c r="Q808">
        <v>1.0443750000000001</v>
      </c>
      <c r="R808">
        <v>117.67605633802818</v>
      </c>
      <c r="S808" t="s">
        <v>8315</v>
      </c>
      <c r="T808" t="s">
        <v>8354</v>
      </c>
    </row>
    <row r="809" spans="1:20" x14ac:dyDescent="0.2">
      <c r="A809">
        <v>807</v>
      </c>
      <c r="B809" t="s">
        <v>808</v>
      </c>
      <c r="C809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v>42795.083333333328</v>
      </c>
      <c r="K809">
        <v>1485270311</v>
      </c>
      <c r="L809" s="10">
        <v>42759.628599537042</v>
      </c>
      <c r="M809" t="b">
        <v>0</v>
      </c>
      <c r="N809">
        <v>57</v>
      </c>
      <c r="O809" t="b">
        <v>1</v>
      </c>
      <c r="P809" t="s">
        <v>8276</v>
      </c>
      <c r="Q809">
        <v>1.05125</v>
      </c>
      <c r="R809">
        <v>73.771929824561397</v>
      </c>
      <c r="S809" t="s">
        <v>8315</v>
      </c>
      <c r="T809" t="s">
        <v>8354</v>
      </c>
    </row>
    <row r="810" spans="1:20" x14ac:dyDescent="0.2">
      <c r="A810">
        <v>808</v>
      </c>
      <c r="B810" t="s">
        <v>809</v>
      </c>
      <c r="C810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v>41995.207638888889</v>
      </c>
      <c r="K810">
        <v>1416363886</v>
      </c>
      <c r="L810" s="10">
        <v>41962.100532407407</v>
      </c>
      <c r="M810" t="b">
        <v>0</v>
      </c>
      <c r="N810">
        <v>43</v>
      </c>
      <c r="O810" t="b">
        <v>1</v>
      </c>
      <c r="P810" t="s">
        <v>8276</v>
      </c>
      <c r="Q810">
        <v>1</v>
      </c>
      <c r="R810">
        <v>104.65116279069767</v>
      </c>
      <c r="S810" t="s">
        <v>8315</v>
      </c>
      <c r="T810" t="s">
        <v>8354</v>
      </c>
    </row>
    <row r="811" spans="1:20" x14ac:dyDescent="0.2">
      <c r="A811">
        <v>809</v>
      </c>
      <c r="B811" t="s">
        <v>810</v>
      </c>
      <c r="C81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v>41658.833680555559</v>
      </c>
      <c r="K811">
        <v>1387569630</v>
      </c>
      <c r="L811" s="10">
        <v>41628.833680555559</v>
      </c>
      <c r="M811" t="b">
        <v>0</v>
      </c>
      <c r="N811">
        <v>52</v>
      </c>
      <c r="O811" t="b">
        <v>1</v>
      </c>
      <c r="P811" t="s">
        <v>8276</v>
      </c>
      <c r="Q811">
        <v>1.03775</v>
      </c>
      <c r="R811">
        <v>79.82692307692308</v>
      </c>
      <c r="S811" t="s">
        <v>8315</v>
      </c>
      <c r="T811" t="s">
        <v>8354</v>
      </c>
    </row>
    <row r="812" spans="1:20" x14ac:dyDescent="0.2">
      <c r="A812">
        <v>810</v>
      </c>
      <c r="B812" t="s">
        <v>811</v>
      </c>
      <c r="C81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v>41153.056273148148</v>
      </c>
      <c r="K812">
        <v>1343870462</v>
      </c>
      <c r="L812" s="10">
        <v>41123.056273148148</v>
      </c>
      <c r="M812" t="b">
        <v>0</v>
      </c>
      <c r="N812">
        <v>27</v>
      </c>
      <c r="O812" t="b">
        <v>1</v>
      </c>
      <c r="P812" t="s">
        <v>8276</v>
      </c>
      <c r="Q812">
        <v>1.05</v>
      </c>
      <c r="R812">
        <v>58.333333333333336</v>
      </c>
      <c r="S812" t="s">
        <v>8315</v>
      </c>
      <c r="T812" t="s">
        <v>8354</v>
      </c>
    </row>
    <row r="813" spans="1:20" x14ac:dyDescent="0.2">
      <c r="A813">
        <v>811</v>
      </c>
      <c r="B813" t="s">
        <v>812</v>
      </c>
      <c r="C81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v>41465.702777777777</v>
      </c>
      <c r="K813">
        <v>1371569202</v>
      </c>
      <c r="L813" s="10">
        <v>41443.643541666665</v>
      </c>
      <c r="M813" t="b">
        <v>0</v>
      </c>
      <c r="N813">
        <v>12</v>
      </c>
      <c r="O813" t="b">
        <v>1</v>
      </c>
      <c r="P813" t="s">
        <v>8276</v>
      </c>
      <c r="Q813">
        <v>1.04</v>
      </c>
      <c r="R813">
        <v>86.666666666666671</v>
      </c>
      <c r="S813" t="s">
        <v>8315</v>
      </c>
      <c r="T813" t="s">
        <v>8354</v>
      </c>
    </row>
    <row r="814" spans="1:20" x14ac:dyDescent="0.2">
      <c r="A814">
        <v>812</v>
      </c>
      <c r="B814" t="s">
        <v>813</v>
      </c>
      <c r="C814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v>41334.581944444442</v>
      </c>
      <c r="K814">
        <v>1357604752</v>
      </c>
      <c r="L814" s="10">
        <v>41282.017962962964</v>
      </c>
      <c r="M814" t="b">
        <v>0</v>
      </c>
      <c r="N814">
        <v>33</v>
      </c>
      <c r="O814" t="b">
        <v>1</v>
      </c>
      <c r="P814" t="s">
        <v>8276</v>
      </c>
      <c r="Q814">
        <v>1.5183333333333333</v>
      </c>
      <c r="R814">
        <v>27.606060606060606</v>
      </c>
      <c r="S814" t="s">
        <v>8315</v>
      </c>
      <c r="T814" t="s">
        <v>8354</v>
      </c>
    </row>
    <row r="815" spans="1:20" x14ac:dyDescent="0.2">
      <c r="A815">
        <v>813</v>
      </c>
      <c r="B815" t="s">
        <v>814</v>
      </c>
      <c r="C815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v>41110.960243055553</v>
      </c>
      <c r="K815">
        <v>1340233365</v>
      </c>
      <c r="L815" s="10">
        <v>41080.960243055553</v>
      </c>
      <c r="M815" t="b">
        <v>0</v>
      </c>
      <c r="N815">
        <v>96</v>
      </c>
      <c r="O815" t="b">
        <v>1</v>
      </c>
      <c r="P815" t="s">
        <v>8276</v>
      </c>
      <c r="Q815">
        <v>1.59996</v>
      </c>
      <c r="R815">
        <v>24.999375000000001</v>
      </c>
      <c r="S815" t="s">
        <v>8315</v>
      </c>
      <c r="T815" t="s">
        <v>8354</v>
      </c>
    </row>
    <row r="816" spans="1:20" x14ac:dyDescent="0.2">
      <c r="A816">
        <v>814</v>
      </c>
      <c r="B816" t="s">
        <v>815</v>
      </c>
      <c r="C816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v>40694.75277777778</v>
      </c>
      <c r="K816">
        <v>1305568201</v>
      </c>
      <c r="L816" s="10">
        <v>40679.743067129632</v>
      </c>
      <c r="M816" t="b">
        <v>0</v>
      </c>
      <c r="N816">
        <v>28</v>
      </c>
      <c r="O816" t="b">
        <v>1</v>
      </c>
      <c r="P816" t="s">
        <v>8276</v>
      </c>
      <c r="Q816">
        <v>1.2729999999999999</v>
      </c>
      <c r="R816">
        <v>45.464285714285715</v>
      </c>
      <c r="S816" t="s">
        <v>8315</v>
      </c>
      <c r="T816" t="s">
        <v>8354</v>
      </c>
    </row>
    <row r="817" spans="1:20" x14ac:dyDescent="0.2">
      <c r="A817">
        <v>815</v>
      </c>
      <c r="B817" t="s">
        <v>816</v>
      </c>
      <c r="C817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v>41944.917858796296</v>
      </c>
      <c r="K817">
        <v>1412287303</v>
      </c>
      <c r="L817" s="10">
        <v>41914.917858796296</v>
      </c>
      <c r="M817" t="b">
        <v>0</v>
      </c>
      <c r="N817">
        <v>43</v>
      </c>
      <c r="O817" t="b">
        <v>1</v>
      </c>
      <c r="P817" t="s">
        <v>8276</v>
      </c>
      <c r="Q817">
        <v>1.07</v>
      </c>
      <c r="R817">
        <v>99.534883720930239</v>
      </c>
      <c r="S817" t="s">
        <v>8315</v>
      </c>
      <c r="T817" t="s">
        <v>8354</v>
      </c>
    </row>
    <row r="818" spans="1:20" x14ac:dyDescent="0.2">
      <c r="A818">
        <v>816</v>
      </c>
      <c r="B818" t="s">
        <v>817</v>
      </c>
      <c r="C818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v>41373.270833333336</v>
      </c>
      <c r="K818">
        <v>1362776043</v>
      </c>
      <c r="L818" s="10">
        <v>41341.870868055557</v>
      </c>
      <c r="M818" t="b">
        <v>0</v>
      </c>
      <c r="N818">
        <v>205</v>
      </c>
      <c r="O818" t="b">
        <v>1</v>
      </c>
      <c r="P818" t="s">
        <v>8276</v>
      </c>
      <c r="Q818">
        <v>1.1512214285714286</v>
      </c>
      <c r="R818">
        <v>39.31</v>
      </c>
      <c r="S818" t="s">
        <v>8315</v>
      </c>
      <c r="T818" t="s">
        <v>8354</v>
      </c>
    </row>
    <row r="819" spans="1:20" x14ac:dyDescent="0.2">
      <c r="A819">
        <v>817</v>
      </c>
      <c r="B819" t="s">
        <v>818</v>
      </c>
      <c r="C819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v>40979.207638888889</v>
      </c>
      <c r="K819">
        <v>1326810211</v>
      </c>
      <c r="L819" s="10">
        <v>40925.599664351852</v>
      </c>
      <c r="M819" t="b">
        <v>0</v>
      </c>
      <c r="N819">
        <v>23</v>
      </c>
      <c r="O819" t="b">
        <v>1</v>
      </c>
      <c r="P819" t="s">
        <v>8276</v>
      </c>
      <c r="Q819">
        <v>1.3711066666666665</v>
      </c>
      <c r="R819">
        <v>89.419999999999987</v>
      </c>
      <c r="S819" t="s">
        <v>8315</v>
      </c>
      <c r="T819" t="s">
        <v>8354</v>
      </c>
    </row>
    <row r="820" spans="1:20" x14ac:dyDescent="0.2">
      <c r="A820">
        <v>818</v>
      </c>
      <c r="B820" t="s">
        <v>819</v>
      </c>
      <c r="C820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v>41128.709027777775</v>
      </c>
      <c r="K820">
        <v>1343682681</v>
      </c>
      <c r="L820" s="10">
        <v>41120.882881944446</v>
      </c>
      <c r="M820" t="b">
        <v>0</v>
      </c>
      <c r="N820">
        <v>19</v>
      </c>
      <c r="O820" t="b">
        <v>1</v>
      </c>
      <c r="P820" t="s">
        <v>8276</v>
      </c>
      <c r="Q820">
        <v>1.5571428571428572</v>
      </c>
      <c r="R820">
        <v>28.684210526315791</v>
      </c>
      <c r="S820" t="s">
        <v>8315</v>
      </c>
      <c r="T820" t="s">
        <v>8354</v>
      </c>
    </row>
    <row r="821" spans="1:20" x14ac:dyDescent="0.2">
      <c r="A821">
        <v>819</v>
      </c>
      <c r="B821" t="s">
        <v>820</v>
      </c>
      <c r="C82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v>41629.197222222225</v>
      </c>
      <c r="K821">
        <v>1386806254</v>
      </c>
      <c r="L821" s="10">
        <v>41619.998310185183</v>
      </c>
      <c r="M821" t="b">
        <v>0</v>
      </c>
      <c r="N821">
        <v>14</v>
      </c>
      <c r="O821" t="b">
        <v>1</v>
      </c>
      <c r="P821" t="s">
        <v>8276</v>
      </c>
      <c r="Q821">
        <v>1.0874999999999999</v>
      </c>
      <c r="R821">
        <v>31.071428571428573</v>
      </c>
      <c r="S821" t="s">
        <v>8315</v>
      </c>
      <c r="T821" t="s">
        <v>8354</v>
      </c>
    </row>
    <row r="822" spans="1:20" x14ac:dyDescent="0.2">
      <c r="A822">
        <v>820</v>
      </c>
      <c r="B822" t="s">
        <v>821</v>
      </c>
      <c r="C82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v>41799.208333333336</v>
      </c>
      <c r="K822">
        <v>1399666342</v>
      </c>
      <c r="L822" s="10">
        <v>41768.841921296298</v>
      </c>
      <c r="M822" t="b">
        <v>0</v>
      </c>
      <c r="N822">
        <v>38</v>
      </c>
      <c r="O822" t="b">
        <v>1</v>
      </c>
      <c r="P822" t="s">
        <v>8276</v>
      </c>
      <c r="Q822">
        <v>1.3405</v>
      </c>
      <c r="R822">
        <v>70.55263157894737</v>
      </c>
      <c r="S822" t="s">
        <v>8315</v>
      </c>
      <c r="T822" t="s">
        <v>8354</v>
      </c>
    </row>
    <row r="823" spans="1:20" x14ac:dyDescent="0.2">
      <c r="A823">
        <v>821</v>
      </c>
      <c r="B823" t="s">
        <v>822</v>
      </c>
      <c r="C82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v>42128.167361111111</v>
      </c>
      <c r="K823">
        <v>1427753265</v>
      </c>
      <c r="L823" s="10">
        <v>42093.922048611115</v>
      </c>
      <c r="M823" t="b">
        <v>0</v>
      </c>
      <c r="N823">
        <v>78</v>
      </c>
      <c r="O823" t="b">
        <v>1</v>
      </c>
      <c r="P823" t="s">
        <v>8276</v>
      </c>
      <c r="Q823">
        <v>1</v>
      </c>
      <c r="R823">
        <v>224.12820512820514</v>
      </c>
      <c r="S823" t="s">
        <v>8315</v>
      </c>
      <c r="T823" t="s">
        <v>8354</v>
      </c>
    </row>
    <row r="824" spans="1:20" x14ac:dyDescent="0.2">
      <c r="A824">
        <v>822</v>
      </c>
      <c r="B824" t="s">
        <v>823</v>
      </c>
      <c r="C824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v>41187.947337962964</v>
      </c>
      <c r="K824">
        <v>1346885050</v>
      </c>
      <c r="L824" s="10">
        <v>41157.947337962964</v>
      </c>
      <c r="M824" t="b">
        <v>0</v>
      </c>
      <c r="N824">
        <v>69</v>
      </c>
      <c r="O824" t="b">
        <v>1</v>
      </c>
      <c r="P824" t="s">
        <v>8276</v>
      </c>
      <c r="Q824">
        <v>1.1916666666666667</v>
      </c>
      <c r="R824">
        <v>51.811594202898547</v>
      </c>
      <c r="S824" t="s">
        <v>8315</v>
      </c>
      <c r="T824" t="s">
        <v>8354</v>
      </c>
    </row>
    <row r="825" spans="1:20" x14ac:dyDescent="0.2">
      <c r="A825">
        <v>823</v>
      </c>
      <c r="B825" t="s">
        <v>824</v>
      </c>
      <c r="C825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v>42085.931157407409</v>
      </c>
      <c r="K825">
        <v>1424474452</v>
      </c>
      <c r="L825" s="10">
        <v>42055.972824074073</v>
      </c>
      <c r="M825" t="b">
        <v>0</v>
      </c>
      <c r="N825">
        <v>33</v>
      </c>
      <c r="O825" t="b">
        <v>1</v>
      </c>
      <c r="P825" t="s">
        <v>8276</v>
      </c>
      <c r="Q825">
        <v>1.7949999999999999</v>
      </c>
      <c r="R825">
        <v>43.515151515151516</v>
      </c>
      <c r="S825" t="s">
        <v>8315</v>
      </c>
      <c r="T825" t="s">
        <v>8354</v>
      </c>
    </row>
    <row r="826" spans="1:20" x14ac:dyDescent="0.2">
      <c r="A826">
        <v>824</v>
      </c>
      <c r="B826" t="s">
        <v>825</v>
      </c>
      <c r="C826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v>40286.290972222225</v>
      </c>
      <c r="K826">
        <v>1268459318</v>
      </c>
      <c r="L826" s="10">
        <v>40250.242106481484</v>
      </c>
      <c r="M826" t="b">
        <v>0</v>
      </c>
      <c r="N826">
        <v>54</v>
      </c>
      <c r="O826" t="b">
        <v>1</v>
      </c>
      <c r="P826" t="s">
        <v>8276</v>
      </c>
      <c r="Q826">
        <v>1.3438124999999999</v>
      </c>
      <c r="R826">
        <v>39.816666666666663</v>
      </c>
      <c r="S826" t="s">
        <v>8315</v>
      </c>
      <c r="T826" t="s">
        <v>8354</v>
      </c>
    </row>
    <row r="827" spans="1:20" x14ac:dyDescent="0.2">
      <c r="A827">
        <v>825</v>
      </c>
      <c r="B827" t="s">
        <v>826</v>
      </c>
      <c r="C827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v>41211.306527777779</v>
      </c>
      <c r="K827">
        <v>1349335284</v>
      </c>
      <c r="L827" s="10">
        <v>41186.306527777779</v>
      </c>
      <c r="M827" t="b">
        <v>0</v>
      </c>
      <c r="N827">
        <v>99</v>
      </c>
      <c r="O827" t="b">
        <v>1</v>
      </c>
      <c r="P827" t="s">
        <v>8276</v>
      </c>
      <c r="Q827">
        <v>1.0043200000000001</v>
      </c>
      <c r="R827">
        <v>126.8080808080808</v>
      </c>
      <c r="S827" t="s">
        <v>8315</v>
      </c>
      <c r="T827" t="s">
        <v>8354</v>
      </c>
    </row>
    <row r="828" spans="1:20" x14ac:dyDescent="0.2">
      <c r="A828">
        <v>826</v>
      </c>
      <c r="B828" t="s">
        <v>827</v>
      </c>
      <c r="C828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v>40993.996874999997</v>
      </c>
      <c r="K828">
        <v>1330908930</v>
      </c>
      <c r="L828" s="10">
        <v>40973.038541666669</v>
      </c>
      <c r="M828" t="b">
        <v>0</v>
      </c>
      <c r="N828">
        <v>49</v>
      </c>
      <c r="O828" t="b">
        <v>1</v>
      </c>
      <c r="P828" t="s">
        <v>8276</v>
      </c>
      <c r="Q828">
        <v>1.0145454545454546</v>
      </c>
      <c r="R828">
        <v>113.87755102040816</v>
      </c>
      <c r="S828" t="s">
        <v>8315</v>
      </c>
      <c r="T828" t="s">
        <v>8354</v>
      </c>
    </row>
    <row r="829" spans="1:20" x14ac:dyDescent="0.2">
      <c r="A829">
        <v>827</v>
      </c>
      <c r="B829" t="s">
        <v>828</v>
      </c>
      <c r="C829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v>40953.825694444444</v>
      </c>
      <c r="K829">
        <v>1326972107</v>
      </c>
      <c r="L829" s="10">
        <v>40927.473460648151</v>
      </c>
      <c r="M829" t="b">
        <v>0</v>
      </c>
      <c r="N829">
        <v>11</v>
      </c>
      <c r="O829" t="b">
        <v>1</v>
      </c>
      <c r="P829" t="s">
        <v>8276</v>
      </c>
      <c r="Q829">
        <v>1.0333333333333334</v>
      </c>
      <c r="R829">
        <v>28.181818181818183</v>
      </c>
      <c r="S829" t="s">
        <v>8315</v>
      </c>
      <c r="T829" t="s">
        <v>8354</v>
      </c>
    </row>
    <row r="830" spans="1:20" x14ac:dyDescent="0.2">
      <c r="A830">
        <v>828</v>
      </c>
      <c r="B830" t="s">
        <v>829</v>
      </c>
      <c r="C830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v>41085.683333333334</v>
      </c>
      <c r="K830">
        <v>1339549982</v>
      </c>
      <c r="L830" s="10">
        <v>41073.050717592596</v>
      </c>
      <c r="M830" t="b">
        <v>0</v>
      </c>
      <c r="N830">
        <v>38</v>
      </c>
      <c r="O830" t="b">
        <v>1</v>
      </c>
      <c r="P830" t="s">
        <v>8276</v>
      </c>
      <c r="Q830">
        <v>1.07</v>
      </c>
      <c r="R830">
        <v>36.60526315789474</v>
      </c>
      <c r="S830" t="s">
        <v>8315</v>
      </c>
      <c r="T830" t="s">
        <v>8354</v>
      </c>
    </row>
    <row r="831" spans="1:20" x14ac:dyDescent="0.2">
      <c r="A831">
        <v>829</v>
      </c>
      <c r="B831" t="s">
        <v>830</v>
      </c>
      <c r="C83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v>42564.801388888889</v>
      </c>
      <c r="K831">
        <v>1463253240</v>
      </c>
      <c r="L831" s="10">
        <v>42504.801388888889</v>
      </c>
      <c r="M831" t="b">
        <v>0</v>
      </c>
      <c r="N831">
        <v>16</v>
      </c>
      <c r="O831" t="b">
        <v>1</v>
      </c>
      <c r="P831" t="s">
        <v>8276</v>
      </c>
      <c r="Q831">
        <v>1.04</v>
      </c>
      <c r="R831">
        <v>32.5</v>
      </c>
      <c r="S831" t="s">
        <v>8315</v>
      </c>
      <c r="T831" t="s">
        <v>8354</v>
      </c>
    </row>
    <row r="832" spans="1:20" x14ac:dyDescent="0.2">
      <c r="A832">
        <v>830</v>
      </c>
      <c r="B832" t="s">
        <v>831</v>
      </c>
      <c r="C83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v>41355.484085648146</v>
      </c>
      <c r="K832">
        <v>1361363825</v>
      </c>
      <c r="L832" s="10">
        <v>41325.525752314818</v>
      </c>
      <c r="M832" t="b">
        <v>0</v>
      </c>
      <c r="N832">
        <v>32</v>
      </c>
      <c r="O832" t="b">
        <v>1</v>
      </c>
      <c r="P832" t="s">
        <v>8276</v>
      </c>
      <c r="Q832">
        <v>1.0783333333333334</v>
      </c>
      <c r="R832">
        <v>60.65625</v>
      </c>
      <c r="S832" t="s">
        <v>8315</v>
      </c>
      <c r="T832" t="s">
        <v>8354</v>
      </c>
    </row>
    <row r="833" spans="1:20" x14ac:dyDescent="0.2">
      <c r="A833">
        <v>831</v>
      </c>
      <c r="B833" t="s">
        <v>832</v>
      </c>
      <c r="C83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v>41026.646921296298</v>
      </c>
      <c r="K833">
        <v>1332948694</v>
      </c>
      <c r="L833" s="10">
        <v>40996.646921296298</v>
      </c>
      <c r="M833" t="b">
        <v>0</v>
      </c>
      <c r="N833">
        <v>20</v>
      </c>
      <c r="O833" t="b">
        <v>1</v>
      </c>
      <c r="P833" t="s">
        <v>8276</v>
      </c>
      <c r="Q833">
        <v>2.3333333333333335</v>
      </c>
      <c r="R833">
        <v>175</v>
      </c>
      <c r="S833" t="s">
        <v>8315</v>
      </c>
      <c r="T833" t="s">
        <v>8354</v>
      </c>
    </row>
    <row r="834" spans="1:20" x14ac:dyDescent="0.2">
      <c r="A834">
        <v>832</v>
      </c>
      <c r="B834" t="s">
        <v>833</v>
      </c>
      <c r="C834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v>40929.342361111114</v>
      </c>
      <c r="K834">
        <v>1321978335</v>
      </c>
      <c r="L834" s="10">
        <v>40869.675173611111</v>
      </c>
      <c r="M834" t="b">
        <v>0</v>
      </c>
      <c r="N834">
        <v>154</v>
      </c>
      <c r="O834" t="b">
        <v>1</v>
      </c>
      <c r="P834" t="s">
        <v>8276</v>
      </c>
      <c r="Q834">
        <v>1.0060706666666666</v>
      </c>
      <c r="R834">
        <v>97.993896103896105</v>
      </c>
      <c r="S834" t="s">
        <v>8315</v>
      </c>
      <c r="T834" t="s">
        <v>8354</v>
      </c>
    </row>
    <row r="835" spans="1:20" x14ac:dyDescent="0.2">
      <c r="A835">
        <v>833</v>
      </c>
      <c r="B835" t="s">
        <v>834</v>
      </c>
      <c r="C835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v>41748.878182870372</v>
      </c>
      <c r="K835">
        <v>1395349475</v>
      </c>
      <c r="L835" s="10">
        <v>41718.878182870372</v>
      </c>
      <c r="M835" t="b">
        <v>0</v>
      </c>
      <c r="N835">
        <v>41</v>
      </c>
      <c r="O835" t="b">
        <v>1</v>
      </c>
      <c r="P835" t="s">
        <v>8276</v>
      </c>
      <c r="Q835">
        <v>1.0166666666666666</v>
      </c>
      <c r="R835">
        <v>148.78048780487805</v>
      </c>
      <c r="S835" t="s">
        <v>8315</v>
      </c>
      <c r="T835" t="s">
        <v>8354</v>
      </c>
    </row>
    <row r="836" spans="1:20" x14ac:dyDescent="0.2">
      <c r="A836">
        <v>834</v>
      </c>
      <c r="B836" t="s">
        <v>835</v>
      </c>
      <c r="C836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v>41456.165972222225</v>
      </c>
      <c r="K836">
        <v>1369770292</v>
      </c>
      <c r="L836" s="10">
        <v>41422.822824074072</v>
      </c>
      <c r="M836" t="b">
        <v>0</v>
      </c>
      <c r="N836">
        <v>75</v>
      </c>
      <c r="O836" t="b">
        <v>1</v>
      </c>
      <c r="P836" t="s">
        <v>8276</v>
      </c>
      <c r="Q836">
        <v>1.3101818181818181</v>
      </c>
      <c r="R836">
        <v>96.08</v>
      </c>
      <c r="S836" t="s">
        <v>8315</v>
      </c>
      <c r="T836" t="s">
        <v>8354</v>
      </c>
    </row>
    <row r="837" spans="1:20" x14ac:dyDescent="0.2">
      <c r="A837">
        <v>835</v>
      </c>
      <c r="B837" t="s">
        <v>836</v>
      </c>
      <c r="C837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v>41048.125</v>
      </c>
      <c r="K837">
        <v>1333709958</v>
      </c>
      <c r="L837" s="10">
        <v>41005.45784722222</v>
      </c>
      <c r="M837" t="b">
        <v>0</v>
      </c>
      <c r="N837">
        <v>40</v>
      </c>
      <c r="O837" t="b">
        <v>1</v>
      </c>
      <c r="P837" t="s">
        <v>8276</v>
      </c>
      <c r="Q837">
        <v>1.1725000000000001</v>
      </c>
      <c r="R837">
        <v>58.625</v>
      </c>
      <c r="S837" t="s">
        <v>8315</v>
      </c>
      <c r="T837" t="s">
        <v>8354</v>
      </c>
    </row>
    <row r="838" spans="1:20" x14ac:dyDescent="0.2">
      <c r="A838">
        <v>836</v>
      </c>
      <c r="B838" t="s">
        <v>837</v>
      </c>
      <c r="C838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v>41554.056921296295</v>
      </c>
      <c r="K838">
        <v>1378516918</v>
      </c>
      <c r="L838" s="10">
        <v>41524.056921296295</v>
      </c>
      <c r="M838" t="b">
        <v>0</v>
      </c>
      <c r="N838">
        <v>46</v>
      </c>
      <c r="O838" t="b">
        <v>1</v>
      </c>
      <c r="P838" t="s">
        <v>8276</v>
      </c>
      <c r="Q838">
        <v>1.009304</v>
      </c>
      <c r="R838">
        <v>109.70695652173914</v>
      </c>
      <c r="S838" t="s">
        <v>8315</v>
      </c>
      <c r="T838" t="s">
        <v>8354</v>
      </c>
    </row>
    <row r="839" spans="1:20" x14ac:dyDescent="0.2">
      <c r="A839">
        <v>837</v>
      </c>
      <c r="B839" t="s">
        <v>838</v>
      </c>
      <c r="C839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v>41760.998402777775</v>
      </c>
      <c r="K839">
        <v>1396396662</v>
      </c>
      <c r="L839" s="10">
        <v>41730.998402777775</v>
      </c>
      <c r="M839" t="b">
        <v>0</v>
      </c>
      <c r="N839">
        <v>62</v>
      </c>
      <c r="O839" t="b">
        <v>1</v>
      </c>
      <c r="P839" t="s">
        <v>8276</v>
      </c>
      <c r="Q839">
        <v>1.218</v>
      </c>
      <c r="R839">
        <v>49.112903225806448</v>
      </c>
      <c r="S839" t="s">
        <v>8315</v>
      </c>
      <c r="T839" t="s">
        <v>8354</v>
      </c>
    </row>
    <row r="840" spans="1:20" x14ac:dyDescent="0.2">
      <c r="A840">
        <v>838</v>
      </c>
      <c r="B840" t="s">
        <v>839</v>
      </c>
      <c r="C840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v>40925.897974537038</v>
      </c>
      <c r="K840">
        <v>1324243985</v>
      </c>
      <c r="L840" s="10">
        <v>40895.897974537038</v>
      </c>
      <c r="M840" t="b">
        <v>0</v>
      </c>
      <c r="N840">
        <v>61</v>
      </c>
      <c r="O840" t="b">
        <v>1</v>
      </c>
      <c r="P840" t="s">
        <v>8276</v>
      </c>
      <c r="Q840">
        <v>1.454</v>
      </c>
      <c r="R840">
        <v>47.672131147540981</v>
      </c>
      <c r="S840" t="s">
        <v>8315</v>
      </c>
      <c r="T840" t="s">
        <v>8354</v>
      </c>
    </row>
    <row r="841" spans="1:20" x14ac:dyDescent="0.2">
      <c r="A841">
        <v>839</v>
      </c>
      <c r="B841" t="s">
        <v>840</v>
      </c>
      <c r="C84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v>41174.763379629629</v>
      </c>
      <c r="K841">
        <v>1345745956</v>
      </c>
      <c r="L841" s="10">
        <v>41144.763379629629</v>
      </c>
      <c r="M841" t="b">
        <v>0</v>
      </c>
      <c r="N841">
        <v>96</v>
      </c>
      <c r="O841" t="b">
        <v>1</v>
      </c>
      <c r="P841" t="s">
        <v>8276</v>
      </c>
      <c r="Q841">
        <v>1.166166</v>
      </c>
      <c r="R841">
        <v>60.737812499999997</v>
      </c>
      <c r="S841" t="s">
        <v>8315</v>
      </c>
      <c r="T841" t="s">
        <v>8354</v>
      </c>
    </row>
    <row r="842" spans="1:20" x14ac:dyDescent="0.2">
      <c r="A842">
        <v>840</v>
      </c>
      <c r="B842" t="s">
        <v>841</v>
      </c>
      <c r="C84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v>42637.226701388892</v>
      </c>
      <c r="K842">
        <v>1472102787</v>
      </c>
      <c r="L842" s="10">
        <v>42607.226701388892</v>
      </c>
      <c r="M842" t="b">
        <v>0</v>
      </c>
      <c r="N842">
        <v>190</v>
      </c>
      <c r="O842" t="b">
        <v>1</v>
      </c>
      <c r="P842" t="s">
        <v>8277</v>
      </c>
      <c r="Q842">
        <v>1.2041660000000001</v>
      </c>
      <c r="R842">
        <v>63.37715789473684</v>
      </c>
      <c r="S842" t="s">
        <v>8315</v>
      </c>
      <c r="T842" t="s">
        <v>8343</v>
      </c>
    </row>
    <row r="843" spans="1:20" x14ac:dyDescent="0.2">
      <c r="A843">
        <v>841</v>
      </c>
      <c r="B843" t="s">
        <v>842</v>
      </c>
      <c r="C84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v>41953.88035879629</v>
      </c>
      <c r="K843">
        <v>1413058063</v>
      </c>
      <c r="L843" s="10">
        <v>41923.838692129626</v>
      </c>
      <c r="M843" t="b">
        <v>1</v>
      </c>
      <c r="N843">
        <v>94</v>
      </c>
      <c r="O843" t="b">
        <v>1</v>
      </c>
      <c r="P843" t="s">
        <v>8277</v>
      </c>
      <c r="Q843">
        <v>1.0132000000000001</v>
      </c>
      <c r="R843">
        <v>53.893617021276597</v>
      </c>
      <c r="S843" t="s">
        <v>8315</v>
      </c>
      <c r="T843" t="s">
        <v>8343</v>
      </c>
    </row>
    <row r="844" spans="1:20" x14ac:dyDescent="0.2">
      <c r="A844">
        <v>842</v>
      </c>
      <c r="B844" t="s">
        <v>843</v>
      </c>
      <c r="C844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v>41561.165972222225</v>
      </c>
      <c r="K844">
        <v>1378735983</v>
      </c>
      <c r="L844" s="10">
        <v>41526.592395833337</v>
      </c>
      <c r="M844" t="b">
        <v>1</v>
      </c>
      <c r="N844">
        <v>39</v>
      </c>
      <c r="O844" t="b">
        <v>1</v>
      </c>
      <c r="P844" t="s">
        <v>8277</v>
      </c>
      <c r="Q844">
        <v>1.0431999999999999</v>
      </c>
      <c r="R844">
        <v>66.871794871794876</v>
      </c>
      <c r="S844" t="s">
        <v>8315</v>
      </c>
      <c r="T844" t="s">
        <v>8343</v>
      </c>
    </row>
    <row r="845" spans="1:20" x14ac:dyDescent="0.2">
      <c r="A845">
        <v>843</v>
      </c>
      <c r="B845" t="s">
        <v>844</v>
      </c>
      <c r="C845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v>42712.333333333328</v>
      </c>
      <c r="K845">
        <v>1479708680</v>
      </c>
      <c r="L845" s="10">
        <v>42695.257870370369</v>
      </c>
      <c r="M845" t="b">
        <v>0</v>
      </c>
      <c r="N845">
        <v>127</v>
      </c>
      <c r="O845" t="b">
        <v>1</v>
      </c>
      <c r="P845" t="s">
        <v>8277</v>
      </c>
      <c r="Q845">
        <v>2.6713333333333331</v>
      </c>
      <c r="R845">
        <v>63.102362204724407</v>
      </c>
      <c r="S845" t="s">
        <v>8315</v>
      </c>
      <c r="T845" t="s">
        <v>8343</v>
      </c>
    </row>
    <row r="846" spans="1:20" x14ac:dyDescent="0.2">
      <c r="A846">
        <v>844</v>
      </c>
      <c r="B846" t="s">
        <v>845</v>
      </c>
      <c r="C846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v>41944.207638888889</v>
      </c>
      <c r="K846">
        <v>1411489552</v>
      </c>
      <c r="L846" s="10">
        <v>41905.684629629628</v>
      </c>
      <c r="M846" t="b">
        <v>1</v>
      </c>
      <c r="N846">
        <v>159</v>
      </c>
      <c r="O846" t="b">
        <v>1</v>
      </c>
      <c r="P846" t="s">
        <v>8277</v>
      </c>
      <c r="Q846">
        <v>1.9413333333333334</v>
      </c>
      <c r="R846">
        <v>36.628930817610062</v>
      </c>
      <c r="S846" t="s">
        <v>8315</v>
      </c>
      <c r="T846" t="s">
        <v>8343</v>
      </c>
    </row>
    <row r="847" spans="1:20" x14ac:dyDescent="0.2">
      <c r="A847">
        <v>845</v>
      </c>
      <c r="B847" t="s">
        <v>846</v>
      </c>
      <c r="C847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v>42618.165972222225</v>
      </c>
      <c r="K847">
        <v>1469595396</v>
      </c>
      <c r="L847" s="10">
        <v>42578.205972222218</v>
      </c>
      <c r="M847" t="b">
        <v>0</v>
      </c>
      <c r="N847">
        <v>177</v>
      </c>
      <c r="O847" t="b">
        <v>1</v>
      </c>
      <c r="P847" t="s">
        <v>8277</v>
      </c>
      <c r="Q847">
        <v>1.203802</v>
      </c>
      <c r="R847">
        <v>34.005706214689269</v>
      </c>
      <c r="S847" t="s">
        <v>8315</v>
      </c>
      <c r="T847" t="s">
        <v>8343</v>
      </c>
    </row>
    <row r="848" spans="1:20" x14ac:dyDescent="0.2">
      <c r="A848">
        <v>846</v>
      </c>
      <c r="B848" t="s">
        <v>847</v>
      </c>
      <c r="C848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v>41708.583333333336</v>
      </c>
      <c r="K848">
        <v>1393233855</v>
      </c>
      <c r="L848" s="10">
        <v>41694.391840277778</v>
      </c>
      <c r="M848" t="b">
        <v>0</v>
      </c>
      <c r="N848">
        <v>47</v>
      </c>
      <c r="O848" t="b">
        <v>1</v>
      </c>
      <c r="P848" t="s">
        <v>8277</v>
      </c>
      <c r="Q848">
        <v>1.2200090909090908</v>
      </c>
      <c r="R848">
        <v>28.553404255319148</v>
      </c>
      <c r="S848" t="s">
        <v>8315</v>
      </c>
      <c r="T848" t="s">
        <v>8343</v>
      </c>
    </row>
    <row r="849" spans="1:20" x14ac:dyDescent="0.2">
      <c r="A849">
        <v>847</v>
      </c>
      <c r="B849" t="s">
        <v>848</v>
      </c>
      <c r="C849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v>42195.79833333334</v>
      </c>
      <c r="K849">
        <v>1433963376</v>
      </c>
      <c r="L849" s="10">
        <v>42165.79833333334</v>
      </c>
      <c r="M849" t="b">
        <v>0</v>
      </c>
      <c r="N849">
        <v>1</v>
      </c>
      <c r="O849" t="b">
        <v>1</v>
      </c>
      <c r="P849" t="s">
        <v>8277</v>
      </c>
      <c r="Q849">
        <v>1</v>
      </c>
      <c r="R849">
        <v>10</v>
      </c>
      <c r="S849" t="s">
        <v>8315</v>
      </c>
      <c r="T849" t="s">
        <v>8343</v>
      </c>
    </row>
    <row r="850" spans="1:20" x14ac:dyDescent="0.2">
      <c r="A850">
        <v>848</v>
      </c>
      <c r="B850" t="s">
        <v>849</v>
      </c>
      <c r="C850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v>42108.792048611111</v>
      </c>
      <c r="K850">
        <v>1426446033</v>
      </c>
      <c r="L850" s="10">
        <v>42078.792048611111</v>
      </c>
      <c r="M850" t="b">
        <v>0</v>
      </c>
      <c r="N850">
        <v>16</v>
      </c>
      <c r="O850" t="b">
        <v>1</v>
      </c>
      <c r="P850" t="s">
        <v>8277</v>
      </c>
      <c r="Q850">
        <v>1</v>
      </c>
      <c r="R850">
        <v>18.75</v>
      </c>
      <c r="S850" t="s">
        <v>8315</v>
      </c>
      <c r="T850" t="s">
        <v>8343</v>
      </c>
    </row>
    <row r="851" spans="1:20" x14ac:dyDescent="0.2">
      <c r="A851">
        <v>849</v>
      </c>
      <c r="B851" t="s">
        <v>850</v>
      </c>
      <c r="C85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v>42079.107222222221</v>
      </c>
      <c r="K851">
        <v>1424057664</v>
      </c>
      <c r="L851" s="10">
        <v>42051.148888888885</v>
      </c>
      <c r="M851" t="b">
        <v>0</v>
      </c>
      <c r="N851">
        <v>115</v>
      </c>
      <c r="O851" t="b">
        <v>1</v>
      </c>
      <c r="P851" t="s">
        <v>8277</v>
      </c>
      <c r="Q851">
        <v>1.1990000000000001</v>
      </c>
      <c r="R851">
        <v>41.704347826086959</v>
      </c>
      <c r="S851" t="s">
        <v>8315</v>
      </c>
      <c r="T851" t="s">
        <v>8343</v>
      </c>
    </row>
    <row r="852" spans="1:20" x14ac:dyDescent="0.2">
      <c r="A852">
        <v>850</v>
      </c>
      <c r="B852" t="s">
        <v>851</v>
      </c>
      <c r="C85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v>42485.207638888889</v>
      </c>
      <c r="K852">
        <v>1458762717</v>
      </c>
      <c r="L852" s="10">
        <v>42452.827743055561</v>
      </c>
      <c r="M852" t="b">
        <v>0</v>
      </c>
      <c r="N852">
        <v>133</v>
      </c>
      <c r="O852" t="b">
        <v>1</v>
      </c>
      <c r="P852" t="s">
        <v>8277</v>
      </c>
      <c r="Q852">
        <v>1.55175</v>
      </c>
      <c r="R852">
        <v>46.669172932330824</v>
      </c>
      <c r="S852" t="s">
        <v>8315</v>
      </c>
      <c r="T852" t="s">
        <v>8343</v>
      </c>
    </row>
    <row r="853" spans="1:20" x14ac:dyDescent="0.2">
      <c r="A853">
        <v>851</v>
      </c>
      <c r="B853" t="s">
        <v>852</v>
      </c>
      <c r="C85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v>42582.822916666672</v>
      </c>
      <c r="K853">
        <v>1464815253</v>
      </c>
      <c r="L853" s="10">
        <v>42522.880243055552</v>
      </c>
      <c r="M853" t="b">
        <v>0</v>
      </c>
      <c r="N853">
        <v>70</v>
      </c>
      <c r="O853" t="b">
        <v>1</v>
      </c>
      <c r="P853" t="s">
        <v>8277</v>
      </c>
      <c r="Q853">
        <v>1.3045</v>
      </c>
      <c r="R853">
        <v>37.271428571428572</v>
      </c>
      <c r="S853" t="s">
        <v>8315</v>
      </c>
      <c r="T853" t="s">
        <v>8343</v>
      </c>
    </row>
    <row r="854" spans="1:20" x14ac:dyDescent="0.2">
      <c r="A854">
        <v>852</v>
      </c>
      <c r="B854" t="s">
        <v>853</v>
      </c>
      <c r="C854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v>42667.875</v>
      </c>
      <c r="K854">
        <v>1476386395</v>
      </c>
      <c r="L854" s="10">
        <v>42656.805497685185</v>
      </c>
      <c r="M854" t="b">
        <v>0</v>
      </c>
      <c r="N854">
        <v>62</v>
      </c>
      <c r="O854" t="b">
        <v>1</v>
      </c>
      <c r="P854" t="s">
        <v>8277</v>
      </c>
      <c r="Q854">
        <v>1.0497142857142858</v>
      </c>
      <c r="R854">
        <v>59.258064516129032</v>
      </c>
      <c r="S854" t="s">
        <v>8315</v>
      </c>
      <c r="T854" t="s">
        <v>8343</v>
      </c>
    </row>
    <row r="855" spans="1:20" x14ac:dyDescent="0.2">
      <c r="A855">
        <v>853</v>
      </c>
      <c r="B855" t="s">
        <v>854</v>
      </c>
      <c r="C855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v>42051.832280092596</v>
      </c>
      <c r="K855">
        <v>1421524709</v>
      </c>
      <c r="L855" s="10">
        <v>42021.832280092596</v>
      </c>
      <c r="M855" t="b">
        <v>0</v>
      </c>
      <c r="N855">
        <v>10</v>
      </c>
      <c r="O855" t="b">
        <v>1</v>
      </c>
      <c r="P855" t="s">
        <v>8277</v>
      </c>
      <c r="Q855">
        <v>1</v>
      </c>
      <c r="R855">
        <v>30</v>
      </c>
      <c r="S855" t="s">
        <v>8315</v>
      </c>
      <c r="T855" t="s">
        <v>8343</v>
      </c>
    </row>
    <row r="856" spans="1:20" x14ac:dyDescent="0.2">
      <c r="A856">
        <v>854</v>
      </c>
      <c r="B856" t="s">
        <v>855</v>
      </c>
      <c r="C856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v>42732.212337962963</v>
      </c>
      <c r="K856">
        <v>1480309546</v>
      </c>
      <c r="L856" s="10">
        <v>42702.212337962963</v>
      </c>
      <c r="M856" t="b">
        <v>0</v>
      </c>
      <c r="N856">
        <v>499</v>
      </c>
      <c r="O856" t="b">
        <v>1</v>
      </c>
      <c r="P856" t="s">
        <v>8277</v>
      </c>
      <c r="Q856">
        <v>1.1822050359712231</v>
      </c>
      <c r="R856">
        <v>65.8623246492986</v>
      </c>
      <c r="S856" t="s">
        <v>8315</v>
      </c>
      <c r="T856" t="s">
        <v>8343</v>
      </c>
    </row>
    <row r="857" spans="1:20" x14ac:dyDescent="0.2">
      <c r="A857">
        <v>855</v>
      </c>
      <c r="B857" t="s">
        <v>856</v>
      </c>
      <c r="C857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v>42575.125196759262</v>
      </c>
      <c r="K857">
        <v>1466737217</v>
      </c>
      <c r="L857" s="10">
        <v>42545.125196759262</v>
      </c>
      <c r="M857" t="b">
        <v>0</v>
      </c>
      <c r="N857">
        <v>47</v>
      </c>
      <c r="O857" t="b">
        <v>1</v>
      </c>
      <c r="P857" t="s">
        <v>8277</v>
      </c>
      <c r="Q857">
        <v>1.0344827586206897</v>
      </c>
      <c r="R857">
        <v>31.914893617021278</v>
      </c>
      <c r="S857" t="s">
        <v>8315</v>
      </c>
      <c r="T857" t="s">
        <v>8343</v>
      </c>
    </row>
    <row r="858" spans="1:20" x14ac:dyDescent="0.2">
      <c r="A858">
        <v>856</v>
      </c>
      <c r="B858" t="s">
        <v>857</v>
      </c>
      <c r="C858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v>42668.791666666672</v>
      </c>
      <c r="K858">
        <v>1472282956</v>
      </c>
      <c r="L858" s="10">
        <v>42609.311990740738</v>
      </c>
      <c r="M858" t="b">
        <v>0</v>
      </c>
      <c r="N858">
        <v>28</v>
      </c>
      <c r="O858" t="b">
        <v>1</v>
      </c>
      <c r="P858" t="s">
        <v>8277</v>
      </c>
      <c r="Q858">
        <v>2.1800000000000002</v>
      </c>
      <c r="R858">
        <v>19.464285714285715</v>
      </c>
      <c r="S858" t="s">
        <v>8315</v>
      </c>
      <c r="T858" t="s">
        <v>8343</v>
      </c>
    </row>
    <row r="859" spans="1:20" x14ac:dyDescent="0.2">
      <c r="A859">
        <v>857</v>
      </c>
      <c r="B859" t="s">
        <v>858</v>
      </c>
      <c r="C859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v>42333.623043981483</v>
      </c>
      <c r="K859">
        <v>1444831031</v>
      </c>
      <c r="L859" s="10">
        <v>42291.581377314811</v>
      </c>
      <c r="M859" t="b">
        <v>0</v>
      </c>
      <c r="N859">
        <v>24</v>
      </c>
      <c r="O859" t="b">
        <v>1</v>
      </c>
      <c r="P859" t="s">
        <v>8277</v>
      </c>
      <c r="Q859">
        <v>1</v>
      </c>
      <c r="R859">
        <v>50</v>
      </c>
      <c r="S859" t="s">
        <v>8315</v>
      </c>
      <c r="T859" t="s">
        <v>8343</v>
      </c>
    </row>
    <row r="860" spans="1:20" x14ac:dyDescent="0.2">
      <c r="A860">
        <v>858</v>
      </c>
      <c r="B860" t="s">
        <v>859</v>
      </c>
      <c r="C860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v>42109.957638888889</v>
      </c>
      <c r="K860">
        <v>1426528418</v>
      </c>
      <c r="L860" s="10">
        <v>42079.745578703703</v>
      </c>
      <c r="M860" t="b">
        <v>0</v>
      </c>
      <c r="N860">
        <v>76</v>
      </c>
      <c r="O860" t="b">
        <v>1</v>
      </c>
      <c r="P860" t="s">
        <v>8277</v>
      </c>
      <c r="Q860">
        <v>1.4400583333333332</v>
      </c>
      <c r="R860">
        <v>22.737763157894737</v>
      </c>
      <c r="S860" t="s">
        <v>8315</v>
      </c>
      <c r="T860" t="s">
        <v>8343</v>
      </c>
    </row>
    <row r="861" spans="1:20" x14ac:dyDescent="0.2">
      <c r="A861">
        <v>859</v>
      </c>
      <c r="B861" t="s">
        <v>860</v>
      </c>
      <c r="C86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v>42159</v>
      </c>
      <c r="K861">
        <v>1430768468</v>
      </c>
      <c r="L861" s="10">
        <v>42128.820231481484</v>
      </c>
      <c r="M861" t="b">
        <v>0</v>
      </c>
      <c r="N861">
        <v>98</v>
      </c>
      <c r="O861" t="b">
        <v>1</v>
      </c>
      <c r="P861" t="s">
        <v>8277</v>
      </c>
      <c r="Q861">
        <v>1.0467500000000001</v>
      </c>
      <c r="R861">
        <v>42.724489795918366</v>
      </c>
      <c r="S861" t="s">
        <v>8315</v>
      </c>
      <c r="T861" t="s">
        <v>8343</v>
      </c>
    </row>
    <row r="862" spans="1:20" x14ac:dyDescent="0.2">
      <c r="A862">
        <v>860</v>
      </c>
      <c r="B862" t="s">
        <v>861</v>
      </c>
      <c r="C86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v>41600.524456018517</v>
      </c>
      <c r="K862">
        <v>1382528113</v>
      </c>
      <c r="L862" s="10">
        <v>41570.482789351852</v>
      </c>
      <c r="M862" t="b">
        <v>0</v>
      </c>
      <c r="N862">
        <v>48</v>
      </c>
      <c r="O862" t="b">
        <v>0</v>
      </c>
      <c r="P862" t="s">
        <v>8278</v>
      </c>
      <c r="Q862">
        <v>0.18142857142857144</v>
      </c>
      <c r="R862">
        <v>52.916666666666664</v>
      </c>
      <c r="S862" t="s">
        <v>8315</v>
      </c>
      <c r="T862" t="s">
        <v>8341</v>
      </c>
    </row>
    <row r="863" spans="1:20" x14ac:dyDescent="0.2">
      <c r="A863">
        <v>861</v>
      </c>
      <c r="B863" t="s">
        <v>862</v>
      </c>
      <c r="C86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v>42629.965324074074</v>
      </c>
      <c r="K863">
        <v>1471475404</v>
      </c>
      <c r="L863" s="10">
        <v>42599.965324074074</v>
      </c>
      <c r="M863" t="b">
        <v>0</v>
      </c>
      <c r="N863">
        <v>2</v>
      </c>
      <c r="O863" t="b">
        <v>0</v>
      </c>
      <c r="P863" t="s">
        <v>8278</v>
      </c>
      <c r="Q863">
        <v>2.2444444444444444E-2</v>
      </c>
      <c r="R863">
        <v>50.5</v>
      </c>
      <c r="S863" t="s">
        <v>8315</v>
      </c>
      <c r="T863" t="s">
        <v>8341</v>
      </c>
    </row>
    <row r="864" spans="1:20" x14ac:dyDescent="0.2">
      <c r="A864">
        <v>862</v>
      </c>
      <c r="B864" t="s">
        <v>863</v>
      </c>
      <c r="C864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v>41589.596620370372</v>
      </c>
      <c r="K864">
        <v>1381583948</v>
      </c>
      <c r="L864" s="10">
        <v>41559.5549537037</v>
      </c>
      <c r="M864" t="b">
        <v>0</v>
      </c>
      <c r="N864">
        <v>4</v>
      </c>
      <c r="O864" t="b">
        <v>0</v>
      </c>
      <c r="P864" t="s">
        <v>8278</v>
      </c>
      <c r="Q864">
        <v>3.3999999999999998E-3</v>
      </c>
      <c r="R864">
        <v>42.5</v>
      </c>
      <c r="S864" t="s">
        <v>8315</v>
      </c>
      <c r="T864" t="s">
        <v>8341</v>
      </c>
    </row>
    <row r="865" spans="1:20" x14ac:dyDescent="0.2">
      <c r="A865">
        <v>863</v>
      </c>
      <c r="B865" t="s">
        <v>864</v>
      </c>
      <c r="C865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v>40951.117662037039</v>
      </c>
      <c r="K865">
        <v>1326422966</v>
      </c>
      <c r="L865" s="10">
        <v>40921.117662037039</v>
      </c>
      <c r="M865" t="b">
        <v>0</v>
      </c>
      <c r="N865">
        <v>5</v>
      </c>
      <c r="O865" t="b">
        <v>0</v>
      </c>
      <c r="P865" t="s">
        <v>8278</v>
      </c>
      <c r="Q865">
        <v>4.4999999999999998E-2</v>
      </c>
      <c r="R865">
        <v>18</v>
      </c>
      <c r="S865" t="s">
        <v>8315</v>
      </c>
      <c r="T865" t="s">
        <v>8341</v>
      </c>
    </row>
    <row r="866" spans="1:20" x14ac:dyDescent="0.2">
      <c r="A866">
        <v>864</v>
      </c>
      <c r="B866" t="s">
        <v>865</v>
      </c>
      <c r="C866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v>41563.415972222225</v>
      </c>
      <c r="K866">
        <v>1379990038</v>
      </c>
      <c r="L866" s="10">
        <v>41541.106921296298</v>
      </c>
      <c r="M866" t="b">
        <v>0</v>
      </c>
      <c r="N866">
        <v>79</v>
      </c>
      <c r="O866" t="b">
        <v>0</v>
      </c>
      <c r="P866" t="s">
        <v>8278</v>
      </c>
      <c r="Q866">
        <v>0.41538461538461541</v>
      </c>
      <c r="R866">
        <v>34.177215189873415</v>
      </c>
      <c r="S866" t="s">
        <v>8315</v>
      </c>
      <c r="T866" t="s">
        <v>8341</v>
      </c>
    </row>
    <row r="867" spans="1:20" x14ac:dyDescent="0.2">
      <c r="A867">
        <v>865</v>
      </c>
      <c r="B867" t="s">
        <v>866</v>
      </c>
      <c r="C867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v>41290.77311342593</v>
      </c>
      <c r="K867">
        <v>1353177197</v>
      </c>
      <c r="L867" s="10">
        <v>41230.77311342593</v>
      </c>
      <c r="M867" t="b">
        <v>0</v>
      </c>
      <c r="N867">
        <v>2</v>
      </c>
      <c r="O867" t="b">
        <v>0</v>
      </c>
      <c r="P867" t="s">
        <v>8278</v>
      </c>
      <c r="Q867">
        <v>2.0454545454545454E-2</v>
      </c>
      <c r="R867">
        <v>22.5</v>
      </c>
      <c r="S867" t="s">
        <v>8315</v>
      </c>
      <c r="T867" t="s">
        <v>8341</v>
      </c>
    </row>
    <row r="868" spans="1:20" x14ac:dyDescent="0.2">
      <c r="A868">
        <v>866</v>
      </c>
      <c r="B868" t="s">
        <v>867</v>
      </c>
      <c r="C868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v>42063.631944444445</v>
      </c>
      <c r="K868">
        <v>1421853518</v>
      </c>
      <c r="L868" s="10">
        <v>42025.637939814813</v>
      </c>
      <c r="M868" t="b">
        <v>0</v>
      </c>
      <c r="N868">
        <v>11</v>
      </c>
      <c r="O868" t="b">
        <v>0</v>
      </c>
      <c r="P868" t="s">
        <v>8278</v>
      </c>
      <c r="Q868">
        <v>0.18285714285714286</v>
      </c>
      <c r="R868">
        <v>58.18181818181818</v>
      </c>
      <c r="S868" t="s">
        <v>8315</v>
      </c>
      <c r="T868" t="s">
        <v>8341</v>
      </c>
    </row>
    <row r="869" spans="1:20" x14ac:dyDescent="0.2">
      <c r="A869">
        <v>867</v>
      </c>
      <c r="B869" t="s">
        <v>868</v>
      </c>
      <c r="C869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v>40148.207638888889</v>
      </c>
      <c r="K869">
        <v>1254450706</v>
      </c>
      <c r="L869" s="10">
        <v>40088.105393518519</v>
      </c>
      <c r="M869" t="b">
        <v>0</v>
      </c>
      <c r="N869">
        <v>11</v>
      </c>
      <c r="O869" t="b">
        <v>0</v>
      </c>
      <c r="P869" t="s">
        <v>8278</v>
      </c>
      <c r="Q869">
        <v>0.2402</v>
      </c>
      <c r="R869">
        <v>109.18181818181819</v>
      </c>
      <c r="S869" t="s">
        <v>8315</v>
      </c>
      <c r="T869" t="s">
        <v>8341</v>
      </c>
    </row>
    <row r="870" spans="1:20" x14ac:dyDescent="0.2">
      <c r="A870">
        <v>868</v>
      </c>
      <c r="B870" t="s">
        <v>869</v>
      </c>
      <c r="C870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v>41646.027754629627</v>
      </c>
      <c r="K870">
        <v>1386463198</v>
      </c>
      <c r="L870" s="10">
        <v>41616.027754629627</v>
      </c>
      <c r="M870" t="b">
        <v>0</v>
      </c>
      <c r="N870">
        <v>1</v>
      </c>
      <c r="O870" t="b">
        <v>0</v>
      </c>
      <c r="P870" t="s">
        <v>8278</v>
      </c>
      <c r="Q870">
        <v>1.1111111111111111E-3</v>
      </c>
      <c r="R870">
        <v>50</v>
      </c>
      <c r="S870" t="s">
        <v>8315</v>
      </c>
      <c r="T870" t="s">
        <v>8341</v>
      </c>
    </row>
    <row r="871" spans="1:20" x14ac:dyDescent="0.2">
      <c r="A871">
        <v>869</v>
      </c>
      <c r="B871" t="s">
        <v>870</v>
      </c>
      <c r="C87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v>41372.803900462961</v>
      </c>
      <c r="K871">
        <v>1362860257</v>
      </c>
      <c r="L871" s="10">
        <v>41342.845567129632</v>
      </c>
      <c r="M871" t="b">
        <v>0</v>
      </c>
      <c r="N871">
        <v>3</v>
      </c>
      <c r="O871" t="b">
        <v>0</v>
      </c>
      <c r="P871" t="s">
        <v>8278</v>
      </c>
      <c r="Q871">
        <v>0.11818181818181818</v>
      </c>
      <c r="R871">
        <v>346.66666666666669</v>
      </c>
      <c r="S871" t="s">
        <v>8315</v>
      </c>
      <c r="T871" t="s">
        <v>8341</v>
      </c>
    </row>
    <row r="872" spans="1:20" x14ac:dyDescent="0.2">
      <c r="A872">
        <v>870</v>
      </c>
      <c r="B872" t="s">
        <v>871</v>
      </c>
      <c r="C87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v>41518.022256944445</v>
      </c>
      <c r="K872">
        <v>1375403523</v>
      </c>
      <c r="L872" s="10">
        <v>41488.022256944445</v>
      </c>
      <c r="M872" t="b">
        <v>0</v>
      </c>
      <c r="N872">
        <v>5</v>
      </c>
      <c r="O872" t="b">
        <v>0</v>
      </c>
      <c r="P872" t="s">
        <v>8278</v>
      </c>
      <c r="Q872">
        <v>3.0999999999999999E-3</v>
      </c>
      <c r="R872">
        <v>12.4</v>
      </c>
      <c r="S872" t="s">
        <v>8315</v>
      </c>
      <c r="T872" t="s">
        <v>8341</v>
      </c>
    </row>
    <row r="873" spans="1:20" x14ac:dyDescent="0.2">
      <c r="A873">
        <v>871</v>
      </c>
      <c r="B873" t="s">
        <v>872</v>
      </c>
      <c r="C87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v>41607.602951388886</v>
      </c>
      <c r="K873">
        <v>1383139695</v>
      </c>
      <c r="L873" s="10">
        <v>41577.561284722222</v>
      </c>
      <c r="M873" t="b">
        <v>0</v>
      </c>
      <c r="N873">
        <v>12</v>
      </c>
      <c r="O873" t="b">
        <v>0</v>
      </c>
      <c r="P873" t="s">
        <v>8278</v>
      </c>
      <c r="Q873">
        <v>5.4166666666666669E-2</v>
      </c>
      <c r="R873">
        <v>27.083333333333332</v>
      </c>
      <c r="S873" t="s">
        <v>8315</v>
      </c>
      <c r="T873" t="s">
        <v>8341</v>
      </c>
    </row>
    <row r="874" spans="1:20" x14ac:dyDescent="0.2">
      <c r="A874">
        <v>872</v>
      </c>
      <c r="B874" t="s">
        <v>873</v>
      </c>
      <c r="C874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v>40612.825543981482</v>
      </c>
      <c r="K874">
        <v>1295898527</v>
      </c>
      <c r="L874" s="10">
        <v>40567.825543981482</v>
      </c>
      <c r="M874" t="b">
        <v>0</v>
      </c>
      <c r="N874">
        <v>2</v>
      </c>
      <c r="O874" t="b">
        <v>0</v>
      </c>
      <c r="P874" t="s">
        <v>8278</v>
      </c>
      <c r="Q874">
        <v>8.1250000000000003E-3</v>
      </c>
      <c r="R874">
        <v>32.5</v>
      </c>
      <c r="S874" t="s">
        <v>8315</v>
      </c>
      <c r="T874" t="s">
        <v>8341</v>
      </c>
    </row>
    <row r="875" spans="1:20" x14ac:dyDescent="0.2">
      <c r="A875">
        <v>873</v>
      </c>
      <c r="B875" t="s">
        <v>874</v>
      </c>
      <c r="C875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v>41224.208796296298</v>
      </c>
      <c r="K875">
        <v>1349150440</v>
      </c>
      <c r="L875" s="10">
        <v>41184.167129629634</v>
      </c>
      <c r="M875" t="b">
        <v>0</v>
      </c>
      <c r="N875">
        <v>5</v>
      </c>
      <c r="O875" t="b">
        <v>0</v>
      </c>
      <c r="P875" t="s">
        <v>8278</v>
      </c>
      <c r="Q875">
        <v>1.2857142857142857E-2</v>
      </c>
      <c r="R875">
        <v>9</v>
      </c>
      <c r="S875" t="s">
        <v>8315</v>
      </c>
      <c r="T875" t="s">
        <v>8341</v>
      </c>
    </row>
    <row r="876" spans="1:20" x14ac:dyDescent="0.2">
      <c r="A876">
        <v>874</v>
      </c>
      <c r="B876" t="s">
        <v>875</v>
      </c>
      <c r="C876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v>41398.583726851852</v>
      </c>
      <c r="K876">
        <v>1365084034</v>
      </c>
      <c r="L876" s="10">
        <v>41368.583726851852</v>
      </c>
      <c r="M876" t="b">
        <v>0</v>
      </c>
      <c r="N876">
        <v>21</v>
      </c>
      <c r="O876" t="b">
        <v>0</v>
      </c>
      <c r="P876" t="s">
        <v>8278</v>
      </c>
      <c r="Q876">
        <v>0.24333333333333335</v>
      </c>
      <c r="R876">
        <v>34.761904761904759</v>
      </c>
      <c r="S876" t="s">
        <v>8315</v>
      </c>
      <c r="T876" t="s">
        <v>8341</v>
      </c>
    </row>
    <row r="877" spans="1:20" x14ac:dyDescent="0.2">
      <c r="A877">
        <v>875</v>
      </c>
      <c r="B877" t="s">
        <v>876</v>
      </c>
      <c r="C877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v>42268.723738425921</v>
      </c>
      <c r="K877">
        <v>1441128131</v>
      </c>
      <c r="L877" s="10">
        <v>42248.723738425921</v>
      </c>
      <c r="M877" t="b">
        <v>0</v>
      </c>
      <c r="N877">
        <v>0</v>
      </c>
      <c r="O877" t="b">
        <v>0</v>
      </c>
      <c r="P877" t="s">
        <v>8278</v>
      </c>
      <c r="Q877">
        <v>0</v>
      </c>
      <c r="R877" t="e">
        <v>#DIV/0!</v>
      </c>
      <c r="S877" t="s">
        <v>8315</v>
      </c>
      <c r="T877" t="s">
        <v>8341</v>
      </c>
    </row>
    <row r="878" spans="1:20" x14ac:dyDescent="0.2">
      <c r="A878">
        <v>876</v>
      </c>
      <c r="B878" t="s">
        <v>877</v>
      </c>
      <c r="C878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v>41309.496840277774</v>
      </c>
      <c r="K878">
        <v>1357127727</v>
      </c>
      <c r="L878" s="10">
        <v>41276.496840277774</v>
      </c>
      <c r="M878" t="b">
        <v>0</v>
      </c>
      <c r="N878">
        <v>45</v>
      </c>
      <c r="O878" t="b">
        <v>0</v>
      </c>
      <c r="P878" t="s">
        <v>8278</v>
      </c>
      <c r="Q878">
        <v>0.40799492385786801</v>
      </c>
      <c r="R878">
        <v>28.577777777777779</v>
      </c>
      <c r="S878" t="s">
        <v>8315</v>
      </c>
      <c r="T878" t="s">
        <v>8341</v>
      </c>
    </row>
    <row r="879" spans="1:20" x14ac:dyDescent="0.2">
      <c r="A879">
        <v>877</v>
      </c>
      <c r="B879" t="s">
        <v>878</v>
      </c>
      <c r="C879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v>41627.788888888892</v>
      </c>
      <c r="K879">
        <v>1384887360</v>
      </c>
      <c r="L879" s="10">
        <v>41597.788888888892</v>
      </c>
      <c r="M879" t="b">
        <v>0</v>
      </c>
      <c r="N879">
        <v>29</v>
      </c>
      <c r="O879" t="b">
        <v>0</v>
      </c>
      <c r="P879" t="s">
        <v>8278</v>
      </c>
      <c r="Q879">
        <v>0.67549999999999999</v>
      </c>
      <c r="R879">
        <v>46.586206896551722</v>
      </c>
      <c r="S879" t="s">
        <v>8315</v>
      </c>
      <c r="T879" t="s">
        <v>8341</v>
      </c>
    </row>
    <row r="880" spans="1:20" x14ac:dyDescent="0.2">
      <c r="A880">
        <v>878</v>
      </c>
      <c r="B880" t="s">
        <v>879</v>
      </c>
      <c r="C880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v>40535.232916666668</v>
      </c>
      <c r="K880">
        <v>1290490524</v>
      </c>
      <c r="L880" s="10">
        <v>40505.232916666668</v>
      </c>
      <c r="M880" t="b">
        <v>0</v>
      </c>
      <c r="N880">
        <v>2</v>
      </c>
      <c r="O880" t="b">
        <v>0</v>
      </c>
      <c r="P880" t="s">
        <v>8278</v>
      </c>
      <c r="Q880">
        <v>1.2999999999999999E-2</v>
      </c>
      <c r="R880">
        <v>32.5</v>
      </c>
      <c r="S880" t="s">
        <v>8315</v>
      </c>
      <c r="T880" t="s">
        <v>8341</v>
      </c>
    </row>
    <row r="881" spans="1:20" x14ac:dyDescent="0.2">
      <c r="A881">
        <v>879</v>
      </c>
      <c r="B881" t="s">
        <v>880</v>
      </c>
      <c r="C88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v>41058.829918981479</v>
      </c>
      <c r="K881">
        <v>1336506905</v>
      </c>
      <c r="L881" s="10">
        <v>41037.829918981479</v>
      </c>
      <c r="M881" t="b">
        <v>0</v>
      </c>
      <c r="N881">
        <v>30</v>
      </c>
      <c r="O881" t="b">
        <v>0</v>
      </c>
      <c r="P881" t="s">
        <v>8278</v>
      </c>
      <c r="Q881">
        <v>0.30666666666666664</v>
      </c>
      <c r="R881">
        <v>21.466666666666665</v>
      </c>
      <c r="S881" t="s">
        <v>8315</v>
      </c>
      <c r="T881" t="s">
        <v>8341</v>
      </c>
    </row>
    <row r="882" spans="1:20" x14ac:dyDescent="0.2">
      <c r="A882">
        <v>880</v>
      </c>
      <c r="B882" t="s">
        <v>881</v>
      </c>
      <c r="C88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v>41212.32104166667</v>
      </c>
      <c r="K882">
        <v>1348731738</v>
      </c>
      <c r="L882" s="10">
        <v>41179.32104166667</v>
      </c>
      <c r="M882" t="b">
        <v>0</v>
      </c>
      <c r="N882">
        <v>8</v>
      </c>
      <c r="O882" t="b">
        <v>0</v>
      </c>
      <c r="P882" t="s">
        <v>8279</v>
      </c>
      <c r="Q882">
        <v>2.9894179894179893E-2</v>
      </c>
      <c r="R882">
        <v>14.125</v>
      </c>
      <c r="S882" t="s">
        <v>8315</v>
      </c>
      <c r="T882" t="s">
        <v>8340</v>
      </c>
    </row>
    <row r="883" spans="1:20" x14ac:dyDescent="0.2">
      <c r="A883">
        <v>881</v>
      </c>
      <c r="B883" t="s">
        <v>882</v>
      </c>
      <c r="C88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v>40922.25099537037</v>
      </c>
      <c r="K883">
        <v>1322632886</v>
      </c>
      <c r="L883" s="10">
        <v>40877.25099537037</v>
      </c>
      <c r="M883" t="b">
        <v>0</v>
      </c>
      <c r="N883">
        <v>1</v>
      </c>
      <c r="O883" t="b">
        <v>0</v>
      </c>
      <c r="P883" t="s">
        <v>8279</v>
      </c>
      <c r="Q883">
        <v>8.0000000000000002E-3</v>
      </c>
      <c r="R883">
        <v>30</v>
      </c>
      <c r="S883" t="s">
        <v>8315</v>
      </c>
      <c r="T883" t="s">
        <v>8340</v>
      </c>
    </row>
    <row r="884" spans="1:20" x14ac:dyDescent="0.2">
      <c r="A884">
        <v>882</v>
      </c>
      <c r="B884" t="s">
        <v>883</v>
      </c>
      <c r="C884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v>40792.860532407409</v>
      </c>
      <c r="K884">
        <v>1312490350</v>
      </c>
      <c r="L884" s="10">
        <v>40759.860532407409</v>
      </c>
      <c r="M884" t="b">
        <v>0</v>
      </c>
      <c r="N884">
        <v>14</v>
      </c>
      <c r="O884" t="b">
        <v>0</v>
      </c>
      <c r="P884" t="s">
        <v>8279</v>
      </c>
      <c r="Q884">
        <v>0.20133333333333334</v>
      </c>
      <c r="R884">
        <v>21.571428571428573</v>
      </c>
      <c r="S884" t="s">
        <v>8315</v>
      </c>
      <c r="T884" t="s">
        <v>8340</v>
      </c>
    </row>
    <row r="885" spans="1:20" x14ac:dyDescent="0.2">
      <c r="A885">
        <v>883</v>
      </c>
      <c r="B885" t="s">
        <v>884</v>
      </c>
      <c r="C885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v>42431.935590277775</v>
      </c>
      <c r="K885">
        <v>1451773635</v>
      </c>
      <c r="L885" s="10">
        <v>42371.935590277775</v>
      </c>
      <c r="M885" t="b">
        <v>0</v>
      </c>
      <c r="N885">
        <v>24</v>
      </c>
      <c r="O885" t="b">
        <v>0</v>
      </c>
      <c r="P885" t="s">
        <v>8279</v>
      </c>
      <c r="Q885">
        <v>0.4002</v>
      </c>
      <c r="R885">
        <v>83.375</v>
      </c>
      <c r="S885" t="s">
        <v>8315</v>
      </c>
      <c r="T885" t="s">
        <v>8340</v>
      </c>
    </row>
    <row r="886" spans="1:20" x14ac:dyDescent="0.2">
      <c r="A886">
        <v>884</v>
      </c>
      <c r="B886" t="s">
        <v>885</v>
      </c>
      <c r="C886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v>41041.104861111111</v>
      </c>
      <c r="K886">
        <v>1331666146</v>
      </c>
      <c r="L886" s="10">
        <v>40981.802615740737</v>
      </c>
      <c r="M886" t="b">
        <v>0</v>
      </c>
      <c r="N886">
        <v>2</v>
      </c>
      <c r="O886" t="b">
        <v>0</v>
      </c>
      <c r="P886" t="s">
        <v>8279</v>
      </c>
      <c r="Q886">
        <v>0.01</v>
      </c>
      <c r="R886">
        <v>10</v>
      </c>
      <c r="S886" t="s">
        <v>8315</v>
      </c>
      <c r="T886" t="s">
        <v>8340</v>
      </c>
    </row>
    <row r="887" spans="1:20" x14ac:dyDescent="0.2">
      <c r="A887">
        <v>885</v>
      </c>
      <c r="B887" t="s">
        <v>886</v>
      </c>
      <c r="C887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v>42734.941099537042</v>
      </c>
      <c r="K887">
        <v>1481322911</v>
      </c>
      <c r="L887" s="10">
        <v>42713.941099537042</v>
      </c>
      <c r="M887" t="b">
        <v>0</v>
      </c>
      <c r="N887">
        <v>21</v>
      </c>
      <c r="O887" t="b">
        <v>0</v>
      </c>
      <c r="P887" t="s">
        <v>8279</v>
      </c>
      <c r="Q887">
        <v>0.75</v>
      </c>
      <c r="R887">
        <v>35.714285714285715</v>
      </c>
      <c r="S887" t="s">
        <v>8315</v>
      </c>
      <c r="T887" t="s">
        <v>8340</v>
      </c>
    </row>
    <row r="888" spans="1:20" x14ac:dyDescent="0.2">
      <c r="A888">
        <v>886</v>
      </c>
      <c r="B888" t="s">
        <v>887</v>
      </c>
      <c r="C888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v>42628.870520833334</v>
      </c>
      <c r="K888">
        <v>1471812813</v>
      </c>
      <c r="L888" s="10">
        <v>42603.870520833334</v>
      </c>
      <c r="M888" t="b">
        <v>0</v>
      </c>
      <c r="N888">
        <v>7</v>
      </c>
      <c r="O888" t="b">
        <v>0</v>
      </c>
      <c r="P888" t="s">
        <v>8279</v>
      </c>
      <c r="Q888">
        <v>0.41</v>
      </c>
      <c r="R888">
        <v>29.285714285714285</v>
      </c>
      <c r="S888" t="s">
        <v>8315</v>
      </c>
      <c r="T888" t="s">
        <v>8340</v>
      </c>
    </row>
    <row r="889" spans="1:20" x14ac:dyDescent="0.2">
      <c r="A889">
        <v>887</v>
      </c>
      <c r="B889" t="s">
        <v>888</v>
      </c>
      <c r="C889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v>41056.958969907406</v>
      </c>
      <c r="K889">
        <v>1335567655</v>
      </c>
      <c r="L889" s="10">
        <v>41026.958969907406</v>
      </c>
      <c r="M889" t="b">
        <v>0</v>
      </c>
      <c r="N889">
        <v>0</v>
      </c>
      <c r="O889" t="b">
        <v>0</v>
      </c>
      <c r="P889" t="s">
        <v>8279</v>
      </c>
      <c r="Q889">
        <v>0</v>
      </c>
      <c r="R889" t="e">
        <v>#DIV/0!</v>
      </c>
      <c r="S889" t="s">
        <v>8315</v>
      </c>
      <c r="T889" t="s">
        <v>8340</v>
      </c>
    </row>
    <row r="890" spans="1:20" x14ac:dyDescent="0.2">
      <c r="A890">
        <v>888</v>
      </c>
      <c r="B890" t="s">
        <v>889</v>
      </c>
      <c r="C890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v>40787.25</v>
      </c>
      <c r="K890">
        <v>1311789885</v>
      </c>
      <c r="L890" s="10">
        <v>40751.753298611111</v>
      </c>
      <c r="M890" t="b">
        <v>0</v>
      </c>
      <c r="N890">
        <v>4</v>
      </c>
      <c r="O890" t="b">
        <v>0</v>
      </c>
      <c r="P890" t="s">
        <v>8279</v>
      </c>
      <c r="Q890">
        <v>7.1999999999999995E-2</v>
      </c>
      <c r="R890">
        <v>18</v>
      </c>
      <c r="S890" t="s">
        <v>8315</v>
      </c>
      <c r="T890" t="s">
        <v>8340</v>
      </c>
    </row>
    <row r="891" spans="1:20" x14ac:dyDescent="0.2">
      <c r="A891">
        <v>889</v>
      </c>
      <c r="B891" t="s">
        <v>890</v>
      </c>
      <c r="C89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v>41917.784062500003</v>
      </c>
      <c r="K891">
        <v>1409942943</v>
      </c>
      <c r="L891" s="10">
        <v>41887.784062500003</v>
      </c>
      <c r="M891" t="b">
        <v>0</v>
      </c>
      <c r="N891">
        <v>32</v>
      </c>
      <c r="O891" t="b">
        <v>0</v>
      </c>
      <c r="P891" t="s">
        <v>8279</v>
      </c>
      <c r="Q891">
        <v>9.4412800000000005E-2</v>
      </c>
      <c r="R891">
        <v>73.760000000000005</v>
      </c>
      <c r="S891" t="s">
        <v>8315</v>
      </c>
      <c r="T891" t="s">
        <v>8340</v>
      </c>
    </row>
    <row r="892" spans="1:20" x14ac:dyDescent="0.2">
      <c r="A892">
        <v>890</v>
      </c>
      <c r="B892" t="s">
        <v>891</v>
      </c>
      <c r="C89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v>41599.740497685183</v>
      </c>
      <c r="K892">
        <v>1382460379</v>
      </c>
      <c r="L892" s="10">
        <v>41569.698831018519</v>
      </c>
      <c r="M892" t="b">
        <v>0</v>
      </c>
      <c r="N892">
        <v>4</v>
      </c>
      <c r="O892" t="b">
        <v>0</v>
      </c>
      <c r="P892" t="s">
        <v>8279</v>
      </c>
      <c r="Q892">
        <v>4.1666666666666664E-2</v>
      </c>
      <c r="R892">
        <v>31.25</v>
      </c>
      <c r="S892" t="s">
        <v>8315</v>
      </c>
      <c r="T892" t="s">
        <v>8340</v>
      </c>
    </row>
    <row r="893" spans="1:20" x14ac:dyDescent="0.2">
      <c r="A893">
        <v>891</v>
      </c>
      <c r="B893" t="s">
        <v>892</v>
      </c>
      <c r="C89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v>41872.031597222223</v>
      </c>
      <c r="K893">
        <v>1405989930</v>
      </c>
      <c r="L893" s="10">
        <v>41842.031597222223</v>
      </c>
      <c r="M893" t="b">
        <v>0</v>
      </c>
      <c r="N893">
        <v>9</v>
      </c>
      <c r="O893" t="b">
        <v>0</v>
      </c>
      <c r="P893" t="s">
        <v>8279</v>
      </c>
      <c r="Q893">
        <v>3.2500000000000001E-2</v>
      </c>
      <c r="R893">
        <v>28.888888888888889</v>
      </c>
      <c r="S893" t="s">
        <v>8315</v>
      </c>
      <c r="T893" t="s">
        <v>8340</v>
      </c>
    </row>
    <row r="894" spans="1:20" x14ac:dyDescent="0.2">
      <c r="A894">
        <v>892</v>
      </c>
      <c r="B894" t="s">
        <v>893</v>
      </c>
      <c r="C894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v>40391.166666666664</v>
      </c>
      <c r="K894">
        <v>1273121283</v>
      </c>
      <c r="L894" s="10">
        <v>40304.20003472222</v>
      </c>
      <c r="M894" t="b">
        <v>0</v>
      </c>
      <c r="N894">
        <v>17</v>
      </c>
      <c r="O894" t="b">
        <v>0</v>
      </c>
      <c r="P894" t="s">
        <v>8279</v>
      </c>
      <c r="Q894">
        <v>0.40749999999999997</v>
      </c>
      <c r="R894">
        <v>143.8235294117647</v>
      </c>
      <c r="S894" t="s">
        <v>8315</v>
      </c>
      <c r="T894" t="s">
        <v>8340</v>
      </c>
    </row>
    <row r="895" spans="1:20" x14ac:dyDescent="0.2">
      <c r="A895">
        <v>893</v>
      </c>
      <c r="B895" t="s">
        <v>894</v>
      </c>
      <c r="C895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v>42095.856053240743</v>
      </c>
      <c r="K895">
        <v>1425331963</v>
      </c>
      <c r="L895" s="10">
        <v>42065.897719907407</v>
      </c>
      <c r="M895" t="b">
        <v>0</v>
      </c>
      <c r="N895">
        <v>5</v>
      </c>
      <c r="O895" t="b">
        <v>0</v>
      </c>
      <c r="P895" t="s">
        <v>8279</v>
      </c>
      <c r="Q895">
        <v>0.1</v>
      </c>
      <c r="R895">
        <v>40</v>
      </c>
      <c r="S895" t="s">
        <v>8315</v>
      </c>
      <c r="T895" t="s">
        <v>8340</v>
      </c>
    </row>
    <row r="896" spans="1:20" x14ac:dyDescent="0.2">
      <c r="A896">
        <v>894</v>
      </c>
      <c r="B896" t="s">
        <v>895</v>
      </c>
      <c r="C896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v>42526.981597222228</v>
      </c>
      <c r="K896">
        <v>1462577610</v>
      </c>
      <c r="L896" s="10">
        <v>42496.981597222228</v>
      </c>
      <c r="M896" t="b">
        <v>0</v>
      </c>
      <c r="N896">
        <v>53</v>
      </c>
      <c r="O896" t="b">
        <v>0</v>
      </c>
      <c r="P896" t="s">
        <v>8279</v>
      </c>
      <c r="Q896">
        <v>0.39169999999999999</v>
      </c>
      <c r="R896">
        <v>147.81132075471697</v>
      </c>
      <c r="S896" t="s">
        <v>8315</v>
      </c>
      <c r="T896" t="s">
        <v>8340</v>
      </c>
    </row>
    <row r="897" spans="1:20" x14ac:dyDescent="0.2">
      <c r="A897">
        <v>895</v>
      </c>
      <c r="B897" t="s">
        <v>896</v>
      </c>
      <c r="C897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v>40476.127650462964</v>
      </c>
      <c r="K897">
        <v>1284087829</v>
      </c>
      <c r="L897" s="10">
        <v>40431.127650462964</v>
      </c>
      <c r="M897" t="b">
        <v>0</v>
      </c>
      <c r="N897">
        <v>7</v>
      </c>
      <c r="O897" t="b">
        <v>0</v>
      </c>
      <c r="P897" t="s">
        <v>8279</v>
      </c>
      <c r="Q897">
        <v>2.4375000000000001E-2</v>
      </c>
      <c r="R897">
        <v>27.857142857142858</v>
      </c>
      <c r="S897" t="s">
        <v>8315</v>
      </c>
      <c r="T897" t="s">
        <v>8340</v>
      </c>
    </row>
    <row r="898" spans="1:20" x14ac:dyDescent="0.2">
      <c r="A898">
        <v>896</v>
      </c>
      <c r="B898" t="s">
        <v>897</v>
      </c>
      <c r="C898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v>42244.166666666672</v>
      </c>
      <c r="K898">
        <v>1438549026</v>
      </c>
      <c r="L898" s="10">
        <v>42218.872986111113</v>
      </c>
      <c r="M898" t="b">
        <v>0</v>
      </c>
      <c r="N898">
        <v>72</v>
      </c>
      <c r="O898" t="b">
        <v>0</v>
      </c>
      <c r="P898" t="s">
        <v>8279</v>
      </c>
      <c r="Q898">
        <v>0.4</v>
      </c>
      <c r="R898">
        <v>44.444444444444443</v>
      </c>
      <c r="S898" t="s">
        <v>8315</v>
      </c>
      <c r="T898" t="s">
        <v>8340</v>
      </c>
    </row>
    <row r="899" spans="1:20" x14ac:dyDescent="0.2">
      <c r="A899">
        <v>897</v>
      </c>
      <c r="B899" t="s">
        <v>898</v>
      </c>
      <c r="C899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v>41241.730416666665</v>
      </c>
      <c r="K899">
        <v>1351528308</v>
      </c>
      <c r="L899" s="10">
        <v>41211.688750000001</v>
      </c>
      <c r="M899" t="b">
        <v>0</v>
      </c>
      <c r="N899">
        <v>0</v>
      </c>
      <c r="O899" t="b">
        <v>0</v>
      </c>
      <c r="P899" t="s">
        <v>8279</v>
      </c>
      <c r="Q899">
        <v>0</v>
      </c>
      <c r="R899" t="e">
        <v>#DIV/0!</v>
      </c>
      <c r="S899" t="s">
        <v>8315</v>
      </c>
      <c r="T899" t="s">
        <v>8340</v>
      </c>
    </row>
    <row r="900" spans="1:20" x14ac:dyDescent="0.2">
      <c r="A900">
        <v>898</v>
      </c>
      <c r="B900" t="s">
        <v>899</v>
      </c>
      <c r="C900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v>40923.758217592593</v>
      </c>
      <c r="K900">
        <v>1322763110</v>
      </c>
      <c r="L900" s="10">
        <v>40878.758217592593</v>
      </c>
      <c r="M900" t="b">
        <v>0</v>
      </c>
      <c r="N900">
        <v>2</v>
      </c>
      <c r="O900" t="b">
        <v>0</v>
      </c>
      <c r="P900" t="s">
        <v>8279</v>
      </c>
      <c r="Q900">
        <v>2.8000000000000001E-2</v>
      </c>
      <c r="R900">
        <v>35</v>
      </c>
      <c r="S900" t="s">
        <v>8315</v>
      </c>
      <c r="T900" t="s">
        <v>8340</v>
      </c>
    </row>
    <row r="901" spans="1:20" x14ac:dyDescent="0.2">
      <c r="A901">
        <v>899</v>
      </c>
      <c r="B901" t="s">
        <v>900</v>
      </c>
      <c r="C90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v>40691.099097222221</v>
      </c>
      <c r="K901">
        <v>1302661362</v>
      </c>
      <c r="L901" s="10">
        <v>40646.099097222221</v>
      </c>
      <c r="M901" t="b">
        <v>0</v>
      </c>
      <c r="N901">
        <v>8</v>
      </c>
      <c r="O901" t="b">
        <v>0</v>
      </c>
      <c r="P901" t="s">
        <v>8279</v>
      </c>
      <c r="Q901">
        <v>0.37333333333333335</v>
      </c>
      <c r="R901">
        <v>35</v>
      </c>
      <c r="S901" t="s">
        <v>8315</v>
      </c>
      <c r="T901" t="s">
        <v>8340</v>
      </c>
    </row>
    <row r="902" spans="1:20" x14ac:dyDescent="0.2">
      <c r="A902">
        <v>900</v>
      </c>
      <c r="B902" t="s">
        <v>901</v>
      </c>
      <c r="C90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v>42459.807893518519</v>
      </c>
      <c r="K902">
        <v>1456777402</v>
      </c>
      <c r="L902" s="10">
        <v>42429.84956018519</v>
      </c>
      <c r="M902" t="b">
        <v>0</v>
      </c>
      <c r="N902">
        <v>2</v>
      </c>
      <c r="O902" t="b">
        <v>0</v>
      </c>
      <c r="P902" t="s">
        <v>8278</v>
      </c>
      <c r="Q902">
        <v>4.1999999999999997E-3</v>
      </c>
      <c r="R902">
        <v>10.5</v>
      </c>
      <c r="S902" t="s">
        <v>8315</v>
      </c>
      <c r="T902" t="s">
        <v>8341</v>
      </c>
    </row>
    <row r="903" spans="1:20" x14ac:dyDescent="0.2">
      <c r="A903">
        <v>901</v>
      </c>
      <c r="B903" t="s">
        <v>902</v>
      </c>
      <c r="C90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v>40337.799305555556</v>
      </c>
      <c r="K903">
        <v>1272050914</v>
      </c>
      <c r="L903" s="10">
        <v>40291.81150462963</v>
      </c>
      <c r="M903" t="b">
        <v>0</v>
      </c>
      <c r="N903">
        <v>0</v>
      </c>
      <c r="O903" t="b">
        <v>0</v>
      </c>
      <c r="P903" t="s">
        <v>8278</v>
      </c>
      <c r="Q903">
        <v>0</v>
      </c>
      <c r="R903" t="e">
        <v>#DIV/0!</v>
      </c>
      <c r="S903" t="s">
        <v>8315</v>
      </c>
      <c r="T903" t="s">
        <v>8341</v>
      </c>
    </row>
    <row r="904" spans="1:20" x14ac:dyDescent="0.2">
      <c r="A904">
        <v>902</v>
      </c>
      <c r="B904" t="s">
        <v>903</v>
      </c>
      <c r="C904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v>41881.645833333336</v>
      </c>
      <c r="K904">
        <v>1404947422</v>
      </c>
      <c r="L904" s="10">
        <v>41829.965532407405</v>
      </c>
      <c r="M904" t="b">
        <v>0</v>
      </c>
      <c r="N904">
        <v>3</v>
      </c>
      <c r="O904" t="b">
        <v>0</v>
      </c>
      <c r="P904" t="s">
        <v>8278</v>
      </c>
      <c r="Q904">
        <v>3.0000000000000001E-3</v>
      </c>
      <c r="R904">
        <v>30</v>
      </c>
      <c r="S904" t="s">
        <v>8315</v>
      </c>
      <c r="T904" t="s">
        <v>8341</v>
      </c>
    </row>
    <row r="905" spans="1:20" x14ac:dyDescent="0.2">
      <c r="A905">
        <v>903</v>
      </c>
      <c r="B905" t="s">
        <v>904</v>
      </c>
      <c r="C905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v>41175.100694444445</v>
      </c>
      <c r="K905">
        <v>1346180780</v>
      </c>
      <c r="L905" s="10">
        <v>41149.796064814815</v>
      </c>
      <c r="M905" t="b">
        <v>0</v>
      </c>
      <c r="N905">
        <v>4</v>
      </c>
      <c r="O905" t="b">
        <v>0</v>
      </c>
      <c r="P905" t="s">
        <v>8278</v>
      </c>
      <c r="Q905">
        <v>3.2000000000000001E-2</v>
      </c>
      <c r="R905">
        <v>40</v>
      </c>
      <c r="S905" t="s">
        <v>8315</v>
      </c>
      <c r="T905" t="s">
        <v>8341</v>
      </c>
    </row>
    <row r="906" spans="1:20" x14ac:dyDescent="0.2">
      <c r="A906">
        <v>904</v>
      </c>
      <c r="B906" t="s">
        <v>905</v>
      </c>
      <c r="C906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v>42372.080289351856</v>
      </c>
      <c r="K906">
        <v>1449194137</v>
      </c>
      <c r="L906" s="10">
        <v>42342.080289351856</v>
      </c>
      <c r="M906" t="b">
        <v>0</v>
      </c>
      <c r="N906">
        <v>3</v>
      </c>
      <c r="O906" t="b">
        <v>0</v>
      </c>
      <c r="P906" t="s">
        <v>8278</v>
      </c>
      <c r="Q906">
        <v>3.0200000000000001E-3</v>
      </c>
      <c r="R906">
        <v>50.333333333333336</v>
      </c>
      <c r="S906" t="s">
        <v>8315</v>
      </c>
      <c r="T906" t="s">
        <v>8341</v>
      </c>
    </row>
    <row r="907" spans="1:20" x14ac:dyDescent="0.2">
      <c r="A907">
        <v>905</v>
      </c>
      <c r="B907" t="s">
        <v>906</v>
      </c>
      <c r="C907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v>40567.239884259259</v>
      </c>
      <c r="K907">
        <v>1290663926</v>
      </c>
      <c r="L907" s="10">
        <v>40507.239884259259</v>
      </c>
      <c r="M907" t="b">
        <v>0</v>
      </c>
      <c r="N907">
        <v>6</v>
      </c>
      <c r="O907" t="b">
        <v>0</v>
      </c>
      <c r="P907" t="s">
        <v>8278</v>
      </c>
      <c r="Q907">
        <v>3.0153846153846153E-2</v>
      </c>
      <c r="R907">
        <v>32.666666666666664</v>
      </c>
      <c r="S907" t="s">
        <v>8315</v>
      </c>
      <c r="T907" t="s">
        <v>8341</v>
      </c>
    </row>
    <row r="908" spans="1:20" x14ac:dyDescent="0.2">
      <c r="A908">
        <v>906</v>
      </c>
      <c r="B908" t="s">
        <v>907</v>
      </c>
      <c r="C908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v>41711.148032407407</v>
      </c>
      <c r="K908">
        <v>1392093190</v>
      </c>
      <c r="L908" s="10">
        <v>41681.189699074072</v>
      </c>
      <c r="M908" t="b">
        <v>0</v>
      </c>
      <c r="N908">
        <v>0</v>
      </c>
      <c r="O908" t="b">
        <v>0</v>
      </c>
      <c r="P908" t="s">
        <v>8278</v>
      </c>
      <c r="Q908">
        <v>0</v>
      </c>
      <c r="R908" t="e">
        <v>#DIV/0!</v>
      </c>
      <c r="S908" t="s">
        <v>8315</v>
      </c>
      <c r="T908" t="s">
        <v>8341</v>
      </c>
    </row>
    <row r="909" spans="1:20" x14ac:dyDescent="0.2">
      <c r="A909">
        <v>907</v>
      </c>
      <c r="B909" t="s">
        <v>908</v>
      </c>
      <c r="C909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v>40797.192395833335</v>
      </c>
      <c r="K909">
        <v>1313123823</v>
      </c>
      <c r="L909" s="10">
        <v>40767.192395833335</v>
      </c>
      <c r="M909" t="b">
        <v>0</v>
      </c>
      <c r="N909">
        <v>0</v>
      </c>
      <c r="O909" t="b">
        <v>0</v>
      </c>
      <c r="P909" t="s">
        <v>8278</v>
      </c>
      <c r="Q909">
        <v>0</v>
      </c>
      <c r="R909" t="e">
        <v>#DIV/0!</v>
      </c>
      <c r="S909" t="s">
        <v>8315</v>
      </c>
      <c r="T909" t="s">
        <v>8341</v>
      </c>
    </row>
    <row r="910" spans="1:20" x14ac:dyDescent="0.2">
      <c r="A910">
        <v>908</v>
      </c>
      <c r="B910" t="s">
        <v>909</v>
      </c>
      <c r="C910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v>40386.207638888889</v>
      </c>
      <c r="K910">
        <v>1276283655</v>
      </c>
      <c r="L910" s="10">
        <v>40340.801562499997</v>
      </c>
      <c r="M910" t="b">
        <v>0</v>
      </c>
      <c r="N910">
        <v>0</v>
      </c>
      <c r="O910" t="b">
        <v>0</v>
      </c>
      <c r="P910" t="s">
        <v>8278</v>
      </c>
      <c r="Q910">
        <v>0</v>
      </c>
      <c r="R910" t="e">
        <v>#DIV/0!</v>
      </c>
      <c r="S910" t="s">
        <v>8315</v>
      </c>
      <c r="T910" t="s">
        <v>8341</v>
      </c>
    </row>
    <row r="911" spans="1:20" x14ac:dyDescent="0.2">
      <c r="A911">
        <v>909</v>
      </c>
      <c r="B911" t="s">
        <v>910</v>
      </c>
      <c r="C91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v>41113.166666666664</v>
      </c>
      <c r="K911">
        <v>1340296440</v>
      </c>
      <c r="L911" s="10">
        <v>41081.69027777778</v>
      </c>
      <c r="M911" t="b">
        <v>0</v>
      </c>
      <c r="N911">
        <v>8</v>
      </c>
      <c r="O911" t="b">
        <v>0</v>
      </c>
      <c r="P911" t="s">
        <v>8278</v>
      </c>
      <c r="Q911">
        <v>3.2500000000000001E-2</v>
      </c>
      <c r="R911">
        <v>65</v>
      </c>
      <c r="S911" t="s">
        <v>8315</v>
      </c>
      <c r="T911" t="s">
        <v>8341</v>
      </c>
    </row>
    <row r="912" spans="1:20" x14ac:dyDescent="0.2">
      <c r="A912">
        <v>910</v>
      </c>
      <c r="B912" t="s">
        <v>911</v>
      </c>
      <c r="C91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v>42797.545358796298</v>
      </c>
      <c r="K912">
        <v>1483362319</v>
      </c>
      <c r="L912" s="10">
        <v>42737.545358796298</v>
      </c>
      <c r="M912" t="b">
        <v>0</v>
      </c>
      <c r="N912">
        <v>5</v>
      </c>
      <c r="O912" t="b">
        <v>0</v>
      </c>
      <c r="P912" t="s">
        <v>8278</v>
      </c>
      <c r="Q912">
        <v>0.22363636363636363</v>
      </c>
      <c r="R912">
        <v>24.6</v>
      </c>
      <c r="S912" t="s">
        <v>8315</v>
      </c>
      <c r="T912" t="s">
        <v>8341</v>
      </c>
    </row>
    <row r="913" spans="1:20" x14ac:dyDescent="0.2">
      <c r="A913">
        <v>911</v>
      </c>
      <c r="B913" t="s">
        <v>912</v>
      </c>
      <c r="C91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v>41663.005150462966</v>
      </c>
      <c r="K913">
        <v>1388707645</v>
      </c>
      <c r="L913" s="10">
        <v>41642.005150462966</v>
      </c>
      <c r="M913" t="b">
        <v>0</v>
      </c>
      <c r="N913">
        <v>0</v>
      </c>
      <c r="O913" t="b">
        <v>0</v>
      </c>
      <c r="P913" t="s">
        <v>8278</v>
      </c>
      <c r="Q913">
        <v>0</v>
      </c>
      <c r="R913" t="e">
        <v>#DIV/0!</v>
      </c>
      <c r="S913" t="s">
        <v>8315</v>
      </c>
      <c r="T913" t="s">
        <v>8341</v>
      </c>
    </row>
    <row r="914" spans="1:20" x14ac:dyDescent="0.2">
      <c r="A914">
        <v>912</v>
      </c>
      <c r="B914" t="s">
        <v>913</v>
      </c>
      <c r="C914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v>41254.151006944441</v>
      </c>
      <c r="K914">
        <v>1350009447</v>
      </c>
      <c r="L914" s="10">
        <v>41194.109340277777</v>
      </c>
      <c r="M914" t="b">
        <v>0</v>
      </c>
      <c r="N914">
        <v>2</v>
      </c>
      <c r="O914" t="b">
        <v>0</v>
      </c>
      <c r="P914" t="s">
        <v>8278</v>
      </c>
      <c r="Q914">
        <v>8.5714285714285719E-3</v>
      </c>
      <c r="R914">
        <v>15</v>
      </c>
      <c r="S914" t="s">
        <v>8315</v>
      </c>
      <c r="T914" t="s">
        <v>8341</v>
      </c>
    </row>
    <row r="915" spans="1:20" x14ac:dyDescent="0.2">
      <c r="A915">
        <v>913</v>
      </c>
      <c r="B915" t="s">
        <v>914</v>
      </c>
      <c r="C915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v>41034.139108796298</v>
      </c>
      <c r="K915">
        <v>1333596019</v>
      </c>
      <c r="L915" s="10">
        <v>41004.139108796298</v>
      </c>
      <c r="M915" t="b">
        <v>0</v>
      </c>
      <c r="N915">
        <v>24</v>
      </c>
      <c r="O915" t="b">
        <v>0</v>
      </c>
      <c r="P915" t="s">
        <v>8278</v>
      </c>
      <c r="Q915">
        <v>6.6066666666666662E-2</v>
      </c>
      <c r="R915">
        <v>82.583333333333329</v>
      </c>
      <c r="S915" t="s">
        <v>8315</v>
      </c>
      <c r="T915" t="s">
        <v>8341</v>
      </c>
    </row>
    <row r="916" spans="1:20" x14ac:dyDescent="0.2">
      <c r="A916">
        <v>914</v>
      </c>
      <c r="B916" t="s">
        <v>915</v>
      </c>
      <c r="C916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v>41146.763275462967</v>
      </c>
      <c r="K916">
        <v>1343326747</v>
      </c>
      <c r="L916" s="10">
        <v>41116.763275462967</v>
      </c>
      <c r="M916" t="b">
        <v>0</v>
      </c>
      <c r="N916">
        <v>0</v>
      </c>
      <c r="O916" t="b">
        <v>0</v>
      </c>
      <c r="P916" t="s">
        <v>8278</v>
      </c>
      <c r="Q916">
        <v>0</v>
      </c>
      <c r="R916" t="e">
        <v>#DIV/0!</v>
      </c>
      <c r="S916" t="s">
        <v>8315</v>
      </c>
      <c r="T916" t="s">
        <v>8341</v>
      </c>
    </row>
    <row r="917" spans="1:20" x14ac:dyDescent="0.2">
      <c r="A917">
        <v>915</v>
      </c>
      <c r="B917" t="s">
        <v>916</v>
      </c>
      <c r="C917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v>40969.207638888889</v>
      </c>
      <c r="K917">
        <v>1327853914</v>
      </c>
      <c r="L917" s="10">
        <v>40937.679560185185</v>
      </c>
      <c r="M917" t="b">
        <v>0</v>
      </c>
      <c r="N917">
        <v>9</v>
      </c>
      <c r="O917" t="b">
        <v>0</v>
      </c>
      <c r="P917" t="s">
        <v>8278</v>
      </c>
      <c r="Q917">
        <v>5.7692307692307696E-2</v>
      </c>
      <c r="R917">
        <v>41.666666666666664</v>
      </c>
      <c r="S917" t="s">
        <v>8315</v>
      </c>
      <c r="T917" t="s">
        <v>8341</v>
      </c>
    </row>
    <row r="918" spans="1:20" x14ac:dyDescent="0.2">
      <c r="A918">
        <v>916</v>
      </c>
      <c r="B918" t="s">
        <v>917</v>
      </c>
      <c r="C918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v>40473.208333333336</v>
      </c>
      <c r="K918">
        <v>1284409734</v>
      </c>
      <c r="L918" s="10">
        <v>40434.853402777779</v>
      </c>
      <c r="M918" t="b">
        <v>0</v>
      </c>
      <c r="N918">
        <v>0</v>
      </c>
      <c r="O918" t="b">
        <v>0</v>
      </c>
      <c r="P918" t="s">
        <v>8278</v>
      </c>
      <c r="Q918">
        <v>0</v>
      </c>
      <c r="R918" t="e">
        <v>#DIV/0!</v>
      </c>
      <c r="S918" t="s">
        <v>8315</v>
      </c>
      <c r="T918" t="s">
        <v>8341</v>
      </c>
    </row>
    <row r="919" spans="1:20" x14ac:dyDescent="0.2">
      <c r="A919">
        <v>917</v>
      </c>
      <c r="B919" t="s">
        <v>918</v>
      </c>
      <c r="C919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v>41834.104166666664</v>
      </c>
      <c r="K919">
        <v>1402612730</v>
      </c>
      <c r="L919" s="10">
        <v>41802.94363425926</v>
      </c>
      <c r="M919" t="b">
        <v>0</v>
      </c>
      <c r="N919">
        <v>1</v>
      </c>
      <c r="O919" t="b">
        <v>0</v>
      </c>
      <c r="P919" t="s">
        <v>8278</v>
      </c>
      <c r="Q919">
        <v>6.0000000000000001E-3</v>
      </c>
      <c r="R919">
        <v>30</v>
      </c>
      <c r="S919" t="s">
        <v>8315</v>
      </c>
      <c r="T919" t="s">
        <v>8341</v>
      </c>
    </row>
    <row r="920" spans="1:20" x14ac:dyDescent="0.2">
      <c r="A920">
        <v>918</v>
      </c>
      <c r="B920" t="s">
        <v>919</v>
      </c>
      <c r="C920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v>41974.957881944443</v>
      </c>
      <c r="K920">
        <v>1414879161</v>
      </c>
      <c r="L920" s="10">
        <v>41944.916215277779</v>
      </c>
      <c r="M920" t="b">
        <v>0</v>
      </c>
      <c r="N920">
        <v>10</v>
      </c>
      <c r="O920" t="b">
        <v>0</v>
      </c>
      <c r="P920" t="s">
        <v>8278</v>
      </c>
      <c r="Q920">
        <v>5.0256410256410255E-2</v>
      </c>
      <c r="R920">
        <v>19.600000000000001</v>
      </c>
      <c r="S920" t="s">
        <v>8315</v>
      </c>
      <c r="T920" t="s">
        <v>8341</v>
      </c>
    </row>
    <row r="921" spans="1:20" x14ac:dyDescent="0.2">
      <c r="A921">
        <v>919</v>
      </c>
      <c r="B921" t="s">
        <v>920</v>
      </c>
      <c r="C92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v>41262.641724537039</v>
      </c>
      <c r="K921">
        <v>1352906645</v>
      </c>
      <c r="L921" s="10">
        <v>41227.641724537039</v>
      </c>
      <c r="M921" t="b">
        <v>0</v>
      </c>
      <c r="N921">
        <v>1</v>
      </c>
      <c r="O921" t="b">
        <v>0</v>
      </c>
      <c r="P921" t="s">
        <v>8278</v>
      </c>
      <c r="Q921">
        <v>5.0000000000000001E-3</v>
      </c>
      <c r="R921">
        <v>100</v>
      </c>
      <c r="S921" t="s">
        <v>8315</v>
      </c>
      <c r="T921" t="s">
        <v>8341</v>
      </c>
    </row>
    <row r="922" spans="1:20" x14ac:dyDescent="0.2">
      <c r="A922">
        <v>920</v>
      </c>
      <c r="B922" t="s">
        <v>921</v>
      </c>
      <c r="C92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v>41592.713217592594</v>
      </c>
      <c r="K922">
        <v>1381853222</v>
      </c>
      <c r="L922" s="10">
        <v>41562.67155092593</v>
      </c>
      <c r="M922" t="b">
        <v>0</v>
      </c>
      <c r="N922">
        <v>0</v>
      </c>
      <c r="O922" t="b">
        <v>0</v>
      </c>
      <c r="P922" t="s">
        <v>8278</v>
      </c>
      <c r="Q922">
        <v>0</v>
      </c>
      <c r="R922" t="e">
        <v>#DIV/0!</v>
      </c>
      <c r="S922" t="s">
        <v>8315</v>
      </c>
      <c r="T922" t="s">
        <v>8341</v>
      </c>
    </row>
    <row r="923" spans="1:20" x14ac:dyDescent="0.2">
      <c r="A923">
        <v>921</v>
      </c>
      <c r="B923" t="s">
        <v>922</v>
      </c>
      <c r="C92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v>40889.212685185186</v>
      </c>
      <c r="K923">
        <v>1320033976</v>
      </c>
      <c r="L923" s="10">
        <v>40847.171018518515</v>
      </c>
      <c r="M923" t="b">
        <v>0</v>
      </c>
      <c r="N923">
        <v>20</v>
      </c>
      <c r="O923" t="b">
        <v>0</v>
      </c>
      <c r="P923" t="s">
        <v>8278</v>
      </c>
      <c r="Q923">
        <v>0.309</v>
      </c>
      <c r="R923">
        <v>231.75</v>
      </c>
      <c r="S923" t="s">
        <v>8315</v>
      </c>
      <c r="T923" t="s">
        <v>8341</v>
      </c>
    </row>
    <row r="924" spans="1:20" x14ac:dyDescent="0.2">
      <c r="A924">
        <v>922</v>
      </c>
      <c r="B924" t="s">
        <v>923</v>
      </c>
      <c r="C924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v>41913.530011574076</v>
      </c>
      <c r="K924">
        <v>1409143393</v>
      </c>
      <c r="L924" s="10">
        <v>41878.530011574076</v>
      </c>
      <c r="M924" t="b">
        <v>0</v>
      </c>
      <c r="N924">
        <v>30</v>
      </c>
      <c r="O924" t="b">
        <v>0</v>
      </c>
      <c r="P924" t="s">
        <v>8278</v>
      </c>
      <c r="Q924">
        <v>0.21037037037037037</v>
      </c>
      <c r="R924">
        <v>189.33333333333334</v>
      </c>
      <c r="S924" t="s">
        <v>8315</v>
      </c>
      <c r="T924" t="s">
        <v>8341</v>
      </c>
    </row>
    <row r="925" spans="1:20" x14ac:dyDescent="0.2">
      <c r="A925">
        <v>923</v>
      </c>
      <c r="B925" t="s">
        <v>924</v>
      </c>
      <c r="C925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v>41965.001423611116</v>
      </c>
      <c r="K925">
        <v>1414018923</v>
      </c>
      <c r="L925" s="10">
        <v>41934.959756944445</v>
      </c>
      <c r="M925" t="b">
        <v>0</v>
      </c>
      <c r="N925">
        <v>6</v>
      </c>
      <c r="O925" t="b">
        <v>0</v>
      </c>
      <c r="P925" t="s">
        <v>8278</v>
      </c>
      <c r="Q925">
        <v>2.1999999999999999E-2</v>
      </c>
      <c r="R925">
        <v>55</v>
      </c>
      <c r="S925" t="s">
        <v>8315</v>
      </c>
      <c r="T925" t="s">
        <v>8341</v>
      </c>
    </row>
    <row r="926" spans="1:20" x14ac:dyDescent="0.2">
      <c r="A926">
        <v>924</v>
      </c>
      <c r="B926" t="s">
        <v>925</v>
      </c>
      <c r="C926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v>41318.942928240744</v>
      </c>
      <c r="K926">
        <v>1358203069</v>
      </c>
      <c r="L926" s="10">
        <v>41288.942928240744</v>
      </c>
      <c r="M926" t="b">
        <v>0</v>
      </c>
      <c r="N926">
        <v>15</v>
      </c>
      <c r="O926" t="b">
        <v>0</v>
      </c>
      <c r="P926" t="s">
        <v>8278</v>
      </c>
      <c r="Q926">
        <v>0.109</v>
      </c>
      <c r="R926">
        <v>21.8</v>
      </c>
      <c r="S926" t="s">
        <v>8315</v>
      </c>
      <c r="T926" t="s">
        <v>8341</v>
      </c>
    </row>
    <row r="927" spans="1:20" x14ac:dyDescent="0.2">
      <c r="A927">
        <v>925</v>
      </c>
      <c r="B927" t="s">
        <v>926</v>
      </c>
      <c r="C927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v>41605.922581018516</v>
      </c>
      <c r="K927">
        <v>1382994511</v>
      </c>
      <c r="L927" s="10">
        <v>41575.880914351852</v>
      </c>
      <c r="M927" t="b">
        <v>0</v>
      </c>
      <c r="N927">
        <v>5</v>
      </c>
      <c r="O927" t="b">
        <v>0</v>
      </c>
      <c r="P927" t="s">
        <v>8278</v>
      </c>
      <c r="Q927">
        <v>2.6666666666666668E-2</v>
      </c>
      <c r="R927">
        <v>32</v>
      </c>
      <c r="S927" t="s">
        <v>8315</v>
      </c>
      <c r="T927" t="s">
        <v>8341</v>
      </c>
    </row>
    <row r="928" spans="1:20" x14ac:dyDescent="0.2">
      <c r="A928">
        <v>926</v>
      </c>
      <c r="B928" t="s">
        <v>927</v>
      </c>
      <c r="C928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v>40367.944444444445</v>
      </c>
      <c r="K928">
        <v>1276043330</v>
      </c>
      <c r="L928" s="10">
        <v>40338.02002314815</v>
      </c>
      <c r="M928" t="b">
        <v>0</v>
      </c>
      <c r="N928">
        <v>0</v>
      </c>
      <c r="O928" t="b">
        <v>0</v>
      </c>
      <c r="P928" t="s">
        <v>8278</v>
      </c>
      <c r="Q928">
        <v>0</v>
      </c>
      <c r="R928" t="e">
        <v>#DIV/0!</v>
      </c>
      <c r="S928" t="s">
        <v>8315</v>
      </c>
      <c r="T928" t="s">
        <v>8341</v>
      </c>
    </row>
    <row r="929" spans="1:20" x14ac:dyDescent="0.2">
      <c r="A929">
        <v>927</v>
      </c>
      <c r="B929" t="s">
        <v>928</v>
      </c>
      <c r="C929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v>41043.822858796295</v>
      </c>
      <c r="K929">
        <v>1334432695</v>
      </c>
      <c r="L929" s="10">
        <v>41013.822858796295</v>
      </c>
      <c r="M929" t="b">
        <v>0</v>
      </c>
      <c r="N929">
        <v>0</v>
      </c>
      <c r="O929" t="b">
        <v>0</v>
      </c>
      <c r="P929" t="s">
        <v>8278</v>
      </c>
      <c r="Q929">
        <v>0</v>
      </c>
      <c r="R929" t="e">
        <v>#DIV/0!</v>
      </c>
      <c r="S929" t="s">
        <v>8315</v>
      </c>
      <c r="T929" t="s">
        <v>8341</v>
      </c>
    </row>
    <row r="930" spans="1:20" x14ac:dyDescent="0.2">
      <c r="A930">
        <v>928</v>
      </c>
      <c r="B930" t="s">
        <v>929</v>
      </c>
      <c r="C930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v>41231</v>
      </c>
      <c r="K930">
        <v>1348864913</v>
      </c>
      <c r="L930" s="10">
        <v>41180.86241898148</v>
      </c>
      <c r="M930" t="b">
        <v>0</v>
      </c>
      <c r="N930">
        <v>28</v>
      </c>
      <c r="O930" t="b">
        <v>0</v>
      </c>
      <c r="P930" t="s">
        <v>8278</v>
      </c>
      <c r="Q930">
        <v>0.10862068965517241</v>
      </c>
      <c r="R930">
        <v>56.25</v>
      </c>
      <c r="S930" t="s">
        <v>8315</v>
      </c>
      <c r="T930" t="s">
        <v>8341</v>
      </c>
    </row>
    <row r="931" spans="1:20" x14ac:dyDescent="0.2">
      <c r="A931">
        <v>929</v>
      </c>
      <c r="B931" t="s">
        <v>930</v>
      </c>
      <c r="C93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v>41008.196400462963</v>
      </c>
      <c r="K931">
        <v>1331358169</v>
      </c>
      <c r="L931" s="10">
        <v>40978.238067129627</v>
      </c>
      <c r="M931" t="b">
        <v>0</v>
      </c>
      <c r="N931">
        <v>0</v>
      </c>
      <c r="O931" t="b">
        <v>0</v>
      </c>
      <c r="P931" t="s">
        <v>8278</v>
      </c>
      <c r="Q931">
        <v>0</v>
      </c>
      <c r="R931" t="e">
        <v>#DIV/0!</v>
      </c>
      <c r="S931" t="s">
        <v>8315</v>
      </c>
      <c r="T931" t="s">
        <v>8341</v>
      </c>
    </row>
    <row r="932" spans="1:20" x14ac:dyDescent="0.2">
      <c r="A932">
        <v>930</v>
      </c>
      <c r="B932" t="s">
        <v>931</v>
      </c>
      <c r="C93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v>40354.897222222222</v>
      </c>
      <c r="K932">
        <v>1273874306</v>
      </c>
      <c r="L932" s="10">
        <v>40312.915578703702</v>
      </c>
      <c r="M932" t="b">
        <v>0</v>
      </c>
      <c r="N932">
        <v>5</v>
      </c>
      <c r="O932" t="b">
        <v>0</v>
      </c>
      <c r="P932" t="s">
        <v>8278</v>
      </c>
      <c r="Q932">
        <v>0.38333333333333336</v>
      </c>
      <c r="R932">
        <v>69</v>
      </c>
      <c r="S932" t="s">
        <v>8315</v>
      </c>
      <c r="T932" t="s">
        <v>8341</v>
      </c>
    </row>
    <row r="933" spans="1:20" x14ac:dyDescent="0.2">
      <c r="A933">
        <v>931</v>
      </c>
      <c r="B933" t="s">
        <v>932</v>
      </c>
      <c r="C93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v>41714.916666666664</v>
      </c>
      <c r="K933">
        <v>1392021502</v>
      </c>
      <c r="L933" s="10">
        <v>41680.359976851854</v>
      </c>
      <c r="M933" t="b">
        <v>0</v>
      </c>
      <c r="N933">
        <v>7</v>
      </c>
      <c r="O933" t="b">
        <v>0</v>
      </c>
      <c r="P933" t="s">
        <v>8278</v>
      </c>
      <c r="Q933">
        <v>6.5500000000000003E-2</v>
      </c>
      <c r="R933">
        <v>18.714285714285715</v>
      </c>
      <c r="S933" t="s">
        <v>8315</v>
      </c>
      <c r="T933" t="s">
        <v>8341</v>
      </c>
    </row>
    <row r="934" spans="1:20" x14ac:dyDescent="0.2">
      <c r="A934">
        <v>932</v>
      </c>
      <c r="B934" t="s">
        <v>933</v>
      </c>
      <c r="C934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v>41355.927604166667</v>
      </c>
      <c r="K934">
        <v>1360106145</v>
      </c>
      <c r="L934" s="10">
        <v>41310.969270833331</v>
      </c>
      <c r="M934" t="b">
        <v>0</v>
      </c>
      <c r="N934">
        <v>30</v>
      </c>
      <c r="O934" t="b">
        <v>0</v>
      </c>
      <c r="P934" t="s">
        <v>8278</v>
      </c>
      <c r="Q934">
        <v>0.14536842105263159</v>
      </c>
      <c r="R934">
        <v>46.033333333333331</v>
      </c>
      <c r="S934" t="s">
        <v>8315</v>
      </c>
      <c r="T934" t="s">
        <v>8341</v>
      </c>
    </row>
    <row r="935" spans="1:20" x14ac:dyDescent="0.2">
      <c r="A935">
        <v>933</v>
      </c>
      <c r="B935" t="s">
        <v>934</v>
      </c>
      <c r="C935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v>41771.169085648151</v>
      </c>
      <c r="K935">
        <v>1394683409</v>
      </c>
      <c r="L935" s="10">
        <v>41711.169085648151</v>
      </c>
      <c r="M935" t="b">
        <v>0</v>
      </c>
      <c r="N935">
        <v>2</v>
      </c>
      <c r="O935" t="b">
        <v>0</v>
      </c>
      <c r="P935" t="s">
        <v>8278</v>
      </c>
      <c r="Q935">
        <v>0.06</v>
      </c>
      <c r="R935">
        <v>60</v>
      </c>
      <c r="S935" t="s">
        <v>8315</v>
      </c>
      <c r="T935" t="s">
        <v>8341</v>
      </c>
    </row>
    <row r="936" spans="1:20" x14ac:dyDescent="0.2">
      <c r="A936">
        <v>934</v>
      </c>
      <c r="B936" t="s">
        <v>935</v>
      </c>
      <c r="C936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v>41763.25</v>
      </c>
      <c r="K936">
        <v>1396633284</v>
      </c>
      <c r="L936" s="10">
        <v>41733.737083333333</v>
      </c>
      <c r="M936" t="b">
        <v>0</v>
      </c>
      <c r="N936">
        <v>30</v>
      </c>
      <c r="O936" t="b">
        <v>0</v>
      </c>
      <c r="P936" t="s">
        <v>8278</v>
      </c>
      <c r="Q936">
        <v>0.30399999999999999</v>
      </c>
      <c r="R936">
        <v>50.666666666666664</v>
      </c>
      <c r="S936" t="s">
        <v>8315</v>
      </c>
      <c r="T936" t="s">
        <v>8341</v>
      </c>
    </row>
    <row r="937" spans="1:20" x14ac:dyDescent="0.2">
      <c r="A937">
        <v>935</v>
      </c>
      <c r="B937" t="s">
        <v>936</v>
      </c>
      <c r="C937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v>42398.333668981482</v>
      </c>
      <c r="K937">
        <v>1451462429</v>
      </c>
      <c r="L937" s="10">
        <v>42368.333668981482</v>
      </c>
      <c r="M937" t="b">
        <v>0</v>
      </c>
      <c r="N937">
        <v>2</v>
      </c>
      <c r="O937" t="b">
        <v>0</v>
      </c>
      <c r="P937" t="s">
        <v>8278</v>
      </c>
      <c r="Q937">
        <v>1.4285714285714285E-2</v>
      </c>
      <c r="R937">
        <v>25</v>
      </c>
      <c r="S937" t="s">
        <v>8315</v>
      </c>
      <c r="T937" t="s">
        <v>8341</v>
      </c>
    </row>
    <row r="938" spans="1:20" x14ac:dyDescent="0.2">
      <c r="A938">
        <v>936</v>
      </c>
      <c r="B938" t="s">
        <v>937</v>
      </c>
      <c r="C938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v>40926.833333333336</v>
      </c>
      <c r="K938">
        <v>1323131689</v>
      </c>
      <c r="L938" s="10">
        <v>40883.024178240739</v>
      </c>
      <c r="M938" t="b">
        <v>0</v>
      </c>
      <c r="N938">
        <v>0</v>
      </c>
      <c r="O938" t="b">
        <v>0</v>
      </c>
      <c r="P938" t="s">
        <v>8278</v>
      </c>
      <c r="Q938">
        <v>0</v>
      </c>
      <c r="R938" t="e">
        <v>#DIV/0!</v>
      </c>
      <c r="S938" t="s">
        <v>8315</v>
      </c>
      <c r="T938" t="s">
        <v>8341</v>
      </c>
    </row>
    <row r="939" spans="1:20" x14ac:dyDescent="0.2">
      <c r="A939">
        <v>937</v>
      </c>
      <c r="B939" t="s">
        <v>938</v>
      </c>
      <c r="C939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v>41581.839780092596</v>
      </c>
      <c r="K939">
        <v>1380913757</v>
      </c>
      <c r="L939" s="10">
        <v>41551.798113425924</v>
      </c>
      <c r="M939" t="b">
        <v>0</v>
      </c>
      <c r="N939">
        <v>2</v>
      </c>
      <c r="O939" t="b">
        <v>0</v>
      </c>
      <c r="P939" t="s">
        <v>8278</v>
      </c>
      <c r="Q939">
        <v>1.1428571428571429E-2</v>
      </c>
      <c r="R939">
        <v>20</v>
      </c>
      <c r="S939" t="s">
        <v>8315</v>
      </c>
      <c r="T939" t="s">
        <v>8341</v>
      </c>
    </row>
    <row r="940" spans="1:20" x14ac:dyDescent="0.2">
      <c r="A940">
        <v>938</v>
      </c>
      <c r="B940" t="s">
        <v>939</v>
      </c>
      <c r="C940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v>41154.479722222226</v>
      </c>
      <c r="K940">
        <v>1343993448</v>
      </c>
      <c r="L940" s="10">
        <v>41124.479722222226</v>
      </c>
      <c r="M940" t="b">
        <v>0</v>
      </c>
      <c r="N940">
        <v>1</v>
      </c>
      <c r="O940" t="b">
        <v>0</v>
      </c>
      <c r="P940" t="s">
        <v>8278</v>
      </c>
      <c r="Q940">
        <v>3.5714285714285713E-3</v>
      </c>
      <c r="R940">
        <v>25</v>
      </c>
      <c r="S940" t="s">
        <v>8315</v>
      </c>
      <c r="T940" t="s">
        <v>8341</v>
      </c>
    </row>
    <row r="941" spans="1:20" x14ac:dyDescent="0.2">
      <c r="A941">
        <v>939</v>
      </c>
      <c r="B941" t="s">
        <v>940</v>
      </c>
      <c r="C94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v>41455.831944444442</v>
      </c>
      <c r="K941">
        <v>1369246738</v>
      </c>
      <c r="L941" s="10">
        <v>41416.763171296298</v>
      </c>
      <c r="M941" t="b">
        <v>0</v>
      </c>
      <c r="N941">
        <v>2</v>
      </c>
      <c r="O941" t="b">
        <v>0</v>
      </c>
      <c r="P941" t="s">
        <v>8278</v>
      </c>
      <c r="Q941">
        <v>1.4545454545454545E-2</v>
      </c>
      <c r="R941">
        <v>20</v>
      </c>
      <c r="S941" t="s">
        <v>8315</v>
      </c>
      <c r="T941" t="s">
        <v>8341</v>
      </c>
    </row>
    <row r="942" spans="1:20" x14ac:dyDescent="0.2">
      <c r="A942">
        <v>940</v>
      </c>
      <c r="B942" t="s">
        <v>941</v>
      </c>
      <c r="C94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v>42227.008402777778</v>
      </c>
      <c r="K942">
        <v>1435363926</v>
      </c>
      <c r="L942" s="10">
        <v>42182.008402777778</v>
      </c>
      <c r="M942" t="b">
        <v>0</v>
      </c>
      <c r="N942">
        <v>14</v>
      </c>
      <c r="O942" t="b">
        <v>0</v>
      </c>
      <c r="P942" t="s">
        <v>8273</v>
      </c>
      <c r="Q942">
        <v>0.17155555555555554</v>
      </c>
      <c r="R942">
        <v>110.28571428571429</v>
      </c>
      <c r="S942" t="s">
        <v>8318</v>
      </c>
      <c r="T942" t="s">
        <v>8362</v>
      </c>
    </row>
    <row r="943" spans="1:20" x14ac:dyDescent="0.2">
      <c r="A943">
        <v>941</v>
      </c>
      <c r="B943" t="s">
        <v>942</v>
      </c>
      <c r="C94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v>42776.096585648149</v>
      </c>
      <c r="K943">
        <v>1484101145</v>
      </c>
      <c r="L943" s="10">
        <v>42746.096585648149</v>
      </c>
      <c r="M943" t="b">
        <v>0</v>
      </c>
      <c r="N943">
        <v>31</v>
      </c>
      <c r="O943" t="b">
        <v>0</v>
      </c>
      <c r="P943" t="s">
        <v>8273</v>
      </c>
      <c r="Q943">
        <v>2.3220000000000001E-2</v>
      </c>
      <c r="R943">
        <v>37.451612903225808</v>
      </c>
      <c r="S943" t="s">
        <v>8318</v>
      </c>
      <c r="T943" t="s">
        <v>8362</v>
      </c>
    </row>
    <row r="944" spans="1:20" x14ac:dyDescent="0.2">
      <c r="A944">
        <v>942</v>
      </c>
      <c r="B944" t="s">
        <v>943</v>
      </c>
      <c r="C944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v>42418.843287037031</v>
      </c>
      <c r="K944">
        <v>1452716060</v>
      </c>
      <c r="L944" s="10">
        <v>42382.843287037031</v>
      </c>
      <c r="M944" t="b">
        <v>0</v>
      </c>
      <c r="N944">
        <v>16</v>
      </c>
      <c r="O944" t="b">
        <v>0</v>
      </c>
      <c r="P944" t="s">
        <v>8273</v>
      </c>
      <c r="Q944">
        <v>8.9066666666666669E-2</v>
      </c>
      <c r="R944">
        <v>41.75</v>
      </c>
      <c r="S944" t="s">
        <v>8318</v>
      </c>
      <c r="T944" t="s">
        <v>8362</v>
      </c>
    </row>
    <row r="945" spans="1:20" x14ac:dyDescent="0.2">
      <c r="A945">
        <v>943</v>
      </c>
      <c r="B945" t="s">
        <v>944</v>
      </c>
      <c r="C945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v>42703.709548611107</v>
      </c>
      <c r="K945">
        <v>1477843305</v>
      </c>
      <c r="L945" s="10">
        <v>42673.66788194445</v>
      </c>
      <c r="M945" t="b">
        <v>0</v>
      </c>
      <c r="N945">
        <v>12</v>
      </c>
      <c r="O945" t="b">
        <v>0</v>
      </c>
      <c r="P945" t="s">
        <v>8273</v>
      </c>
      <c r="Q945">
        <v>9.633333333333334E-2</v>
      </c>
      <c r="R945">
        <v>24.083333333333332</v>
      </c>
      <c r="S945" t="s">
        <v>8318</v>
      </c>
      <c r="T945" t="s">
        <v>8362</v>
      </c>
    </row>
    <row r="946" spans="1:20" x14ac:dyDescent="0.2">
      <c r="A946">
        <v>944</v>
      </c>
      <c r="B946" t="s">
        <v>945</v>
      </c>
      <c r="C946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v>42478.583333333328</v>
      </c>
      <c r="K946">
        <v>1458050450</v>
      </c>
      <c r="L946" s="10">
        <v>42444.583912037036</v>
      </c>
      <c r="M946" t="b">
        <v>0</v>
      </c>
      <c r="N946">
        <v>96</v>
      </c>
      <c r="O946" t="b">
        <v>0</v>
      </c>
      <c r="P946" t="s">
        <v>8273</v>
      </c>
      <c r="Q946">
        <v>0.13325999999999999</v>
      </c>
      <c r="R946">
        <v>69.40625</v>
      </c>
      <c r="S946" t="s">
        <v>8318</v>
      </c>
      <c r="T946" t="s">
        <v>8362</v>
      </c>
    </row>
    <row r="947" spans="1:20" x14ac:dyDescent="0.2">
      <c r="A947">
        <v>945</v>
      </c>
      <c r="B947" t="s">
        <v>946</v>
      </c>
      <c r="C947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v>42784.999305555553</v>
      </c>
      <c r="K947">
        <v>1482958626</v>
      </c>
      <c r="L947" s="10">
        <v>42732.872986111113</v>
      </c>
      <c r="M947" t="b">
        <v>0</v>
      </c>
      <c r="N947">
        <v>16</v>
      </c>
      <c r="O947" t="b">
        <v>0</v>
      </c>
      <c r="P947" t="s">
        <v>8273</v>
      </c>
      <c r="Q947">
        <v>2.4840000000000001E-2</v>
      </c>
      <c r="R947">
        <v>155.25</v>
      </c>
      <c r="S947" t="s">
        <v>8318</v>
      </c>
      <c r="T947" t="s">
        <v>8362</v>
      </c>
    </row>
    <row r="948" spans="1:20" x14ac:dyDescent="0.2">
      <c r="A948">
        <v>946</v>
      </c>
      <c r="B948" t="s">
        <v>947</v>
      </c>
      <c r="C948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v>42622.750555555554</v>
      </c>
      <c r="K948">
        <v>1470852048</v>
      </c>
      <c r="L948" s="10">
        <v>42592.750555555554</v>
      </c>
      <c r="M948" t="b">
        <v>0</v>
      </c>
      <c r="N948">
        <v>5</v>
      </c>
      <c r="O948" t="b">
        <v>0</v>
      </c>
      <c r="P948" t="s">
        <v>8273</v>
      </c>
      <c r="Q948">
        <v>1.9066666666666666E-2</v>
      </c>
      <c r="R948">
        <v>57.2</v>
      </c>
      <c r="S948" t="s">
        <v>8318</v>
      </c>
      <c r="T948" t="s">
        <v>8362</v>
      </c>
    </row>
    <row r="949" spans="1:20" x14ac:dyDescent="0.2">
      <c r="A949">
        <v>947</v>
      </c>
      <c r="B949" t="s">
        <v>948</v>
      </c>
      <c r="C949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v>42551.781319444446</v>
      </c>
      <c r="K949">
        <v>1462128306</v>
      </c>
      <c r="L949" s="10">
        <v>42491.781319444446</v>
      </c>
      <c r="M949" t="b">
        <v>0</v>
      </c>
      <c r="N949">
        <v>0</v>
      </c>
      <c r="O949" t="b">
        <v>0</v>
      </c>
      <c r="P949" t="s">
        <v>8273</v>
      </c>
      <c r="Q949">
        <v>0</v>
      </c>
      <c r="R949" t="e">
        <v>#DIV/0!</v>
      </c>
      <c r="S949" t="s">
        <v>8318</v>
      </c>
      <c r="T949" t="s">
        <v>8362</v>
      </c>
    </row>
    <row r="950" spans="1:20" x14ac:dyDescent="0.2">
      <c r="A950">
        <v>948</v>
      </c>
      <c r="B950" t="s">
        <v>949</v>
      </c>
      <c r="C950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v>42441.828287037039</v>
      </c>
      <c r="K950">
        <v>1455220364</v>
      </c>
      <c r="L950" s="10">
        <v>42411.828287037039</v>
      </c>
      <c r="M950" t="b">
        <v>0</v>
      </c>
      <c r="N950">
        <v>8</v>
      </c>
      <c r="O950" t="b">
        <v>0</v>
      </c>
      <c r="P950" t="s">
        <v>8273</v>
      </c>
      <c r="Q950">
        <v>0.12</v>
      </c>
      <c r="R950">
        <v>60</v>
      </c>
      <c r="S950" t="s">
        <v>8318</v>
      </c>
      <c r="T950" t="s">
        <v>8362</v>
      </c>
    </row>
    <row r="951" spans="1:20" x14ac:dyDescent="0.2">
      <c r="A951">
        <v>949</v>
      </c>
      <c r="B951" t="s">
        <v>950</v>
      </c>
      <c r="C95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v>42421.043703703705</v>
      </c>
      <c r="K951">
        <v>1450832576</v>
      </c>
      <c r="L951" s="10">
        <v>42361.043703703705</v>
      </c>
      <c r="M951" t="b">
        <v>0</v>
      </c>
      <c r="N951">
        <v>7</v>
      </c>
      <c r="O951" t="b">
        <v>0</v>
      </c>
      <c r="P951" t="s">
        <v>8273</v>
      </c>
      <c r="Q951">
        <v>1.3650000000000001E-2</v>
      </c>
      <c r="R951">
        <v>39</v>
      </c>
      <c r="S951" t="s">
        <v>8318</v>
      </c>
      <c r="T951" t="s">
        <v>8362</v>
      </c>
    </row>
    <row r="952" spans="1:20" x14ac:dyDescent="0.2">
      <c r="A952">
        <v>950</v>
      </c>
      <c r="B952" t="s">
        <v>951</v>
      </c>
      <c r="C95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v>42386.750706018516</v>
      </c>
      <c r="K952">
        <v>1450461661</v>
      </c>
      <c r="L952" s="10">
        <v>42356.750706018516</v>
      </c>
      <c r="M952" t="b">
        <v>0</v>
      </c>
      <c r="N952">
        <v>24</v>
      </c>
      <c r="O952" t="b">
        <v>0</v>
      </c>
      <c r="P952" t="s">
        <v>8273</v>
      </c>
      <c r="Q952">
        <v>0.28039999999999998</v>
      </c>
      <c r="R952">
        <v>58.416666666666664</v>
      </c>
      <c r="S952" t="s">
        <v>8318</v>
      </c>
      <c r="T952" t="s">
        <v>8362</v>
      </c>
    </row>
    <row r="953" spans="1:20" x14ac:dyDescent="0.2">
      <c r="A953">
        <v>951</v>
      </c>
      <c r="B953" t="s">
        <v>952</v>
      </c>
      <c r="C95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v>42525.653611111105</v>
      </c>
      <c r="K953">
        <v>1461166872</v>
      </c>
      <c r="L953" s="10">
        <v>42480.653611111105</v>
      </c>
      <c r="M953" t="b">
        <v>0</v>
      </c>
      <c r="N953">
        <v>121</v>
      </c>
      <c r="O953" t="b">
        <v>0</v>
      </c>
      <c r="P953" t="s">
        <v>8273</v>
      </c>
      <c r="Q953">
        <v>0.38390000000000002</v>
      </c>
      <c r="R953">
        <v>158.63636363636363</v>
      </c>
      <c r="S953" t="s">
        <v>8318</v>
      </c>
      <c r="T953" t="s">
        <v>8362</v>
      </c>
    </row>
    <row r="954" spans="1:20" x14ac:dyDescent="0.2">
      <c r="A954">
        <v>952</v>
      </c>
      <c r="B954" t="s">
        <v>953</v>
      </c>
      <c r="C954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v>42692.655231481483</v>
      </c>
      <c r="K954">
        <v>1476888212</v>
      </c>
      <c r="L954" s="10">
        <v>42662.613564814819</v>
      </c>
      <c r="M954" t="b">
        <v>0</v>
      </c>
      <c r="N954">
        <v>196</v>
      </c>
      <c r="O954" t="b">
        <v>0</v>
      </c>
      <c r="P954" t="s">
        <v>8273</v>
      </c>
      <c r="Q954">
        <v>0.39942857142857141</v>
      </c>
      <c r="R954">
        <v>99.857142857142861</v>
      </c>
      <c r="S954" t="s">
        <v>8318</v>
      </c>
      <c r="T954" t="s">
        <v>8362</v>
      </c>
    </row>
    <row r="955" spans="1:20" x14ac:dyDescent="0.2">
      <c r="A955">
        <v>953</v>
      </c>
      <c r="B955" t="s">
        <v>954</v>
      </c>
      <c r="C955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v>42029.164340277777</v>
      </c>
      <c r="K955">
        <v>1419566199</v>
      </c>
      <c r="L955" s="10">
        <v>41999.164340277777</v>
      </c>
      <c r="M955" t="b">
        <v>0</v>
      </c>
      <c r="N955">
        <v>5</v>
      </c>
      <c r="O955" t="b">
        <v>0</v>
      </c>
      <c r="P955" t="s">
        <v>8273</v>
      </c>
      <c r="Q955">
        <v>8.3999999999999995E-3</v>
      </c>
      <c r="R955">
        <v>25.2</v>
      </c>
      <c r="S955" t="s">
        <v>8318</v>
      </c>
      <c r="T955" t="s">
        <v>8362</v>
      </c>
    </row>
    <row r="956" spans="1:20" x14ac:dyDescent="0.2">
      <c r="A956">
        <v>954</v>
      </c>
      <c r="B956" t="s">
        <v>955</v>
      </c>
      <c r="C956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v>42236.833784722221</v>
      </c>
      <c r="K956">
        <v>1436472039</v>
      </c>
      <c r="L956" s="10">
        <v>42194.833784722221</v>
      </c>
      <c r="M956" t="b">
        <v>0</v>
      </c>
      <c r="N956">
        <v>73</v>
      </c>
      <c r="O956" t="b">
        <v>0</v>
      </c>
      <c r="P956" t="s">
        <v>8273</v>
      </c>
      <c r="Q956">
        <v>0.43406666666666666</v>
      </c>
      <c r="R956">
        <v>89.191780821917803</v>
      </c>
      <c r="S956" t="s">
        <v>8318</v>
      </c>
      <c r="T956" t="s">
        <v>8362</v>
      </c>
    </row>
    <row r="957" spans="1:20" x14ac:dyDescent="0.2">
      <c r="A957">
        <v>955</v>
      </c>
      <c r="B957" t="s">
        <v>956</v>
      </c>
      <c r="C957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v>42626.295138888891</v>
      </c>
      <c r="K957">
        <v>1470294300</v>
      </c>
      <c r="L957" s="10">
        <v>42586.295138888891</v>
      </c>
      <c r="M957" t="b">
        <v>0</v>
      </c>
      <c r="N957">
        <v>93</v>
      </c>
      <c r="O957" t="b">
        <v>0</v>
      </c>
      <c r="P957" t="s">
        <v>8273</v>
      </c>
      <c r="Q957">
        <v>5.6613333333333335E-2</v>
      </c>
      <c r="R957">
        <v>182.6236559139785</v>
      </c>
      <c r="S957" t="s">
        <v>8318</v>
      </c>
      <c r="T957" t="s">
        <v>8362</v>
      </c>
    </row>
    <row r="958" spans="1:20" x14ac:dyDescent="0.2">
      <c r="A958">
        <v>956</v>
      </c>
      <c r="B958" t="s">
        <v>957</v>
      </c>
      <c r="C958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v>42120.872210648144</v>
      </c>
      <c r="K958">
        <v>1424901359</v>
      </c>
      <c r="L958" s="10">
        <v>42060.913877314815</v>
      </c>
      <c r="M958" t="b">
        <v>0</v>
      </c>
      <c r="N958">
        <v>17</v>
      </c>
      <c r="O958" t="b">
        <v>0</v>
      </c>
      <c r="P958" t="s">
        <v>8273</v>
      </c>
      <c r="Q958">
        <v>1.7219999999999999E-2</v>
      </c>
      <c r="R958">
        <v>50.647058823529413</v>
      </c>
      <c r="S958" t="s">
        <v>8318</v>
      </c>
      <c r="T958" t="s">
        <v>8362</v>
      </c>
    </row>
    <row r="959" spans="1:20" x14ac:dyDescent="0.2">
      <c r="A959">
        <v>957</v>
      </c>
      <c r="B959" t="s">
        <v>958</v>
      </c>
      <c r="C959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v>42691.594131944439</v>
      </c>
      <c r="K959">
        <v>1476710133</v>
      </c>
      <c r="L959" s="10">
        <v>42660.552465277782</v>
      </c>
      <c r="M959" t="b">
        <v>0</v>
      </c>
      <c r="N959">
        <v>7</v>
      </c>
      <c r="O959" t="b">
        <v>0</v>
      </c>
      <c r="P959" t="s">
        <v>8273</v>
      </c>
      <c r="Q959">
        <v>1.9416666666666665E-2</v>
      </c>
      <c r="R959">
        <v>33.285714285714285</v>
      </c>
      <c r="S959" t="s">
        <v>8318</v>
      </c>
      <c r="T959" t="s">
        <v>8362</v>
      </c>
    </row>
    <row r="960" spans="1:20" x14ac:dyDescent="0.2">
      <c r="A960">
        <v>958</v>
      </c>
      <c r="B960" t="s">
        <v>959</v>
      </c>
      <c r="C960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v>42104.207638888889</v>
      </c>
      <c r="K960">
        <v>1426792563</v>
      </c>
      <c r="L960" s="10">
        <v>42082.802812499998</v>
      </c>
      <c r="M960" t="b">
        <v>0</v>
      </c>
      <c r="N960">
        <v>17</v>
      </c>
      <c r="O960" t="b">
        <v>0</v>
      </c>
      <c r="P960" t="s">
        <v>8273</v>
      </c>
      <c r="Q960">
        <v>0.11328275684711328</v>
      </c>
      <c r="R960">
        <v>51.823529411764703</v>
      </c>
      <c r="S960" t="s">
        <v>8318</v>
      </c>
      <c r="T960" t="s">
        <v>8362</v>
      </c>
    </row>
    <row r="961" spans="1:20" x14ac:dyDescent="0.2">
      <c r="A961">
        <v>959</v>
      </c>
      <c r="B961" t="s">
        <v>960</v>
      </c>
      <c r="C96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v>42023.174363425926</v>
      </c>
      <c r="K961">
        <v>1419048665</v>
      </c>
      <c r="L961" s="10">
        <v>41993.174363425926</v>
      </c>
      <c r="M961" t="b">
        <v>0</v>
      </c>
      <c r="N961">
        <v>171</v>
      </c>
      <c r="O961" t="b">
        <v>0</v>
      </c>
      <c r="P961" t="s">
        <v>8273</v>
      </c>
      <c r="Q961">
        <v>0.3886</v>
      </c>
      <c r="R961">
        <v>113.62573099415205</v>
      </c>
      <c r="S961" t="s">
        <v>8318</v>
      </c>
      <c r="T961" t="s">
        <v>8362</v>
      </c>
    </row>
    <row r="962" spans="1:20" x14ac:dyDescent="0.2">
      <c r="A962">
        <v>960</v>
      </c>
      <c r="B962" t="s">
        <v>961</v>
      </c>
      <c r="C96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v>42808.585127314815</v>
      </c>
      <c r="K962">
        <v>1485874955</v>
      </c>
      <c r="L962" s="10">
        <v>42766.626793981486</v>
      </c>
      <c r="M962" t="b">
        <v>0</v>
      </c>
      <c r="N962">
        <v>188</v>
      </c>
      <c r="O962" t="b">
        <v>0</v>
      </c>
      <c r="P962" t="s">
        <v>8273</v>
      </c>
      <c r="Q962">
        <v>0.46100628930817611</v>
      </c>
      <c r="R962">
        <v>136.46276595744681</v>
      </c>
      <c r="S962" t="s">
        <v>8318</v>
      </c>
      <c r="T962" t="s">
        <v>8362</v>
      </c>
    </row>
    <row r="963" spans="1:20" x14ac:dyDescent="0.2">
      <c r="A963">
        <v>961</v>
      </c>
      <c r="B963" t="s">
        <v>962</v>
      </c>
      <c r="C96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v>42786.791666666672</v>
      </c>
      <c r="K963">
        <v>1483634335</v>
      </c>
      <c r="L963" s="10">
        <v>42740.693692129629</v>
      </c>
      <c r="M963" t="b">
        <v>0</v>
      </c>
      <c r="N963">
        <v>110</v>
      </c>
      <c r="O963" t="b">
        <v>0</v>
      </c>
      <c r="P963" t="s">
        <v>8273</v>
      </c>
      <c r="Q963">
        <v>0.42188421052631581</v>
      </c>
      <c r="R963">
        <v>364.35454545454547</v>
      </c>
      <c r="S963" t="s">
        <v>8318</v>
      </c>
      <c r="T963" t="s">
        <v>8362</v>
      </c>
    </row>
    <row r="964" spans="1:20" x14ac:dyDescent="0.2">
      <c r="A964">
        <v>962</v>
      </c>
      <c r="B964" t="s">
        <v>963</v>
      </c>
      <c r="C964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v>42411.712418981479</v>
      </c>
      <c r="K964">
        <v>1451927153</v>
      </c>
      <c r="L964" s="10">
        <v>42373.712418981479</v>
      </c>
      <c r="M964" t="b">
        <v>0</v>
      </c>
      <c r="N964">
        <v>37</v>
      </c>
      <c r="O964" t="b">
        <v>0</v>
      </c>
      <c r="P964" t="s">
        <v>8273</v>
      </c>
      <c r="Q964">
        <v>0.2848</v>
      </c>
      <c r="R964">
        <v>19.243243243243242</v>
      </c>
      <c r="S964" t="s">
        <v>8318</v>
      </c>
      <c r="T964" t="s">
        <v>8362</v>
      </c>
    </row>
    <row r="965" spans="1:20" x14ac:dyDescent="0.2">
      <c r="A965">
        <v>963</v>
      </c>
      <c r="B965" t="s">
        <v>964</v>
      </c>
      <c r="C965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v>42660.635636574079</v>
      </c>
      <c r="K965">
        <v>1473693319</v>
      </c>
      <c r="L965" s="10">
        <v>42625.635636574079</v>
      </c>
      <c r="M965" t="b">
        <v>0</v>
      </c>
      <c r="N965">
        <v>9</v>
      </c>
      <c r="O965" t="b">
        <v>0</v>
      </c>
      <c r="P965" t="s">
        <v>8273</v>
      </c>
      <c r="Q965">
        <v>1.0771428571428571E-2</v>
      </c>
      <c r="R965">
        <v>41.888888888888886</v>
      </c>
      <c r="S965" t="s">
        <v>8318</v>
      </c>
      <c r="T965" t="s">
        <v>8362</v>
      </c>
    </row>
    <row r="966" spans="1:20" x14ac:dyDescent="0.2">
      <c r="A966">
        <v>964</v>
      </c>
      <c r="B966" t="s">
        <v>965</v>
      </c>
      <c r="C966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v>42248.628692129627</v>
      </c>
      <c r="K966">
        <v>1437663919</v>
      </c>
      <c r="L966" s="10">
        <v>42208.628692129627</v>
      </c>
      <c r="M966" t="b">
        <v>0</v>
      </c>
      <c r="N966">
        <v>29</v>
      </c>
      <c r="O966" t="b">
        <v>0</v>
      </c>
      <c r="P966" t="s">
        <v>8273</v>
      </c>
      <c r="Q966">
        <v>7.9909090909090902E-3</v>
      </c>
      <c r="R966">
        <v>30.310344827586206</v>
      </c>
      <c r="S966" t="s">
        <v>8318</v>
      </c>
      <c r="T966" t="s">
        <v>8362</v>
      </c>
    </row>
    <row r="967" spans="1:20" x14ac:dyDescent="0.2">
      <c r="A967">
        <v>965</v>
      </c>
      <c r="B967" t="s">
        <v>966</v>
      </c>
      <c r="C967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v>42669.165972222225</v>
      </c>
      <c r="K967">
        <v>1474676646</v>
      </c>
      <c r="L967" s="10">
        <v>42637.016736111109</v>
      </c>
      <c r="M967" t="b">
        <v>0</v>
      </c>
      <c r="N967">
        <v>6</v>
      </c>
      <c r="O967" t="b">
        <v>0</v>
      </c>
      <c r="P967" t="s">
        <v>8273</v>
      </c>
      <c r="Q967">
        <v>1.192E-2</v>
      </c>
      <c r="R967">
        <v>49.666666666666664</v>
      </c>
      <c r="S967" t="s">
        <v>8318</v>
      </c>
      <c r="T967" t="s">
        <v>8362</v>
      </c>
    </row>
    <row r="968" spans="1:20" x14ac:dyDescent="0.2">
      <c r="A968">
        <v>966</v>
      </c>
      <c r="B968" t="s">
        <v>967</v>
      </c>
      <c r="C968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v>42649.635787037041</v>
      </c>
      <c r="K968">
        <v>1473174932</v>
      </c>
      <c r="L968" s="10">
        <v>42619.635787037041</v>
      </c>
      <c r="M968" t="b">
        <v>0</v>
      </c>
      <c r="N968">
        <v>30</v>
      </c>
      <c r="O968" t="b">
        <v>0</v>
      </c>
      <c r="P968" t="s">
        <v>8273</v>
      </c>
      <c r="Q968">
        <v>0.14799999999999999</v>
      </c>
      <c r="R968">
        <v>59.2</v>
      </c>
      <c r="S968" t="s">
        <v>8318</v>
      </c>
      <c r="T968" t="s">
        <v>8362</v>
      </c>
    </row>
    <row r="969" spans="1:20" x14ac:dyDescent="0.2">
      <c r="A969">
        <v>967</v>
      </c>
      <c r="B969" t="s">
        <v>968</v>
      </c>
      <c r="C969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v>42482.21266203704</v>
      </c>
      <c r="K969">
        <v>1456121174</v>
      </c>
      <c r="L969" s="10">
        <v>42422.254328703704</v>
      </c>
      <c r="M969" t="b">
        <v>0</v>
      </c>
      <c r="N969">
        <v>81</v>
      </c>
      <c r="O969" t="b">
        <v>0</v>
      </c>
      <c r="P969" t="s">
        <v>8273</v>
      </c>
      <c r="Q969">
        <v>0.17810000000000001</v>
      </c>
      <c r="R969">
        <v>43.97530864197531</v>
      </c>
      <c r="S969" t="s">
        <v>8318</v>
      </c>
      <c r="T969" t="s">
        <v>8362</v>
      </c>
    </row>
    <row r="970" spans="1:20" x14ac:dyDescent="0.2">
      <c r="A970">
        <v>968</v>
      </c>
      <c r="B970" t="s">
        <v>969</v>
      </c>
      <c r="C970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v>41866.847615740742</v>
      </c>
      <c r="K970">
        <v>1405542034</v>
      </c>
      <c r="L970" s="10">
        <v>41836.847615740742</v>
      </c>
      <c r="M970" t="b">
        <v>0</v>
      </c>
      <c r="N970">
        <v>4</v>
      </c>
      <c r="O970" t="b">
        <v>0</v>
      </c>
      <c r="P970" t="s">
        <v>8273</v>
      </c>
      <c r="Q970">
        <v>1.325E-2</v>
      </c>
      <c r="R970">
        <v>26.5</v>
      </c>
      <c r="S970" t="s">
        <v>8318</v>
      </c>
      <c r="T970" t="s">
        <v>8362</v>
      </c>
    </row>
    <row r="971" spans="1:20" x14ac:dyDescent="0.2">
      <c r="A971">
        <v>969</v>
      </c>
      <c r="B971" t="s">
        <v>970</v>
      </c>
      <c r="C97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v>42775.30332175926</v>
      </c>
      <c r="K971">
        <v>1483773407</v>
      </c>
      <c r="L971" s="10">
        <v>42742.30332175926</v>
      </c>
      <c r="M971" t="b">
        <v>0</v>
      </c>
      <c r="N971">
        <v>11</v>
      </c>
      <c r="O971" t="b">
        <v>0</v>
      </c>
      <c r="P971" t="s">
        <v>8273</v>
      </c>
      <c r="Q971">
        <v>0.46666666666666667</v>
      </c>
      <c r="R971">
        <v>1272.7272727272727</v>
      </c>
      <c r="S971" t="s">
        <v>8318</v>
      </c>
      <c r="T971" t="s">
        <v>8362</v>
      </c>
    </row>
    <row r="972" spans="1:20" x14ac:dyDescent="0.2">
      <c r="A972">
        <v>970</v>
      </c>
      <c r="B972" t="s">
        <v>971</v>
      </c>
      <c r="C97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v>42758.207638888889</v>
      </c>
      <c r="K972">
        <v>1481951853</v>
      </c>
      <c r="L972" s="10">
        <v>42721.220520833333</v>
      </c>
      <c r="M972" t="b">
        <v>0</v>
      </c>
      <c r="N972">
        <v>14</v>
      </c>
      <c r="O972" t="b">
        <v>0</v>
      </c>
      <c r="P972" t="s">
        <v>8273</v>
      </c>
      <c r="Q972">
        <v>0.4592</v>
      </c>
      <c r="R972">
        <v>164</v>
      </c>
      <c r="S972" t="s">
        <v>8318</v>
      </c>
      <c r="T972" t="s">
        <v>8362</v>
      </c>
    </row>
    <row r="973" spans="1:20" x14ac:dyDescent="0.2">
      <c r="A973">
        <v>971</v>
      </c>
      <c r="B973" t="s">
        <v>972</v>
      </c>
      <c r="C97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v>42156.709027777775</v>
      </c>
      <c r="K973">
        <v>1429290060</v>
      </c>
      <c r="L973" s="10">
        <v>42111.709027777775</v>
      </c>
      <c r="M973" t="b">
        <v>0</v>
      </c>
      <c r="N973">
        <v>5</v>
      </c>
      <c r="O973" t="b">
        <v>0</v>
      </c>
      <c r="P973" t="s">
        <v>8273</v>
      </c>
      <c r="Q973">
        <v>2.2599999999999999E-3</v>
      </c>
      <c r="R973">
        <v>45.2</v>
      </c>
      <c r="S973" t="s">
        <v>8318</v>
      </c>
      <c r="T973" t="s">
        <v>8362</v>
      </c>
    </row>
    <row r="974" spans="1:20" x14ac:dyDescent="0.2">
      <c r="A974">
        <v>972</v>
      </c>
      <c r="B974" t="s">
        <v>973</v>
      </c>
      <c r="C974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v>41886.290972222225</v>
      </c>
      <c r="K974">
        <v>1407271598</v>
      </c>
      <c r="L974" s="10">
        <v>41856.865717592591</v>
      </c>
      <c r="M974" t="b">
        <v>0</v>
      </c>
      <c r="N974">
        <v>45</v>
      </c>
      <c r="O974" t="b">
        <v>0</v>
      </c>
      <c r="P974" t="s">
        <v>8273</v>
      </c>
      <c r="Q974">
        <v>0.34625</v>
      </c>
      <c r="R974">
        <v>153.88888888888889</v>
      </c>
      <c r="S974" t="s">
        <v>8318</v>
      </c>
      <c r="T974" t="s">
        <v>8362</v>
      </c>
    </row>
    <row r="975" spans="1:20" x14ac:dyDescent="0.2">
      <c r="A975">
        <v>973</v>
      </c>
      <c r="B975" t="s">
        <v>974</v>
      </c>
      <c r="C975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v>42317.056631944448</v>
      </c>
      <c r="K975">
        <v>1441844493</v>
      </c>
      <c r="L975" s="10">
        <v>42257.014965277776</v>
      </c>
      <c r="M975" t="b">
        <v>0</v>
      </c>
      <c r="N975">
        <v>8</v>
      </c>
      <c r="O975" t="b">
        <v>0</v>
      </c>
      <c r="P975" t="s">
        <v>8273</v>
      </c>
      <c r="Q975">
        <v>2.0549999999999999E-2</v>
      </c>
      <c r="R975">
        <v>51.375</v>
      </c>
      <c r="S975" t="s">
        <v>8318</v>
      </c>
      <c r="T975" t="s">
        <v>8362</v>
      </c>
    </row>
    <row r="976" spans="1:20" x14ac:dyDescent="0.2">
      <c r="A976">
        <v>974</v>
      </c>
      <c r="B976" t="s">
        <v>975</v>
      </c>
      <c r="C976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v>42454.707824074074</v>
      </c>
      <c r="K976">
        <v>1456336756</v>
      </c>
      <c r="L976" s="10">
        <v>42424.749490740738</v>
      </c>
      <c r="M976" t="b">
        <v>0</v>
      </c>
      <c r="N976">
        <v>3</v>
      </c>
      <c r="O976" t="b">
        <v>0</v>
      </c>
      <c r="P976" t="s">
        <v>8273</v>
      </c>
      <c r="Q976">
        <v>5.5999999999999999E-3</v>
      </c>
      <c r="R976">
        <v>93.333333333333329</v>
      </c>
      <c r="S976" t="s">
        <v>8318</v>
      </c>
      <c r="T976" t="s">
        <v>8362</v>
      </c>
    </row>
    <row r="977" spans="1:20" x14ac:dyDescent="0.2">
      <c r="A977">
        <v>975</v>
      </c>
      <c r="B977" t="s">
        <v>976</v>
      </c>
      <c r="C977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v>42549.696585648147</v>
      </c>
      <c r="K977">
        <v>1461948185</v>
      </c>
      <c r="L977" s="10">
        <v>42489.696585648147</v>
      </c>
      <c r="M977" t="b">
        <v>0</v>
      </c>
      <c r="N977">
        <v>24</v>
      </c>
      <c r="O977" t="b">
        <v>0</v>
      </c>
      <c r="P977" t="s">
        <v>8273</v>
      </c>
      <c r="Q977">
        <v>2.6069999999999999E-2</v>
      </c>
      <c r="R977">
        <v>108.625</v>
      </c>
      <c r="S977" t="s">
        <v>8318</v>
      </c>
      <c r="T977" t="s">
        <v>8362</v>
      </c>
    </row>
    <row r="978" spans="1:20" x14ac:dyDescent="0.2">
      <c r="A978">
        <v>976</v>
      </c>
      <c r="B978" t="s">
        <v>977</v>
      </c>
      <c r="C978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v>42230.058993055558</v>
      </c>
      <c r="K978">
        <v>1435627497</v>
      </c>
      <c r="L978" s="10">
        <v>42185.058993055558</v>
      </c>
      <c r="M978" t="b">
        <v>0</v>
      </c>
      <c r="N978">
        <v>18</v>
      </c>
      <c r="O978" t="b">
        <v>0</v>
      </c>
      <c r="P978" t="s">
        <v>8273</v>
      </c>
      <c r="Q978">
        <v>1.9259999999999999E-2</v>
      </c>
      <c r="R978">
        <v>160.5</v>
      </c>
      <c r="S978" t="s">
        <v>8318</v>
      </c>
      <c r="T978" t="s">
        <v>8362</v>
      </c>
    </row>
    <row r="979" spans="1:20" x14ac:dyDescent="0.2">
      <c r="A979">
        <v>977</v>
      </c>
      <c r="B979" t="s">
        <v>978</v>
      </c>
      <c r="C979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v>42421.942094907412</v>
      </c>
      <c r="K979">
        <v>1453502197</v>
      </c>
      <c r="L979" s="10">
        <v>42391.942094907412</v>
      </c>
      <c r="M979" t="b">
        <v>0</v>
      </c>
      <c r="N979">
        <v>12</v>
      </c>
      <c r="O979" t="b">
        <v>0</v>
      </c>
      <c r="P979" t="s">
        <v>8273</v>
      </c>
      <c r="Q979">
        <v>0.33666666666666667</v>
      </c>
      <c r="R979">
        <v>75.75</v>
      </c>
      <c r="S979" t="s">
        <v>8318</v>
      </c>
      <c r="T979" t="s">
        <v>8362</v>
      </c>
    </row>
    <row r="980" spans="1:20" x14ac:dyDescent="0.2">
      <c r="A980">
        <v>978</v>
      </c>
      <c r="B980" t="s">
        <v>979</v>
      </c>
      <c r="C980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v>42425.309039351851</v>
      </c>
      <c r="K980">
        <v>1453793101</v>
      </c>
      <c r="L980" s="10">
        <v>42395.309039351851</v>
      </c>
      <c r="M980" t="b">
        <v>0</v>
      </c>
      <c r="N980">
        <v>123</v>
      </c>
      <c r="O980" t="b">
        <v>0</v>
      </c>
      <c r="P980" t="s">
        <v>8273</v>
      </c>
      <c r="Q980">
        <v>0.5626326718299024</v>
      </c>
      <c r="R980">
        <v>790.83739837398377</v>
      </c>
      <c r="S980" t="s">
        <v>8318</v>
      </c>
      <c r="T980" t="s">
        <v>8362</v>
      </c>
    </row>
    <row r="981" spans="1:20" x14ac:dyDescent="0.2">
      <c r="A981">
        <v>979</v>
      </c>
      <c r="B981" t="s">
        <v>980</v>
      </c>
      <c r="C98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v>42541.790972222225</v>
      </c>
      <c r="K981">
        <v>1463392828</v>
      </c>
      <c r="L981" s="10">
        <v>42506.416990740734</v>
      </c>
      <c r="M981" t="b">
        <v>0</v>
      </c>
      <c r="N981">
        <v>96</v>
      </c>
      <c r="O981" t="b">
        <v>0</v>
      </c>
      <c r="P981" t="s">
        <v>8273</v>
      </c>
      <c r="Q981">
        <v>0.82817600000000002</v>
      </c>
      <c r="R981">
        <v>301.93916666666667</v>
      </c>
      <c r="S981" t="s">
        <v>8318</v>
      </c>
      <c r="T981" t="s">
        <v>8362</v>
      </c>
    </row>
    <row r="982" spans="1:20" x14ac:dyDescent="0.2">
      <c r="A982">
        <v>980</v>
      </c>
      <c r="B982" t="s">
        <v>981</v>
      </c>
      <c r="C98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v>41973.945856481485</v>
      </c>
      <c r="K982">
        <v>1413495722</v>
      </c>
      <c r="L982" s="10">
        <v>41928.904189814813</v>
      </c>
      <c r="M982" t="b">
        <v>0</v>
      </c>
      <c r="N982">
        <v>31</v>
      </c>
      <c r="O982" t="b">
        <v>0</v>
      </c>
      <c r="P982" t="s">
        <v>8273</v>
      </c>
      <c r="Q982">
        <v>0.14860000000000001</v>
      </c>
      <c r="R982">
        <v>47.935483870967744</v>
      </c>
      <c r="S982" t="s">
        <v>8318</v>
      </c>
      <c r="T982" t="s">
        <v>8362</v>
      </c>
    </row>
    <row r="983" spans="1:20" x14ac:dyDescent="0.2">
      <c r="A983">
        <v>981</v>
      </c>
      <c r="B983" t="s">
        <v>982</v>
      </c>
      <c r="C98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v>41860.947013888886</v>
      </c>
      <c r="K983">
        <v>1405032222</v>
      </c>
      <c r="L983" s="10">
        <v>41830.947013888886</v>
      </c>
      <c r="M983" t="b">
        <v>0</v>
      </c>
      <c r="N983">
        <v>4</v>
      </c>
      <c r="O983" t="b">
        <v>0</v>
      </c>
      <c r="P983" t="s">
        <v>8273</v>
      </c>
      <c r="Q983">
        <v>1.2375123751237513E-4</v>
      </c>
      <c r="R983">
        <v>2.75</v>
      </c>
      <c r="S983" t="s">
        <v>8318</v>
      </c>
      <c r="T983" t="s">
        <v>8362</v>
      </c>
    </row>
    <row r="984" spans="1:20" x14ac:dyDescent="0.2">
      <c r="A984">
        <v>982</v>
      </c>
      <c r="B984" t="s">
        <v>983</v>
      </c>
      <c r="C984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v>42645.753310185188</v>
      </c>
      <c r="K984">
        <v>1472839486</v>
      </c>
      <c r="L984" s="10">
        <v>42615.753310185188</v>
      </c>
      <c r="M984" t="b">
        <v>0</v>
      </c>
      <c r="N984">
        <v>3</v>
      </c>
      <c r="O984" t="b">
        <v>0</v>
      </c>
      <c r="P984" t="s">
        <v>8273</v>
      </c>
      <c r="Q984">
        <v>1.7142857142857143E-4</v>
      </c>
      <c r="R984">
        <v>1</v>
      </c>
      <c r="S984" t="s">
        <v>8318</v>
      </c>
      <c r="T984" t="s">
        <v>8362</v>
      </c>
    </row>
    <row r="985" spans="1:20" x14ac:dyDescent="0.2">
      <c r="A985">
        <v>983</v>
      </c>
      <c r="B985" t="s">
        <v>984</v>
      </c>
      <c r="C985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v>42605.870833333334</v>
      </c>
      <c r="K985">
        <v>1469289685</v>
      </c>
      <c r="L985" s="10">
        <v>42574.667650462965</v>
      </c>
      <c r="M985" t="b">
        <v>0</v>
      </c>
      <c r="N985">
        <v>179</v>
      </c>
      <c r="O985" t="b">
        <v>0</v>
      </c>
      <c r="P985" t="s">
        <v>8273</v>
      </c>
      <c r="Q985">
        <v>0.2950613611721471</v>
      </c>
      <c r="R985">
        <v>171.79329608938548</v>
      </c>
      <c r="S985" t="s">
        <v>8318</v>
      </c>
      <c r="T985" t="s">
        <v>8362</v>
      </c>
    </row>
    <row r="986" spans="1:20" x14ac:dyDescent="0.2">
      <c r="A986">
        <v>984</v>
      </c>
      <c r="B986" t="s">
        <v>985</v>
      </c>
      <c r="C986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v>42091.074166666673</v>
      </c>
      <c r="K986">
        <v>1424918808</v>
      </c>
      <c r="L986" s="10">
        <v>42061.11583333333</v>
      </c>
      <c r="M986" t="b">
        <v>0</v>
      </c>
      <c r="N986">
        <v>3</v>
      </c>
      <c r="O986" t="b">
        <v>0</v>
      </c>
      <c r="P986" t="s">
        <v>8273</v>
      </c>
      <c r="Q986">
        <v>1.06E-2</v>
      </c>
      <c r="R986">
        <v>35.333333333333336</v>
      </c>
      <c r="S986" t="s">
        <v>8318</v>
      </c>
      <c r="T986" t="s">
        <v>8362</v>
      </c>
    </row>
    <row r="987" spans="1:20" x14ac:dyDescent="0.2">
      <c r="A987">
        <v>985</v>
      </c>
      <c r="B987" t="s">
        <v>986</v>
      </c>
      <c r="C987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v>42369.958333333328</v>
      </c>
      <c r="K987">
        <v>1449011610</v>
      </c>
      <c r="L987" s="10">
        <v>42339.967708333337</v>
      </c>
      <c r="M987" t="b">
        <v>0</v>
      </c>
      <c r="N987">
        <v>23</v>
      </c>
      <c r="O987" t="b">
        <v>0</v>
      </c>
      <c r="P987" t="s">
        <v>8273</v>
      </c>
      <c r="Q987">
        <v>6.2933333333333327E-2</v>
      </c>
      <c r="R987">
        <v>82.086956521739125</v>
      </c>
      <c r="S987" t="s">
        <v>8318</v>
      </c>
      <c r="T987" t="s">
        <v>8362</v>
      </c>
    </row>
    <row r="988" spans="1:20" x14ac:dyDescent="0.2">
      <c r="A988">
        <v>986</v>
      </c>
      <c r="B988" t="s">
        <v>987</v>
      </c>
      <c r="C988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v>42379</v>
      </c>
      <c r="K988">
        <v>1447698300</v>
      </c>
      <c r="L988" s="10">
        <v>42324.767361111109</v>
      </c>
      <c r="M988" t="b">
        <v>0</v>
      </c>
      <c r="N988">
        <v>23</v>
      </c>
      <c r="O988" t="b">
        <v>0</v>
      </c>
      <c r="P988" t="s">
        <v>8273</v>
      </c>
      <c r="Q988">
        <v>0.1275</v>
      </c>
      <c r="R988">
        <v>110.8695652173913</v>
      </c>
      <c r="S988" t="s">
        <v>8318</v>
      </c>
      <c r="T988" t="s">
        <v>8362</v>
      </c>
    </row>
    <row r="989" spans="1:20" x14ac:dyDescent="0.2">
      <c r="A989">
        <v>987</v>
      </c>
      <c r="B989" t="s">
        <v>988</v>
      </c>
      <c r="C989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v>41813.294560185182</v>
      </c>
      <c r="K989">
        <v>1400051050</v>
      </c>
      <c r="L989" s="10">
        <v>41773.294560185182</v>
      </c>
      <c r="M989" t="b">
        <v>0</v>
      </c>
      <c r="N989">
        <v>41</v>
      </c>
      <c r="O989" t="b">
        <v>0</v>
      </c>
      <c r="P989" t="s">
        <v>8273</v>
      </c>
      <c r="Q989">
        <v>0.13220000000000001</v>
      </c>
      <c r="R989">
        <v>161.21951219512195</v>
      </c>
      <c r="S989" t="s">
        <v>8318</v>
      </c>
      <c r="T989" t="s">
        <v>8362</v>
      </c>
    </row>
    <row r="990" spans="1:20" x14ac:dyDescent="0.2">
      <c r="A990">
        <v>988</v>
      </c>
      <c r="B990" t="s">
        <v>989</v>
      </c>
      <c r="C990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v>42644.356770833328</v>
      </c>
      <c r="K990">
        <v>1472718825</v>
      </c>
      <c r="L990" s="10">
        <v>42614.356770833328</v>
      </c>
      <c r="M990" t="b">
        <v>0</v>
      </c>
      <c r="N990">
        <v>0</v>
      </c>
      <c r="O990" t="b">
        <v>0</v>
      </c>
      <c r="P990" t="s">
        <v>8273</v>
      </c>
      <c r="Q990">
        <v>0</v>
      </c>
      <c r="R990" t="e">
        <v>#DIV/0!</v>
      </c>
      <c r="S990" t="s">
        <v>8318</v>
      </c>
      <c r="T990" t="s">
        <v>8362</v>
      </c>
    </row>
    <row r="991" spans="1:20" x14ac:dyDescent="0.2">
      <c r="A991">
        <v>989</v>
      </c>
      <c r="B991" t="s">
        <v>990</v>
      </c>
      <c r="C99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v>42641.933969907404</v>
      </c>
      <c r="K991">
        <v>1472509495</v>
      </c>
      <c r="L991" s="10">
        <v>42611.933969907404</v>
      </c>
      <c r="M991" t="b">
        <v>0</v>
      </c>
      <c r="N991">
        <v>32</v>
      </c>
      <c r="O991" t="b">
        <v>0</v>
      </c>
      <c r="P991" t="s">
        <v>8273</v>
      </c>
      <c r="Q991">
        <v>0.16769999999999999</v>
      </c>
      <c r="R991">
        <v>52.40625</v>
      </c>
      <c r="S991" t="s">
        <v>8318</v>
      </c>
      <c r="T991" t="s">
        <v>8362</v>
      </c>
    </row>
    <row r="992" spans="1:20" x14ac:dyDescent="0.2">
      <c r="A992">
        <v>990</v>
      </c>
      <c r="B992" t="s">
        <v>991</v>
      </c>
      <c r="C99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v>41885.784305555557</v>
      </c>
      <c r="K992">
        <v>1407178164</v>
      </c>
      <c r="L992" s="10">
        <v>41855.784305555557</v>
      </c>
      <c r="M992" t="b">
        <v>0</v>
      </c>
      <c r="N992">
        <v>2</v>
      </c>
      <c r="O992" t="b">
        <v>0</v>
      </c>
      <c r="P992" t="s">
        <v>8273</v>
      </c>
      <c r="Q992">
        <v>1.0399999999999999E-3</v>
      </c>
      <c r="R992">
        <v>13</v>
      </c>
      <c r="S992" t="s">
        <v>8318</v>
      </c>
      <c r="T992" t="s">
        <v>8362</v>
      </c>
    </row>
    <row r="993" spans="1:20" x14ac:dyDescent="0.2">
      <c r="A993">
        <v>991</v>
      </c>
      <c r="B993" t="s">
        <v>992</v>
      </c>
      <c r="C99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v>42563.785416666666</v>
      </c>
      <c r="K993">
        <v>1466186988</v>
      </c>
      <c r="L993" s="10">
        <v>42538.75680555556</v>
      </c>
      <c r="M993" t="b">
        <v>0</v>
      </c>
      <c r="N993">
        <v>7</v>
      </c>
      <c r="O993" t="b">
        <v>0</v>
      </c>
      <c r="P993" t="s">
        <v>8273</v>
      </c>
      <c r="Q993">
        <v>4.24E-2</v>
      </c>
      <c r="R993">
        <v>30.285714285714285</v>
      </c>
      <c r="S993" t="s">
        <v>8318</v>
      </c>
      <c r="T993" t="s">
        <v>8362</v>
      </c>
    </row>
    <row r="994" spans="1:20" x14ac:dyDescent="0.2">
      <c r="A994">
        <v>992</v>
      </c>
      <c r="B994" t="s">
        <v>993</v>
      </c>
      <c r="C994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v>42497.883321759262</v>
      </c>
      <c r="K994">
        <v>1457475119</v>
      </c>
      <c r="L994" s="10">
        <v>42437.924988425926</v>
      </c>
      <c r="M994" t="b">
        <v>0</v>
      </c>
      <c r="N994">
        <v>4</v>
      </c>
      <c r="O994" t="b">
        <v>0</v>
      </c>
      <c r="P994" t="s">
        <v>8273</v>
      </c>
      <c r="Q994">
        <v>4.6699999999999997E-3</v>
      </c>
      <c r="R994">
        <v>116.75</v>
      </c>
      <c r="S994" t="s">
        <v>8318</v>
      </c>
      <c r="T994" t="s">
        <v>8362</v>
      </c>
    </row>
    <row r="995" spans="1:20" x14ac:dyDescent="0.2">
      <c r="A995">
        <v>993</v>
      </c>
      <c r="B995" t="s">
        <v>994</v>
      </c>
      <c r="C995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v>42686.208333333328</v>
      </c>
      <c r="K995">
        <v>1476054568</v>
      </c>
      <c r="L995" s="10">
        <v>42652.964907407411</v>
      </c>
      <c r="M995" t="b">
        <v>0</v>
      </c>
      <c r="N995">
        <v>196</v>
      </c>
      <c r="O995" t="b">
        <v>0</v>
      </c>
      <c r="P995" t="s">
        <v>8273</v>
      </c>
      <c r="Q995">
        <v>0.25087142857142858</v>
      </c>
      <c r="R995">
        <v>89.59693877551021</v>
      </c>
      <c r="S995" t="s">
        <v>8318</v>
      </c>
      <c r="T995" t="s">
        <v>8362</v>
      </c>
    </row>
    <row r="996" spans="1:20" x14ac:dyDescent="0.2">
      <c r="A996">
        <v>994</v>
      </c>
      <c r="B996" t="s">
        <v>995</v>
      </c>
      <c r="C996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v>41973.957638888889</v>
      </c>
      <c r="K996">
        <v>1412835530</v>
      </c>
      <c r="L996" s="10">
        <v>41921.263078703705</v>
      </c>
      <c r="M996" t="b">
        <v>0</v>
      </c>
      <c r="N996">
        <v>11</v>
      </c>
      <c r="O996" t="b">
        <v>0</v>
      </c>
      <c r="P996" t="s">
        <v>8273</v>
      </c>
      <c r="Q996">
        <v>2.3345000000000001E-2</v>
      </c>
      <c r="R996">
        <v>424.45454545454544</v>
      </c>
      <c r="S996" t="s">
        <v>8318</v>
      </c>
      <c r="T996" t="s">
        <v>8362</v>
      </c>
    </row>
    <row r="997" spans="1:20" x14ac:dyDescent="0.2">
      <c r="A997">
        <v>995</v>
      </c>
      <c r="B997" t="s">
        <v>996</v>
      </c>
      <c r="C997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v>41972.666666666672</v>
      </c>
      <c r="K997">
        <v>1415140480</v>
      </c>
      <c r="L997" s="10">
        <v>41947.940740740742</v>
      </c>
      <c r="M997" t="b">
        <v>0</v>
      </c>
      <c r="N997">
        <v>9</v>
      </c>
      <c r="O997" t="b">
        <v>0</v>
      </c>
      <c r="P997" t="s">
        <v>8273</v>
      </c>
      <c r="Q997">
        <v>7.2599999999999998E-2</v>
      </c>
      <c r="R997">
        <v>80.666666666666671</v>
      </c>
      <c r="S997" t="s">
        <v>8318</v>
      </c>
      <c r="T997" t="s">
        <v>8362</v>
      </c>
    </row>
    <row r="998" spans="1:20" x14ac:dyDescent="0.2">
      <c r="A998">
        <v>996</v>
      </c>
      <c r="B998" t="s">
        <v>997</v>
      </c>
      <c r="C998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v>41847.643750000003</v>
      </c>
      <c r="K998">
        <v>1403902060</v>
      </c>
      <c r="L998" s="10">
        <v>41817.866435185184</v>
      </c>
      <c r="M998" t="b">
        <v>0</v>
      </c>
      <c r="N998">
        <v>5</v>
      </c>
      <c r="O998" t="b">
        <v>0</v>
      </c>
      <c r="P998" t="s">
        <v>8273</v>
      </c>
      <c r="Q998">
        <v>1.6250000000000001E-2</v>
      </c>
      <c r="R998">
        <v>13</v>
      </c>
      <c r="S998" t="s">
        <v>8318</v>
      </c>
      <c r="T998" t="s">
        <v>8362</v>
      </c>
    </row>
    <row r="999" spans="1:20" x14ac:dyDescent="0.2">
      <c r="A999">
        <v>997</v>
      </c>
      <c r="B999" t="s">
        <v>998</v>
      </c>
      <c r="C999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v>41971.144641203704</v>
      </c>
      <c r="K999">
        <v>1414549697</v>
      </c>
      <c r="L999" s="10">
        <v>41941.10297453704</v>
      </c>
      <c r="M999" t="b">
        <v>0</v>
      </c>
      <c r="N999">
        <v>8</v>
      </c>
      <c r="O999" t="b">
        <v>0</v>
      </c>
      <c r="P999" t="s">
        <v>8273</v>
      </c>
      <c r="Q999">
        <v>1.2999999999999999E-2</v>
      </c>
      <c r="R999">
        <v>8.125</v>
      </c>
      <c r="S999" t="s">
        <v>8318</v>
      </c>
      <c r="T999" t="s">
        <v>8362</v>
      </c>
    </row>
    <row r="1000" spans="1:20" x14ac:dyDescent="0.2">
      <c r="A1000">
        <v>998</v>
      </c>
      <c r="B1000" t="s">
        <v>999</v>
      </c>
      <c r="C1000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v>42327.210659722223</v>
      </c>
      <c r="K1000">
        <v>1444017801</v>
      </c>
      <c r="L1000" s="10"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>
        <v>0.58558333333333334</v>
      </c>
      <c r="R1000">
        <v>153.42794759825327</v>
      </c>
      <c r="S1000" t="s">
        <v>8318</v>
      </c>
      <c r="T1000" t="s">
        <v>8362</v>
      </c>
    </row>
    <row r="1001" spans="1:20" x14ac:dyDescent="0.2">
      <c r="A1001">
        <v>999</v>
      </c>
      <c r="B1001" t="s">
        <v>1000</v>
      </c>
      <c r="C100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v>41956.334722222222</v>
      </c>
      <c r="K1001">
        <v>1413270690</v>
      </c>
      <c r="L1001" s="10">
        <v>41926.29965277778</v>
      </c>
      <c r="M1001" t="b">
        <v>0</v>
      </c>
      <c r="N1001">
        <v>40</v>
      </c>
      <c r="O1001" t="b">
        <v>0</v>
      </c>
      <c r="P1001" t="s">
        <v>8273</v>
      </c>
      <c r="Q1001">
        <v>7.7886666666666673E-2</v>
      </c>
      <c r="R1001">
        <v>292.07499999999999</v>
      </c>
      <c r="S1001" t="s">
        <v>8318</v>
      </c>
      <c r="T1001" t="s">
        <v>8362</v>
      </c>
    </row>
    <row r="1002" spans="1:20" x14ac:dyDescent="0.2">
      <c r="A1002">
        <v>1000</v>
      </c>
      <c r="B1002" t="s">
        <v>1001</v>
      </c>
      <c r="C100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v>42809.018055555556</v>
      </c>
      <c r="K1002">
        <v>1484357160</v>
      </c>
      <c r="L1002" s="10">
        <v>42749.059722222228</v>
      </c>
      <c r="M1002" t="b">
        <v>0</v>
      </c>
      <c r="N1002">
        <v>6</v>
      </c>
      <c r="O1002" t="b">
        <v>0</v>
      </c>
      <c r="P1002" t="s">
        <v>8273</v>
      </c>
      <c r="Q1002">
        <v>2.2157147647256063E-2</v>
      </c>
      <c r="R1002">
        <v>3304</v>
      </c>
      <c r="S1002" t="s">
        <v>8318</v>
      </c>
      <c r="T1002" t="s">
        <v>8362</v>
      </c>
    </row>
    <row r="1003" spans="1:20" x14ac:dyDescent="0.2">
      <c r="A1003">
        <v>1001</v>
      </c>
      <c r="B1003" t="s">
        <v>1002</v>
      </c>
      <c r="C100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v>42765.720057870371</v>
      </c>
      <c r="K1003">
        <v>1481908613</v>
      </c>
      <c r="L1003" s="10">
        <v>42720.720057870371</v>
      </c>
      <c r="M1003" t="b">
        <v>0</v>
      </c>
      <c r="N1003">
        <v>4</v>
      </c>
      <c r="O1003" t="b">
        <v>0</v>
      </c>
      <c r="P1003" t="s">
        <v>8273</v>
      </c>
      <c r="Q1003">
        <v>1.04</v>
      </c>
      <c r="R1003">
        <v>1300</v>
      </c>
      <c r="S1003" t="s">
        <v>8318</v>
      </c>
      <c r="T1003" t="s">
        <v>8362</v>
      </c>
    </row>
    <row r="1004" spans="1:20" x14ac:dyDescent="0.2">
      <c r="A1004">
        <v>1002</v>
      </c>
      <c r="B1004" t="s">
        <v>1003</v>
      </c>
      <c r="C1004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v>42355.249305555553</v>
      </c>
      <c r="K1004">
        <v>1447777514</v>
      </c>
      <c r="L1004" s="10">
        <v>42325.684189814812</v>
      </c>
      <c r="M1004" t="b">
        <v>0</v>
      </c>
      <c r="N1004">
        <v>22</v>
      </c>
      <c r="O1004" t="b">
        <v>0</v>
      </c>
      <c r="P1004" t="s">
        <v>8273</v>
      </c>
      <c r="Q1004">
        <v>0.29602960296029601</v>
      </c>
      <c r="R1004">
        <v>134.54545454545453</v>
      </c>
      <c r="S1004" t="s">
        <v>8318</v>
      </c>
      <c r="T1004" t="s">
        <v>8362</v>
      </c>
    </row>
    <row r="1005" spans="1:20" x14ac:dyDescent="0.2">
      <c r="A1005">
        <v>1003</v>
      </c>
      <c r="B1005" t="s">
        <v>1004</v>
      </c>
      <c r="C1005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v>42810.667372685188</v>
      </c>
      <c r="K1005">
        <v>1487091661</v>
      </c>
      <c r="L1005" s="10">
        <v>42780.709039351852</v>
      </c>
      <c r="M1005" t="b">
        <v>0</v>
      </c>
      <c r="N1005">
        <v>15</v>
      </c>
      <c r="O1005" t="b">
        <v>0</v>
      </c>
      <c r="P1005" t="s">
        <v>8273</v>
      </c>
      <c r="Q1005">
        <v>0.16055</v>
      </c>
      <c r="R1005">
        <v>214.06666666666666</v>
      </c>
      <c r="S1005" t="s">
        <v>8318</v>
      </c>
      <c r="T1005" t="s">
        <v>8362</v>
      </c>
    </row>
    <row r="1006" spans="1:20" x14ac:dyDescent="0.2">
      <c r="A1006">
        <v>1004</v>
      </c>
      <c r="B1006" t="s">
        <v>1005</v>
      </c>
      <c r="C1006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v>42418.708645833336</v>
      </c>
      <c r="K1006">
        <v>1453222827</v>
      </c>
      <c r="L1006" s="10">
        <v>42388.708645833336</v>
      </c>
      <c r="M1006" t="b">
        <v>0</v>
      </c>
      <c r="N1006">
        <v>95</v>
      </c>
      <c r="O1006" t="b">
        <v>0</v>
      </c>
      <c r="P1006" t="s">
        <v>8273</v>
      </c>
      <c r="Q1006">
        <v>0.82208000000000003</v>
      </c>
      <c r="R1006">
        <v>216.33684210526314</v>
      </c>
      <c r="S1006" t="s">
        <v>8318</v>
      </c>
      <c r="T1006" t="s">
        <v>8362</v>
      </c>
    </row>
    <row r="1007" spans="1:20" x14ac:dyDescent="0.2">
      <c r="A1007">
        <v>1005</v>
      </c>
      <c r="B1007" t="s">
        <v>1006</v>
      </c>
      <c r="C1007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v>42307.624803240738</v>
      </c>
      <c r="K1007">
        <v>1443538783</v>
      </c>
      <c r="L1007" s="10"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>
        <v>0.75051000000000001</v>
      </c>
      <c r="R1007">
        <v>932.31055900621118</v>
      </c>
      <c r="S1007" t="s">
        <v>8318</v>
      </c>
      <c r="T1007" t="s">
        <v>8362</v>
      </c>
    </row>
    <row r="1008" spans="1:20" x14ac:dyDescent="0.2">
      <c r="A1008">
        <v>1006</v>
      </c>
      <c r="B1008" t="s">
        <v>1007</v>
      </c>
      <c r="C1008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v>41985.299305555556</v>
      </c>
      <c r="K1008">
        <v>1417654672</v>
      </c>
      <c r="L1008" s="10">
        <v>41977.040185185186</v>
      </c>
      <c r="M1008" t="b">
        <v>0</v>
      </c>
      <c r="N1008">
        <v>8</v>
      </c>
      <c r="O1008" t="b">
        <v>0</v>
      </c>
      <c r="P1008" t="s">
        <v>8273</v>
      </c>
      <c r="Q1008">
        <v>5.8500000000000003E-2</v>
      </c>
      <c r="R1008">
        <v>29.25</v>
      </c>
      <c r="S1008" t="s">
        <v>8318</v>
      </c>
      <c r="T1008" t="s">
        <v>8362</v>
      </c>
    </row>
    <row r="1009" spans="1:20" x14ac:dyDescent="0.2">
      <c r="A1009">
        <v>1007</v>
      </c>
      <c r="B1009" t="s">
        <v>1008</v>
      </c>
      <c r="C1009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v>42718.6252662037</v>
      </c>
      <c r="K1009">
        <v>1478095223</v>
      </c>
      <c r="L1009" s="10">
        <v>42676.583599537036</v>
      </c>
      <c r="M1009" t="b">
        <v>0</v>
      </c>
      <c r="N1009">
        <v>76</v>
      </c>
      <c r="O1009" t="b">
        <v>0</v>
      </c>
      <c r="P1009" t="s">
        <v>8273</v>
      </c>
      <c r="Q1009">
        <v>0.44319999999999998</v>
      </c>
      <c r="R1009">
        <v>174.94736842105263</v>
      </c>
      <c r="S1009" t="s">
        <v>8318</v>
      </c>
      <c r="T1009" t="s">
        <v>8362</v>
      </c>
    </row>
    <row r="1010" spans="1:20" x14ac:dyDescent="0.2">
      <c r="A1010">
        <v>1008</v>
      </c>
      <c r="B1010" t="s">
        <v>1009</v>
      </c>
      <c r="C1010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v>42732.809201388889</v>
      </c>
      <c r="K1010">
        <v>1480361115</v>
      </c>
      <c r="L1010" s="10">
        <v>42702.809201388889</v>
      </c>
      <c r="M1010" t="b">
        <v>0</v>
      </c>
      <c r="N1010">
        <v>1</v>
      </c>
      <c r="O1010" t="b">
        <v>0</v>
      </c>
      <c r="P1010" t="s">
        <v>8273</v>
      </c>
      <c r="Q1010">
        <v>2.6737967914438501E-3</v>
      </c>
      <c r="R1010">
        <v>250</v>
      </c>
      <c r="S1010" t="s">
        <v>8318</v>
      </c>
      <c r="T1010" t="s">
        <v>8362</v>
      </c>
    </row>
    <row r="1011" spans="1:20" x14ac:dyDescent="0.2">
      <c r="A1011">
        <v>1009</v>
      </c>
      <c r="B1011" t="s">
        <v>1010</v>
      </c>
      <c r="C101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v>42540.604699074072</v>
      </c>
      <c r="K1011">
        <v>1463754646</v>
      </c>
      <c r="L1011" s="10"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>
        <v>0.1313</v>
      </c>
      <c r="R1011">
        <v>65</v>
      </c>
      <c r="S1011" t="s">
        <v>8318</v>
      </c>
      <c r="T1011" t="s">
        <v>8362</v>
      </c>
    </row>
    <row r="1012" spans="1:20" x14ac:dyDescent="0.2">
      <c r="A1012">
        <v>1010</v>
      </c>
      <c r="B1012" t="s">
        <v>1011</v>
      </c>
      <c r="C101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v>42618.124305555553</v>
      </c>
      <c r="K1012">
        <v>1468180462</v>
      </c>
      <c r="L1012" s="10">
        <v>42561.829421296294</v>
      </c>
      <c r="M1012" t="b">
        <v>0</v>
      </c>
      <c r="N1012">
        <v>4</v>
      </c>
      <c r="O1012" t="b">
        <v>0</v>
      </c>
      <c r="P1012" t="s">
        <v>8273</v>
      </c>
      <c r="Q1012">
        <v>1.9088937093275488E-3</v>
      </c>
      <c r="R1012">
        <v>55</v>
      </c>
      <c r="S1012" t="s">
        <v>8318</v>
      </c>
      <c r="T1012" t="s">
        <v>8362</v>
      </c>
    </row>
    <row r="1013" spans="1:20" x14ac:dyDescent="0.2">
      <c r="A1013">
        <v>1011</v>
      </c>
      <c r="B1013" t="s">
        <v>1012</v>
      </c>
      <c r="C101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v>41991.898090277777</v>
      </c>
      <c r="K1013">
        <v>1415050395</v>
      </c>
      <c r="L1013" s="10">
        <v>41946.898090277777</v>
      </c>
      <c r="M1013" t="b">
        <v>0</v>
      </c>
      <c r="N1013">
        <v>1</v>
      </c>
      <c r="O1013" t="b">
        <v>0</v>
      </c>
      <c r="P1013" t="s">
        <v>8273</v>
      </c>
      <c r="Q1013">
        <v>3.7499999999999999E-3</v>
      </c>
      <c r="R1013">
        <v>75</v>
      </c>
      <c r="S1013" t="s">
        <v>8318</v>
      </c>
      <c r="T1013" t="s">
        <v>8362</v>
      </c>
    </row>
    <row r="1014" spans="1:20" x14ac:dyDescent="0.2">
      <c r="A1014">
        <v>1012</v>
      </c>
      <c r="B1014" t="s">
        <v>1013</v>
      </c>
      <c r="C1014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v>42759.440416666665</v>
      </c>
      <c r="K1014">
        <v>1481366052</v>
      </c>
      <c r="L1014" s="10"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>
        <v>215.35021</v>
      </c>
      <c r="R1014">
        <v>1389.3561935483872</v>
      </c>
      <c r="S1014" t="s">
        <v>8318</v>
      </c>
      <c r="T1014" t="s">
        <v>8362</v>
      </c>
    </row>
    <row r="1015" spans="1:20" x14ac:dyDescent="0.2">
      <c r="A1015">
        <v>1013</v>
      </c>
      <c r="B1015" t="s">
        <v>1014</v>
      </c>
      <c r="C1015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v>42367.833333333328</v>
      </c>
      <c r="K1015">
        <v>1449000056</v>
      </c>
      <c r="L1015" s="10">
        <v>42339.833981481483</v>
      </c>
      <c r="M1015" t="b">
        <v>0</v>
      </c>
      <c r="N1015">
        <v>90</v>
      </c>
      <c r="O1015" t="b">
        <v>0</v>
      </c>
      <c r="P1015" t="s">
        <v>8273</v>
      </c>
      <c r="Q1015">
        <v>0.34527999999999998</v>
      </c>
      <c r="R1015">
        <v>95.911111111111111</v>
      </c>
      <c r="S1015" t="s">
        <v>8318</v>
      </c>
      <c r="T1015" t="s">
        <v>8362</v>
      </c>
    </row>
    <row r="1016" spans="1:20" x14ac:dyDescent="0.2">
      <c r="A1016">
        <v>1014</v>
      </c>
      <c r="B1016" t="s">
        <v>1015</v>
      </c>
      <c r="C1016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v>42005.002488425926</v>
      </c>
      <c r="K1016">
        <v>1415750615</v>
      </c>
      <c r="L1016" s="10">
        <v>41955.002488425926</v>
      </c>
      <c r="M1016" t="b">
        <v>0</v>
      </c>
      <c r="N1016">
        <v>16</v>
      </c>
      <c r="O1016" t="b">
        <v>0</v>
      </c>
      <c r="P1016" t="s">
        <v>8273</v>
      </c>
      <c r="Q1016">
        <v>0.30599999999999999</v>
      </c>
      <c r="R1016">
        <v>191.25</v>
      </c>
      <c r="S1016" t="s">
        <v>8318</v>
      </c>
      <c r="T1016" t="s">
        <v>8362</v>
      </c>
    </row>
    <row r="1017" spans="1:20" x14ac:dyDescent="0.2">
      <c r="A1017">
        <v>1015</v>
      </c>
      <c r="B1017" t="s">
        <v>1016</v>
      </c>
      <c r="C1017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v>42333.920081018514</v>
      </c>
      <c r="K1017">
        <v>1445893495</v>
      </c>
      <c r="L1017" s="10">
        <v>42303.878414351857</v>
      </c>
      <c r="M1017" t="b">
        <v>0</v>
      </c>
      <c r="N1017">
        <v>6</v>
      </c>
      <c r="O1017" t="b">
        <v>0</v>
      </c>
      <c r="P1017" t="s">
        <v>8273</v>
      </c>
      <c r="Q1017">
        <v>2.6666666666666668E-2</v>
      </c>
      <c r="R1017">
        <v>40</v>
      </c>
      <c r="S1017" t="s">
        <v>8318</v>
      </c>
      <c r="T1017" t="s">
        <v>8362</v>
      </c>
    </row>
    <row r="1018" spans="1:20" x14ac:dyDescent="0.2">
      <c r="A1018">
        <v>1016</v>
      </c>
      <c r="B1018" t="s">
        <v>1017</v>
      </c>
      <c r="C1018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v>42467.065462962957</v>
      </c>
      <c r="K1018">
        <v>1456108456</v>
      </c>
      <c r="L1018" s="10">
        <v>42422.107129629629</v>
      </c>
      <c r="M1018" t="b">
        <v>0</v>
      </c>
      <c r="N1018">
        <v>38</v>
      </c>
      <c r="O1018" t="b">
        <v>0</v>
      </c>
      <c r="P1018" t="s">
        <v>8273</v>
      </c>
      <c r="Q1018">
        <v>2.8420000000000001E-2</v>
      </c>
      <c r="R1018">
        <v>74.78947368421052</v>
      </c>
      <c r="S1018" t="s">
        <v>8318</v>
      </c>
      <c r="T1018" t="s">
        <v>8362</v>
      </c>
    </row>
    <row r="1019" spans="1:20" x14ac:dyDescent="0.2">
      <c r="A1019">
        <v>1017</v>
      </c>
      <c r="B1019" t="s">
        <v>1018</v>
      </c>
      <c r="C1019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v>42329.716840277775</v>
      </c>
      <c r="K1019">
        <v>1444666335</v>
      </c>
      <c r="L1019" s="10"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>
        <v>0.22878799999999999</v>
      </c>
      <c r="R1019">
        <v>161.11830985915492</v>
      </c>
      <c r="S1019" t="s">
        <v>8318</v>
      </c>
      <c r="T1019" t="s">
        <v>8362</v>
      </c>
    </row>
    <row r="1020" spans="1:20" x14ac:dyDescent="0.2">
      <c r="A1020">
        <v>1018</v>
      </c>
      <c r="B1020" t="s">
        <v>1019</v>
      </c>
      <c r="C1020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v>42565.492280092592</v>
      </c>
      <c r="K1020">
        <v>1465904933</v>
      </c>
      <c r="L1020" s="10">
        <v>42535.492280092592</v>
      </c>
      <c r="M1020" t="b">
        <v>0</v>
      </c>
      <c r="N1020">
        <v>7</v>
      </c>
      <c r="O1020" t="b">
        <v>0</v>
      </c>
      <c r="P1020" t="s">
        <v>8273</v>
      </c>
      <c r="Q1020">
        <v>3.1050000000000001E-2</v>
      </c>
      <c r="R1020">
        <v>88.714285714285708</v>
      </c>
      <c r="S1020" t="s">
        <v>8318</v>
      </c>
      <c r="T1020" t="s">
        <v>8362</v>
      </c>
    </row>
    <row r="1021" spans="1:20" x14ac:dyDescent="0.2">
      <c r="A1021">
        <v>1019</v>
      </c>
      <c r="B1021" t="s">
        <v>1020</v>
      </c>
      <c r="C102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v>42039.973946759259</v>
      </c>
      <c r="K1021">
        <v>1420500149</v>
      </c>
      <c r="L1021" s="10"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>
        <v>0.47333333333333333</v>
      </c>
      <c r="R1021">
        <v>53.25</v>
      </c>
      <c r="S1021" t="s">
        <v>8318</v>
      </c>
      <c r="T1021" t="s">
        <v>8362</v>
      </c>
    </row>
    <row r="1022" spans="1:20" x14ac:dyDescent="0.2">
      <c r="A1022">
        <v>1020</v>
      </c>
      <c r="B1022" t="s">
        <v>1021</v>
      </c>
      <c r="C102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v>42157.032638888893</v>
      </c>
      <c r="K1022">
        <v>1430617209</v>
      </c>
      <c r="L1022" s="10">
        <v>42127.069548611107</v>
      </c>
      <c r="M1022" t="b">
        <v>0</v>
      </c>
      <c r="N1022">
        <v>30</v>
      </c>
      <c r="O1022" t="b">
        <v>1</v>
      </c>
      <c r="P1022" t="s">
        <v>8280</v>
      </c>
      <c r="Q1022">
        <v>2.0554838709677421</v>
      </c>
      <c r="R1022">
        <v>106.2</v>
      </c>
      <c r="S1022" t="s">
        <v>8315</v>
      </c>
      <c r="T1022" t="s">
        <v>8334</v>
      </c>
    </row>
    <row r="1023" spans="1:20" x14ac:dyDescent="0.2">
      <c r="A1023">
        <v>1021</v>
      </c>
      <c r="B1023" t="s">
        <v>1022</v>
      </c>
      <c r="C102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v>42294.166666666672</v>
      </c>
      <c r="K1023">
        <v>1443074571</v>
      </c>
      <c r="L1023" s="10"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>
        <v>3.5180366666666667</v>
      </c>
      <c r="R1023">
        <v>22.079728033472804</v>
      </c>
      <c r="S1023" t="s">
        <v>8315</v>
      </c>
      <c r="T1023" t="s">
        <v>8334</v>
      </c>
    </row>
    <row r="1024" spans="1:20" x14ac:dyDescent="0.2">
      <c r="A1024">
        <v>1022</v>
      </c>
      <c r="B1024" t="s">
        <v>1023</v>
      </c>
      <c r="C1024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v>42141.646724537044</v>
      </c>
      <c r="K1024">
        <v>1429284677</v>
      </c>
      <c r="L1024" s="10">
        <v>42111.646724537044</v>
      </c>
      <c r="M1024" t="b">
        <v>1</v>
      </c>
      <c r="N1024">
        <v>74</v>
      </c>
      <c r="O1024" t="b">
        <v>1</v>
      </c>
      <c r="P1024" t="s">
        <v>8280</v>
      </c>
      <c r="Q1024">
        <v>1.149</v>
      </c>
      <c r="R1024">
        <v>31.054054054054053</v>
      </c>
      <c r="S1024" t="s">
        <v>8315</v>
      </c>
      <c r="T1024" t="s">
        <v>8334</v>
      </c>
    </row>
    <row r="1025" spans="1:20" x14ac:dyDescent="0.2">
      <c r="A1025">
        <v>1023</v>
      </c>
      <c r="B1025" t="s">
        <v>1024</v>
      </c>
      <c r="C1025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v>42175.919687500005</v>
      </c>
      <c r="K1025">
        <v>1432245861</v>
      </c>
      <c r="L1025" s="10"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>
        <v>2.3715000000000002</v>
      </c>
      <c r="R1025">
        <v>36.206106870229007</v>
      </c>
      <c r="S1025" t="s">
        <v>8315</v>
      </c>
      <c r="T1025" t="s">
        <v>8334</v>
      </c>
    </row>
    <row r="1026" spans="1:20" x14ac:dyDescent="0.2">
      <c r="A1026">
        <v>1024</v>
      </c>
      <c r="B1026" t="s">
        <v>1025</v>
      </c>
      <c r="C1026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v>42400.580590277779</v>
      </c>
      <c r="K1026">
        <v>1451656563</v>
      </c>
      <c r="L1026" s="10">
        <v>42370.580590277779</v>
      </c>
      <c r="M1026" t="b">
        <v>1</v>
      </c>
      <c r="N1026">
        <v>61</v>
      </c>
      <c r="O1026" t="b">
        <v>1</v>
      </c>
      <c r="P1026" t="s">
        <v>8280</v>
      </c>
      <c r="Q1026">
        <v>1.1863774999999999</v>
      </c>
      <c r="R1026">
        <v>388.9762295081967</v>
      </c>
      <c r="S1026" t="s">
        <v>8315</v>
      </c>
      <c r="T1026" t="s">
        <v>8334</v>
      </c>
    </row>
    <row r="1027" spans="1:20" x14ac:dyDescent="0.2">
      <c r="A1027">
        <v>1025</v>
      </c>
      <c r="B1027" t="s">
        <v>1026</v>
      </c>
      <c r="C1027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v>42079.792094907403</v>
      </c>
      <c r="K1027">
        <v>1423944037</v>
      </c>
      <c r="L1027" s="10"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>
        <v>1.099283142857143</v>
      </c>
      <c r="R1027">
        <v>71.848571428571432</v>
      </c>
      <c r="S1027" t="s">
        <v>8315</v>
      </c>
      <c r="T1027" t="s">
        <v>8334</v>
      </c>
    </row>
    <row r="1028" spans="1:20" x14ac:dyDescent="0.2">
      <c r="A1028">
        <v>1026</v>
      </c>
      <c r="B1028" t="s">
        <v>1027</v>
      </c>
      <c r="C1028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v>42460.365925925929</v>
      </c>
      <c r="K1028">
        <v>1456480016</v>
      </c>
      <c r="L1028" s="10"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>
        <v>1.0000828571428571</v>
      </c>
      <c r="R1028">
        <v>57.381803278688523</v>
      </c>
      <c r="S1028" t="s">
        <v>8315</v>
      </c>
      <c r="T1028" t="s">
        <v>8334</v>
      </c>
    </row>
    <row r="1029" spans="1:20" x14ac:dyDescent="0.2">
      <c r="A1029">
        <v>1027</v>
      </c>
      <c r="B1029" t="s">
        <v>1028</v>
      </c>
      <c r="C1029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v>41935.034108796295</v>
      </c>
      <c r="K1029">
        <v>1411433347</v>
      </c>
      <c r="L1029" s="10"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>
        <v>1.0309292094387414</v>
      </c>
      <c r="R1029">
        <v>69.666666666666671</v>
      </c>
      <c r="S1029" t="s">
        <v>8315</v>
      </c>
      <c r="T1029" t="s">
        <v>8334</v>
      </c>
    </row>
    <row r="1030" spans="1:20" x14ac:dyDescent="0.2">
      <c r="A1030">
        <v>1028</v>
      </c>
      <c r="B1030" t="s">
        <v>1029</v>
      </c>
      <c r="C1030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v>42800.833333333328</v>
      </c>
      <c r="K1030">
        <v>1484924605</v>
      </c>
      <c r="L1030" s="10"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>
        <v>1.1727000000000001</v>
      </c>
      <c r="R1030">
        <v>45.988235294117644</v>
      </c>
      <c r="S1030" t="s">
        <v>8315</v>
      </c>
      <c r="T1030" t="s">
        <v>8334</v>
      </c>
    </row>
    <row r="1031" spans="1:20" x14ac:dyDescent="0.2">
      <c r="A1031">
        <v>1029</v>
      </c>
      <c r="B1031" t="s">
        <v>1030</v>
      </c>
      <c r="C103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v>42098.915972222225</v>
      </c>
      <c r="K1031">
        <v>1423501507</v>
      </c>
      <c r="L1031" s="10"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>
        <v>1.1175999999999999</v>
      </c>
      <c r="R1031">
        <v>79.262411347517727</v>
      </c>
      <c r="S1031" t="s">
        <v>8315</v>
      </c>
      <c r="T1031" t="s">
        <v>8334</v>
      </c>
    </row>
    <row r="1032" spans="1:20" x14ac:dyDescent="0.2">
      <c r="A1032">
        <v>1030</v>
      </c>
      <c r="B1032" t="s">
        <v>1031</v>
      </c>
      <c r="C103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v>42625.483206018514</v>
      </c>
      <c r="K1032">
        <v>1472470549</v>
      </c>
      <c r="L1032" s="10"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>
        <v>3.4209999999999998</v>
      </c>
      <c r="R1032">
        <v>43.031446540880502</v>
      </c>
      <c r="S1032" t="s">
        <v>8315</v>
      </c>
      <c r="T1032" t="s">
        <v>8334</v>
      </c>
    </row>
    <row r="1033" spans="1:20" x14ac:dyDescent="0.2">
      <c r="A1033">
        <v>1031</v>
      </c>
      <c r="B1033" t="s">
        <v>1032</v>
      </c>
      <c r="C103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v>42354.764004629629</v>
      </c>
      <c r="K1033">
        <v>1447698010</v>
      </c>
      <c r="L1033" s="10">
        <v>42324.764004629629</v>
      </c>
      <c r="M1033" t="b">
        <v>0</v>
      </c>
      <c r="N1033">
        <v>99</v>
      </c>
      <c r="O1033" t="b">
        <v>1</v>
      </c>
      <c r="P1033" t="s">
        <v>8280</v>
      </c>
      <c r="Q1033">
        <v>1.0740000000000001</v>
      </c>
      <c r="R1033">
        <v>108.48484848484848</v>
      </c>
      <c r="S1033" t="s">
        <v>8315</v>
      </c>
      <c r="T1033" t="s">
        <v>8334</v>
      </c>
    </row>
    <row r="1034" spans="1:20" x14ac:dyDescent="0.2">
      <c r="A1034">
        <v>1032</v>
      </c>
      <c r="B1034" t="s">
        <v>1033</v>
      </c>
      <c r="C1034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v>42544.666956018518</v>
      </c>
      <c r="K1034">
        <v>1464105625</v>
      </c>
      <c r="L1034" s="10">
        <v>42514.666956018518</v>
      </c>
      <c r="M1034" t="b">
        <v>0</v>
      </c>
      <c r="N1034">
        <v>96</v>
      </c>
      <c r="O1034" t="b">
        <v>1</v>
      </c>
      <c r="P1034" t="s">
        <v>8280</v>
      </c>
      <c r="Q1034">
        <v>1.0849703703703704</v>
      </c>
      <c r="R1034">
        <v>61.029583333333335</v>
      </c>
      <c r="S1034" t="s">
        <v>8315</v>
      </c>
      <c r="T1034" t="s">
        <v>8334</v>
      </c>
    </row>
    <row r="1035" spans="1:20" x14ac:dyDescent="0.2">
      <c r="A1035">
        <v>1033</v>
      </c>
      <c r="B1035" t="s">
        <v>1034</v>
      </c>
      <c r="C1035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v>42716.732407407413</v>
      </c>
      <c r="K1035">
        <v>1479144880</v>
      </c>
      <c r="L1035" s="10">
        <v>42688.732407407413</v>
      </c>
      <c r="M1035" t="b">
        <v>0</v>
      </c>
      <c r="N1035">
        <v>27</v>
      </c>
      <c r="O1035" t="b">
        <v>1</v>
      </c>
      <c r="P1035" t="s">
        <v>8280</v>
      </c>
      <c r="Q1035">
        <v>1.0286144578313252</v>
      </c>
      <c r="R1035">
        <v>50.592592592592595</v>
      </c>
      <c r="S1035" t="s">
        <v>8315</v>
      </c>
      <c r="T1035" t="s">
        <v>8334</v>
      </c>
    </row>
    <row r="1036" spans="1:20" x14ac:dyDescent="0.2">
      <c r="A1036">
        <v>1034</v>
      </c>
      <c r="B1036" t="s">
        <v>1035</v>
      </c>
      <c r="C1036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v>42587.165972222225</v>
      </c>
      <c r="K1036">
        <v>1467604804</v>
      </c>
      <c r="L1036" s="10"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>
        <v>1.3000180000000001</v>
      </c>
      <c r="R1036">
        <v>39.157168674698795</v>
      </c>
      <c r="S1036" t="s">
        <v>8315</v>
      </c>
      <c r="T1036" t="s">
        <v>8334</v>
      </c>
    </row>
    <row r="1037" spans="1:20" x14ac:dyDescent="0.2">
      <c r="A1037">
        <v>1035</v>
      </c>
      <c r="B1037" t="s">
        <v>1036</v>
      </c>
      <c r="C1037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v>42046.641435185185</v>
      </c>
      <c r="K1037">
        <v>1421076220</v>
      </c>
      <c r="L1037" s="10">
        <v>42016.641435185185</v>
      </c>
      <c r="M1037" t="b">
        <v>0</v>
      </c>
      <c r="N1037">
        <v>76</v>
      </c>
      <c r="O1037" t="b">
        <v>1</v>
      </c>
      <c r="P1037" t="s">
        <v>8280</v>
      </c>
      <c r="Q1037">
        <v>1.0765217391304347</v>
      </c>
      <c r="R1037">
        <v>65.15789473684211</v>
      </c>
      <c r="S1037" t="s">
        <v>8315</v>
      </c>
      <c r="T1037" t="s">
        <v>8334</v>
      </c>
    </row>
    <row r="1038" spans="1:20" x14ac:dyDescent="0.2">
      <c r="A1038">
        <v>1036</v>
      </c>
      <c r="B1038" t="s">
        <v>1037</v>
      </c>
      <c r="C1038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v>41281.333333333336</v>
      </c>
      <c r="K1038">
        <v>1354790790</v>
      </c>
      <c r="L1038" s="10"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>
        <v>1.1236044444444444</v>
      </c>
      <c r="R1038">
        <v>23.963127962085309</v>
      </c>
      <c r="S1038" t="s">
        <v>8315</v>
      </c>
      <c r="T1038" t="s">
        <v>8334</v>
      </c>
    </row>
    <row r="1039" spans="1:20" x14ac:dyDescent="0.2">
      <c r="A1039">
        <v>1037</v>
      </c>
      <c r="B1039" t="s">
        <v>1038</v>
      </c>
      <c r="C1039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v>42142.208333333328</v>
      </c>
      <c r="K1039">
        <v>1429991062</v>
      </c>
      <c r="L1039" s="10">
        <v>42119.822476851856</v>
      </c>
      <c r="M1039" t="b">
        <v>0</v>
      </c>
      <c r="N1039">
        <v>21</v>
      </c>
      <c r="O1039" t="b">
        <v>1</v>
      </c>
      <c r="P1039" t="s">
        <v>8280</v>
      </c>
      <c r="Q1039">
        <v>1.0209999999999999</v>
      </c>
      <c r="R1039">
        <v>48.61904761904762</v>
      </c>
      <c r="S1039" t="s">
        <v>8315</v>
      </c>
      <c r="T1039" t="s">
        <v>8334</v>
      </c>
    </row>
    <row r="1040" spans="1:20" x14ac:dyDescent="0.2">
      <c r="A1040">
        <v>1038</v>
      </c>
      <c r="B1040" t="s">
        <v>1039</v>
      </c>
      <c r="C1040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v>42448.190081018518</v>
      </c>
      <c r="K1040">
        <v>1455773623</v>
      </c>
      <c r="L1040" s="10">
        <v>42418.231747685189</v>
      </c>
      <c r="M1040" t="b">
        <v>0</v>
      </c>
      <c r="N1040">
        <v>61</v>
      </c>
      <c r="O1040" t="b">
        <v>1</v>
      </c>
      <c r="P1040" t="s">
        <v>8280</v>
      </c>
      <c r="Q1040">
        <v>1.4533333333333334</v>
      </c>
      <c r="R1040">
        <v>35.73770491803279</v>
      </c>
      <c r="S1040" t="s">
        <v>8315</v>
      </c>
      <c r="T1040" t="s">
        <v>8334</v>
      </c>
    </row>
    <row r="1041" spans="1:20" x14ac:dyDescent="0.2">
      <c r="A1041">
        <v>1039</v>
      </c>
      <c r="B1041" t="s">
        <v>1040</v>
      </c>
      <c r="C104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v>42717.332638888889</v>
      </c>
      <c r="K1041">
        <v>1479436646</v>
      </c>
      <c r="L1041" s="10">
        <v>42692.109328703707</v>
      </c>
      <c r="M1041" t="b">
        <v>0</v>
      </c>
      <c r="N1041">
        <v>30</v>
      </c>
      <c r="O1041" t="b">
        <v>1</v>
      </c>
      <c r="P1041" t="s">
        <v>8280</v>
      </c>
      <c r="Q1041">
        <v>1.282</v>
      </c>
      <c r="R1041">
        <v>21.366666666666667</v>
      </c>
      <c r="S1041" t="s">
        <v>8315</v>
      </c>
      <c r="T1041" t="s">
        <v>8334</v>
      </c>
    </row>
    <row r="1042" spans="1:20" x14ac:dyDescent="0.2">
      <c r="A1042">
        <v>1040</v>
      </c>
      <c r="B1042" t="s">
        <v>1041</v>
      </c>
      <c r="C104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v>42609.708437499998</v>
      </c>
      <c r="K1042">
        <v>1469725209</v>
      </c>
      <c r="L1042" s="10">
        <v>42579.708437499998</v>
      </c>
      <c r="M1042" t="b">
        <v>0</v>
      </c>
      <c r="N1042">
        <v>1</v>
      </c>
      <c r="O1042" t="b">
        <v>0</v>
      </c>
      <c r="P1042" t="s">
        <v>8281</v>
      </c>
      <c r="Q1042">
        <v>2.9411764705882353E-3</v>
      </c>
      <c r="R1042">
        <v>250</v>
      </c>
      <c r="S1042" t="s">
        <v>8314</v>
      </c>
      <c r="T1042" t="s">
        <v>8329</v>
      </c>
    </row>
    <row r="1043" spans="1:20" x14ac:dyDescent="0.2">
      <c r="A1043">
        <v>1041</v>
      </c>
      <c r="B1043" t="s">
        <v>1042</v>
      </c>
      <c r="C104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v>41851.060092592597</v>
      </c>
      <c r="K1043">
        <v>1405041992</v>
      </c>
      <c r="L1043" s="10">
        <v>41831.060092592597</v>
      </c>
      <c r="M1043" t="b">
        <v>0</v>
      </c>
      <c r="N1043">
        <v>0</v>
      </c>
      <c r="O1043" t="b">
        <v>0</v>
      </c>
      <c r="P1043" t="s">
        <v>8281</v>
      </c>
      <c r="Q1043">
        <v>0</v>
      </c>
      <c r="R1043" t="e">
        <v>#DIV/0!</v>
      </c>
      <c r="S1043" t="s">
        <v>8314</v>
      </c>
      <c r="T1043" t="s">
        <v>8329</v>
      </c>
    </row>
    <row r="1044" spans="1:20" x14ac:dyDescent="0.2">
      <c r="A1044">
        <v>1042</v>
      </c>
      <c r="B1044" t="s">
        <v>1043</v>
      </c>
      <c r="C1044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v>41894.416666666664</v>
      </c>
      <c r="K1044">
        <v>1406824948</v>
      </c>
      <c r="L1044" s="10">
        <v>41851.696157407408</v>
      </c>
      <c r="M1044" t="b">
        <v>0</v>
      </c>
      <c r="N1044">
        <v>1</v>
      </c>
      <c r="O1044" t="b">
        <v>0</v>
      </c>
      <c r="P1044" t="s">
        <v>8281</v>
      </c>
      <c r="Q1044">
        <v>1.5384615384615385E-2</v>
      </c>
      <c r="R1044">
        <v>10</v>
      </c>
      <c r="S1044" t="s">
        <v>8314</v>
      </c>
      <c r="T1044" t="s">
        <v>8329</v>
      </c>
    </row>
    <row r="1045" spans="1:20" x14ac:dyDescent="0.2">
      <c r="A1045">
        <v>1043</v>
      </c>
      <c r="B1045" t="s">
        <v>1044</v>
      </c>
      <c r="C1045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v>42144.252951388888</v>
      </c>
      <c r="K1045">
        <v>1429509855</v>
      </c>
      <c r="L1045" s="10"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>
        <v>8.5370000000000001E-2</v>
      </c>
      <c r="R1045">
        <v>29.236301369863014</v>
      </c>
      <c r="S1045" t="s">
        <v>8314</v>
      </c>
      <c r="T1045" t="s">
        <v>8329</v>
      </c>
    </row>
    <row r="1046" spans="1:20" x14ac:dyDescent="0.2">
      <c r="A1046">
        <v>1044</v>
      </c>
      <c r="B1046" t="s">
        <v>1045</v>
      </c>
      <c r="C1046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v>42068.852083333331</v>
      </c>
      <c r="K1046">
        <v>1420668801</v>
      </c>
      <c r="L1046" s="10">
        <v>42011.925937499997</v>
      </c>
      <c r="M1046" t="b">
        <v>0</v>
      </c>
      <c r="N1046">
        <v>2</v>
      </c>
      <c r="O1046" t="b">
        <v>0</v>
      </c>
      <c r="P1046" t="s">
        <v>8281</v>
      </c>
      <c r="Q1046">
        <v>8.571428571428571E-4</v>
      </c>
      <c r="R1046">
        <v>3</v>
      </c>
      <c r="S1046" t="s">
        <v>8314</v>
      </c>
      <c r="T1046" t="s">
        <v>8329</v>
      </c>
    </row>
    <row r="1047" spans="1:20" x14ac:dyDescent="0.2">
      <c r="A1047">
        <v>1045</v>
      </c>
      <c r="B1047" t="s">
        <v>1046</v>
      </c>
      <c r="C1047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v>41874.874421296299</v>
      </c>
      <c r="K1047">
        <v>1406235550</v>
      </c>
      <c r="L1047" s="10">
        <v>41844.874421296299</v>
      </c>
      <c r="M1047" t="b">
        <v>0</v>
      </c>
      <c r="N1047">
        <v>8</v>
      </c>
      <c r="O1047" t="b">
        <v>0</v>
      </c>
      <c r="P1047" t="s">
        <v>8281</v>
      </c>
      <c r="Q1047">
        <v>2.6599999999999999E-2</v>
      </c>
      <c r="R1047">
        <v>33.25</v>
      </c>
      <c r="S1047" t="s">
        <v>8314</v>
      </c>
      <c r="T1047" t="s">
        <v>8329</v>
      </c>
    </row>
    <row r="1048" spans="1:20" x14ac:dyDescent="0.2">
      <c r="A1048">
        <v>1046</v>
      </c>
      <c r="B1048" t="s">
        <v>1047</v>
      </c>
      <c r="C1048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v>42364.851388888885</v>
      </c>
      <c r="K1048">
        <v>1447273560</v>
      </c>
      <c r="L1048" s="10">
        <v>42319.851388888885</v>
      </c>
      <c r="M1048" t="b">
        <v>0</v>
      </c>
      <c r="N1048">
        <v>0</v>
      </c>
      <c r="O1048" t="b">
        <v>0</v>
      </c>
      <c r="P1048" t="s">
        <v>8281</v>
      </c>
      <c r="Q1048">
        <v>0</v>
      </c>
      <c r="R1048" t="e">
        <v>#DIV/0!</v>
      </c>
      <c r="S1048" t="s">
        <v>8314</v>
      </c>
      <c r="T1048" t="s">
        <v>8329</v>
      </c>
    </row>
    <row r="1049" spans="1:20" x14ac:dyDescent="0.2">
      <c r="A1049">
        <v>1047</v>
      </c>
      <c r="B1049" t="s">
        <v>1048</v>
      </c>
      <c r="C1049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v>41948.860127314816</v>
      </c>
      <c r="K1049">
        <v>1412624315</v>
      </c>
      <c r="L1049" s="10">
        <v>41918.818460648145</v>
      </c>
      <c r="M1049" t="b">
        <v>0</v>
      </c>
      <c r="N1049">
        <v>1</v>
      </c>
      <c r="O1049" t="b">
        <v>0</v>
      </c>
      <c r="P1049" t="s">
        <v>8281</v>
      </c>
      <c r="Q1049">
        <v>5.0000000000000001E-4</v>
      </c>
      <c r="R1049">
        <v>1</v>
      </c>
      <c r="S1049" t="s">
        <v>8314</v>
      </c>
      <c r="T1049" t="s">
        <v>8329</v>
      </c>
    </row>
    <row r="1050" spans="1:20" x14ac:dyDescent="0.2">
      <c r="A1050">
        <v>1048</v>
      </c>
      <c r="B1050" t="s">
        <v>1049</v>
      </c>
      <c r="C1050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v>42638.053113425922</v>
      </c>
      <c r="K1050">
        <v>1471310189</v>
      </c>
      <c r="L1050" s="10">
        <v>42598.053113425922</v>
      </c>
      <c r="M1050" t="b">
        <v>0</v>
      </c>
      <c r="N1050">
        <v>4</v>
      </c>
      <c r="O1050" t="b">
        <v>0</v>
      </c>
      <c r="P1050" t="s">
        <v>8281</v>
      </c>
      <c r="Q1050">
        <v>1.4133333333333333E-2</v>
      </c>
      <c r="R1050">
        <v>53</v>
      </c>
      <c r="S1050" t="s">
        <v>8314</v>
      </c>
      <c r="T1050" t="s">
        <v>8329</v>
      </c>
    </row>
    <row r="1051" spans="1:20" x14ac:dyDescent="0.2">
      <c r="A1051">
        <v>1049</v>
      </c>
      <c r="B1051" t="s">
        <v>1050</v>
      </c>
      <c r="C105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v>42412.431076388893</v>
      </c>
      <c r="K1051">
        <v>1452680445</v>
      </c>
      <c r="L1051" s="10">
        <v>42382.431076388893</v>
      </c>
      <c r="M1051" t="b">
        <v>0</v>
      </c>
      <c r="N1051">
        <v>0</v>
      </c>
      <c r="O1051" t="b">
        <v>0</v>
      </c>
      <c r="P1051" t="s">
        <v>8281</v>
      </c>
      <c r="Q1051">
        <v>0</v>
      </c>
      <c r="R1051" t="e">
        <v>#DIV/0!</v>
      </c>
      <c r="S1051" t="s">
        <v>8314</v>
      </c>
      <c r="T1051" t="s">
        <v>8329</v>
      </c>
    </row>
    <row r="1052" spans="1:20" x14ac:dyDescent="0.2">
      <c r="A1052">
        <v>1050</v>
      </c>
      <c r="B1052" t="s">
        <v>1051</v>
      </c>
      <c r="C105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v>42261.7971875</v>
      </c>
      <c r="K1052">
        <v>1439665677</v>
      </c>
      <c r="L1052" s="10">
        <v>42231.7971875</v>
      </c>
      <c r="M1052" t="b">
        <v>0</v>
      </c>
      <c r="N1052">
        <v>0</v>
      </c>
      <c r="O1052" t="b">
        <v>0</v>
      </c>
      <c r="P1052" t="s">
        <v>8281</v>
      </c>
      <c r="Q1052">
        <v>0</v>
      </c>
      <c r="R1052" t="e">
        <v>#DIV/0!</v>
      </c>
      <c r="S1052" t="s">
        <v>8314</v>
      </c>
      <c r="T1052" t="s">
        <v>8329</v>
      </c>
    </row>
    <row r="1053" spans="1:20" x14ac:dyDescent="0.2">
      <c r="A1053">
        <v>1051</v>
      </c>
      <c r="B1053" t="s">
        <v>1052</v>
      </c>
      <c r="C105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v>41878.014178240745</v>
      </c>
      <c r="K1053">
        <v>1406679625</v>
      </c>
      <c r="L1053" s="10">
        <v>41850.014178240745</v>
      </c>
      <c r="M1053" t="b">
        <v>0</v>
      </c>
      <c r="N1053">
        <v>0</v>
      </c>
      <c r="O1053" t="b">
        <v>0</v>
      </c>
      <c r="P1053" t="s">
        <v>8281</v>
      </c>
      <c r="Q1053">
        <v>0</v>
      </c>
      <c r="R1053" t="e">
        <v>#DIV/0!</v>
      </c>
      <c r="S1053" t="s">
        <v>8314</v>
      </c>
      <c r="T1053" t="s">
        <v>8329</v>
      </c>
    </row>
    <row r="1054" spans="1:20" x14ac:dyDescent="0.2">
      <c r="A1054">
        <v>1052</v>
      </c>
      <c r="B1054" t="s">
        <v>1053</v>
      </c>
      <c r="C1054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v>42527.839583333334</v>
      </c>
      <c r="K1054">
        <v>1461438495</v>
      </c>
      <c r="L1054" s="10">
        <v>42483.797395833331</v>
      </c>
      <c r="M1054" t="b">
        <v>0</v>
      </c>
      <c r="N1054">
        <v>0</v>
      </c>
      <c r="O1054" t="b">
        <v>0</v>
      </c>
      <c r="P1054" t="s">
        <v>8281</v>
      </c>
      <c r="Q1054">
        <v>0</v>
      </c>
      <c r="R1054" t="e">
        <v>#DIV/0!</v>
      </c>
      <c r="S1054" t="s">
        <v>8314</v>
      </c>
      <c r="T1054" t="s">
        <v>8329</v>
      </c>
    </row>
    <row r="1055" spans="1:20" x14ac:dyDescent="0.2">
      <c r="A1055">
        <v>1053</v>
      </c>
      <c r="B1055" t="s">
        <v>1054</v>
      </c>
      <c r="C1055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v>42800.172824074078</v>
      </c>
      <c r="K1055">
        <v>1486613332</v>
      </c>
      <c r="L1055" s="10">
        <v>42775.172824074078</v>
      </c>
      <c r="M1055" t="b">
        <v>0</v>
      </c>
      <c r="N1055">
        <v>1</v>
      </c>
      <c r="O1055" t="b">
        <v>0</v>
      </c>
      <c r="P1055" t="s">
        <v>8281</v>
      </c>
      <c r="Q1055">
        <v>0.01</v>
      </c>
      <c r="R1055">
        <v>15</v>
      </c>
      <c r="S1055" t="s">
        <v>8314</v>
      </c>
      <c r="T1055" t="s">
        <v>8329</v>
      </c>
    </row>
    <row r="1056" spans="1:20" x14ac:dyDescent="0.2">
      <c r="A1056">
        <v>1054</v>
      </c>
      <c r="B1056" t="s">
        <v>1055</v>
      </c>
      <c r="C1056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v>41861.916666666664</v>
      </c>
      <c r="K1056">
        <v>1405110399</v>
      </c>
      <c r="L1056" s="10">
        <v>41831.851840277777</v>
      </c>
      <c r="M1056" t="b">
        <v>0</v>
      </c>
      <c r="N1056">
        <v>0</v>
      </c>
      <c r="O1056" t="b">
        <v>0</v>
      </c>
      <c r="P1056" t="s">
        <v>8281</v>
      </c>
      <c r="Q1056">
        <v>0</v>
      </c>
      <c r="R1056" t="e">
        <v>#DIV/0!</v>
      </c>
      <c r="S1056" t="s">
        <v>8314</v>
      </c>
      <c r="T1056" t="s">
        <v>8329</v>
      </c>
    </row>
    <row r="1057" spans="1:20" x14ac:dyDescent="0.2">
      <c r="A1057">
        <v>1055</v>
      </c>
      <c r="B1057" t="s">
        <v>1056</v>
      </c>
      <c r="C1057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v>42436.992418981477</v>
      </c>
      <c r="K1057">
        <v>1454802545</v>
      </c>
      <c r="L1057" s="10">
        <v>42406.992418981477</v>
      </c>
      <c r="M1057" t="b">
        <v>0</v>
      </c>
      <c r="N1057">
        <v>0</v>
      </c>
      <c r="O1057" t="b">
        <v>0</v>
      </c>
      <c r="P1057" t="s">
        <v>8281</v>
      </c>
      <c r="Q1057">
        <v>0</v>
      </c>
      <c r="R1057" t="e">
        <v>#DIV/0!</v>
      </c>
      <c r="S1057" t="s">
        <v>8314</v>
      </c>
      <c r="T1057" t="s">
        <v>8329</v>
      </c>
    </row>
    <row r="1058" spans="1:20" x14ac:dyDescent="0.2">
      <c r="A1058">
        <v>1056</v>
      </c>
      <c r="B1058" t="s">
        <v>1057</v>
      </c>
      <c r="C1058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v>42118.677974537044</v>
      </c>
      <c r="K1058">
        <v>1424711777</v>
      </c>
      <c r="L1058" s="10">
        <v>42058.719641203701</v>
      </c>
      <c r="M1058" t="b">
        <v>0</v>
      </c>
      <c r="N1058">
        <v>0</v>
      </c>
      <c r="O1058" t="b">
        <v>0</v>
      </c>
      <c r="P1058" t="s">
        <v>8281</v>
      </c>
      <c r="Q1058">
        <v>0</v>
      </c>
      <c r="R1058" t="e">
        <v>#DIV/0!</v>
      </c>
      <c r="S1058" t="s">
        <v>8314</v>
      </c>
      <c r="T1058" t="s">
        <v>8329</v>
      </c>
    </row>
    <row r="1059" spans="1:20" x14ac:dyDescent="0.2">
      <c r="A1059">
        <v>1057</v>
      </c>
      <c r="B1059" t="s">
        <v>1058</v>
      </c>
      <c r="C1059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v>42708.912997685184</v>
      </c>
      <c r="K1059">
        <v>1478292883</v>
      </c>
      <c r="L1059" s="10">
        <v>42678.871331018512</v>
      </c>
      <c r="M1059" t="b">
        <v>0</v>
      </c>
      <c r="N1059">
        <v>0</v>
      </c>
      <c r="O1059" t="b">
        <v>0</v>
      </c>
      <c r="P1059" t="s">
        <v>8281</v>
      </c>
      <c r="Q1059">
        <v>0</v>
      </c>
      <c r="R1059" t="e">
        <v>#DIV/0!</v>
      </c>
      <c r="S1059" t="s">
        <v>8314</v>
      </c>
      <c r="T1059" t="s">
        <v>8329</v>
      </c>
    </row>
    <row r="1060" spans="1:20" x14ac:dyDescent="0.2">
      <c r="A1060">
        <v>1058</v>
      </c>
      <c r="B1060" t="s">
        <v>1059</v>
      </c>
      <c r="C1060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v>42089</v>
      </c>
      <c r="K1060">
        <v>1423777043</v>
      </c>
      <c r="L1060" s="10">
        <v>42047.900960648149</v>
      </c>
      <c r="M1060" t="b">
        <v>0</v>
      </c>
      <c r="N1060">
        <v>0</v>
      </c>
      <c r="O1060" t="b">
        <v>0</v>
      </c>
      <c r="P1060" t="s">
        <v>8281</v>
      </c>
      <c r="Q1060">
        <v>0</v>
      </c>
      <c r="R1060" t="e">
        <v>#DIV/0!</v>
      </c>
      <c r="S1060" t="s">
        <v>8314</v>
      </c>
      <c r="T1060" t="s">
        <v>8329</v>
      </c>
    </row>
    <row r="1061" spans="1:20" x14ac:dyDescent="0.2">
      <c r="A1061">
        <v>1059</v>
      </c>
      <c r="B1061" t="s">
        <v>1060</v>
      </c>
      <c r="C106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v>42076.748333333337</v>
      </c>
      <c r="K1061">
        <v>1423681056</v>
      </c>
      <c r="L1061" s="10">
        <v>42046.79</v>
      </c>
      <c r="M1061" t="b">
        <v>0</v>
      </c>
      <c r="N1061">
        <v>0</v>
      </c>
      <c r="O1061" t="b">
        <v>0</v>
      </c>
      <c r="P1061" t="s">
        <v>8281</v>
      </c>
      <c r="Q1061">
        <v>0</v>
      </c>
      <c r="R1061" t="e">
        <v>#DIV/0!</v>
      </c>
      <c r="S1061" t="s">
        <v>8314</v>
      </c>
      <c r="T1061" t="s">
        <v>8329</v>
      </c>
    </row>
    <row r="1062" spans="1:20" x14ac:dyDescent="0.2">
      <c r="A1062">
        <v>1060</v>
      </c>
      <c r="B1062" t="s">
        <v>1061</v>
      </c>
      <c r="C106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v>42109.913113425922</v>
      </c>
      <c r="K1062">
        <v>1426542893</v>
      </c>
      <c r="L1062" s="10">
        <v>42079.913113425922</v>
      </c>
      <c r="M1062" t="b">
        <v>0</v>
      </c>
      <c r="N1062">
        <v>1</v>
      </c>
      <c r="O1062" t="b">
        <v>0</v>
      </c>
      <c r="P1062" t="s">
        <v>8281</v>
      </c>
      <c r="Q1062">
        <v>0.01</v>
      </c>
      <c r="R1062">
        <v>50</v>
      </c>
      <c r="S1062" t="s">
        <v>8314</v>
      </c>
      <c r="T1062" t="s">
        <v>8329</v>
      </c>
    </row>
    <row r="1063" spans="1:20" x14ac:dyDescent="0.2">
      <c r="A1063">
        <v>1061</v>
      </c>
      <c r="B1063" t="s">
        <v>1062</v>
      </c>
      <c r="C106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v>42492.041666666672</v>
      </c>
      <c r="K1063">
        <v>1456987108</v>
      </c>
      <c r="L1063" s="10">
        <v>42432.276712962965</v>
      </c>
      <c r="M1063" t="b">
        <v>0</v>
      </c>
      <c r="N1063">
        <v>0</v>
      </c>
      <c r="O1063" t="b">
        <v>0</v>
      </c>
      <c r="P1063" t="s">
        <v>8281</v>
      </c>
      <c r="Q1063">
        <v>0</v>
      </c>
      <c r="R1063" t="e">
        <v>#DIV/0!</v>
      </c>
      <c r="S1063" t="s">
        <v>8314</v>
      </c>
      <c r="T1063" t="s">
        <v>8329</v>
      </c>
    </row>
    <row r="1064" spans="1:20" x14ac:dyDescent="0.2">
      <c r="A1064">
        <v>1062</v>
      </c>
      <c r="B1064" t="s">
        <v>1063</v>
      </c>
      <c r="C1064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v>42563.807187500002</v>
      </c>
      <c r="K1064">
        <v>1467746541</v>
      </c>
      <c r="L1064" s="10">
        <v>42556.807187500002</v>
      </c>
      <c r="M1064" t="b">
        <v>0</v>
      </c>
      <c r="N1064">
        <v>4</v>
      </c>
      <c r="O1064" t="b">
        <v>0</v>
      </c>
      <c r="P1064" t="s">
        <v>8281</v>
      </c>
      <c r="Q1064">
        <v>0.95477386934673369</v>
      </c>
      <c r="R1064">
        <v>47.5</v>
      </c>
      <c r="S1064" t="s">
        <v>8314</v>
      </c>
      <c r="T1064" t="s">
        <v>8329</v>
      </c>
    </row>
    <row r="1065" spans="1:20" x14ac:dyDescent="0.2">
      <c r="A1065">
        <v>1063</v>
      </c>
      <c r="B1065" t="s">
        <v>1064</v>
      </c>
      <c r="C1065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v>42613.030810185184</v>
      </c>
      <c r="K1065">
        <v>1470012262</v>
      </c>
      <c r="L1065" s="10">
        <v>42583.030810185184</v>
      </c>
      <c r="M1065" t="b">
        <v>0</v>
      </c>
      <c r="N1065">
        <v>0</v>
      </c>
      <c r="O1065" t="b">
        <v>0</v>
      </c>
      <c r="P1065" t="s">
        <v>8281</v>
      </c>
      <c r="Q1065">
        <v>0</v>
      </c>
      <c r="R1065" t="e">
        <v>#DIV/0!</v>
      </c>
      <c r="S1065" t="s">
        <v>8314</v>
      </c>
      <c r="T1065" t="s">
        <v>8329</v>
      </c>
    </row>
    <row r="1066" spans="1:20" x14ac:dyDescent="0.2">
      <c r="A1066">
        <v>1064</v>
      </c>
      <c r="B1066" t="s">
        <v>1065</v>
      </c>
      <c r="C1066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v>41462.228043981479</v>
      </c>
      <c r="K1066">
        <v>1369286903</v>
      </c>
      <c r="L1066" s="10"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>
        <v>8.9744444444444446E-2</v>
      </c>
      <c r="R1066">
        <v>65.666666666666671</v>
      </c>
      <c r="S1066" t="s">
        <v>8313</v>
      </c>
      <c r="T1066" t="s">
        <v>8325</v>
      </c>
    </row>
    <row r="1067" spans="1:20" x14ac:dyDescent="0.2">
      <c r="A1067">
        <v>1065</v>
      </c>
      <c r="B1067" t="s">
        <v>1066</v>
      </c>
      <c r="C1067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v>41689.381041666667</v>
      </c>
      <c r="K1067">
        <v>1390381722</v>
      </c>
      <c r="L1067" s="10">
        <v>41661.381041666667</v>
      </c>
      <c r="M1067" t="b">
        <v>0</v>
      </c>
      <c r="N1067">
        <v>5</v>
      </c>
      <c r="O1067" t="b">
        <v>0</v>
      </c>
      <c r="P1067" t="s">
        <v>8282</v>
      </c>
      <c r="Q1067">
        <v>2.7E-2</v>
      </c>
      <c r="R1067">
        <v>16.2</v>
      </c>
      <c r="S1067" t="s">
        <v>8313</v>
      </c>
      <c r="T1067" t="s">
        <v>8325</v>
      </c>
    </row>
    <row r="1068" spans="1:20" x14ac:dyDescent="0.2">
      <c r="A1068">
        <v>1066</v>
      </c>
      <c r="B1068" t="s">
        <v>1067</v>
      </c>
      <c r="C1068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v>41490.962754629632</v>
      </c>
      <c r="K1068">
        <v>1371769582</v>
      </c>
      <c r="L1068" s="10"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>
        <v>3.3673333333333333E-2</v>
      </c>
      <c r="R1068">
        <v>34.128378378378379</v>
      </c>
      <c r="S1068" t="s">
        <v>8313</v>
      </c>
      <c r="T1068" t="s">
        <v>8325</v>
      </c>
    </row>
    <row r="1069" spans="1:20" x14ac:dyDescent="0.2">
      <c r="A1069">
        <v>1067</v>
      </c>
      <c r="B1069" t="s">
        <v>1068</v>
      </c>
      <c r="C1069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v>41629.855682870373</v>
      </c>
      <c r="K1069">
        <v>1385065931</v>
      </c>
      <c r="L1069" s="10">
        <v>41599.855682870373</v>
      </c>
      <c r="M1069" t="b">
        <v>0</v>
      </c>
      <c r="N1069">
        <v>10</v>
      </c>
      <c r="O1069" t="b">
        <v>0</v>
      </c>
      <c r="P1069" t="s">
        <v>8282</v>
      </c>
      <c r="Q1069">
        <v>0.26</v>
      </c>
      <c r="R1069">
        <v>13</v>
      </c>
      <c r="S1069" t="s">
        <v>8313</v>
      </c>
      <c r="T1069" t="s">
        <v>8325</v>
      </c>
    </row>
    <row r="1070" spans="1:20" x14ac:dyDescent="0.2">
      <c r="A1070">
        <v>1068</v>
      </c>
      <c r="B1070" t="s">
        <v>1069</v>
      </c>
      <c r="C1070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v>42470.329444444447</v>
      </c>
      <c r="K1070">
        <v>1457686464</v>
      </c>
      <c r="L1070" s="10">
        <v>42440.371111111104</v>
      </c>
      <c r="M1070" t="b">
        <v>0</v>
      </c>
      <c r="N1070">
        <v>4</v>
      </c>
      <c r="O1070" t="b">
        <v>0</v>
      </c>
      <c r="P1070" t="s">
        <v>8282</v>
      </c>
      <c r="Q1070">
        <v>1.5E-3</v>
      </c>
      <c r="R1070">
        <v>11.25</v>
      </c>
      <c r="S1070" t="s">
        <v>8313</v>
      </c>
      <c r="T1070" t="s">
        <v>8325</v>
      </c>
    </row>
    <row r="1071" spans="1:20" x14ac:dyDescent="0.2">
      <c r="A1071">
        <v>1069</v>
      </c>
      <c r="B1071" t="s">
        <v>1070</v>
      </c>
      <c r="C107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v>41604.271516203706</v>
      </c>
      <c r="K1071">
        <v>1382679059</v>
      </c>
      <c r="L1071" s="10">
        <v>41572.229849537034</v>
      </c>
      <c r="M1071" t="b">
        <v>0</v>
      </c>
      <c r="N1071">
        <v>21</v>
      </c>
      <c r="O1071" t="b">
        <v>0</v>
      </c>
      <c r="P1071" t="s">
        <v>8282</v>
      </c>
      <c r="Q1071">
        <v>0.38636363636363635</v>
      </c>
      <c r="R1071">
        <v>40.476190476190474</v>
      </c>
      <c r="S1071" t="s">
        <v>8313</v>
      </c>
      <c r="T1071" t="s">
        <v>8325</v>
      </c>
    </row>
    <row r="1072" spans="1:20" x14ac:dyDescent="0.2">
      <c r="A1072">
        <v>1070</v>
      </c>
      <c r="B1072" t="s">
        <v>1071</v>
      </c>
      <c r="C107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v>41183.011828703704</v>
      </c>
      <c r="K1072">
        <v>1347322622</v>
      </c>
      <c r="L1072" s="10">
        <v>41163.011828703704</v>
      </c>
      <c r="M1072" t="b">
        <v>0</v>
      </c>
      <c r="N1072">
        <v>2</v>
      </c>
      <c r="O1072" t="b">
        <v>0</v>
      </c>
      <c r="P1072" t="s">
        <v>8282</v>
      </c>
      <c r="Q1072">
        <v>7.0000000000000001E-3</v>
      </c>
      <c r="R1072">
        <v>35</v>
      </c>
      <c r="S1072" t="s">
        <v>8313</v>
      </c>
      <c r="T1072" t="s">
        <v>8325</v>
      </c>
    </row>
    <row r="1073" spans="1:20" x14ac:dyDescent="0.2">
      <c r="A1073">
        <v>1071</v>
      </c>
      <c r="B1073" t="s">
        <v>1072</v>
      </c>
      <c r="C107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v>42325.795057870375</v>
      </c>
      <c r="K1073">
        <v>1445191493</v>
      </c>
      <c r="L1073" s="10">
        <v>42295.753391203703</v>
      </c>
      <c r="M1073" t="b">
        <v>0</v>
      </c>
      <c r="N1073">
        <v>0</v>
      </c>
      <c r="O1073" t="b">
        <v>0</v>
      </c>
      <c r="P1073" t="s">
        <v>8282</v>
      </c>
      <c r="Q1073">
        <v>0</v>
      </c>
      <c r="R1073" t="e">
        <v>#DIV/0!</v>
      </c>
      <c r="S1073" t="s">
        <v>8313</v>
      </c>
      <c r="T1073" t="s">
        <v>8325</v>
      </c>
    </row>
    <row r="1074" spans="1:20" x14ac:dyDescent="0.2">
      <c r="A1074">
        <v>1072</v>
      </c>
      <c r="B1074" t="s">
        <v>1073</v>
      </c>
      <c r="C1074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v>41675.832141203704</v>
      </c>
      <c r="K1074">
        <v>1389038297</v>
      </c>
      <c r="L1074" s="10">
        <v>41645.832141203704</v>
      </c>
      <c r="M1074" t="b">
        <v>0</v>
      </c>
      <c r="N1074">
        <v>4</v>
      </c>
      <c r="O1074" t="b">
        <v>0</v>
      </c>
      <c r="P1074" t="s">
        <v>8282</v>
      </c>
      <c r="Q1074">
        <v>6.8000000000000005E-4</v>
      </c>
      <c r="R1074">
        <v>12.75</v>
      </c>
      <c r="S1074" t="s">
        <v>8313</v>
      </c>
      <c r="T1074" t="s">
        <v>8325</v>
      </c>
    </row>
    <row r="1075" spans="1:20" x14ac:dyDescent="0.2">
      <c r="A1075">
        <v>1073</v>
      </c>
      <c r="B1075" t="s">
        <v>1074</v>
      </c>
      <c r="C1075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v>40832.964594907404</v>
      </c>
      <c r="K1075">
        <v>1316214541</v>
      </c>
      <c r="L1075" s="10">
        <v>40802.964594907404</v>
      </c>
      <c r="M1075" t="b">
        <v>0</v>
      </c>
      <c r="N1075">
        <v>1</v>
      </c>
      <c r="O1075" t="b">
        <v>0</v>
      </c>
      <c r="P1075" t="s">
        <v>8282</v>
      </c>
      <c r="Q1075">
        <v>1.3333333333333334E-2</v>
      </c>
      <c r="R1075">
        <v>10</v>
      </c>
      <c r="S1075" t="s">
        <v>8313</v>
      </c>
      <c r="T1075" t="s">
        <v>8325</v>
      </c>
    </row>
    <row r="1076" spans="1:20" x14ac:dyDescent="0.2">
      <c r="A1076">
        <v>1074</v>
      </c>
      <c r="B1076" t="s">
        <v>1075</v>
      </c>
      <c r="C1076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v>41643.172974537039</v>
      </c>
      <c r="K1076">
        <v>1386216545</v>
      </c>
      <c r="L1076" s="10">
        <v>41613.172974537039</v>
      </c>
      <c r="M1076" t="b">
        <v>0</v>
      </c>
      <c r="N1076">
        <v>30</v>
      </c>
      <c r="O1076" t="b">
        <v>0</v>
      </c>
      <c r="P1076" t="s">
        <v>8282</v>
      </c>
      <c r="Q1076">
        <v>6.3092592592592589E-2</v>
      </c>
      <c r="R1076">
        <v>113.56666666666666</v>
      </c>
      <c r="S1076" t="s">
        <v>8313</v>
      </c>
      <c r="T1076" t="s">
        <v>8325</v>
      </c>
    </row>
    <row r="1077" spans="1:20" x14ac:dyDescent="0.2">
      <c r="A1077">
        <v>1075</v>
      </c>
      <c r="B1077" t="s">
        <v>1076</v>
      </c>
      <c r="C1077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v>41035.904120370367</v>
      </c>
      <c r="K1077">
        <v>1333748516</v>
      </c>
      <c r="L1077" s="10">
        <v>41005.904120370367</v>
      </c>
      <c r="M1077" t="b">
        <v>0</v>
      </c>
      <c r="N1077">
        <v>3</v>
      </c>
      <c r="O1077" t="b">
        <v>0</v>
      </c>
      <c r="P1077" t="s">
        <v>8282</v>
      </c>
      <c r="Q1077">
        <v>4.4999999999999998E-2</v>
      </c>
      <c r="R1077">
        <v>15</v>
      </c>
      <c r="S1077" t="s">
        <v>8313</v>
      </c>
      <c r="T1077" t="s">
        <v>8325</v>
      </c>
    </row>
    <row r="1078" spans="1:20" x14ac:dyDescent="0.2">
      <c r="A1078">
        <v>1076</v>
      </c>
      <c r="B1078" t="s">
        <v>1077</v>
      </c>
      <c r="C1078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v>41893.377893518518</v>
      </c>
      <c r="K1078">
        <v>1405674250</v>
      </c>
      <c r="L1078" s="10"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>
        <v>0.62765333333333329</v>
      </c>
      <c r="R1078">
        <v>48.281025641025643</v>
      </c>
      <c r="S1078" t="s">
        <v>8313</v>
      </c>
      <c r="T1078" t="s">
        <v>8325</v>
      </c>
    </row>
    <row r="1079" spans="1:20" x14ac:dyDescent="0.2">
      <c r="A1079">
        <v>1077</v>
      </c>
      <c r="B1079" t="s">
        <v>1078</v>
      </c>
      <c r="C1079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v>42383.16679398148</v>
      </c>
      <c r="K1079">
        <v>1450152011</v>
      </c>
      <c r="L1079" s="10">
        <v>42353.16679398148</v>
      </c>
      <c r="M1079" t="b">
        <v>0</v>
      </c>
      <c r="N1079">
        <v>167</v>
      </c>
      <c r="O1079" t="b">
        <v>0</v>
      </c>
      <c r="P1079" t="s">
        <v>8282</v>
      </c>
      <c r="Q1079">
        <v>0.29376000000000002</v>
      </c>
      <c r="R1079">
        <v>43.976047904191617</v>
      </c>
      <c r="S1079" t="s">
        <v>8313</v>
      </c>
      <c r="T1079" t="s">
        <v>8325</v>
      </c>
    </row>
    <row r="1080" spans="1:20" x14ac:dyDescent="0.2">
      <c r="A1080">
        <v>1078</v>
      </c>
      <c r="B1080" t="s">
        <v>1079</v>
      </c>
      <c r="C1080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v>40746.195844907408</v>
      </c>
      <c r="K1080">
        <v>1307421721</v>
      </c>
      <c r="L1080" s="10">
        <v>40701.195844907408</v>
      </c>
      <c r="M1080" t="b">
        <v>0</v>
      </c>
      <c r="N1080">
        <v>5</v>
      </c>
      <c r="O1080" t="b">
        <v>0</v>
      </c>
      <c r="P1080" t="s">
        <v>8282</v>
      </c>
      <c r="Q1080">
        <v>7.4999999999999997E-2</v>
      </c>
      <c r="R1080">
        <v>9</v>
      </c>
      <c r="S1080" t="s">
        <v>8313</v>
      </c>
      <c r="T1080" t="s">
        <v>8325</v>
      </c>
    </row>
    <row r="1081" spans="1:20" x14ac:dyDescent="0.2">
      <c r="A1081">
        <v>1079</v>
      </c>
      <c r="B1081" t="s">
        <v>1080</v>
      </c>
      <c r="C108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v>42504.566388888896</v>
      </c>
      <c r="K1081">
        <v>1461072936</v>
      </c>
      <c r="L1081" s="10">
        <v>42479.566388888896</v>
      </c>
      <c r="M1081" t="b">
        <v>0</v>
      </c>
      <c r="N1081">
        <v>18</v>
      </c>
      <c r="O1081" t="b">
        <v>0</v>
      </c>
      <c r="P1081" t="s">
        <v>8282</v>
      </c>
      <c r="Q1081">
        <v>2.6076923076923077E-2</v>
      </c>
      <c r="R1081">
        <v>37.666666666666664</v>
      </c>
      <c r="S1081" t="s">
        <v>8313</v>
      </c>
      <c r="T1081" t="s">
        <v>8325</v>
      </c>
    </row>
    <row r="1082" spans="1:20" x14ac:dyDescent="0.2">
      <c r="A1082">
        <v>1080</v>
      </c>
      <c r="B1082" t="s">
        <v>1081</v>
      </c>
      <c r="C108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v>41770.138113425928</v>
      </c>
      <c r="K1082">
        <v>1397186333</v>
      </c>
      <c r="L1082" s="10">
        <v>41740.138113425928</v>
      </c>
      <c r="M1082" t="b">
        <v>0</v>
      </c>
      <c r="N1082">
        <v>98</v>
      </c>
      <c r="O1082" t="b">
        <v>0</v>
      </c>
      <c r="P1082" t="s">
        <v>8282</v>
      </c>
      <c r="Q1082">
        <v>9.1050000000000006E-2</v>
      </c>
      <c r="R1082">
        <v>18.581632653061224</v>
      </c>
      <c r="S1082" t="s">
        <v>8313</v>
      </c>
      <c r="T1082" t="s">
        <v>8325</v>
      </c>
    </row>
    <row r="1083" spans="1:20" x14ac:dyDescent="0.2">
      <c r="A1083">
        <v>1081</v>
      </c>
      <c r="B1083" t="s">
        <v>1082</v>
      </c>
      <c r="C108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v>42032.926990740743</v>
      </c>
      <c r="K1083">
        <v>1419891292</v>
      </c>
      <c r="L1083" s="10">
        <v>42002.926990740743</v>
      </c>
      <c r="M1083" t="b">
        <v>0</v>
      </c>
      <c r="N1083">
        <v>4</v>
      </c>
      <c r="O1083" t="b">
        <v>0</v>
      </c>
      <c r="P1083" t="s">
        <v>8282</v>
      </c>
      <c r="Q1083">
        <v>1.7647058823529413E-4</v>
      </c>
      <c r="R1083">
        <v>3</v>
      </c>
      <c r="S1083" t="s">
        <v>8313</v>
      </c>
      <c r="T1083" t="s">
        <v>8325</v>
      </c>
    </row>
    <row r="1084" spans="1:20" x14ac:dyDescent="0.2">
      <c r="A1084">
        <v>1082</v>
      </c>
      <c r="B1084" t="s">
        <v>1083</v>
      </c>
      <c r="C1084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v>41131.906111111115</v>
      </c>
      <c r="K1084">
        <v>1342043088</v>
      </c>
      <c r="L1084" s="10">
        <v>41101.906111111115</v>
      </c>
      <c r="M1084" t="b">
        <v>0</v>
      </c>
      <c r="N1084">
        <v>3</v>
      </c>
      <c r="O1084" t="b">
        <v>0</v>
      </c>
      <c r="P1084" t="s">
        <v>8282</v>
      </c>
      <c r="Q1084">
        <v>5.5999999999999999E-3</v>
      </c>
      <c r="R1084">
        <v>18.666666666666668</v>
      </c>
      <c r="S1084" t="s">
        <v>8313</v>
      </c>
      <c r="T1084" t="s">
        <v>8325</v>
      </c>
    </row>
    <row r="1085" spans="1:20" x14ac:dyDescent="0.2">
      <c r="A1085">
        <v>1083</v>
      </c>
      <c r="B1085" t="s">
        <v>1084</v>
      </c>
      <c r="C1085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v>41853.659525462965</v>
      </c>
      <c r="K1085">
        <v>1401810583</v>
      </c>
      <c r="L1085" s="10">
        <v>41793.659525462965</v>
      </c>
      <c r="M1085" t="b">
        <v>0</v>
      </c>
      <c r="N1085">
        <v>1</v>
      </c>
      <c r="O1085" t="b">
        <v>0</v>
      </c>
      <c r="P1085" t="s">
        <v>8282</v>
      </c>
      <c r="Q1085">
        <v>8.2000000000000007E-3</v>
      </c>
      <c r="R1085">
        <v>410</v>
      </c>
      <c r="S1085" t="s">
        <v>8313</v>
      </c>
      <c r="T1085" t="s">
        <v>8325</v>
      </c>
    </row>
    <row r="1086" spans="1:20" x14ac:dyDescent="0.2">
      <c r="A1086">
        <v>1084</v>
      </c>
      <c r="B1086" t="s">
        <v>1085</v>
      </c>
      <c r="C1086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v>41859.912083333329</v>
      </c>
      <c r="K1086">
        <v>1404942804</v>
      </c>
      <c r="L1086" s="10">
        <v>41829.912083333329</v>
      </c>
      <c r="M1086" t="b">
        <v>0</v>
      </c>
      <c r="N1086">
        <v>0</v>
      </c>
      <c r="O1086" t="b">
        <v>0</v>
      </c>
      <c r="P1086" t="s">
        <v>8282</v>
      </c>
      <c r="Q1086">
        <v>0</v>
      </c>
      <c r="R1086" t="e">
        <v>#DIV/0!</v>
      </c>
      <c r="S1086" t="s">
        <v>8313</v>
      </c>
      <c r="T1086" t="s">
        <v>8325</v>
      </c>
    </row>
    <row r="1087" spans="1:20" x14ac:dyDescent="0.2">
      <c r="A1087">
        <v>1085</v>
      </c>
      <c r="B1087" t="s">
        <v>1086</v>
      </c>
      <c r="C1087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v>42443.629340277781</v>
      </c>
      <c r="K1087">
        <v>1455379575</v>
      </c>
      <c r="L1087" s="10">
        <v>42413.671006944445</v>
      </c>
      <c r="M1087" t="b">
        <v>0</v>
      </c>
      <c r="N1087">
        <v>9</v>
      </c>
      <c r="O1087" t="b">
        <v>0</v>
      </c>
      <c r="P1087" t="s">
        <v>8282</v>
      </c>
      <c r="Q1087">
        <v>3.4200000000000001E-2</v>
      </c>
      <c r="R1087">
        <v>114</v>
      </c>
      <c r="S1087" t="s">
        <v>8313</v>
      </c>
      <c r="T1087" t="s">
        <v>8325</v>
      </c>
    </row>
    <row r="1088" spans="1:20" x14ac:dyDescent="0.2">
      <c r="A1088">
        <v>1086</v>
      </c>
      <c r="B1088" t="s">
        <v>1087</v>
      </c>
      <c r="C1088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v>41875.866793981484</v>
      </c>
      <c r="K1088">
        <v>1406321291</v>
      </c>
      <c r="L1088" s="10">
        <v>41845.866793981484</v>
      </c>
      <c r="M1088" t="b">
        <v>0</v>
      </c>
      <c r="N1088">
        <v>2</v>
      </c>
      <c r="O1088" t="b">
        <v>0</v>
      </c>
      <c r="P1088" t="s">
        <v>8282</v>
      </c>
      <c r="Q1088">
        <v>8.3333333333333339E-4</v>
      </c>
      <c r="R1088">
        <v>7.5</v>
      </c>
      <c r="S1088" t="s">
        <v>8313</v>
      </c>
      <c r="T1088" t="s">
        <v>8325</v>
      </c>
    </row>
    <row r="1089" spans="1:20" x14ac:dyDescent="0.2">
      <c r="A1089">
        <v>1087</v>
      </c>
      <c r="B1089" t="s">
        <v>1088</v>
      </c>
      <c r="C1089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v>41805.713969907411</v>
      </c>
      <c r="K1089">
        <v>1400260087</v>
      </c>
      <c r="L1089" s="10">
        <v>41775.713969907411</v>
      </c>
      <c r="M1089" t="b">
        <v>0</v>
      </c>
      <c r="N1089">
        <v>0</v>
      </c>
      <c r="O1089" t="b">
        <v>0</v>
      </c>
      <c r="P1089" t="s">
        <v>8282</v>
      </c>
      <c r="Q1089">
        <v>0</v>
      </c>
      <c r="R1089" t="e">
        <v>#DIV/0!</v>
      </c>
      <c r="S1089" t="s">
        <v>8313</v>
      </c>
      <c r="T1089" t="s">
        <v>8325</v>
      </c>
    </row>
    <row r="1090" spans="1:20" x14ac:dyDescent="0.2">
      <c r="A1090">
        <v>1088</v>
      </c>
      <c r="B1090" t="s">
        <v>1089</v>
      </c>
      <c r="C1090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v>41753.799386574072</v>
      </c>
      <c r="K1090">
        <v>1395774667</v>
      </c>
      <c r="L1090" s="10"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>
        <v>0.14182977777777778</v>
      </c>
      <c r="R1090">
        <v>43.41727891156463</v>
      </c>
      <c r="S1090" t="s">
        <v>8313</v>
      </c>
      <c r="T1090" t="s">
        <v>8325</v>
      </c>
    </row>
    <row r="1091" spans="1:20" x14ac:dyDescent="0.2">
      <c r="A1091">
        <v>1089</v>
      </c>
      <c r="B1091" t="s">
        <v>1090</v>
      </c>
      <c r="C109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v>42181.189525462964</v>
      </c>
      <c r="K1091">
        <v>1432701175</v>
      </c>
      <c r="L1091" s="10">
        <v>42151.189525462964</v>
      </c>
      <c r="M1091" t="b">
        <v>0</v>
      </c>
      <c r="N1091">
        <v>49</v>
      </c>
      <c r="O1091" t="b">
        <v>0</v>
      </c>
      <c r="P1091" t="s">
        <v>8282</v>
      </c>
      <c r="Q1091">
        <v>7.8266666666666665E-2</v>
      </c>
      <c r="R1091">
        <v>23.959183673469386</v>
      </c>
      <c r="S1091" t="s">
        <v>8313</v>
      </c>
      <c r="T1091" t="s">
        <v>8325</v>
      </c>
    </row>
    <row r="1092" spans="1:20" x14ac:dyDescent="0.2">
      <c r="A1092">
        <v>1090</v>
      </c>
      <c r="B1092" t="s">
        <v>1091</v>
      </c>
      <c r="C109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v>42153.185798611114</v>
      </c>
      <c r="K1092">
        <v>1430281653</v>
      </c>
      <c r="L1092" s="10">
        <v>42123.185798611114</v>
      </c>
      <c r="M1092" t="b">
        <v>0</v>
      </c>
      <c r="N1092">
        <v>1</v>
      </c>
      <c r="O1092" t="b">
        <v>0</v>
      </c>
      <c r="P1092" t="s">
        <v>8282</v>
      </c>
      <c r="Q1092">
        <v>3.8464497269020693E-4</v>
      </c>
      <c r="R1092">
        <v>5</v>
      </c>
      <c r="S1092" t="s">
        <v>8313</v>
      </c>
      <c r="T1092" t="s">
        <v>8325</v>
      </c>
    </row>
    <row r="1093" spans="1:20" x14ac:dyDescent="0.2">
      <c r="A1093">
        <v>1091</v>
      </c>
      <c r="B1093" t="s">
        <v>1092</v>
      </c>
      <c r="C109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v>42470.778611111105</v>
      </c>
      <c r="K1093">
        <v>1457725272</v>
      </c>
      <c r="L1093" s="10">
        <v>42440.820277777777</v>
      </c>
      <c r="M1093" t="b">
        <v>0</v>
      </c>
      <c r="N1093">
        <v>2</v>
      </c>
      <c r="O1093" t="b">
        <v>0</v>
      </c>
      <c r="P1093" t="s">
        <v>8282</v>
      </c>
      <c r="Q1093">
        <v>0.125</v>
      </c>
      <c r="R1093">
        <v>12.5</v>
      </c>
      <c r="S1093" t="s">
        <v>8313</v>
      </c>
      <c r="T1093" t="s">
        <v>8325</v>
      </c>
    </row>
    <row r="1094" spans="1:20" x14ac:dyDescent="0.2">
      <c r="A1094">
        <v>1092</v>
      </c>
      <c r="B1094" t="s">
        <v>1093</v>
      </c>
      <c r="C1094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v>41280.025902777779</v>
      </c>
      <c r="K1094">
        <v>1354840638</v>
      </c>
      <c r="L1094" s="10">
        <v>41250.025902777779</v>
      </c>
      <c r="M1094" t="b">
        <v>0</v>
      </c>
      <c r="N1094">
        <v>7</v>
      </c>
      <c r="O1094" t="b">
        <v>0</v>
      </c>
      <c r="P1094" t="s">
        <v>8282</v>
      </c>
      <c r="Q1094">
        <v>1.0500000000000001E-2</v>
      </c>
      <c r="R1094">
        <v>3</v>
      </c>
      <c r="S1094" t="s">
        <v>8313</v>
      </c>
      <c r="T1094" t="s">
        <v>8325</v>
      </c>
    </row>
    <row r="1095" spans="1:20" x14ac:dyDescent="0.2">
      <c r="A1095">
        <v>1093</v>
      </c>
      <c r="B1095" t="s">
        <v>1094</v>
      </c>
      <c r="C1095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v>42411.973807870367</v>
      </c>
      <c r="K1095">
        <v>1453936937</v>
      </c>
      <c r="L1095" s="10">
        <v>42396.973807870367</v>
      </c>
      <c r="M1095" t="b">
        <v>0</v>
      </c>
      <c r="N1095">
        <v>4</v>
      </c>
      <c r="O1095" t="b">
        <v>0</v>
      </c>
      <c r="P1095" t="s">
        <v>8282</v>
      </c>
      <c r="Q1095">
        <v>0.14083333333333334</v>
      </c>
      <c r="R1095">
        <v>10.5625</v>
      </c>
      <c r="S1095" t="s">
        <v>8313</v>
      </c>
      <c r="T1095" t="s">
        <v>8325</v>
      </c>
    </row>
    <row r="1096" spans="1:20" x14ac:dyDescent="0.2">
      <c r="A1096">
        <v>1094</v>
      </c>
      <c r="B1096" t="s">
        <v>1095</v>
      </c>
      <c r="C1096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v>40825.713344907403</v>
      </c>
      <c r="K1096">
        <v>1315588033</v>
      </c>
      <c r="L1096" s="10">
        <v>40795.713344907403</v>
      </c>
      <c r="M1096" t="b">
        <v>0</v>
      </c>
      <c r="N1096">
        <v>27</v>
      </c>
      <c r="O1096" t="b">
        <v>0</v>
      </c>
      <c r="P1096" t="s">
        <v>8282</v>
      </c>
      <c r="Q1096">
        <v>0.18300055555555556</v>
      </c>
      <c r="R1096">
        <v>122.00037037037038</v>
      </c>
      <c r="S1096" t="s">
        <v>8313</v>
      </c>
      <c r="T1096" t="s">
        <v>8325</v>
      </c>
    </row>
    <row r="1097" spans="1:20" x14ac:dyDescent="0.2">
      <c r="A1097">
        <v>1095</v>
      </c>
      <c r="B1097" t="s">
        <v>1096</v>
      </c>
      <c r="C1097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v>41516.537268518521</v>
      </c>
      <c r="K1097">
        <v>1375275220</v>
      </c>
      <c r="L1097" s="10">
        <v>41486.537268518521</v>
      </c>
      <c r="M1097" t="b">
        <v>0</v>
      </c>
      <c r="N1097">
        <v>94</v>
      </c>
      <c r="O1097" t="b">
        <v>0</v>
      </c>
      <c r="P1097" t="s">
        <v>8282</v>
      </c>
      <c r="Q1097">
        <v>5.0347999999999997E-2</v>
      </c>
      <c r="R1097">
        <v>267.80851063829789</v>
      </c>
      <c r="S1097" t="s">
        <v>8313</v>
      </c>
      <c r="T1097" t="s">
        <v>8325</v>
      </c>
    </row>
    <row r="1098" spans="1:20" x14ac:dyDescent="0.2">
      <c r="A1098">
        <v>1096</v>
      </c>
      <c r="B1098" t="s">
        <v>1097</v>
      </c>
      <c r="C1098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v>41916.145833333336</v>
      </c>
      <c r="K1098">
        <v>1409747154</v>
      </c>
      <c r="L1098" s="10">
        <v>41885.51798611111</v>
      </c>
      <c r="M1098" t="b">
        <v>0</v>
      </c>
      <c r="N1098">
        <v>29</v>
      </c>
      <c r="O1098" t="b">
        <v>0</v>
      </c>
      <c r="P1098" t="s">
        <v>8282</v>
      </c>
      <c r="Q1098">
        <v>0.17933333333333334</v>
      </c>
      <c r="R1098">
        <v>74.206896551724142</v>
      </c>
      <c r="S1098" t="s">
        <v>8313</v>
      </c>
      <c r="T1098" t="s">
        <v>8325</v>
      </c>
    </row>
    <row r="1099" spans="1:20" x14ac:dyDescent="0.2">
      <c r="A1099">
        <v>1097</v>
      </c>
      <c r="B1099" t="s">
        <v>1098</v>
      </c>
      <c r="C1099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v>41700.792557870373</v>
      </c>
      <c r="K1099">
        <v>1390330877</v>
      </c>
      <c r="L1099" s="10">
        <v>41660.792557870373</v>
      </c>
      <c r="M1099" t="b">
        <v>0</v>
      </c>
      <c r="N1099">
        <v>7</v>
      </c>
      <c r="O1099" t="b">
        <v>0</v>
      </c>
      <c r="P1099" t="s">
        <v>8282</v>
      </c>
      <c r="Q1099">
        <v>4.6999999999999999E-4</v>
      </c>
      <c r="R1099">
        <v>6.7142857142857144</v>
      </c>
      <c r="S1099" t="s">
        <v>8313</v>
      </c>
      <c r="T1099" t="s">
        <v>8325</v>
      </c>
    </row>
    <row r="1100" spans="1:20" x14ac:dyDescent="0.2">
      <c r="A1100">
        <v>1098</v>
      </c>
      <c r="B1100" t="s">
        <v>1099</v>
      </c>
      <c r="C1100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v>41742.762673611112</v>
      </c>
      <c r="K1100">
        <v>1394821095</v>
      </c>
      <c r="L1100" s="10">
        <v>41712.762673611112</v>
      </c>
      <c r="M1100" t="b">
        <v>0</v>
      </c>
      <c r="N1100">
        <v>22</v>
      </c>
      <c r="O1100" t="b">
        <v>0</v>
      </c>
      <c r="P1100" t="s">
        <v>8282</v>
      </c>
      <c r="Q1100">
        <v>7.2120000000000004E-2</v>
      </c>
      <c r="R1100">
        <v>81.954545454545453</v>
      </c>
      <c r="S1100" t="s">
        <v>8313</v>
      </c>
      <c r="T1100" t="s">
        <v>8325</v>
      </c>
    </row>
    <row r="1101" spans="1:20" x14ac:dyDescent="0.2">
      <c r="A1101">
        <v>1099</v>
      </c>
      <c r="B1101" t="s">
        <v>1100</v>
      </c>
      <c r="C110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v>42137.836435185185</v>
      </c>
      <c r="K1101">
        <v>1428955468</v>
      </c>
      <c r="L1101" s="10">
        <v>42107.836435185185</v>
      </c>
      <c r="M1101" t="b">
        <v>0</v>
      </c>
      <c r="N1101">
        <v>1</v>
      </c>
      <c r="O1101" t="b">
        <v>0</v>
      </c>
      <c r="P1101" t="s">
        <v>8282</v>
      </c>
      <c r="Q1101">
        <v>5.0000000000000001E-3</v>
      </c>
      <c r="R1101">
        <v>25</v>
      </c>
      <c r="S1101" t="s">
        <v>8313</v>
      </c>
      <c r="T1101" t="s">
        <v>8325</v>
      </c>
    </row>
    <row r="1102" spans="1:20" x14ac:dyDescent="0.2">
      <c r="A1102">
        <v>1100</v>
      </c>
      <c r="B1102" t="s">
        <v>1101</v>
      </c>
      <c r="C110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v>42414.110775462963</v>
      </c>
      <c r="K1102">
        <v>1452825571</v>
      </c>
      <c r="L1102" s="10">
        <v>42384.110775462963</v>
      </c>
      <c r="M1102" t="b">
        <v>0</v>
      </c>
      <c r="N1102">
        <v>10</v>
      </c>
      <c r="O1102" t="b">
        <v>0</v>
      </c>
      <c r="P1102" t="s">
        <v>8282</v>
      </c>
      <c r="Q1102">
        <v>2.5000000000000001E-2</v>
      </c>
      <c r="R1102">
        <v>10</v>
      </c>
      <c r="S1102" t="s">
        <v>8313</v>
      </c>
      <c r="T1102" t="s">
        <v>8325</v>
      </c>
    </row>
    <row r="1103" spans="1:20" x14ac:dyDescent="0.2">
      <c r="A1103">
        <v>1101</v>
      </c>
      <c r="B1103" t="s">
        <v>1102</v>
      </c>
      <c r="C110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v>42565.758333333331</v>
      </c>
      <c r="K1103">
        <v>1466188338</v>
      </c>
      <c r="L1103" s="10">
        <v>42538.77243055556</v>
      </c>
      <c r="M1103" t="b">
        <v>0</v>
      </c>
      <c r="N1103">
        <v>6</v>
      </c>
      <c r="O1103" t="b">
        <v>0</v>
      </c>
      <c r="P1103" t="s">
        <v>8282</v>
      </c>
      <c r="Q1103">
        <v>4.0999999999999999E-4</v>
      </c>
      <c r="R1103">
        <v>6.833333333333333</v>
      </c>
      <c r="S1103" t="s">
        <v>8313</v>
      </c>
      <c r="T1103" t="s">
        <v>8325</v>
      </c>
    </row>
    <row r="1104" spans="1:20" x14ac:dyDescent="0.2">
      <c r="A1104">
        <v>1102</v>
      </c>
      <c r="B1104" t="s">
        <v>1103</v>
      </c>
      <c r="C1104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v>41617.249305555553</v>
      </c>
      <c r="K1104">
        <v>1383095125</v>
      </c>
      <c r="L1104" s="10">
        <v>41577.045428240745</v>
      </c>
      <c r="M1104" t="b">
        <v>0</v>
      </c>
      <c r="N1104">
        <v>24</v>
      </c>
      <c r="O1104" t="b">
        <v>0</v>
      </c>
      <c r="P1104" t="s">
        <v>8282</v>
      </c>
      <c r="Q1104">
        <v>5.3124999999999999E-2</v>
      </c>
      <c r="R1104">
        <v>17.708333333333332</v>
      </c>
      <c r="S1104" t="s">
        <v>8313</v>
      </c>
      <c r="T1104" t="s">
        <v>8325</v>
      </c>
    </row>
    <row r="1105" spans="1:20" x14ac:dyDescent="0.2">
      <c r="A1105">
        <v>1103</v>
      </c>
      <c r="B1105" t="s">
        <v>1104</v>
      </c>
      <c r="C1105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v>42539.22210648148</v>
      </c>
      <c r="K1105">
        <v>1461043190</v>
      </c>
      <c r="L1105" s="10">
        <v>42479.22210648148</v>
      </c>
      <c r="M1105" t="b">
        <v>0</v>
      </c>
      <c r="N1105">
        <v>15</v>
      </c>
      <c r="O1105" t="b">
        <v>0</v>
      </c>
      <c r="P1105" t="s">
        <v>8282</v>
      </c>
      <c r="Q1105">
        <v>1.6199999999999999E-2</v>
      </c>
      <c r="R1105">
        <v>16.2</v>
      </c>
      <c r="S1105" t="s">
        <v>8313</v>
      </c>
      <c r="T1105" t="s">
        <v>8325</v>
      </c>
    </row>
    <row r="1106" spans="1:20" x14ac:dyDescent="0.2">
      <c r="A1106">
        <v>1104</v>
      </c>
      <c r="B1106" t="s">
        <v>1105</v>
      </c>
      <c r="C1106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v>41801.40996527778</v>
      </c>
      <c r="K1106">
        <v>1399888221</v>
      </c>
      <c r="L1106" s="10">
        <v>41771.40996527778</v>
      </c>
      <c r="M1106" t="b">
        <v>0</v>
      </c>
      <c r="N1106">
        <v>37</v>
      </c>
      <c r="O1106" t="b">
        <v>0</v>
      </c>
      <c r="P1106" t="s">
        <v>8282</v>
      </c>
      <c r="Q1106">
        <v>4.9516666666666667E-2</v>
      </c>
      <c r="R1106">
        <v>80.297297297297291</v>
      </c>
      <c r="S1106" t="s">
        <v>8313</v>
      </c>
      <c r="T1106" t="s">
        <v>8325</v>
      </c>
    </row>
    <row r="1107" spans="1:20" x14ac:dyDescent="0.2">
      <c r="A1107">
        <v>1105</v>
      </c>
      <c r="B1107" t="s">
        <v>1106</v>
      </c>
      <c r="C1107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v>41722.0940625</v>
      </c>
      <c r="K1107">
        <v>1393038927</v>
      </c>
      <c r="L1107" s="10">
        <v>41692.135729166665</v>
      </c>
      <c r="M1107" t="b">
        <v>0</v>
      </c>
      <c r="N1107">
        <v>20</v>
      </c>
      <c r="O1107" t="b">
        <v>0</v>
      </c>
      <c r="P1107" t="s">
        <v>8282</v>
      </c>
      <c r="Q1107">
        <v>1.5900000000000001E-3</v>
      </c>
      <c r="R1107">
        <v>71.55</v>
      </c>
      <c r="S1107" t="s">
        <v>8313</v>
      </c>
      <c r="T1107" t="s">
        <v>8325</v>
      </c>
    </row>
    <row r="1108" spans="1:20" x14ac:dyDescent="0.2">
      <c r="A1108">
        <v>1106</v>
      </c>
      <c r="B1108" t="s">
        <v>1107</v>
      </c>
      <c r="C1108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v>41003.698784722219</v>
      </c>
      <c r="K1108">
        <v>1330969575</v>
      </c>
      <c r="L1108" s="10">
        <v>40973.740451388891</v>
      </c>
      <c r="M1108" t="b">
        <v>0</v>
      </c>
      <c r="N1108">
        <v>7</v>
      </c>
      <c r="O1108" t="b">
        <v>0</v>
      </c>
      <c r="P1108" t="s">
        <v>8282</v>
      </c>
      <c r="Q1108">
        <v>0.41249999999999998</v>
      </c>
      <c r="R1108">
        <v>23.571428571428573</v>
      </c>
      <c r="S1108" t="s">
        <v>8313</v>
      </c>
      <c r="T1108" t="s">
        <v>8325</v>
      </c>
    </row>
    <row r="1109" spans="1:20" x14ac:dyDescent="0.2">
      <c r="A1109">
        <v>1107</v>
      </c>
      <c r="B1109" t="s">
        <v>1108</v>
      </c>
      <c r="C1109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v>41843.861388888887</v>
      </c>
      <c r="K1109">
        <v>1403556024</v>
      </c>
      <c r="L1109" s="10">
        <v>41813.861388888887</v>
      </c>
      <c r="M1109" t="b">
        <v>0</v>
      </c>
      <c r="N1109">
        <v>0</v>
      </c>
      <c r="O1109" t="b">
        <v>0</v>
      </c>
      <c r="P1109" t="s">
        <v>8282</v>
      </c>
      <c r="Q1109">
        <v>0</v>
      </c>
      <c r="R1109" t="e">
        <v>#DIV/0!</v>
      </c>
      <c r="S1109" t="s">
        <v>8313</v>
      </c>
      <c r="T1109" t="s">
        <v>8325</v>
      </c>
    </row>
    <row r="1110" spans="1:20" x14ac:dyDescent="0.2">
      <c r="A1110">
        <v>1108</v>
      </c>
      <c r="B1110" t="s">
        <v>1109</v>
      </c>
      <c r="C1110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v>41012.595312500001</v>
      </c>
      <c r="K1110">
        <v>1329146235</v>
      </c>
      <c r="L1110" s="10">
        <v>40952.636979166666</v>
      </c>
      <c r="M1110" t="b">
        <v>0</v>
      </c>
      <c r="N1110">
        <v>21</v>
      </c>
      <c r="O1110" t="b">
        <v>0</v>
      </c>
      <c r="P1110" t="s">
        <v>8282</v>
      </c>
      <c r="Q1110">
        <v>2.93E-2</v>
      </c>
      <c r="R1110">
        <v>34.88095238095238</v>
      </c>
      <c r="S1110" t="s">
        <v>8313</v>
      </c>
      <c r="T1110" t="s">
        <v>8325</v>
      </c>
    </row>
    <row r="1111" spans="1:20" x14ac:dyDescent="0.2">
      <c r="A1111">
        <v>1109</v>
      </c>
      <c r="B1111" t="s">
        <v>1110</v>
      </c>
      <c r="C111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v>42692.793865740736</v>
      </c>
      <c r="K1111">
        <v>1476900190</v>
      </c>
      <c r="L1111" s="10">
        <v>42662.752199074079</v>
      </c>
      <c r="M1111" t="b">
        <v>0</v>
      </c>
      <c r="N1111">
        <v>3</v>
      </c>
      <c r="O1111" t="b">
        <v>0</v>
      </c>
      <c r="P1111" t="s">
        <v>8282</v>
      </c>
      <c r="Q1111">
        <v>4.4999999999999997E-3</v>
      </c>
      <c r="R1111">
        <v>15</v>
      </c>
      <c r="S1111" t="s">
        <v>8313</v>
      </c>
      <c r="T1111" t="s">
        <v>8325</v>
      </c>
    </row>
    <row r="1112" spans="1:20" x14ac:dyDescent="0.2">
      <c r="A1112">
        <v>1110</v>
      </c>
      <c r="B1112" t="s">
        <v>1111</v>
      </c>
      <c r="C111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v>41250.933124999996</v>
      </c>
      <c r="K1112">
        <v>1352327022</v>
      </c>
      <c r="L1112" s="10">
        <v>41220.933124999996</v>
      </c>
      <c r="M1112" t="b">
        <v>0</v>
      </c>
      <c r="N1112">
        <v>11</v>
      </c>
      <c r="O1112" t="b">
        <v>0</v>
      </c>
      <c r="P1112" t="s">
        <v>8282</v>
      </c>
      <c r="Q1112">
        <v>5.1000000000000004E-3</v>
      </c>
      <c r="R1112">
        <v>23.181818181818183</v>
      </c>
      <c r="S1112" t="s">
        <v>8313</v>
      </c>
      <c r="T1112" t="s">
        <v>8325</v>
      </c>
    </row>
    <row r="1113" spans="1:20" x14ac:dyDescent="0.2">
      <c r="A1113">
        <v>1111</v>
      </c>
      <c r="B1113" t="s">
        <v>1112</v>
      </c>
      <c r="C111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v>42377.203587962969</v>
      </c>
      <c r="K1113">
        <v>1449636790</v>
      </c>
      <c r="L1113" s="10">
        <v>42347.203587962969</v>
      </c>
      <c r="M1113" t="b">
        <v>0</v>
      </c>
      <c r="N1113">
        <v>1</v>
      </c>
      <c r="O1113" t="b">
        <v>0</v>
      </c>
      <c r="P1113" t="s">
        <v>8282</v>
      </c>
      <c r="Q1113">
        <v>4.0000000000000002E-4</v>
      </c>
      <c r="R1113">
        <v>1</v>
      </c>
      <c r="S1113" t="s">
        <v>8313</v>
      </c>
      <c r="T1113" t="s">
        <v>8325</v>
      </c>
    </row>
    <row r="1114" spans="1:20" x14ac:dyDescent="0.2">
      <c r="A1114">
        <v>1112</v>
      </c>
      <c r="B1114" t="s">
        <v>1113</v>
      </c>
      <c r="C1114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v>42023.354166666672</v>
      </c>
      <c r="K1114">
        <v>1416507211</v>
      </c>
      <c r="L1114" s="10"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>
        <v>0.35537409090909089</v>
      </c>
      <c r="R1114">
        <v>100.23371794871794</v>
      </c>
      <c r="S1114" t="s">
        <v>8313</v>
      </c>
      <c r="T1114" t="s">
        <v>8325</v>
      </c>
    </row>
    <row r="1115" spans="1:20" x14ac:dyDescent="0.2">
      <c r="A1115">
        <v>1113</v>
      </c>
      <c r="B1115" t="s">
        <v>1114</v>
      </c>
      <c r="C1115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v>41865.977083333331</v>
      </c>
      <c r="K1115">
        <v>1405466820</v>
      </c>
      <c r="L1115" s="10">
        <v>41835.977083333331</v>
      </c>
      <c r="M1115" t="b">
        <v>0</v>
      </c>
      <c r="N1115">
        <v>1</v>
      </c>
      <c r="O1115" t="b">
        <v>0</v>
      </c>
      <c r="P1115" t="s">
        <v>8282</v>
      </c>
      <c r="Q1115">
        <v>5.0000000000000001E-3</v>
      </c>
      <c r="R1115">
        <v>5</v>
      </c>
      <c r="S1115" t="s">
        <v>8313</v>
      </c>
      <c r="T1115" t="s">
        <v>8325</v>
      </c>
    </row>
    <row r="1116" spans="1:20" x14ac:dyDescent="0.2">
      <c r="A1116">
        <v>1114</v>
      </c>
      <c r="B1116" t="s">
        <v>1115</v>
      </c>
      <c r="C1116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v>41556.345914351856</v>
      </c>
      <c r="K1116">
        <v>1378714687</v>
      </c>
      <c r="L1116" s="10">
        <v>41526.345914351856</v>
      </c>
      <c r="M1116" t="b">
        <v>0</v>
      </c>
      <c r="N1116">
        <v>3</v>
      </c>
      <c r="O1116" t="b">
        <v>0</v>
      </c>
      <c r="P1116" t="s">
        <v>8282</v>
      </c>
      <c r="Q1116">
        <v>1.6666666666666668E-3</v>
      </c>
      <c r="R1116">
        <v>3.3333333333333335</v>
      </c>
      <c r="S1116" t="s">
        <v>8313</v>
      </c>
      <c r="T1116" t="s">
        <v>8325</v>
      </c>
    </row>
    <row r="1117" spans="1:20" x14ac:dyDescent="0.2">
      <c r="A1117">
        <v>1115</v>
      </c>
      <c r="B1117" t="s">
        <v>1116</v>
      </c>
      <c r="C1117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v>42459.653877314813</v>
      </c>
      <c r="K1117">
        <v>1456764095</v>
      </c>
      <c r="L1117" s="10">
        <v>42429.695543981477</v>
      </c>
      <c r="M1117" t="b">
        <v>0</v>
      </c>
      <c r="N1117">
        <v>4</v>
      </c>
      <c r="O1117" t="b">
        <v>0</v>
      </c>
      <c r="P1117" t="s">
        <v>8282</v>
      </c>
      <c r="Q1117">
        <v>1.325E-3</v>
      </c>
      <c r="R1117">
        <v>13.25</v>
      </c>
      <c r="S1117" t="s">
        <v>8313</v>
      </c>
      <c r="T1117" t="s">
        <v>8325</v>
      </c>
    </row>
    <row r="1118" spans="1:20" x14ac:dyDescent="0.2">
      <c r="A1118">
        <v>1116</v>
      </c>
      <c r="B1118" t="s">
        <v>1117</v>
      </c>
      <c r="C1118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v>41069.847314814811</v>
      </c>
      <c r="K1118">
        <v>1334089208</v>
      </c>
      <c r="L1118" s="10">
        <v>41009.847314814811</v>
      </c>
      <c r="M1118" t="b">
        <v>0</v>
      </c>
      <c r="N1118">
        <v>10</v>
      </c>
      <c r="O1118" t="b">
        <v>0</v>
      </c>
      <c r="P1118" t="s">
        <v>8282</v>
      </c>
      <c r="Q1118">
        <v>3.5704000000000004E-4</v>
      </c>
      <c r="R1118">
        <v>17.852</v>
      </c>
      <c r="S1118" t="s">
        <v>8313</v>
      </c>
      <c r="T1118" t="s">
        <v>8325</v>
      </c>
    </row>
    <row r="1119" spans="1:20" x14ac:dyDescent="0.2">
      <c r="A1119">
        <v>1117</v>
      </c>
      <c r="B1119" t="s">
        <v>1118</v>
      </c>
      <c r="C1119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v>42363.598530092597</v>
      </c>
      <c r="K1119">
        <v>1448461313</v>
      </c>
      <c r="L1119" s="10">
        <v>42333.598530092597</v>
      </c>
      <c r="M1119" t="b">
        <v>0</v>
      </c>
      <c r="N1119">
        <v>8</v>
      </c>
      <c r="O1119" t="b">
        <v>0</v>
      </c>
      <c r="P1119" t="s">
        <v>8282</v>
      </c>
      <c r="Q1119">
        <v>8.3000000000000004E-2</v>
      </c>
      <c r="R1119">
        <v>10.375</v>
      </c>
      <c r="S1119" t="s">
        <v>8313</v>
      </c>
      <c r="T1119" t="s">
        <v>8325</v>
      </c>
    </row>
    <row r="1120" spans="1:20" x14ac:dyDescent="0.2">
      <c r="A1120">
        <v>1118</v>
      </c>
      <c r="B1120" t="s">
        <v>1119</v>
      </c>
      <c r="C1120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v>41734.124756944446</v>
      </c>
      <c r="K1120">
        <v>1394078379</v>
      </c>
      <c r="L1120" s="10">
        <v>41704.16642361111</v>
      </c>
      <c r="M1120" t="b">
        <v>0</v>
      </c>
      <c r="N1120">
        <v>3</v>
      </c>
      <c r="O1120" t="b">
        <v>0</v>
      </c>
      <c r="P1120" t="s">
        <v>8282</v>
      </c>
      <c r="Q1120">
        <v>2.4222222222222221E-2</v>
      </c>
      <c r="R1120">
        <v>36.333333333333336</v>
      </c>
      <c r="S1120" t="s">
        <v>8313</v>
      </c>
      <c r="T1120" t="s">
        <v>8325</v>
      </c>
    </row>
    <row r="1121" spans="1:20" x14ac:dyDescent="0.2">
      <c r="A1121">
        <v>1119</v>
      </c>
      <c r="B1121" t="s">
        <v>1120</v>
      </c>
      <c r="C112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v>41735.792407407411</v>
      </c>
      <c r="K1121">
        <v>1395687664</v>
      </c>
      <c r="L1121" s="10">
        <v>41722.792407407411</v>
      </c>
      <c r="M1121" t="b">
        <v>0</v>
      </c>
      <c r="N1121">
        <v>1</v>
      </c>
      <c r="O1121" t="b">
        <v>0</v>
      </c>
      <c r="P1121" t="s">
        <v>8282</v>
      </c>
      <c r="Q1121">
        <v>2.3809523809523812E-3</v>
      </c>
      <c r="R1121">
        <v>5</v>
      </c>
      <c r="S1121" t="s">
        <v>8313</v>
      </c>
      <c r="T1121" t="s">
        <v>8325</v>
      </c>
    </row>
    <row r="1122" spans="1:20" x14ac:dyDescent="0.2">
      <c r="A1122">
        <v>1120</v>
      </c>
      <c r="B1122" t="s">
        <v>1121</v>
      </c>
      <c r="C112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v>40844.872685185182</v>
      </c>
      <c r="K1122">
        <v>1315947400</v>
      </c>
      <c r="L1122" s="10">
        <v>40799.872685185182</v>
      </c>
      <c r="M1122" t="b">
        <v>0</v>
      </c>
      <c r="N1122">
        <v>0</v>
      </c>
      <c r="O1122" t="b">
        <v>0</v>
      </c>
      <c r="P1122" t="s">
        <v>8282</v>
      </c>
      <c r="Q1122">
        <v>0</v>
      </c>
      <c r="R1122" t="e">
        <v>#DIV/0!</v>
      </c>
      <c r="S1122" t="s">
        <v>8313</v>
      </c>
      <c r="T1122" t="s">
        <v>8325</v>
      </c>
    </row>
    <row r="1123" spans="1:20" x14ac:dyDescent="0.2">
      <c r="A1123">
        <v>1121</v>
      </c>
      <c r="B1123" t="s">
        <v>1122</v>
      </c>
      <c r="C112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v>42442.892546296294</v>
      </c>
      <c r="K1123">
        <v>1455315916</v>
      </c>
      <c r="L1123" s="10">
        <v>42412.934212962966</v>
      </c>
      <c r="M1123" t="b">
        <v>0</v>
      </c>
      <c r="N1123">
        <v>5</v>
      </c>
      <c r="O1123" t="b">
        <v>0</v>
      </c>
      <c r="P1123" t="s">
        <v>8282</v>
      </c>
      <c r="Q1123">
        <v>1.16E-4</v>
      </c>
      <c r="R1123">
        <v>5.8</v>
      </c>
      <c r="S1123" t="s">
        <v>8313</v>
      </c>
      <c r="T1123" t="s">
        <v>8325</v>
      </c>
    </row>
    <row r="1124" spans="1:20" x14ac:dyDescent="0.2">
      <c r="A1124">
        <v>1122</v>
      </c>
      <c r="B1124" t="s">
        <v>1123</v>
      </c>
      <c r="C1124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v>41424.703993055555</v>
      </c>
      <c r="K1124">
        <v>1368723225</v>
      </c>
      <c r="L1124" s="10">
        <v>41410.703993055555</v>
      </c>
      <c r="M1124" t="b">
        <v>0</v>
      </c>
      <c r="N1124">
        <v>0</v>
      </c>
      <c r="O1124" t="b">
        <v>0</v>
      </c>
      <c r="P1124" t="s">
        <v>8282</v>
      </c>
      <c r="Q1124">
        <v>0</v>
      </c>
      <c r="R1124" t="e">
        <v>#DIV/0!</v>
      </c>
      <c r="S1124" t="s">
        <v>8313</v>
      </c>
      <c r="T1124" t="s">
        <v>8325</v>
      </c>
    </row>
    <row r="1125" spans="1:20" x14ac:dyDescent="0.2">
      <c r="A1125">
        <v>1123</v>
      </c>
      <c r="B1125" t="s">
        <v>1124</v>
      </c>
      <c r="C1125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v>41748.5237037037</v>
      </c>
      <c r="K1125">
        <v>1395318848</v>
      </c>
      <c r="L1125" s="10">
        <v>41718.5237037037</v>
      </c>
      <c r="M1125" t="b">
        <v>0</v>
      </c>
      <c r="N1125">
        <v>3</v>
      </c>
      <c r="O1125" t="b">
        <v>0</v>
      </c>
      <c r="P1125" t="s">
        <v>8282</v>
      </c>
      <c r="Q1125">
        <v>2.2000000000000001E-3</v>
      </c>
      <c r="R1125">
        <v>3.6666666666666665</v>
      </c>
      <c r="S1125" t="s">
        <v>8313</v>
      </c>
      <c r="T1125" t="s">
        <v>8325</v>
      </c>
    </row>
    <row r="1126" spans="1:20" x14ac:dyDescent="0.2">
      <c r="A1126">
        <v>1124</v>
      </c>
      <c r="B1126" t="s">
        <v>1125</v>
      </c>
      <c r="C1126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v>42124.667256944449</v>
      </c>
      <c r="K1126">
        <v>1427817651</v>
      </c>
      <c r="L1126" s="10">
        <v>42094.667256944449</v>
      </c>
      <c r="M1126" t="b">
        <v>0</v>
      </c>
      <c r="N1126">
        <v>7</v>
      </c>
      <c r="O1126" t="b">
        <v>0</v>
      </c>
      <c r="P1126" t="s">
        <v>8283</v>
      </c>
      <c r="Q1126">
        <v>4.7222222222222223E-3</v>
      </c>
      <c r="R1126">
        <v>60.714285714285715</v>
      </c>
      <c r="S1126" t="s">
        <v>8313</v>
      </c>
      <c r="T1126" t="s">
        <v>8326</v>
      </c>
    </row>
    <row r="1127" spans="1:20" x14ac:dyDescent="0.2">
      <c r="A1127">
        <v>1125</v>
      </c>
      <c r="B1127" t="s">
        <v>1126</v>
      </c>
      <c r="C1127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v>42272.624189814815</v>
      </c>
      <c r="K1127">
        <v>1438009130</v>
      </c>
      <c r="L1127" s="10">
        <v>42212.624189814815</v>
      </c>
      <c r="M1127" t="b">
        <v>0</v>
      </c>
      <c r="N1127">
        <v>0</v>
      </c>
      <c r="O1127" t="b">
        <v>0</v>
      </c>
      <c r="P1127" t="s">
        <v>8283</v>
      </c>
      <c r="Q1127">
        <v>0</v>
      </c>
      <c r="R1127" t="e">
        <v>#DIV/0!</v>
      </c>
      <c r="S1127" t="s">
        <v>8313</v>
      </c>
      <c r="T1127" t="s">
        <v>8326</v>
      </c>
    </row>
    <row r="1128" spans="1:20" x14ac:dyDescent="0.2">
      <c r="A1128">
        <v>1126</v>
      </c>
      <c r="B1128" t="s">
        <v>1127</v>
      </c>
      <c r="C1128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v>42565.327476851846</v>
      </c>
      <c r="K1128">
        <v>1465890694</v>
      </c>
      <c r="L1128" s="10">
        <v>42535.327476851846</v>
      </c>
      <c r="M1128" t="b">
        <v>0</v>
      </c>
      <c r="N1128">
        <v>2</v>
      </c>
      <c r="O1128" t="b">
        <v>0</v>
      </c>
      <c r="P1128" t="s">
        <v>8283</v>
      </c>
      <c r="Q1128">
        <v>5.0000000000000001E-3</v>
      </c>
      <c r="R1128">
        <v>5</v>
      </c>
      <c r="S1128" t="s">
        <v>8313</v>
      </c>
      <c r="T1128" t="s">
        <v>8326</v>
      </c>
    </row>
    <row r="1129" spans="1:20" x14ac:dyDescent="0.2">
      <c r="A1129">
        <v>1127</v>
      </c>
      <c r="B1129" t="s">
        <v>1128</v>
      </c>
      <c r="C1129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v>41957.895833333328</v>
      </c>
      <c r="K1129">
        <v>1413318600</v>
      </c>
      <c r="L1129" s="10">
        <v>41926.854166666664</v>
      </c>
      <c r="M1129" t="b">
        <v>0</v>
      </c>
      <c r="N1129">
        <v>23</v>
      </c>
      <c r="O1129" t="b">
        <v>0</v>
      </c>
      <c r="P1129" t="s">
        <v>8283</v>
      </c>
      <c r="Q1129">
        <v>1.6714285714285713E-2</v>
      </c>
      <c r="R1129">
        <v>25.434782608695652</v>
      </c>
      <c r="S1129" t="s">
        <v>8313</v>
      </c>
      <c r="T1129" t="s">
        <v>8326</v>
      </c>
    </row>
    <row r="1130" spans="1:20" x14ac:dyDescent="0.2">
      <c r="A1130">
        <v>1128</v>
      </c>
      <c r="B1130" t="s">
        <v>1129</v>
      </c>
      <c r="C1130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v>41858.649502314816</v>
      </c>
      <c r="K1130">
        <v>1404833717</v>
      </c>
      <c r="L1130" s="10">
        <v>41828.649502314816</v>
      </c>
      <c r="M1130" t="b">
        <v>0</v>
      </c>
      <c r="N1130">
        <v>1</v>
      </c>
      <c r="O1130" t="b">
        <v>0</v>
      </c>
      <c r="P1130" t="s">
        <v>8283</v>
      </c>
      <c r="Q1130">
        <v>1E-3</v>
      </c>
      <c r="R1130">
        <v>1</v>
      </c>
      <c r="S1130" t="s">
        <v>8313</v>
      </c>
      <c r="T1130" t="s">
        <v>8326</v>
      </c>
    </row>
    <row r="1131" spans="1:20" x14ac:dyDescent="0.2">
      <c r="A1131">
        <v>1129</v>
      </c>
      <c r="B1131" t="s">
        <v>1130</v>
      </c>
      <c r="C113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v>42526.264965277776</v>
      </c>
      <c r="K1131">
        <v>1462515693</v>
      </c>
      <c r="L1131" s="10">
        <v>42496.264965277776</v>
      </c>
      <c r="M1131" t="b">
        <v>0</v>
      </c>
      <c r="N1131">
        <v>2</v>
      </c>
      <c r="O1131" t="b">
        <v>0</v>
      </c>
      <c r="P1131" t="s">
        <v>8283</v>
      </c>
      <c r="Q1131">
        <v>1.0499999999999999E-3</v>
      </c>
      <c r="R1131">
        <v>10.5</v>
      </c>
      <c r="S1131" t="s">
        <v>8313</v>
      </c>
      <c r="T1131" t="s">
        <v>8326</v>
      </c>
    </row>
    <row r="1132" spans="1:20" x14ac:dyDescent="0.2">
      <c r="A1132">
        <v>1130</v>
      </c>
      <c r="B1132" t="s">
        <v>1131</v>
      </c>
      <c r="C113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v>41969.038194444445</v>
      </c>
      <c r="K1132">
        <v>1411775700</v>
      </c>
      <c r="L1132" s="10">
        <v>41908.996527777781</v>
      </c>
      <c r="M1132" t="b">
        <v>0</v>
      </c>
      <c r="N1132">
        <v>3</v>
      </c>
      <c r="O1132" t="b">
        <v>0</v>
      </c>
      <c r="P1132" t="s">
        <v>8283</v>
      </c>
      <c r="Q1132">
        <v>2.2000000000000001E-3</v>
      </c>
      <c r="R1132">
        <v>3.6666666666666665</v>
      </c>
      <c r="S1132" t="s">
        <v>8313</v>
      </c>
      <c r="T1132" t="s">
        <v>8326</v>
      </c>
    </row>
    <row r="1133" spans="1:20" x14ac:dyDescent="0.2">
      <c r="A1133">
        <v>1131</v>
      </c>
      <c r="B1133" t="s">
        <v>1132</v>
      </c>
      <c r="C113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v>42362.908194444448</v>
      </c>
      <c r="K1133">
        <v>1448401668</v>
      </c>
      <c r="L1133" s="10">
        <v>42332.908194444448</v>
      </c>
      <c r="M1133" t="b">
        <v>0</v>
      </c>
      <c r="N1133">
        <v>0</v>
      </c>
      <c r="O1133" t="b">
        <v>0</v>
      </c>
      <c r="P1133" t="s">
        <v>8283</v>
      </c>
      <c r="Q1133">
        <v>0</v>
      </c>
      <c r="R1133" t="e">
        <v>#DIV/0!</v>
      </c>
      <c r="S1133" t="s">
        <v>8313</v>
      </c>
      <c r="T1133" t="s">
        <v>8326</v>
      </c>
    </row>
    <row r="1134" spans="1:20" x14ac:dyDescent="0.2">
      <c r="A1134">
        <v>1132</v>
      </c>
      <c r="B1134" t="s">
        <v>1133</v>
      </c>
      <c r="C1134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v>42736.115405092598</v>
      </c>
      <c r="K1134">
        <v>1480646771</v>
      </c>
      <c r="L1134" s="10">
        <v>42706.115405092598</v>
      </c>
      <c r="M1134" t="b">
        <v>0</v>
      </c>
      <c r="N1134">
        <v>13</v>
      </c>
      <c r="O1134" t="b">
        <v>0</v>
      </c>
      <c r="P1134" t="s">
        <v>8283</v>
      </c>
      <c r="Q1134">
        <v>0.14380000000000001</v>
      </c>
      <c r="R1134">
        <v>110.61538461538461</v>
      </c>
      <c r="S1134" t="s">
        <v>8313</v>
      </c>
      <c r="T1134" t="s">
        <v>8326</v>
      </c>
    </row>
    <row r="1135" spans="1:20" x14ac:dyDescent="0.2">
      <c r="A1135">
        <v>1133</v>
      </c>
      <c r="B1135" t="s">
        <v>1134</v>
      </c>
      <c r="C1135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v>41851.407187500001</v>
      </c>
      <c r="K1135">
        <v>1404207981</v>
      </c>
      <c r="L1135" s="10">
        <v>41821.407187500001</v>
      </c>
      <c r="M1135" t="b">
        <v>0</v>
      </c>
      <c r="N1135">
        <v>1</v>
      </c>
      <c r="O1135" t="b">
        <v>0</v>
      </c>
      <c r="P1135" t="s">
        <v>8283</v>
      </c>
      <c r="Q1135">
        <v>6.6666666666666671E-3</v>
      </c>
      <c r="R1135">
        <v>20</v>
      </c>
      <c r="S1135" t="s">
        <v>8313</v>
      </c>
      <c r="T1135" t="s">
        <v>8326</v>
      </c>
    </row>
    <row r="1136" spans="1:20" x14ac:dyDescent="0.2">
      <c r="A1136">
        <v>1134</v>
      </c>
      <c r="B1136" t="s">
        <v>1135</v>
      </c>
      <c r="C1136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v>41972.189583333333</v>
      </c>
      <c r="K1136">
        <v>1416034228</v>
      </c>
      <c r="L1136" s="10">
        <v>41958.285046296296</v>
      </c>
      <c r="M1136" t="b">
        <v>0</v>
      </c>
      <c r="N1136">
        <v>1</v>
      </c>
      <c r="O1136" t="b">
        <v>0</v>
      </c>
      <c r="P1136" t="s">
        <v>8283</v>
      </c>
      <c r="Q1136">
        <v>4.0000000000000003E-5</v>
      </c>
      <c r="R1136">
        <v>1</v>
      </c>
      <c r="S1136" t="s">
        <v>8313</v>
      </c>
      <c r="T1136" t="s">
        <v>8326</v>
      </c>
    </row>
    <row r="1137" spans="1:20" x14ac:dyDescent="0.2">
      <c r="A1137">
        <v>1135</v>
      </c>
      <c r="B1137" t="s">
        <v>1136</v>
      </c>
      <c r="C1137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v>42588.989513888882</v>
      </c>
      <c r="K1137">
        <v>1467935094</v>
      </c>
      <c r="L1137" s="10">
        <v>42558.989513888882</v>
      </c>
      <c r="M1137" t="b">
        <v>0</v>
      </c>
      <c r="N1137">
        <v>1</v>
      </c>
      <c r="O1137" t="b">
        <v>0</v>
      </c>
      <c r="P1137" t="s">
        <v>8283</v>
      </c>
      <c r="Q1137">
        <v>0.05</v>
      </c>
      <c r="R1137">
        <v>50</v>
      </c>
      <c r="S1137" t="s">
        <v>8313</v>
      </c>
      <c r="T1137" t="s">
        <v>8326</v>
      </c>
    </row>
    <row r="1138" spans="1:20" x14ac:dyDescent="0.2">
      <c r="A1138">
        <v>1136</v>
      </c>
      <c r="B1138" t="s">
        <v>1137</v>
      </c>
      <c r="C1138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v>42357.671631944439</v>
      </c>
      <c r="K1138">
        <v>1447949229</v>
      </c>
      <c r="L1138" s="10">
        <v>42327.671631944439</v>
      </c>
      <c r="M1138" t="b">
        <v>0</v>
      </c>
      <c r="N1138">
        <v>6</v>
      </c>
      <c r="O1138" t="b">
        <v>0</v>
      </c>
      <c r="P1138" t="s">
        <v>8283</v>
      </c>
      <c r="Q1138">
        <v>6.4439140811455853E-2</v>
      </c>
      <c r="R1138">
        <v>45</v>
      </c>
      <c r="S1138" t="s">
        <v>8313</v>
      </c>
      <c r="T1138" t="s">
        <v>8326</v>
      </c>
    </row>
    <row r="1139" spans="1:20" x14ac:dyDescent="0.2">
      <c r="A1139">
        <v>1137</v>
      </c>
      <c r="B1139" t="s">
        <v>1138</v>
      </c>
      <c r="C1139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v>42483.819687499999</v>
      </c>
      <c r="K1139">
        <v>1458848421</v>
      </c>
      <c r="L1139" s="10">
        <v>42453.819687499999</v>
      </c>
      <c r="M1139" t="b">
        <v>0</v>
      </c>
      <c r="N1139">
        <v>39</v>
      </c>
      <c r="O1139" t="b">
        <v>0</v>
      </c>
      <c r="P1139" t="s">
        <v>8283</v>
      </c>
      <c r="Q1139">
        <v>0.39500000000000002</v>
      </c>
      <c r="R1139">
        <v>253.2051282051282</v>
      </c>
      <c r="S1139" t="s">
        <v>8313</v>
      </c>
      <c r="T1139" t="s">
        <v>8326</v>
      </c>
    </row>
    <row r="1140" spans="1:20" x14ac:dyDescent="0.2">
      <c r="A1140">
        <v>1138</v>
      </c>
      <c r="B1140" t="s">
        <v>1139</v>
      </c>
      <c r="C1140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v>42756.9066087963</v>
      </c>
      <c r="K1140">
        <v>1483307131</v>
      </c>
      <c r="L1140" s="10">
        <v>42736.9066087963</v>
      </c>
      <c r="M1140" t="b">
        <v>0</v>
      </c>
      <c r="N1140">
        <v>4</v>
      </c>
      <c r="O1140" t="b">
        <v>0</v>
      </c>
      <c r="P1140" t="s">
        <v>8283</v>
      </c>
      <c r="Q1140">
        <v>3.5714285714285713E-3</v>
      </c>
      <c r="R1140">
        <v>31.25</v>
      </c>
      <c r="S1140" t="s">
        <v>8313</v>
      </c>
      <c r="T1140" t="s">
        <v>8326</v>
      </c>
    </row>
    <row r="1141" spans="1:20" x14ac:dyDescent="0.2">
      <c r="A1141">
        <v>1139</v>
      </c>
      <c r="B1141" t="s">
        <v>1140</v>
      </c>
      <c r="C114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v>42005.347523148142</v>
      </c>
      <c r="K1141">
        <v>1417508426</v>
      </c>
      <c r="L1141" s="10">
        <v>41975.347523148142</v>
      </c>
      <c r="M1141" t="b">
        <v>0</v>
      </c>
      <c r="N1141">
        <v>1</v>
      </c>
      <c r="O1141" t="b">
        <v>0</v>
      </c>
      <c r="P1141" t="s">
        <v>8283</v>
      </c>
      <c r="Q1141">
        <v>6.2500000000000001E-4</v>
      </c>
      <c r="R1141">
        <v>5</v>
      </c>
      <c r="S1141" t="s">
        <v>8313</v>
      </c>
      <c r="T1141" t="s">
        <v>8326</v>
      </c>
    </row>
    <row r="1142" spans="1:20" x14ac:dyDescent="0.2">
      <c r="A1142">
        <v>1140</v>
      </c>
      <c r="B1142" t="s">
        <v>1141</v>
      </c>
      <c r="C114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v>42222.462048611109</v>
      </c>
      <c r="K1142">
        <v>1436267121</v>
      </c>
      <c r="L1142" s="10">
        <v>42192.462048611109</v>
      </c>
      <c r="M1142" t="b">
        <v>0</v>
      </c>
      <c r="N1142">
        <v>0</v>
      </c>
      <c r="O1142" t="b">
        <v>0</v>
      </c>
      <c r="P1142" t="s">
        <v>8283</v>
      </c>
      <c r="Q1142">
        <v>0</v>
      </c>
      <c r="R1142" t="e">
        <v>#DIV/0!</v>
      </c>
      <c r="S1142" t="s">
        <v>8313</v>
      </c>
      <c r="T1142" t="s">
        <v>8326</v>
      </c>
    </row>
    <row r="1143" spans="1:20" x14ac:dyDescent="0.2">
      <c r="A1143">
        <v>1141</v>
      </c>
      <c r="B1143" t="s">
        <v>1142</v>
      </c>
      <c r="C114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v>42194.699652777781</v>
      </c>
      <c r="K1143">
        <v>1433868450</v>
      </c>
      <c r="L1143" s="10">
        <v>42164.699652777781</v>
      </c>
      <c r="M1143" t="b">
        <v>0</v>
      </c>
      <c r="N1143">
        <v>0</v>
      </c>
      <c r="O1143" t="b">
        <v>0</v>
      </c>
      <c r="P1143" t="s">
        <v>8283</v>
      </c>
      <c r="Q1143">
        <v>0</v>
      </c>
      <c r="R1143" t="e">
        <v>#DIV/0!</v>
      </c>
      <c r="S1143" t="s">
        <v>8313</v>
      </c>
      <c r="T1143" t="s">
        <v>8326</v>
      </c>
    </row>
    <row r="1144" spans="1:20" x14ac:dyDescent="0.2">
      <c r="A1144">
        <v>1142</v>
      </c>
      <c r="B1144" t="s">
        <v>1143</v>
      </c>
      <c r="C1144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v>42052.006099537044</v>
      </c>
      <c r="K1144">
        <v>1421539727</v>
      </c>
      <c r="L1144" s="10">
        <v>42022.006099537044</v>
      </c>
      <c r="M1144" t="b">
        <v>0</v>
      </c>
      <c r="N1144">
        <v>0</v>
      </c>
      <c r="O1144" t="b">
        <v>0</v>
      </c>
      <c r="P1144" t="s">
        <v>8283</v>
      </c>
      <c r="Q1144">
        <v>0</v>
      </c>
      <c r="R1144" t="e">
        <v>#DIV/0!</v>
      </c>
      <c r="S1144" t="s">
        <v>8313</v>
      </c>
      <c r="T1144" t="s">
        <v>8326</v>
      </c>
    </row>
    <row r="1145" spans="1:20" x14ac:dyDescent="0.2">
      <c r="A1145">
        <v>1143</v>
      </c>
      <c r="B1145" t="s">
        <v>1144</v>
      </c>
      <c r="C1145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v>42355.19358796296</v>
      </c>
      <c r="K1145">
        <v>1447735126</v>
      </c>
      <c r="L1145" s="10">
        <v>42325.19358796296</v>
      </c>
      <c r="M1145" t="b">
        <v>0</v>
      </c>
      <c r="N1145">
        <v>8</v>
      </c>
      <c r="O1145" t="b">
        <v>0</v>
      </c>
      <c r="P1145" t="s">
        <v>8283</v>
      </c>
      <c r="Q1145">
        <v>4.1333333333333335E-3</v>
      </c>
      <c r="R1145">
        <v>23.25</v>
      </c>
      <c r="S1145" t="s">
        <v>8313</v>
      </c>
      <c r="T1145" t="s">
        <v>8326</v>
      </c>
    </row>
    <row r="1146" spans="1:20" x14ac:dyDescent="0.2">
      <c r="A1146">
        <v>1144</v>
      </c>
      <c r="B1146" t="s">
        <v>1145</v>
      </c>
      <c r="C1146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v>42123.181944444441</v>
      </c>
      <c r="K1146">
        <v>1427689320</v>
      </c>
      <c r="L1146" s="10">
        <v>42093.181944444441</v>
      </c>
      <c r="M1146" t="b">
        <v>0</v>
      </c>
      <c r="N1146">
        <v>0</v>
      </c>
      <c r="O1146" t="b">
        <v>0</v>
      </c>
      <c r="P1146" t="s">
        <v>8284</v>
      </c>
      <c r="Q1146">
        <v>0</v>
      </c>
      <c r="R1146" t="e">
        <v>#DIV/0!</v>
      </c>
      <c r="S1146" t="s">
        <v>8312</v>
      </c>
      <c r="T1146" t="s">
        <v>8337</v>
      </c>
    </row>
    <row r="1147" spans="1:20" x14ac:dyDescent="0.2">
      <c r="A1147">
        <v>1145</v>
      </c>
      <c r="B1147" t="s">
        <v>1146</v>
      </c>
      <c r="C1147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v>41914.747592592597</v>
      </c>
      <c r="K1147">
        <v>1407088592</v>
      </c>
      <c r="L1147" s="10">
        <v>41854.747592592597</v>
      </c>
      <c r="M1147" t="b">
        <v>0</v>
      </c>
      <c r="N1147">
        <v>1</v>
      </c>
      <c r="O1147" t="b">
        <v>0</v>
      </c>
      <c r="P1147" t="s">
        <v>8284</v>
      </c>
      <c r="Q1147">
        <v>1.25E-3</v>
      </c>
      <c r="R1147">
        <v>100</v>
      </c>
      <c r="S1147" t="s">
        <v>8312</v>
      </c>
      <c r="T1147" t="s">
        <v>8337</v>
      </c>
    </row>
    <row r="1148" spans="1:20" x14ac:dyDescent="0.2">
      <c r="A1148">
        <v>1146</v>
      </c>
      <c r="B1148" t="s">
        <v>1147</v>
      </c>
      <c r="C1148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v>41761.9533912037</v>
      </c>
      <c r="K1148">
        <v>1395787973</v>
      </c>
      <c r="L1148" s="10">
        <v>41723.9533912037</v>
      </c>
      <c r="M1148" t="b">
        <v>0</v>
      </c>
      <c r="N1148">
        <v>12</v>
      </c>
      <c r="O1148" t="b">
        <v>0</v>
      </c>
      <c r="P1148" t="s">
        <v>8284</v>
      </c>
      <c r="Q1148">
        <v>8.8333333333333333E-2</v>
      </c>
      <c r="R1148">
        <v>44.166666666666664</v>
      </c>
      <c r="S1148" t="s">
        <v>8312</v>
      </c>
      <c r="T1148" t="s">
        <v>8337</v>
      </c>
    </row>
    <row r="1149" spans="1:20" x14ac:dyDescent="0.2">
      <c r="A1149">
        <v>1147</v>
      </c>
      <c r="B1149" t="s">
        <v>1148</v>
      </c>
      <c r="C1149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v>41931.972025462965</v>
      </c>
      <c r="K1149">
        <v>1408576783</v>
      </c>
      <c r="L1149" s="10">
        <v>41871.972025462965</v>
      </c>
      <c r="M1149" t="b">
        <v>0</v>
      </c>
      <c r="N1149">
        <v>0</v>
      </c>
      <c r="O1149" t="b">
        <v>0</v>
      </c>
      <c r="P1149" t="s">
        <v>8284</v>
      </c>
      <c r="Q1149">
        <v>0</v>
      </c>
      <c r="R1149" t="e">
        <v>#DIV/0!</v>
      </c>
      <c r="S1149" t="s">
        <v>8312</v>
      </c>
      <c r="T1149" t="s">
        <v>8337</v>
      </c>
    </row>
    <row r="1150" spans="1:20" x14ac:dyDescent="0.2">
      <c r="A1150">
        <v>1148</v>
      </c>
      <c r="B1150" t="s">
        <v>1149</v>
      </c>
      <c r="C1150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v>42705.212743055556</v>
      </c>
      <c r="K1150">
        <v>1477973181</v>
      </c>
      <c r="L1150" s="10">
        <v>42675.171076388884</v>
      </c>
      <c r="M1150" t="b">
        <v>0</v>
      </c>
      <c r="N1150">
        <v>3</v>
      </c>
      <c r="O1150" t="b">
        <v>0</v>
      </c>
      <c r="P1150" t="s">
        <v>8284</v>
      </c>
      <c r="Q1150">
        <v>4.8666666666666667E-3</v>
      </c>
      <c r="R1150">
        <v>24.333333333333332</v>
      </c>
      <c r="S1150" t="s">
        <v>8312</v>
      </c>
      <c r="T1150" t="s">
        <v>8337</v>
      </c>
    </row>
    <row r="1151" spans="1:20" x14ac:dyDescent="0.2">
      <c r="A1151">
        <v>1149</v>
      </c>
      <c r="B1151" t="s">
        <v>1150</v>
      </c>
      <c r="C115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v>42537.71025462963</v>
      </c>
      <c r="K1151">
        <v>1463504566</v>
      </c>
      <c r="L1151" s="10">
        <v>42507.71025462963</v>
      </c>
      <c r="M1151" t="b">
        <v>0</v>
      </c>
      <c r="N1151">
        <v>2</v>
      </c>
      <c r="O1151" t="b">
        <v>0</v>
      </c>
      <c r="P1151" t="s">
        <v>8284</v>
      </c>
      <c r="Q1151">
        <v>1.5E-3</v>
      </c>
      <c r="R1151">
        <v>37.5</v>
      </c>
      <c r="S1151" t="s">
        <v>8312</v>
      </c>
      <c r="T1151" t="s">
        <v>8337</v>
      </c>
    </row>
    <row r="1152" spans="1:20" x14ac:dyDescent="0.2">
      <c r="A1152">
        <v>1150</v>
      </c>
      <c r="B1152" t="s">
        <v>1151</v>
      </c>
      <c r="C115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v>42377.954571759255</v>
      </c>
      <c r="K1152">
        <v>1447109675</v>
      </c>
      <c r="L1152" s="10">
        <v>42317.954571759255</v>
      </c>
      <c r="M1152" t="b">
        <v>0</v>
      </c>
      <c r="N1152">
        <v>6</v>
      </c>
      <c r="O1152" t="b">
        <v>0</v>
      </c>
      <c r="P1152" t="s">
        <v>8284</v>
      </c>
      <c r="Q1152">
        <v>0.1008</v>
      </c>
      <c r="R1152">
        <v>42</v>
      </c>
      <c r="S1152" t="s">
        <v>8312</v>
      </c>
      <c r="T1152" t="s">
        <v>8337</v>
      </c>
    </row>
    <row r="1153" spans="1:20" x14ac:dyDescent="0.2">
      <c r="A1153">
        <v>1151</v>
      </c>
      <c r="B1153" t="s">
        <v>1152</v>
      </c>
      <c r="C115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v>42254.102581018517</v>
      </c>
      <c r="K1153">
        <v>1439000863</v>
      </c>
      <c r="L1153" s="10">
        <v>42224.102581018517</v>
      </c>
      <c r="M1153" t="b">
        <v>0</v>
      </c>
      <c r="N1153">
        <v>0</v>
      </c>
      <c r="O1153" t="b">
        <v>0</v>
      </c>
      <c r="P1153" t="s">
        <v>8284</v>
      </c>
      <c r="Q1153">
        <v>0</v>
      </c>
      <c r="R1153" t="e">
        <v>#DIV/0!</v>
      </c>
      <c r="S1153" t="s">
        <v>8312</v>
      </c>
      <c r="T1153" t="s">
        <v>8337</v>
      </c>
    </row>
    <row r="1154" spans="1:20" x14ac:dyDescent="0.2">
      <c r="A1154">
        <v>1152</v>
      </c>
      <c r="B1154" t="s">
        <v>1153</v>
      </c>
      <c r="C1154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v>42139.709629629629</v>
      </c>
      <c r="K1154">
        <v>1429117312</v>
      </c>
      <c r="L1154" s="10">
        <v>42109.709629629629</v>
      </c>
      <c r="M1154" t="b">
        <v>0</v>
      </c>
      <c r="N1154">
        <v>15</v>
      </c>
      <c r="O1154" t="b">
        <v>0</v>
      </c>
      <c r="P1154" t="s">
        <v>8284</v>
      </c>
      <c r="Q1154">
        <v>5.6937500000000002E-2</v>
      </c>
      <c r="R1154">
        <v>60.733333333333334</v>
      </c>
      <c r="S1154" t="s">
        <v>8312</v>
      </c>
      <c r="T1154" t="s">
        <v>8337</v>
      </c>
    </row>
    <row r="1155" spans="1:20" x14ac:dyDescent="0.2">
      <c r="A1155">
        <v>1153</v>
      </c>
      <c r="B1155" t="s">
        <v>1154</v>
      </c>
      <c r="C1155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v>42173.714178240742</v>
      </c>
      <c r="K1155">
        <v>1432055305</v>
      </c>
      <c r="L1155" s="10">
        <v>42143.714178240742</v>
      </c>
      <c r="M1155" t="b">
        <v>0</v>
      </c>
      <c r="N1155">
        <v>1</v>
      </c>
      <c r="O1155" t="b">
        <v>0</v>
      </c>
      <c r="P1155" t="s">
        <v>8284</v>
      </c>
      <c r="Q1155">
        <v>6.2500000000000003E-3</v>
      </c>
      <c r="R1155">
        <v>50</v>
      </c>
      <c r="S1155" t="s">
        <v>8312</v>
      </c>
      <c r="T1155" t="s">
        <v>8337</v>
      </c>
    </row>
    <row r="1156" spans="1:20" x14ac:dyDescent="0.2">
      <c r="A1156">
        <v>1154</v>
      </c>
      <c r="B1156" t="s">
        <v>1155</v>
      </c>
      <c r="C1156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v>42253.108865740738</v>
      </c>
      <c r="K1156">
        <v>1438915006</v>
      </c>
      <c r="L1156" s="10">
        <v>42223.108865740738</v>
      </c>
      <c r="M1156" t="b">
        <v>0</v>
      </c>
      <c r="N1156">
        <v>3</v>
      </c>
      <c r="O1156" t="b">
        <v>0</v>
      </c>
      <c r="P1156" t="s">
        <v>8284</v>
      </c>
      <c r="Q1156">
        <v>6.5000000000000002E-2</v>
      </c>
      <c r="R1156">
        <v>108.33333333333333</v>
      </c>
      <c r="S1156" t="s">
        <v>8312</v>
      </c>
      <c r="T1156" t="s">
        <v>8337</v>
      </c>
    </row>
    <row r="1157" spans="1:20" x14ac:dyDescent="0.2">
      <c r="A1157">
        <v>1155</v>
      </c>
      <c r="B1157" t="s">
        <v>1156</v>
      </c>
      <c r="C1157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v>41865.763981481483</v>
      </c>
      <c r="K1157">
        <v>1405448408</v>
      </c>
      <c r="L1157" s="10">
        <v>41835.763981481483</v>
      </c>
      <c r="M1157" t="b">
        <v>0</v>
      </c>
      <c r="N1157">
        <v>8</v>
      </c>
      <c r="O1157" t="b">
        <v>0</v>
      </c>
      <c r="P1157" t="s">
        <v>8284</v>
      </c>
      <c r="Q1157">
        <v>7.5199999999999998E-3</v>
      </c>
      <c r="R1157">
        <v>23.5</v>
      </c>
      <c r="S1157" t="s">
        <v>8312</v>
      </c>
      <c r="T1157" t="s">
        <v>8337</v>
      </c>
    </row>
    <row r="1158" spans="1:20" x14ac:dyDescent="0.2">
      <c r="A1158">
        <v>1156</v>
      </c>
      <c r="B1158" t="s">
        <v>1157</v>
      </c>
      <c r="C1158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v>42059.07131944444</v>
      </c>
      <c r="K1158">
        <v>1422150162</v>
      </c>
      <c r="L1158" s="10">
        <v>42029.07131944444</v>
      </c>
      <c r="M1158" t="b">
        <v>0</v>
      </c>
      <c r="N1158">
        <v>0</v>
      </c>
      <c r="O1158" t="b">
        <v>0</v>
      </c>
      <c r="P1158" t="s">
        <v>8284</v>
      </c>
      <c r="Q1158">
        <v>0</v>
      </c>
      <c r="R1158" t="e">
        <v>#DIV/0!</v>
      </c>
      <c r="S1158" t="s">
        <v>8312</v>
      </c>
      <c r="T1158" t="s">
        <v>8337</v>
      </c>
    </row>
    <row r="1159" spans="1:20" x14ac:dyDescent="0.2">
      <c r="A1159">
        <v>1157</v>
      </c>
      <c r="B1159" t="s">
        <v>1158</v>
      </c>
      <c r="C1159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v>41978.669907407413</v>
      </c>
      <c r="K1159">
        <v>1412607880</v>
      </c>
      <c r="L1159" s="10">
        <v>41918.628240740742</v>
      </c>
      <c r="M1159" t="b">
        <v>0</v>
      </c>
      <c r="N1159">
        <v>3</v>
      </c>
      <c r="O1159" t="b">
        <v>0</v>
      </c>
      <c r="P1159" t="s">
        <v>8284</v>
      </c>
      <c r="Q1159">
        <v>1.5100000000000001E-2</v>
      </c>
      <c r="R1159">
        <v>50.333333333333336</v>
      </c>
      <c r="S1159" t="s">
        <v>8312</v>
      </c>
      <c r="T1159" t="s">
        <v>8337</v>
      </c>
    </row>
    <row r="1160" spans="1:20" x14ac:dyDescent="0.2">
      <c r="A1160">
        <v>1158</v>
      </c>
      <c r="B1160" t="s">
        <v>1159</v>
      </c>
      <c r="C1160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v>41982.09175925926</v>
      </c>
      <c r="K1160">
        <v>1415499128</v>
      </c>
      <c r="L1160" s="10">
        <v>41952.09175925926</v>
      </c>
      <c r="M1160" t="b">
        <v>0</v>
      </c>
      <c r="N1160">
        <v>3</v>
      </c>
      <c r="O1160" t="b">
        <v>0</v>
      </c>
      <c r="P1160" t="s">
        <v>8284</v>
      </c>
      <c r="Q1160">
        <v>4.6666666666666671E-3</v>
      </c>
      <c r="R1160">
        <v>11.666666666666666</v>
      </c>
      <c r="S1160" t="s">
        <v>8312</v>
      </c>
      <c r="T1160" t="s">
        <v>8337</v>
      </c>
    </row>
    <row r="1161" spans="1:20" x14ac:dyDescent="0.2">
      <c r="A1161">
        <v>1159</v>
      </c>
      <c r="B1161" t="s">
        <v>1160</v>
      </c>
      <c r="C116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v>42185.65625</v>
      </c>
      <c r="K1161">
        <v>1433006765</v>
      </c>
      <c r="L1161" s="10">
        <v>42154.726446759261</v>
      </c>
      <c r="M1161" t="b">
        <v>0</v>
      </c>
      <c r="N1161">
        <v>0</v>
      </c>
      <c r="O1161" t="b">
        <v>0</v>
      </c>
      <c r="P1161" t="s">
        <v>8284</v>
      </c>
      <c r="Q1161">
        <v>0</v>
      </c>
      <c r="R1161" t="e">
        <v>#DIV/0!</v>
      </c>
      <c r="S1161" t="s">
        <v>8312</v>
      </c>
      <c r="T1161" t="s">
        <v>8337</v>
      </c>
    </row>
    <row r="1162" spans="1:20" x14ac:dyDescent="0.2">
      <c r="A1162">
        <v>1160</v>
      </c>
      <c r="B1162" t="s">
        <v>1161</v>
      </c>
      <c r="C116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v>42091.113263888896</v>
      </c>
      <c r="K1162">
        <v>1424922186</v>
      </c>
      <c r="L1162" s="10">
        <v>42061.154930555553</v>
      </c>
      <c r="M1162" t="b">
        <v>0</v>
      </c>
      <c r="N1162">
        <v>19</v>
      </c>
      <c r="O1162" t="b">
        <v>0</v>
      </c>
      <c r="P1162" t="s">
        <v>8284</v>
      </c>
      <c r="Q1162">
        <v>3.85E-2</v>
      </c>
      <c r="R1162">
        <v>60.789473684210527</v>
      </c>
      <c r="S1162" t="s">
        <v>8312</v>
      </c>
      <c r="T1162" t="s">
        <v>8337</v>
      </c>
    </row>
    <row r="1163" spans="1:20" x14ac:dyDescent="0.2">
      <c r="A1163">
        <v>1161</v>
      </c>
      <c r="B1163" t="s">
        <v>1162</v>
      </c>
      <c r="C116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v>42143.629502314812</v>
      </c>
      <c r="K1163">
        <v>1430233589</v>
      </c>
      <c r="L1163" s="10">
        <v>42122.629502314812</v>
      </c>
      <c r="M1163" t="b">
        <v>0</v>
      </c>
      <c r="N1163">
        <v>0</v>
      </c>
      <c r="O1163" t="b">
        <v>0</v>
      </c>
      <c r="P1163" t="s">
        <v>8284</v>
      </c>
      <c r="Q1163">
        <v>0</v>
      </c>
      <c r="R1163" t="e">
        <v>#DIV/0!</v>
      </c>
      <c r="S1163" t="s">
        <v>8312</v>
      </c>
      <c r="T1163" t="s">
        <v>8337</v>
      </c>
    </row>
    <row r="1164" spans="1:20" x14ac:dyDescent="0.2">
      <c r="A1164">
        <v>1162</v>
      </c>
      <c r="B1164" t="s">
        <v>1163</v>
      </c>
      <c r="C1164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v>41907.683611111112</v>
      </c>
      <c r="K1164">
        <v>1408983864</v>
      </c>
      <c r="L1164" s="10">
        <v>41876.683611111112</v>
      </c>
      <c r="M1164" t="b">
        <v>0</v>
      </c>
      <c r="N1164">
        <v>2</v>
      </c>
      <c r="O1164" t="b">
        <v>0</v>
      </c>
      <c r="P1164" t="s">
        <v>8284</v>
      </c>
      <c r="Q1164">
        <v>5.8333333333333338E-4</v>
      </c>
      <c r="R1164">
        <v>17.5</v>
      </c>
      <c r="S1164" t="s">
        <v>8312</v>
      </c>
      <c r="T1164" t="s">
        <v>8337</v>
      </c>
    </row>
    <row r="1165" spans="1:20" x14ac:dyDescent="0.2">
      <c r="A1165">
        <v>1163</v>
      </c>
      <c r="B1165" t="s">
        <v>1164</v>
      </c>
      <c r="C1165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v>41860.723611111112</v>
      </c>
      <c r="K1165">
        <v>1405012920</v>
      </c>
      <c r="L1165" s="10">
        <v>41830.723611111112</v>
      </c>
      <c r="M1165" t="b">
        <v>0</v>
      </c>
      <c r="N1165">
        <v>0</v>
      </c>
      <c r="O1165" t="b">
        <v>0</v>
      </c>
      <c r="P1165" t="s">
        <v>8284</v>
      </c>
      <c r="Q1165">
        <v>0</v>
      </c>
      <c r="R1165" t="e">
        <v>#DIV/0!</v>
      </c>
      <c r="S1165" t="s">
        <v>8312</v>
      </c>
      <c r="T1165" t="s">
        <v>8337</v>
      </c>
    </row>
    <row r="1166" spans="1:20" x14ac:dyDescent="0.2">
      <c r="A1166">
        <v>1164</v>
      </c>
      <c r="B1166" t="s">
        <v>1165</v>
      </c>
      <c r="C1166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v>42539.724328703705</v>
      </c>
      <c r="K1166">
        <v>1463678582</v>
      </c>
      <c r="L1166" s="10">
        <v>42509.724328703705</v>
      </c>
      <c r="M1166" t="b">
        <v>0</v>
      </c>
      <c r="N1166">
        <v>0</v>
      </c>
      <c r="O1166" t="b">
        <v>0</v>
      </c>
      <c r="P1166" t="s">
        <v>8284</v>
      </c>
      <c r="Q1166">
        <v>0</v>
      </c>
      <c r="R1166" t="e">
        <v>#DIV/0!</v>
      </c>
      <c r="S1166" t="s">
        <v>8312</v>
      </c>
      <c r="T1166" t="s">
        <v>8337</v>
      </c>
    </row>
    <row r="1167" spans="1:20" x14ac:dyDescent="0.2">
      <c r="A1167">
        <v>1165</v>
      </c>
      <c r="B1167" t="s">
        <v>1166</v>
      </c>
      <c r="C1167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v>41826.214467592588</v>
      </c>
      <c r="K1167">
        <v>1401685730</v>
      </c>
      <c r="L1167" s="10">
        <v>41792.214467592588</v>
      </c>
      <c r="M1167" t="b">
        <v>0</v>
      </c>
      <c r="N1167">
        <v>25</v>
      </c>
      <c r="O1167" t="b">
        <v>0</v>
      </c>
      <c r="P1167" t="s">
        <v>8284</v>
      </c>
      <c r="Q1167">
        <v>0.20705000000000001</v>
      </c>
      <c r="R1167">
        <v>82.82</v>
      </c>
      <c r="S1167" t="s">
        <v>8312</v>
      </c>
      <c r="T1167" t="s">
        <v>8337</v>
      </c>
    </row>
    <row r="1168" spans="1:20" x14ac:dyDescent="0.2">
      <c r="A1168">
        <v>1166</v>
      </c>
      <c r="B1168" t="s">
        <v>1167</v>
      </c>
      <c r="C1168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v>42181.166666666672</v>
      </c>
      <c r="K1168">
        <v>1432640342</v>
      </c>
      <c r="L1168" s="10">
        <v>42150.485439814816</v>
      </c>
      <c r="M1168" t="b">
        <v>0</v>
      </c>
      <c r="N1168">
        <v>8</v>
      </c>
      <c r="O1168" t="b">
        <v>0</v>
      </c>
      <c r="P1168" t="s">
        <v>8284</v>
      </c>
      <c r="Q1168">
        <v>0.19139999999999999</v>
      </c>
      <c r="R1168">
        <v>358.875</v>
      </c>
      <c r="S1168" t="s">
        <v>8312</v>
      </c>
      <c r="T1168" t="s">
        <v>8337</v>
      </c>
    </row>
    <row r="1169" spans="1:20" x14ac:dyDescent="0.2">
      <c r="A1169">
        <v>1167</v>
      </c>
      <c r="B1169" t="s">
        <v>1168</v>
      </c>
      <c r="C1169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v>41894.734895833331</v>
      </c>
      <c r="K1169">
        <v>1407865095</v>
      </c>
      <c r="L1169" s="10">
        <v>41863.734895833331</v>
      </c>
      <c r="M1169" t="b">
        <v>0</v>
      </c>
      <c r="N1169">
        <v>16</v>
      </c>
      <c r="O1169" t="b">
        <v>0</v>
      </c>
      <c r="P1169" t="s">
        <v>8284</v>
      </c>
      <c r="Q1169">
        <v>1.6316666666666667E-2</v>
      </c>
      <c r="R1169">
        <v>61.1875</v>
      </c>
      <c r="S1169" t="s">
        <v>8312</v>
      </c>
      <c r="T1169" t="s">
        <v>8337</v>
      </c>
    </row>
    <row r="1170" spans="1:20" x14ac:dyDescent="0.2">
      <c r="A1170">
        <v>1168</v>
      </c>
      <c r="B1170" t="s">
        <v>1169</v>
      </c>
      <c r="C1170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v>42635.053993055553</v>
      </c>
      <c r="K1170">
        <v>1471915065</v>
      </c>
      <c r="L1170" s="10">
        <v>42605.053993055553</v>
      </c>
      <c r="M1170" t="b">
        <v>0</v>
      </c>
      <c r="N1170">
        <v>3</v>
      </c>
      <c r="O1170" t="b">
        <v>0</v>
      </c>
      <c r="P1170" t="s">
        <v>8284</v>
      </c>
      <c r="Q1170">
        <v>5.6666666666666664E-2</v>
      </c>
      <c r="R1170">
        <v>340</v>
      </c>
      <c r="S1170" t="s">
        <v>8312</v>
      </c>
      <c r="T1170" t="s">
        <v>8337</v>
      </c>
    </row>
    <row r="1171" spans="1:20" x14ac:dyDescent="0.2">
      <c r="A1171">
        <v>1169</v>
      </c>
      <c r="B1171" t="s">
        <v>1170</v>
      </c>
      <c r="C117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v>42057.353738425925</v>
      </c>
      <c r="K1171">
        <v>1422001763</v>
      </c>
      <c r="L1171" s="10">
        <v>42027.353738425925</v>
      </c>
      <c r="M1171" t="b">
        <v>0</v>
      </c>
      <c r="N1171">
        <v>3</v>
      </c>
      <c r="O1171" t="b">
        <v>0</v>
      </c>
      <c r="P1171" t="s">
        <v>8284</v>
      </c>
      <c r="Q1171">
        <v>1.6999999999999999E-3</v>
      </c>
      <c r="R1171">
        <v>5.666666666666667</v>
      </c>
      <c r="S1171" t="s">
        <v>8312</v>
      </c>
      <c r="T1171" t="s">
        <v>8337</v>
      </c>
    </row>
    <row r="1172" spans="1:20" x14ac:dyDescent="0.2">
      <c r="A1172">
        <v>1170</v>
      </c>
      <c r="B1172" t="s">
        <v>1171</v>
      </c>
      <c r="C117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v>42154.893182870372</v>
      </c>
      <c r="K1172">
        <v>1430429171</v>
      </c>
      <c r="L1172" s="10">
        <v>42124.893182870372</v>
      </c>
      <c r="M1172" t="b">
        <v>0</v>
      </c>
      <c r="N1172">
        <v>2</v>
      </c>
      <c r="O1172" t="b">
        <v>0</v>
      </c>
      <c r="P1172" t="s">
        <v>8284</v>
      </c>
      <c r="Q1172">
        <v>4.0000000000000001E-3</v>
      </c>
      <c r="R1172">
        <v>50</v>
      </c>
      <c r="S1172" t="s">
        <v>8312</v>
      </c>
      <c r="T1172" t="s">
        <v>8337</v>
      </c>
    </row>
    <row r="1173" spans="1:20" x14ac:dyDescent="0.2">
      <c r="A1173">
        <v>1171</v>
      </c>
      <c r="B1173" t="s">
        <v>1172</v>
      </c>
      <c r="C117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v>41956.846377314811</v>
      </c>
      <c r="K1173">
        <v>1414351127</v>
      </c>
      <c r="L1173" s="10">
        <v>41938.804710648146</v>
      </c>
      <c r="M1173" t="b">
        <v>0</v>
      </c>
      <c r="N1173">
        <v>1</v>
      </c>
      <c r="O1173" t="b">
        <v>0</v>
      </c>
      <c r="P1173" t="s">
        <v>8284</v>
      </c>
      <c r="Q1173">
        <v>1E-3</v>
      </c>
      <c r="R1173">
        <v>25</v>
      </c>
      <c r="S1173" t="s">
        <v>8312</v>
      </c>
      <c r="T1173" t="s">
        <v>8337</v>
      </c>
    </row>
    <row r="1174" spans="1:20" x14ac:dyDescent="0.2">
      <c r="A1174">
        <v>1172</v>
      </c>
      <c r="B1174" t="s">
        <v>1173</v>
      </c>
      <c r="C1174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v>41871.682314814818</v>
      </c>
      <c r="K1174">
        <v>1405959752</v>
      </c>
      <c r="L1174" s="10">
        <v>41841.682314814818</v>
      </c>
      <c r="M1174" t="b">
        <v>0</v>
      </c>
      <c r="N1174">
        <v>0</v>
      </c>
      <c r="O1174" t="b">
        <v>0</v>
      </c>
      <c r="P1174" t="s">
        <v>8284</v>
      </c>
      <c r="Q1174">
        <v>0</v>
      </c>
      <c r="R1174" t="e">
        <v>#DIV/0!</v>
      </c>
      <c r="S1174" t="s">
        <v>8312</v>
      </c>
      <c r="T1174" t="s">
        <v>8337</v>
      </c>
    </row>
    <row r="1175" spans="1:20" x14ac:dyDescent="0.2">
      <c r="A1175">
        <v>1173</v>
      </c>
      <c r="B1175" t="s">
        <v>1174</v>
      </c>
      <c r="C1175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v>42219.185844907406</v>
      </c>
      <c r="K1175">
        <v>1435552057</v>
      </c>
      <c r="L1175" s="10">
        <v>42184.185844907406</v>
      </c>
      <c r="M1175" t="b">
        <v>0</v>
      </c>
      <c r="N1175">
        <v>1</v>
      </c>
      <c r="O1175" t="b">
        <v>0</v>
      </c>
      <c r="P1175" t="s">
        <v>8284</v>
      </c>
      <c r="Q1175">
        <v>2.4000000000000001E-4</v>
      </c>
      <c r="R1175">
        <v>30</v>
      </c>
      <c r="S1175" t="s">
        <v>8312</v>
      </c>
      <c r="T1175" t="s">
        <v>8337</v>
      </c>
    </row>
    <row r="1176" spans="1:20" x14ac:dyDescent="0.2">
      <c r="A1176">
        <v>1174</v>
      </c>
      <c r="B1176" t="s">
        <v>1175</v>
      </c>
      <c r="C1176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v>42498.84174768519</v>
      </c>
      <c r="K1176">
        <v>1460146327</v>
      </c>
      <c r="L1176" s="10">
        <v>42468.84174768519</v>
      </c>
      <c r="M1176" t="b">
        <v>0</v>
      </c>
      <c r="N1176">
        <v>19</v>
      </c>
      <c r="O1176" t="b">
        <v>0</v>
      </c>
      <c r="P1176" t="s">
        <v>8284</v>
      </c>
      <c r="Q1176">
        <v>5.906666666666667E-2</v>
      </c>
      <c r="R1176">
        <v>46.631578947368418</v>
      </c>
      <c r="S1176" t="s">
        <v>8312</v>
      </c>
      <c r="T1176" t="s">
        <v>8337</v>
      </c>
    </row>
    <row r="1177" spans="1:20" x14ac:dyDescent="0.2">
      <c r="A1177">
        <v>1175</v>
      </c>
      <c r="B1177" t="s">
        <v>1176</v>
      </c>
      <c r="C1177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v>42200.728460648148</v>
      </c>
      <c r="K1177">
        <v>1434389339</v>
      </c>
      <c r="L1177" s="10">
        <v>42170.728460648148</v>
      </c>
      <c r="M1177" t="b">
        <v>0</v>
      </c>
      <c r="N1177">
        <v>9</v>
      </c>
      <c r="O1177" t="b">
        <v>0</v>
      </c>
      <c r="P1177" t="s">
        <v>8284</v>
      </c>
      <c r="Q1177">
        <v>2.9250000000000002E-2</v>
      </c>
      <c r="R1177">
        <v>65</v>
      </c>
      <c r="S1177" t="s">
        <v>8312</v>
      </c>
      <c r="T1177" t="s">
        <v>8337</v>
      </c>
    </row>
    <row r="1178" spans="1:20" x14ac:dyDescent="0.2">
      <c r="A1178">
        <v>1176</v>
      </c>
      <c r="B1178" t="s">
        <v>1177</v>
      </c>
      <c r="C1178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v>42800.541666666672</v>
      </c>
      <c r="K1178">
        <v>1484094498</v>
      </c>
      <c r="L1178" s="10">
        <v>42746.019652777773</v>
      </c>
      <c r="M1178" t="b">
        <v>0</v>
      </c>
      <c r="N1178">
        <v>1</v>
      </c>
      <c r="O1178" t="b">
        <v>0</v>
      </c>
      <c r="P1178" t="s">
        <v>8284</v>
      </c>
      <c r="Q1178">
        <v>5.7142857142857142E-5</v>
      </c>
      <c r="R1178">
        <v>10</v>
      </c>
      <c r="S1178" t="s">
        <v>8312</v>
      </c>
      <c r="T1178" t="s">
        <v>8337</v>
      </c>
    </row>
    <row r="1179" spans="1:20" x14ac:dyDescent="0.2">
      <c r="A1179">
        <v>1177</v>
      </c>
      <c r="B1179" t="s">
        <v>1178</v>
      </c>
      <c r="C1179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v>41927.660833333335</v>
      </c>
      <c r="K1179">
        <v>1410796296</v>
      </c>
      <c r="L1179" s="10">
        <v>41897.660833333335</v>
      </c>
      <c r="M1179" t="b">
        <v>0</v>
      </c>
      <c r="N1179">
        <v>0</v>
      </c>
      <c r="O1179" t="b">
        <v>0</v>
      </c>
      <c r="P1179" t="s">
        <v>8284</v>
      </c>
      <c r="Q1179">
        <v>0</v>
      </c>
      <c r="R1179" t="e">
        <v>#DIV/0!</v>
      </c>
      <c r="S1179" t="s">
        <v>8312</v>
      </c>
      <c r="T1179" t="s">
        <v>8337</v>
      </c>
    </row>
    <row r="1180" spans="1:20" x14ac:dyDescent="0.2">
      <c r="A1180">
        <v>1178</v>
      </c>
      <c r="B1180" t="s">
        <v>1179</v>
      </c>
      <c r="C1180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v>41867.905694444446</v>
      </c>
      <c r="K1180">
        <v>1405633452</v>
      </c>
      <c r="L1180" s="10">
        <v>41837.905694444446</v>
      </c>
      <c r="M1180" t="b">
        <v>0</v>
      </c>
      <c r="N1180">
        <v>1</v>
      </c>
      <c r="O1180" t="b">
        <v>0</v>
      </c>
      <c r="P1180" t="s">
        <v>8284</v>
      </c>
      <c r="Q1180">
        <v>6.666666666666667E-5</v>
      </c>
      <c r="R1180">
        <v>5</v>
      </c>
      <c r="S1180" t="s">
        <v>8312</v>
      </c>
      <c r="T1180" t="s">
        <v>8337</v>
      </c>
    </row>
    <row r="1181" spans="1:20" x14ac:dyDescent="0.2">
      <c r="A1181">
        <v>1179</v>
      </c>
      <c r="B1181" t="s">
        <v>1180</v>
      </c>
      <c r="C118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v>42305.720219907409</v>
      </c>
      <c r="K1181">
        <v>1443460627</v>
      </c>
      <c r="L1181" s="10">
        <v>42275.720219907409</v>
      </c>
      <c r="M1181" t="b">
        <v>0</v>
      </c>
      <c r="N1181">
        <v>5</v>
      </c>
      <c r="O1181" t="b">
        <v>0</v>
      </c>
      <c r="P1181" t="s">
        <v>8284</v>
      </c>
      <c r="Q1181">
        <v>5.3333333333333337E-2</v>
      </c>
      <c r="R1181">
        <v>640</v>
      </c>
      <c r="S1181" t="s">
        <v>8312</v>
      </c>
      <c r="T1181" t="s">
        <v>8337</v>
      </c>
    </row>
    <row r="1182" spans="1:20" x14ac:dyDescent="0.2">
      <c r="A1182">
        <v>1180</v>
      </c>
      <c r="B1182" t="s">
        <v>1181</v>
      </c>
      <c r="C118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v>41818.806875000002</v>
      </c>
      <c r="K1182">
        <v>1400786514</v>
      </c>
      <c r="L1182" s="10">
        <v>41781.806875000002</v>
      </c>
      <c r="M1182" t="b">
        <v>0</v>
      </c>
      <c r="N1182">
        <v>85</v>
      </c>
      <c r="O1182" t="b">
        <v>0</v>
      </c>
      <c r="P1182" t="s">
        <v>8284</v>
      </c>
      <c r="Q1182">
        <v>0.11749999999999999</v>
      </c>
      <c r="R1182">
        <v>69.117647058823536</v>
      </c>
      <c r="S1182" t="s">
        <v>8312</v>
      </c>
      <c r="T1182" t="s">
        <v>8337</v>
      </c>
    </row>
    <row r="1183" spans="1:20" x14ac:dyDescent="0.2">
      <c r="A1183">
        <v>1181</v>
      </c>
      <c r="B1183" t="s">
        <v>1182</v>
      </c>
      <c r="C118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v>42064.339363425926</v>
      </c>
      <c r="K1183">
        <v>1422605321</v>
      </c>
      <c r="L1183" s="10">
        <v>42034.339363425926</v>
      </c>
      <c r="M1183" t="b">
        <v>0</v>
      </c>
      <c r="N1183">
        <v>3</v>
      </c>
      <c r="O1183" t="b">
        <v>0</v>
      </c>
      <c r="P1183" t="s">
        <v>8284</v>
      </c>
      <c r="Q1183">
        <v>8.0000000000000007E-5</v>
      </c>
      <c r="R1183">
        <v>1.3333333333333333</v>
      </c>
      <c r="S1183" t="s">
        <v>8312</v>
      </c>
      <c r="T1183" t="s">
        <v>8337</v>
      </c>
    </row>
    <row r="1184" spans="1:20" x14ac:dyDescent="0.2">
      <c r="A1184">
        <v>1182</v>
      </c>
      <c r="B1184" t="s">
        <v>1183</v>
      </c>
      <c r="C1184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v>42747.695833333331</v>
      </c>
      <c r="K1184">
        <v>1482609088</v>
      </c>
      <c r="L1184" s="10">
        <v>42728.827407407407</v>
      </c>
      <c r="M1184" t="b">
        <v>0</v>
      </c>
      <c r="N1184">
        <v>4</v>
      </c>
      <c r="O1184" t="b">
        <v>0</v>
      </c>
      <c r="P1184" t="s">
        <v>8284</v>
      </c>
      <c r="Q1184">
        <v>4.2000000000000003E-2</v>
      </c>
      <c r="R1184">
        <v>10.5</v>
      </c>
      <c r="S1184" t="s">
        <v>8312</v>
      </c>
      <c r="T1184" t="s">
        <v>8337</v>
      </c>
    </row>
    <row r="1185" spans="1:20" x14ac:dyDescent="0.2">
      <c r="A1185">
        <v>1183</v>
      </c>
      <c r="B1185" t="s">
        <v>1184</v>
      </c>
      <c r="C1185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v>42676.165972222225</v>
      </c>
      <c r="K1185">
        <v>1476391223</v>
      </c>
      <c r="L1185" s="10">
        <v>42656.86137731481</v>
      </c>
      <c r="M1185" t="b">
        <v>0</v>
      </c>
      <c r="N1185">
        <v>3</v>
      </c>
      <c r="O1185" t="b">
        <v>0</v>
      </c>
      <c r="P1185" t="s">
        <v>8284</v>
      </c>
      <c r="Q1185">
        <v>0.04</v>
      </c>
      <c r="R1185">
        <v>33.333333333333336</v>
      </c>
      <c r="S1185" t="s">
        <v>8312</v>
      </c>
      <c r="T1185" t="s">
        <v>8337</v>
      </c>
    </row>
    <row r="1186" spans="1:20" x14ac:dyDescent="0.2">
      <c r="A1186">
        <v>1184</v>
      </c>
      <c r="B1186" t="s">
        <v>1185</v>
      </c>
      <c r="C1186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v>42772.599664351852</v>
      </c>
      <c r="K1186">
        <v>1483712611</v>
      </c>
      <c r="L1186" s="10"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>
        <v>1.0493636363636363</v>
      </c>
      <c r="R1186">
        <v>61.562666666666665</v>
      </c>
      <c r="S1186" t="s">
        <v>8316</v>
      </c>
      <c r="T1186" t="s">
        <v>8348</v>
      </c>
    </row>
    <row r="1187" spans="1:20" x14ac:dyDescent="0.2">
      <c r="A1187">
        <v>1185</v>
      </c>
      <c r="B1187" t="s">
        <v>1186</v>
      </c>
      <c r="C1187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v>42163.166666666672</v>
      </c>
      <c r="K1187">
        <v>1430945149</v>
      </c>
      <c r="L1187" s="10"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>
        <v>1.0544</v>
      </c>
      <c r="R1187">
        <v>118.73873873873873</v>
      </c>
      <c r="S1187" t="s">
        <v>8316</v>
      </c>
      <c r="T1187" t="s">
        <v>8348</v>
      </c>
    </row>
    <row r="1188" spans="1:20" x14ac:dyDescent="0.2">
      <c r="A1188">
        <v>1186</v>
      </c>
      <c r="B1188" t="s">
        <v>1187</v>
      </c>
      <c r="C1188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v>42156.945833333331</v>
      </c>
      <c r="K1188">
        <v>1430340195</v>
      </c>
      <c r="L1188" s="10">
        <v>42123.86336805555</v>
      </c>
      <c r="M1188" t="b">
        <v>0</v>
      </c>
      <c r="N1188">
        <v>123</v>
      </c>
      <c r="O1188" t="b">
        <v>1</v>
      </c>
      <c r="P1188" t="s">
        <v>8285</v>
      </c>
      <c r="Q1188">
        <v>1.0673333333333332</v>
      </c>
      <c r="R1188">
        <v>65.081300813008127</v>
      </c>
      <c r="S1188" t="s">
        <v>8316</v>
      </c>
      <c r="T1188" t="s">
        <v>8348</v>
      </c>
    </row>
    <row r="1189" spans="1:20" x14ac:dyDescent="0.2">
      <c r="A1189">
        <v>1187</v>
      </c>
      <c r="B1189" t="s">
        <v>1188</v>
      </c>
      <c r="C1189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v>42141.75</v>
      </c>
      <c r="K1189">
        <v>1429133323</v>
      </c>
      <c r="L1189" s="10">
        <v>42109.894942129627</v>
      </c>
      <c r="M1189" t="b">
        <v>0</v>
      </c>
      <c r="N1189">
        <v>70</v>
      </c>
      <c r="O1189" t="b">
        <v>1</v>
      </c>
      <c r="P1189" t="s">
        <v>8285</v>
      </c>
      <c r="Q1189">
        <v>1.0412571428571429</v>
      </c>
      <c r="R1189">
        <v>130.15714285714284</v>
      </c>
      <c r="S1189" t="s">
        <v>8316</v>
      </c>
      <c r="T1189" t="s">
        <v>8348</v>
      </c>
    </row>
    <row r="1190" spans="1:20" x14ac:dyDescent="0.2">
      <c r="A1190">
        <v>1188</v>
      </c>
      <c r="B1190" t="s">
        <v>1189</v>
      </c>
      <c r="C1190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v>42732.700694444444</v>
      </c>
      <c r="K1190">
        <v>1481129340</v>
      </c>
      <c r="L1190" s="10">
        <v>42711.700694444444</v>
      </c>
      <c r="M1190" t="b">
        <v>0</v>
      </c>
      <c r="N1190">
        <v>85</v>
      </c>
      <c r="O1190" t="b">
        <v>1</v>
      </c>
      <c r="P1190" t="s">
        <v>8285</v>
      </c>
      <c r="Q1190">
        <v>1.6054999999999999</v>
      </c>
      <c r="R1190">
        <v>37.776470588235291</v>
      </c>
      <c r="S1190" t="s">
        <v>8316</v>
      </c>
      <c r="T1190" t="s">
        <v>8348</v>
      </c>
    </row>
    <row r="1191" spans="1:20" x14ac:dyDescent="0.2">
      <c r="A1191">
        <v>1189</v>
      </c>
      <c r="B1191" t="s">
        <v>1190</v>
      </c>
      <c r="C119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v>42550.979108796295</v>
      </c>
      <c r="K1191">
        <v>1465428595</v>
      </c>
      <c r="L1191" s="10">
        <v>42529.979108796295</v>
      </c>
      <c r="M1191" t="b">
        <v>0</v>
      </c>
      <c r="N1191">
        <v>86</v>
      </c>
      <c r="O1191" t="b">
        <v>1</v>
      </c>
      <c r="P1191" t="s">
        <v>8285</v>
      </c>
      <c r="Q1191">
        <v>1.0777777777777777</v>
      </c>
      <c r="R1191">
        <v>112.79069767441861</v>
      </c>
      <c r="S1191" t="s">
        <v>8316</v>
      </c>
      <c r="T1191" t="s">
        <v>8348</v>
      </c>
    </row>
    <row r="1192" spans="1:20" x14ac:dyDescent="0.2">
      <c r="A1192">
        <v>1190</v>
      </c>
      <c r="B1192" t="s">
        <v>1191</v>
      </c>
      <c r="C119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v>41882.665798611109</v>
      </c>
      <c r="K1192">
        <v>1406908725</v>
      </c>
      <c r="L1192" s="10">
        <v>41852.665798611109</v>
      </c>
      <c r="M1192" t="b">
        <v>0</v>
      </c>
      <c r="N1192">
        <v>13</v>
      </c>
      <c r="O1192" t="b">
        <v>1</v>
      </c>
      <c r="P1192" t="s">
        <v>8285</v>
      </c>
      <c r="Q1192">
        <v>1.35</v>
      </c>
      <c r="R1192">
        <v>51.92307692307692</v>
      </c>
      <c r="S1192" t="s">
        <v>8316</v>
      </c>
      <c r="T1192" t="s">
        <v>8348</v>
      </c>
    </row>
    <row r="1193" spans="1:20" x14ac:dyDescent="0.2">
      <c r="A1193">
        <v>1191</v>
      </c>
      <c r="B1193" t="s">
        <v>1192</v>
      </c>
      <c r="C119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v>42449.562037037031</v>
      </c>
      <c r="K1193">
        <v>1455892160</v>
      </c>
      <c r="L1193" s="10">
        <v>42419.603703703702</v>
      </c>
      <c r="M1193" t="b">
        <v>0</v>
      </c>
      <c r="N1193">
        <v>33</v>
      </c>
      <c r="O1193" t="b">
        <v>1</v>
      </c>
      <c r="P1193" t="s">
        <v>8285</v>
      </c>
      <c r="Q1193">
        <v>1.0907407407407408</v>
      </c>
      <c r="R1193">
        <v>89.242424242424249</v>
      </c>
      <c r="S1193" t="s">
        <v>8316</v>
      </c>
      <c r="T1193" t="s">
        <v>8348</v>
      </c>
    </row>
    <row r="1194" spans="1:20" x14ac:dyDescent="0.2">
      <c r="A1194">
        <v>1192</v>
      </c>
      <c r="B1194" t="s">
        <v>1193</v>
      </c>
      <c r="C1194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v>42777.506689814814</v>
      </c>
      <c r="K1194">
        <v>1484222978</v>
      </c>
      <c r="L1194" s="10">
        <v>42747.506689814814</v>
      </c>
      <c r="M1194" t="b">
        <v>0</v>
      </c>
      <c r="N1194">
        <v>15</v>
      </c>
      <c r="O1194" t="b">
        <v>1</v>
      </c>
      <c r="P1194" t="s">
        <v>8285</v>
      </c>
      <c r="Q1194">
        <v>2.9</v>
      </c>
      <c r="R1194">
        <v>19.333333333333332</v>
      </c>
      <c r="S1194" t="s">
        <v>8316</v>
      </c>
      <c r="T1194" t="s">
        <v>8348</v>
      </c>
    </row>
    <row r="1195" spans="1:20" x14ac:dyDescent="0.2">
      <c r="A1195">
        <v>1193</v>
      </c>
      <c r="B1195" t="s">
        <v>1194</v>
      </c>
      <c r="C1195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v>42469.734409722223</v>
      </c>
      <c r="K1195">
        <v>1455043053</v>
      </c>
      <c r="L1195" s="10"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>
        <v>1.0395714285714286</v>
      </c>
      <c r="R1195">
        <v>79.967032967032964</v>
      </c>
      <c r="S1195" t="s">
        <v>8316</v>
      </c>
      <c r="T1195" t="s">
        <v>8348</v>
      </c>
    </row>
    <row r="1196" spans="1:20" x14ac:dyDescent="0.2">
      <c r="A1196">
        <v>1194</v>
      </c>
      <c r="B1196" t="s">
        <v>1195</v>
      </c>
      <c r="C1196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v>42102.488182870366</v>
      </c>
      <c r="K1196">
        <v>1425901379</v>
      </c>
      <c r="L1196" s="10"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>
        <v>3.2223999999999999</v>
      </c>
      <c r="R1196">
        <v>56.414565826330531</v>
      </c>
      <c r="S1196" t="s">
        <v>8316</v>
      </c>
      <c r="T1196" t="s">
        <v>8348</v>
      </c>
    </row>
    <row r="1197" spans="1:20" x14ac:dyDescent="0.2">
      <c r="A1197">
        <v>1195</v>
      </c>
      <c r="B1197" t="s">
        <v>1196</v>
      </c>
      <c r="C1197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v>42358.375</v>
      </c>
      <c r="K1197">
        <v>1445415653</v>
      </c>
      <c r="L1197" s="10">
        <v>42298.34783564815</v>
      </c>
      <c r="M1197" t="b">
        <v>0</v>
      </c>
      <c r="N1197">
        <v>170</v>
      </c>
      <c r="O1197" t="b">
        <v>1</v>
      </c>
      <c r="P1197" t="s">
        <v>8285</v>
      </c>
      <c r="Q1197">
        <v>1.35</v>
      </c>
      <c r="R1197">
        <v>79.411764705882348</v>
      </c>
      <c r="S1197" t="s">
        <v>8316</v>
      </c>
      <c r="T1197" t="s">
        <v>8348</v>
      </c>
    </row>
    <row r="1198" spans="1:20" x14ac:dyDescent="0.2">
      <c r="A1198">
        <v>1196</v>
      </c>
      <c r="B1198" t="s">
        <v>1197</v>
      </c>
      <c r="C1198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v>42356.818738425922</v>
      </c>
      <c r="K1198">
        <v>1447875539</v>
      </c>
      <c r="L1198" s="10"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>
        <v>2.6991034482758622</v>
      </c>
      <c r="R1198">
        <v>76.439453125</v>
      </c>
      <c r="S1198" t="s">
        <v>8316</v>
      </c>
      <c r="T1198" t="s">
        <v>8348</v>
      </c>
    </row>
    <row r="1199" spans="1:20" x14ac:dyDescent="0.2">
      <c r="A1199">
        <v>1197</v>
      </c>
      <c r="B1199" t="s">
        <v>1198</v>
      </c>
      <c r="C1199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v>42534.249305555553</v>
      </c>
      <c r="K1199">
        <v>1463155034</v>
      </c>
      <c r="L1199" s="10">
        <v>42503.66474537037</v>
      </c>
      <c r="M1199" t="b">
        <v>0</v>
      </c>
      <c r="N1199">
        <v>314</v>
      </c>
      <c r="O1199" t="b">
        <v>1</v>
      </c>
      <c r="P1199" t="s">
        <v>8285</v>
      </c>
      <c r="Q1199">
        <v>2.5329333333333333</v>
      </c>
      <c r="R1199">
        <v>121</v>
      </c>
      <c r="S1199" t="s">
        <v>8316</v>
      </c>
      <c r="T1199" t="s">
        <v>8348</v>
      </c>
    </row>
    <row r="1200" spans="1:20" x14ac:dyDescent="0.2">
      <c r="A1200">
        <v>1198</v>
      </c>
      <c r="B1200" t="s">
        <v>1199</v>
      </c>
      <c r="C1200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v>42369.125</v>
      </c>
      <c r="K1200">
        <v>1448463086</v>
      </c>
      <c r="L1200" s="10"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>
        <v>2.6059999999999999</v>
      </c>
      <c r="R1200">
        <v>54.616766467065865</v>
      </c>
      <c r="S1200" t="s">
        <v>8316</v>
      </c>
      <c r="T1200" t="s">
        <v>8348</v>
      </c>
    </row>
    <row r="1201" spans="1:20" x14ac:dyDescent="0.2">
      <c r="A1201">
        <v>1199</v>
      </c>
      <c r="B1201" t="s">
        <v>1200</v>
      </c>
      <c r="C120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v>42193.770833333328</v>
      </c>
      <c r="K1201">
        <v>1433615400</v>
      </c>
      <c r="L1201" s="10">
        <v>42161.770833333328</v>
      </c>
      <c r="M1201" t="b">
        <v>0</v>
      </c>
      <c r="N1201">
        <v>9</v>
      </c>
      <c r="O1201" t="b">
        <v>1</v>
      </c>
      <c r="P1201" t="s">
        <v>8285</v>
      </c>
      <c r="Q1201">
        <v>1.0131677953348381</v>
      </c>
      <c r="R1201">
        <v>299.22222222222223</v>
      </c>
      <c r="S1201" t="s">
        <v>8316</v>
      </c>
      <c r="T1201" t="s">
        <v>8348</v>
      </c>
    </row>
    <row r="1202" spans="1:20" x14ac:dyDescent="0.2">
      <c r="A1202">
        <v>1200</v>
      </c>
      <c r="B1202" t="s">
        <v>1201</v>
      </c>
      <c r="C120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v>42110.477500000001</v>
      </c>
      <c r="K1202">
        <v>1427369256</v>
      </c>
      <c r="L1202" s="10"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>
        <v>1.2560416666666667</v>
      </c>
      <c r="R1202">
        <v>58.533980582524272</v>
      </c>
      <c r="S1202" t="s">
        <v>8316</v>
      </c>
      <c r="T1202" t="s">
        <v>8348</v>
      </c>
    </row>
    <row r="1203" spans="1:20" x14ac:dyDescent="0.2">
      <c r="A1203">
        <v>1201</v>
      </c>
      <c r="B1203" t="s">
        <v>1202</v>
      </c>
      <c r="C120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v>42566.60701388889</v>
      </c>
      <c r="K1203">
        <v>1466001246</v>
      </c>
      <c r="L1203" s="10">
        <v>42536.60701388889</v>
      </c>
      <c r="M1203" t="b">
        <v>0</v>
      </c>
      <c r="N1203">
        <v>111</v>
      </c>
      <c r="O1203" t="b">
        <v>1</v>
      </c>
      <c r="P1203" t="s">
        <v>8285</v>
      </c>
      <c r="Q1203">
        <v>1.0243783333333334</v>
      </c>
      <c r="R1203">
        <v>55.371801801801809</v>
      </c>
      <c r="S1203" t="s">
        <v>8316</v>
      </c>
      <c r="T1203" t="s">
        <v>8348</v>
      </c>
    </row>
    <row r="1204" spans="1:20" x14ac:dyDescent="0.2">
      <c r="A1204">
        <v>1202</v>
      </c>
      <c r="B1204" t="s">
        <v>1203</v>
      </c>
      <c r="C1204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v>42182.288819444439</v>
      </c>
      <c r="K1204">
        <v>1432796154</v>
      </c>
      <c r="L1204" s="10"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>
        <v>1.99244</v>
      </c>
      <c r="R1204">
        <v>183.80442804428046</v>
      </c>
      <c r="S1204" t="s">
        <v>8316</v>
      </c>
      <c r="T1204" t="s">
        <v>8348</v>
      </c>
    </row>
    <row r="1205" spans="1:20" x14ac:dyDescent="0.2">
      <c r="A1205">
        <v>1203</v>
      </c>
      <c r="B1205" t="s">
        <v>1204</v>
      </c>
      <c r="C1205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v>42155.614895833336</v>
      </c>
      <c r="K1205">
        <v>1430491527</v>
      </c>
      <c r="L1205" s="10"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>
        <v>1.0245398773006136</v>
      </c>
      <c r="R1205">
        <v>165.34653465346534</v>
      </c>
      <c r="S1205" t="s">
        <v>8316</v>
      </c>
      <c r="T1205" t="s">
        <v>8348</v>
      </c>
    </row>
    <row r="1206" spans="1:20" x14ac:dyDescent="0.2">
      <c r="A1206">
        <v>1204</v>
      </c>
      <c r="B1206" t="s">
        <v>1205</v>
      </c>
      <c r="C1206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v>42342.208333333328</v>
      </c>
      <c r="K1206">
        <v>1445363833</v>
      </c>
      <c r="L1206" s="10">
        <v>42297.748067129629</v>
      </c>
      <c r="M1206" t="b">
        <v>0</v>
      </c>
      <c r="N1206">
        <v>57</v>
      </c>
      <c r="O1206" t="b">
        <v>1</v>
      </c>
      <c r="P1206" t="s">
        <v>8285</v>
      </c>
      <c r="Q1206">
        <v>1.0294615384615384</v>
      </c>
      <c r="R1206">
        <v>234.78947368421052</v>
      </c>
      <c r="S1206" t="s">
        <v>8316</v>
      </c>
      <c r="T1206" t="s">
        <v>8348</v>
      </c>
    </row>
    <row r="1207" spans="1:20" x14ac:dyDescent="0.2">
      <c r="A1207">
        <v>1205</v>
      </c>
      <c r="B1207" t="s">
        <v>1206</v>
      </c>
      <c r="C1207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v>42168.506377314814</v>
      </c>
      <c r="K1207">
        <v>1431605351</v>
      </c>
      <c r="L1207" s="10">
        <v>42138.506377314814</v>
      </c>
      <c r="M1207" t="b">
        <v>0</v>
      </c>
      <c r="N1207">
        <v>62</v>
      </c>
      <c r="O1207" t="b">
        <v>1</v>
      </c>
      <c r="P1207" t="s">
        <v>8285</v>
      </c>
      <c r="Q1207">
        <v>1.0086153846153847</v>
      </c>
      <c r="R1207">
        <v>211.48387096774192</v>
      </c>
      <c r="S1207" t="s">
        <v>8316</v>
      </c>
      <c r="T1207" t="s">
        <v>8348</v>
      </c>
    </row>
    <row r="1208" spans="1:20" x14ac:dyDescent="0.2">
      <c r="A1208">
        <v>1206</v>
      </c>
      <c r="B1208" t="s">
        <v>1207</v>
      </c>
      <c r="C1208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v>42805.561805555553</v>
      </c>
      <c r="K1208">
        <v>1486406253</v>
      </c>
      <c r="L1208" s="10">
        <v>42772.776076388895</v>
      </c>
      <c r="M1208" t="b">
        <v>0</v>
      </c>
      <c r="N1208">
        <v>32</v>
      </c>
      <c r="O1208" t="b">
        <v>1</v>
      </c>
      <c r="P1208" t="s">
        <v>8285</v>
      </c>
      <c r="Q1208">
        <v>1.1499999999999999</v>
      </c>
      <c r="R1208">
        <v>32.34375</v>
      </c>
      <c r="S1208" t="s">
        <v>8316</v>
      </c>
      <c r="T1208" t="s">
        <v>8348</v>
      </c>
    </row>
    <row r="1209" spans="1:20" x14ac:dyDescent="0.2">
      <c r="A1209">
        <v>1207</v>
      </c>
      <c r="B1209" t="s">
        <v>1208</v>
      </c>
      <c r="C1209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v>42460.416666666672</v>
      </c>
      <c r="K1209">
        <v>1456827573</v>
      </c>
      <c r="L1209" s="10"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>
        <v>1.0416766467065868</v>
      </c>
      <c r="R1209">
        <v>123.37588652482269</v>
      </c>
      <c r="S1209" t="s">
        <v>8316</v>
      </c>
      <c r="T1209" t="s">
        <v>8348</v>
      </c>
    </row>
    <row r="1210" spans="1:20" x14ac:dyDescent="0.2">
      <c r="A1210">
        <v>1208</v>
      </c>
      <c r="B1210" t="s">
        <v>1209</v>
      </c>
      <c r="C1210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v>42453.667407407411</v>
      </c>
      <c r="K1210">
        <v>1456246864</v>
      </c>
      <c r="L1210" s="10">
        <v>42423.709074074075</v>
      </c>
      <c r="M1210" t="b">
        <v>0</v>
      </c>
      <c r="N1210">
        <v>75</v>
      </c>
      <c r="O1210" t="b">
        <v>1</v>
      </c>
      <c r="P1210" t="s">
        <v>8285</v>
      </c>
      <c r="Q1210">
        <v>1.5529999999999999</v>
      </c>
      <c r="R1210">
        <v>207.06666666666666</v>
      </c>
      <c r="S1210" t="s">
        <v>8316</v>
      </c>
      <c r="T1210" t="s">
        <v>8348</v>
      </c>
    </row>
    <row r="1211" spans="1:20" x14ac:dyDescent="0.2">
      <c r="A1211">
        <v>1209</v>
      </c>
      <c r="B1211" t="s">
        <v>1210</v>
      </c>
      <c r="C121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v>42791.846122685187</v>
      </c>
      <c r="K1211">
        <v>1485461905</v>
      </c>
      <c r="L1211" s="10">
        <v>42761.846122685187</v>
      </c>
      <c r="M1211" t="b">
        <v>0</v>
      </c>
      <c r="N1211">
        <v>46</v>
      </c>
      <c r="O1211" t="b">
        <v>1</v>
      </c>
      <c r="P1211" t="s">
        <v>8285</v>
      </c>
      <c r="Q1211">
        <v>1.06</v>
      </c>
      <c r="R1211">
        <v>138.2608695652174</v>
      </c>
      <c r="S1211" t="s">
        <v>8316</v>
      </c>
      <c r="T1211" t="s">
        <v>8348</v>
      </c>
    </row>
    <row r="1212" spans="1:20" x14ac:dyDescent="0.2">
      <c r="A1212">
        <v>1210</v>
      </c>
      <c r="B1212" t="s">
        <v>1211</v>
      </c>
      <c r="C121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v>42155.875</v>
      </c>
      <c r="K1212">
        <v>1431124572</v>
      </c>
      <c r="L1212" s="10"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>
        <v>2.5431499999999998</v>
      </c>
      <c r="R1212">
        <v>493.81553398058253</v>
      </c>
      <c r="S1212" t="s">
        <v>8316</v>
      </c>
      <c r="T1212" t="s">
        <v>8348</v>
      </c>
    </row>
    <row r="1213" spans="1:20" x14ac:dyDescent="0.2">
      <c r="A1213">
        <v>1211</v>
      </c>
      <c r="B1213" t="s">
        <v>1212</v>
      </c>
      <c r="C121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v>42530.866446759261</v>
      </c>
      <c r="K1213">
        <v>1464209261</v>
      </c>
      <c r="L1213" s="10">
        <v>42515.866446759261</v>
      </c>
      <c r="M1213" t="b">
        <v>0</v>
      </c>
      <c r="N1213">
        <v>6</v>
      </c>
      <c r="O1213" t="b">
        <v>1</v>
      </c>
      <c r="P1213" t="s">
        <v>8285</v>
      </c>
      <c r="Q1213">
        <v>1.0109999999999999</v>
      </c>
      <c r="R1213">
        <v>168.5</v>
      </c>
      <c r="S1213" t="s">
        <v>8316</v>
      </c>
      <c r="T1213" t="s">
        <v>8348</v>
      </c>
    </row>
    <row r="1214" spans="1:20" x14ac:dyDescent="0.2">
      <c r="A1214">
        <v>1212</v>
      </c>
      <c r="B1214" t="s">
        <v>1213</v>
      </c>
      <c r="C1214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v>42335.041666666672</v>
      </c>
      <c r="K1214">
        <v>1447195695</v>
      </c>
      <c r="L1214" s="10">
        <v>42318.950173611112</v>
      </c>
      <c r="M1214" t="b">
        <v>0</v>
      </c>
      <c r="N1214">
        <v>83</v>
      </c>
      <c r="O1214" t="b">
        <v>1</v>
      </c>
      <c r="P1214" t="s">
        <v>8285</v>
      </c>
      <c r="Q1214">
        <v>1.2904</v>
      </c>
      <c r="R1214">
        <v>38.867469879518069</v>
      </c>
      <c r="S1214" t="s">
        <v>8316</v>
      </c>
      <c r="T1214" t="s">
        <v>8348</v>
      </c>
    </row>
    <row r="1215" spans="1:20" x14ac:dyDescent="0.2">
      <c r="A1215">
        <v>1213</v>
      </c>
      <c r="B1215" t="s">
        <v>1214</v>
      </c>
      <c r="C1215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v>42766.755787037036</v>
      </c>
      <c r="K1215">
        <v>1482862100</v>
      </c>
      <c r="L1215" s="10"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>
        <v>1.0223076923076924</v>
      </c>
      <c r="R1215">
        <v>61.527777777777779</v>
      </c>
      <c r="S1215" t="s">
        <v>8316</v>
      </c>
      <c r="T1215" t="s">
        <v>8348</v>
      </c>
    </row>
    <row r="1216" spans="1:20" x14ac:dyDescent="0.2">
      <c r="A1216">
        <v>1214</v>
      </c>
      <c r="B1216" t="s">
        <v>1215</v>
      </c>
      <c r="C1216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v>42164.840335648143</v>
      </c>
      <c r="K1216">
        <v>1428696605</v>
      </c>
      <c r="L1216" s="10">
        <v>42104.840335648143</v>
      </c>
      <c r="M1216" t="b">
        <v>0</v>
      </c>
      <c r="N1216">
        <v>25</v>
      </c>
      <c r="O1216" t="b">
        <v>1</v>
      </c>
      <c r="P1216" t="s">
        <v>8285</v>
      </c>
      <c r="Q1216">
        <v>1.3180000000000001</v>
      </c>
      <c r="R1216">
        <v>105.44</v>
      </c>
      <c r="S1216" t="s">
        <v>8316</v>
      </c>
      <c r="T1216" t="s">
        <v>8348</v>
      </c>
    </row>
    <row r="1217" spans="1:20" x14ac:dyDescent="0.2">
      <c r="A1217">
        <v>1215</v>
      </c>
      <c r="B1217" t="s">
        <v>1216</v>
      </c>
      <c r="C1217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v>41789.923101851848</v>
      </c>
      <c r="K1217">
        <v>1398895756</v>
      </c>
      <c r="L1217" s="10"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>
        <v>7.8608020000000005</v>
      </c>
      <c r="R1217">
        <v>71.592003642987251</v>
      </c>
      <c r="S1217" t="s">
        <v>8316</v>
      </c>
      <c r="T1217" t="s">
        <v>8348</v>
      </c>
    </row>
    <row r="1218" spans="1:20" x14ac:dyDescent="0.2">
      <c r="A1218">
        <v>1216</v>
      </c>
      <c r="B1218" t="s">
        <v>1217</v>
      </c>
      <c r="C1218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v>42279.960416666669</v>
      </c>
      <c r="K1218">
        <v>1441032457</v>
      </c>
      <c r="L1218" s="10"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>
        <v>1.4570000000000001</v>
      </c>
      <c r="R1218">
        <v>91.882882882882882</v>
      </c>
      <c r="S1218" t="s">
        <v>8316</v>
      </c>
      <c r="T1218" t="s">
        <v>8348</v>
      </c>
    </row>
    <row r="1219" spans="1:20" x14ac:dyDescent="0.2">
      <c r="A1219">
        <v>1217</v>
      </c>
      <c r="B1219" t="s">
        <v>1218</v>
      </c>
      <c r="C1219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v>42565.809490740736</v>
      </c>
      <c r="K1219">
        <v>1465932340</v>
      </c>
      <c r="L1219" s="10"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>
        <v>1.026</v>
      </c>
      <c r="R1219">
        <v>148.57377049180329</v>
      </c>
      <c r="S1219" t="s">
        <v>8316</v>
      </c>
      <c r="T1219" t="s">
        <v>8348</v>
      </c>
    </row>
    <row r="1220" spans="1:20" x14ac:dyDescent="0.2">
      <c r="A1220">
        <v>1218</v>
      </c>
      <c r="B1220" t="s">
        <v>1219</v>
      </c>
      <c r="C1220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v>42309.125</v>
      </c>
      <c r="K1220">
        <v>1443714800</v>
      </c>
      <c r="L1220" s="10">
        <v>42278.662037037036</v>
      </c>
      <c r="M1220" t="b">
        <v>0</v>
      </c>
      <c r="N1220">
        <v>89</v>
      </c>
      <c r="O1220" t="b">
        <v>1</v>
      </c>
      <c r="P1220" t="s">
        <v>8285</v>
      </c>
      <c r="Q1220">
        <v>1.7227777777777777</v>
      </c>
      <c r="R1220">
        <v>174.2134831460674</v>
      </c>
      <c r="S1220" t="s">
        <v>8316</v>
      </c>
      <c r="T1220" t="s">
        <v>8348</v>
      </c>
    </row>
    <row r="1221" spans="1:20" x14ac:dyDescent="0.2">
      <c r="A1221">
        <v>1219</v>
      </c>
      <c r="B1221" t="s">
        <v>1220</v>
      </c>
      <c r="C122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v>42663.461956018517</v>
      </c>
      <c r="K1221">
        <v>1474369513</v>
      </c>
      <c r="L1221" s="10"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>
        <v>1.5916819571865444</v>
      </c>
      <c r="R1221">
        <v>102.86166007905139</v>
      </c>
      <c r="S1221" t="s">
        <v>8316</v>
      </c>
      <c r="T1221" t="s">
        <v>8348</v>
      </c>
    </row>
    <row r="1222" spans="1:20" x14ac:dyDescent="0.2">
      <c r="A1222">
        <v>1220</v>
      </c>
      <c r="B1222" t="s">
        <v>1221</v>
      </c>
      <c r="C122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v>42241.628611111111</v>
      </c>
      <c r="K1222">
        <v>1437923112</v>
      </c>
      <c r="L1222" s="10"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>
        <v>1.0376666666666667</v>
      </c>
      <c r="R1222">
        <v>111.17857142857143</v>
      </c>
      <c r="S1222" t="s">
        <v>8316</v>
      </c>
      <c r="T1222" t="s">
        <v>8348</v>
      </c>
    </row>
    <row r="1223" spans="1:20" x14ac:dyDescent="0.2">
      <c r="A1223">
        <v>1221</v>
      </c>
      <c r="B1223" t="s">
        <v>1222</v>
      </c>
      <c r="C122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v>42708</v>
      </c>
      <c r="K1223">
        <v>1478431488</v>
      </c>
      <c r="L1223" s="10">
        <v>42680.47555555556</v>
      </c>
      <c r="M1223" t="b">
        <v>0</v>
      </c>
      <c r="N1223">
        <v>103</v>
      </c>
      <c r="O1223" t="b">
        <v>1</v>
      </c>
      <c r="P1223" t="s">
        <v>8285</v>
      </c>
      <c r="Q1223">
        <v>1.1140954545454547</v>
      </c>
      <c r="R1223">
        <v>23.796213592233013</v>
      </c>
      <c r="S1223" t="s">
        <v>8316</v>
      </c>
      <c r="T1223" t="s">
        <v>8348</v>
      </c>
    </row>
    <row r="1224" spans="1:20" x14ac:dyDescent="0.2">
      <c r="A1224">
        <v>1222</v>
      </c>
      <c r="B1224" t="s">
        <v>1223</v>
      </c>
      <c r="C1224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v>42461.166666666672</v>
      </c>
      <c r="K1224">
        <v>1456852647</v>
      </c>
      <c r="L1224" s="10"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>
        <v>2.80375</v>
      </c>
      <c r="R1224">
        <v>81.268115942028984</v>
      </c>
      <c r="S1224" t="s">
        <v>8316</v>
      </c>
      <c r="T1224" t="s">
        <v>8348</v>
      </c>
    </row>
    <row r="1225" spans="1:20" x14ac:dyDescent="0.2">
      <c r="A1225">
        <v>1223</v>
      </c>
      <c r="B1225" t="s">
        <v>1224</v>
      </c>
      <c r="C1225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v>42684.218854166669</v>
      </c>
      <c r="K1225">
        <v>1476159309</v>
      </c>
      <c r="L1225" s="10"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>
        <v>1.1210606060606061</v>
      </c>
      <c r="R1225">
        <v>116.21465968586388</v>
      </c>
      <c r="S1225" t="s">
        <v>8316</v>
      </c>
      <c r="T1225" t="s">
        <v>8348</v>
      </c>
    </row>
    <row r="1226" spans="1:20" x14ac:dyDescent="0.2">
      <c r="A1226">
        <v>1224</v>
      </c>
      <c r="B1226" t="s">
        <v>1225</v>
      </c>
      <c r="C1226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v>41796.549791666665</v>
      </c>
      <c r="K1226">
        <v>1396876302</v>
      </c>
      <c r="L1226" s="10">
        <v>41736.549791666665</v>
      </c>
      <c r="M1226" t="b">
        <v>0</v>
      </c>
      <c r="N1226">
        <v>18</v>
      </c>
      <c r="O1226" t="b">
        <v>0</v>
      </c>
      <c r="P1226" t="s">
        <v>8286</v>
      </c>
      <c r="Q1226">
        <v>7.0666666666666669E-2</v>
      </c>
      <c r="R1226">
        <v>58.888888888888886</v>
      </c>
      <c r="S1226" t="s">
        <v>8315</v>
      </c>
      <c r="T1226" t="s">
        <v>8364</v>
      </c>
    </row>
    <row r="1227" spans="1:20" x14ac:dyDescent="0.2">
      <c r="A1227">
        <v>1225</v>
      </c>
      <c r="B1227" t="s">
        <v>1226</v>
      </c>
      <c r="C1227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v>41569.905995370369</v>
      </c>
      <c r="K1227">
        <v>1377294278</v>
      </c>
      <c r="L1227" s="10">
        <v>41509.905995370369</v>
      </c>
      <c r="M1227" t="b">
        <v>0</v>
      </c>
      <c r="N1227">
        <v>3</v>
      </c>
      <c r="O1227" t="b">
        <v>0</v>
      </c>
      <c r="P1227" t="s">
        <v>8286</v>
      </c>
      <c r="Q1227">
        <v>4.3999999999999997E-2</v>
      </c>
      <c r="R1227">
        <v>44</v>
      </c>
      <c r="S1227" t="s">
        <v>8315</v>
      </c>
      <c r="T1227" t="s">
        <v>8364</v>
      </c>
    </row>
    <row r="1228" spans="1:20" x14ac:dyDescent="0.2">
      <c r="A1228">
        <v>1226</v>
      </c>
      <c r="B1228" t="s">
        <v>1227</v>
      </c>
      <c r="C1228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v>41750.041666666664</v>
      </c>
      <c r="K1228">
        <v>1395089981</v>
      </c>
      <c r="L1228" s="10">
        <v>41715.874780092592</v>
      </c>
      <c r="M1228" t="b">
        <v>0</v>
      </c>
      <c r="N1228">
        <v>40</v>
      </c>
      <c r="O1228" t="b">
        <v>0</v>
      </c>
      <c r="P1228" t="s">
        <v>8286</v>
      </c>
      <c r="Q1228">
        <v>3.8739999999999997E-2</v>
      </c>
      <c r="R1228">
        <v>48.424999999999997</v>
      </c>
      <c r="S1228" t="s">
        <v>8315</v>
      </c>
      <c r="T1228" t="s">
        <v>8364</v>
      </c>
    </row>
    <row r="1229" spans="1:20" x14ac:dyDescent="0.2">
      <c r="A1229">
        <v>1227</v>
      </c>
      <c r="B1229" t="s">
        <v>1228</v>
      </c>
      <c r="C1229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v>41858.291666666664</v>
      </c>
      <c r="K1229">
        <v>1404770616</v>
      </c>
      <c r="L1229" s="10">
        <v>41827.919166666667</v>
      </c>
      <c r="M1229" t="b">
        <v>0</v>
      </c>
      <c r="N1229">
        <v>0</v>
      </c>
      <c r="O1229" t="b">
        <v>0</v>
      </c>
      <c r="P1229" t="s">
        <v>8286</v>
      </c>
      <c r="Q1229">
        <v>0</v>
      </c>
      <c r="R1229" t="e">
        <v>#DIV/0!</v>
      </c>
      <c r="S1229" t="s">
        <v>8315</v>
      </c>
      <c r="T1229" t="s">
        <v>8364</v>
      </c>
    </row>
    <row r="1230" spans="1:20" x14ac:dyDescent="0.2">
      <c r="A1230">
        <v>1228</v>
      </c>
      <c r="B1230" t="s">
        <v>1229</v>
      </c>
      <c r="C1230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v>40814.729259259257</v>
      </c>
      <c r="K1230">
        <v>1312047008</v>
      </c>
      <c r="L1230" s="10">
        <v>40754.729259259257</v>
      </c>
      <c r="M1230" t="b">
        <v>0</v>
      </c>
      <c r="N1230">
        <v>24</v>
      </c>
      <c r="O1230" t="b">
        <v>0</v>
      </c>
      <c r="P1230" t="s">
        <v>8286</v>
      </c>
      <c r="Q1230">
        <v>0.29299999999999998</v>
      </c>
      <c r="R1230">
        <v>61.041666666666664</v>
      </c>
      <c r="S1230" t="s">
        <v>8315</v>
      </c>
      <c r="T1230" t="s">
        <v>8364</v>
      </c>
    </row>
    <row r="1231" spans="1:20" x14ac:dyDescent="0.2">
      <c r="A1231">
        <v>1229</v>
      </c>
      <c r="B1231" t="s">
        <v>1230</v>
      </c>
      <c r="C123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v>41015.666666666664</v>
      </c>
      <c r="K1231">
        <v>1331982127</v>
      </c>
      <c r="L1231" s="10">
        <v>40985.459803240738</v>
      </c>
      <c r="M1231" t="b">
        <v>0</v>
      </c>
      <c r="N1231">
        <v>1</v>
      </c>
      <c r="O1231" t="b">
        <v>0</v>
      </c>
      <c r="P1231" t="s">
        <v>8286</v>
      </c>
      <c r="Q1231">
        <v>9.0909090909090905E-3</v>
      </c>
      <c r="R1231">
        <v>25</v>
      </c>
      <c r="S1231" t="s">
        <v>8315</v>
      </c>
      <c r="T1231" t="s">
        <v>8364</v>
      </c>
    </row>
    <row r="1232" spans="1:20" x14ac:dyDescent="0.2">
      <c r="A1232">
        <v>1230</v>
      </c>
      <c r="B1232" t="s">
        <v>1231</v>
      </c>
      <c r="C123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v>40598.972569444442</v>
      </c>
      <c r="K1232">
        <v>1295997630</v>
      </c>
      <c r="L1232" s="10">
        <v>40568.972569444442</v>
      </c>
      <c r="M1232" t="b">
        <v>0</v>
      </c>
      <c r="N1232">
        <v>0</v>
      </c>
      <c r="O1232" t="b">
        <v>0</v>
      </c>
      <c r="P1232" t="s">
        <v>8286</v>
      </c>
      <c r="Q1232">
        <v>0</v>
      </c>
      <c r="R1232" t="e">
        <v>#DIV/0!</v>
      </c>
      <c r="S1232" t="s">
        <v>8315</v>
      </c>
      <c r="T1232" t="s">
        <v>8364</v>
      </c>
    </row>
    <row r="1233" spans="1:20" x14ac:dyDescent="0.2">
      <c r="A1233">
        <v>1231</v>
      </c>
      <c r="B1233" t="s">
        <v>1232</v>
      </c>
      <c r="C123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v>42244.041666666672</v>
      </c>
      <c r="K1233">
        <v>1436394968</v>
      </c>
      <c r="L1233" s="10">
        <v>42193.941759259258</v>
      </c>
      <c r="M1233" t="b">
        <v>0</v>
      </c>
      <c r="N1233">
        <v>0</v>
      </c>
      <c r="O1233" t="b">
        <v>0</v>
      </c>
      <c r="P1233" t="s">
        <v>8286</v>
      </c>
      <c r="Q1233">
        <v>0</v>
      </c>
      <c r="R1233" t="e">
        <v>#DIV/0!</v>
      </c>
      <c r="S1233" t="s">
        <v>8315</v>
      </c>
      <c r="T1233" t="s">
        <v>8364</v>
      </c>
    </row>
    <row r="1234" spans="1:20" x14ac:dyDescent="0.2">
      <c r="A1234">
        <v>1232</v>
      </c>
      <c r="B1234" t="s">
        <v>1233</v>
      </c>
      <c r="C1234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v>41553.848032407412</v>
      </c>
      <c r="K1234">
        <v>1377030070</v>
      </c>
      <c r="L1234" s="10">
        <v>41506.848032407412</v>
      </c>
      <c r="M1234" t="b">
        <v>0</v>
      </c>
      <c r="N1234">
        <v>1</v>
      </c>
      <c r="O1234" t="b">
        <v>0</v>
      </c>
      <c r="P1234" t="s">
        <v>8286</v>
      </c>
      <c r="Q1234">
        <v>8.0000000000000002E-3</v>
      </c>
      <c r="R1234">
        <v>40</v>
      </c>
      <c r="S1234" t="s">
        <v>8315</v>
      </c>
      <c r="T1234" t="s">
        <v>8364</v>
      </c>
    </row>
    <row r="1235" spans="1:20" x14ac:dyDescent="0.2">
      <c r="A1235">
        <v>1233</v>
      </c>
      <c r="B1235" t="s">
        <v>1234</v>
      </c>
      <c r="C1235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v>40960.948773148149</v>
      </c>
      <c r="K1235">
        <v>1328049974</v>
      </c>
      <c r="L1235" s="10">
        <v>40939.948773148149</v>
      </c>
      <c r="M1235" t="b">
        <v>0</v>
      </c>
      <c r="N1235">
        <v>6</v>
      </c>
      <c r="O1235" t="b">
        <v>0</v>
      </c>
      <c r="P1235" t="s">
        <v>8286</v>
      </c>
      <c r="Q1235">
        <v>0.11600000000000001</v>
      </c>
      <c r="R1235">
        <v>19.333333333333332</v>
      </c>
      <c r="S1235" t="s">
        <v>8315</v>
      </c>
      <c r="T1235" t="s">
        <v>8364</v>
      </c>
    </row>
    <row r="1236" spans="1:20" x14ac:dyDescent="0.2">
      <c r="A1236">
        <v>1234</v>
      </c>
      <c r="B1236" t="s">
        <v>1235</v>
      </c>
      <c r="C1236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v>42037.788680555561</v>
      </c>
      <c r="K1236">
        <v>1420311342</v>
      </c>
      <c r="L1236" s="10">
        <v>42007.788680555561</v>
      </c>
      <c r="M1236" t="b">
        <v>0</v>
      </c>
      <c r="N1236">
        <v>0</v>
      </c>
      <c r="O1236" t="b">
        <v>0</v>
      </c>
      <c r="P1236" t="s">
        <v>8286</v>
      </c>
      <c r="Q1236">
        <v>0</v>
      </c>
      <c r="R1236" t="e">
        <v>#DIV/0!</v>
      </c>
      <c r="S1236" t="s">
        <v>8315</v>
      </c>
      <c r="T1236" t="s">
        <v>8364</v>
      </c>
    </row>
    <row r="1237" spans="1:20" x14ac:dyDescent="0.2">
      <c r="A1237">
        <v>1235</v>
      </c>
      <c r="B1237" t="s">
        <v>1236</v>
      </c>
      <c r="C1237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v>41623.135405092595</v>
      </c>
      <c r="K1237">
        <v>1383621299</v>
      </c>
      <c r="L1237" s="10">
        <v>41583.135405092595</v>
      </c>
      <c r="M1237" t="b">
        <v>0</v>
      </c>
      <c r="N1237">
        <v>6</v>
      </c>
      <c r="O1237" t="b">
        <v>0</v>
      </c>
      <c r="P1237" t="s">
        <v>8286</v>
      </c>
      <c r="Q1237">
        <v>2.787363950092912E-2</v>
      </c>
      <c r="R1237">
        <v>35</v>
      </c>
      <c r="S1237" t="s">
        <v>8315</v>
      </c>
      <c r="T1237" t="s">
        <v>8364</v>
      </c>
    </row>
    <row r="1238" spans="1:20" x14ac:dyDescent="0.2">
      <c r="A1238">
        <v>1236</v>
      </c>
      <c r="B1238" t="s">
        <v>1237</v>
      </c>
      <c r="C1238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v>41118.666666666664</v>
      </c>
      <c r="K1238">
        <v>1342801164</v>
      </c>
      <c r="L1238" s="10">
        <v>41110.680138888885</v>
      </c>
      <c r="M1238" t="b">
        <v>0</v>
      </c>
      <c r="N1238">
        <v>0</v>
      </c>
      <c r="O1238" t="b">
        <v>0</v>
      </c>
      <c r="P1238" t="s">
        <v>8286</v>
      </c>
      <c r="Q1238">
        <v>0</v>
      </c>
      <c r="R1238" t="e">
        <v>#DIV/0!</v>
      </c>
      <c r="S1238" t="s">
        <v>8315</v>
      </c>
      <c r="T1238" t="s">
        <v>8364</v>
      </c>
    </row>
    <row r="1239" spans="1:20" x14ac:dyDescent="0.2">
      <c r="A1239">
        <v>1237</v>
      </c>
      <c r="B1239" t="s">
        <v>1238</v>
      </c>
      <c r="C1239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v>41145.283159722225</v>
      </c>
      <c r="K1239">
        <v>1344062865</v>
      </c>
      <c r="L1239" s="10">
        <v>41125.283159722225</v>
      </c>
      <c r="M1239" t="b">
        <v>0</v>
      </c>
      <c r="N1239">
        <v>0</v>
      </c>
      <c r="O1239" t="b">
        <v>0</v>
      </c>
      <c r="P1239" t="s">
        <v>8286</v>
      </c>
      <c r="Q1239">
        <v>0</v>
      </c>
      <c r="R1239" t="e">
        <v>#DIV/0!</v>
      </c>
      <c r="S1239" t="s">
        <v>8315</v>
      </c>
      <c r="T1239" t="s">
        <v>8364</v>
      </c>
    </row>
    <row r="1240" spans="1:20" x14ac:dyDescent="0.2">
      <c r="A1240">
        <v>1238</v>
      </c>
      <c r="B1240" t="s">
        <v>1239</v>
      </c>
      <c r="C1240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v>40761.61037037037</v>
      </c>
      <c r="K1240">
        <v>1310049536</v>
      </c>
      <c r="L1240" s="10">
        <v>40731.61037037037</v>
      </c>
      <c r="M1240" t="b">
        <v>0</v>
      </c>
      <c r="N1240">
        <v>3</v>
      </c>
      <c r="O1240" t="b">
        <v>0</v>
      </c>
      <c r="P1240" t="s">
        <v>8286</v>
      </c>
      <c r="Q1240">
        <v>0.17799999999999999</v>
      </c>
      <c r="R1240">
        <v>59.333333333333336</v>
      </c>
      <c r="S1240" t="s">
        <v>8315</v>
      </c>
      <c r="T1240" t="s">
        <v>8364</v>
      </c>
    </row>
    <row r="1241" spans="1:20" x14ac:dyDescent="0.2">
      <c r="A1241">
        <v>1239</v>
      </c>
      <c r="B1241" t="s">
        <v>1240</v>
      </c>
      <c r="C124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v>40913.962581018517</v>
      </c>
      <c r="K1241">
        <v>1323212767</v>
      </c>
      <c r="L1241" s="10">
        <v>40883.962581018517</v>
      </c>
      <c r="M1241" t="b">
        <v>0</v>
      </c>
      <c r="N1241">
        <v>0</v>
      </c>
      <c r="O1241" t="b">
        <v>0</v>
      </c>
      <c r="P1241" t="s">
        <v>8286</v>
      </c>
      <c r="Q1241">
        <v>0</v>
      </c>
      <c r="R1241" t="e">
        <v>#DIV/0!</v>
      </c>
      <c r="S1241" t="s">
        <v>8315</v>
      </c>
      <c r="T1241" t="s">
        <v>8364</v>
      </c>
    </row>
    <row r="1242" spans="1:20" x14ac:dyDescent="0.2">
      <c r="A1242">
        <v>1240</v>
      </c>
      <c r="B1242" t="s">
        <v>1241</v>
      </c>
      <c r="C124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v>41467.910416666666</v>
      </c>
      <c r="K1242">
        <v>1368579457</v>
      </c>
      <c r="L1242" s="10">
        <v>41409.040011574078</v>
      </c>
      <c r="M1242" t="b">
        <v>0</v>
      </c>
      <c r="N1242">
        <v>8</v>
      </c>
      <c r="O1242" t="b">
        <v>0</v>
      </c>
      <c r="P1242" t="s">
        <v>8286</v>
      </c>
      <c r="Q1242">
        <v>3.0124999999999999E-2</v>
      </c>
      <c r="R1242">
        <v>30.125</v>
      </c>
      <c r="S1242" t="s">
        <v>8315</v>
      </c>
      <c r="T1242" t="s">
        <v>8364</v>
      </c>
    </row>
    <row r="1243" spans="1:20" x14ac:dyDescent="0.2">
      <c r="A1243">
        <v>1241</v>
      </c>
      <c r="B1243" t="s">
        <v>1242</v>
      </c>
      <c r="C124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v>41946.249305555553</v>
      </c>
      <c r="K1243">
        <v>1413057980</v>
      </c>
      <c r="L1243" s="10">
        <v>41923.837731481479</v>
      </c>
      <c r="M1243" t="b">
        <v>0</v>
      </c>
      <c r="N1243">
        <v>34</v>
      </c>
      <c r="O1243" t="b">
        <v>0</v>
      </c>
      <c r="P1243" t="s">
        <v>8286</v>
      </c>
      <c r="Q1243">
        <v>0.50739999999999996</v>
      </c>
      <c r="R1243">
        <v>74.617647058823536</v>
      </c>
      <c r="S1243" t="s">
        <v>8315</v>
      </c>
      <c r="T1243" t="s">
        <v>8364</v>
      </c>
    </row>
    <row r="1244" spans="1:20" x14ac:dyDescent="0.2">
      <c r="A1244">
        <v>1242</v>
      </c>
      <c r="B1244" t="s">
        <v>1243</v>
      </c>
      <c r="C1244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v>40797.554166666669</v>
      </c>
      <c r="K1244">
        <v>1314417502</v>
      </c>
      <c r="L1244" s="10">
        <v>40782.165532407409</v>
      </c>
      <c r="M1244" t="b">
        <v>0</v>
      </c>
      <c r="N1244">
        <v>1</v>
      </c>
      <c r="O1244" t="b">
        <v>0</v>
      </c>
      <c r="P1244" t="s">
        <v>8286</v>
      </c>
      <c r="Q1244">
        <v>5.4884742041712408E-3</v>
      </c>
      <c r="R1244">
        <v>5</v>
      </c>
      <c r="S1244" t="s">
        <v>8315</v>
      </c>
      <c r="T1244" t="s">
        <v>8364</v>
      </c>
    </row>
    <row r="1245" spans="1:20" x14ac:dyDescent="0.2">
      <c r="A1245">
        <v>1243</v>
      </c>
      <c r="B1245" t="s">
        <v>1244</v>
      </c>
      <c r="C1245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v>40732.875</v>
      </c>
      <c r="K1245">
        <v>1304888771</v>
      </c>
      <c r="L1245" s="10">
        <v>40671.879293981481</v>
      </c>
      <c r="M1245" t="b">
        <v>0</v>
      </c>
      <c r="N1245">
        <v>38</v>
      </c>
      <c r="O1245" t="b">
        <v>0</v>
      </c>
      <c r="P1245" t="s">
        <v>8286</v>
      </c>
      <c r="Q1245">
        <v>0.14091666666666666</v>
      </c>
      <c r="R1245">
        <v>44.5</v>
      </c>
      <c r="S1245" t="s">
        <v>8315</v>
      </c>
      <c r="T1245" t="s">
        <v>8364</v>
      </c>
    </row>
    <row r="1246" spans="1:20" x14ac:dyDescent="0.2">
      <c r="A1246">
        <v>1244</v>
      </c>
      <c r="B1246" t="s">
        <v>1245</v>
      </c>
      <c r="C1246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v>41386.875</v>
      </c>
      <c r="K1246">
        <v>1363981723</v>
      </c>
      <c r="L1246" s="10">
        <v>41355.825497685182</v>
      </c>
      <c r="M1246" t="b">
        <v>1</v>
      </c>
      <c r="N1246">
        <v>45</v>
      </c>
      <c r="O1246" t="b">
        <v>1</v>
      </c>
      <c r="P1246" t="s">
        <v>8276</v>
      </c>
      <c r="Q1246">
        <v>1.038</v>
      </c>
      <c r="R1246">
        <v>46.133333333333333</v>
      </c>
      <c r="S1246" t="s">
        <v>8315</v>
      </c>
      <c r="T1246" t="s">
        <v>8354</v>
      </c>
    </row>
    <row r="1247" spans="1:20" x14ac:dyDescent="0.2">
      <c r="A1247">
        <v>1245</v>
      </c>
      <c r="B1247" t="s">
        <v>1246</v>
      </c>
      <c r="C1247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v>41804.599930555552</v>
      </c>
      <c r="K1247">
        <v>1400163834</v>
      </c>
      <c r="L1247" s="10">
        <v>41774.599930555552</v>
      </c>
      <c r="M1247" t="b">
        <v>1</v>
      </c>
      <c r="N1247">
        <v>17</v>
      </c>
      <c r="O1247" t="b">
        <v>1</v>
      </c>
      <c r="P1247" t="s">
        <v>8276</v>
      </c>
      <c r="Q1247">
        <v>1.2024999999999999</v>
      </c>
      <c r="R1247">
        <v>141.47058823529412</v>
      </c>
      <c r="S1247" t="s">
        <v>8315</v>
      </c>
      <c r="T1247" t="s">
        <v>8354</v>
      </c>
    </row>
    <row r="1248" spans="1:20" x14ac:dyDescent="0.2">
      <c r="A1248">
        <v>1246</v>
      </c>
      <c r="B1248" t="s">
        <v>1247</v>
      </c>
      <c r="C1248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v>40883.085057870368</v>
      </c>
      <c r="K1248">
        <v>1319245349</v>
      </c>
      <c r="L1248" s="10">
        <v>40838.043391203704</v>
      </c>
      <c r="M1248" t="b">
        <v>1</v>
      </c>
      <c r="N1248">
        <v>31</v>
      </c>
      <c r="O1248" t="b">
        <v>1</v>
      </c>
      <c r="P1248" t="s">
        <v>8276</v>
      </c>
      <c r="Q1248">
        <v>1.17</v>
      </c>
      <c r="R1248">
        <v>75.483870967741936</v>
      </c>
      <c r="S1248" t="s">
        <v>8315</v>
      </c>
      <c r="T1248" t="s">
        <v>8354</v>
      </c>
    </row>
    <row r="1249" spans="1:20" x14ac:dyDescent="0.2">
      <c r="A1249">
        <v>1247</v>
      </c>
      <c r="B1249" t="s">
        <v>1248</v>
      </c>
      <c r="C1249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v>41400.292303240742</v>
      </c>
      <c r="K1249">
        <v>1365231655</v>
      </c>
      <c r="L1249" s="10">
        <v>41370.292303240742</v>
      </c>
      <c r="M1249" t="b">
        <v>1</v>
      </c>
      <c r="N1249">
        <v>50</v>
      </c>
      <c r="O1249" t="b">
        <v>1</v>
      </c>
      <c r="P1249" t="s">
        <v>8276</v>
      </c>
      <c r="Q1249">
        <v>1.2214285714285715</v>
      </c>
      <c r="R1249">
        <v>85.5</v>
      </c>
      <c r="S1249" t="s">
        <v>8315</v>
      </c>
      <c r="T1249" t="s">
        <v>8354</v>
      </c>
    </row>
    <row r="1250" spans="1:20" x14ac:dyDescent="0.2">
      <c r="A1250">
        <v>1248</v>
      </c>
      <c r="B1250" t="s">
        <v>1249</v>
      </c>
      <c r="C1250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v>41803.290972222225</v>
      </c>
      <c r="K1250">
        <v>1399563953</v>
      </c>
      <c r="L1250" s="10">
        <v>41767.656863425924</v>
      </c>
      <c r="M1250" t="b">
        <v>1</v>
      </c>
      <c r="N1250">
        <v>59</v>
      </c>
      <c r="O1250" t="b">
        <v>1</v>
      </c>
      <c r="P1250" t="s">
        <v>8276</v>
      </c>
      <c r="Q1250">
        <v>1.5164</v>
      </c>
      <c r="R1250">
        <v>64.254237288135599</v>
      </c>
      <c r="S1250" t="s">
        <v>8315</v>
      </c>
      <c r="T1250" t="s">
        <v>8354</v>
      </c>
    </row>
    <row r="1251" spans="1:20" x14ac:dyDescent="0.2">
      <c r="A1251">
        <v>1249</v>
      </c>
      <c r="B1251" t="s">
        <v>1250</v>
      </c>
      <c r="C125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v>41097.74086805556</v>
      </c>
      <c r="K1251">
        <v>1339091211</v>
      </c>
      <c r="L1251" s="10">
        <v>41067.74086805556</v>
      </c>
      <c r="M1251" t="b">
        <v>1</v>
      </c>
      <c r="N1251">
        <v>81</v>
      </c>
      <c r="O1251" t="b">
        <v>1</v>
      </c>
      <c r="P1251" t="s">
        <v>8276</v>
      </c>
      <c r="Q1251">
        <v>1.0444</v>
      </c>
      <c r="R1251">
        <v>64.46913580246914</v>
      </c>
      <c r="S1251" t="s">
        <v>8315</v>
      </c>
      <c r="T1251" t="s">
        <v>8354</v>
      </c>
    </row>
    <row r="1252" spans="1:20" x14ac:dyDescent="0.2">
      <c r="A1252">
        <v>1250</v>
      </c>
      <c r="B1252" t="s">
        <v>1251</v>
      </c>
      <c r="C125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v>41888.64271990741</v>
      </c>
      <c r="K1252">
        <v>1406129131</v>
      </c>
      <c r="L1252" s="10">
        <v>41843.64271990741</v>
      </c>
      <c r="M1252" t="b">
        <v>1</v>
      </c>
      <c r="N1252">
        <v>508</v>
      </c>
      <c r="O1252" t="b">
        <v>1</v>
      </c>
      <c r="P1252" t="s">
        <v>8276</v>
      </c>
      <c r="Q1252">
        <v>2.0015333333333332</v>
      </c>
      <c r="R1252">
        <v>118.2007874015748</v>
      </c>
      <c r="S1252" t="s">
        <v>8315</v>
      </c>
      <c r="T1252" t="s">
        <v>8354</v>
      </c>
    </row>
    <row r="1253" spans="1:20" x14ac:dyDescent="0.2">
      <c r="A1253">
        <v>1251</v>
      </c>
      <c r="B1253" t="s">
        <v>1252</v>
      </c>
      <c r="C125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v>40811.814432870371</v>
      </c>
      <c r="K1253">
        <v>1311795167</v>
      </c>
      <c r="L1253" s="10">
        <v>40751.814432870371</v>
      </c>
      <c r="M1253" t="b">
        <v>1</v>
      </c>
      <c r="N1253">
        <v>74</v>
      </c>
      <c r="O1253" t="b">
        <v>1</v>
      </c>
      <c r="P1253" t="s">
        <v>8276</v>
      </c>
      <c r="Q1253">
        <v>1.018</v>
      </c>
      <c r="R1253">
        <v>82.540540540540547</v>
      </c>
      <c r="S1253" t="s">
        <v>8315</v>
      </c>
      <c r="T1253" t="s">
        <v>8354</v>
      </c>
    </row>
    <row r="1254" spans="1:20" x14ac:dyDescent="0.2">
      <c r="A1254">
        <v>1252</v>
      </c>
      <c r="B1254" t="s">
        <v>1253</v>
      </c>
      <c r="C1254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v>41571.988067129627</v>
      </c>
      <c r="K1254">
        <v>1380238969</v>
      </c>
      <c r="L1254" s="10"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>
        <v>1.3765714285714286</v>
      </c>
      <c r="R1254">
        <v>34.170212765957444</v>
      </c>
      <c r="S1254" t="s">
        <v>8315</v>
      </c>
      <c r="T1254" t="s">
        <v>8354</v>
      </c>
    </row>
    <row r="1255" spans="1:20" x14ac:dyDescent="0.2">
      <c r="A1255">
        <v>1253</v>
      </c>
      <c r="B1255" t="s">
        <v>1254</v>
      </c>
      <c r="C1255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v>41885.783645833333</v>
      </c>
      <c r="K1255">
        <v>1407178107</v>
      </c>
      <c r="L1255" s="10"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>
        <v>3038.3319999999999</v>
      </c>
      <c r="R1255">
        <v>42.73322081575246</v>
      </c>
      <c r="S1255" t="s">
        <v>8315</v>
      </c>
      <c r="T1255" t="s">
        <v>8354</v>
      </c>
    </row>
    <row r="1256" spans="1:20" x14ac:dyDescent="0.2">
      <c r="A1256">
        <v>1254</v>
      </c>
      <c r="B1256" t="s">
        <v>1255</v>
      </c>
      <c r="C1256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v>40544.207638888889</v>
      </c>
      <c r="K1256">
        <v>1288968886</v>
      </c>
      <c r="L1256" s="10"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>
        <v>1.9885074626865671</v>
      </c>
      <c r="R1256">
        <v>94.489361702127653</v>
      </c>
      <c r="S1256" t="s">
        <v>8315</v>
      </c>
      <c r="T1256" t="s">
        <v>8354</v>
      </c>
    </row>
    <row r="1257" spans="1:20" x14ac:dyDescent="0.2">
      <c r="A1257">
        <v>1255</v>
      </c>
      <c r="B1257" t="s">
        <v>1256</v>
      </c>
      <c r="C1257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v>41609.887175925927</v>
      </c>
      <c r="K1257">
        <v>1383337052</v>
      </c>
      <c r="L1257" s="10"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>
        <v>2.0236666666666667</v>
      </c>
      <c r="R1257">
        <v>55.697247706422019</v>
      </c>
      <c r="S1257" t="s">
        <v>8315</v>
      </c>
      <c r="T1257" t="s">
        <v>8354</v>
      </c>
    </row>
    <row r="1258" spans="1:20" x14ac:dyDescent="0.2">
      <c r="A1258">
        <v>1256</v>
      </c>
      <c r="B1258" t="s">
        <v>1257</v>
      </c>
      <c r="C1258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v>40951.919340277782</v>
      </c>
      <c r="K1258">
        <v>1326492231</v>
      </c>
      <c r="L1258" s="10"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>
        <v>1.1796376666666666</v>
      </c>
      <c r="R1258">
        <v>98.030831024930734</v>
      </c>
      <c r="S1258" t="s">
        <v>8315</v>
      </c>
      <c r="T1258" t="s">
        <v>8354</v>
      </c>
    </row>
    <row r="1259" spans="1:20" x14ac:dyDescent="0.2">
      <c r="A1259">
        <v>1257</v>
      </c>
      <c r="B1259" t="s">
        <v>1258</v>
      </c>
      <c r="C1259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v>40636.043865740743</v>
      </c>
      <c r="K1259">
        <v>1297562590</v>
      </c>
      <c r="L1259" s="10"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>
        <v>2.9472727272727273</v>
      </c>
      <c r="R1259">
        <v>92.102272727272734</v>
      </c>
      <c r="S1259" t="s">
        <v>8315</v>
      </c>
      <c r="T1259" t="s">
        <v>8354</v>
      </c>
    </row>
    <row r="1260" spans="1:20" x14ac:dyDescent="0.2">
      <c r="A1260">
        <v>1258</v>
      </c>
      <c r="B1260" t="s">
        <v>1259</v>
      </c>
      <c r="C1260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v>41517.611250000002</v>
      </c>
      <c r="K1260">
        <v>1375368012</v>
      </c>
      <c r="L1260" s="10"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>
        <v>2.1314633333333335</v>
      </c>
      <c r="R1260">
        <v>38.175462686567165</v>
      </c>
      <c r="S1260" t="s">
        <v>8315</v>
      </c>
      <c r="T1260" t="s">
        <v>8354</v>
      </c>
    </row>
    <row r="1261" spans="1:20" x14ac:dyDescent="0.2">
      <c r="A1261">
        <v>1259</v>
      </c>
      <c r="B1261" t="s">
        <v>1260</v>
      </c>
      <c r="C126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v>41799.165972222225</v>
      </c>
      <c r="K1261">
        <v>1399504664</v>
      </c>
      <c r="L1261" s="10">
        <v>41766.970648148148</v>
      </c>
      <c r="M1261" t="b">
        <v>1</v>
      </c>
      <c r="N1261">
        <v>96</v>
      </c>
      <c r="O1261" t="b">
        <v>1</v>
      </c>
      <c r="P1261" t="s">
        <v>8276</v>
      </c>
      <c r="Q1261">
        <v>1.0424</v>
      </c>
      <c r="R1261">
        <v>27.145833333333332</v>
      </c>
      <c r="S1261" t="s">
        <v>8315</v>
      </c>
      <c r="T1261" t="s">
        <v>8354</v>
      </c>
    </row>
    <row r="1262" spans="1:20" x14ac:dyDescent="0.2">
      <c r="A1262">
        <v>1260</v>
      </c>
      <c r="B1262" t="s">
        <v>1261</v>
      </c>
      <c r="C126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v>41696.842824074076</v>
      </c>
      <c r="K1262">
        <v>1390853620</v>
      </c>
      <c r="L1262" s="10">
        <v>41666.842824074076</v>
      </c>
      <c r="M1262" t="b">
        <v>1</v>
      </c>
      <c r="N1262">
        <v>74</v>
      </c>
      <c r="O1262" t="b">
        <v>1</v>
      </c>
      <c r="P1262" t="s">
        <v>8276</v>
      </c>
      <c r="Q1262">
        <v>1.1366666666666667</v>
      </c>
      <c r="R1262">
        <v>50.689189189189186</v>
      </c>
      <c r="S1262" t="s">
        <v>8315</v>
      </c>
      <c r="T1262" t="s">
        <v>8354</v>
      </c>
    </row>
    <row r="1263" spans="1:20" x14ac:dyDescent="0.2">
      <c r="A1263">
        <v>1261</v>
      </c>
      <c r="B1263" t="s">
        <v>1262</v>
      </c>
      <c r="C126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v>41668.342905092592</v>
      </c>
      <c r="K1263">
        <v>1388391227</v>
      </c>
      <c r="L1263" s="10">
        <v>41638.342905092592</v>
      </c>
      <c r="M1263" t="b">
        <v>1</v>
      </c>
      <c r="N1263">
        <v>52</v>
      </c>
      <c r="O1263" t="b">
        <v>1</v>
      </c>
      <c r="P1263" t="s">
        <v>8276</v>
      </c>
      <c r="Q1263">
        <v>1.0125</v>
      </c>
      <c r="R1263">
        <v>38.942307692307693</v>
      </c>
      <c r="S1263" t="s">
        <v>8315</v>
      </c>
      <c r="T1263" t="s">
        <v>8354</v>
      </c>
    </row>
    <row r="1264" spans="1:20" x14ac:dyDescent="0.2">
      <c r="A1264">
        <v>1262</v>
      </c>
      <c r="B1264" t="s">
        <v>1263</v>
      </c>
      <c r="C1264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v>41686.762638888889</v>
      </c>
      <c r="K1264">
        <v>1389982692</v>
      </c>
      <c r="L1264" s="10"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>
        <v>1.2541538461538462</v>
      </c>
      <c r="R1264">
        <v>77.638095238095232</v>
      </c>
      <c r="S1264" t="s">
        <v>8315</v>
      </c>
      <c r="T1264" t="s">
        <v>8354</v>
      </c>
    </row>
    <row r="1265" spans="1:20" x14ac:dyDescent="0.2">
      <c r="A1265">
        <v>1263</v>
      </c>
      <c r="B1265" t="s">
        <v>1264</v>
      </c>
      <c r="C1265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v>41727.041666666664</v>
      </c>
      <c r="K1265">
        <v>1393034470</v>
      </c>
      <c r="L1265" s="10">
        <v>41692.084143518521</v>
      </c>
      <c r="M1265" t="b">
        <v>1</v>
      </c>
      <c r="N1265">
        <v>41</v>
      </c>
      <c r="O1265" t="b">
        <v>1</v>
      </c>
      <c r="P1265" t="s">
        <v>8276</v>
      </c>
      <c r="Q1265">
        <v>1.19</v>
      </c>
      <c r="R1265">
        <v>43.536585365853661</v>
      </c>
      <c r="S1265" t="s">
        <v>8315</v>
      </c>
      <c r="T1265" t="s">
        <v>8354</v>
      </c>
    </row>
    <row r="1266" spans="1:20" x14ac:dyDescent="0.2">
      <c r="A1266">
        <v>1264</v>
      </c>
      <c r="B1266" t="s">
        <v>1265</v>
      </c>
      <c r="C1266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v>41576.662997685184</v>
      </c>
      <c r="K1266">
        <v>1380556483</v>
      </c>
      <c r="L1266" s="10">
        <v>41547.662997685184</v>
      </c>
      <c r="M1266" t="b">
        <v>1</v>
      </c>
      <c r="N1266">
        <v>34</v>
      </c>
      <c r="O1266" t="b">
        <v>1</v>
      </c>
      <c r="P1266" t="s">
        <v>8276</v>
      </c>
      <c r="Q1266">
        <v>1.6646153846153846</v>
      </c>
      <c r="R1266">
        <v>31.823529411764707</v>
      </c>
      <c r="S1266" t="s">
        <v>8315</v>
      </c>
      <c r="T1266" t="s">
        <v>8354</v>
      </c>
    </row>
    <row r="1267" spans="1:20" x14ac:dyDescent="0.2">
      <c r="A1267">
        <v>1265</v>
      </c>
      <c r="B1267" t="s">
        <v>1266</v>
      </c>
      <c r="C1267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v>40512.655266203699</v>
      </c>
      <c r="K1267">
        <v>1287071015</v>
      </c>
      <c r="L1267" s="10">
        <v>40465.655266203699</v>
      </c>
      <c r="M1267" t="b">
        <v>1</v>
      </c>
      <c r="N1267">
        <v>66</v>
      </c>
      <c r="O1267" t="b">
        <v>1</v>
      </c>
      <c r="P1267" t="s">
        <v>8276</v>
      </c>
      <c r="Q1267">
        <v>1.1914771428571429</v>
      </c>
      <c r="R1267">
        <v>63.184393939393942</v>
      </c>
      <c r="S1267" t="s">
        <v>8315</v>
      </c>
      <c r="T1267" t="s">
        <v>8354</v>
      </c>
    </row>
    <row r="1268" spans="1:20" x14ac:dyDescent="0.2">
      <c r="A1268">
        <v>1266</v>
      </c>
      <c r="B1268" t="s">
        <v>1267</v>
      </c>
      <c r="C1268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v>41650.87667824074</v>
      </c>
      <c r="K1268">
        <v>1386882145</v>
      </c>
      <c r="L1268" s="10">
        <v>41620.87667824074</v>
      </c>
      <c r="M1268" t="b">
        <v>1</v>
      </c>
      <c r="N1268">
        <v>50</v>
      </c>
      <c r="O1268" t="b">
        <v>1</v>
      </c>
      <c r="P1268" t="s">
        <v>8276</v>
      </c>
      <c r="Q1268">
        <v>1.0047368421052632</v>
      </c>
      <c r="R1268">
        <v>190.9</v>
      </c>
      <c r="S1268" t="s">
        <v>8315</v>
      </c>
      <c r="T1268" t="s">
        <v>8354</v>
      </c>
    </row>
    <row r="1269" spans="1:20" x14ac:dyDescent="0.2">
      <c r="A1269">
        <v>1267</v>
      </c>
      <c r="B1269" t="s">
        <v>1268</v>
      </c>
      <c r="C1269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v>41479.585162037038</v>
      </c>
      <c r="K1269">
        <v>1372082558</v>
      </c>
      <c r="L1269" s="10"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>
        <v>1.018</v>
      </c>
      <c r="R1269">
        <v>140.85534591194968</v>
      </c>
      <c r="S1269" t="s">
        <v>8315</v>
      </c>
      <c r="T1269" t="s">
        <v>8354</v>
      </c>
    </row>
    <row r="1270" spans="1:20" x14ac:dyDescent="0.2">
      <c r="A1270">
        <v>1268</v>
      </c>
      <c r="B1270" t="s">
        <v>1269</v>
      </c>
      <c r="C1270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v>41537.845451388886</v>
      </c>
      <c r="K1270">
        <v>1377116247</v>
      </c>
      <c r="L1270" s="10"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>
        <v>1.1666666666666667</v>
      </c>
      <c r="R1270">
        <v>76.92307692307692</v>
      </c>
      <c r="S1270" t="s">
        <v>8315</v>
      </c>
      <c r="T1270" t="s">
        <v>8354</v>
      </c>
    </row>
    <row r="1271" spans="1:20" x14ac:dyDescent="0.2">
      <c r="A1271">
        <v>1269</v>
      </c>
      <c r="B1271" t="s">
        <v>1270</v>
      </c>
      <c r="C127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v>42476</v>
      </c>
      <c r="K1271">
        <v>1458157512</v>
      </c>
      <c r="L1271" s="10"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>
        <v>1.0864893617021276</v>
      </c>
      <c r="R1271">
        <v>99.15533980582525</v>
      </c>
      <c r="S1271" t="s">
        <v>8315</v>
      </c>
      <c r="T1271" t="s">
        <v>8354</v>
      </c>
    </row>
    <row r="1272" spans="1:20" x14ac:dyDescent="0.2">
      <c r="A1272">
        <v>1270</v>
      </c>
      <c r="B1272" t="s">
        <v>1271</v>
      </c>
      <c r="C127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v>40993.815300925926</v>
      </c>
      <c r="K1272">
        <v>1327523642</v>
      </c>
      <c r="L1272" s="10"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>
        <v>1.1472</v>
      </c>
      <c r="R1272">
        <v>67.881656804733723</v>
      </c>
      <c r="S1272" t="s">
        <v>8315</v>
      </c>
      <c r="T1272" t="s">
        <v>8354</v>
      </c>
    </row>
    <row r="1273" spans="1:20" x14ac:dyDescent="0.2">
      <c r="A1273">
        <v>1271</v>
      </c>
      <c r="B1273" t="s">
        <v>1272</v>
      </c>
      <c r="C127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v>41591.725219907406</v>
      </c>
      <c r="K1273">
        <v>1381767859</v>
      </c>
      <c r="L1273" s="10">
        <v>41561.683553240742</v>
      </c>
      <c r="M1273" t="b">
        <v>1</v>
      </c>
      <c r="N1273">
        <v>31</v>
      </c>
      <c r="O1273" t="b">
        <v>1</v>
      </c>
      <c r="P1273" t="s">
        <v>8276</v>
      </c>
      <c r="Q1273">
        <v>1.018</v>
      </c>
      <c r="R1273">
        <v>246.29032258064515</v>
      </c>
      <c r="S1273" t="s">
        <v>8315</v>
      </c>
      <c r="T1273" t="s">
        <v>8354</v>
      </c>
    </row>
    <row r="1274" spans="1:20" x14ac:dyDescent="0.2">
      <c r="A1274">
        <v>1272</v>
      </c>
      <c r="B1274" t="s">
        <v>1273</v>
      </c>
      <c r="C1274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v>40344.166666666664</v>
      </c>
      <c r="K1274">
        <v>1270576379</v>
      </c>
      <c r="L1274" s="10">
        <v>40274.745127314818</v>
      </c>
      <c r="M1274" t="b">
        <v>1</v>
      </c>
      <c r="N1274">
        <v>28</v>
      </c>
      <c r="O1274" t="b">
        <v>1</v>
      </c>
      <c r="P1274" t="s">
        <v>8276</v>
      </c>
      <c r="Q1274">
        <v>1.06</v>
      </c>
      <c r="R1274">
        <v>189.28571428571428</v>
      </c>
      <c r="S1274" t="s">
        <v>8315</v>
      </c>
      <c r="T1274" t="s">
        <v>8354</v>
      </c>
    </row>
    <row r="1275" spans="1:20" x14ac:dyDescent="0.2">
      <c r="A1275">
        <v>1273</v>
      </c>
      <c r="B1275" t="s">
        <v>1274</v>
      </c>
      <c r="C1275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v>41882.730219907404</v>
      </c>
      <c r="K1275">
        <v>1406914291</v>
      </c>
      <c r="L1275" s="10">
        <v>41852.730219907404</v>
      </c>
      <c r="M1275" t="b">
        <v>1</v>
      </c>
      <c r="N1275">
        <v>54</v>
      </c>
      <c r="O1275" t="b">
        <v>1</v>
      </c>
      <c r="P1275" t="s">
        <v>8276</v>
      </c>
      <c r="Q1275">
        <v>1.0349999999999999</v>
      </c>
      <c r="R1275">
        <v>76.666666666666671</v>
      </c>
      <c r="S1275" t="s">
        <v>8315</v>
      </c>
      <c r="T1275" t="s">
        <v>8354</v>
      </c>
    </row>
    <row r="1276" spans="1:20" x14ac:dyDescent="0.2">
      <c r="A1276">
        <v>1274</v>
      </c>
      <c r="B1276" t="s">
        <v>1275</v>
      </c>
      <c r="C1276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v>41151.690104166664</v>
      </c>
      <c r="K1276">
        <v>1343320425</v>
      </c>
      <c r="L1276" s="10"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>
        <v>1.5497535999999998</v>
      </c>
      <c r="R1276">
        <v>82.963254817987149</v>
      </c>
      <c r="S1276" t="s">
        <v>8315</v>
      </c>
      <c r="T1276" t="s">
        <v>8354</v>
      </c>
    </row>
    <row r="1277" spans="1:20" x14ac:dyDescent="0.2">
      <c r="A1277">
        <v>1275</v>
      </c>
      <c r="B1277" t="s">
        <v>1276</v>
      </c>
      <c r="C1277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v>41493.867905092593</v>
      </c>
      <c r="K1277">
        <v>1372884587</v>
      </c>
      <c r="L1277" s="10"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>
        <v>1.6214066666666667</v>
      </c>
      <c r="R1277">
        <v>62.522107969151669</v>
      </c>
      <c r="S1277" t="s">
        <v>8315</v>
      </c>
      <c r="T1277" t="s">
        <v>8354</v>
      </c>
    </row>
    <row r="1278" spans="1:20" x14ac:dyDescent="0.2">
      <c r="A1278">
        <v>1276</v>
      </c>
      <c r="B1278" t="s">
        <v>1277</v>
      </c>
      <c r="C1278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v>40057.166666666664</v>
      </c>
      <c r="K1278">
        <v>1247504047</v>
      </c>
      <c r="L1278" s="10">
        <v>40007.704247685186</v>
      </c>
      <c r="M1278" t="b">
        <v>1</v>
      </c>
      <c r="N1278">
        <v>68</v>
      </c>
      <c r="O1278" t="b">
        <v>1</v>
      </c>
      <c r="P1278" t="s">
        <v>8276</v>
      </c>
      <c r="Q1278">
        <v>1.0442100000000001</v>
      </c>
      <c r="R1278">
        <v>46.06808823529412</v>
      </c>
      <c r="S1278" t="s">
        <v>8315</v>
      </c>
      <c r="T1278" t="s">
        <v>8354</v>
      </c>
    </row>
    <row r="1279" spans="1:20" x14ac:dyDescent="0.2">
      <c r="A1279">
        <v>1277</v>
      </c>
      <c r="B1279" t="s">
        <v>1278</v>
      </c>
      <c r="C1279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v>41156.561886574076</v>
      </c>
      <c r="K1279">
        <v>1343741347</v>
      </c>
      <c r="L1279" s="10"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>
        <v>1.0612433333333333</v>
      </c>
      <c r="R1279">
        <v>38.543946731234868</v>
      </c>
      <c r="S1279" t="s">
        <v>8315</v>
      </c>
      <c r="T1279" t="s">
        <v>8354</v>
      </c>
    </row>
    <row r="1280" spans="1:20" x14ac:dyDescent="0.2">
      <c r="A1280">
        <v>1278</v>
      </c>
      <c r="B1280" t="s">
        <v>1279</v>
      </c>
      <c r="C1280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v>41815.083333333336</v>
      </c>
      <c r="K1280">
        <v>1401196766</v>
      </c>
      <c r="L1280" s="10"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>
        <v>1.5493846153846154</v>
      </c>
      <c r="R1280">
        <v>53.005263157894738</v>
      </c>
      <c r="S1280" t="s">
        <v>8315</v>
      </c>
      <c r="T1280" t="s">
        <v>8354</v>
      </c>
    </row>
    <row r="1281" spans="1:20" x14ac:dyDescent="0.2">
      <c r="A1281">
        <v>1279</v>
      </c>
      <c r="B1281" t="s">
        <v>1280</v>
      </c>
      <c r="C128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v>41722.057523148149</v>
      </c>
      <c r="K1281">
        <v>1392171770</v>
      </c>
      <c r="L1281" s="10"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>
        <v>1.1077157238734421</v>
      </c>
      <c r="R1281">
        <v>73.355396825396824</v>
      </c>
      <c r="S1281" t="s">
        <v>8315</v>
      </c>
      <c r="T1281" t="s">
        <v>8354</v>
      </c>
    </row>
    <row r="1282" spans="1:20" x14ac:dyDescent="0.2">
      <c r="A1282">
        <v>1280</v>
      </c>
      <c r="B1282" t="s">
        <v>1281</v>
      </c>
      <c r="C128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v>40603.757569444446</v>
      </c>
      <c r="K1282">
        <v>1291227054</v>
      </c>
      <c r="L1282" s="10"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>
        <v>1.1091186666666666</v>
      </c>
      <c r="R1282">
        <v>127.97523076923076</v>
      </c>
      <c r="S1282" t="s">
        <v>8315</v>
      </c>
      <c r="T1282" t="s">
        <v>8354</v>
      </c>
    </row>
    <row r="1283" spans="1:20" x14ac:dyDescent="0.2">
      <c r="A1283">
        <v>1281</v>
      </c>
      <c r="B1283" t="s">
        <v>1282</v>
      </c>
      <c r="C128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v>41483.743472222224</v>
      </c>
      <c r="K1283">
        <v>1373305836</v>
      </c>
      <c r="L1283" s="10">
        <v>41463.743472222224</v>
      </c>
      <c r="M1283" t="b">
        <v>1</v>
      </c>
      <c r="N1283">
        <v>74</v>
      </c>
      <c r="O1283" t="b">
        <v>1</v>
      </c>
      <c r="P1283" t="s">
        <v>8276</v>
      </c>
      <c r="Q1283">
        <v>1.1071428571428572</v>
      </c>
      <c r="R1283">
        <v>104.72972972972973</v>
      </c>
      <c r="S1283" t="s">
        <v>8315</v>
      </c>
      <c r="T1283" t="s">
        <v>8354</v>
      </c>
    </row>
    <row r="1284" spans="1:20" x14ac:dyDescent="0.2">
      <c r="A1284">
        <v>1282</v>
      </c>
      <c r="B1284" t="s">
        <v>1283</v>
      </c>
      <c r="C1284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v>41617.207638888889</v>
      </c>
      <c r="K1284">
        <v>1383909855</v>
      </c>
      <c r="L1284" s="10"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>
        <v>1.2361333333333333</v>
      </c>
      <c r="R1284">
        <v>67.671532846715323</v>
      </c>
      <c r="S1284" t="s">
        <v>8315</v>
      </c>
      <c r="T1284" t="s">
        <v>8354</v>
      </c>
    </row>
    <row r="1285" spans="1:20" x14ac:dyDescent="0.2">
      <c r="A1285">
        <v>1283</v>
      </c>
      <c r="B1285" t="s">
        <v>1284</v>
      </c>
      <c r="C1285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v>41344.166666666664</v>
      </c>
      <c r="K1285">
        <v>1360948389</v>
      </c>
      <c r="L1285" s="10">
        <v>41320.717465277776</v>
      </c>
      <c r="M1285" t="b">
        <v>1</v>
      </c>
      <c r="N1285">
        <v>22</v>
      </c>
      <c r="O1285" t="b">
        <v>1</v>
      </c>
      <c r="P1285" t="s">
        <v>8276</v>
      </c>
      <c r="Q1285">
        <v>2.1105</v>
      </c>
      <c r="R1285">
        <v>95.931818181818187</v>
      </c>
      <c r="S1285" t="s">
        <v>8315</v>
      </c>
      <c r="T1285" t="s">
        <v>8354</v>
      </c>
    </row>
    <row r="1286" spans="1:20" x14ac:dyDescent="0.2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v>42735.707638888889</v>
      </c>
      <c r="K1286">
        <v>1481175482</v>
      </c>
      <c r="L1286" s="10">
        <v>42712.23474537037</v>
      </c>
      <c r="M1286" t="b">
        <v>0</v>
      </c>
      <c r="N1286">
        <v>31</v>
      </c>
      <c r="O1286" t="b">
        <v>1</v>
      </c>
      <c r="P1286" t="s">
        <v>8271</v>
      </c>
      <c r="Q1286">
        <v>1.01</v>
      </c>
      <c r="R1286">
        <v>65.161290322580641</v>
      </c>
      <c r="S1286" t="s">
        <v>8319</v>
      </c>
      <c r="T1286" t="s">
        <v>8350</v>
      </c>
    </row>
    <row r="1287" spans="1:20" x14ac:dyDescent="0.2">
      <c r="A1287">
        <v>1285</v>
      </c>
      <c r="B1287" t="s">
        <v>1286</v>
      </c>
      <c r="C1287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v>42175.583043981482</v>
      </c>
      <c r="K1287">
        <v>1433512775</v>
      </c>
      <c r="L1287" s="10">
        <v>42160.583043981482</v>
      </c>
      <c r="M1287" t="b">
        <v>0</v>
      </c>
      <c r="N1287">
        <v>63</v>
      </c>
      <c r="O1287" t="b">
        <v>1</v>
      </c>
      <c r="P1287" t="s">
        <v>8271</v>
      </c>
      <c r="Q1287">
        <v>1.0165</v>
      </c>
      <c r="R1287">
        <v>32.269841269841272</v>
      </c>
      <c r="S1287" t="s">
        <v>8319</v>
      </c>
      <c r="T1287" t="s">
        <v>8350</v>
      </c>
    </row>
    <row r="1288" spans="1:20" x14ac:dyDescent="0.2">
      <c r="A1288">
        <v>1286</v>
      </c>
      <c r="B1288" t="s">
        <v>1287</v>
      </c>
      <c r="C1288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v>42052.583333333328</v>
      </c>
      <c r="K1288">
        <v>1423041227</v>
      </c>
      <c r="L1288" s="10">
        <v>42039.384571759263</v>
      </c>
      <c r="M1288" t="b">
        <v>0</v>
      </c>
      <c r="N1288">
        <v>20</v>
      </c>
      <c r="O1288" t="b">
        <v>1</v>
      </c>
      <c r="P1288" t="s">
        <v>8271</v>
      </c>
      <c r="Q1288">
        <v>1.0833333333333333</v>
      </c>
      <c r="R1288">
        <v>81.25</v>
      </c>
      <c r="S1288" t="s">
        <v>8319</v>
      </c>
      <c r="T1288" t="s">
        <v>8350</v>
      </c>
    </row>
    <row r="1289" spans="1:20" x14ac:dyDescent="0.2">
      <c r="A1289">
        <v>1287</v>
      </c>
      <c r="B1289" t="s">
        <v>1288</v>
      </c>
      <c r="C1289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v>42167.621018518519</v>
      </c>
      <c r="K1289">
        <v>1428936856</v>
      </c>
      <c r="L1289" s="10">
        <v>42107.621018518519</v>
      </c>
      <c r="M1289" t="b">
        <v>0</v>
      </c>
      <c r="N1289">
        <v>25</v>
      </c>
      <c r="O1289" t="b">
        <v>1</v>
      </c>
      <c r="P1289" t="s">
        <v>8271</v>
      </c>
      <c r="Q1289">
        <v>2.42</v>
      </c>
      <c r="R1289">
        <v>24.2</v>
      </c>
      <c r="S1289" t="s">
        <v>8319</v>
      </c>
      <c r="T1289" t="s">
        <v>8350</v>
      </c>
    </row>
    <row r="1290" spans="1:20" x14ac:dyDescent="0.2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v>42592.166666666672</v>
      </c>
      <c r="K1290">
        <v>1468122163</v>
      </c>
      <c r="L1290" s="10">
        <v>42561.154664351852</v>
      </c>
      <c r="M1290" t="b">
        <v>0</v>
      </c>
      <c r="N1290">
        <v>61</v>
      </c>
      <c r="O1290" t="b">
        <v>1</v>
      </c>
      <c r="P1290" t="s">
        <v>8271</v>
      </c>
      <c r="Q1290">
        <v>1.0044999999999999</v>
      </c>
      <c r="R1290">
        <v>65.868852459016395</v>
      </c>
      <c r="S1290" t="s">
        <v>8319</v>
      </c>
      <c r="T1290" t="s">
        <v>8350</v>
      </c>
    </row>
    <row r="1291" spans="1:20" x14ac:dyDescent="0.2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v>42739.134780092587</v>
      </c>
      <c r="K1291">
        <v>1480907645</v>
      </c>
      <c r="L1291" s="10">
        <v>42709.134780092587</v>
      </c>
      <c r="M1291" t="b">
        <v>0</v>
      </c>
      <c r="N1291">
        <v>52</v>
      </c>
      <c r="O1291" t="b">
        <v>1</v>
      </c>
      <c r="P1291" t="s">
        <v>8271</v>
      </c>
      <c r="Q1291">
        <v>1.2506666666666666</v>
      </c>
      <c r="R1291">
        <v>36.07692307692308</v>
      </c>
      <c r="S1291" t="s">
        <v>8319</v>
      </c>
      <c r="T1291" t="s">
        <v>8350</v>
      </c>
    </row>
    <row r="1292" spans="1:20" x14ac:dyDescent="0.2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v>42117.290972222225</v>
      </c>
      <c r="K1292">
        <v>1427121931</v>
      </c>
      <c r="L1292" s="10">
        <v>42086.614942129629</v>
      </c>
      <c r="M1292" t="b">
        <v>0</v>
      </c>
      <c r="N1292">
        <v>86</v>
      </c>
      <c r="O1292" t="b">
        <v>1</v>
      </c>
      <c r="P1292" t="s">
        <v>8271</v>
      </c>
      <c r="Q1292">
        <v>1.0857142857142856</v>
      </c>
      <c r="R1292">
        <v>44.186046511627907</v>
      </c>
      <c r="S1292" t="s">
        <v>8319</v>
      </c>
      <c r="T1292" t="s">
        <v>8350</v>
      </c>
    </row>
    <row r="1293" spans="1:20" x14ac:dyDescent="0.2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v>42101.291666666672</v>
      </c>
      <c r="K1293">
        <v>1425224391</v>
      </c>
      <c r="L1293" s="10">
        <v>42064.652673611112</v>
      </c>
      <c r="M1293" t="b">
        <v>0</v>
      </c>
      <c r="N1293">
        <v>42</v>
      </c>
      <c r="O1293" t="b">
        <v>1</v>
      </c>
      <c r="P1293" t="s">
        <v>8271</v>
      </c>
      <c r="Q1293">
        <v>1.4570000000000001</v>
      </c>
      <c r="R1293">
        <v>104.07142857142857</v>
      </c>
      <c r="S1293" t="s">
        <v>8319</v>
      </c>
      <c r="T1293" t="s">
        <v>8350</v>
      </c>
    </row>
    <row r="1294" spans="1:20" x14ac:dyDescent="0.2">
      <c r="A1294">
        <v>1292</v>
      </c>
      <c r="B1294" t="s">
        <v>1293</v>
      </c>
      <c r="C1294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v>42283.957638888889</v>
      </c>
      <c r="K1294">
        <v>1441822828</v>
      </c>
      <c r="L1294" s="10">
        <v>42256.764212962968</v>
      </c>
      <c r="M1294" t="b">
        <v>0</v>
      </c>
      <c r="N1294">
        <v>52</v>
      </c>
      <c r="O1294" t="b">
        <v>1</v>
      </c>
      <c r="P1294" t="s">
        <v>8271</v>
      </c>
      <c r="Q1294">
        <v>1.1000000000000001</v>
      </c>
      <c r="R1294">
        <v>35.96153846153846</v>
      </c>
      <c r="S1294" t="s">
        <v>8319</v>
      </c>
      <c r="T1294" t="s">
        <v>8350</v>
      </c>
    </row>
    <row r="1295" spans="1:20" x14ac:dyDescent="0.2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v>42322.742719907401</v>
      </c>
      <c r="K1295">
        <v>1444927771</v>
      </c>
      <c r="L1295" s="10"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>
        <v>1.0223333333333333</v>
      </c>
      <c r="R1295">
        <v>127.79166666666667</v>
      </c>
      <c r="S1295" t="s">
        <v>8319</v>
      </c>
      <c r="T1295" t="s">
        <v>8350</v>
      </c>
    </row>
    <row r="1296" spans="1:20" x14ac:dyDescent="0.2">
      <c r="A1296">
        <v>1294</v>
      </c>
      <c r="B1296" t="s">
        <v>1295</v>
      </c>
      <c r="C1296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v>42296.458333333328</v>
      </c>
      <c r="K1296">
        <v>1443696797</v>
      </c>
      <c r="L1296" s="10">
        <v>42278.453668981485</v>
      </c>
      <c r="M1296" t="b">
        <v>0</v>
      </c>
      <c r="N1296">
        <v>22</v>
      </c>
      <c r="O1296" t="b">
        <v>1</v>
      </c>
      <c r="P1296" t="s">
        <v>8271</v>
      </c>
      <c r="Q1296">
        <v>1.22</v>
      </c>
      <c r="R1296">
        <v>27.727272727272727</v>
      </c>
      <c r="S1296" t="s">
        <v>8319</v>
      </c>
      <c r="T1296" t="s">
        <v>8350</v>
      </c>
    </row>
    <row r="1297" spans="1:20" x14ac:dyDescent="0.2">
      <c r="A1297">
        <v>1295</v>
      </c>
      <c r="B1297" t="s">
        <v>1296</v>
      </c>
      <c r="C1297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v>42214.708333333328</v>
      </c>
      <c r="K1297">
        <v>1435585497</v>
      </c>
      <c r="L1297" s="10">
        <v>42184.572881944448</v>
      </c>
      <c r="M1297" t="b">
        <v>0</v>
      </c>
      <c r="N1297">
        <v>64</v>
      </c>
      <c r="O1297" t="b">
        <v>1</v>
      </c>
      <c r="P1297" t="s">
        <v>8271</v>
      </c>
      <c r="Q1297">
        <v>1.0196000000000001</v>
      </c>
      <c r="R1297">
        <v>39.828125</v>
      </c>
      <c r="S1297" t="s">
        <v>8319</v>
      </c>
      <c r="T1297" t="s">
        <v>8350</v>
      </c>
    </row>
    <row r="1298" spans="1:20" x14ac:dyDescent="0.2">
      <c r="A1298">
        <v>1296</v>
      </c>
      <c r="B1298" t="s">
        <v>1297</v>
      </c>
      <c r="C1298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v>42443.008946759262</v>
      </c>
      <c r="K1298">
        <v>1456189973</v>
      </c>
      <c r="L1298" s="10">
        <v>42423.050613425927</v>
      </c>
      <c r="M1298" t="b">
        <v>0</v>
      </c>
      <c r="N1298">
        <v>23</v>
      </c>
      <c r="O1298" t="b">
        <v>1</v>
      </c>
      <c r="P1298" t="s">
        <v>8271</v>
      </c>
      <c r="Q1298">
        <v>1.411764705882353</v>
      </c>
      <c r="R1298">
        <v>52.173913043478258</v>
      </c>
      <c r="S1298" t="s">
        <v>8319</v>
      </c>
      <c r="T1298" t="s">
        <v>8350</v>
      </c>
    </row>
    <row r="1299" spans="1:20" x14ac:dyDescent="0.2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v>42491.747199074074</v>
      </c>
      <c r="K1299">
        <v>1459533358</v>
      </c>
      <c r="L1299" s="10"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>
        <v>1.0952500000000001</v>
      </c>
      <c r="R1299">
        <v>92.037815126050418</v>
      </c>
      <c r="S1299" t="s">
        <v>8319</v>
      </c>
      <c r="T1299" t="s">
        <v>8350</v>
      </c>
    </row>
    <row r="1300" spans="1:20" x14ac:dyDescent="0.2">
      <c r="A1300">
        <v>1298</v>
      </c>
      <c r="B1300" t="s">
        <v>1299</v>
      </c>
      <c r="C1300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v>42488.680925925932</v>
      </c>
      <c r="K1300">
        <v>1459268432</v>
      </c>
      <c r="L1300" s="10">
        <v>42458.680925925932</v>
      </c>
      <c r="M1300" t="b">
        <v>0</v>
      </c>
      <c r="N1300">
        <v>33</v>
      </c>
      <c r="O1300" t="b">
        <v>1</v>
      </c>
      <c r="P1300" t="s">
        <v>8271</v>
      </c>
      <c r="Q1300">
        <v>1.0465</v>
      </c>
      <c r="R1300">
        <v>63.424242424242422</v>
      </c>
      <c r="S1300" t="s">
        <v>8319</v>
      </c>
      <c r="T1300" t="s">
        <v>8350</v>
      </c>
    </row>
    <row r="1301" spans="1:20" x14ac:dyDescent="0.2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v>42199.814340277779</v>
      </c>
      <c r="K1301">
        <v>1434310359</v>
      </c>
      <c r="L1301" s="10">
        <v>42169.814340277779</v>
      </c>
      <c r="M1301" t="b">
        <v>0</v>
      </c>
      <c r="N1301">
        <v>32</v>
      </c>
      <c r="O1301" t="b">
        <v>1</v>
      </c>
      <c r="P1301" t="s">
        <v>8271</v>
      </c>
      <c r="Q1301">
        <v>1.24</v>
      </c>
      <c r="R1301">
        <v>135.625</v>
      </c>
      <c r="S1301" t="s">
        <v>8319</v>
      </c>
      <c r="T1301" t="s">
        <v>8350</v>
      </c>
    </row>
    <row r="1302" spans="1:20" x14ac:dyDescent="0.2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v>42522.789583333331</v>
      </c>
      <c r="K1302">
        <v>1461427938</v>
      </c>
      <c r="L1302" s="10">
        <v>42483.675208333334</v>
      </c>
      <c r="M1302" t="b">
        <v>0</v>
      </c>
      <c r="N1302">
        <v>24</v>
      </c>
      <c r="O1302" t="b">
        <v>1</v>
      </c>
      <c r="P1302" t="s">
        <v>8271</v>
      </c>
      <c r="Q1302">
        <v>1.35</v>
      </c>
      <c r="R1302">
        <v>168.75</v>
      </c>
      <c r="S1302" t="s">
        <v>8319</v>
      </c>
      <c r="T1302" t="s">
        <v>8350</v>
      </c>
    </row>
    <row r="1303" spans="1:20" x14ac:dyDescent="0.2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v>42206.125</v>
      </c>
      <c r="K1303">
        <v>1436551178</v>
      </c>
      <c r="L1303" s="10">
        <v>42195.749745370369</v>
      </c>
      <c r="M1303" t="b">
        <v>0</v>
      </c>
      <c r="N1303">
        <v>29</v>
      </c>
      <c r="O1303" t="b">
        <v>1</v>
      </c>
      <c r="P1303" t="s">
        <v>8271</v>
      </c>
      <c r="Q1303">
        <v>1.0275000000000001</v>
      </c>
      <c r="R1303">
        <v>70.862068965517238</v>
      </c>
      <c r="S1303" t="s">
        <v>8319</v>
      </c>
      <c r="T1303" t="s">
        <v>8350</v>
      </c>
    </row>
    <row r="1304" spans="1:20" x14ac:dyDescent="0.2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v>42705.099664351852</v>
      </c>
      <c r="K1304">
        <v>1477963411</v>
      </c>
      <c r="L1304" s="10">
        <v>42675.057997685188</v>
      </c>
      <c r="M1304" t="b">
        <v>0</v>
      </c>
      <c r="N1304">
        <v>50</v>
      </c>
      <c r="O1304" t="b">
        <v>1</v>
      </c>
      <c r="P1304" t="s">
        <v>8271</v>
      </c>
      <c r="Q1304">
        <v>1</v>
      </c>
      <c r="R1304">
        <v>50</v>
      </c>
      <c r="S1304" t="s">
        <v>8319</v>
      </c>
      <c r="T1304" t="s">
        <v>8350</v>
      </c>
    </row>
    <row r="1305" spans="1:20" x14ac:dyDescent="0.2">
      <c r="A1305">
        <v>1303</v>
      </c>
      <c r="B1305" t="s">
        <v>1304</v>
      </c>
      <c r="C1305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v>42582.458333333328</v>
      </c>
      <c r="K1305">
        <v>1468578920</v>
      </c>
      <c r="L1305" s="10"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>
        <v>1.3026085714285716</v>
      </c>
      <c r="R1305">
        <v>42.214166666666671</v>
      </c>
      <c r="S1305" t="s">
        <v>8319</v>
      </c>
      <c r="T1305" t="s">
        <v>8350</v>
      </c>
    </row>
    <row r="1306" spans="1:20" x14ac:dyDescent="0.2">
      <c r="A1306">
        <v>1304</v>
      </c>
      <c r="B1306" t="s">
        <v>1305</v>
      </c>
      <c r="C1306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v>42807.152835648143</v>
      </c>
      <c r="K1306">
        <v>1484196005</v>
      </c>
      <c r="L1306" s="10"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>
        <v>0.39627499999999999</v>
      </c>
      <c r="R1306">
        <v>152.41346153846155</v>
      </c>
      <c r="S1306" t="s">
        <v>8318</v>
      </c>
      <c r="T1306" t="s">
        <v>8362</v>
      </c>
    </row>
    <row r="1307" spans="1:20" x14ac:dyDescent="0.2">
      <c r="A1307">
        <v>1305</v>
      </c>
      <c r="B1307" t="s">
        <v>1306</v>
      </c>
      <c r="C1307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v>42572.729166666672</v>
      </c>
      <c r="K1307">
        <v>1466611108</v>
      </c>
      <c r="L1307" s="10">
        <v>42543.665601851855</v>
      </c>
      <c r="M1307" t="b">
        <v>0</v>
      </c>
      <c r="N1307">
        <v>86</v>
      </c>
      <c r="O1307" t="b">
        <v>0</v>
      </c>
      <c r="P1307" t="s">
        <v>8273</v>
      </c>
      <c r="Q1307">
        <v>0.25976666666666665</v>
      </c>
      <c r="R1307">
        <v>90.616279069767444</v>
      </c>
      <c r="S1307" t="s">
        <v>8318</v>
      </c>
      <c r="T1307" t="s">
        <v>8362</v>
      </c>
    </row>
    <row r="1308" spans="1:20" x14ac:dyDescent="0.2">
      <c r="A1308">
        <v>1306</v>
      </c>
      <c r="B1308" t="s">
        <v>1307</v>
      </c>
      <c r="C1308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v>41977.457569444443</v>
      </c>
      <c r="K1308">
        <v>1415098734</v>
      </c>
      <c r="L1308" s="10"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>
        <v>0.65246363636363636</v>
      </c>
      <c r="R1308">
        <v>201.60393258426967</v>
      </c>
      <c r="S1308" t="s">
        <v>8318</v>
      </c>
      <c r="T1308" t="s">
        <v>8362</v>
      </c>
    </row>
    <row r="1309" spans="1:20" x14ac:dyDescent="0.2">
      <c r="A1309">
        <v>1307</v>
      </c>
      <c r="B1309" t="s">
        <v>1308</v>
      </c>
      <c r="C1309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v>42417.503229166665</v>
      </c>
      <c r="K1309">
        <v>1453118679</v>
      </c>
      <c r="L1309" s="10">
        <v>42387.503229166665</v>
      </c>
      <c r="M1309" t="b">
        <v>0</v>
      </c>
      <c r="N1309">
        <v>45</v>
      </c>
      <c r="O1309" t="b">
        <v>0</v>
      </c>
      <c r="P1309" t="s">
        <v>8273</v>
      </c>
      <c r="Q1309">
        <v>0.11514000000000001</v>
      </c>
      <c r="R1309">
        <v>127.93333333333334</v>
      </c>
      <c r="S1309" t="s">
        <v>8318</v>
      </c>
      <c r="T1309" t="s">
        <v>8362</v>
      </c>
    </row>
    <row r="1310" spans="1:20" x14ac:dyDescent="0.2">
      <c r="A1310">
        <v>1308</v>
      </c>
      <c r="B1310" t="s">
        <v>1309</v>
      </c>
      <c r="C1310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v>42651.613564814819</v>
      </c>
      <c r="K1310">
        <v>1472481812</v>
      </c>
      <c r="L1310" s="10">
        <v>42611.613564814819</v>
      </c>
      <c r="M1310" t="b">
        <v>0</v>
      </c>
      <c r="N1310">
        <v>38</v>
      </c>
      <c r="O1310" t="b">
        <v>0</v>
      </c>
      <c r="P1310" t="s">
        <v>8273</v>
      </c>
      <c r="Q1310">
        <v>0.11360000000000001</v>
      </c>
      <c r="R1310">
        <v>29.894736842105264</v>
      </c>
      <c r="S1310" t="s">
        <v>8318</v>
      </c>
      <c r="T1310" t="s">
        <v>8362</v>
      </c>
    </row>
    <row r="1311" spans="1:20" x14ac:dyDescent="0.2">
      <c r="A1311">
        <v>1309</v>
      </c>
      <c r="B1311" t="s">
        <v>1310</v>
      </c>
      <c r="C131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v>42292.882731481484</v>
      </c>
      <c r="K1311">
        <v>1441919468</v>
      </c>
      <c r="L1311" s="10">
        <v>42257.882731481484</v>
      </c>
      <c r="M1311" t="b">
        <v>0</v>
      </c>
      <c r="N1311">
        <v>35</v>
      </c>
      <c r="O1311" t="b">
        <v>0</v>
      </c>
      <c r="P1311" t="s">
        <v>8273</v>
      </c>
      <c r="Q1311">
        <v>1.1199130434782609</v>
      </c>
      <c r="R1311">
        <v>367.97142857142859</v>
      </c>
      <c r="S1311" t="s">
        <v>8318</v>
      </c>
      <c r="T1311" t="s">
        <v>8362</v>
      </c>
    </row>
    <row r="1312" spans="1:20" x14ac:dyDescent="0.2">
      <c r="A1312">
        <v>1310</v>
      </c>
      <c r="B1312" t="s">
        <v>1311</v>
      </c>
      <c r="C131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v>42601.667245370365</v>
      </c>
      <c r="K1312">
        <v>1467734450</v>
      </c>
      <c r="L1312" s="10">
        <v>42556.667245370365</v>
      </c>
      <c r="M1312" t="b">
        <v>0</v>
      </c>
      <c r="N1312">
        <v>24</v>
      </c>
      <c r="O1312" t="b">
        <v>0</v>
      </c>
      <c r="P1312" t="s">
        <v>8273</v>
      </c>
      <c r="Q1312">
        <v>0.155</v>
      </c>
      <c r="R1312">
        <v>129.16666666666666</v>
      </c>
      <c r="S1312" t="s">
        <v>8318</v>
      </c>
      <c r="T1312" t="s">
        <v>8362</v>
      </c>
    </row>
    <row r="1313" spans="1:20" x14ac:dyDescent="0.2">
      <c r="A1313">
        <v>1311</v>
      </c>
      <c r="B1313" t="s">
        <v>1312</v>
      </c>
      <c r="C131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v>42704.843969907408</v>
      </c>
      <c r="K1313">
        <v>1477509319</v>
      </c>
      <c r="L1313" s="10"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>
        <v>0.32028000000000001</v>
      </c>
      <c r="R1313">
        <v>800.7</v>
      </c>
      <c r="S1313" t="s">
        <v>8318</v>
      </c>
      <c r="T1313" t="s">
        <v>8362</v>
      </c>
    </row>
    <row r="1314" spans="1:20" x14ac:dyDescent="0.2">
      <c r="A1314">
        <v>1312</v>
      </c>
      <c r="B1314" t="s">
        <v>1313</v>
      </c>
      <c r="C1314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v>42112.702800925923</v>
      </c>
      <c r="K1314">
        <v>1426783922</v>
      </c>
      <c r="L1314" s="10">
        <v>42082.702800925923</v>
      </c>
      <c r="M1314" t="b">
        <v>0</v>
      </c>
      <c r="N1314">
        <v>1</v>
      </c>
      <c r="O1314" t="b">
        <v>0</v>
      </c>
      <c r="P1314" t="s">
        <v>8273</v>
      </c>
      <c r="Q1314">
        <v>6.0869565217391303E-3</v>
      </c>
      <c r="R1314">
        <v>28</v>
      </c>
      <c r="S1314" t="s">
        <v>8318</v>
      </c>
      <c r="T1314" t="s">
        <v>8362</v>
      </c>
    </row>
    <row r="1315" spans="1:20" x14ac:dyDescent="0.2">
      <c r="A1315">
        <v>1313</v>
      </c>
      <c r="B1315" t="s">
        <v>1314</v>
      </c>
      <c r="C1315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v>42432.709652777776</v>
      </c>
      <c r="K1315">
        <v>1454432514</v>
      </c>
      <c r="L1315" s="10"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>
        <v>0.31114999999999998</v>
      </c>
      <c r="R1315">
        <v>102.01639344262296</v>
      </c>
      <c r="S1315" t="s">
        <v>8318</v>
      </c>
      <c r="T1315" t="s">
        <v>8362</v>
      </c>
    </row>
    <row r="1316" spans="1:20" x14ac:dyDescent="0.2">
      <c r="A1316">
        <v>1314</v>
      </c>
      <c r="B1316" t="s">
        <v>1315</v>
      </c>
      <c r="C1316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v>42664.669675925921</v>
      </c>
      <c r="K1316">
        <v>1471881860</v>
      </c>
      <c r="L1316" s="10">
        <v>42604.669675925921</v>
      </c>
      <c r="M1316" t="b">
        <v>0</v>
      </c>
      <c r="N1316">
        <v>11</v>
      </c>
      <c r="O1316" t="b">
        <v>0</v>
      </c>
      <c r="P1316" t="s">
        <v>8273</v>
      </c>
      <c r="Q1316">
        <v>1.1266666666666666E-2</v>
      </c>
      <c r="R1316">
        <v>184.36363636363637</v>
      </c>
      <c r="S1316" t="s">
        <v>8318</v>
      </c>
      <c r="T1316" t="s">
        <v>8362</v>
      </c>
    </row>
    <row r="1317" spans="1:20" x14ac:dyDescent="0.2">
      <c r="A1317">
        <v>1315</v>
      </c>
      <c r="B1317" t="s">
        <v>1316</v>
      </c>
      <c r="C1317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v>42314.041666666672</v>
      </c>
      <c r="K1317">
        <v>1443700648</v>
      </c>
      <c r="L1317" s="10"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>
        <v>0.40404000000000001</v>
      </c>
      <c r="R1317">
        <v>162.91935483870967</v>
      </c>
      <c r="S1317" t="s">
        <v>8318</v>
      </c>
      <c r="T1317" t="s">
        <v>8362</v>
      </c>
    </row>
    <row r="1318" spans="1:20" x14ac:dyDescent="0.2">
      <c r="A1318">
        <v>1316</v>
      </c>
      <c r="B1318" t="s">
        <v>1317</v>
      </c>
      <c r="C1318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v>42428.961909722217</v>
      </c>
      <c r="K1318">
        <v>1453676709</v>
      </c>
      <c r="L1318" s="10">
        <v>42393.961909722217</v>
      </c>
      <c r="M1318" t="b">
        <v>0</v>
      </c>
      <c r="N1318">
        <v>1</v>
      </c>
      <c r="O1318" t="b">
        <v>0</v>
      </c>
      <c r="P1318" t="s">
        <v>8273</v>
      </c>
      <c r="Q1318">
        <v>1.3333333333333333E-5</v>
      </c>
      <c r="R1318">
        <v>1</v>
      </c>
      <c r="S1318" t="s">
        <v>8318</v>
      </c>
      <c r="T1318" t="s">
        <v>8362</v>
      </c>
    </row>
    <row r="1319" spans="1:20" x14ac:dyDescent="0.2">
      <c r="A1319">
        <v>1317</v>
      </c>
      <c r="B1319" t="s">
        <v>1318</v>
      </c>
      <c r="C1319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v>42572.583333333328</v>
      </c>
      <c r="K1319">
        <v>1464586746</v>
      </c>
      <c r="L1319" s="10">
        <v>42520.235486111109</v>
      </c>
      <c r="M1319" t="b">
        <v>0</v>
      </c>
      <c r="N1319">
        <v>19</v>
      </c>
      <c r="O1319" t="b">
        <v>0</v>
      </c>
      <c r="P1319" t="s">
        <v>8273</v>
      </c>
      <c r="Q1319">
        <v>5.7334999999999997E-2</v>
      </c>
      <c r="R1319">
        <v>603.52631578947364</v>
      </c>
      <c r="S1319" t="s">
        <v>8318</v>
      </c>
      <c r="T1319" t="s">
        <v>8362</v>
      </c>
    </row>
    <row r="1320" spans="1:20" x14ac:dyDescent="0.2">
      <c r="A1320">
        <v>1318</v>
      </c>
      <c r="B1320" t="s">
        <v>1319</v>
      </c>
      <c r="C1320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v>42015.043657407412</v>
      </c>
      <c r="K1320">
        <v>1418346172</v>
      </c>
      <c r="L1320" s="10"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>
        <v>0.15325</v>
      </c>
      <c r="R1320">
        <v>45.407407407407405</v>
      </c>
      <c r="S1320" t="s">
        <v>8318</v>
      </c>
      <c r="T1320" t="s">
        <v>8362</v>
      </c>
    </row>
    <row r="1321" spans="1:20" x14ac:dyDescent="0.2">
      <c r="A1321">
        <v>1319</v>
      </c>
      <c r="B1321" t="s">
        <v>1320</v>
      </c>
      <c r="C132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v>41831.666666666664</v>
      </c>
      <c r="K1321">
        <v>1403810965</v>
      </c>
      <c r="L1321" s="10">
        <v>41816.812094907407</v>
      </c>
      <c r="M1321" t="b">
        <v>0</v>
      </c>
      <c r="N1321">
        <v>9</v>
      </c>
      <c r="O1321" t="b">
        <v>0</v>
      </c>
      <c r="P1321" t="s">
        <v>8273</v>
      </c>
      <c r="Q1321">
        <v>0.15103448275862069</v>
      </c>
      <c r="R1321">
        <v>97.333333333333329</v>
      </c>
      <c r="S1321" t="s">
        <v>8318</v>
      </c>
      <c r="T1321" t="s">
        <v>8362</v>
      </c>
    </row>
    <row r="1322" spans="1:20" x14ac:dyDescent="0.2">
      <c r="A1322">
        <v>1320</v>
      </c>
      <c r="B1322" t="s">
        <v>1321</v>
      </c>
      <c r="C132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v>42734.958333333328</v>
      </c>
      <c r="K1322">
        <v>1480610046</v>
      </c>
      <c r="L1322" s="10">
        <v>42705.690347222218</v>
      </c>
      <c r="M1322" t="b">
        <v>0</v>
      </c>
      <c r="N1322">
        <v>3</v>
      </c>
      <c r="O1322" t="b">
        <v>0</v>
      </c>
      <c r="P1322" t="s">
        <v>8273</v>
      </c>
      <c r="Q1322">
        <v>5.0299999999999997E-3</v>
      </c>
      <c r="R1322">
        <v>167.66666666666666</v>
      </c>
      <c r="S1322" t="s">
        <v>8318</v>
      </c>
      <c r="T1322" t="s">
        <v>8362</v>
      </c>
    </row>
    <row r="1323" spans="1:20" x14ac:dyDescent="0.2">
      <c r="A1323">
        <v>1321</v>
      </c>
      <c r="B1323" t="s">
        <v>1322</v>
      </c>
      <c r="C132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v>42727.74927083333</v>
      </c>
      <c r="K1323">
        <v>1479923937</v>
      </c>
      <c r="L1323" s="10">
        <v>42697.74927083333</v>
      </c>
      <c r="M1323" t="b">
        <v>0</v>
      </c>
      <c r="N1323">
        <v>7</v>
      </c>
      <c r="O1323" t="b">
        <v>0</v>
      </c>
      <c r="P1323" t="s">
        <v>8273</v>
      </c>
      <c r="Q1323">
        <v>1.3028138528138528E-2</v>
      </c>
      <c r="R1323">
        <v>859.85714285714289</v>
      </c>
      <c r="S1323" t="s">
        <v>8318</v>
      </c>
      <c r="T1323" t="s">
        <v>8362</v>
      </c>
    </row>
    <row r="1324" spans="1:20" x14ac:dyDescent="0.2">
      <c r="A1324">
        <v>1322</v>
      </c>
      <c r="B1324" t="s">
        <v>1323</v>
      </c>
      <c r="C1324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v>42145.656539351854</v>
      </c>
      <c r="K1324">
        <v>1429631125</v>
      </c>
      <c r="L1324" s="10">
        <v>42115.656539351854</v>
      </c>
      <c r="M1324" t="b">
        <v>0</v>
      </c>
      <c r="N1324">
        <v>4</v>
      </c>
      <c r="O1324" t="b">
        <v>0</v>
      </c>
      <c r="P1324" t="s">
        <v>8273</v>
      </c>
      <c r="Q1324">
        <v>3.0285714285714286E-3</v>
      </c>
      <c r="R1324">
        <v>26.5</v>
      </c>
      <c r="S1324" t="s">
        <v>8318</v>
      </c>
      <c r="T1324" t="s">
        <v>8362</v>
      </c>
    </row>
    <row r="1325" spans="1:20" x14ac:dyDescent="0.2">
      <c r="A1325">
        <v>1323</v>
      </c>
      <c r="B1325" t="s">
        <v>1324</v>
      </c>
      <c r="C1325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v>42486.288194444445</v>
      </c>
      <c r="K1325">
        <v>1458665146</v>
      </c>
      <c r="L1325" s="10">
        <v>42451.698449074072</v>
      </c>
      <c r="M1325" t="b">
        <v>0</v>
      </c>
      <c r="N1325">
        <v>44</v>
      </c>
      <c r="O1325" t="b">
        <v>0</v>
      </c>
      <c r="P1325" t="s">
        <v>8273</v>
      </c>
      <c r="Q1325">
        <v>8.8800000000000004E-2</v>
      </c>
      <c r="R1325">
        <v>30.272727272727273</v>
      </c>
      <c r="S1325" t="s">
        <v>8318</v>
      </c>
      <c r="T1325" t="s">
        <v>8362</v>
      </c>
    </row>
    <row r="1326" spans="1:20" x14ac:dyDescent="0.2">
      <c r="A1326">
        <v>1324</v>
      </c>
      <c r="B1326" t="s">
        <v>1325</v>
      </c>
      <c r="C1326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v>42656.633703703701</v>
      </c>
      <c r="K1326">
        <v>1473779552</v>
      </c>
      <c r="L1326" s="10">
        <v>42626.633703703701</v>
      </c>
      <c r="M1326" t="b">
        <v>0</v>
      </c>
      <c r="N1326">
        <v>90</v>
      </c>
      <c r="O1326" t="b">
        <v>0</v>
      </c>
      <c r="P1326" t="s">
        <v>8273</v>
      </c>
      <c r="Q1326">
        <v>9.8400000000000001E-2</v>
      </c>
      <c r="R1326">
        <v>54.666666666666664</v>
      </c>
      <c r="S1326" t="s">
        <v>8318</v>
      </c>
      <c r="T1326" t="s">
        <v>8362</v>
      </c>
    </row>
    <row r="1327" spans="1:20" x14ac:dyDescent="0.2">
      <c r="A1327">
        <v>1325</v>
      </c>
      <c r="B1327" t="s">
        <v>1326</v>
      </c>
      <c r="C1327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v>42734.086053240739</v>
      </c>
      <c r="K1327">
        <v>1480471435</v>
      </c>
      <c r="L1327" s="10">
        <v>42704.086053240739</v>
      </c>
      <c r="M1327" t="b">
        <v>0</v>
      </c>
      <c r="N1327">
        <v>8</v>
      </c>
      <c r="O1327" t="b">
        <v>0</v>
      </c>
      <c r="P1327" t="s">
        <v>8273</v>
      </c>
      <c r="Q1327">
        <v>2.4299999999999999E-2</v>
      </c>
      <c r="R1327">
        <v>60.75</v>
      </c>
      <c r="S1327" t="s">
        <v>8318</v>
      </c>
      <c r="T1327" t="s">
        <v>8362</v>
      </c>
    </row>
    <row r="1328" spans="1:20" x14ac:dyDescent="0.2">
      <c r="A1328">
        <v>1326</v>
      </c>
      <c r="B1328" t="s">
        <v>1327</v>
      </c>
      <c r="C1328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v>42019.791990740734</v>
      </c>
      <c r="K1328">
        <v>1417460428</v>
      </c>
      <c r="L1328" s="10">
        <v>41974.791990740734</v>
      </c>
      <c r="M1328" t="b">
        <v>0</v>
      </c>
      <c r="N1328">
        <v>11</v>
      </c>
      <c r="O1328" t="b">
        <v>0</v>
      </c>
      <c r="P1328" t="s">
        <v>8273</v>
      </c>
      <c r="Q1328">
        <v>1.1299999999999999E-2</v>
      </c>
      <c r="R1328">
        <v>102.72727272727273</v>
      </c>
      <c r="S1328" t="s">
        <v>8318</v>
      </c>
      <c r="T1328" t="s">
        <v>8362</v>
      </c>
    </row>
    <row r="1329" spans="1:20" x14ac:dyDescent="0.2">
      <c r="A1329">
        <v>1327</v>
      </c>
      <c r="B1329" t="s">
        <v>1328</v>
      </c>
      <c r="C1329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v>42153.678645833337</v>
      </c>
      <c r="K1329">
        <v>1430324235</v>
      </c>
      <c r="L1329" s="10">
        <v>42123.678645833337</v>
      </c>
      <c r="M1329" t="b">
        <v>0</v>
      </c>
      <c r="N1329">
        <v>41</v>
      </c>
      <c r="O1329" t="b">
        <v>0</v>
      </c>
      <c r="P1329" t="s">
        <v>8273</v>
      </c>
      <c r="Q1329">
        <v>3.5520833333333335E-2</v>
      </c>
      <c r="R1329">
        <v>41.585365853658537</v>
      </c>
      <c r="S1329" t="s">
        <v>8318</v>
      </c>
      <c r="T1329" t="s">
        <v>8362</v>
      </c>
    </row>
    <row r="1330" spans="1:20" x14ac:dyDescent="0.2">
      <c r="A1330">
        <v>1328</v>
      </c>
      <c r="B1330" t="s">
        <v>1329</v>
      </c>
      <c r="C1330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v>42657.642754629633</v>
      </c>
      <c r="K1330">
        <v>1472570734</v>
      </c>
      <c r="L1330" s="10">
        <v>42612.642754629633</v>
      </c>
      <c r="M1330" t="b">
        <v>0</v>
      </c>
      <c r="N1330">
        <v>15</v>
      </c>
      <c r="O1330" t="b">
        <v>0</v>
      </c>
      <c r="P1330" t="s">
        <v>8273</v>
      </c>
      <c r="Q1330">
        <v>2.3306666666666667E-2</v>
      </c>
      <c r="R1330">
        <v>116.53333333333333</v>
      </c>
      <c r="S1330" t="s">
        <v>8318</v>
      </c>
      <c r="T1330" t="s">
        <v>8362</v>
      </c>
    </row>
    <row r="1331" spans="1:20" x14ac:dyDescent="0.2">
      <c r="A1331">
        <v>1329</v>
      </c>
      <c r="B1331" t="s">
        <v>1330</v>
      </c>
      <c r="C133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v>41975.263252314813</v>
      </c>
      <c r="K1331">
        <v>1414041545</v>
      </c>
      <c r="L1331" s="10">
        <v>41935.221585648149</v>
      </c>
      <c r="M1331" t="b">
        <v>0</v>
      </c>
      <c r="N1331">
        <v>9</v>
      </c>
      <c r="O1331" t="b">
        <v>0</v>
      </c>
      <c r="P1331" t="s">
        <v>8273</v>
      </c>
      <c r="Q1331">
        <v>8.1600000000000006E-3</v>
      </c>
      <c r="R1331">
        <v>45.333333333333336</v>
      </c>
      <c r="S1331" t="s">
        <v>8318</v>
      </c>
      <c r="T1331" t="s">
        <v>8362</v>
      </c>
    </row>
    <row r="1332" spans="1:20" x14ac:dyDescent="0.2">
      <c r="A1332">
        <v>1330</v>
      </c>
      <c r="B1332" t="s">
        <v>1331</v>
      </c>
      <c r="C133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v>42553.166666666672</v>
      </c>
      <c r="K1332">
        <v>1464763109</v>
      </c>
      <c r="L1332" s="10">
        <v>42522.276724537034</v>
      </c>
      <c r="M1332" t="b">
        <v>0</v>
      </c>
      <c r="N1332">
        <v>50</v>
      </c>
      <c r="O1332" t="b">
        <v>0</v>
      </c>
      <c r="P1332" t="s">
        <v>8273</v>
      </c>
      <c r="Q1332">
        <v>0.22494285714285714</v>
      </c>
      <c r="R1332">
        <v>157.46</v>
      </c>
      <c r="S1332" t="s">
        <v>8318</v>
      </c>
      <c r="T1332" t="s">
        <v>8362</v>
      </c>
    </row>
    <row r="1333" spans="1:20" x14ac:dyDescent="0.2">
      <c r="A1333">
        <v>1331</v>
      </c>
      <c r="B1333" t="s">
        <v>1332</v>
      </c>
      <c r="C133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v>42599.50409722222</v>
      </c>
      <c r="K1333">
        <v>1468843554</v>
      </c>
      <c r="L1333" s="10">
        <v>42569.50409722222</v>
      </c>
      <c r="M1333" t="b">
        <v>0</v>
      </c>
      <c r="N1333">
        <v>34</v>
      </c>
      <c r="O1333" t="b">
        <v>0</v>
      </c>
      <c r="P1333" t="s">
        <v>8273</v>
      </c>
      <c r="Q1333">
        <v>1.3668E-2</v>
      </c>
      <c r="R1333">
        <v>100.5</v>
      </c>
      <c r="S1333" t="s">
        <v>8318</v>
      </c>
      <c r="T1333" t="s">
        <v>8362</v>
      </c>
    </row>
    <row r="1334" spans="1:20" x14ac:dyDescent="0.2">
      <c r="A1334">
        <v>1332</v>
      </c>
      <c r="B1334" t="s">
        <v>1333</v>
      </c>
      <c r="C1334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v>42762.060277777782</v>
      </c>
      <c r="K1334">
        <v>1482888408</v>
      </c>
      <c r="L1334" s="10">
        <v>42732.060277777782</v>
      </c>
      <c r="M1334" t="b">
        <v>0</v>
      </c>
      <c r="N1334">
        <v>0</v>
      </c>
      <c r="O1334" t="b">
        <v>0</v>
      </c>
      <c r="P1334" t="s">
        <v>8273</v>
      </c>
      <c r="Q1334">
        <v>0</v>
      </c>
      <c r="R1334" t="e">
        <v>#DIV/0!</v>
      </c>
      <c r="S1334" t="s">
        <v>8318</v>
      </c>
      <c r="T1334" t="s">
        <v>8362</v>
      </c>
    </row>
    <row r="1335" spans="1:20" x14ac:dyDescent="0.2">
      <c r="A1335">
        <v>1333</v>
      </c>
      <c r="B1335" t="s">
        <v>1334</v>
      </c>
      <c r="C1335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v>41836.106770833336</v>
      </c>
      <c r="K1335">
        <v>1402886025</v>
      </c>
      <c r="L1335" s="10">
        <v>41806.106770833336</v>
      </c>
      <c r="M1335" t="b">
        <v>0</v>
      </c>
      <c r="N1335">
        <v>0</v>
      </c>
      <c r="O1335" t="b">
        <v>0</v>
      </c>
      <c r="P1335" t="s">
        <v>8273</v>
      </c>
      <c r="Q1335">
        <v>0</v>
      </c>
      <c r="R1335" t="e">
        <v>#DIV/0!</v>
      </c>
      <c r="S1335" t="s">
        <v>8318</v>
      </c>
      <c r="T1335" t="s">
        <v>8362</v>
      </c>
    </row>
    <row r="1336" spans="1:20" x14ac:dyDescent="0.2">
      <c r="A1336">
        <v>1334</v>
      </c>
      <c r="B1336" t="s">
        <v>1335</v>
      </c>
      <c r="C1336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v>42440.774155092593</v>
      </c>
      <c r="K1336">
        <v>1455129287</v>
      </c>
      <c r="L1336" s="10"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>
        <v>0.10754135338345865</v>
      </c>
      <c r="R1336">
        <v>51.822463768115945</v>
      </c>
      <c r="S1336" t="s">
        <v>8318</v>
      </c>
      <c r="T1336" t="s">
        <v>8362</v>
      </c>
    </row>
    <row r="1337" spans="1:20" x14ac:dyDescent="0.2">
      <c r="A1337">
        <v>1335</v>
      </c>
      <c r="B1337" t="s">
        <v>1336</v>
      </c>
      <c r="C1337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v>42343.936365740738</v>
      </c>
      <c r="K1337">
        <v>1446762502</v>
      </c>
      <c r="L1337" s="10">
        <v>42313.936365740738</v>
      </c>
      <c r="M1337" t="b">
        <v>0</v>
      </c>
      <c r="N1337">
        <v>16</v>
      </c>
      <c r="O1337" t="b">
        <v>0</v>
      </c>
      <c r="P1337" t="s">
        <v>8273</v>
      </c>
      <c r="Q1337">
        <v>0.1976</v>
      </c>
      <c r="R1337">
        <v>308.75</v>
      </c>
      <c r="S1337" t="s">
        <v>8318</v>
      </c>
      <c r="T1337" t="s">
        <v>8362</v>
      </c>
    </row>
    <row r="1338" spans="1:20" x14ac:dyDescent="0.2">
      <c r="A1338">
        <v>1336</v>
      </c>
      <c r="B1338" t="s">
        <v>1337</v>
      </c>
      <c r="C1338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v>41990.863750000004</v>
      </c>
      <c r="K1338">
        <v>1415825028</v>
      </c>
      <c r="L1338" s="10"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>
        <v>0.84946999999999995</v>
      </c>
      <c r="R1338">
        <v>379.22767857142856</v>
      </c>
      <c r="S1338" t="s">
        <v>8318</v>
      </c>
      <c r="T1338" t="s">
        <v>8362</v>
      </c>
    </row>
    <row r="1339" spans="1:20" x14ac:dyDescent="0.2">
      <c r="A1339">
        <v>1337</v>
      </c>
      <c r="B1339" t="s">
        <v>1338</v>
      </c>
      <c r="C1339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v>42797.577303240745</v>
      </c>
      <c r="K1339">
        <v>1485957079</v>
      </c>
      <c r="L1339" s="10"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>
        <v>0.49381999999999998</v>
      </c>
      <c r="R1339">
        <v>176.36428571428573</v>
      </c>
      <c r="S1339" t="s">
        <v>8318</v>
      </c>
      <c r="T1339" t="s">
        <v>8362</v>
      </c>
    </row>
    <row r="1340" spans="1:20" x14ac:dyDescent="0.2">
      <c r="A1340">
        <v>1338</v>
      </c>
      <c r="B1340" t="s">
        <v>1339</v>
      </c>
      <c r="C1340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v>42218.803622685184</v>
      </c>
      <c r="K1340">
        <v>1435951033</v>
      </c>
      <c r="L1340" s="10">
        <v>42188.803622685184</v>
      </c>
      <c r="M1340" t="b">
        <v>0</v>
      </c>
      <c r="N1340">
        <v>15</v>
      </c>
      <c r="O1340" t="b">
        <v>0</v>
      </c>
      <c r="P1340" t="s">
        <v>8273</v>
      </c>
      <c r="Q1340">
        <v>3.3033333333333331E-2</v>
      </c>
      <c r="R1340">
        <v>66.066666666666663</v>
      </c>
      <c r="S1340" t="s">
        <v>8318</v>
      </c>
      <c r="T1340" t="s">
        <v>8362</v>
      </c>
    </row>
    <row r="1341" spans="1:20" x14ac:dyDescent="0.2">
      <c r="A1341">
        <v>1339</v>
      </c>
      <c r="B1341" t="s">
        <v>1340</v>
      </c>
      <c r="C134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v>41981.688831018517</v>
      </c>
      <c r="K1341">
        <v>1414164715</v>
      </c>
      <c r="L1341" s="10">
        <v>41936.647164351853</v>
      </c>
      <c r="M1341" t="b">
        <v>0</v>
      </c>
      <c r="N1341">
        <v>37</v>
      </c>
      <c r="O1341" t="b">
        <v>0</v>
      </c>
      <c r="P1341" t="s">
        <v>8273</v>
      </c>
      <c r="Q1341">
        <v>6.6339999999999996E-2</v>
      </c>
      <c r="R1341">
        <v>89.648648648648646</v>
      </c>
      <c r="S1341" t="s">
        <v>8318</v>
      </c>
      <c r="T1341" t="s">
        <v>8362</v>
      </c>
    </row>
    <row r="1342" spans="1:20" x14ac:dyDescent="0.2">
      <c r="A1342">
        <v>1340</v>
      </c>
      <c r="B1342" t="s">
        <v>1341</v>
      </c>
      <c r="C134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v>41866.595520833333</v>
      </c>
      <c r="K1342">
        <v>1405520253</v>
      </c>
      <c r="L1342" s="10">
        <v>41836.595520833333</v>
      </c>
      <c r="M1342" t="b">
        <v>0</v>
      </c>
      <c r="N1342">
        <v>0</v>
      </c>
      <c r="O1342" t="b">
        <v>0</v>
      </c>
      <c r="P1342" t="s">
        <v>8273</v>
      </c>
      <c r="Q1342">
        <v>0</v>
      </c>
      <c r="R1342" t="e">
        <v>#DIV/0!</v>
      </c>
      <c r="S1342" t="s">
        <v>8318</v>
      </c>
      <c r="T1342" t="s">
        <v>8362</v>
      </c>
    </row>
    <row r="1343" spans="1:20" x14ac:dyDescent="0.2">
      <c r="A1343">
        <v>1341</v>
      </c>
      <c r="B1343" t="s">
        <v>1342</v>
      </c>
      <c r="C134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v>42644.624039351853</v>
      </c>
      <c r="K1343">
        <v>1472569117</v>
      </c>
      <c r="L1343" s="10">
        <v>42612.624039351853</v>
      </c>
      <c r="M1343" t="b">
        <v>0</v>
      </c>
      <c r="N1343">
        <v>46</v>
      </c>
      <c r="O1343" t="b">
        <v>0</v>
      </c>
      <c r="P1343" t="s">
        <v>8273</v>
      </c>
      <c r="Q1343">
        <v>0.7036</v>
      </c>
      <c r="R1343">
        <v>382.39130434782606</v>
      </c>
      <c r="S1343" t="s">
        <v>8318</v>
      </c>
      <c r="T1343" t="s">
        <v>8362</v>
      </c>
    </row>
    <row r="1344" spans="1:20" x14ac:dyDescent="0.2">
      <c r="A1344">
        <v>1342</v>
      </c>
      <c r="B1344" t="s">
        <v>1343</v>
      </c>
      <c r="C1344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v>42202.816423611104</v>
      </c>
      <c r="K1344">
        <v>1434569739</v>
      </c>
      <c r="L1344" s="10">
        <v>42172.816423611104</v>
      </c>
      <c r="M1344" t="b">
        <v>0</v>
      </c>
      <c r="N1344">
        <v>1</v>
      </c>
      <c r="O1344" t="b">
        <v>0</v>
      </c>
      <c r="P1344" t="s">
        <v>8273</v>
      </c>
      <c r="Q1344">
        <v>2E-3</v>
      </c>
      <c r="R1344">
        <v>100</v>
      </c>
      <c r="S1344" t="s">
        <v>8318</v>
      </c>
      <c r="T1344" t="s">
        <v>8362</v>
      </c>
    </row>
    <row r="1345" spans="1:20" x14ac:dyDescent="0.2">
      <c r="A1345">
        <v>1343</v>
      </c>
      <c r="B1345" t="s">
        <v>1344</v>
      </c>
      <c r="C1345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v>42601.165972222225</v>
      </c>
      <c r="K1345">
        <v>1466512683</v>
      </c>
      <c r="L1345" s="10"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>
        <v>1.02298</v>
      </c>
      <c r="R1345">
        <v>158.35603715170279</v>
      </c>
      <c r="S1345" t="s">
        <v>8318</v>
      </c>
      <c r="T1345" t="s">
        <v>8362</v>
      </c>
    </row>
    <row r="1346" spans="1:20" x14ac:dyDescent="0.2">
      <c r="A1346">
        <v>1344</v>
      </c>
      <c r="B1346" t="s">
        <v>1345</v>
      </c>
      <c r="C1346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v>42551.789803240739</v>
      </c>
      <c r="K1346">
        <v>1464807439</v>
      </c>
      <c r="L1346" s="10"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>
        <v>3.7773333333333334</v>
      </c>
      <c r="R1346">
        <v>40.762589928057551</v>
      </c>
      <c r="S1346" t="s">
        <v>8317</v>
      </c>
      <c r="T1346" t="s">
        <v>8346</v>
      </c>
    </row>
    <row r="1347" spans="1:20" x14ac:dyDescent="0.2">
      <c r="A1347">
        <v>1345</v>
      </c>
      <c r="B1347" t="s">
        <v>1346</v>
      </c>
      <c r="C1347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v>41834.814340277779</v>
      </c>
      <c r="K1347">
        <v>1402342359</v>
      </c>
      <c r="L1347" s="10">
        <v>41799.814340277779</v>
      </c>
      <c r="M1347" t="b">
        <v>0</v>
      </c>
      <c r="N1347">
        <v>7</v>
      </c>
      <c r="O1347" t="b">
        <v>1</v>
      </c>
      <c r="P1347" t="s">
        <v>8274</v>
      </c>
      <c r="Q1347">
        <v>1.25</v>
      </c>
      <c r="R1347">
        <v>53.571428571428569</v>
      </c>
      <c r="S1347" t="s">
        <v>8317</v>
      </c>
      <c r="T1347" t="s">
        <v>8346</v>
      </c>
    </row>
    <row r="1348" spans="1:20" x14ac:dyDescent="0.2">
      <c r="A1348">
        <v>1346</v>
      </c>
      <c r="B1348" t="s">
        <v>1347</v>
      </c>
      <c r="C1348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v>41452.075821759259</v>
      </c>
      <c r="K1348">
        <v>1369705751</v>
      </c>
      <c r="L1348" s="10"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>
        <v>1.473265306122449</v>
      </c>
      <c r="R1348">
        <v>48.449664429530202</v>
      </c>
      <c r="S1348" t="s">
        <v>8317</v>
      </c>
      <c r="T1348" t="s">
        <v>8346</v>
      </c>
    </row>
    <row r="1349" spans="1:20" x14ac:dyDescent="0.2">
      <c r="A1349">
        <v>1347</v>
      </c>
      <c r="B1349" t="s">
        <v>1348</v>
      </c>
      <c r="C1349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v>42070.638020833328</v>
      </c>
      <c r="K1349">
        <v>1423149525</v>
      </c>
      <c r="L1349" s="10">
        <v>42040.638020833328</v>
      </c>
      <c r="M1349" t="b">
        <v>0</v>
      </c>
      <c r="N1349">
        <v>31</v>
      </c>
      <c r="O1349" t="b">
        <v>1</v>
      </c>
      <c r="P1349" t="s">
        <v>8274</v>
      </c>
      <c r="Q1349">
        <v>1.022</v>
      </c>
      <c r="R1349">
        <v>82.41935483870968</v>
      </c>
      <c r="S1349" t="s">
        <v>8317</v>
      </c>
      <c r="T1349" t="s">
        <v>8346</v>
      </c>
    </row>
    <row r="1350" spans="1:20" x14ac:dyDescent="0.2">
      <c r="A1350">
        <v>1348</v>
      </c>
      <c r="B1350" t="s">
        <v>1349</v>
      </c>
      <c r="C1350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v>41991.506168981476</v>
      </c>
      <c r="K1350">
        <v>1416485333</v>
      </c>
      <c r="L1350" s="10">
        <v>41963.506168981476</v>
      </c>
      <c r="M1350" t="b">
        <v>0</v>
      </c>
      <c r="N1350">
        <v>26</v>
      </c>
      <c r="O1350" t="b">
        <v>1</v>
      </c>
      <c r="P1350" t="s">
        <v>8274</v>
      </c>
      <c r="Q1350">
        <v>1.018723404255319</v>
      </c>
      <c r="R1350">
        <v>230.19230769230768</v>
      </c>
      <c r="S1350" t="s">
        <v>8317</v>
      </c>
      <c r="T1350" t="s">
        <v>8346</v>
      </c>
    </row>
    <row r="1351" spans="1:20" x14ac:dyDescent="0.2">
      <c r="A1351">
        <v>1349</v>
      </c>
      <c r="B1351" t="s">
        <v>1350</v>
      </c>
      <c r="C135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v>42354.290972222225</v>
      </c>
      <c r="K1351">
        <v>1447055935</v>
      </c>
      <c r="L1351" s="10">
        <v>42317.33258101852</v>
      </c>
      <c r="M1351" t="b">
        <v>0</v>
      </c>
      <c r="N1351">
        <v>172</v>
      </c>
      <c r="O1351" t="b">
        <v>1</v>
      </c>
      <c r="P1351" t="s">
        <v>8274</v>
      </c>
      <c r="Q1351">
        <v>2.0419999999999998</v>
      </c>
      <c r="R1351">
        <v>59.360465116279073</v>
      </c>
      <c r="S1351" t="s">
        <v>8317</v>
      </c>
      <c r="T1351" t="s">
        <v>8346</v>
      </c>
    </row>
    <row r="1352" spans="1:20" x14ac:dyDescent="0.2">
      <c r="A1352">
        <v>1350</v>
      </c>
      <c r="B1352" t="s">
        <v>1351</v>
      </c>
      <c r="C135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v>42364.013124999998</v>
      </c>
      <c r="K1352">
        <v>1448497134</v>
      </c>
      <c r="L1352" s="10">
        <v>42334.013124999998</v>
      </c>
      <c r="M1352" t="b">
        <v>0</v>
      </c>
      <c r="N1352">
        <v>78</v>
      </c>
      <c r="O1352" t="b">
        <v>1</v>
      </c>
      <c r="P1352" t="s">
        <v>8274</v>
      </c>
      <c r="Q1352">
        <v>1.0405</v>
      </c>
      <c r="R1352">
        <v>66.698717948717942</v>
      </c>
      <c r="S1352" t="s">
        <v>8317</v>
      </c>
      <c r="T1352" t="s">
        <v>8346</v>
      </c>
    </row>
    <row r="1353" spans="1:20" x14ac:dyDescent="0.2">
      <c r="A1353">
        <v>1351</v>
      </c>
      <c r="B1353" t="s">
        <v>1352</v>
      </c>
      <c r="C135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v>42412.74009259259</v>
      </c>
      <c r="K1353">
        <v>1452707144</v>
      </c>
      <c r="L1353" s="10">
        <v>42382.74009259259</v>
      </c>
      <c r="M1353" t="b">
        <v>0</v>
      </c>
      <c r="N1353">
        <v>120</v>
      </c>
      <c r="O1353" t="b">
        <v>1</v>
      </c>
      <c r="P1353" t="s">
        <v>8274</v>
      </c>
      <c r="Q1353">
        <v>1.0126500000000001</v>
      </c>
      <c r="R1353">
        <v>168.77500000000001</v>
      </c>
      <c r="S1353" t="s">
        <v>8317</v>
      </c>
      <c r="T1353" t="s">
        <v>8346</v>
      </c>
    </row>
    <row r="1354" spans="1:20" x14ac:dyDescent="0.2">
      <c r="A1354">
        <v>1352</v>
      </c>
      <c r="B1354" t="s">
        <v>1353</v>
      </c>
      <c r="C1354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v>42252.165972222225</v>
      </c>
      <c r="K1354">
        <v>1436968366</v>
      </c>
      <c r="L1354" s="10"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>
        <v>1.3613999999999999</v>
      </c>
      <c r="R1354">
        <v>59.973568281938327</v>
      </c>
      <c r="S1354" t="s">
        <v>8317</v>
      </c>
      <c r="T1354" t="s">
        <v>8346</v>
      </c>
    </row>
    <row r="1355" spans="1:20" x14ac:dyDescent="0.2">
      <c r="A1355">
        <v>1353</v>
      </c>
      <c r="B1355" t="s">
        <v>1354</v>
      </c>
      <c r="C1355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v>41344</v>
      </c>
      <c r="K1355">
        <v>1359946188</v>
      </c>
      <c r="L1355" s="10">
        <v>41309.11791666667</v>
      </c>
      <c r="M1355" t="b">
        <v>0</v>
      </c>
      <c r="N1355">
        <v>42</v>
      </c>
      <c r="O1355" t="b">
        <v>1</v>
      </c>
      <c r="P1355" t="s">
        <v>8274</v>
      </c>
      <c r="Q1355">
        <v>1.3360000000000001</v>
      </c>
      <c r="R1355">
        <v>31.80952380952381</v>
      </c>
      <c r="S1355" t="s">
        <v>8317</v>
      </c>
      <c r="T1355" t="s">
        <v>8346</v>
      </c>
    </row>
    <row r="1356" spans="1:20" x14ac:dyDescent="0.2">
      <c r="A1356">
        <v>1354</v>
      </c>
      <c r="B1356" t="s">
        <v>1355</v>
      </c>
      <c r="C1356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v>42532.807627314818</v>
      </c>
      <c r="K1356">
        <v>1463080979</v>
      </c>
      <c r="L1356" s="10">
        <v>42502.807627314818</v>
      </c>
      <c r="M1356" t="b">
        <v>0</v>
      </c>
      <c r="N1356">
        <v>64</v>
      </c>
      <c r="O1356" t="b">
        <v>1</v>
      </c>
      <c r="P1356" t="s">
        <v>8274</v>
      </c>
      <c r="Q1356">
        <v>1.3025</v>
      </c>
      <c r="R1356">
        <v>24.421875</v>
      </c>
      <c r="S1356" t="s">
        <v>8317</v>
      </c>
      <c r="T1356" t="s">
        <v>8346</v>
      </c>
    </row>
    <row r="1357" spans="1:20" x14ac:dyDescent="0.2">
      <c r="A1357">
        <v>1355</v>
      </c>
      <c r="B1357" t="s">
        <v>1356</v>
      </c>
      <c r="C1357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v>41243.416666666664</v>
      </c>
      <c r="K1357">
        <v>1351663605</v>
      </c>
      <c r="L1357" s="10"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>
        <v>1.2267999999999999</v>
      </c>
      <c r="R1357">
        <v>25.347107438016529</v>
      </c>
      <c r="S1357" t="s">
        <v>8317</v>
      </c>
      <c r="T1357" t="s">
        <v>8346</v>
      </c>
    </row>
    <row r="1358" spans="1:20" x14ac:dyDescent="0.2">
      <c r="A1358">
        <v>1356</v>
      </c>
      <c r="B1358" t="s">
        <v>1357</v>
      </c>
      <c r="C1358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v>41460.038888888892</v>
      </c>
      <c r="K1358">
        <v>1370393760</v>
      </c>
      <c r="L1358" s="10">
        <v>41430.038888888892</v>
      </c>
      <c r="M1358" t="b">
        <v>0</v>
      </c>
      <c r="N1358">
        <v>87</v>
      </c>
      <c r="O1358" t="b">
        <v>1</v>
      </c>
      <c r="P1358" t="s">
        <v>8274</v>
      </c>
      <c r="Q1358">
        <v>1.8281058823529412</v>
      </c>
      <c r="R1358">
        <v>71.443218390804603</v>
      </c>
      <c r="S1358" t="s">
        <v>8317</v>
      </c>
      <c r="T1358" t="s">
        <v>8346</v>
      </c>
    </row>
    <row r="1359" spans="1:20" x14ac:dyDescent="0.2">
      <c r="A1359">
        <v>1357</v>
      </c>
      <c r="B1359" t="s">
        <v>1358</v>
      </c>
      <c r="C1359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v>41334.249305555553</v>
      </c>
      <c r="K1359">
        <v>1359587137</v>
      </c>
      <c r="L1359" s="10">
        <v>41304.962233796294</v>
      </c>
      <c r="M1359" t="b">
        <v>0</v>
      </c>
      <c r="N1359">
        <v>65</v>
      </c>
      <c r="O1359" t="b">
        <v>1</v>
      </c>
      <c r="P1359" t="s">
        <v>8274</v>
      </c>
      <c r="Q1359">
        <v>1.2529999999999999</v>
      </c>
      <c r="R1359">
        <v>38.553846153846152</v>
      </c>
      <c r="S1359" t="s">
        <v>8317</v>
      </c>
      <c r="T1359" t="s">
        <v>8346</v>
      </c>
    </row>
    <row r="1360" spans="1:20" x14ac:dyDescent="0.2">
      <c r="A1360">
        <v>1358</v>
      </c>
      <c r="B1360" t="s">
        <v>1359</v>
      </c>
      <c r="C1360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v>40719.570868055554</v>
      </c>
      <c r="K1360">
        <v>1306417323</v>
      </c>
      <c r="L1360" s="10">
        <v>40689.570868055554</v>
      </c>
      <c r="M1360" t="b">
        <v>0</v>
      </c>
      <c r="N1360">
        <v>49</v>
      </c>
      <c r="O1360" t="b">
        <v>1</v>
      </c>
      <c r="P1360" t="s">
        <v>8274</v>
      </c>
      <c r="Q1360">
        <v>1.1166666666666667</v>
      </c>
      <c r="R1360">
        <v>68.367346938775512</v>
      </c>
      <c r="S1360" t="s">
        <v>8317</v>
      </c>
      <c r="T1360" t="s">
        <v>8346</v>
      </c>
    </row>
    <row r="1361" spans="1:20" x14ac:dyDescent="0.2">
      <c r="A1361">
        <v>1359</v>
      </c>
      <c r="B1361" t="s">
        <v>1360</v>
      </c>
      <c r="C136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v>40730.814699074072</v>
      </c>
      <c r="K1361">
        <v>1304623990</v>
      </c>
      <c r="L1361" s="10">
        <v>40668.814699074072</v>
      </c>
      <c r="M1361" t="b">
        <v>0</v>
      </c>
      <c r="N1361">
        <v>19</v>
      </c>
      <c r="O1361" t="b">
        <v>1</v>
      </c>
      <c r="P1361" t="s">
        <v>8274</v>
      </c>
      <c r="Q1361">
        <v>1.1575757575757575</v>
      </c>
      <c r="R1361">
        <v>40.210526315789473</v>
      </c>
      <c r="S1361" t="s">
        <v>8317</v>
      </c>
      <c r="T1361" t="s">
        <v>8346</v>
      </c>
    </row>
    <row r="1362" spans="1:20" x14ac:dyDescent="0.2">
      <c r="A1362">
        <v>1360</v>
      </c>
      <c r="B1362" t="s">
        <v>1361</v>
      </c>
      <c r="C136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v>41123.900694444441</v>
      </c>
      <c r="K1362">
        <v>1341524220</v>
      </c>
      <c r="L1362" s="10">
        <v>41095.900694444441</v>
      </c>
      <c r="M1362" t="b">
        <v>0</v>
      </c>
      <c r="N1362">
        <v>81</v>
      </c>
      <c r="O1362" t="b">
        <v>1</v>
      </c>
      <c r="P1362" t="s">
        <v>8274</v>
      </c>
      <c r="Q1362">
        <v>1.732</v>
      </c>
      <c r="R1362">
        <v>32.074074074074076</v>
      </c>
      <c r="S1362" t="s">
        <v>8317</v>
      </c>
      <c r="T1362" t="s">
        <v>8346</v>
      </c>
    </row>
    <row r="1363" spans="1:20" x14ac:dyDescent="0.2">
      <c r="A1363">
        <v>1361</v>
      </c>
      <c r="B1363" t="s">
        <v>1362</v>
      </c>
      <c r="C136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v>41811.717268518521</v>
      </c>
      <c r="K1363">
        <v>1400778772</v>
      </c>
      <c r="L1363" s="10"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>
        <v>1.2598333333333334</v>
      </c>
      <c r="R1363">
        <v>28.632575757575758</v>
      </c>
      <c r="S1363" t="s">
        <v>8317</v>
      </c>
      <c r="T1363" t="s">
        <v>8346</v>
      </c>
    </row>
    <row r="1364" spans="1:20" x14ac:dyDescent="0.2">
      <c r="A1364">
        <v>1362</v>
      </c>
      <c r="B1364" t="s">
        <v>1363</v>
      </c>
      <c r="C1364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v>41524.934386574074</v>
      </c>
      <c r="K1364">
        <v>1373408731</v>
      </c>
      <c r="L1364" s="10">
        <v>41464.934386574074</v>
      </c>
      <c r="M1364" t="b">
        <v>0</v>
      </c>
      <c r="N1364">
        <v>25</v>
      </c>
      <c r="O1364" t="b">
        <v>1</v>
      </c>
      <c r="P1364" t="s">
        <v>8274</v>
      </c>
      <c r="Q1364">
        <v>1.091</v>
      </c>
      <c r="R1364">
        <v>43.64</v>
      </c>
      <c r="S1364" t="s">
        <v>8317</v>
      </c>
      <c r="T1364" t="s">
        <v>8346</v>
      </c>
    </row>
    <row r="1365" spans="1:20" x14ac:dyDescent="0.2">
      <c r="A1365">
        <v>1363</v>
      </c>
      <c r="B1365" t="s">
        <v>1364</v>
      </c>
      <c r="C1365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v>42415.332638888889</v>
      </c>
      <c r="K1365">
        <v>1453925727</v>
      </c>
      <c r="L1365" s="10">
        <v>42396.8440625</v>
      </c>
      <c r="M1365" t="b">
        <v>0</v>
      </c>
      <c r="N1365">
        <v>5</v>
      </c>
      <c r="O1365" t="b">
        <v>1</v>
      </c>
      <c r="P1365" t="s">
        <v>8274</v>
      </c>
      <c r="Q1365">
        <v>1</v>
      </c>
      <c r="R1365">
        <v>40</v>
      </c>
      <c r="S1365" t="s">
        <v>8317</v>
      </c>
      <c r="T1365" t="s">
        <v>8346</v>
      </c>
    </row>
    <row r="1366" spans="1:20" x14ac:dyDescent="0.2">
      <c r="A1366">
        <v>1364</v>
      </c>
      <c r="B1366" t="s">
        <v>1365</v>
      </c>
      <c r="C1366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v>42011.6956712963</v>
      </c>
      <c r="K1366">
        <v>1415464906</v>
      </c>
      <c r="L1366" s="10"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>
        <v>1.1864285714285714</v>
      </c>
      <c r="R1366">
        <v>346.04166666666669</v>
      </c>
      <c r="S1366" t="s">
        <v>8315</v>
      </c>
      <c r="T1366" t="s">
        <v>8354</v>
      </c>
    </row>
    <row r="1367" spans="1:20" x14ac:dyDescent="0.2">
      <c r="A1367">
        <v>1365</v>
      </c>
      <c r="B1367" t="s">
        <v>1366</v>
      </c>
      <c r="C1367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v>42079.691574074073</v>
      </c>
      <c r="K1367">
        <v>1423935352</v>
      </c>
      <c r="L1367" s="10">
        <v>42049.733240740738</v>
      </c>
      <c r="M1367" t="b">
        <v>0</v>
      </c>
      <c r="N1367">
        <v>92</v>
      </c>
      <c r="O1367" t="b">
        <v>1</v>
      </c>
      <c r="P1367" t="s">
        <v>8276</v>
      </c>
      <c r="Q1367">
        <v>1.0026666666666666</v>
      </c>
      <c r="R1367">
        <v>81.739130434782609</v>
      </c>
      <c r="S1367" t="s">
        <v>8315</v>
      </c>
      <c r="T1367" t="s">
        <v>8354</v>
      </c>
    </row>
    <row r="1368" spans="1:20" x14ac:dyDescent="0.2">
      <c r="A1368">
        <v>1366</v>
      </c>
      <c r="B1368" t="s">
        <v>1367</v>
      </c>
      <c r="C1368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v>41970.037766203706</v>
      </c>
      <c r="K1368">
        <v>1413158063</v>
      </c>
      <c r="L1368" s="10"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>
        <v>1.2648920000000001</v>
      </c>
      <c r="R1368">
        <v>64.535306122448986</v>
      </c>
      <c r="S1368" t="s">
        <v>8315</v>
      </c>
      <c r="T1368" t="s">
        <v>8354</v>
      </c>
    </row>
    <row r="1369" spans="1:20" x14ac:dyDescent="0.2">
      <c r="A1369">
        <v>1367</v>
      </c>
      <c r="B1369" t="s">
        <v>1368</v>
      </c>
      <c r="C1369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v>42322.044560185182</v>
      </c>
      <c r="K1369">
        <v>1444867450</v>
      </c>
      <c r="L1369" s="10">
        <v>42292.002893518518</v>
      </c>
      <c r="M1369" t="b">
        <v>0</v>
      </c>
      <c r="N1369">
        <v>90</v>
      </c>
      <c r="O1369" t="b">
        <v>1</v>
      </c>
      <c r="P1369" t="s">
        <v>8276</v>
      </c>
      <c r="Q1369">
        <v>1.1426000000000001</v>
      </c>
      <c r="R1369">
        <v>63.477777777777774</v>
      </c>
      <c r="S1369" t="s">
        <v>8315</v>
      </c>
      <c r="T1369" t="s">
        <v>8354</v>
      </c>
    </row>
    <row r="1370" spans="1:20" x14ac:dyDescent="0.2">
      <c r="A1370">
        <v>1368</v>
      </c>
      <c r="B1370" t="s">
        <v>1369</v>
      </c>
      <c r="C1370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v>42170.190902777773</v>
      </c>
      <c r="K1370">
        <v>1432269294</v>
      </c>
      <c r="L1370" s="10">
        <v>42146.190902777773</v>
      </c>
      <c r="M1370" t="b">
        <v>0</v>
      </c>
      <c r="N1370">
        <v>87</v>
      </c>
      <c r="O1370" t="b">
        <v>1</v>
      </c>
      <c r="P1370" t="s">
        <v>8276</v>
      </c>
      <c r="Q1370">
        <v>1.107</v>
      </c>
      <c r="R1370">
        <v>63.620689655172413</v>
      </c>
      <c r="S1370" t="s">
        <v>8315</v>
      </c>
      <c r="T1370" t="s">
        <v>8354</v>
      </c>
    </row>
    <row r="1371" spans="1:20" x14ac:dyDescent="0.2">
      <c r="A1371">
        <v>1369</v>
      </c>
      <c r="B1371" t="s">
        <v>1370</v>
      </c>
      <c r="C137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v>41740.594282407408</v>
      </c>
      <c r="K1371">
        <v>1394633746</v>
      </c>
      <c r="L1371" s="10"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>
        <v>1.0534805315203954</v>
      </c>
      <c r="R1371">
        <v>83.967068965517228</v>
      </c>
      <c r="S1371" t="s">
        <v>8315</v>
      </c>
      <c r="T1371" t="s">
        <v>8354</v>
      </c>
    </row>
    <row r="1372" spans="1:20" x14ac:dyDescent="0.2">
      <c r="A1372">
        <v>1370</v>
      </c>
      <c r="B1372" t="s">
        <v>1371</v>
      </c>
      <c r="C137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v>41563.00335648148</v>
      </c>
      <c r="K1372">
        <v>1380585890</v>
      </c>
      <c r="L1372" s="10">
        <v>41548.00335648148</v>
      </c>
      <c r="M1372" t="b">
        <v>0</v>
      </c>
      <c r="N1372">
        <v>20</v>
      </c>
      <c r="O1372" t="b">
        <v>1</v>
      </c>
      <c r="P1372" t="s">
        <v>8276</v>
      </c>
      <c r="Q1372">
        <v>1.0366666666666666</v>
      </c>
      <c r="R1372">
        <v>77.75</v>
      </c>
      <c r="S1372" t="s">
        <v>8315</v>
      </c>
      <c r="T1372" t="s">
        <v>8354</v>
      </c>
    </row>
    <row r="1373" spans="1:20" x14ac:dyDescent="0.2">
      <c r="A1373">
        <v>1371</v>
      </c>
      <c r="B1373" t="s">
        <v>1372</v>
      </c>
      <c r="C137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v>42131.758587962962</v>
      </c>
      <c r="K1373">
        <v>1428430342</v>
      </c>
      <c r="L1373" s="10">
        <v>42101.758587962962</v>
      </c>
      <c r="M1373" t="b">
        <v>0</v>
      </c>
      <c r="N1373">
        <v>70</v>
      </c>
      <c r="O1373" t="b">
        <v>1</v>
      </c>
      <c r="P1373" t="s">
        <v>8276</v>
      </c>
      <c r="Q1373">
        <v>1.0708672667523933</v>
      </c>
      <c r="R1373">
        <v>107.07142857142857</v>
      </c>
      <c r="S1373" t="s">
        <v>8315</v>
      </c>
      <c r="T1373" t="s">
        <v>8354</v>
      </c>
    </row>
    <row r="1374" spans="1:20" x14ac:dyDescent="0.2">
      <c r="A1374">
        <v>1372</v>
      </c>
      <c r="B1374" t="s">
        <v>1373</v>
      </c>
      <c r="C1374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v>41102.739953703705</v>
      </c>
      <c r="K1374">
        <v>1339523132</v>
      </c>
      <c r="L1374" s="10">
        <v>41072.739953703705</v>
      </c>
      <c r="M1374" t="b">
        <v>0</v>
      </c>
      <c r="N1374">
        <v>16</v>
      </c>
      <c r="O1374" t="b">
        <v>1</v>
      </c>
      <c r="P1374" t="s">
        <v>8276</v>
      </c>
      <c r="Q1374">
        <v>1.24</v>
      </c>
      <c r="R1374">
        <v>38.75</v>
      </c>
      <c r="S1374" t="s">
        <v>8315</v>
      </c>
      <c r="T1374" t="s">
        <v>8354</v>
      </c>
    </row>
    <row r="1375" spans="1:20" x14ac:dyDescent="0.2">
      <c r="A1375">
        <v>1373</v>
      </c>
      <c r="B1375" t="s">
        <v>1374</v>
      </c>
      <c r="C1375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v>42734.95177083333</v>
      </c>
      <c r="K1375">
        <v>1480546233</v>
      </c>
      <c r="L1375" s="10">
        <v>42704.95177083333</v>
      </c>
      <c r="M1375" t="b">
        <v>0</v>
      </c>
      <c r="N1375">
        <v>52</v>
      </c>
      <c r="O1375" t="b">
        <v>1</v>
      </c>
      <c r="P1375" t="s">
        <v>8276</v>
      </c>
      <c r="Q1375">
        <v>1.0501</v>
      </c>
      <c r="R1375">
        <v>201.94230769230768</v>
      </c>
      <c r="S1375" t="s">
        <v>8315</v>
      </c>
      <c r="T1375" t="s">
        <v>8354</v>
      </c>
    </row>
    <row r="1376" spans="1:20" x14ac:dyDescent="0.2">
      <c r="A1376">
        <v>1374</v>
      </c>
      <c r="B1376" t="s">
        <v>1375</v>
      </c>
      <c r="C1376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v>42454.12023148148</v>
      </c>
      <c r="K1376">
        <v>1456285988</v>
      </c>
      <c r="L1376" s="10">
        <v>42424.161898148144</v>
      </c>
      <c r="M1376" t="b">
        <v>0</v>
      </c>
      <c r="N1376">
        <v>66</v>
      </c>
      <c r="O1376" t="b">
        <v>1</v>
      </c>
      <c r="P1376" t="s">
        <v>8276</v>
      </c>
      <c r="Q1376">
        <v>1.8946666666666667</v>
      </c>
      <c r="R1376">
        <v>43.060606060606062</v>
      </c>
      <c r="S1376" t="s">
        <v>8315</v>
      </c>
      <c r="T1376" t="s">
        <v>8354</v>
      </c>
    </row>
    <row r="1377" spans="1:20" x14ac:dyDescent="0.2">
      <c r="A1377">
        <v>1375</v>
      </c>
      <c r="B1377" t="s">
        <v>1376</v>
      </c>
      <c r="C1377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v>42750.066192129627</v>
      </c>
      <c r="K1377">
        <v>1481852119</v>
      </c>
      <c r="L1377" s="10"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>
        <v>1.7132499999999999</v>
      </c>
      <c r="R1377">
        <v>62.871559633027523</v>
      </c>
      <c r="S1377" t="s">
        <v>8315</v>
      </c>
      <c r="T1377" t="s">
        <v>8354</v>
      </c>
    </row>
    <row r="1378" spans="1:20" x14ac:dyDescent="0.2">
      <c r="A1378">
        <v>1376</v>
      </c>
      <c r="B1378" t="s">
        <v>1377</v>
      </c>
      <c r="C1378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v>42707.710717592592</v>
      </c>
      <c r="K1378">
        <v>1478189006</v>
      </c>
      <c r="L1378" s="10"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>
        <v>2.5248648648648651</v>
      </c>
      <c r="R1378">
        <v>55.607142857142854</v>
      </c>
      <c r="S1378" t="s">
        <v>8315</v>
      </c>
      <c r="T1378" t="s">
        <v>8354</v>
      </c>
    </row>
    <row r="1379" spans="1:20" x14ac:dyDescent="0.2">
      <c r="A1379">
        <v>1377</v>
      </c>
      <c r="B1379" t="s">
        <v>1378</v>
      </c>
      <c r="C1379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v>42769.174305555556</v>
      </c>
      <c r="K1379">
        <v>1484198170</v>
      </c>
      <c r="L1379" s="10">
        <v>42747.219560185185</v>
      </c>
      <c r="M1379" t="b">
        <v>0</v>
      </c>
      <c r="N1379">
        <v>31</v>
      </c>
      <c r="O1379" t="b">
        <v>1</v>
      </c>
      <c r="P1379" t="s">
        <v>8276</v>
      </c>
      <c r="Q1379">
        <v>1.1615384615384616</v>
      </c>
      <c r="R1379">
        <v>48.70967741935484</v>
      </c>
      <c r="S1379" t="s">
        <v>8315</v>
      </c>
      <c r="T1379" t="s">
        <v>8354</v>
      </c>
    </row>
    <row r="1380" spans="1:20" x14ac:dyDescent="0.2">
      <c r="A1380">
        <v>1378</v>
      </c>
      <c r="B1380" t="s">
        <v>1379</v>
      </c>
      <c r="C1380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v>42583.759374999994</v>
      </c>
      <c r="K1380">
        <v>1468779210</v>
      </c>
      <c r="L1380" s="10"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>
        <v>2.0335000000000001</v>
      </c>
      <c r="R1380">
        <v>30.578947368421051</v>
      </c>
      <c r="S1380" t="s">
        <v>8315</v>
      </c>
      <c r="T1380" t="s">
        <v>8354</v>
      </c>
    </row>
    <row r="1381" spans="1:20" x14ac:dyDescent="0.2">
      <c r="A1381">
        <v>1379</v>
      </c>
      <c r="B1381" t="s">
        <v>1380</v>
      </c>
      <c r="C138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v>42160.491620370376</v>
      </c>
      <c r="K1381">
        <v>1430912876</v>
      </c>
      <c r="L1381" s="10"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>
        <v>1.1160000000000001</v>
      </c>
      <c r="R1381">
        <v>73.907284768211923</v>
      </c>
      <c r="S1381" t="s">
        <v>8315</v>
      </c>
      <c r="T1381" t="s">
        <v>8354</v>
      </c>
    </row>
    <row r="1382" spans="1:20" x14ac:dyDescent="0.2">
      <c r="A1382">
        <v>1380</v>
      </c>
      <c r="B1382" t="s">
        <v>1381</v>
      </c>
      <c r="C138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v>42164.083333333328</v>
      </c>
      <c r="K1382">
        <v>1431886706</v>
      </c>
      <c r="L1382" s="10">
        <v>42141.762800925921</v>
      </c>
      <c r="M1382" t="b">
        <v>0</v>
      </c>
      <c r="N1382">
        <v>5</v>
      </c>
      <c r="O1382" t="b">
        <v>1</v>
      </c>
      <c r="P1382" t="s">
        <v>8276</v>
      </c>
      <c r="Q1382">
        <v>4.24</v>
      </c>
      <c r="R1382">
        <v>21.2</v>
      </c>
      <c r="S1382" t="s">
        <v>8315</v>
      </c>
      <c r="T1382" t="s">
        <v>8354</v>
      </c>
    </row>
    <row r="1383" spans="1:20" x14ac:dyDescent="0.2">
      <c r="A1383">
        <v>1381</v>
      </c>
      <c r="B1383" t="s">
        <v>1382</v>
      </c>
      <c r="C138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v>42733.214409722219</v>
      </c>
      <c r="K1383">
        <v>1480396125</v>
      </c>
      <c r="L1383" s="10">
        <v>42703.214409722219</v>
      </c>
      <c r="M1383" t="b">
        <v>0</v>
      </c>
      <c r="N1383">
        <v>73</v>
      </c>
      <c r="O1383" t="b">
        <v>1</v>
      </c>
      <c r="P1383" t="s">
        <v>8276</v>
      </c>
      <c r="Q1383">
        <v>1.071</v>
      </c>
      <c r="R1383">
        <v>73.356164383561648</v>
      </c>
      <c r="S1383" t="s">
        <v>8315</v>
      </c>
      <c r="T1383" t="s">
        <v>8354</v>
      </c>
    </row>
    <row r="1384" spans="1:20" x14ac:dyDescent="0.2">
      <c r="A1384">
        <v>1382</v>
      </c>
      <c r="B1384" t="s">
        <v>1383</v>
      </c>
      <c r="C1384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v>41400.800185185188</v>
      </c>
      <c r="K1384">
        <v>1365275536</v>
      </c>
      <c r="L1384" s="10"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>
        <v>1.043625</v>
      </c>
      <c r="R1384">
        <v>56.412162162162161</v>
      </c>
      <c r="S1384" t="s">
        <v>8315</v>
      </c>
      <c r="T1384" t="s">
        <v>8354</v>
      </c>
    </row>
    <row r="1385" spans="1:20" x14ac:dyDescent="0.2">
      <c r="A1385">
        <v>1383</v>
      </c>
      <c r="B1385" t="s">
        <v>1384</v>
      </c>
      <c r="C1385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v>42727.074976851851</v>
      </c>
      <c r="K1385">
        <v>1480729678</v>
      </c>
      <c r="L1385" s="10">
        <v>42707.074976851851</v>
      </c>
      <c r="M1385" t="b">
        <v>0</v>
      </c>
      <c r="N1385">
        <v>93</v>
      </c>
      <c r="O1385" t="b">
        <v>1</v>
      </c>
      <c r="P1385" t="s">
        <v>8276</v>
      </c>
      <c r="Q1385">
        <v>2.124090909090909</v>
      </c>
      <c r="R1385">
        <v>50.247311827956992</v>
      </c>
      <c r="S1385" t="s">
        <v>8315</v>
      </c>
      <c r="T1385" t="s">
        <v>8354</v>
      </c>
    </row>
    <row r="1386" spans="1:20" x14ac:dyDescent="0.2">
      <c r="A1386">
        <v>1384</v>
      </c>
      <c r="B1386" t="s">
        <v>1385</v>
      </c>
      <c r="C1386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v>42190.735208333332</v>
      </c>
      <c r="K1386">
        <v>1433525922</v>
      </c>
      <c r="L1386" s="10">
        <v>42160.735208333332</v>
      </c>
      <c r="M1386" t="b">
        <v>0</v>
      </c>
      <c r="N1386">
        <v>63</v>
      </c>
      <c r="O1386" t="b">
        <v>1</v>
      </c>
      <c r="P1386" t="s">
        <v>8276</v>
      </c>
      <c r="Q1386">
        <v>1.2408571428571429</v>
      </c>
      <c r="R1386">
        <v>68.936507936507937</v>
      </c>
      <c r="S1386" t="s">
        <v>8315</v>
      </c>
      <c r="T1386" t="s">
        <v>8354</v>
      </c>
    </row>
    <row r="1387" spans="1:20" x14ac:dyDescent="0.2">
      <c r="A1387">
        <v>1385</v>
      </c>
      <c r="B1387" t="s">
        <v>1386</v>
      </c>
      <c r="C1387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v>42489.507638888885</v>
      </c>
      <c r="K1387">
        <v>1457109121</v>
      </c>
      <c r="L1387" s="10"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>
        <v>1.10406125</v>
      </c>
      <c r="R1387">
        <v>65.914104477611943</v>
      </c>
      <c r="S1387" t="s">
        <v>8315</v>
      </c>
      <c r="T1387" t="s">
        <v>8354</v>
      </c>
    </row>
    <row r="1388" spans="1:20" x14ac:dyDescent="0.2">
      <c r="A1388">
        <v>1386</v>
      </c>
      <c r="B1388" t="s">
        <v>1387</v>
      </c>
      <c r="C1388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v>42214.646863425922</v>
      </c>
      <c r="K1388">
        <v>1435591889</v>
      </c>
      <c r="L1388" s="10">
        <v>42184.646863425922</v>
      </c>
      <c r="M1388" t="b">
        <v>0</v>
      </c>
      <c r="N1388">
        <v>14</v>
      </c>
      <c r="O1388" t="b">
        <v>1</v>
      </c>
      <c r="P1388" t="s">
        <v>8276</v>
      </c>
      <c r="Q1388">
        <v>2.1875</v>
      </c>
      <c r="R1388">
        <v>62.5</v>
      </c>
      <c r="S1388" t="s">
        <v>8315</v>
      </c>
      <c r="T1388" t="s">
        <v>8354</v>
      </c>
    </row>
    <row r="1389" spans="1:20" x14ac:dyDescent="0.2">
      <c r="A1389">
        <v>1387</v>
      </c>
      <c r="B1389" t="s">
        <v>1388</v>
      </c>
      <c r="C1389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v>42158.1875</v>
      </c>
      <c r="K1389">
        <v>1430604395</v>
      </c>
      <c r="L1389" s="10">
        <v>42126.92123842593</v>
      </c>
      <c r="M1389" t="b">
        <v>0</v>
      </c>
      <c r="N1389">
        <v>78</v>
      </c>
      <c r="O1389" t="b">
        <v>1</v>
      </c>
      <c r="P1389" t="s">
        <v>8276</v>
      </c>
      <c r="Q1389">
        <v>1.36625</v>
      </c>
      <c r="R1389">
        <v>70.064102564102569</v>
      </c>
      <c r="S1389" t="s">
        <v>8315</v>
      </c>
      <c r="T1389" t="s">
        <v>8354</v>
      </c>
    </row>
    <row r="1390" spans="1:20" x14ac:dyDescent="0.2">
      <c r="A1390">
        <v>1388</v>
      </c>
      <c r="B1390" t="s">
        <v>1389</v>
      </c>
      <c r="C1390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v>42660.676388888889</v>
      </c>
      <c r="K1390">
        <v>1474469117</v>
      </c>
      <c r="L1390" s="10"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>
        <v>1.348074</v>
      </c>
      <c r="R1390">
        <v>60.181874999999998</v>
      </c>
      <c r="S1390" t="s">
        <v>8315</v>
      </c>
      <c r="T1390" t="s">
        <v>8354</v>
      </c>
    </row>
    <row r="1391" spans="1:20" x14ac:dyDescent="0.2">
      <c r="A1391">
        <v>1389</v>
      </c>
      <c r="B1391" t="s">
        <v>1390</v>
      </c>
      <c r="C139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v>42595.480983796297</v>
      </c>
      <c r="K1391">
        <v>1468495957</v>
      </c>
      <c r="L1391" s="10">
        <v>42565.480983796297</v>
      </c>
      <c r="M1391" t="b">
        <v>0</v>
      </c>
      <c r="N1391">
        <v>34</v>
      </c>
      <c r="O1391" t="b">
        <v>1</v>
      </c>
      <c r="P1391" t="s">
        <v>8276</v>
      </c>
      <c r="Q1391">
        <v>1.454</v>
      </c>
      <c r="R1391">
        <v>21.382352941176471</v>
      </c>
      <c r="S1391" t="s">
        <v>8315</v>
      </c>
      <c r="T1391" t="s">
        <v>8354</v>
      </c>
    </row>
    <row r="1392" spans="1:20" x14ac:dyDescent="0.2">
      <c r="A1392">
        <v>1390</v>
      </c>
      <c r="B1392" t="s">
        <v>1391</v>
      </c>
      <c r="C139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v>42121.716666666667</v>
      </c>
      <c r="K1392">
        <v>1427224606</v>
      </c>
      <c r="L1392" s="10">
        <v>42087.803310185183</v>
      </c>
      <c r="M1392" t="b">
        <v>0</v>
      </c>
      <c r="N1392">
        <v>19</v>
      </c>
      <c r="O1392" t="b">
        <v>1</v>
      </c>
      <c r="P1392" t="s">
        <v>8276</v>
      </c>
      <c r="Q1392">
        <v>1.0910714285714285</v>
      </c>
      <c r="R1392">
        <v>160.78947368421052</v>
      </c>
      <c r="S1392" t="s">
        <v>8315</v>
      </c>
      <c r="T1392" t="s">
        <v>8354</v>
      </c>
    </row>
    <row r="1393" spans="1:20" x14ac:dyDescent="0.2">
      <c r="A1393">
        <v>1391</v>
      </c>
      <c r="B1393" t="s">
        <v>1392</v>
      </c>
      <c r="C139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v>42238.207638888889</v>
      </c>
      <c r="K1393">
        <v>1436369818</v>
      </c>
      <c r="L1393" s="10">
        <v>42193.650671296295</v>
      </c>
      <c r="M1393" t="b">
        <v>0</v>
      </c>
      <c r="N1393">
        <v>13</v>
      </c>
      <c r="O1393" t="b">
        <v>1</v>
      </c>
      <c r="P1393" t="s">
        <v>8276</v>
      </c>
      <c r="Q1393">
        <v>1.1020000000000001</v>
      </c>
      <c r="R1393">
        <v>42.384615384615387</v>
      </c>
      <c r="S1393" t="s">
        <v>8315</v>
      </c>
      <c r="T1393" t="s">
        <v>8354</v>
      </c>
    </row>
    <row r="1394" spans="1:20" x14ac:dyDescent="0.2">
      <c r="A1394">
        <v>1392</v>
      </c>
      <c r="B1394" t="s">
        <v>1393</v>
      </c>
      <c r="C1394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v>42432.154930555553</v>
      </c>
      <c r="K1394">
        <v>1454298186</v>
      </c>
      <c r="L1394" s="10"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>
        <v>1.1364000000000001</v>
      </c>
      <c r="R1394">
        <v>27.317307692307693</v>
      </c>
      <c r="S1394" t="s">
        <v>8315</v>
      </c>
      <c r="T1394" t="s">
        <v>8354</v>
      </c>
    </row>
    <row r="1395" spans="1:20" x14ac:dyDescent="0.2">
      <c r="A1395">
        <v>1393</v>
      </c>
      <c r="B1395" t="s">
        <v>1394</v>
      </c>
      <c r="C1395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v>42583.681979166664</v>
      </c>
      <c r="K1395">
        <v>1467476523</v>
      </c>
      <c r="L1395" s="10">
        <v>42553.681979166664</v>
      </c>
      <c r="M1395" t="b">
        <v>0</v>
      </c>
      <c r="N1395">
        <v>52</v>
      </c>
      <c r="O1395" t="b">
        <v>1</v>
      </c>
      <c r="P1395" t="s">
        <v>8276</v>
      </c>
      <c r="Q1395">
        <v>1.0235000000000001</v>
      </c>
      <c r="R1395">
        <v>196.82692307692307</v>
      </c>
      <c r="S1395" t="s">
        <v>8315</v>
      </c>
      <c r="T1395" t="s">
        <v>8354</v>
      </c>
    </row>
    <row r="1396" spans="1:20" x14ac:dyDescent="0.2">
      <c r="A1396">
        <v>1394</v>
      </c>
      <c r="B1396" t="s">
        <v>1395</v>
      </c>
      <c r="C1396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v>42795.125</v>
      </c>
      <c r="K1396">
        <v>1484623726</v>
      </c>
      <c r="L1396" s="10">
        <v>42752.144976851851</v>
      </c>
      <c r="M1396" t="b">
        <v>0</v>
      </c>
      <c r="N1396">
        <v>17</v>
      </c>
      <c r="O1396" t="b">
        <v>1</v>
      </c>
      <c r="P1396" t="s">
        <v>8276</v>
      </c>
      <c r="Q1396">
        <v>1.2213333333333334</v>
      </c>
      <c r="R1396">
        <v>53.882352941176471</v>
      </c>
      <c r="S1396" t="s">
        <v>8315</v>
      </c>
      <c r="T1396" t="s">
        <v>8354</v>
      </c>
    </row>
    <row r="1397" spans="1:20" x14ac:dyDescent="0.2">
      <c r="A1397">
        <v>1395</v>
      </c>
      <c r="B1397" t="s">
        <v>1396</v>
      </c>
      <c r="C1397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v>42749.90834490741</v>
      </c>
      <c r="K1397">
        <v>1481838481</v>
      </c>
      <c r="L1397" s="10">
        <v>42719.90834490741</v>
      </c>
      <c r="M1397" t="b">
        <v>0</v>
      </c>
      <c r="N1397">
        <v>82</v>
      </c>
      <c r="O1397" t="b">
        <v>1</v>
      </c>
      <c r="P1397" t="s">
        <v>8276</v>
      </c>
      <c r="Q1397">
        <v>1.1188571428571428</v>
      </c>
      <c r="R1397">
        <v>47.756097560975611</v>
      </c>
      <c r="S1397" t="s">
        <v>8315</v>
      </c>
      <c r="T1397" t="s">
        <v>8354</v>
      </c>
    </row>
    <row r="1398" spans="1:20" x14ac:dyDescent="0.2">
      <c r="A1398">
        <v>1396</v>
      </c>
      <c r="B1398" t="s">
        <v>1397</v>
      </c>
      <c r="C1398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v>42048.99863425926</v>
      </c>
      <c r="K1398">
        <v>1421279882</v>
      </c>
      <c r="L1398" s="10">
        <v>42018.99863425926</v>
      </c>
      <c r="M1398" t="b">
        <v>0</v>
      </c>
      <c r="N1398">
        <v>73</v>
      </c>
      <c r="O1398" t="b">
        <v>1</v>
      </c>
      <c r="P1398" t="s">
        <v>8276</v>
      </c>
      <c r="Q1398">
        <v>1.073</v>
      </c>
      <c r="R1398">
        <v>88.191780821917803</v>
      </c>
      <c r="S1398" t="s">
        <v>8315</v>
      </c>
      <c r="T1398" t="s">
        <v>8354</v>
      </c>
    </row>
    <row r="1399" spans="1:20" x14ac:dyDescent="0.2">
      <c r="A1399">
        <v>1397</v>
      </c>
      <c r="B1399" t="s">
        <v>1398</v>
      </c>
      <c r="C1399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v>42670.888194444444</v>
      </c>
      <c r="K1399">
        <v>1475013710</v>
      </c>
      <c r="L1399" s="10"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>
        <v>1.1385000000000001</v>
      </c>
      <c r="R1399">
        <v>72.056962025316452</v>
      </c>
      <c r="S1399" t="s">
        <v>8315</v>
      </c>
      <c r="T1399" t="s">
        <v>8354</v>
      </c>
    </row>
    <row r="1400" spans="1:20" x14ac:dyDescent="0.2">
      <c r="A1400">
        <v>1398</v>
      </c>
      <c r="B1400" t="s">
        <v>1399</v>
      </c>
      <c r="C1400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v>42556.874236111107</v>
      </c>
      <c r="K1400">
        <v>1465160334</v>
      </c>
      <c r="L1400" s="10">
        <v>42526.874236111107</v>
      </c>
      <c r="M1400" t="b">
        <v>0</v>
      </c>
      <c r="N1400">
        <v>65</v>
      </c>
      <c r="O1400" t="b">
        <v>1</v>
      </c>
      <c r="P1400" t="s">
        <v>8276</v>
      </c>
      <c r="Q1400">
        <v>1.0968181818181819</v>
      </c>
      <c r="R1400">
        <v>74.246153846153845</v>
      </c>
      <c r="S1400" t="s">
        <v>8315</v>
      </c>
      <c r="T1400" t="s">
        <v>8354</v>
      </c>
    </row>
    <row r="1401" spans="1:20" x14ac:dyDescent="0.2">
      <c r="A1401">
        <v>1399</v>
      </c>
      <c r="B1401" t="s">
        <v>1400</v>
      </c>
      <c r="C140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v>41919.004317129627</v>
      </c>
      <c r="K1401">
        <v>1410048373</v>
      </c>
      <c r="L1401" s="10"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>
        <v>1.2614444444444444</v>
      </c>
      <c r="R1401">
        <v>61.701086956521742</v>
      </c>
      <c r="S1401" t="s">
        <v>8315</v>
      </c>
      <c r="T1401" t="s">
        <v>8354</v>
      </c>
    </row>
    <row r="1402" spans="1:20" x14ac:dyDescent="0.2">
      <c r="A1402">
        <v>1400</v>
      </c>
      <c r="B1402" t="s">
        <v>1401</v>
      </c>
      <c r="C140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v>42533.229166666672</v>
      </c>
      <c r="K1402">
        <v>1462695073</v>
      </c>
      <c r="L1402" s="10">
        <v>42498.341122685189</v>
      </c>
      <c r="M1402" t="b">
        <v>0</v>
      </c>
      <c r="N1402">
        <v>34</v>
      </c>
      <c r="O1402" t="b">
        <v>1</v>
      </c>
      <c r="P1402" t="s">
        <v>8276</v>
      </c>
      <c r="Q1402">
        <v>1.6742857142857144</v>
      </c>
      <c r="R1402">
        <v>17.235294117647058</v>
      </c>
      <c r="S1402" t="s">
        <v>8315</v>
      </c>
      <c r="T1402" t="s">
        <v>8354</v>
      </c>
    </row>
    <row r="1403" spans="1:20" x14ac:dyDescent="0.2">
      <c r="A1403">
        <v>1401</v>
      </c>
      <c r="B1403" t="s">
        <v>1402</v>
      </c>
      <c r="C140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v>41420.99622685185</v>
      </c>
      <c r="K1403">
        <v>1367798074</v>
      </c>
      <c r="L1403" s="10">
        <v>41399.99622685185</v>
      </c>
      <c r="M1403" t="b">
        <v>0</v>
      </c>
      <c r="N1403">
        <v>240</v>
      </c>
      <c r="O1403" t="b">
        <v>1</v>
      </c>
      <c r="P1403" t="s">
        <v>8276</v>
      </c>
      <c r="Q1403">
        <v>4.9652000000000003</v>
      </c>
      <c r="R1403">
        <v>51.720833333333331</v>
      </c>
      <c r="S1403" t="s">
        <v>8315</v>
      </c>
      <c r="T1403" t="s">
        <v>8354</v>
      </c>
    </row>
    <row r="1404" spans="1:20" x14ac:dyDescent="0.2">
      <c r="A1404">
        <v>1402</v>
      </c>
      <c r="B1404" t="s">
        <v>1403</v>
      </c>
      <c r="C1404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v>42125.011701388896</v>
      </c>
      <c r="K1404">
        <v>1425259011</v>
      </c>
      <c r="L1404" s="10"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>
        <v>1.0915999999999999</v>
      </c>
      <c r="R1404">
        <v>24.150442477876105</v>
      </c>
      <c r="S1404" t="s">
        <v>8315</v>
      </c>
      <c r="T1404" t="s">
        <v>8354</v>
      </c>
    </row>
    <row r="1405" spans="1:20" x14ac:dyDescent="0.2">
      <c r="A1405">
        <v>1403</v>
      </c>
      <c r="B1405" t="s">
        <v>1404</v>
      </c>
      <c r="C1405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v>41481.062905092593</v>
      </c>
      <c r="K1405">
        <v>1372210235</v>
      </c>
      <c r="L1405" s="10">
        <v>41451.062905092593</v>
      </c>
      <c r="M1405" t="b">
        <v>0</v>
      </c>
      <c r="N1405">
        <v>66</v>
      </c>
      <c r="O1405" t="b">
        <v>1</v>
      </c>
      <c r="P1405" t="s">
        <v>8276</v>
      </c>
      <c r="Q1405">
        <v>1.0257499999999999</v>
      </c>
      <c r="R1405">
        <v>62.166666666666664</v>
      </c>
      <c r="S1405" t="s">
        <v>8315</v>
      </c>
      <c r="T1405" t="s">
        <v>8354</v>
      </c>
    </row>
    <row r="1406" spans="1:20" x14ac:dyDescent="0.2">
      <c r="A1406">
        <v>1404</v>
      </c>
      <c r="B1406" t="s">
        <v>1405</v>
      </c>
      <c r="C1406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v>42057.510243055556</v>
      </c>
      <c r="K1406">
        <v>1422447285</v>
      </c>
      <c r="L1406" s="10">
        <v>42032.510243055556</v>
      </c>
      <c r="M1406" t="b">
        <v>1</v>
      </c>
      <c r="N1406">
        <v>5</v>
      </c>
      <c r="O1406" t="b">
        <v>0</v>
      </c>
      <c r="P1406" t="s">
        <v>8287</v>
      </c>
      <c r="Q1406">
        <v>1.6620689655172414E-2</v>
      </c>
      <c r="R1406">
        <v>48.2</v>
      </c>
      <c r="S1406" t="s">
        <v>8317</v>
      </c>
      <c r="T1406" t="s">
        <v>8361</v>
      </c>
    </row>
    <row r="1407" spans="1:20" x14ac:dyDescent="0.2">
      <c r="A1407">
        <v>1405</v>
      </c>
      <c r="B1407" t="s">
        <v>1406</v>
      </c>
      <c r="C1407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v>41971.722233796296</v>
      </c>
      <c r="K1407">
        <v>1414599601</v>
      </c>
      <c r="L1407" s="10">
        <v>41941.680567129632</v>
      </c>
      <c r="M1407" t="b">
        <v>1</v>
      </c>
      <c r="N1407">
        <v>17</v>
      </c>
      <c r="O1407" t="b">
        <v>0</v>
      </c>
      <c r="P1407" t="s">
        <v>8287</v>
      </c>
      <c r="Q1407">
        <v>4.1999999999999997E-3</v>
      </c>
      <c r="R1407">
        <v>6.1764705882352944</v>
      </c>
      <c r="S1407" t="s">
        <v>8317</v>
      </c>
      <c r="T1407" t="s">
        <v>8361</v>
      </c>
    </row>
    <row r="1408" spans="1:20" x14ac:dyDescent="0.2">
      <c r="A1408">
        <v>1406</v>
      </c>
      <c r="B1408" t="s">
        <v>1407</v>
      </c>
      <c r="C1408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v>42350.416666666672</v>
      </c>
      <c r="K1408">
        <v>1445336607</v>
      </c>
      <c r="L1408" s="10">
        <v>42297.432951388888</v>
      </c>
      <c r="M1408" t="b">
        <v>0</v>
      </c>
      <c r="N1408">
        <v>3</v>
      </c>
      <c r="O1408" t="b">
        <v>0</v>
      </c>
      <c r="P1408" t="s">
        <v>8287</v>
      </c>
      <c r="Q1408">
        <v>1.25E-3</v>
      </c>
      <c r="R1408">
        <v>5</v>
      </c>
      <c r="S1408" t="s">
        <v>8317</v>
      </c>
      <c r="T1408" t="s">
        <v>8361</v>
      </c>
    </row>
    <row r="1409" spans="1:20" x14ac:dyDescent="0.2">
      <c r="A1409">
        <v>1407</v>
      </c>
      <c r="B1409" t="s">
        <v>1408</v>
      </c>
      <c r="C1409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v>41863.536782407406</v>
      </c>
      <c r="K1409">
        <v>1405687978</v>
      </c>
      <c r="L1409" s="10">
        <v>41838.536782407406</v>
      </c>
      <c r="M1409" t="b">
        <v>0</v>
      </c>
      <c r="N1409">
        <v>2</v>
      </c>
      <c r="O1409" t="b">
        <v>0</v>
      </c>
      <c r="P1409" t="s">
        <v>8287</v>
      </c>
      <c r="Q1409">
        <v>5.0000000000000001E-3</v>
      </c>
      <c r="R1409">
        <v>7.5</v>
      </c>
      <c r="S1409" t="s">
        <v>8317</v>
      </c>
      <c r="T1409" t="s">
        <v>8361</v>
      </c>
    </row>
    <row r="1410" spans="1:20" x14ac:dyDescent="0.2">
      <c r="A1410">
        <v>1408</v>
      </c>
      <c r="B1410" t="s">
        <v>1409</v>
      </c>
      <c r="C1410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v>42321.913842592592</v>
      </c>
      <c r="K1410">
        <v>1444856156</v>
      </c>
      <c r="L1410" s="10">
        <v>42291.872175925921</v>
      </c>
      <c r="M1410" t="b">
        <v>0</v>
      </c>
      <c r="N1410">
        <v>6</v>
      </c>
      <c r="O1410" t="b">
        <v>0</v>
      </c>
      <c r="P1410" t="s">
        <v>8287</v>
      </c>
      <c r="Q1410">
        <v>7.1999999999999995E-2</v>
      </c>
      <c r="R1410">
        <v>12</v>
      </c>
      <c r="S1410" t="s">
        <v>8317</v>
      </c>
      <c r="T1410" t="s">
        <v>8361</v>
      </c>
    </row>
    <row r="1411" spans="1:20" x14ac:dyDescent="0.2">
      <c r="A1411">
        <v>1409</v>
      </c>
      <c r="B1411" t="s">
        <v>1410</v>
      </c>
      <c r="C141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v>42005.175173611111</v>
      </c>
      <c r="K1411">
        <v>1414897935</v>
      </c>
      <c r="L1411" s="10">
        <v>41945.133506944447</v>
      </c>
      <c r="M1411" t="b">
        <v>0</v>
      </c>
      <c r="N1411">
        <v>0</v>
      </c>
      <c r="O1411" t="b">
        <v>0</v>
      </c>
      <c r="P1411" t="s">
        <v>8287</v>
      </c>
      <c r="Q1411">
        <v>0</v>
      </c>
      <c r="R1411" t="e">
        <v>#DIV/0!</v>
      </c>
      <c r="S1411" t="s">
        <v>8317</v>
      </c>
      <c r="T1411" t="s">
        <v>8361</v>
      </c>
    </row>
    <row r="1412" spans="1:20" x14ac:dyDescent="0.2">
      <c r="A1412">
        <v>1410</v>
      </c>
      <c r="B1412" t="s">
        <v>1411</v>
      </c>
      <c r="C141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v>42524.318518518514</v>
      </c>
      <c r="K1412">
        <v>1461051520</v>
      </c>
      <c r="L1412" s="10">
        <v>42479.318518518514</v>
      </c>
      <c r="M1412" t="b">
        <v>0</v>
      </c>
      <c r="N1412">
        <v>1</v>
      </c>
      <c r="O1412" t="b">
        <v>0</v>
      </c>
      <c r="P1412" t="s">
        <v>8287</v>
      </c>
      <c r="Q1412">
        <v>1.6666666666666666E-4</v>
      </c>
      <c r="R1412">
        <v>1</v>
      </c>
      <c r="S1412" t="s">
        <v>8317</v>
      </c>
      <c r="T1412" t="s">
        <v>8361</v>
      </c>
    </row>
    <row r="1413" spans="1:20" x14ac:dyDescent="0.2">
      <c r="A1413">
        <v>1411</v>
      </c>
      <c r="B1413" t="s">
        <v>1412</v>
      </c>
      <c r="C141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v>42041.059027777781</v>
      </c>
      <c r="K1413">
        <v>1420766700</v>
      </c>
      <c r="L1413" s="10">
        <v>42013.059027777781</v>
      </c>
      <c r="M1413" t="b">
        <v>0</v>
      </c>
      <c r="N1413">
        <v>3</v>
      </c>
      <c r="O1413" t="b">
        <v>0</v>
      </c>
      <c r="P1413" t="s">
        <v>8287</v>
      </c>
      <c r="Q1413">
        <v>2.3333333333333335E-3</v>
      </c>
      <c r="R1413">
        <v>2.3333333333333335</v>
      </c>
      <c r="S1413" t="s">
        <v>8317</v>
      </c>
      <c r="T1413" t="s">
        <v>8361</v>
      </c>
    </row>
    <row r="1414" spans="1:20" x14ac:dyDescent="0.2">
      <c r="A1414">
        <v>1412</v>
      </c>
      <c r="B1414" t="s">
        <v>1413</v>
      </c>
      <c r="C1414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v>41977.063645833332</v>
      </c>
      <c r="K1414">
        <v>1415064699</v>
      </c>
      <c r="L1414" s="10">
        <v>41947.063645833332</v>
      </c>
      <c r="M1414" t="b">
        <v>0</v>
      </c>
      <c r="N1414">
        <v>13</v>
      </c>
      <c r="O1414" t="b">
        <v>0</v>
      </c>
      <c r="P1414" t="s">
        <v>8287</v>
      </c>
      <c r="Q1414">
        <v>4.5714285714285714E-2</v>
      </c>
      <c r="R1414">
        <v>24.615384615384617</v>
      </c>
      <c r="S1414" t="s">
        <v>8317</v>
      </c>
      <c r="T1414" t="s">
        <v>8361</v>
      </c>
    </row>
    <row r="1415" spans="1:20" x14ac:dyDescent="0.2">
      <c r="A1415">
        <v>1413</v>
      </c>
      <c r="B1415" t="s">
        <v>1414</v>
      </c>
      <c r="C1415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v>42420.437152777777</v>
      </c>
      <c r="K1415">
        <v>1450780170</v>
      </c>
      <c r="L1415" s="10">
        <v>42360.437152777777</v>
      </c>
      <c r="M1415" t="b">
        <v>0</v>
      </c>
      <c r="N1415">
        <v>1</v>
      </c>
      <c r="O1415" t="b">
        <v>0</v>
      </c>
      <c r="P1415" t="s">
        <v>8287</v>
      </c>
      <c r="Q1415">
        <v>0.05</v>
      </c>
      <c r="R1415">
        <v>100</v>
      </c>
      <c r="S1415" t="s">
        <v>8317</v>
      </c>
      <c r="T1415" t="s">
        <v>8361</v>
      </c>
    </row>
    <row r="1416" spans="1:20" x14ac:dyDescent="0.2">
      <c r="A1416">
        <v>1414</v>
      </c>
      <c r="B1416" t="s">
        <v>1415</v>
      </c>
      <c r="C1416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v>42738.25309027778</v>
      </c>
      <c r="K1416">
        <v>1480831467</v>
      </c>
      <c r="L1416" s="10">
        <v>42708.25309027778</v>
      </c>
      <c r="M1416" t="b">
        <v>0</v>
      </c>
      <c r="N1416">
        <v>1</v>
      </c>
      <c r="O1416" t="b">
        <v>0</v>
      </c>
      <c r="P1416" t="s">
        <v>8287</v>
      </c>
      <c r="Q1416">
        <v>2E-3</v>
      </c>
      <c r="R1416">
        <v>1</v>
      </c>
      <c r="S1416" t="s">
        <v>8317</v>
      </c>
      <c r="T1416" t="s">
        <v>8361</v>
      </c>
    </row>
    <row r="1417" spans="1:20" x14ac:dyDescent="0.2">
      <c r="A1417">
        <v>1415</v>
      </c>
      <c r="B1417" t="s">
        <v>1416</v>
      </c>
      <c r="C1417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v>42232.675821759258</v>
      </c>
      <c r="K1417">
        <v>1436285591</v>
      </c>
      <c r="L1417" s="10">
        <v>42192.675821759258</v>
      </c>
      <c r="M1417" t="b">
        <v>0</v>
      </c>
      <c r="N1417">
        <v>9</v>
      </c>
      <c r="O1417" t="b">
        <v>0</v>
      </c>
      <c r="P1417" t="s">
        <v>8287</v>
      </c>
      <c r="Q1417">
        <v>0.18181818181818182</v>
      </c>
      <c r="R1417">
        <v>88.888888888888886</v>
      </c>
      <c r="S1417" t="s">
        <v>8317</v>
      </c>
      <c r="T1417" t="s">
        <v>8361</v>
      </c>
    </row>
    <row r="1418" spans="1:20" x14ac:dyDescent="0.2">
      <c r="A1418">
        <v>1416</v>
      </c>
      <c r="B1418" t="s">
        <v>1417</v>
      </c>
      <c r="C1418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v>42329.967812499999</v>
      </c>
      <c r="K1418">
        <v>1445552019</v>
      </c>
      <c r="L1418" s="10">
        <v>42299.926145833335</v>
      </c>
      <c r="M1418" t="b">
        <v>0</v>
      </c>
      <c r="N1418">
        <v>0</v>
      </c>
      <c r="O1418" t="b">
        <v>0</v>
      </c>
      <c r="P1418" t="s">
        <v>8287</v>
      </c>
      <c r="Q1418">
        <v>0</v>
      </c>
      <c r="R1418" t="e">
        <v>#DIV/0!</v>
      </c>
      <c r="S1418" t="s">
        <v>8317</v>
      </c>
      <c r="T1418" t="s">
        <v>8361</v>
      </c>
    </row>
    <row r="1419" spans="1:20" x14ac:dyDescent="0.2">
      <c r="A1419">
        <v>1417</v>
      </c>
      <c r="B1419" t="s">
        <v>1418</v>
      </c>
      <c r="C1419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v>42262.465972222228</v>
      </c>
      <c r="K1419">
        <v>1439696174</v>
      </c>
      <c r="L1419" s="10">
        <v>42232.15016203704</v>
      </c>
      <c r="M1419" t="b">
        <v>0</v>
      </c>
      <c r="N1419">
        <v>2</v>
      </c>
      <c r="O1419" t="b">
        <v>0</v>
      </c>
      <c r="P1419" t="s">
        <v>8287</v>
      </c>
      <c r="Q1419">
        <v>1.2222222222222223E-2</v>
      </c>
      <c r="R1419">
        <v>27.5</v>
      </c>
      <c r="S1419" t="s">
        <v>8317</v>
      </c>
      <c r="T1419" t="s">
        <v>8361</v>
      </c>
    </row>
    <row r="1420" spans="1:20" x14ac:dyDescent="0.2">
      <c r="A1420">
        <v>1418</v>
      </c>
      <c r="B1420" t="s">
        <v>1419</v>
      </c>
      <c r="C1420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v>42425.456412037034</v>
      </c>
      <c r="K1420">
        <v>1453805834</v>
      </c>
      <c r="L1420" s="10">
        <v>42395.456412037034</v>
      </c>
      <c r="M1420" t="b">
        <v>0</v>
      </c>
      <c r="N1420">
        <v>1</v>
      </c>
      <c r="O1420" t="b">
        <v>0</v>
      </c>
      <c r="P1420" t="s">
        <v>8287</v>
      </c>
      <c r="Q1420">
        <v>2E-3</v>
      </c>
      <c r="R1420">
        <v>6</v>
      </c>
      <c r="S1420" t="s">
        <v>8317</v>
      </c>
      <c r="T1420" t="s">
        <v>8361</v>
      </c>
    </row>
    <row r="1421" spans="1:20" x14ac:dyDescent="0.2">
      <c r="A1421">
        <v>1419</v>
      </c>
      <c r="B1421" t="s">
        <v>1420</v>
      </c>
      <c r="C142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v>42652.456238425926</v>
      </c>
      <c r="K1421">
        <v>1473418619</v>
      </c>
      <c r="L1421" s="10">
        <v>42622.456238425926</v>
      </c>
      <c r="M1421" t="b">
        <v>0</v>
      </c>
      <c r="N1421">
        <v>10</v>
      </c>
      <c r="O1421" t="b">
        <v>0</v>
      </c>
      <c r="P1421" t="s">
        <v>8287</v>
      </c>
      <c r="Q1421">
        <v>7.0634920634920634E-2</v>
      </c>
      <c r="R1421">
        <v>44.5</v>
      </c>
      <c r="S1421" t="s">
        <v>8317</v>
      </c>
      <c r="T1421" t="s">
        <v>8361</v>
      </c>
    </row>
    <row r="1422" spans="1:20" x14ac:dyDescent="0.2">
      <c r="A1422">
        <v>1420</v>
      </c>
      <c r="B1422" t="s">
        <v>1421</v>
      </c>
      <c r="C142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v>42549.667662037042</v>
      </c>
      <c r="K1422">
        <v>1464969686</v>
      </c>
      <c r="L1422" s="10">
        <v>42524.667662037042</v>
      </c>
      <c r="M1422" t="b">
        <v>0</v>
      </c>
      <c r="N1422">
        <v>3</v>
      </c>
      <c r="O1422" t="b">
        <v>0</v>
      </c>
      <c r="P1422" t="s">
        <v>8287</v>
      </c>
      <c r="Q1422">
        <v>2.7272727272727271E-2</v>
      </c>
      <c r="R1422">
        <v>1</v>
      </c>
      <c r="S1422" t="s">
        <v>8317</v>
      </c>
      <c r="T1422" t="s">
        <v>8361</v>
      </c>
    </row>
    <row r="1423" spans="1:20" x14ac:dyDescent="0.2">
      <c r="A1423">
        <v>1421</v>
      </c>
      <c r="B1423" t="s">
        <v>1422</v>
      </c>
      <c r="C142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v>42043.915613425925</v>
      </c>
      <c r="K1423">
        <v>1420840709</v>
      </c>
      <c r="L1423" s="10">
        <v>42013.915613425925</v>
      </c>
      <c r="M1423" t="b">
        <v>0</v>
      </c>
      <c r="N1423">
        <v>2</v>
      </c>
      <c r="O1423" t="b">
        <v>0</v>
      </c>
      <c r="P1423" t="s">
        <v>8287</v>
      </c>
      <c r="Q1423">
        <v>1E-3</v>
      </c>
      <c r="R1423">
        <v>100</v>
      </c>
      <c r="S1423" t="s">
        <v>8317</v>
      </c>
      <c r="T1423" t="s">
        <v>8361</v>
      </c>
    </row>
    <row r="1424" spans="1:20" x14ac:dyDescent="0.2">
      <c r="A1424">
        <v>1422</v>
      </c>
      <c r="B1424" t="s">
        <v>1423</v>
      </c>
      <c r="C1424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v>42634.239629629628</v>
      </c>
      <c r="K1424">
        <v>1471844704</v>
      </c>
      <c r="L1424" s="10">
        <v>42604.239629629628</v>
      </c>
      <c r="M1424" t="b">
        <v>0</v>
      </c>
      <c r="N1424">
        <v>2</v>
      </c>
      <c r="O1424" t="b">
        <v>0</v>
      </c>
      <c r="P1424" t="s">
        <v>8287</v>
      </c>
      <c r="Q1424">
        <v>1.0399999999999999E-3</v>
      </c>
      <c r="R1424">
        <v>13</v>
      </c>
      <c r="S1424" t="s">
        <v>8317</v>
      </c>
      <c r="T1424" t="s">
        <v>8361</v>
      </c>
    </row>
    <row r="1425" spans="1:20" x14ac:dyDescent="0.2">
      <c r="A1425">
        <v>1423</v>
      </c>
      <c r="B1425" t="s">
        <v>1424</v>
      </c>
      <c r="C1425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v>42370.360312500001</v>
      </c>
      <c r="K1425">
        <v>1449045531</v>
      </c>
      <c r="L1425" s="10">
        <v>42340.360312500001</v>
      </c>
      <c r="M1425" t="b">
        <v>0</v>
      </c>
      <c r="N1425">
        <v>1</v>
      </c>
      <c r="O1425" t="b">
        <v>0</v>
      </c>
      <c r="P1425" t="s">
        <v>8287</v>
      </c>
      <c r="Q1425">
        <v>3.3333333333333335E-3</v>
      </c>
      <c r="R1425">
        <v>100</v>
      </c>
      <c r="S1425" t="s">
        <v>8317</v>
      </c>
      <c r="T1425" t="s">
        <v>8361</v>
      </c>
    </row>
    <row r="1426" spans="1:20" x14ac:dyDescent="0.2">
      <c r="A1426">
        <v>1424</v>
      </c>
      <c r="B1426" t="s">
        <v>1425</v>
      </c>
      <c r="C1426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v>42689.759282407409</v>
      </c>
      <c r="K1426">
        <v>1478106802</v>
      </c>
      <c r="L1426" s="10">
        <v>42676.717615740738</v>
      </c>
      <c r="M1426" t="b">
        <v>0</v>
      </c>
      <c r="N1426">
        <v>14</v>
      </c>
      <c r="O1426" t="b">
        <v>0</v>
      </c>
      <c r="P1426" t="s">
        <v>8287</v>
      </c>
      <c r="Q1426">
        <v>0.2036</v>
      </c>
      <c r="R1426">
        <v>109.07142857142857</v>
      </c>
      <c r="S1426" t="s">
        <v>8317</v>
      </c>
      <c r="T1426" t="s">
        <v>8361</v>
      </c>
    </row>
    <row r="1427" spans="1:20" x14ac:dyDescent="0.2">
      <c r="A1427">
        <v>1425</v>
      </c>
      <c r="B1427" t="s">
        <v>1426</v>
      </c>
      <c r="C1427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v>42123.131469907406</v>
      </c>
      <c r="K1427">
        <v>1427684959</v>
      </c>
      <c r="L1427" s="10">
        <v>42093.131469907406</v>
      </c>
      <c r="M1427" t="b">
        <v>0</v>
      </c>
      <c r="N1427">
        <v>0</v>
      </c>
      <c r="O1427" t="b">
        <v>0</v>
      </c>
      <c r="P1427" t="s">
        <v>8287</v>
      </c>
      <c r="Q1427">
        <v>0</v>
      </c>
      <c r="R1427" t="e">
        <v>#DIV/0!</v>
      </c>
      <c r="S1427" t="s">
        <v>8317</v>
      </c>
      <c r="T1427" t="s">
        <v>8361</v>
      </c>
    </row>
    <row r="1428" spans="1:20" x14ac:dyDescent="0.2">
      <c r="A1428">
        <v>1426</v>
      </c>
      <c r="B1428" t="s">
        <v>1427</v>
      </c>
      <c r="C1428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v>42240.390277777777</v>
      </c>
      <c r="K1428">
        <v>1435224120</v>
      </c>
      <c r="L1428" s="10">
        <v>42180.390277777777</v>
      </c>
      <c r="M1428" t="b">
        <v>0</v>
      </c>
      <c r="N1428">
        <v>0</v>
      </c>
      <c r="O1428" t="b">
        <v>0</v>
      </c>
      <c r="P1428" t="s">
        <v>8287</v>
      </c>
      <c r="Q1428">
        <v>0</v>
      </c>
      <c r="R1428" t="e">
        <v>#DIV/0!</v>
      </c>
      <c r="S1428" t="s">
        <v>8317</v>
      </c>
      <c r="T1428" t="s">
        <v>8361</v>
      </c>
    </row>
    <row r="1429" spans="1:20" x14ac:dyDescent="0.2">
      <c r="A1429">
        <v>1427</v>
      </c>
      <c r="B1429" t="s">
        <v>1428</v>
      </c>
      <c r="C1429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v>42631.851678240739</v>
      </c>
      <c r="K1429">
        <v>1471638385</v>
      </c>
      <c r="L1429" s="10">
        <v>42601.851678240739</v>
      </c>
      <c r="M1429" t="b">
        <v>0</v>
      </c>
      <c r="N1429">
        <v>4</v>
      </c>
      <c r="O1429" t="b">
        <v>0</v>
      </c>
      <c r="P1429" t="s">
        <v>8287</v>
      </c>
      <c r="Q1429">
        <v>8.3799999999999999E-2</v>
      </c>
      <c r="R1429">
        <v>104.75</v>
      </c>
      <c r="S1429" t="s">
        <v>8317</v>
      </c>
      <c r="T1429" t="s">
        <v>8361</v>
      </c>
    </row>
    <row r="1430" spans="1:20" x14ac:dyDescent="0.2">
      <c r="A1430">
        <v>1428</v>
      </c>
      <c r="B1430" t="s">
        <v>1429</v>
      </c>
      <c r="C1430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v>42462.338159722218</v>
      </c>
      <c r="K1430">
        <v>1456996017</v>
      </c>
      <c r="L1430" s="10">
        <v>42432.379826388889</v>
      </c>
      <c r="M1430" t="b">
        <v>0</v>
      </c>
      <c r="N1430">
        <v>3</v>
      </c>
      <c r="O1430" t="b">
        <v>0</v>
      </c>
      <c r="P1430" t="s">
        <v>8287</v>
      </c>
      <c r="Q1430">
        <v>4.4999999999999998E-2</v>
      </c>
      <c r="R1430">
        <v>15</v>
      </c>
      <c r="S1430" t="s">
        <v>8317</v>
      </c>
      <c r="T1430" t="s">
        <v>8361</v>
      </c>
    </row>
    <row r="1431" spans="1:20" x14ac:dyDescent="0.2">
      <c r="A1431">
        <v>1429</v>
      </c>
      <c r="B1431" t="s">
        <v>1430</v>
      </c>
      <c r="C143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v>42104.060671296291</v>
      </c>
      <c r="K1431">
        <v>1426037242</v>
      </c>
      <c r="L1431" s="10">
        <v>42074.060671296291</v>
      </c>
      <c r="M1431" t="b">
        <v>0</v>
      </c>
      <c r="N1431">
        <v>0</v>
      </c>
      <c r="O1431" t="b">
        <v>0</v>
      </c>
      <c r="P1431" t="s">
        <v>8287</v>
      </c>
      <c r="Q1431">
        <v>0</v>
      </c>
      <c r="R1431" t="e">
        <v>#DIV/0!</v>
      </c>
      <c r="S1431" t="s">
        <v>8317</v>
      </c>
      <c r="T1431" t="s">
        <v>8361</v>
      </c>
    </row>
    <row r="1432" spans="1:20" x14ac:dyDescent="0.2">
      <c r="A1432">
        <v>1430</v>
      </c>
      <c r="B1432" t="s">
        <v>1431</v>
      </c>
      <c r="C143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v>41992.813518518517</v>
      </c>
      <c r="K1432">
        <v>1416339088</v>
      </c>
      <c r="L1432" s="10">
        <v>41961.813518518517</v>
      </c>
      <c r="M1432" t="b">
        <v>0</v>
      </c>
      <c r="N1432">
        <v>5</v>
      </c>
      <c r="O1432" t="b">
        <v>0</v>
      </c>
      <c r="P1432" t="s">
        <v>8287</v>
      </c>
      <c r="Q1432">
        <v>8.0600000000000005E-2</v>
      </c>
      <c r="R1432">
        <v>80.599999999999994</v>
      </c>
      <c r="S1432" t="s">
        <v>8317</v>
      </c>
      <c r="T1432" t="s">
        <v>8361</v>
      </c>
    </row>
    <row r="1433" spans="1:20" x14ac:dyDescent="0.2">
      <c r="A1433">
        <v>1431</v>
      </c>
      <c r="B1433" t="s">
        <v>1432</v>
      </c>
      <c r="C143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v>42334.252500000002</v>
      </c>
      <c r="K1433">
        <v>1445922216</v>
      </c>
      <c r="L1433" s="10">
        <v>42304.210833333331</v>
      </c>
      <c r="M1433" t="b">
        <v>0</v>
      </c>
      <c r="N1433">
        <v>47</v>
      </c>
      <c r="O1433" t="b">
        <v>0</v>
      </c>
      <c r="P1433" t="s">
        <v>8287</v>
      </c>
      <c r="Q1433">
        <v>0.31947058823529412</v>
      </c>
      <c r="R1433">
        <v>115.55319148936171</v>
      </c>
      <c r="S1433" t="s">
        <v>8317</v>
      </c>
      <c r="T1433" t="s">
        <v>8361</v>
      </c>
    </row>
    <row r="1434" spans="1:20" x14ac:dyDescent="0.2">
      <c r="A1434">
        <v>1432</v>
      </c>
      <c r="B1434" t="s">
        <v>1433</v>
      </c>
      <c r="C1434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v>42205.780416666668</v>
      </c>
      <c r="K1434">
        <v>1434825828</v>
      </c>
      <c r="L1434" s="10">
        <v>42175.780416666668</v>
      </c>
      <c r="M1434" t="b">
        <v>0</v>
      </c>
      <c r="N1434">
        <v>0</v>
      </c>
      <c r="O1434" t="b">
        <v>0</v>
      </c>
      <c r="P1434" t="s">
        <v>8287</v>
      </c>
      <c r="Q1434">
        <v>0</v>
      </c>
      <c r="R1434" t="e">
        <v>#DIV/0!</v>
      </c>
      <c r="S1434" t="s">
        <v>8317</v>
      </c>
      <c r="T1434" t="s">
        <v>8361</v>
      </c>
    </row>
    <row r="1435" spans="1:20" x14ac:dyDescent="0.2">
      <c r="A1435">
        <v>1433</v>
      </c>
      <c r="B1435" t="s">
        <v>1434</v>
      </c>
      <c r="C1435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v>42714.458333333328</v>
      </c>
      <c r="K1435">
        <v>1477839675</v>
      </c>
      <c r="L1435" s="10">
        <v>42673.625868055555</v>
      </c>
      <c r="M1435" t="b">
        <v>0</v>
      </c>
      <c r="N1435">
        <v>10</v>
      </c>
      <c r="O1435" t="b">
        <v>0</v>
      </c>
      <c r="P1435" t="s">
        <v>8287</v>
      </c>
      <c r="Q1435">
        <v>6.7083333333333328E-2</v>
      </c>
      <c r="R1435">
        <v>80.5</v>
      </c>
      <c r="S1435" t="s">
        <v>8317</v>
      </c>
      <c r="T1435" t="s">
        <v>8361</v>
      </c>
    </row>
    <row r="1436" spans="1:20" x14ac:dyDescent="0.2">
      <c r="A1436">
        <v>1434</v>
      </c>
      <c r="B1436" t="s">
        <v>1435</v>
      </c>
      <c r="C1436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v>42163.625</v>
      </c>
      <c r="K1436">
        <v>1431973478</v>
      </c>
      <c r="L1436" s="10">
        <v>42142.767106481479</v>
      </c>
      <c r="M1436" t="b">
        <v>0</v>
      </c>
      <c r="N1436">
        <v>11</v>
      </c>
      <c r="O1436" t="b">
        <v>0</v>
      </c>
      <c r="P1436" t="s">
        <v>8287</v>
      </c>
      <c r="Q1436">
        <v>9.987804878048781E-2</v>
      </c>
      <c r="R1436">
        <v>744.5454545454545</v>
      </c>
      <c r="S1436" t="s">
        <v>8317</v>
      </c>
      <c r="T1436" t="s">
        <v>8361</v>
      </c>
    </row>
    <row r="1437" spans="1:20" x14ac:dyDescent="0.2">
      <c r="A1437">
        <v>1435</v>
      </c>
      <c r="B1437" t="s">
        <v>1436</v>
      </c>
      <c r="C1437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v>42288.780324074076</v>
      </c>
      <c r="K1437">
        <v>1441997020</v>
      </c>
      <c r="L1437" s="10">
        <v>42258.780324074076</v>
      </c>
      <c r="M1437" t="b">
        <v>0</v>
      </c>
      <c r="N1437">
        <v>2</v>
      </c>
      <c r="O1437" t="b">
        <v>0</v>
      </c>
      <c r="P1437" t="s">
        <v>8287</v>
      </c>
      <c r="Q1437">
        <v>1E-3</v>
      </c>
      <c r="R1437">
        <v>7.5</v>
      </c>
      <c r="S1437" t="s">
        <v>8317</v>
      </c>
      <c r="T1437" t="s">
        <v>8361</v>
      </c>
    </row>
    <row r="1438" spans="1:20" x14ac:dyDescent="0.2">
      <c r="A1438">
        <v>1436</v>
      </c>
      <c r="B1438" t="s">
        <v>1437</v>
      </c>
      <c r="C1438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v>42421.35019675926</v>
      </c>
      <c r="K1438">
        <v>1453451057</v>
      </c>
      <c r="L1438" s="10">
        <v>42391.35019675926</v>
      </c>
      <c r="M1438" t="b">
        <v>0</v>
      </c>
      <c r="N1438">
        <v>2</v>
      </c>
      <c r="O1438" t="b">
        <v>0</v>
      </c>
      <c r="P1438" t="s">
        <v>8287</v>
      </c>
      <c r="Q1438">
        <v>7.7000000000000002E-3</v>
      </c>
      <c r="R1438">
        <v>38.5</v>
      </c>
      <c r="S1438" t="s">
        <v>8317</v>
      </c>
      <c r="T1438" t="s">
        <v>8361</v>
      </c>
    </row>
    <row r="1439" spans="1:20" x14ac:dyDescent="0.2">
      <c r="A1439">
        <v>1437</v>
      </c>
      <c r="B1439" t="s">
        <v>1438</v>
      </c>
      <c r="C1439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v>41833.207638888889</v>
      </c>
      <c r="K1439">
        <v>1402058739</v>
      </c>
      <c r="L1439" s="10">
        <v>41796.531701388885</v>
      </c>
      <c r="M1439" t="b">
        <v>0</v>
      </c>
      <c r="N1439">
        <v>22</v>
      </c>
      <c r="O1439" t="b">
        <v>0</v>
      </c>
      <c r="P1439" t="s">
        <v>8287</v>
      </c>
      <c r="Q1439">
        <v>0.26900000000000002</v>
      </c>
      <c r="R1439">
        <v>36.68181818181818</v>
      </c>
      <c r="S1439" t="s">
        <v>8317</v>
      </c>
      <c r="T1439" t="s">
        <v>8361</v>
      </c>
    </row>
    <row r="1440" spans="1:20" x14ac:dyDescent="0.2">
      <c r="A1440">
        <v>1438</v>
      </c>
      <c r="B1440" t="s">
        <v>1439</v>
      </c>
      <c r="C1440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v>42487.579861111109</v>
      </c>
      <c r="K1440">
        <v>1459198499</v>
      </c>
      <c r="L1440" s="10">
        <v>42457.871516203704</v>
      </c>
      <c r="M1440" t="b">
        <v>0</v>
      </c>
      <c r="N1440">
        <v>8</v>
      </c>
      <c r="O1440" t="b">
        <v>0</v>
      </c>
      <c r="P1440" t="s">
        <v>8287</v>
      </c>
      <c r="Q1440">
        <v>0.03</v>
      </c>
      <c r="R1440">
        <v>75</v>
      </c>
      <c r="S1440" t="s">
        <v>8317</v>
      </c>
      <c r="T1440" t="s">
        <v>8361</v>
      </c>
    </row>
    <row r="1441" spans="1:20" x14ac:dyDescent="0.2">
      <c r="A1441">
        <v>1439</v>
      </c>
      <c r="B1441" t="s">
        <v>1440</v>
      </c>
      <c r="C144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v>42070.829872685179</v>
      </c>
      <c r="K1441">
        <v>1423166101</v>
      </c>
      <c r="L1441" s="10">
        <v>42040.829872685179</v>
      </c>
      <c r="M1441" t="b">
        <v>0</v>
      </c>
      <c r="N1441">
        <v>6</v>
      </c>
      <c r="O1441" t="b">
        <v>0</v>
      </c>
      <c r="P1441" t="s">
        <v>8287</v>
      </c>
      <c r="Q1441">
        <v>6.6055045871559637E-2</v>
      </c>
      <c r="R1441">
        <v>30</v>
      </c>
      <c r="S1441" t="s">
        <v>8317</v>
      </c>
      <c r="T1441" t="s">
        <v>8361</v>
      </c>
    </row>
    <row r="1442" spans="1:20" x14ac:dyDescent="0.2">
      <c r="A1442">
        <v>1440</v>
      </c>
      <c r="B1442" t="s">
        <v>1441</v>
      </c>
      <c r="C144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v>42516.748414351852</v>
      </c>
      <c r="K1442">
        <v>1461693463</v>
      </c>
      <c r="L1442" s="10">
        <v>42486.748414351852</v>
      </c>
      <c r="M1442" t="b">
        <v>0</v>
      </c>
      <c r="N1442">
        <v>1</v>
      </c>
      <c r="O1442" t="b">
        <v>0</v>
      </c>
      <c r="P1442" t="s">
        <v>8287</v>
      </c>
      <c r="Q1442">
        <v>7.6923076923076926E-5</v>
      </c>
      <c r="R1442">
        <v>1</v>
      </c>
      <c r="S1442" t="s">
        <v>8317</v>
      </c>
      <c r="T1442" t="s">
        <v>8361</v>
      </c>
    </row>
    <row r="1443" spans="1:20" x14ac:dyDescent="0.2">
      <c r="A1443">
        <v>1441</v>
      </c>
      <c r="B1443" t="s">
        <v>1442</v>
      </c>
      <c r="C144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v>42258.765844907408</v>
      </c>
      <c r="K1443">
        <v>1436811769</v>
      </c>
      <c r="L1443" s="10">
        <v>42198.765844907408</v>
      </c>
      <c r="M1443" t="b">
        <v>0</v>
      </c>
      <c r="N1443">
        <v>3</v>
      </c>
      <c r="O1443" t="b">
        <v>0</v>
      </c>
      <c r="P1443" t="s">
        <v>8287</v>
      </c>
      <c r="Q1443">
        <v>1.1222222222222222E-2</v>
      </c>
      <c r="R1443">
        <v>673.33333333333337</v>
      </c>
      <c r="S1443" t="s">
        <v>8317</v>
      </c>
      <c r="T1443" t="s">
        <v>8361</v>
      </c>
    </row>
    <row r="1444" spans="1:20" x14ac:dyDescent="0.2">
      <c r="A1444">
        <v>1442</v>
      </c>
      <c r="B1444" t="s">
        <v>1443</v>
      </c>
      <c r="C1444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v>42515.64534722222</v>
      </c>
      <c r="K1444">
        <v>1461598158</v>
      </c>
      <c r="L1444" s="10">
        <v>42485.64534722222</v>
      </c>
      <c r="M1444" t="b">
        <v>0</v>
      </c>
      <c r="N1444">
        <v>0</v>
      </c>
      <c r="O1444" t="b">
        <v>0</v>
      </c>
      <c r="P1444" t="s">
        <v>8287</v>
      </c>
      <c r="Q1444">
        <v>0</v>
      </c>
      <c r="R1444" t="e">
        <v>#DIV/0!</v>
      </c>
      <c r="S1444" t="s">
        <v>8317</v>
      </c>
      <c r="T1444" t="s">
        <v>8361</v>
      </c>
    </row>
    <row r="1445" spans="1:20" x14ac:dyDescent="0.2">
      <c r="A1445">
        <v>1443</v>
      </c>
      <c r="B1445" t="s">
        <v>1444</v>
      </c>
      <c r="C1445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v>42737.926030092596</v>
      </c>
      <c r="K1445">
        <v>1480803209</v>
      </c>
      <c r="L1445" s="10">
        <v>42707.926030092596</v>
      </c>
      <c r="M1445" t="b">
        <v>0</v>
      </c>
      <c r="N1445">
        <v>0</v>
      </c>
      <c r="O1445" t="b">
        <v>0</v>
      </c>
      <c r="P1445" t="s">
        <v>8287</v>
      </c>
      <c r="Q1445">
        <v>0</v>
      </c>
      <c r="R1445" t="e">
        <v>#DIV/0!</v>
      </c>
      <c r="S1445" t="s">
        <v>8317</v>
      </c>
      <c r="T1445" t="s">
        <v>8361</v>
      </c>
    </row>
    <row r="1446" spans="1:20" x14ac:dyDescent="0.2">
      <c r="A1446">
        <v>1444</v>
      </c>
      <c r="B1446" t="s">
        <v>1445</v>
      </c>
      <c r="C1446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v>42259.873402777783</v>
      </c>
      <c r="K1446">
        <v>1436907462</v>
      </c>
      <c r="L1446" s="10">
        <v>42199.873402777783</v>
      </c>
      <c r="M1446" t="b">
        <v>0</v>
      </c>
      <c r="N1446">
        <v>0</v>
      </c>
      <c r="O1446" t="b">
        <v>0</v>
      </c>
      <c r="P1446" t="s">
        <v>8287</v>
      </c>
      <c r="Q1446">
        <v>0</v>
      </c>
      <c r="R1446" t="e">
        <v>#DIV/0!</v>
      </c>
      <c r="S1446" t="s">
        <v>8317</v>
      </c>
      <c r="T1446" t="s">
        <v>8361</v>
      </c>
    </row>
    <row r="1447" spans="1:20" x14ac:dyDescent="0.2">
      <c r="A1447">
        <v>1445</v>
      </c>
      <c r="B1447" t="s">
        <v>1446</v>
      </c>
      <c r="C1447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v>42169.542303240742</v>
      </c>
      <c r="K1447">
        <v>1431694855</v>
      </c>
      <c r="L1447" s="10">
        <v>42139.542303240742</v>
      </c>
      <c r="M1447" t="b">
        <v>0</v>
      </c>
      <c r="N1447">
        <v>0</v>
      </c>
      <c r="O1447" t="b">
        <v>0</v>
      </c>
      <c r="P1447" t="s">
        <v>8287</v>
      </c>
      <c r="Q1447">
        <v>0</v>
      </c>
      <c r="R1447" t="e">
        <v>#DIV/0!</v>
      </c>
      <c r="S1447" t="s">
        <v>8317</v>
      </c>
      <c r="T1447" t="s">
        <v>8361</v>
      </c>
    </row>
    <row r="1448" spans="1:20" x14ac:dyDescent="0.2">
      <c r="A1448">
        <v>1446</v>
      </c>
      <c r="B1448" t="s">
        <v>1447</v>
      </c>
      <c r="C1448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v>42481.447662037041</v>
      </c>
      <c r="K1448">
        <v>1459507478</v>
      </c>
      <c r="L1448" s="10">
        <v>42461.447662037041</v>
      </c>
      <c r="M1448" t="b">
        <v>0</v>
      </c>
      <c r="N1448">
        <v>0</v>
      </c>
      <c r="O1448" t="b">
        <v>0</v>
      </c>
      <c r="P1448" t="s">
        <v>8287</v>
      </c>
      <c r="Q1448">
        <v>0</v>
      </c>
      <c r="R1448" t="e">
        <v>#DIV/0!</v>
      </c>
      <c r="S1448" t="s">
        <v>8317</v>
      </c>
      <c r="T1448" t="s">
        <v>8361</v>
      </c>
    </row>
    <row r="1449" spans="1:20" x14ac:dyDescent="0.2">
      <c r="A1449">
        <v>1447</v>
      </c>
      <c r="B1449" t="s">
        <v>1448</v>
      </c>
      <c r="C1449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v>42559.730717592596</v>
      </c>
      <c r="K1449">
        <v>1465407134</v>
      </c>
      <c r="L1449" s="10">
        <v>42529.730717592596</v>
      </c>
      <c r="M1449" t="b">
        <v>0</v>
      </c>
      <c r="N1449">
        <v>3</v>
      </c>
      <c r="O1449" t="b">
        <v>0</v>
      </c>
      <c r="P1449" t="s">
        <v>8287</v>
      </c>
      <c r="Q1449">
        <v>1.4999999999999999E-4</v>
      </c>
      <c r="R1449">
        <v>25</v>
      </c>
      <c r="S1449" t="s">
        <v>8317</v>
      </c>
      <c r="T1449" t="s">
        <v>8361</v>
      </c>
    </row>
    <row r="1450" spans="1:20" x14ac:dyDescent="0.2">
      <c r="A1450">
        <v>1448</v>
      </c>
      <c r="B1450" t="s">
        <v>1449</v>
      </c>
      <c r="C1450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v>42146.225694444445</v>
      </c>
      <c r="K1450">
        <v>1429655318</v>
      </c>
      <c r="L1450" s="10">
        <v>42115.936550925922</v>
      </c>
      <c r="M1450" t="b">
        <v>0</v>
      </c>
      <c r="N1450">
        <v>0</v>
      </c>
      <c r="O1450" t="b">
        <v>0</v>
      </c>
      <c r="P1450" t="s">
        <v>8287</v>
      </c>
      <c r="Q1450">
        <v>0</v>
      </c>
      <c r="R1450" t="e">
        <v>#DIV/0!</v>
      </c>
      <c r="S1450" t="s">
        <v>8317</v>
      </c>
      <c r="T1450" t="s">
        <v>8361</v>
      </c>
    </row>
    <row r="1451" spans="1:20" x14ac:dyDescent="0.2">
      <c r="A1451">
        <v>1449</v>
      </c>
      <c r="B1451" t="s">
        <v>1450</v>
      </c>
      <c r="C145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v>42134.811400462961</v>
      </c>
      <c r="K1451">
        <v>1427138905</v>
      </c>
      <c r="L1451" s="10">
        <v>42086.811400462961</v>
      </c>
      <c r="M1451" t="b">
        <v>0</v>
      </c>
      <c r="N1451">
        <v>0</v>
      </c>
      <c r="O1451" t="b">
        <v>0</v>
      </c>
      <c r="P1451" t="s">
        <v>8287</v>
      </c>
      <c r="Q1451">
        <v>0</v>
      </c>
      <c r="R1451" t="e">
        <v>#DIV/0!</v>
      </c>
      <c r="S1451" t="s">
        <v>8317</v>
      </c>
      <c r="T1451" t="s">
        <v>8361</v>
      </c>
    </row>
    <row r="1452" spans="1:20" x14ac:dyDescent="0.2">
      <c r="A1452">
        <v>1450</v>
      </c>
      <c r="B1452" t="s">
        <v>1451</v>
      </c>
      <c r="C145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v>42420.171261574069</v>
      </c>
      <c r="K1452">
        <v>1453349197</v>
      </c>
      <c r="L1452" s="10">
        <v>42390.171261574069</v>
      </c>
      <c r="M1452" t="b">
        <v>0</v>
      </c>
      <c r="N1452">
        <v>1</v>
      </c>
      <c r="O1452" t="b">
        <v>0</v>
      </c>
      <c r="P1452" t="s">
        <v>8287</v>
      </c>
      <c r="Q1452">
        <v>1.0000000000000001E-5</v>
      </c>
      <c r="R1452">
        <v>1</v>
      </c>
      <c r="S1452" t="s">
        <v>8317</v>
      </c>
      <c r="T1452" t="s">
        <v>8361</v>
      </c>
    </row>
    <row r="1453" spans="1:20" x14ac:dyDescent="0.2">
      <c r="A1453">
        <v>1451</v>
      </c>
      <c r="B1453" t="s">
        <v>1452</v>
      </c>
      <c r="C145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v>41962.00068287037</v>
      </c>
      <c r="K1453">
        <v>1413759659</v>
      </c>
      <c r="L1453" s="10">
        <v>41931.959016203706</v>
      </c>
      <c r="M1453" t="b">
        <v>0</v>
      </c>
      <c r="N1453">
        <v>2</v>
      </c>
      <c r="O1453" t="b">
        <v>0</v>
      </c>
      <c r="P1453" t="s">
        <v>8287</v>
      </c>
      <c r="Q1453">
        <v>1.0554089709762533E-4</v>
      </c>
      <c r="R1453">
        <v>1</v>
      </c>
      <c r="S1453" t="s">
        <v>8317</v>
      </c>
      <c r="T1453" t="s">
        <v>8361</v>
      </c>
    </row>
    <row r="1454" spans="1:20" x14ac:dyDescent="0.2">
      <c r="A1454">
        <v>1452</v>
      </c>
      <c r="B1454" t="s">
        <v>1453</v>
      </c>
      <c r="C1454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v>41848.703275462962</v>
      </c>
      <c r="K1454">
        <v>1403974363</v>
      </c>
      <c r="L1454" s="10">
        <v>41818.703275462962</v>
      </c>
      <c r="M1454" t="b">
        <v>0</v>
      </c>
      <c r="N1454">
        <v>0</v>
      </c>
      <c r="O1454" t="b">
        <v>0</v>
      </c>
      <c r="P1454" t="s">
        <v>8287</v>
      </c>
      <c r="Q1454">
        <v>0</v>
      </c>
      <c r="R1454" t="e">
        <v>#DIV/0!</v>
      </c>
      <c r="S1454" t="s">
        <v>8317</v>
      </c>
      <c r="T1454" t="s">
        <v>8361</v>
      </c>
    </row>
    <row r="1455" spans="1:20" x14ac:dyDescent="0.2">
      <c r="A1455">
        <v>1453</v>
      </c>
      <c r="B1455" t="s">
        <v>1454</v>
      </c>
      <c r="C1455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v>42840.654479166667</v>
      </c>
      <c r="K1455">
        <v>1488386547</v>
      </c>
      <c r="L1455" s="10">
        <v>42795.696145833332</v>
      </c>
      <c r="M1455" t="b">
        <v>0</v>
      </c>
      <c r="N1455">
        <v>0</v>
      </c>
      <c r="O1455" t="b">
        <v>0</v>
      </c>
      <c r="P1455" t="s">
        <v>8287</v>
      </c>
      <c r="Q1455">
        <v>0</v>
      </c>
      <c r="R1455" t="e">
        <v>#DIV/0!</v>
      </c>
      <c r="S1455" t="s">
        <v>8317</v>
      </c>
      <c r="T1455" t="s">
        <v>8361</v>
      </c>
    </row>
    <row r="1456" spans="1:20" x14ac:dyDescent="0.2">
      <c r="A1456">
        <v>1454</v>
      </c>
      <c r="B1456" t="s">
        <v>1455</v>
      </c>
      <c r="C1456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v>42484.915972222225</v>
      </c>
      <c r="K1456">
        <v>1459716480</v>
      </c>
      <c r="L1456" s="10">
        <v>42463.866666666669</v>
      </c>
      <c r="M1456" t="b">
        <v>0</v>
      </c>
      <c r="N1456">
        <v>1</v>
      </c>
      <c r="O1456" t="b">
        <v>0</v>
      </c>
      <c r="P1456" t="s">
        <v>8287</v>
      </c>
      <c r="Q1456">
        <v>8.5714285714285719E-3</v>
      </c>
      <c r="R1456">
        <v>15</v>
      </c>
      <c r="S1456" t="s">
        <v>8317</v>
      </c>
      <c r="T1456" t="s">
        <v>8361</v>
      </c>
    </row>
    <row r="1457" spans="1:20" x14ac:dyDescent="0.2">
      <c r="A1457">
        <v>1455</v>
      </c>
      <c r="B1457" t="s">
        <v>1456</v>
      </c>
      <c r="C1457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v>41887.568749999999</v>
      </c>
      <c r="K1457">
        <v>1405181320</v>
      </c>
      <c r="L1457" s="10">
        <v>41832.672685185185</v>
      </c>
      <c r="M1457" t="b">
        <v>0</v>
      </c>
      <c r="N1457">
        <v>7</v>
      </c>
      <c r="O1457" t="b">
        <v>0</v>
      </c>
      <c r="P1457" t="s">
        <v>8287</v>
      </c>
      <c r="Q1457">
        <v>0.105</v>
      </c>
      <c r="R1457">
        <v>225</v>
      </c>
      <c r="S1457" t="s">
        <v>8317</v>
      </c>
      <c r="T1457" t="s">
        <v>8361</v>
      </c>
    </row>
    <row r="1458" spans="1:20" x14ac:dyDescent="0.2">
      <c r="A1458">
        <v>1456</v>
      </c>
      <c r="B1458" t="s">
        <v>1457</v>
      </c>
      <c r="C1458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v>42738.668576388889</v>
      </c>
      <c r="K1458">
        <v>1480867365</v>
      </c>
      <c r="L1458" s="10">
        <v>42708.668576388889</v>
      </c>
      <c r="M1458" t="b">
        <v>0</v>
      </c>
      <c r="N1458">
        <v>3</v>
      </c>
      <c r="O1458" t="b">
        <v>0</v>
      </c>
      <c r="P1458" t="s">
        <v>8287</v>
      </c>
      <c r="Q1458">
        <v>2.9000000000000001E-2</v>
      </c>
      <c r="R1458">
        <v>48.333333333333336</v>
      </c>
      <c r="S1458" t="s">
        <v>8317</v>
      </c>
      <c r="T1458" t="s">
        <v>8361</v>
      </c>
    </row>
    <row r="1459" spans="1:20" x14ac:dyDescent="0.2">
      <c r="A1459">
        <v>1457</v>
      </c>
      <c r="B1459" t="s">
        <v>1458</v>
      </c>
      <c r="C1459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v>42319.938009259262</v>
      </c>
      <c r="K1459">
        <v>1444685444</v>
      </c>
      <c r="L1459" s="10">
        <v>42289.89634259259</v>
      </c>
      <c r="M1459" t="b">
        <v>0</v>
      </c>
      <c r="N1459">
        <v>0</v>
      </c>
      <c r="O1459" t="b">
        <v>0</v>
      </c>
      <c r="P1459" t="s">
        <v>8287</v>
      </c>
      <c r="Q1459">
        <v>0</v>
      </c>
      <c r="R1459" t="e">
        <v>#DIV/0!</v>
      </c>
      <c r="S1459" t="s">
        <v>8317</v>
      </c>
      <c r="T1459" t="s">
        <v>8361</v>
      </c>
    </row>
    <row r="1460" spans="1:20" x14ac:dyDescent="0.2">
      <c r="A1460">
        <v>1458</v>
      </c>
      <c r="B1460" t="s">
        <v>1459</v>
      </c>
      <c r="C1460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v>41862.166666666664</v>
      </c>
      <c r="K1460">
        <v>1405097760</v>
      </c>
      <c r="L1460" s="10">
        <v>41831.705555555556</v>
      </c>
      <c r="M1460" t="b">
        <v>0</v>
      </c>
      <c r="N1460">
        <v>0</v>
      </c>
      <c r="O1460" t="b">
        <v>0</v>
      </c>
      <c r="P1460" t="s">
        <v>8287</v>
      </c>
      <c r="Q1460">
        <v>0</v>
      </c>
      <c r="R1460" t="e">
        <v>#DIV/0!</v>
      </c>
      <c r="S1460" t="s">
        <v>8317</v>
      </c>
      <c r="T1460" t="s">
        <v>8361</v>
      </c>
    </row>
    <row r="1461" spans="1:20" x14ac:dyDescent="0.2">
      <c r="A1461">
        <v>1459</v>
      </c>
      <c r="B1461" t="s">
        <v>1460</v>
      </c>
      <c r="C146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v>42340.725694444445</v>
      </c>
      <c r="K1461">
        <v>1446612896</v>
      </c>
      <c r="L1461" s="10">
        <v>42312.204814814817</v>
      </c>
      <c r="M1461" t="b">
        <v>0</v>
      </c>
      <c r="N1461">
        <v>0</v>
      </c>
      <c r="O1461" t="b">
        <v>0</v>
      </c>
      <c r="P1461" t="s">
        <v>8287</v>
      </c>
      <c r="Q1461">
        <v>0</v>
      </c>
      <c r="R1461" t="e">
        <v>#DIV/0!</v>
      </c>
      <c r="S1461" t="s">
        <v>8317</v>
      </c>
      <c r="T1461" t="s">
        <v>8361</v>
      </c>
    </row>
    <row r="1462" spans="1:20" x14ac:dyDescent="0.2">
      <c r="A1462">
        <v>1460</v>
      </c>
      <c r="B1462" t="s">
        <v>1461</v>
      </c>
      <c r="C146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v>41973.989583333328</v>
      </c>
      <c r="K1462">
        <v>1412371898</v>
      </c>
      <c r="L1462" s="10">
        <v>41915.896967592591</v>
      </c>
      <c r="M1462" t="b">
        <v>0</v>
      </c>
      <c r="N1462">
        <v>0</v>
      </c>
      <c r="O1462" t="b">
        <v>0</v>
      </c>
      <c r="P1462" t="s">
        <v>8287</v>
      </c>
      <c r="Q1462">
        <v>0</v>
      </c>
      <c r="R1462" t="e">
        <v>#DIV/0!</v>
      </c>
      <c r="S1462" t="s">
        <v>8317</v>
      </c>
      <c r="T1462" t="s">
        <v>8361</v>
      </c>
    </row>
    <row r="1463" spans="1:20" x14ac:dyDescent="0.2">
      <c r="A1463">
        <v>1461</v>
      </c>
      <c r="B1463" t="s">
        <v>1462</v>
      </c>
      <c r="C146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v>41933</v>
      </c>
      <c r="K1463">
        <v>1410967754</v>
      </c>
      <c r="L1463" s="10"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>
        <v>1.012446</v>
      </c>
      <c r="R1463">
        <v>44.66673529411765</v>
      </c>
      <c r="S1463" t="s">
        <v>8317</v>
      </c>
      <c r="T1463" t="s">
        <v>8352</v>
      </c>
    </row>
    <row r="1464" spans="1:20" x14ac:dyDescent="0.2">
      <c r="A1464">
        <v>1462</v>
      </c>
      <c r="B1464" t="s">
        <v>1463</v>
      </c>
      <c r="C1464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v>41374.662858796299</v>
      </c>
      <c r="K1464">
        <v>1363017271</v>
      </c>
      <c r="L1464" s="10"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>
        <v>1.085175</v>
      </c>
      <c r="R1464">
        <v>28.937999999999999</v>
      </c>
      <c r="S1464" t="s">
        <v>8317</v>
      </c>
      <c r="T1464" t="s">
        <v>8352</v>
      </c>
    </row>
    <row r="1465" spans="1:20" x14ac:dyDescent="0.2">
      <c r="A1465">
        <v>1463</v>
      </c>
      <c r="B1465" t="s">
        <v>1464</v>
      </c>
      <c r="C1465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v>41371.869652777779</v>
      </c>
      <c r="K1465">
        <v>1361483538</v>
      </c>
      <c r="L1465" s="10">
        <v>41326.911319444444</v>
      </c>
      <c r="M1465" t="b">
        <v>1</v>
      </c>
      <c r="N1465">
        <v>25</v>
      </c>
      <c r="O1465" t="b">
        <v>1</v>
      </c>
      <c r="P1465" t="s">
        <v>8288</v>
      </c>
      <c r="Q1465">
        <v>1.4766666666666666</v>
      </c>
      <c r="R1465">
        <v>35.44</v>
      </c>
      <c r="S1465" t="s">
        <v>8317</v>
      </c>
      <c r="T1465" t="s">
        <v>8352</v>
      </c>
    </row>
    <row r="1466" spans="1:20" x14ac:dyDescent="0.2">
      <c r="A1466">
        <v>1464</v>
      </c>
      <c r="B1466" t="s">
        <v>1465</v>
      </c>
      <c r="C1466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v>41321.661550925928</v>
      </c>
      <c r="K1466">
        <v>1358437958</v>
      </c>
      <c r="L1466" s="10"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>
        <v>1.6319999999999999</v>
      </c>
      <c r="R1466">
        <v>34.871794871794869</v>
      </c>
      <c r="S1466" t="s">
        <v>8317</v>
      </c>
      <c r="T1466" t="s">
        <v>8352</v>
      </c>
    </row>
    <row r="1467" spans="1:20" x14ac:dyDescent="0.2">
      <c r="A1467">
        <v>1465</v>
      </c>
      <c r="B1467" t="s">
        <v>1466</v>
      </c>
      <c r="C1467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v>40990.125</v>
      </c>
      <c r="K1467">
        <v>1329759452</v>
      </c>
      <c r="L1467" s="10"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>
        <v>4.5641449999999999</v>
      </c>
      <c r="R1467">
        <v>52.622732513451197</v>
      </c>
      <c r="S1467" t="s">
        <v>8317</v>
      </c>
      <c r="T1467" t="s">
        <v>8352</v>
      </c>
    </row>
    <row r="1468" spans="1:20" x14ac:dyDescent="0.2">
      <c r="A1468">
        <v>1466</v>
      </c>
      <c r="B1468" t="s">
        <v>1467</v>
      </c>
      <c r="C1468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v>42381.208333333328</v>
      </c>
      <c r="K1468">
        <v>1449029266</v>
      </c>
      <c r="L1468" s="10"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>
        <v>1.0787731249999999</v>
      </c>
      <c r="R1468">
        <v>69.598266129032254</v>
      </c>
      <c r="S1468" t="s">
        <v>8317</v>
      </c>
      <c r="T1468" t="s">
        <v>8352</v>
      </c>
    </row>
    <row r="1469" spans="1:20" x14ac:dyDescent="0.2">
      <c r="A1469">
        <v>1467</v>
      </c>
      <c r="B1469" t="s">
        <v>1468</v>
      </c>
      <c r="C1469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v>40993.760243055556</v>
      </c>
      <c r="K1469">
        <v>1327518885</v>
      </c>
      <c r="L1469" s="10">
        <v>40933.80190972222</v>
      </c>
      <c r="M1469" t="b">
        <v>1</v>
      </c>
      <c r="N1469">
        <v>600</v>
      </c>
      <c r="O1469" t="b">
        <v>1</v>
      </c>
      <c r="P1469" t="s">
        <v>8288</v>
      </c>
      <c r="Q1469">
        <v>1.1508</v>
      </c>
      <c r="R1469">
        <v>76.72</v>
      </c>
      <c r="S1469" t="s">
        <v>8317</v>
      </c>
      <c r="T1469" t="s">
        <v>8352</v>
      </c>
    </row>
    <row r="1470" spans="1:20" x14ac:dyDescent="0.2">
      <c r="A1470">
        <v>1468</v>
      </c>
      <c r="B1470" t="s">
        <v>1469</v>
      </c>
      <c r="C1470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v>40706.014456018522</v>
      </c>
      <c r="K1470">
        <v>1302654049</v>
      </c>
      <c r="L1470" s="10"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>
        <v>1.0236842105263158</v>
      </c>
      <c r="R1470">
        <v>33.191126279863482</v>
      </c>
      <c r="S1470" t="s">
        <v>8317</v>
      </c>
      <c r="T1470" t="s">
        <v>8352</v>
      </c>
    </row>
    <row r="1471" spans="1:20" x14ac:dyDescent="0.2">
      <c r="A1471">
        <v>1469</v>
      </c>
      <c r="B1471" t="s">
        <v>1470</v>
      </c>
      <c r="C147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v>41320.598483796297</v>
      </c>
      <c r="K1471">
        <v>1358346109</v>
      </c>
      <c r="L1471" s="10"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>
        <v>1.0842485875706214</v>
      </c>
      <c r="R1471">
        <v>149.46417445482865</v>
      </c>
      <c r="S1471" t="s">
        <v>8317</v>
      </c>
      <c r="T1471" t="s">
        <v>8352</v>
      </c>
    </row>
    <row r="1472" spans="1:20" x14ac:dyDescent="0.2">
      <c r="A1472">
        <v>1470</v>
      </c>
      <c r="B1472" t="s">
        <v>1471</v>
      </c>
      <c r="C147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v>41271.827118055553</v>
      </c>
      <c r="K1472">
        <v>1354909863</v>
      </c>
      <c r="L1472" s="10">
        <v>41250.827118055553</v>
      </c>
      <c r="M1472" t="b">
        <v>1</v>
      </c>
      <c r="N1472">
        <v>81</v>
      </c>
      <c r="O1472" t="b">
        <v>1</v>
      </c>
      <c r="P1472" t="s">
        <v>8288</v>
      </c>
      <c r="Q1472">
        <v>1.2513333333333334</v>
      </c>
      <c r="R1472">
        <v>23.172839506172838</v>
      </c>
      <c r="S1472" t="s">
        <v>8317</v>
      </c>
      <c r="T1472" t="s">
        <v>8352</v>
      </c>
    </row>
    <row r="1473" spans="1:20" x14ac:dyDescent="0.2">
      <c r="A1473">
        <v>1471</v>
      </c>
      <c r="B1473" t="s">
        <v>1472</v>
      </c>
      <c r="C147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v>42103.957569444443</v>
      </c>
      <c r="K1473">
        <v>1426028334</v>
      </c>
      <c r="L1473" s="10"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>
        <v>1.03840625</v>
      </c>
      <c r="R1473">
        <v>96.877551020408163</v>
      </c>
      <c r="S1473" t="s">
        <v>8317</v>
      </c>
      <c r="T1473" t="s">
        <v>8352</v>
      </c>
    </row>
    <row r="1474" spans="1:20" x14ac:dyDescent="0.2">
      <c r="A1474">
        <v>1472</v>
      </c>
      <c r="B1474" t="s">
        <v>1473</v>
      </c>
      <c r="C1474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v>41563.542858796296</v>
      </c>
      <c r="K1474">
        <v>1379336503</v>
      </c>
      <c r="L1474" s="10"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>
        <v>1.3870400000000001</v>
      </c>
      <c r="R1474">
        <v>103.20238095238095</v>
      </c>
      <c r="S1474" t="s">
        <v>8317</v>
      </c>
      <c r="T1474" t="s">
        <v>8352</v>
      </c>
    </row>
    <row r="1475" spans="1:20" x14ac:dyDescent="0.2">
      <c r="A1475">
        <v>1473</v>
      </c>
      <c r="B1475" t="s">
        <v>1474</v>
      </c>
      <c r="C1475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v>40969.979618055557</v>
      </c>
      <c r="K1475">
        <v>1328052639</v>
      </c>
      <c r="L1475" s="10">
        <v>40939.979618055557</v>
      </c>
      <c r="M1475" t="b">
        <v>1</v>
      </c>
      <c r="N1475">
        <v>47</v>
      </c>
      <c r="O1475" t="b">
        <v>1</v>
      </c>
      <c r="P1475" t="s">
        <v>8288</v>
      </c>
      <c r="Q1475">
        <v>1.20516</v>
      </c>
      <c r="R1475">
        <v>38.462553191489363</v>
      </c>
      <c r="S1475" t="s">
        <v>8317</v>
      </c>
      <c r="T1475" t="s">
        <v>8352</v>
      </c>
    </row>
    <row r="1476" spans="1:20" x14ac:dyDescent="0.2">
      <c r="A1476">
        <v>1474</v>
      </c>
      <c r="B1476" t="s">
        <v>1475</v>
      </c>
      <c r="C1476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v>41530.727916666663</v>
      </c>
      <c r="K1476">
        <v>1376501292</v>
      </c>
      <c r="L1476" s="10">
        <v>41500.727916666663</v>
      </c>
      <c r="M1476" t="b">
        <v>1</v>
      </c>
      <c r="N1476">
        <v>76</v>
      </c>
      <c r="O1476" t="b">
        <v>1</v>
      </c>
      <c r="P1476" t="s">
        <v>8288</v>
      </c>
      <c r="Q1476">
        <v>1.1226666666666667</v>
      </c>
      <c r="R1476">
        <v>44.315789473684212</v>
      </c>
      <c r="S1476" t="s">
        <v>8317</v>
      </c>
      <c r="T1476" t="s">
        <v>8352</v>
      </c>
    </row>
    <row r="1477" spans="1:20" x14ac:dyDescent="0.2">
      <c r="A1477">
        <v>1475</v>
      </c>
      <c r="B1477" t="s">
        <v>1476</v>
      </c>
      <c r="C1477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v>41993.207638888889</v>
      </c>
      <c r="K1477">
        <v>1416244863</v>
      </c>
      <c r="L1477" s="10"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>
        <v>1.8866966666666667</v>
      </c>
      <c r="R1477">
        <v>64.173356009070289</v>
      </c>
      <c r="S1477" t="s">
        <v>8317</v>
      </c>
      <c r="T1477" t="s">
        <v>8352</v>
      </c>
    </row>
    <row r="1478" spans="1:20" x14ac:dyDescent="0.2">
      <c r="A1478">
        <v>1476</v>
      </c>
      <c r="B1478" t="s">
        <v>1477</v>
      </c>
      <c r="C1478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v>40796.041921296295</v>
      </c>
      <c r="K1478">
        <v>1313024422</v>
      </c>
      <c r="L1478" s="10"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>
        <v>6.6155466666666669</v>
      </c>
      <c r="R1478">
        <v>43.333275109170302</v>
      </c>
      <c r="S1478" t="s">
        <v>8317</v>
      </c>
      <c r="T1478" t="s">
        <v>8352</v>
      </c>
    </row>
    <row r="1479" spans="1:20" x14ac:dyDescent="0.2">
      <c r="A1479">
        <v>1477</v>
      </c>
      <c r="B1479" t="s">
        <v>1478</v>
      </c>
      <c r="C1479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v>40900.125</v>
      </c>
      <c r="K1479">
        <v>1319467604</v>
      </c>
      <c r="L1479" s="10"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>
        <v>1.1131</v>
      </c>
      <c r="R1479">
        <v>90.495934959349597</v>
      </c>
      <c r="S1479" t="s">
        <v>8317</v>
      </c>
      <c r="T1479" t="s">
        <v>8352</v>
      </c>
    </row>
    <row r="1480" spans="1:20" x14ac:dyDescent="0.2">
      <c r="A1480">
        <v>1478</v>
      </c>
      <c r="B1480" t="s">
        <v>1479</v>
      </c>
      <c r="C1480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v>41408.871678240743</v>
      </c>
      <c r="K1480">
        <v>1367355313</v>
      </c>
      <c r="L1480" s="10"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>
        <v>11.8161422</v>
      </c>
      <c r="R1480">
        <v>29.187190495010373</v>
      </c>
      <c r="S1480" t="s">
        <v>8317</v>
      </c>
      <c r="T1480" t="s">
        <v>8352</v>
      </c>
    </row>
    <row r="1481" spans="1:20" x14ac:dyDescent="0.2">
      <c r="A1481">
        <v>1479</v>
      </c>
      <c r="B1481" t="s">
        <v>1480</v>
      </c>
      <c r="C148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v>41769.165972222225</v>
      </c>
      <c r="K1481">
        <v>1398448389</v>
      </c>
      <c r="L1481" s="10">
        <v>41754.745243055557</v>
      </c>
      <c r="M1481" t="b">
        <v>1</v>
      </c>
      <c r="N1481">
        <v>71</v>
      </c>
      <c r="O1481" t="b">
        <v>1</v>
      </c>
      <c r="P1481" t="s">
        <v>8288</v>
      </c>
      <c r="Q1481">
        <v>1.37375</v>
      </c>
      <c r="R1481">
        <v>30.95774647887324</v>
      </c>
      <c r="S1481" t="s">
        <v>8317</v>
      </c>
      <c r="T1481" t="s">
        <v>8352</v>
      </c>
    </row>
    <row r="1482" spans="1:20" x14ac:dyDescent="0.2">
      <c r="A1482">
        <v>1480</v>
      </c>
      <c r="B1482" t="s">
        <v>1481</v>
      </c>
      <c r="C148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v>41481.708333333336</v>
      </c>
      <c r="K1482">
        <v>1373408699</v>
      </c>
      <c r="L1482" s="10"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>
        <v>1.170404</v>
      </c>
      <c r="R1482">
        <v>92.157795275590544</v>
      </c>
      <c r="S1482" t="s">
        <v>8317</v>
      </c>
      <c r="T1482" t="s">
        <v>8352</v>
      </c>
    </row>
    <row r="1483" spans="1:20" x14ac:dyDescent="0.2">
      <c r="A1483">
        <v>1481</v>
      </c>
      <c r="B1483" t="s">
        <v>1482</v>
      </c>
      <c r="C148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v>41580.922974537039</v>
      </c>
      <c r="K1483">
        <v>1380838145</v>
      </c>
      <c r="L1483" s="10">
        <v>41550.922974537039</v>
      </c>
      <c r="M1483" t="b">
        <v>0</v>
      </c>
      <c r="N1483">
        <v>6</v>
      </c>
      <c r="O1483" t="b">
        <v>0</v>
      </c>
      <c r="P1483" t="s">
        <v>8275</v>
      </c>
      <c r="Q1483">
        <v>2.1000000000000001E-2</v>
      </c>
      <c r="R1483">
        <v>17.5</v>
      </c>
      <c r="S1483" t="s">
        <v>8317</v>
      </c>
      <c r="T1483" t="s">
        <v>8336</v>
      </c>
    </row>
    <row r="1484" spans="1:20" x14ac:dyDescent="0.2">
      <c r="A1484">
        <v>1482</v>
      </c>
      <c r="B1484" t="s">
        <v>1483</v>
      </c>
      <c r="C1484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v>41159.32708333333</v>
      </c>
      <c r="K1484">
        <v>1345062936</v>
      </c>
      <c r="L1484" s="10">
        <v>41136.85805555556</v>
      </c>
      <c r="M1484" t="b">
        <v>0</v>
      </c>
      <c r="N1484">
        <v>1</v>
      </c>
      <c r="O1484" t="b">
        <v>0</v>
      </c>
      <c r="P1484" t="s">
        <v>8275</v>
      </c>
      <c r="Q1484">
        <v>1E-3</v>
      </c>
      <c r="R1484">
        <v>5</v>
      </c>
      <c r="S1484" t="s">
        <v>8317</v>
      </c>
      <c r="T1484" t="s">
        <v>8336</v>
      </c>
    </row>
    <row r="1485" spans="1:20" x14ac:dyDescent="0.2">
      <c r="A1485">
        <v>1483</v>
      </c>
      <c r="B1485" t="s">
        <v>1484</v>
      </c>
      <c r="C1485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v>42573.192997685182</v>
      </c>
      <c r="K1485">
        <v>1467002275</v>
      </c>
      <c r="L1485" s="10">
        <v>42548.192997685182</v>
      </c>
      <c r="M1485" t="b">
        <v>0</v>
      </c>
      <c r="N1485">
        <v>2</v>
      </c>
      <c r="O1485" t="b">
        <v>0</v>
      </c>
      <c r="P1485" t="s">
        <v>8275</v>
      </c>
      <c r="Q1485">
        <v>7.1428571428571426E-3</v>
      </c>
      <c r="R1485">
        <v>25</v>
      </c>
      <c r="S1485" t="s">
        <v>8317</v>
      </c>
      <c r="T1485" t="s">
        <v>8336</v>
      </c>
    </row>
    <row r="1486" spans="1:20" x14ac:dyDescent="0.2">
      <c r="A1486">
        <v>1484</v>
      </c>
      <c r="B1486" t="s">
        <v>1485</v>
      </c>
      <c r="C1486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v>41111.618750000001</v>
      </c>
      <c r="K1486">
        <v>1337834963</v>
      </c>
      <c r="L1486" s="10">
        <v>41053.200960648144</v>
      </c>
      <c r="M1486" t="b">
        <v>0</v>
      </c>
      <c r="N1486">
        <v>0</v>
      </c>
      <c r="O1486" t="b">
        <v>0</v>
      </c>
      <c r="P1486" t="s">
        <v>8275</v>
      </c>
      <c r="Q1486">
        <v>0</v>
      </c>
      <c r="R1486" t="e">
        <v>#DIV/0!</v>
      </c>
      <c r="S1486" t="s">
        <v>8317</v>
      </c>
      <c r="T1486" t="s">
        <v>8336</v>
      </c>
    </row>
    <row r="1487" spans="1:20" x14ac:dyDescent="0.2">
      <c r="A1487">
        <v>1485</v>
      </c>
      <c r="B1487" t="s">
        <v>1486</v>
      </c>
      <c r="C1487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v>42175.795983796299</v>
      </c>
      <c r="K1487">
        <v>1430939173</v>
      </c>
      <c r="L1487" s="10">
        <v>42130.795983796299</v>
      </c>
      <c r="M1487" t="b">
        <v>0</v>
      </c>
      <c r="N1487">
        <v>3</v>
      </c>
      <c r="O1487" t="b">
        <v>0</v>
      </c>
      <c r="P1487" t="s">
        <v>8275</v>
      </c>
      <c r="Q1487">
        <v>2.2388059701492536E-2</v>
      </c>
      <c r="R1487">
        <v>50</v>
      </c>
      <c r="S1487" t="s">
        <v>8317</v>
      </c>
      <c r="T1487" t="s">
        <v>8336</v>
      </c>
    </row>
    <row r="1488" spans="1:20" x14ac:dyDescent="0.2">
      <c r="A1488">
        <v>1486</v>
      </c>
      <c r="B1488" t="s">
        <v>1487</v>
      </c>
      <c r="C1488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v>42062.168530092589</v>
      </c>
      <c r="K1488">
        <v>1422417761</v>
      </c>
      <c r="L1488" s="10">
        <v>42032.168530092589</v>
      </c>
      <c r="M1488" t="b">
        <v>0</v>
      </c>
      <c r="N1488">
        <v>3</v>
      </c>
      <c r="O1488" t="b">
        <v>0</v>
      </c>
      <c r="P1488" t="s">
        <v>8275</v>
      </c>
      <c r="Q1488">
        <v>2.3999999999999998E-3</v>
      </c>
      <c r="R1488">
        <v>16</v>
      </c>
      <c r="S1488" t="s">
        <v>8317</v>
      </c>
      <c r="T1488" t="s">
        <v>8336</v>
      </c>
    </row>
    <row r="1489" spans="1:20" x14ac:dyDescent="0.2">
      <c r="A1489">
        <v>1487</v>
      </c>
      <c r="B1489" t="s">
        <v>1488</v>
      </c>
      <c r="C1489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v>42584.917488425926</v>
      </c>
      <c r="K1489">
        <v>1467583271</v>
      </c>
      <c r="L1489" s="10">
        <v>42554.917488425926</v>
      </c>
      <c r="M1489" t="b">
        <v>0</v>
      </c>
      <c r="N1489">
        <v>0</v>
      </c>
      <c r="O1489" t="b">
        <v>0</v>
      </c>
      <c r="P1489" t="s">
        <v>8275</v>
      </c>
      <c r="Q1489">
        <v>0</v>
      </c>
      <c r="R1489" t="e">
        <v>#DIV/0!</v>
      </c>
      <c r="S1489" t="s">
        <v>8317</v>
      </c>
      <c r="T1489" t="s">
        <v>8336</v>
      </c>
    </row>
    <row r="1490" spans="1:20" x14ac:dyDescent="0.2">
      <c r="A1490">
        <v>1488</v>
      </c>
      <c r="B1490" t="s">
        <v>1489</v>
      </c>
      <c r="C1490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v>41644.563194444447</v>
      </c>
      <c r="K1490">
        <v>1386336660</v>
      </c>
      <c r="L1490" s="10">
        <v>41614.563194444447</v>
      </c>
      <c r="M1490" t="b">
        <v>0</v>
      </c>
      <c r="N1490">
        <v>6</v>
      </c>
      <c r="O1490" t="b">
        <v>0</v>
      </c>
      <c r="P1490" t="s">
        <v>8275</v>
      </c>
      <c r="Q1490">
        <v>2.4E-2</v>
      </c>
      <c r="R1490">
        <v>60</v>
      </c>
      <c r="S1490" t="s">
        <v>8317</v>
      </c>
      <c r="T1490" t="s">
        <v>8336</v>
      </c>
    </row>
    <row r="1491" spans="1:20" x14ac:dyDescent="0.2">
      <c r="A1491">
        <v>1489</v>
      </c>
      <c r="B1491" t="s">
        <v>1490</v>
      </c>
      <c r="C149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v>41228.653379629628</v>
      </c>
      <c r="K1491">
        <v>1350398452</v>
      </c>
      <c r="L1491" s="10">
        <v>41198.611712962964</v>
      </c>
      <c r="M1491" t="b">
        <v>0</v>
      </c>
      <c r="N1491">
        <v>0</v>
      </c>
      <c r="O1491" t="b">
        <v>0</v>
      </c>
      <c r="P1491" t="s">
        <v>8275</v>
      </c>
      <c r="Q1491">
        <v>0</v>
      </c>
      <c r="R1491" t="e">
        <v>#DIV/0!</v>
      </c>
      <c r="S1491" t="s">
        <v>8317</v>
      </c>
      <c r="T1491" t="s">
        <v>8336</v>
      </c>
    </row>
    <row r="1492" spans="1:20" x14ac:dyDescent="0.2">
      <c r="A1492">
        <v>1490</v>
      </c>
      <c r="B1492" t="s">
        <v>1491</v>
      </c>
      <c r="C149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v>41549.561041666668</v>
      </c>
      <c r="K1492">
        <v>1378214874</v>
      </c>
      <c r="L1492" s="10">
        <v>41520.561041666668</v>
      </c>
      <c r="M1492" t="b">
        <v>0</v>
      </c>
      <c r="N1492">
        <v>19</v>
      </c>
      <c r="O1492" t="b">
        <v>0</v>
      </c>
      <c r="P1492" t="s">
        <v>8275</v>
      </c>
      <c r="Q1492">
        <v>0.30862068965517242</v>
      </c>
      <c r="R1492">
        <v>47.10526315789474</v>
      </c>
      <c r="S1492" t="s">
        <v>8317</v>
      </c>
      <c r="T1492" t="s">
        <v>8336</v>
      </c>
    </row>
    <row r="1493" spans="1:20" x14ac:dyDescent="0.2">
      <c r="A1493">
        <v>1491</v>
      </c>
      <c r="B1493" t="s">
        <v>1492</v>
      </c>
      <c r="C149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v>42050.651388888888</v>
      </c>
      <c r="K1493">
        <v>1418922443</v>
      </c>
      <c r="L1493" s="10">
        <v>41991.713460648149</v>
      </c>
      <c r="M1493" t="b">
        <v>0</v>
      </c>
      <c r="N1493">
        <v>1</v>
      </c>
      <c r="O1493" t="b">
        <v>0</v>
      </c>
      <c r="P1493" t="s">
        <v>8275</v>
      </c>
      <c r="Q1493">
        <v>8.3333333333333329E-2</v>
      </c>
      <c r="R1493">
        <v>100</v>
      </c>
      <c r="S1493" t="s">
        <v>8317</v>
      </c>
      <c r="T1493" t="s">
        <v>8336</v>
      </c>
    </row>
    <row r="1494" spans="1:20" x14ac:dyDescent="0.2">
      <c r="A1494">
        <v>1492</v>
      </c>
      <c r="B1494" t="s">
        <v>1493</v>
      </c>
      <c r="C1494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v>40712.884791666671</v>
      </c>
      <c r="K1494">
        <v>1305839646</v>
      </c>
      <c r="L1494" s="10">
        <v>40682.884791666671</v>
      </c>
      <c r="M1494" t="b">
        <v>0</v>
      </c>
      <c r="N1494">
        <v>2</v>
      </c>
      <c r="O1494" t="b">
        <v>0</v>
      </c>
      <c r="P1494" t="s">
        <v>8275</v>
      </c>
      <c r="Q1494">
        <v>7.4999999999999997E-3</v>
      </c>
      <c r="R1494">
        <v>15</v>
      </c>
      <c r="S1494" t="s">
        <v>8317</v>
      </c>
      <c r="T1494" t="s">
        <v>8336</v>
      </c>
    </row>
    <row r="1495" spans="1:20" x14ac:dyDescent="0.2">
      <c r="A1495">
        <v>1493</v>
      </c>
      <c r="B1495" t="s">
        <v>1494</v>
      </c>
      <c r="C1495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v>41441.866608796299</v>
      </c>
      <c r="K1495">
        <v>1368823675</v>
      </c>
      <c r="L1495" s="10">
        <v>41411.866608796299</v>
      </c>
      <c r="M1495" t="b">
        <v>0</v>
      </c>
      <c r="N1495">
        <v>0</v>
      </c>
      <c r="O1495" t="b">
        <v>0</v>
      </c>
      <c r="P1495" t="s">
        <v>8275</v>
      </c>
      <c r="Q1495">
        <v>0</v>
      </c>
      <c r="R1495" t="e">
        <v>#DIV/0!</v>
      </c>
      <c r="S1495" t="s">
        <v>8317</v>
      </c>
      <c r="T1495" t="s">
        <v>8336</v>
      </c>
    </row>
    <row r="1496" spans="1:20" x14ac:dyDescent="0.2">
      <c r="A1496">
        <v>1494</v>
      </c>
      <c r="B1496" t="s">
        <v>1495</v>
      </c>
      <c r="C1496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v>42097.651388888888</v>
      </c>
      <c r="K1496">
        <v>1425489613</v>
      </c>
      <c r="L1496" s="10">
        <v>42067.722372685181</v>
      </c>
      <c r="M1496" t="b">
        <v>0</v>
      </c>
      <c r="N1496">
        <v>11</v>
      </c>
      <c r="O1496" t="b">
        <v>0</v>
      </c>
      <c r="P1496" t="s">
        <v>8275</v>
      </c>
      <c r="Q1496">
        <v>8.8999999999999996E-2</v>
      </c>
      <c r="R1496">
        <v>40.454545454545453</v>
      </c>
      <c r="S1496" t="s">
        <v>8317</v>
      </c>
      <c r="T1496" t="s">
        <v>8336</v>
      </c>
    </row>
    <row r="1497" spans="1:20" x14ac:dyDescent="0.2">
      <c r="A1497">
        <v>1495</v>
      </c>
      <c r="B1497" t="s">
        <v>1496</v>
      </c>
      <c r="C1497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v>40782.789710648147</v>
      </c>
      <c r="K1497">
        <v>1311879431</v>
      </c>
      <c r="L1497" s="10">
        <v>40752.789710648147</v>
      </c>
      <c r="M1497" t="b">
        <v>0</v>
      </c>
      <c r="N1497">
        <v>0</v>
      </c>
      <c r="O1497" t="b">
        <v>0</v>
      </c>
      <c r="P1497" t="s">
        <v>8275</v>
      </c>
      <c r="Q1497">
        <v>0</v>
      </c>
      <c r="R1497" t="e">
        <v>#DIV/0!</v>
      </c>
      <c r="S1497" t="s">
        <v>8317</v>
      </c>
      <c r="T1497" t="s">
        <v>8336</v>
      </c>
    </row>
    <row r="1498" spans="1:20" x14ac:dyDescent="0.2">
      <c r="A1498">
        <v>1496</v>
      </c>
      <c r="B1498" t="s">
        <v>1497</v>
      </c>
      <c r="C1498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v>41898.475219907406</v>
      </c>
      <c r="K1498">
        <v>1405682659</v>
      </c>
      <c r="L1498" s="10">
        <v>41838.475219907406</v>
      </c>
      <c r="M1498" t="b">
        <v>0</v>
      </c>
      <c r="N1498">
        <v>0</v>
      </c>
      <c r="O1498" t="b">
        <v>0</v>
      </c>
      <c r="P1498" t="s">
        <v>8275</v>
      </c>
      <c r="Q1498">
        <v>0</v>
      </c>
      <c r="R1498" t="e">
        <v>#DIV/0!</v>
      </c>
      <c r="S1498" t="s">
        <v>8317</v>
      </c>
      <c r="T1498" t="s">
        <v>8336</v>
      </c>
    </row>
    <row r="1499" spans="1:20" x14ac:dyDescent="0.2">
      <c r="A1499">
        <v>1497</v>
      </c>
      <c r="B1499" t="s">
        <v>1498</v>
      </c>
      <c r="C1499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v>41486.821527777778</v>
      </c>
      <c r="K1499">
        <v>1371655522</v>
      </c>
      <c r="L1499" s="10">
        <v>41444.64261574074</v>
      </c>
      <c r="M1499" t="b">
        <v>0</v>
      </c>
      <c r="N1499">
        <v>1</v>
      </c>
      <c r="O1499" t="b">
        <v>0</v>
      </c>
      <c r="P1499" t="s">
        <v>8275</v>
      </c>
      <c r="Q1499">
        <v>6.666666666666667E-5</v>
      </c>
      <c r="R1499">
        <v>1</v>
      </c>
      <c r="S1499" t="s">
        <v>8317</v>
      </c>
      <c r="T1499" t="s">
        <v>8336</v>
      </c>
    </row>
    <row r="1500" spans="1:20" x14ac:dyDescent="0.2">
      <c r="A1500">
        <v>1498</v>
      </c>
      <c r="B1500" t="s">
        <v>1499</v>
      </c>
      <c r="C1500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v>41885.983541666668</v>
      </c>
      <c r="K1500">
        <v>1405899378</v>
      </c>
      <c r="L1500" s="10">
        <v>41840.983541666668</v>
      </c>
      <c r="M1500" t="b">
        <v>0</v>
      </c>
      <c r="N1500">
        <v>3</v>
      </c>
      <c r="O1500" t="b">
        <v>0</v>
      </c>
      <c r="P1500" t="s">
        <v>8275</v>
      </c>
      <c r="Q1500">
        <v>1.9E-2</v>
      </c>
      <c r="R1500">
        <v>19</v>
      </c>
      <c r="S1500" t="s">
        <v>8317</v>
      </c>
      <c r="T1500" t="s">
        <v>8336</v>
      </c>
    </row>
    <row r="1501" spans="1:20" x14ac:dyDescent="0.2">
      <c r="A1501">
        <v>1499</v>
      </c>
      <c r="B1501" t="s">
        <v>1500</v>
      </c>
      <c r="C150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v>42587.007326388892</v>
      </c>
      <c r="K1501">
        <v>1465171833</v>
      </c>
      <c r="L1501" s="10">
        <v>42527.007326388892</v>
      </c>
      <c r="M1501" t="b">
        <v>0</v>
      </c>
      <c r="N1501">
        <v>1</v>
      </c>
      <c r="O1501" t="b">
        <v>0</v>
      </c>
      <c r="P1501" t="s">
        <v>8275</v>
      </c>
      <c r="Q1501">
        <v>2.5000000000000001E-3</v>
      </c>
      <c r="R1501">
        <v>5</v>
      </c>
      <c r="S1501" t="s">
        <v>8317</v>
      </c>
      <c r="T1501" t="s">
        <v>8336</v>
      </c>
    </row>
    <row r="1502" spans="1:20" x14ac:dyDescent="0.2">
      <c r="A1502">
        <v>1500</v>
      </c>
      <c r="B1502" t="s">
        <v>1501</v>
      </c>
      <c r="C150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v>41395.904594907406</v>
      </c>
      <c r="K1502">
        <v>1364852557</v>
      </c>
      <c r="L1502" s="10">
        <v>41365.904594907406</v>
      </c>
      <c r="M1502" t="b">
        <v>0</v>
      </c>
      <c r="N1502">
        <v>15</v>
      </c>
      <c r="O1502" t="b">
        <v>0</v>
      </c>
      <c r="P1502" t="s">
        <v>8275</v>
      </c>
      <c r="Q1502">
        <v>0.25035714285714283</v>
      </c>
      <c r="R1502">
        <v>46.733333333333334</v>
      </c>
      <c r="S1502" t="s">
        <v>8317</v>
      </c>
      <c r="T1502" t="s">
        <v>8336</v>
      </c>
    </row>
    <row r="1503" spans="1:20" x14ac:dyDescent="0.2">
      <c r="A1503">
        <v>1501</v>
      </c>
      <c r="B1503" t="s">
        <v>1502</v>
      </c>
      <c r="C150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v>42193.583599537036</v>
      </c>
      <c r="K1503">
        <v>1433772023</v>
      </c>
      <c r="L1503" s="10"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>
        <v>1.6633076923076924</v>
      </c>
      <c r="R1503">
        <v>97.731073446327684</v>
      </c>
      <c r="S1503" t="s">
        <v>8316</v>
      </c>
      <c r="T1503" t="s">
        <v>8348</v>
      </c>
    </row>
    <row r="1504" spans="1:20" x14ac:dyDescent="0.2">
      <c r="A1504">
        <v>1502</v>
      </c>
      <c r="B1504" t="s">
        <v>1503</v>
      </c>
      <c r="C1504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v>42454.916666666672</v>
      </c>
      <c r="K1504">
        <v>1456491680</v>
      </c>
      <c r="L1504" s="10"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>
        <v>1.0144545454545455</v>
      </c>
      <c r="R1504">
        <v>67.835866261398181</v>
      </c>
      <c r="S1504" t="s">
        <v>8316</v>
      </c>
      <c r="T1504" t="s">
        <v>8348</v>
      </c>
    </row>
    <row r="1505" spans="1:20" x14ac:dyDescent="0.2">
      <c r="A1505">
        <v>1503</v>
      </c>
      <c r="B1505" t="s">
        <v>1504</v>
      </c>
      <c r="C1505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v>42666.347233796296</v>
      </c>
      <c r="K1505">
        <v>1472026801</v>
      </c>
      <c r="L1505" s="10">
        <v>42606.347233796296</v>
      </c>
      <c r="M1505" t="b">
        <v>1</v>
      </c>
      <c r="N1505">
        <v>71</v>
      </c>
      <c r="O1505" t="b">
        <v>1</v>
      </c>
      <c r="P1505" t="s">
        <v>8285</v>
      </c>
      <c r="Q1505">
        <v>1.0789146666666667</v>
      </c>
      <c r="R1505">
        <v>56.98492957746479</v>
      </c>
      <c r="S1505" t="s">
        <v>8316</v>
      </c>
      <c r="T1505" t="s">
        <v>8348</v>
      </c>
    </row>
    <row r="1506" spans="1:20" x14ac:dyDescent="0.2">
      <c r="A1506">
        <v>1504</v>
      </c>
      <c r="B1506" t="s">
        <v>1505</v>
      </c>
      <c r="C1506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v>41800.356249999997</v>
      </c>
      <c r="K1506">
        <v>1399996024</v>
      </c>
      <c r="L1506" s="10"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>
        <v>2.7793846153846156</v>
      </c>
      <c r="R1506">
        <v>67.159851301115239</v>
      </c>
      <c r="S1506" t="s">
        <v>8316</v>
      </c>
      <c r="T1506" t="s">
        <v>8348</v>
      </c>
    </row>
    <row r="1507" spans="1:20" x14ac:dyDescent="0.2">
      <c r="A1507">
        <v>1505</v>
      </c>
      <c r="B1507" t="s">
        <v>1506</v>
      </c>
      <c r="C1507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v>42451.834027777775</v>
      </c>
      <c r="K1507">
        <v>1455446303</v>
      </c>
      <c r="L1507" s="10">
        <v>42414.44332175926</v>
      </c>
      <c r="M1507" t="b">
        <v>1</v>
      </c>
      <c r="N1507">
        <v>345</v>
      </c>
      <c r="O1507" t="b">
        <v>1</v>
      </c>
      <c r="P1507" t="s">
        <v>8285</v>
      </c>
      <c r="Q1507">
        <v>1.0358125</v>
      </c>
      <c r="R1507">
        <v>48.037681159420288</v>
      </c>
      <c r="S1507" t="s">
        <v>8316</v>
      </c>
      <c r="T1507" t="s">
        <v>8348</v>
      </c>
    </row>
    <row r="1508" spans="1:20" x14ac:dyDescent="0.2">
      <c r="A1508">
        <v>1506</v>
      </c>
      <c r="B1508" t="s">
        <v>1507</v>
      </c>
      <c r="C1508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v>41844.785925925928</v>
      </c>
      <c r="K1508">
        <v>1403635904</v>
      </c>
      <c r="L1508" s="10">
        <v>41814.785925925928</v>
      </c>
      <c r="M1508" t="b">
        <v>1</v>
      </c>
      <c r="N1508">
        <v>43</v>
      </c>
      <c r="O1508" t="b">
        <v>1</v>
      </c>
      <c r="P1508" t="s">
        <v>8285</v>
      </c>
      <c r="Q1508">
        <v>1.1140000000000001</v>
      </c>
      <c r="R1508">
        <v>38.860465116279073</v>
      </c>
      <c r="S1508" t="s">
        <v>8316</v>
      </c>
      <c r="T1508" t="s">
        <v>8348</v>
      </c>
    </row>
    <row r="1509" spans="1:20" x14ac:dyDescent="0.2">
      <c r="A1509">
        <v>1507</v>
      </c>
      <c r="B1509" t="s">
        <v>1508</v>
      </c>
      <c r="C1509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v>40313.340277777781</v>
      </c>
      <c r="K1509">
        <v>1268822909</v>
      </c>
      <c r="L1509" s="10">
        <v>40254.450335648151</v>
      </c>
      <c r="M1509" t="b">
        <v>1</v>
      </c>
      <c r="N1509">
        <v>33</v>
      </c>
      <c r="O1509" t="b">
        <v>1</v>
      </c>
      <c r="P1509" t="s">
        <v>8285</v>
      </c>
      <c r="Q1509">
        <v>2.15</v>
      </c>
      <c r="R1509">
        <v>78.181818181818187</v>
      </c>
      <c r="S1509" t="s">
        <v>8316</v>
      </c>
      <c r="T1509" t="s">
        <v>8348</v>
      </c>
    </row>
    <row r="1510" spans="1:20" x14ac:dyDescent="0.2">
      <c r="A1510">
        <v>1508</v>
      </c>
      <c r="B1510" t="s">
        <v>1509</v>
      </c>
      <c r="C1510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v>41817.614363425928</v>
      </c>
      <c r="K1510">
        <v>1401201881</v>
      </c>
      <c r="L1510" s="10"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>
        <v>1.1076216216216217</v>
      </c>
      <c r="R1510">
        <v>97.113744075829388</v>
      </c>
      <c r="S1510" t="s">
        <v>8316</v>
      </c>
      <c r="T1510" t="s">
        <v>8348</v>
      </c>
    </row>
    <row r="1511" spans="1:20" x14ac:dyDescent="0.2">
      <c r="A1511">
        <v>1509</v>
      </c>
      <c r="B1511" t="s">
        <v>1510</v>
      </c>
      <c r="C151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v>42780.957638888889</v>
      </c>
      <c r="K1511">
        <v>1484570885</v>
      </c>
      <c r="L1511" s="10"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>
        <v>1.2364125714285714</v>
      </c>
      <c r="R1511">
        <v>110.39397959183674</v>
      </c>
      <c r="S1511" t="s">
        <v>8316</v>
      </c>
      <c r="T1511" t="s">
        <v>8348</v>
      </c>
    </row>
    <row r="1512" spans="1:20" x14ac:dyDescent="0.2">
      <c r="A1512">
        <v>1510</v>
      </c>
      <c r="B1512" t="s">
        <v>1511</v>
      </c>
      <c r="C151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v>41839.385162037033</v>
      </c>
      <c r="K1512">
        <v>1403169278</v>
      </c>
      <c r="L1512" s="10"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>
        <v>1.0103500000000001</v>
      </c>
      <c r="R1512">
        <v>39.91506172839506</v>
      </c>
      <c r="S1512" t="s">
        <v>8316</v>
      </c>
      <c r="T1512" t="s">
        <v>8348</v>
      </c>
    </row>
    <row r="1513" spans="1:20" x14ac:dyDescent="0.2">
      <c r="A1513">
        <v>1511</v>
      </c>
      <c r="B1513" t="s">
        <v>1512</v>
      </c>
      <c r="C151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v>42326.625046296293</v>
      </c>
      <c r="K1513">
        <v>1445263204</v>
      </c>
      <c r="L1513" s="10"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>
        <v>1.1179285714285714</v>
      </c>
      <c r="R1513">
        <v>75.975728155339809</v>
      </c>
      <c r="S1513" t="s">
        <v>8316</v>
      </c>
      <c r="T1513" t="s">
        <v>8348</v>
      </c>
    </row>
    <row r="1514" spans="1:20" x14ac:dyDescent="0.2">
      <c r="A1514">
        <v>1512</v>
      </c>
      <c r="B1514" t="s">
        <v>1513</v>
      </c>
      <c r="C1514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v>42771.684479166666</v>
      </c>
      <c r="K1514">
        <v>1483719939</v>
      </c>
      <c r="L1514" s="10"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>
        <v>5.5877142857142861</v>
      </c>
      <c r="R1514">
        <v>58.379104477611939</v>
      </c>
      <c r="S1514" t="s">
        <v>8316</v>
      </c>
      <c r="T1514" t="s">
        <v>8348</v>
      </c>
    </row>
    <row r="1515" spans="1:20" x14ac:dyDescent="0.2">
      <c r="A1515">
        <v>1513</v>
      </c>
      <c r="B1515" t="s">
        <v>1514</v>
      </c>
      <c r="C1515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v>41836.637337962966</v>
      </c>
      <c r="K1515">
        <v>1402931866</v>
      </c>
      <c r="L1515" s="10"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>
        <v>1.5001875</v>
      </c>
      <c r="R1515">
        <v>55.82093023255814</v>
      </c>
      <c r="S1515" t="s">
        <v>8316</v>
      </c>
      <c r="T1515" t="s">
        <v>8348</v>
      </c>
    </row>
    <row r="1516" spans="1:20" x14ac:dyDescent="0.2">
      <c r="A1516">
        <v>1514</v>
      </c>
      <c r="B1516" t="s">
        <v>1515</v>
      </c>
      <c r="C1516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v>42274.597685185188</v>
      </c>
      <c r="K1516">
        <v>1439907640</v>
      </c>
      <c r="L1516" s="10"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>
        <v>1.0647599999999999</v>
      </c>
      <c r="R1516">
        <v>151.24431818181819</v>
      </c>
      <c r="S1516" t="s">
        <v>8316</v>
      </c>
      <c r="T1516" t="s">
        <v>8348</v>
      </c>
    </row>
    <row r="1517" spans="1:20" x14ac:dyDescent="0.2">
      <c r="A1517">
        <v>1515</v>
      </c>
      <c r="B1517" t="s">
        <v>1516</v>
      </c>
      <c r="C1517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v>42445.211770833332</v>
      </c>
      <c r="K1517">
        <v>1455516297</v>
      </c>
      <c r="L1517" s="10"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>
        <v>1.57189</v>
      </c>
      <c r="R1517">
        <v>849.67027027027029</v>
      </c>
      <c r="S1517" t="s">
        <v>8316</v>
      </c>
      <c r="T1517" t="s">
        <v>8348</v>
      </c>
    </row>
    <row r="1518" spans="1:20" x14ac:dyDescent="0.2">
      <c r="A1518">
        <v>1516</v>
      </c>
      <c r="B1518" t="s">
        <v>1517</v>
      </c>
      <c r="C1518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v>42649.583333333328</v>
      </c>
      <c r="K1518">
        <v>1473160292</v>
      </c>
      <c r="L1518" s="10"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>
        <v>1.0865882352941176</v>
      </c>
      <c r="R1518">
        <v>159.24137931034483</v>
      </c>
      <c r="S1518" t="s">
        <v>8316</v>
      </c>
      <c r="T1518" t="s">
        <v>8348</v>
      </c>
    </row>
    <row r="1519" spans="1:20" x14ac:dyDescent="0.2">
      <c r="A1519">
        <v>1517</v>
      </c>
      <c r="B1519" t="s">
        <v>1518</v>
      </c>
      <c r="C1519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v>41979.25</v>
      </c>
      <c r="K1519">
        <v>1415194553</v>
      </c>
      <c r="L1519" s="10">
        <v>41948.56658564815</v>
      </c>
      <c r="M1519" t="b">
        <v>1</v>
      </c>
      <c r="N1519">
        <v>615</v>
      </c>
      <c r="O1519" t="b">
        <v>1</v>
      </c>
      <c r="P1519" t="s">
        <v>8285</v>
      </c>
      <c r="Q1519">
        <v>1.6197999999999999</v>
      </c>
      <c r="R1519">
        <v>39.507317073170732</v>
      </c>
      <c r="S1519" t="s">
        <v>8316</v>
      </c>
      <c r="T1519" t="s">
        <v>8348</v>
      </c>
    </row>
    <row r="1520" spans="1:20" x14ac:dyDescent="0.2">
      <c r="A1520">
        <v>1518</v>
      </c>
      <c r="B1520" t="s">
        <v>1519</v>
      </c>
      <c r="C1520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v>41790.8200462963</v>
      </c>
      <c r="K1520">
        <v>1398973252</v>
      </c>
      <c r="L1520" s="10">
        <v>41760.8200462963</v>
      </c>
      <c r="M1520" t="b">
        <v>1</v>
      </c>
      <c r="N1520">
        <v>236</v>
      </c>
      <c r="O1520" t="b">
        <v>1</v>
      </c>
      <c r="P1520" t="s">
        <v>8285</v>
      </c>
      <c r="Q1520">
        <v>2.0536666666666665</v>
      </c>
      <c r="R1520">
        <v>130.52966101694915</v>
      </c>
      <c r="S1520" t="s">
        <v>8316</v>
      </c>
      <c r="T1520" t="s">
        <v>8348</v>
      </c>
    </row>
    <row r="1521" spans="1:20" x14ac:dyDescent="0.2">
      <c r="A1521">
        <v>1519</v>
      </c>
      <c r="B1521" t="s">
        <v>1520</v>
      </c>
      <c r="C152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v>41810.915972222225</v>
      </c>
      <c r="K1521">
        <v>1400867283</v>
      </c>
      <c r="L1521" s="10"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>
        <v>1.033638888888889</v>
      </c>
      <c r="R1521">
        <v>64.156896551724131</v>
      </c>
      <c r="S1521" t="s">
        <v>8316</v>
      </c>
      <c r="T1521" t="s">
        <v>8348</v>
      </c>
    </row>
    <row r="1522" spans="1:20" x14ac:dyDescent="0.2">
      <c r="A1522">
        <v>1520</v>
      </c>
      <c r="B1522" t="s">
        <v>1521</v>
      </c>
      <c r="C152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v>41992.166666666672</v>
      </c>
      <c r="K1522">
        <v>1415824513</v>
      </c>
      <c r="L1522" s="10"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>
        <v>1.0347222222222223</v>
      </c>
      <c r="R1522">
        <v>111.52694610778443</v>
      </c>
      <c r="S1522" t="s">
        <v>8316</v>
      </c>
      <c r="T1522" t="s">
        <v>8348</v>
      </c>
    </row>
    <row r="1523" spans="1:20" x14ac:dyDescent="0.2">
      <c r="A1523">
        <v>1521</v>
      </c>
      <c r="B1523" t="s">
        <v>1522</v>
      </c>
      <c r="C152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v>42528.167719907404</v>
      </c>
      <c r="K1523">
        <v>1462248091</v>
      </c>
      <c r="L1523" s="10"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>
        <v>1.0681333333333334</v>
      </c>
      <c r="R1523">
        <v>170.44680851063831</v>
      </c>
      <c r="S1523" t="s">
        <v>8316</v>
      </c>
      <c r="T1523" t="s">
        <v>8348</v>
      </c>
    </row>
    <row r="1524" spans="1:20" x14ac:dyDescent="0.2">
      <c r="A1524">
        <v>1522</v>
      </c>
      <c r="B1524" t="s">
        <v>1523</v>
      </c>
      <c r="C1524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v>41929.830312500002</v>
      </c>
      <c r="K1524">
        <v>1410983739</v>
      </c>
      <c r="L1524" s="10"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>
        <v>1.3896574712643677</v>
      </c>
      <c r="R1524">
        <v>133.7391592920354</v>
      </c>
      <c r="S1524" t="s">
        <v>8316</v>
      </c>
      <c r="T1524" t="s">
        <v>8348</v>
      </c>
    </row>
    <row r="1525" spans="1:20" x14ac:dyDescent="0.2">
      <c r="A1525">
        <v>1523</v>
      </c>
      <c r="B1525" t="s">
        <v>1524</v>
      </c>
      <c r="C1525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v>41996</v>
      </c>
      <c r="K1525">
        <v>1416592916</v>
      </c>
      <c r="L1525" s="10"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>
        <v>1.2484324324324325</v>
      </c>
      <c r="R1525">
        <v>95.834024896265561</v>
      </c>
      <c r="S1525" t="s">
        <v>8316</v>
      </c>
      <c r="T1525" t="s">
        <v>8348</v>
      </c>
    </row>
    <row r="1526" spans="1:20" x14ac:dyDescent="0.2">
      <c r="A1526">
        <v>1524</v>
      </c>
      <c r="B1526" t="s">
        <v>1525</v>
      </c>
      <c r="C1526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v>42786.501041666663</v>
      </c>
      <c r="K1526">
        <v>1485000090</v>
      </c>
      <c r="L1526" s="10">
        <v>42756.501041666663</v>
      </c>
      <c r="M1526" t="b">
        <v>1</v>
      </c>
      <c r="N1526">
        <v>28</v>
      </c>
      <c r="O1526" t="b">
        <v>1</v>
      </c>
      <c r="P1526" t="s">
        <v>8285</v>
      </c>
      <c r="Q1526">
        <v>2.0699999999999998</v>
      </c>
      <c r="R1526">
        <v>221.78571428571428</v>
      </c>
      <c r="S1526" t="s">
        <v>8316</v>
      </c>
      <c r="T1526" t="s">
        <v>8348</v>
      </c>
    </row>
    <row r="1527" spans="1:20" x14ac:dyDescent="0.2">
      <c r="A1527">
        <v>1525</v>
      </c>
      <c r="B1527" t="s">
        <v>1526</v>
      </c>
      <c r="C1527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v>42600.702986111108</v>
      </c>
      <c r="K1527">
        <v>1468947138</v>
      </c>
      <c r="L1527" s="10"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>
        <v>1.7400576923076922</v>
      </c>
      <c r="R1527">
        <v>32.315357142857138</v>
      </c>
      <c r="S1527" t="s">
        <v>8316</v>
      </c>
      <c r="T1527" t="s">
        <v>8348</v>
      </c>
    </row>
    <row r="1528" spans="1:20" x14ac:dyDescent="0.2">
      <c r="A1528">
        <v>1526</v>
      </c>
      <c r="B1528" t="s">
        <v>1527</v>
      </c>
      <c r="C1528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v>42388.276006944448</v>
      </c>
      <c r="K1528">
        <v>1448951847</v>
      </c>
      <c r="L1528" s="10"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>
        <v>1.2032608695652174</v>
      </c>
      <c r="R1528">
        <v>98.839285714285708</v>
      </c>
      <c r="S1528" t="s">
        <v>8316</v>
      </c>
      <c r="T1528" t="s">
        <v>8348</v>
      </c>
    </row>
    <row r="1529" spans="1:20" x14ac:dyDescent="0.2">
      <c r="A1529">
        <v>1527</v>
      </c>
      <c r="B1529" t="s">
        <v>1528</v>
      </c>
      <c r="C1529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v>42808.558865740735</v>
      </c>
      <c r="K1529">
        <v>1487082286</v>
      </c>
      <c r="L1529" s="10">
        <v>42780.600532407407</v>
      </c>
      <c r="M1529" t="b">
        <v>1</v>
      </c>
      <c r="N1529">
        <v>70</v>
      </c>
      <c r="O1529" t="b">
        <v>1</v>
      </c>
      <c r="P1529" t="s">
        <v>8285</v>
      </c>
      <c r="Q1529">
        <v>1.1044428571428573</v>
      </c>
      <c r="R1529">
        <v>55.222142857142863</v>
      </c>
      <c r="S1529" t="s">
        <v>8316</v>
      </c>
      <c r="T1529" t="s">
        <v>8348</v>
      </c>
    </row>
    <row r="1530" spans="1:20" x14ac:dyDescent="0.2">
      <c r="A1530">
        <v>1528</v>
      </c>
      <c r="B1530" t="s">
        <v>1529</v>
      </c>
      <c r="C1530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v>42767</v>
      </c>
      <c r="K1530">
        <v>1483292122</v>
      </c>
      <c r="L1530" s="10"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>
        <v>2.8156666666666665</v>
      </c>
      <c r="R1530">
        <v>52.793750000000003</v>
      </c>
      <c r="S1530" t="s">
        <v>8316</v>
      </c>
      <c r="T1530" t="s">
        <v>8348</v>
      </c>
    </row>
    <row r="1531" spans="1:20" x14ac:dyDescent="0.2">
      <c r="A1531">
        <v>1529</v>
      </c>
      <c r="B1531" t="s">
        <v>1530</v>
      </c>
      <c r="C153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v>42082.587037037039</v>
      </c>
      <c r="K1531">
        <v>1424185520</v>
      </c>
      <c r="L1531" s="10"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>
        <v>1.0067894736842105</v>
      </c>
      <c r="R1531">
        <v>135.66666666666666</v>
      </c>
      <c r="S1531" t="s">
        <v>8316</v>
      </c>
      <c r="T1531" t="s">
        <v>8348</v>
      </c>
    </row>
    <row r="1532" spans="1:20" x14ac:dyDescent="0.2">
      <c r="A1532">
        <v>1530</v>
      </c>
      <c r="B1532" t="s">
        <v>1531</v>
      </c>
      <c r="C153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v>42300.767303240747</v>
      </c>
      <c r="K1532">
        <v>1443464695</v>
      </c>
      <c r="L1532" s="10"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>
        <v>1.3482571428571428</v>
      </c>
      <c r="R1532">
        <v>53.991990846681922</v>
      </c>
      <c r="S1532" t="s">
        <v>8316</v>
      </c>
      <c r="T1532" t="s">
        <v>8348</v>
      </c>
    </row>
    <row r="1533" spans="1:20" x14ac:dyDescent="0.2">
      <c r="A1533">
        <v>1531</v>
      </c>
      <c r="B1533" t="s">
        <v>1532</v>
      </c>
      <c r="C153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v>41974.125</v>
      </c>
      <c r="K1533">
        <v>1414610126</v>
      </c>
      <c r="L1533" s="10">
        <v>41941.802384259259</v>
      </c>
      <c r="M1533" t="b">
        <v>1</v>
      </c>
      <c r="N1533">
        <v>73</v>
      </c>
      <c r="O1533" t="b">
        <v>1</v>
      </c>
      <c r="P1533" t="s">
        <v>8285</v>
      </c>
      <c r="Q1533">
        <v>1.7595744680851064</v>
      </c>
      <c r="R1533">
        <v>56.643835616438359</v>
      </c>
      <c r="S1533" t="s">
        <v>8316</v>
      </c>
      <c r="T1533" t="s">
        <v>8348</v>
      </c>
    </row>
    <row r="1534" spans="1:20" x14ac:dyDescent="0.2">
      <c r="A1534">
        <v>1532</v>
      </c>
      <c r="B1534" t="s">
        <v>1533</v>
      </c>
      <c r="C1534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v>42415.625</v>
      </c>
      <c r="K1534">
        <v>1453461865</v>
      </c>
      <c r="L1534" s="10"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>
        <v>4.8402000000000003</v>
      </c>
      <c r="R1534">
        <v>82.316326530612244</v>
      </c>
      <c r="S1534" t="s">
        <v>8316</v>
      </c>
      <c r="T1534" t="s">
        <v>8348</v>
      </c>
    </row>
    <row r="1535" spans="1:20" x14ac:dyDescent="0.2">
      <c r="A1535">
        <v>1533</v>
      </c>
      <c r="B1535" t="s">
        <v>1534</v>
      </c>
      <c r="C1535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v>42492.165972222225</v>
      </c>
      <c r="K1535">
        <v>1457913777</v>
      </c>
      <c r="L1535" s="10">
        <v>42443.00204861111</v>
      </c>
      <c r="M1535" t="b">
        <v>1</v>
      </c>
      <c r="N1535">
        <v>740</v>
      </c>
      <c r="O1535" t="b">
        <v>1</v>
      </c>
      <c r="P1535" t="s">
        <v>8285</v>
      </c>
      <c r="Q1535">
        <v>1.4514</v>
      </c>
      <c r="R1535">
        <v>88.26081081081081</v>
      </c>
      <c r="S1535" t="s">
        <v>8316</v>
      </c>
      <c r="T1535" t="s">
        <v>8348</v>
      </c>
    </row>
    <row r="1536" spans="1:20" x14ac:dyDescent="0.2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v>42251.67432870371</v>
      </c>
      <c r="K1536">
        <v>1438791062</v>
      </c>
      <c r="L1536" s="10">
        <v>42221.67432870371</v>
      </c>
      <c r="M1536" t="b">
        <v>1</v>
      </c>
      <c r="N1536">
        <v>369</v>
      </c>
      <c r="O1536" t="b">
        <v>1</v>
      </c>
      <c r="P1536" t="s">
        <v>8285</v>
      </c>
      <c r="Q1536">
        <v>4.1773333333333333</v>
      </c>
      <c r="R1536">
        <v>84.905149051490511</v>
      </c>
      <c r="S1536" t="s">
        <v>8316</v>
      </c>
      <c r="T1536" t="s">
        <v>8348</v>
      </c>
    </row>
    <row r="1537" spans="1:20" x14ac:dyDescent="0.2">
      <c r="A1537">
        <v>1535</v>
      </c>
      <c r="B1537" t="s">
        <v>1536</v>
      </c>
      <c r="C1537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v>42513.916666666672</v>
      </c>
      <c r="K1537">
        <v>1461527631</v>
      </c>
      <c r="L1537" s="10"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>
        <v>1.3242499999999999</v>
      </c>
      <c r="R1537">
        <v>48.154545454545456</v>
      </c>
      <c r="S1537" t="s">
        <v>8316</v>
      </c>
      <c r="T1537" t="s">
        <v>8348</v>
      </c>
    </row>
    <row r="1538" spans="1:20" x14ac:dyDescent="0.2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v>42243.802199074074</v>
      </c>
      <c r="K1538">
        <v>1438110910</v>
      </c>
      <c r="L1538" s="10"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>
        <v>2.5030841666666666</v>
      </c>
      <c r="R1538">
        <v>66.015406593406595</v>
      </c>
      <c r="S1538" t="s">
        <v>8316</v>
      </c>
      <c r="T1538" t="s">
        <v>8348</v>
      </c>
    </row>
    <row r="1539" spans="1:20" x14ac:dyDescent="0.2">
      <c r="A1539">
        <v>1537</v>
      </c>
      <c r="B1539" t="s">
        <v>1538</v>
      </c>
      <c r="C1539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v>42588.75</v>
      </c>
      <c r="K1539">
        <v>1467358427</v>
      </c>
      <c r="L1539" s="10"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>
        <v>1.7989999999999999</v>
      </c>
      <c r="R1539">
        <v>96.375</v>
      </c>
      <c r="S1539" t="s">
        <v>8316</v>
      </c>
      <c r="T1539" t="s">
        <v>8348</v>
      </c>
    </row>
    <row r="1540" spans="1:20" x14ac:dyDescent="0.2">
      <c r="A1540">
        <v>1538</v>
      </c>
      <c r="B1540" t="s">
        <v>1539</v>
      </c>
      <c r="C1540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v>42026.782060185185</v>
      </c>
      <c r="K1540">
        <v>1418064370</v>
      </c>
      <c r="L1540" s="10">
        <v>41981.782060185185</v>
      </c>
      <c r="M1540" t="b">
        <v>1</v>
      </c>
      <c r="N1540">
        <v>46</v>
      </c>
      <c r="O1540" t="b">
        <v>1</v>
      </c>
      <c r="P1540" t="s">
        <v>8285</v>
      </c>
      <c r="Q1540">
        <v>1.0262857142857142</v>
      </c>
      <c r="R1540">
        <v>156.17391304347825</v>
      </c>
      <c r="S1540" t="s">
        <v>8316</v>
      </c>
      <c r="T1540" t="s">
        <v>8348</v>
      </c>
    </row>
    <row r="1541" spans="1:20" x14ac:dyDescent="0.2">
      <c r="A1541">
        <v>1539</v>
      </c>
      <c r="B1541" t="s">
        <v>1540</v>
      </c>
      <c r="C154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v>42738.919201388882</v>
      </c>
      <c r="K1541">
        <v>1480629819</v>
      </c>
      <c r="L1541" s="10"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>
        <v>1.359861</v>
      </c>
      <c r="R1541">
        <v>95.764859154929582</v>
      </c>
      <c r="S1541" t="s">
        <v>8316</v>
      </c>
      <c r="T1541" t="s">
        <v>8348</v>
      </c>
    </row>
    <row r="1542" spans="1:20" x14ac:dyDescent="0.2">
      <c r="A1542">
        <v>1540</v>
      </c>
      <c r="B1542" t="s">
        <v>1541</v>
      </c>
      <c r="C154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v>41969.052083333328</v>
      </c>
      <c r="K1542">
        <v>1414368616</v>
      </c>
      <c r="L1542" s="10">
        <v>41939.00712962963</v>
      </c>
      <c r="M1542" t="b">
        <v>1</v>
      </c>
      <c r="N1542">
        <v>98</v>
      </c>
      <c r="O1542" t="b">
        <v>1</v>
      </c>
      <c r="P1542" t="s">
        <v>8285</v>
      </c>
      <c r="Q1542">
        <v>1.1786666666666668</v>
      </c>
      <c r="R1542">
        <v>180.40816326530611</v>
      </c>
      <c r="S1542" t="s">
        <v>8316</v>
      </c>
      <c r="T1542" t="s">
        <v>8348</v>
      </c>
    </row>
    <row r="1543" spans="1:20" x14ac:dyDescent="0.2">
      <c r="A1543">
        <v>1541</v>
      </c>
      <c r="B1543" t="s">
        <v>1542</v>
      </c>
      <c r="C154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v>42004.712245370371</v>
      </c>
      <c r="K1543">
        <v>1417453538</v>
      </c>
      <c r="L1543" s="10">
        <v>41974.712245370371</v>
      </c>
      <c r="M1543" t="b">
        <v>0</v>
      </c>
      <c r="N1543">
        <v>2</v>
      </c>
      <c r="O1543" t="b">
        <v>0</v>
      </c>
      <c r="P1543" t="s">
        <v>8289</v>
      </c>
      <c r="Q1543">
        <v>3.3333333333333332E-4</v>
      </c>
      <c r="R1543">
        <v>3</v>
      </c>
      <c r="S1543" t="s">
        <v>8316</v>
      </c>
      <c r="T1543" t="s">
        <v>8345</v>
      </c>
    </row>
    <row r="1544" spans="1:20" x14ac:dyDescent="0.2">
      <c r="A1544">
        <v>1542</v>
      </c>
      <c r="B1544" t="s">
        <v>1543</v>
      </c>
      <c r="C1544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v>42185.996527777781</v>
      </c>
      <c r="K1544">
        <v>1434412500</v>
      </c>
      <c r="L1544" s="10">
        <v>42170.996527777781</v>
      </c>
      <c r="M1544" t="b">
        <v>0</v>
      </c>
      <c r="N1544">
        <v>1</v>
      </c>
      <c r="O1544" t="b">
        <v>0</v>
      </c>
      <c r="P1544" t="s">
        <v>8289</v>
      </c>
      <c r="Q1544">
        <v>0.04</v>
      </c>
      <c r="R1544">
        <v>20</v>
      </c>
      <c r="S1544" t="s">
        <v>8316</v>
      </c>
      <c r="T1544" t="s">
        <v>8345</v>
      </c>
    </row>
    <row r="1545" spans="1:20" x14ac:dyDescent="0.2">
      <c r="A1545">
        <v>1543</v>
      </c>
      <c r="B1545" t="s">
        <v>1544</v>
      </c>
      <c r="C1545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v>41965.551319444443</v>
      </c>
      <c r="K1545">
        <v>1414066434</v>
      </c>
      <c r="L1545" s="10">
        <v>41935.509652777779</v>
      </c>
      <c r="M1545" t="b">
        <v>0</v>
      </c>
      <c r="N1545">
        <v>1</v>
      </c>
      <c r="O1545" t="b">
        <v>0</v>
      </c>
      <c r="P1545" t="s">
        <v>8289</v>
      </c>
      <c r="Q1545">
        <v>4.4444444444444444E-3</v>
      </c>
      <c r="R1545">
        <v>10</v>
      </c>
      <c r="S1545" t="s">
        <v>8316</v>
      </c>
      <c r="T1545" t="s">
        <v>8345</v>
      </c>
    </row>
    <row r="1546" spans="1:20" x14ac:dyDescent="0.2">
      <c r="A1546">
        <v>1544</v>
      </c>
      <c r="B1546" t="s">
        <v>1545</v>
      </c>
      <c r="C1546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v>42095.012499999997</v>
      </c>
      <c r="K1546">
        <v>1424222024</v>
      </c>
      <c r="L1546" s="10">
        <v>42053.051203703704</v>
      </c>
      <c r="M1546" t="b">
        <v>0</v>
      </c>
      <c r="N1546">
        <v>0</v>
      </c>
      <c r="O1546" t="b">
        <v>0</v>
      </c>
      <c r="P1546" t="s">
        <v>8289</v>
      </c>
      <c r="Q1546">
        <v>0</v>
      </c>
      <c r="R1546" t="e">
        <v>#DIV/0!</v>
      </c>
      <c r="S1546" t="s">
        <v>8316</v>
      </c>
      <c r="T1546" t="s">
        <v>8345</v>
      </c>
    </row>
    <row r="1547" spans="1:20" x14ac:dyDescent="0.2">
      <c r="A1547">
        <v>1545</v>
      </c>
      <c r="B1547" t="s">
        <v>1546</v>
      </c>
      <c r="C1547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v>42065.886111111111</v>
      </c>
      <c r="K1547">
        <v>1422393234</v>
      </c>
      <c r="L1547" s="10">
        <v>42031.884652777779</v>
      </c>
      <c r="M1547" t="b">
        <v>0</v>
      </c>
      <c r="N1547">
        <v>1</v>
      </c>
      <c r="O1547" t="b">
        <v>0</v>
      </c>
      <c r="P1547" t="s">
        <v>8289</v>
      </c>
      <c r="Q1547">
        <v>3.3333333333333332E-4</v>
      </c>
      <c r="R1547">
        <v>1</v>
      </c>
      <c r="S1547" t="s">
        <v>8316</v>
      </c>
      <c r="T1547" t="s">
        <v>8345</v>
      </c>
    </row>
    <row r="1548" spans="1:20" x14ac:dyDescent="0.2">
      <c r="A1548">
        <v>1546</v>
      </c>
      <c r="B1548" t="s">
        <v>1547</v>
      </c>
      <c r="C1548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v>41899.212951388887</v>
      </c>
      <c r="K1548">
        <v>1405746399</v>
      </c>
      <c r="L1548" s="10">
        <v>41839.212951388887</v>
      </c>
      <c r="M1548" t="b">
        <v>0</v>
      </c>
      <c r="N1548">
        <v>11</v>
      </c>
      <c r="O1548" t="b">
        <v>0</v>
      </c>
      <c r="P1548" t="s">
        <v>8289</v>
      </c>
      <c r="Q1548">
        <v>0.28899999999999998</v>
      </c>
      <c r="R1548">
        <v>26.272727272727273</v>
      </c>
      <c r="S1548" t="s">
        <v>8316</v>
      </c>
      <c r="T1548" t="s">
        <v>8345</v>
      </c>
    </row>
    <row r="1549" spans="1:20" x14ac:dyDescent="0.2">
      <c r="A1549">
        <v>1547</v>
      </c>
      <c r="B1549" t="s">
        <v>1548</v>
      </c>
      <c r="C1549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v>42789.426875000005</v>
      </c>
      <c r="K1549">
        <v>1487240082</v>
      </c>
      <c r="L1549" s="10">
        <v>42782.426875000005</v>
      </c>
      <c r="M1549" t="b">
        <v>0</v>
      </c>
      <c r="N1549">
        <v>0</v>
      </c>
      <c r="O1549" t="b">
        <v>0</v>
      </c>
      <c r="P1549" t="s">
        <v>8289</v>
      </c>
      <c r="Q1549">
        <v>0</v>
      </c>
      <c r="R1549" t="e">
        <v>#DIV/0!</v>
      </c>
      <c r="S1549" t="s">
        <v>8316</v>
      </c>
      <c r="T1549" t="s">
        <v>8345</v>
      </c>
    </row>
    <row r="1550" spans="1:20" x14ac:dyDescent="0.2">
      <c r="A1550">
        <v>1548</v>
      </c>
      <c r="B1550" t="s">
        <v>1549</v>
      </c>
      <c r="C1550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v>42316.923842592587</v>
      </c>
      <c r="K1550">
        <v>1444425020</v>
      </c>
      <c r="L1550" s="10">
        <v>42286.88217592593</v>
      </c>
      <c r="M1550" t="b">
        <v>0</v>
      </c>
      <c r="N1550">
        <v>1</v>
      </c>
      <c r="O1550" t="b">
        <v>0</v>
      </c>
      <c r="P1550" t="s">
        <v>8289</v>
      </c>
      <c r="Q1550">
        <v>8.5714285714285715E-2</v>
      </c>
      <c r="R1550">
        <v>60</v>
      </c>
      <c r="S1550" t="s">
        <v>8316</v>
      </c>
      <c r="T1550" t="s">
        <v>8345</v>
      </c>
    </row>
    <row r="1551" spans="1:20" x14ac:dyDescent="0.2">
      <c r="A1551">
        <v>1549</v>
      </c>
      <c r="B1551" t="s">
        <v>1550</v>
      </c>
      <c r="C155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v>42311.177766203706</v>
      </c>
      <c r="K1551">
        <v>1443928559</v>
      </c>
      <c r="L1551" s="10">
        <v>42281.136099537034</v>
      </c>
      <c r="M1551" t="b">
        <v>0</v>
      </c>
      <c r="N1551">
        <v>6</v>
      </c>
      <c r="O1551" t="b">
        <v>0</v>
      </c>
      <c r="P1551" t="s">
        <v>8289</v>
      </c>
      <c r="Q1551">
        <v>0.34</v>
      </c>
      <c r="R1551">
        <v>28.333333333333332</v>
      </c>
      <c r="S1551" t="s">
        <v>8316</v>
      </c>
      <c r="T1551" t="s">
        <v>8345</v>
      </c>
    </row>
    <row r="1552" spans="1:20" x14ac:dyDescent="0.2">
      <c r="A1552">
        <v>1550</v>
      </c>
      <c r="B1552" t="s">
        <v>1551</v>
      </c>
      <c r="C155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v>42502.449467592596</v>
      </c>
      <c r="K1552">
        <v>1460458034</v>
      </c>
      <c r="L1552" s="10">
        <v>42472.449467592596</v>
      </c>
      <c r="M1552" t="b">
        <v>0</v>
      </c>
      <c r="N1552">
        <v>7</v>
      </c>
      <c r="O1552" t="b">
        <v>0</v>
      </c>
      <c r="P1552" t="s">
        <v>8289</v>
      </c>
      <c r="Q1552">
        <v>0.13466666666666666</v>
      </c>
      <c r="R1552">
        <v>14.428571428571429</v>
      </c>
      <c r="S1552" t="s">
        <v>8316</v>
      </c>
      <c r="T1552" t="s">
        <v>8345</v>
      </c>
    </row>
    <row r="1553" spans="1:20" x14ac:dyDescent="0.2">
      <c r="A1553">
        <v>1551</v>
      </c>
      <c r="B1553" t="s">
        <v>1552</v>
      </c>
      <c r="C155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v>42151.824525462958</v>
      </c>
      <c r="K1553">
        <v>1430164039</v>
      </c>
      <c r="L1553" s="10">
        <v>42121.824525462958</v>
      </c>
      <c r="M1553" t="b">
        <v>0</v>
      </c>
      <c r="N1553">
        <v>0</v>
      </c>
      <c r="O1553" t="b">
        <v>0</v>
      </c>
      <c r="P1553" t="s">
        <v>8289</v>
      </c>
      <c r="Q1553">
        <v>0</v>
      </c>
      <c r="R1553" t="e">
        <v>#DIV/0!</v>
      </c>
      <c r="S1553" t="s">
        <v>8316</v>
      </c>
      <c r="T1553" t="s">
        <v>8345</v>
      </c>
    </row>
    <row r="1554" spans="1:20" x14ac:dyDescent="0.2">
      <c r="A1554">
        <v>1552</v>
      </c>
      <c r="B1554" t="s">
        <v>1553</v>
      </c>
      <c r="C1554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v>41913.165972222225</v>
      </c>
      <c r="K1554">
        <v>1410366708</v>
      </c>
      <c r="L1554" s="10">
        <v>41892.688750000001</v>
      </c>
      <c r="M1554" t="b">
        <v>0</v>
      </c>
      <c r="N1554">
        <v>16</v>
      </c>
      <c r="O1554" t="b">
        <v>0</v>
      </c>
      <c r="P1554" t="s">
        <v>8289</v>
      </c>
      <c r="Q1554">
        <v>0.49186046511627907</v>
      </c>
      <c r="R1554">
        <v>132.1875</v>
      </c>
      <c r="S1554" t="s">
        <v>8316</v>
      </c>
      <c r="T1554" t="s">
        <v>8345</v>
      </c>
    </row>
    <row r="1555" spans="1:20" x14ac:dyDescent="0.2">
      <c r="A1555">
        <v>1553</v>
      </c>
      <c r="B1555" t="s">
        <v>1554</v>
      </c>
      <c r="C1555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v>42249.282951388886</v>
      </c>
      <c r="K1555">
        <v>1438584447</v>
      </c>
      <c r="L1555" s="10">
        <v>42219.282951388886</v>
      </c>
      <c r="M1555" t="b">
        <v>0</v>
      </c>
      <c r="N1555">
        <v>0</v>
      </c>
      <c r="O1555" t="b">
        <v>0</v>
      </c>
      <c r="P1555" t="s">
        <v>8289</v>
      </c>
      <c r="Q1555">
        <v>0</v>
      </c>
      <c r="R1555" t="e">
        <v>#DIV/0!</v>
      </c>
      <c r="S1555" t="s">
        <v>8316</v>
      </c>
      <c r="T1555" t="s">
        <v>8345</v>
      </c>
    </row>
    <row r="1556" spans="1:20" x14ac:dyDescent="0.2">
      <c r="A1556">
        <v>1554</v>
      </c>
      <c r="B1556" t="s">
        <v>1555</v>
      </c>
      <c r="C1556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v>42218.252199074079</v>
      </c>
      <c r="K1556">
        <v>1435903390</v>
      </c>
      <c r="L1556" s="10">
        <v>42188.252199074079</v>
      </c>
      <c r="M1556" t="b">
        <v>0</v>
      </c>
      <c r="N1556">
        <v>0</v>
      </c>
      <c r="O1556" t="b">
        <v>0</v>
      </c>
      <c r="P1556" t="s">
        <v>8289</v>
      </c>
      <c r="Q1556">
        <v>0</v>
      </c>
      <c r="R1556" t="e">
        <v>#DIV/0!</v>
      </c>
      <c r="S1556" t="s">
        <v>8316</v>
      </c>
      <c r="T1556" t="s">
        <v>8345</v>
      </c>
    </row>
    <row r="1557" spans="1:20" x14ac:dyDescent="0.2">
      <c r="A1557">
        <v>1555</v>
      </c>
      <c r="B1557" t="s">
        <v>1556</v>
      </c>
      <c r="C1557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v>42264.708333333328</v>
      </c>
      <c r="K1557">
        <v>1440513832</v>
      </c>
      <c r="L1557" s="10">
        <v>42241.613796296297</v>
      </c>
      <c r="M1557" t="b">
        <v>0</v>
      </c>
      <c r="N1557">
        <v>0</v>
      </c>
      <c r="O1557" t="b">
        <v>0</v>
      </c>
      <c r="P1557" t="s">
        <v>8289</v>
      </c>
      <c r="Q1557">
        <v>0</v>
      </c>
      <c r="R1557" t="e">
        <v>#DIV/0!</v>
      </c>
      <c r="S1557" t="s">
        <v>8316</v>
      </c>
      <c r="T1557" t="s">
        <v>8345</v>
      </c>
    </row>
    <row r="1558" spans="1:20" x14ac:dyDescent="0.2">
      <c r="A1558">
        <v>1556</v>
      </c>
      <c r="B1558" t="s">
        <v>1557</v>
      </c>
      <c r="C1558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v>42555.153055555551</v>
      </c>
      <c r="K1558">
        <v>1465011624</v>
      </c>
      <c r="L1558" s="10">
        <v>42525.153055555551</v>
      </c>
      <c r="M1558" t="b">
        <v>0</v>
      </c>
      <c r="N1558">
        <v>12</v>
      </c>
      <c r="O1558" t="b">
        <v>0</v>
      </c>
      <c r="P1558" t="s">
        <v>8289</v>
      </c>
      <c r="Q1558">
        <v>0.45133333333333331</v>
      </c>
      <c r="R1558">
        <v>56.416666666666664</v>
      </c>
      <c r="S1558" t="s">
        <v>8316</v>
      </c>
      <c r="T1558" t="s">
        <v>8345</v>
      </c>
    </row>
    <row r="1559" spans="1:20" x14ac:dyDescent="0.2">
      <c r="A1559">
        <v>1557</v>
      </c>
      <c r="B1559" t="s">
        <v>1558</v>
      </c>
      <c r="C1559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v>41902.65315972222</v>
      </c>
      <c r="K1559">
        <v>1408549233</v>
      </c>
      <c r="L1559" s="10">
        <v>41871.65315972222</v>
      </c>
      <c r="M1559" t="b">
        <v>0</v>
      </c>
      <c r="N1559">
        <v>1</v>
      </c>
      <c r="O1559" t="b">
        <v>0</v>
      </c>
      <c r="P1559" t="s">
        <v>8289</v>
      </c>
      <c r="Q1559">
        <v>0.04</v>
      </c>
      <c r="R1559">
        <v>100</v>
      </c>
      <c r="S1559" t="s">
        <v>8316</v>
      </c>
      <c r="T1559" t="s">
        <v>8345</v>
      </c>
    </row>
    <row r="1560" spans="1:20" x14ac:dyDescent="0.2">
      <c r="A1560">
        <v>1558</v>
      </c>
      <c r="B1560" t="s">
        <v>1559</v>
      </c>
      <c r="C1560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v>42244.508333333331</v>
      </c>
      <c r="K1560">
        <v>1435656759</v>
      </c>
      <c r="L1560" s="10">
        <v>42185.397673611107</v>
      </c>
      <c r="M1560" t="b">
        <v>0</v>
      </c>
      <c r="N1560">
        <v>3</v>
      </c>
      <c r="O1560" t="b">
        <v>0</v>
      </c>
      <c r="P1560" t="s">
        <v>8289</v>
      </c>
      <c r="Q1560">
        <v>4.6666666666666669E-2</v>
      </c>
      <c r="R1560">
        <v>11.666666666666666</v>
      </c>
      <c r="S1560" t="s">
        <v>8316</v>
      </c>
      <c r="T1560" t="s">
        <v>8345</v>
      </c>
    </row>
    <row r="1561" spans="1:20" x14ac:dyDescent="0.2">
      <c r="A1561">
        <v>1559</v>
      </c>
      <c r="B1561" t="s">
        <v>1560</v>
      </c>
      <c r="C156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v>42123.05322916666</v>
      </c>
      <c r="K1561">
        <v>1428974199</v>
      </c>
      <c r="L1561" s="10">
        <v>42108.05322916666</v>
      </c>
      <c r="M1561" t="b">
        <v>0</v>
      </c>
      <c r="N1561">
        <v>1</v>
      </c>
      <c r="O1561" t="b">
        <v>0</v>
      </c>
      <c r="P1561" t="s">
        <v>8289</v>
      </c>
      <c r="Q1561">
        <v>3.3333333333333335E-3</v>
      </c>
      <c r="R1561">
        <v>50</v>
      </c>
      <c r="S1561" t="s">
        <v>8316</v>
      </c>
      <c r="T1561" t="s">
        <v>8345</v>
      </c>
    </row>
    <row r="1562" spans="1:20" x14ac:dyDescent="0.2">
      <c r="A1562">
        <v>1560</v>
      </c>
      <c r="B1562" t="s">
        <v>1561</v>
      </c>
      <c r="C156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v>41956.062418981484</v>
      </c>
      <c r="K1562">
        <v>1414110593</v>
      </c>
      <c r="L1562" s="10">
        <v>41936.020752314813</v>
      </c>
      <c r="M1562" t="b">
        <v>0</v>
      </c>
      <c r="N1562">
        <v>4</v>
      </c>
      <c r="O1562" t="b">
        <v>0</v>
      </c>
      <c r="P1562" t="s">
        <v>8289</v>
      </c>
      <c r="Q1562">
        <v>3.7600000000000001E-2</v>
      </c>
      <c r="R1562">
        <v>23.5</v>
      </c>
      <c r="S1562" t="s">
        <v>8316</v>
      </c>
      <c r="T1562" t="s">
        <v>8345</v>
      </c>
    </row>
    <row r="1563" spans="1:20" x14ac:dyDescent="0.2">
      <c r="A1563">
        <v>1561</v>
      </c>
      <c r="B1563" t="s">
        <v>1562</v>
      </c>
      <c r="C156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v>41585.083368055559</v>
      </c>
      <c r="K1563">
        <v>1381194003</v>
      </c>
      <c r="L1563" s="10">
        <v>41555.041701388887</v>
      </c>
      <c r="M1563" t="b">
        <v>0</v>
      </c>
      <c r="N1563">
        <v>1</v>
      </c>
      <c r="O1563" t="b">
        <v>0</v>
      </c>
      <c r="P1563" t="s">
        <v>8290</v>
      </c>
      <c r="Q1563">
        <v>6.7000000000000002E-3</v>
      </c>
      <c r="R1563">
        <v>67</v>
      </c>
      <c r="S1563" t="s">
        <v>8317</v>
      </c>
      <c r="T1563" t="s">
        <v>8328</v>
      </c>
    </row>
    <row r="1564" spans="1:20" x14ac:dyDescent="0.2">
      <c r="A1564">
        <v>1562</v>
      </c>
      <c r="B1564" t="s">
        <v>1563</v>
      </c>
      <c r="C1564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v>40149.034722222219</v>
      </c>
      <c r="K1564">
        <v>1253712916</v>
      </c>
      <c r="L1564" s="10">
        <v>40079.566157407404</v>
      </c>
      <c r="M1564" t="b">
        <v>0</v>
      </c>
      <c r="N1564">
        <v>0</v>
      </c>
      <c r="O1564" t="b">
        <v>0</v>
      </c>
      <c r="P1564" t="s">
        <v>8290</v>
      </c>
      <c r="Q1564">
        <v>0</v>
      </c>
      <c r="R1564" t="e">
        <v>#DIV/0!</v>
      </c>
      <c r="S1564" t="s">
        <v>8317</v>
      </c>
      <c r="T1564" t="s">
        <v>8328</v>
      </c>
    </row>
    <row r="1565" spans="1:20" x14ac:dyDescent="0.2">
      <c r="A1565">
        <v>1563</v>
      </c>
      <c r="B1565" t="s">
        <v>1564</v>
      </c>
      <c r="C1565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v>41712.700821759259</v>
      </c>
      <c r="K1565">
        <v>1389635351</v>
      </c>
      <c r="L1565" s="10">
        <v>41652.742488425924</v>
      </c>
      <c r="M1565" t="b">
        <v>0</v>
      </c>
      <c r="N1565">
        <v>2</v>
      </c>
      <c r="O1565" t="b">
        <v>0</v>
      </c>
      <c r="P1565" t="s">
        <v>8290</v>
      </c>
      <c r="Q1565">
        <v>1.4166666666666666E-2</v>
      </c>
      <c r="R1565">
        <v>42.5</v>
      </c>
      <c r="S1565" t="s">
        <v>8317</v>
      </c>
      <c r="T1565" t="s">
        <v>8328</v>
      </c>
    </row>
    <row r="1566" spans="1:20" x14ac:dyDescent="0.2">
      <c r="A1566">
        <v>1564</v>
      </c>
      <c r="B1566" t="s">
        <v>1565</v>
      </c>
      <c r="C1566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v>42152.836805555555</v>
      </c>
      <c r="K1566">
        <v>1430124509</v>
      </c>
      <c r="L1566" s="10">
        <v>42121.367002314815</v>
      </c>
      <c r="M1566" t="b">
        <v>0</v>
      </c>
      <c r="N1566">
        <v>1</v>
      </c>
      <c r="O1566" t="b">
        <v>0</v>
      </c>
      <c r="P1566" t="s">
        <v>8290</v>
      </c>
      <c r="Q1566">
        <v>1E-3</v>
      </c>
      <c r="R1566">
        <v>10</v>
      </c>
      <c r="S1566" t="s">
        <v>8317</v>
      </c>
      <c r="T1566" t="s">
        <v>8328</v>
      </c>
    </row>
    <row r="1567" spans="1:20" x14ac:dyDescent="0.2">
      <c r="A1567">
        <v>1565</v>
      </c>
      <c r="B1567" t="s">
        <v>1566</v>
      </c>
      <c r="C1567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v>40702.729872685188</v>
      </c>
      <c r="K1567">
        <v>1304962261</v>
      </c>
      <c r="L1567" s="10">
        <v>40672.729872685188</v>
      </c>
      <c r="M1567" t="b">
        <v>0</v>
      </c>
      <c r="N1567">
        <v>1</v>
      </c>
      <c r="O1567" t="b">
        <v>0</v>
      </c>
      <c r="P1567" t="s">
        <v>8290</v>
      </c>
      <c r="Q1567">
        <v>2.5000000000000001E-2</v>
      </c>
      <c r="R1567">
        <v>100</v>
      </c>
      <c r="S1567" t="s">
        <v>8317</v>
      </c>
      <c r="T1567" t="s">
        <v>8328</v>
      </c>
    </row>
    <row r="1568" spans="1:20" x14ac:dyDescent="0.2">
      <c r="A1568">
        <v>1566</v>
      </c>
      <c r="B1568" t="s">
        <v>1567</v>
      </c>
      <c r="C1568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v>42578.916666666672</v>
      </c>
      <c r="K1568">
        <v>1467151204</v>
      </c>
      <c r="L1568" s="10">
        <v>42549.916712962964</v>
      </c>
      <c r="M1568" t="b">
        <v>0</v>
      </c>
      <c r="N1568">
        <v>59</v>
      </c>
      <c r="O1568" t="b">
        <v>0</v>
      </c>
      <c r="P1568" t="s">
        <v>8290</v>
      </c>
      <c r="Q1568">
        <v>0.21249999999999999</v>
      </c>
      <c r="R1568">
        <v>108.05084745762711</v>
      </c>
      <c r="S1568" t="s">
        <v>8317</v>
      </c>
      <c r="T1568" t="s">
        <v>8328</v>
      </c>
    </row>
    <row r="1569" spans="1:20" x14ac:dyDescent="0.2">
      <c r="A1569">
        <v>1567</v>
      </c>
      <c r="B1569" t="s">
        <v>1568</v>
      </c>
      <c r="C1569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v>41687</v>
      </c>
      <c r="K1569">
        <v>1391293745</v>
      </c>
      <c r="L1569" s="10">
        <v>41671.936863425923</v>
      </c>
      <c r="M1569" t="b">
        <v>0</v>
      </c>
      <c r="N1569">
        <v>13</v>
      </c>
      <c r="O1569" t="b">
        <v>0</v>
      </c>
      <c r="P1569" t="s">
        <v>8290</v>
      </c>
      <c r="Q1569">
        <v>4.1176470588235294E-2</v>
      </c>
      <c r="R1569">
        <v>26.923076923076923</v>
      </c>
      <c r="S1569" t="s">
        <v>8317</v>
      </c>
      <c r="T1569" t="s">
        <v>8328</v>
      </c>
    </row>
    <row r="1570" spans="1:20" x14ac:dyDescent="0.2">
      <c r="A1570">
        <v>1568</v>
      </c>
      <c r="B1570" t="s">
        <v>1569</v>
      </c>
      <c r="C1570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v>41997.062326388885</v>
      </c>
      <c r="K1570">
        <v>1416360585</v>
      </c>
      <c r="L1570" s="10">
        <v>41962.062326388885</v>
      </c>
      <c r="M1570" t="b">
        <v>0</v>
      </c>
      <c r="N1570">
        <v>22</v>
      </c>
      <c r="O1570" t="b">
        <v>0</v>
      </c>
      <c r="P1570" t="s">
        <v>8290</v>
      </c>
      <c r="Q1570">
        <v>0.13639999999999999</v>
      </c>
      <c r="R1570">
        <v>155</v>
      </c>
      <c r="S1570" t="s">
        <v>8317</v>
      </c>
      <c r="T1570" t="s">
        <v>8328</v>
      </c>
    </row>
    <row r="1571" spans="1:20" x14ac:dyDescent="0.2">
      <c r="A1571">
        <v>1569</v>
      </c>
      <c r="B1571" t="s">
        <v>1570</v>
      </c>
      <c r="C157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v>41419.679560185185</v>
      </c>
      <c r="K1571">
        <v>1366906714</v>
      </c>
      <c r="L1571" s="10">
        <v>41389.679560185185</v>
      </c>
      <c r="M1571" t="b">
        <v>0</v>
      </c>
      <c r="N1571">
        <v>0</v>
      </c>
      <c r="O1571" t="b">
        <v>0</v>
      </c>
      <c r="P1571" t="s">
        <v>8290</v>
      </c>
      <c r="Q1571">
        <v>0</v>
      </c>
      <c r="R1571" t="e">
        <v>#DIV/0!</v>
      </c>
      <c r="S1571" t="s">
        <v>8317</v>
      </c>
      <c r="T1571" t="s">
        <v>8328</v>
      </c>
    </row>
    <row r="1572" spans="1:20" x14ac:dyDescent="0.2">
      <c r="A1572">
        <v>1570</v>
      </c>
      <c r="B1572" t="s">
        <v>1571</v>
      </c>
      <c r="C157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v>42468.771782407406</v>
      </c>
      <c r="K1572">
        <v>1457551882</v>
      </c>
      <c r="L1572" s="10">
        <v>42438.813449074078</v>
      </c>
      <c r="M1572" t="b">
        <v>0</v>
      </c>
      <c r="N1572">
        <v>52</v>
      </c>
      <c r="O1572" t="b">
        <v>0</v>
      </c>
      <c r="P1572" t="s">
        <v>8290</v>
      </c>
      <c r="Q1572">
        <v>0.41399999999999998</v>
      </c>
      <c r="R1572">
        <v>47.769230769230766</v>
      </c>
      <c r="S1572" t="s">
        <v>8317</v>
      </c>
      <c r="T1572" t="s">
        <v>8328</v>
      </c>
    </row>
    <row r="1573" spans="1:20" x14ac:dyDescent="0.2">
      <c r="A1573">
        <v>1571</v>
      </c>
      <c r="B1573" t="s">
        <v>1572</v>
      </c>
      <c r="C157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v>42174.769479166673</v>
      </c>
      <c r="K1573">
        <v>1432146483</v>
      </c>
      <c r="L1573" s="10">
        <v>42144.769479166673</v>
      </c>
      <c r="M1573" t="b">
        <v>0</v>
      </c>
      <c r="N1573">
        <v>4</v>
      </c>
      <c r="O1573" t="b">
        <v>0</v>
      </c>
      <c r="P1573" t="s">
        <v>8290</v>
      </c>
      <c r="Q1573">
        <v>6.6115702479338841E-3</v>
      </c>
      <c r="R1573">
        <v>20</v>
      </c>
      <c r="S1573" t="s">
        <v>8317</v>
      </c>
      <c r="T1573" t="s">
        <v>8328</v>
      </c>
    </row>
    <row r="1574" spans="1:20" x14ac:dyDescent="0.2">
      <c r="A1574">
        <v>1572</v>
      </c>
      <c r="B1574" t="s">
        <v>1573</v>
      </c>
      <c r="C1574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v>42428.999305555553</v>
      </c>
      <c r="K1574">
        <v>1454546859</v>
      </c>
      <c r="L1574" s="10">
        <v>42404.033090277779</v>
      </c>
      <c r="M1574" t="b">
        <v>0</v>
      </c>
      <c r="N1574">
        <v>3</v>
      </c>
      <c r="O1574" t="b">
        <v>0</v>
      </c>
      <c r="P1574" t="s">
        <v>8290</v>
      </c>
      <c r="Q1574">
        <v>0.05</v>
      </c>
      <c r="R1574">
        <v>41.666666666666664</v>
      </c>
      <c r="S1574" t="s">
        <v>8317</v>
      </c>
      <c r="T1574" t="s">
        <v>8328</v>
      </c>
    </row>
    <row r="1575" spans="1:20" x14ac:dyDescent="0.2">
      <c r="A1575">
        <v>1573</v>
      </c>
      <c r="B1575" t="s">
        <v>1574</v>
      </c>
      <c r="C1575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v>42826.165972222225</v>
      </c>
      <c r="K1575">
        <v>1487548802</v>
      </c>
      <c r="L1575" s="10">
        <v>42786.000023148154</v>
      </c>
      <c r="M1575" t="b">
        <v>0</v>
      </c>
      <c r="N1575">
        <v>3</v>
      </c>
      <c r="O1575" t="b">
        <v>0</v>
      </c>
      <c r="P1575" t="s">
        <v>8290</v>
      </c>
      <c r="Q1575">
        <v>2.4777777777777777E-2</v>
      </c>
      <c r="R1575">
        <v>74.333333333333329</v>
      </c>
      <c r="S1575" t="s">
        <v>8317</v>
      </c>
      <c r="T1575" t="s">
        <v>8328</v>
      </c>
    </row>
    <row r="1576" spans="1:20" x14ac:dyDescent="0.2">
      <c r="A1576">
        <v>1574</v>
      </c>
      <c r="B1576" t="s">
        <v>1575</v>
      </c>
      <c r="C1576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v>42052.927418981482</v>
      </c>
      <c r="K1576">
        <v>1421187329</v>
      </c>
      <c r="L1576" s="10">
        <v>42017.927418981482</v>
      </c>
      <c r="M1576" t="b">
        <v>0</v>
      </c>
      <c r="N1576">
        <v>6</v>
      </c>
      <c r="O1576" t="b">
        <v>0</v>
      </c>
      <c r="P1576" t="s">
        <v>8290</v>
      </c>
      <c r="Q1576">
        <v>5.0599999999999999E-2</v>
      </c>
      <c r="R1576">
        <v>84.333333333333329</v>
      </c>
      <c r="S1576" t="s">
        <v>8317</v>
      </c>
      <c r="T1576" t="s">
        <v>8328</v>
      </c>
    </row>
    <row r="1577" spans="1:20" x14ac:dyDescent="0.2">
      <c r="A1577">
        <v>1575</v>
      </c>
      <c r="B1577" t="s">
        <v>1576</v>
      </c>
      <c r="C1577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v>41829.524259259262</v>
      </c>
      <c r="K1577">
        <v>1402317296</v>
      </c>
      <c r="L1577" s="10">
        <v>41799.524259259262</v>
      </c>
      <c r="M1577" t="b">
        <v>0</v>
      </c>
      <c r="N1577">
        <v>35</v>
      </c>
      <c r="O1577" t="b">
        <v>0</v>
      </c>
      <c r="P1577" t="s">
        <v>8290</v>
      </c>
      <c r="Q1577">
        <v>0.2291</v>
      </c>
      <c r="R1577">
        <v>65.457142857142856</v>
      </c>
      <c r="S1577" t="s">
        <v>8317</v>
      </c>
      <c r="T1577" t="s">
        <v>8328</v>
      </c>
    </row>
    <row r="1578" spans="1:20" x14ac:dyDescent="0.2">
      <c r="A1578">
        <v>1576</v>
      </c>
      <c r="B1578" t="s">
        <v>1577</v>
      </c>
      <c r="C1578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v>42185.879259259258</v>
      </c>
      <c r="K1578">
        <v>1431810368</v>
      </c>
      <c r="L1578" s="10">
        <v>42140.879259259258</v>
      </c>
      <c r="M1578" t="b">
        <v>0</v>
      </c>
      <c r="N1578">
        <v>10</v>
      </c>
      <c r="O1578" t="b">
        <v>0</v>
      </c>
      <c r="P1578" t="s">
        <v>8290</v>
      </c>
      <c r="Q1578">
        <v>0.13</v>
      </c>
      <c r="R1578">
        <v>65</v>
      </c>
      <c r="S1578" t="s">
        <v>8317</v>
      </c>
      <c r="T1578" t="s">
        <v>8328</v>
      </c>
    </row>
    <row r="1579" spans="1:20" x14ac:dyDescent="0.2">
      <c r="A1579">
        <v>1577</v>
      </c>
      <c r="B1579" t="s">
        <v>1578</v>
      </c>
      <c r="C1579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v>41114.847777777781</v>
      </c>
      <c r="K1579">
        <v>1337977248</v>
      </c>
      <c r="L1579" s="10">
        <v>41054.847777777781</v>
      </c>
      <c r="M1579" t="b">
        <v>0</v>
      </c>
      <c r="N1579">
        <v>2</v>
      </c>
      <c r="O1579" t="b">
        <v>0</v>
      </c>
      <c r="P1579" t="s">
        <v>8290</v>
      </c>
      <c r="Q1579">
        <v>5.4999999999999997E-3</v>
      </c>
      <c r="R1579">
        <v>27.5</v>
      </c>
      <c r="S1579" t="s">
        <v>8317</v>
      </c>
      <c r="T1579" t="s">
        <v>8328</v>
      </c>
    </row>
    <row r="1580" spans="1:20" x14ac:dyDescent="0.2">
      <c r="A1580">
        <v>1578</v>
      </c>
      <c r="B1580" t="s">
        <v>1579</v>
      </c>
      <c r="C1580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v>40423.083333333336</v>
      </c>
      <c r="K1580">
        <v>1281317691</v>
      </c>
      <c r="L1580" s="10">
        <v>40399.065868055557</v>
      </c>
      <c r="M1580" t="b">
        <v>0</v>
      </c>
      <c r="N1580">
        <v>4</v>
      </c>
      <c r="O1580" t="b">
        <v>0</v>
      </c>
      <c r="P1580" t="s">
        <v>8290</v>
      </c>
      <c r="Q1580">
        <v>0.10806536636794939</v>
      </c>
      <c r="R1580">
        <v>51.25</v>
      </c>
      <c r="S1580" t="s">
        <v>8317</v>
      </c>
      <c r="T1580" t="s">
        <v>8328</v>
      </c>
    </row>
    <row r="1581" spans="1:20" x14ac:dyDescent="0.2">
      <c r="A1581">
        <v>1579</v>
      </c>
      <c r="B1581" t="s">
        <v>1580</v>
      </c>
      <c r="C158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v>41514.996423611112</v>
      </c>
      <c r="K1581">
        <v>1374882891</v>
      </c>
      <c r="L1581" s="10">
        <v>41481.996423611112</v>
      </c>
      <c r="M1581" t="b">
        <v>0</v>
      </c>
      <c r="N1581">
        <v>2</v>
      </c>
      <c r="O1581" t="b">
        <v>0</v>
      </c>
      <c r="P1581" t="s">
        <v>8290</v>
      </c>
      <c r="Q1581">
        <v>8.4008400840084006E-3</v>
      </c>
      <c r="R1581">
        <v>14</v>
      </c>
      <c r="S1581" t="s">
        <v>8317</v>
      </c>
      <c r="T1581" t="s">
        <v>8328</v>
      </c>
    </row>
    <row r="1582" spans="1:20" x14ac:dyDescent="0.2">
      <c r="A1582">
        <v>1580</v>
      </c>
      <c r="B1582" t="s">
        <v>1581</v>
      </c>
      <c r="C158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v>41050.050069444449</v>
      </c>
      <c r="K1582">
        <v>1332378726</v>
      </c>
      <c r="L1582" s="10">
        <v>40990.050069444449</v>
      </c>
      <c r="M1582" t="b">
        <v>0</v>
      </c>
      <c r="N1582">
        <v>0</v>
      </c>
      <c r="O1582" t="b">
        <v>0</v>
      </c>
      <c r="P1582" t="s">
        <v>8290</v>
      </c>
      <c r="Q1582">
        <v>0</v>
      </c>
      <c r="R1582" t="e">
        <v>#DIV/0!</v>
      </c>
      <c r="S1582" t="s">
        <v>8317</v>
      </c>
      <c r="T1582" t="s">
        <v>8328</v>
      </c>
    </row>
    <row r="1583" spans="1:20" x14ac:dyDescent="0.2">
      <c r="A1583">
        <v>1581</v>
      </c>
      <c r="B1583" t="s">
        <v>1582</v>
      </c>
      <c r="C158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v>42357.448958333334</v>
      </c>
      <c r="K1583">
        <v>1447757190</v>
      </c>
      <c r="L1583" s="10">
        <v>42325.448958333334</v>
      </c>
      <c r="M1583" t="b">
        <v>0</v>
      </c>
      <c r="N1583">
        <v>1</v>
      </c>
      <c r="O1583" t="b">
        <v>0</v>
      </c>
      <c r="P1583" t="s">
        <v>8291</v>
      </c>
      <c r="Q1583">
        <v>5.0000000000000001E-3</v>
      </c>
      <c r="R1583">
        <v>5</v>
      </c>
      <c r="S1583" t="s">
        <v>8316</v>
      </c>
      <c r="T1583" t="s">
        <v>8349</v>
      </c>
    </row>
    <row r="1584" spans="1:20" x14ac:dyDescent="0.2">
      <c r="A1584">
        <v>1582</v>
      </c>
      <c r="B1584" t="s">
        <v>1583</v>
      </c>
      <c r="C1584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v>42303.888888888891</v>
      </c>
      <c r="K1584">
        <v>1440961053</v>
      </c>
      <c r="L1584" s="10">
        <v>42246.789965277778</v>
      </c>
      <c r="M1584" t="b">
        <v>0</v>
      </c>
      <c r="N1584">
        <v>3</v>
      </c>
      <c r="O1584" t="b">
        <v>0</v>
      </c>
      <c r="P1584" t="s">
        <v>8291</v>
      </c>
      <c r="Q1584">
        <v>9.2999999999999999E-2</v>
      </c>
      <c r="R1584">
        <v>31</v>
      </c>
      <c r="S1584" t="s">
        <v>8316</v>
      </c>
      <c r="T1584" t="s">
        <v>8349</v>
      </c>
    </row>
    <row r="1585" spans="1:20" x14ac:dyDescent="0.2">
      <c r="A1585">
        <v>1583</v>
      </c>
      <c r="B1585" t="s">
        <v>1584</v>
      </c>
      <c r="C1585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v>41907.904988425929</v>
      </c>
      <c r="K1585">
        <v>1409089391</v>
      </c>
      <c r="L1585" s="10">
        <v>41877.904988425929</v>
      </c>
      <c r="M1585" t="b">
        <v>0</v>
      </c>
      <c r="N1585">
        <v>1</v>
      </c>
      <c r="O1585" t="b">
        <v>0</v>
      </c>
      <c r="P1585" t="s">
        <v>8291</v>
      </c>
      <c r="Q1585">
        <v>7.5000000000000002E-4</v>
      </c>
      <c r="R1585">
        <v>15</v>
      </c>
      <c r="S1585" t="s">
        <v>8316</v>
      </c>
      <c r="T1585" t="s">
        <v>8349</v>
      </c>
    </row>
    <row r="1586" spans="1:20" x14ac:dyDescent="0.2">
      <c r="A1586">
        <v>1584</v>
      </c>
      <c r="B1586" t="s">
        <v>1585</v>
      </c>
      <c r="C1586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v>41789.649317129632</v>
      </c>
      <c r="K1586">
        <v>1400600101</v>
      </c>
      <c r="L1586" s="10">
        <v>41779.649317129632</v>
      </c>
      <c r="M1586" t="b">
        <v>0</v>
      </c>
      <c r="N1586">
        <v>0</v>
      </c>
      <c r="O1586" t="b">
        <v>0</v>
      </c>
      <c r="P1586" t="s">
        <v>8291</v>
      </c>
      <c r="Q1586">
        <v>0</v>
      </c>
      <c r="R1586" t="e">
        <v>#DIV/0!</v>
      </c>
      <c r="S1586" t="s">
        <v>8316</v>
      </c>
      <c r="T1586" t="s">
        <v>8349</v>
      </c>
    </row>
    <row r="1587" spans="1:20" x14ac:dyDescent="0.2">
      <c r="A1587">
        <v>1585</v>
      </c>
      <c r="B1587" t="s">
        <v>1586</v>
      </c>
      <c r="C1587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v>42729.458333333328</v>
      </c>
      <c r="K1587">
        <v>1480800568</v>
      </c>
      <c r="L1587" s="10">
        <v>42707.895462962959</v>
      </c>
      <c r="M1587" t="b">
        <v>0</v>
      </c>
      <c r="N1587">
        <v>12</v>
      </c>
      <c r="O1587" t="b">
        <v>0</v>
      </c>
      <c r="P1587" t="s">
        <v>8291</v>
      </c>
      <c r="Q1587">
        <v>0.79</v>
      </c>
      <c r="R1587">
        <v>131.66666666666666</v>
      </c>
      <c r="S1587" t="s">
        <v>8316</v>
      </c>
      <c r="T1587" t="s">
        <v>8349</v>
      </c>
    </row>
    <row r="1588" spans="1:20" x14ac:dyDescent="0.2">
      <c r="A1588">
        <v>1586</v>
      </c>
      <c r="B1588" t="s">
        <v>1587</v>
      </c>
      <c r="C1588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v>42099.062754629631</v>
      </c>
      <c r="K1588">
        <v>1425609022</v>
      </c>
      <c r="L1588" s="10">
        <v>42069.104421296302</v>
      </c>
      <c r="M1588" t="b">
        <v>0</v>
      </c>
      <c r="N1588">
        <v>0</v>
      </c>
      <c r="O1588" t="b">
        <v>0</v>
      </c>
      <c r="P1588" t="s">
        <v>8291</v>
      </c>
      <c r="Q1588">
        <v>0</v>
      </c>
      <c r="R1588" t="e">
        <v>#DIV/0!</v>
      </c>
      <c r="S1588" t="s">
        <v>8316</v>
      </c>
      <c r="T1588" t="s">
        <v>8349</v>
      </c>
    </row>
    <row r="1589" spans="1:20" x14ac:dyDescent="0.2">
      <c r="A1589">
        <v>1587</v>
      </c>
      <c r="B1589" t="s">
        <v>1588</v>
      </c>
      <c r="C1589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v>41986.950983796298</v>
      </c>
      <c r="K1589">
        <v>1415918965</v>
      </c>
      <c r="L1589" s="10">
        <v>41956.950983796298</v>
      </c>
      <c r="M1589" t="b">
        <v>0</v>
      </c>
      <c r="N1589">
        <v>1</v>
      </c>
      <c r="O1589" t="b">
        <v>0</v>
      </c>
      <c r="P1589" t="s">
        <v>8291</v>
      </c>
      <c r="Q1589">
        <v>1.3333333333333334E-4</v>
      </c>
      <c r="R1589">
        <v>1</v>
      </c>
      <c r="S1589" t="s">
        <v>8316</v>
      </c>
      <c r="T1589" t="s">
        <v>8349</v>
      </c>
    </row>
    <row r="1590" spans="1:20" x14ac:dyDescent="0.2">
      <c r="A1590">
        <v>1588</v>
      </c>
      <c r="B1590" t="s">
        <v>1589</v>
      </c>
      <c r="C1590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v>42035.841666666667</v>
      </c>
      <c r="K1590">
        <v>1420091999</v>
      </c>
      <c r="L1590" s="10">
        <v>42005.24998842593</v>
      </c>
      <c r="M1590" t="b">
        <v>0</v>
      </c>
      <c r="N1590">
        <v>0</v>
      </c>
      <c r="O1590" t="b">
        <v>0</v>
      </c>
      <c r="P1590" t="s">
        <v>8291</v>
      </c>
      <c r="Q1590">
        <v>0</v>
      </c>
      <c r="R1590" t="e">
        <v>#DIV/0!</v>
      </c>
      <c r="S1590" t="s">
        <v>8316</v>
      </c>
      <c r="T1590" t="s">
        <v>8349</v>
      </c>
    </row>
    <row r="1591" spans="1:20" x14ac:dyDescent="0.2">
      <c r="A1591">
        <v>1589</v>
      </c>
      <c r="B1591" t="s">
        <v>1590</v>
      </c>
      <c r="C159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v>42286.984791666662</v>
      </c>
      <c r="K1591">
        <v>1441841886</v>
      </c>
      <c r="L1591" s="10">
        <v>42256.984791666662</v>
      </c>
      <c r="M1591" t="b">
        <v>0</v>
      </c>
      <c r="N1591">
        <v>0</v>
      </c>
      <c r="O1591" t="b">
        <v>0</v>
      </c>
      <c r="P1591" t="s">
        <v>8291</v>
      </c>
      <c r="Q1591">
        <v>0</v>
      </c>
      <c r="R1591" t="e">
        <v>#DIV/0!</v>
      </c>
      <c r="S1591" t="s">
        <v>8316</v>
      </c>
      <c r="T1591" t="s">
        <v>8349</v>
      </c>
    </row>
    <row r="1592" spans="1:20" x14ac:dyDescent="0.2">
      <c r="A1592">
        <v>1590</v>
      </c>
      <c r="B1592" t="s">
        <v>1591</v>
      </c>
      <c r="C159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v>42270.857222222221</v>
      </c>
      <c r="K1592">
        <v>1440448464</v>
      </c>
      <c r="L1592" s="10">
        <v>42240.857222222221</v>
      </c>
      <c r="M1592" t="b">
        <v>0</v>
      </c>
      <c r="N1592">
        <v>2</v>
      </c>
      <c r="O1592" t="b">
        <v>0</v>
      </c>
      <c r="P1592" t="s">
        <v>8291</v>
      </c>
      <c r="Q1592">
        <v>1.7000000000000001E-2</v>
      </c>
      <c r="R1592">
        <v>510</v>
      </c>
      <c r="S1592" t="s">
        <v>8316</v>
      </c>
      <c r="T1592" t="s">
        <v>8349</v>
      </c>
    </row>
    <row r="1593" spans="1:20" x14ac:dyDescent="0.2">
      <c r="A1593">
        <v>1591</v>
      </c>
      <c r="B1593" t="s">
        <v>1592</v>
      </c>
      <c r="C159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v>42463.68450231482</v>
      </c>
      <c r="K1593">
        <v>1457112341</v>
      </c>
      <c r="L1593" s="10">
        <v>42433.726168981477</v>
      </c>
      <c r="M1593" t="b">
        <v>0</v>
      </c>
      <c r="N1593">
        <v>92</v>
      </c>
      <c r="O1593" t="b">
        <v>0</v>
      </c>
      <c r="P1593" t="s">
        <v>8291</v>
      </c>
      <c r="Q1593">
        <v>0.29228571428571426</v>
      </c>
      <c r="R1593">
        <v>44.478260869565219</v>
      </c>
      <c r="S1593" t="s">
        <v>8316</v>
      </c>
      <c r="T1593" t="s">
        <v>8349</v>
      </c>
    </row>
    <row r="1594" spans="1:20" x14ac:dyDescent="0.2">
      <c r="A1594">
        <v>1592</v>
      </c>
      <c r="B1594" t="s">
        <v>1593</v>
      </c>
      <c r="C1594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v>42091.031076388885</v>
      </c>
      <c r="K1594">
        <v>1423619085</v>
      </c>
      <c r="L1594" s="10">
        <v>42046.072743055556</v>
      </c>
      <c r="M1594" t="b">
        <v>0</v>
      </c>
      <c r="N1594">
        <v>0</v>
      </c>
      <c r="O1594" t="b">
        <v>0</v>
      </c>
      <c r="P1594" t="s">
        <v>8291</v>
      </c>
      <c r="Q1594">
        <v>0</v>
      </c>
      <c r="R1594" t="e">
        <v>#DIV/0!</v>
      </c>
      <c r="S1594" t="s">
        <v>8316</v>
      </c>
      <c r="T1594" t="s">
        <v>8349</v>
      </c>
    </row>
    <row r="1595" spans="1:20" x14ac:dyDescent="0.2">
      <c r="A1595">
        <v>1593</v>
      </c>
      <c r="B1595" t="s">
        <v>1594</v>
      </c>
      <c r="C1595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v>42063.845543981486</v>
      </c>
      <c r="K1595">
        <v>1422562655</v>
      </c>
      <c r="L1595" s="10">
        <v>42033.845543981486</v>
      </c>
      <c r="M1595" t="b">
        <v>0</v>
      </c>
      <c r="N1595">
        <v>3</v>
      </c>
      <c r="O1595" t="b">
        <v>0</v>
      </c>
      <c r="P1595" t="s">
        <v>8291</v>
      </c>
      <c r="Q1595">
        <v>1.3636363636363637E-4</v>
      </c>
      <c r="R1595">
        <v>1</v>
      </c>
      <c r="S1595" t="s">
        <v>8316</v>
      </c>
      <c r="T1595" t="s">
        <v>8349</v>
      </c>
    </row>
    <row r="1596" spans="1:20" x14ac:dyDescent="0.2">
      <c r="A1596">
        <v>1594</v>
      </c>
      <c r="B1596" t="s">
        <v>1595</v>
      </c>
      <c r="C1596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v>42505.681249999994</v>
      </c>
      <c r="K1596">
        <v>1458147982</v>
      </c>
      <c r="L1596" s="10">
        <v>42445.712754629625</v>
      </c>
      <c r="M1596" t="b">
        <v>0</v>
      </c>
      <c r="N1596">
        <v>10</v>
      </c>
      <c r="O1596" t="b">
        <v>0</v>
      </c>
      <c r="P1596" t="s">
        <v>8291</v>
      </c>
      <c r="Q1596">
        <v>0.20499999999999999</v>
      </c>
      <c r="R1596">
        <v>20.5</v>
      </c>
      <c r="S1596" t="s">
        <v>8316</v>
      </c>
      <c r="T1596" t="s">
        <v>8349</v>
      </c>
    </row>
    <row r="1597" spans="1:20" x14ac:dyDescent="0.2">
      <c r="A1597">
        <v>1595</v>
      </c>
      <c r="B1597" t="s">
        <v>1596</v>
      </c>
      <c r="C1597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v>41808.842361111114</v>
      </c>
      <c r="K1597">
        <v>1400634728</v>
      </c>
      <c r="L1597" s="10">
        <v>41780.050092592595</v>
      </c>
      <c r="M1597" t="b">
        <v>0</v>
      </c>
      <c r="N1597">
        <v>7</v>
      </c>
      <c r="O1597" t="b">
        <v>0</v>
      </c>
      <c r="P1597" t="s">
        <v>8291</v>
      </c>
      <c r="Q1597">
        <v>2.8E-3</v>
      </c>
      <c r="R1597">
        <v>40</v>
      </c>
      <c r="S1597" t="s">
        <v>8316</v>
      </c>
      <c r="T1597" t="s">
        <v>8349</v>
      </c>
    </row>
    <row r="1598" spans="1:20" x14ac:dyDescent="0.2">
      <c r="A1598">
        <v>1596</v>
      </c>
      <c r="B1598" t="s">
        <v>1597</v>
      </c>
      <c r="C1598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v>41986.471863425926</v>
      </c>
      <c r="K1598">
        <v>1414577969</v>
      </c>
      <c r="L1598" s="10">
        <v>41941.430196759262</v>
      </c>
      <c r="M1598" t="b">
        <v>0</v>
      </c>
      <c r="N1598">
        <v>3</v>
      </c>
      <c r="O1598" t="b">
        <v>0</v>
      </c>
      <c r="P1598" t="s">
        <v>8291</v>
      </c>
      <c r="Q1598">
        <v>2.3076923076923078E-2</v>
      </c>
      <c r="R1598">
        <v>25</v>
      </c>
      <c r="S1598" t="s">
        <v>8316</v>
      </c>
      <c r="T1598" t="s">
        <v>8349</v>
      </c>
    </row>
    <row r="1599" spans="1:20" x14ac:dyDescent="0.2">
      <c r="A1599">
        <v>1597</v>
      </c>
      <c r="B1599" t="s">
        <v>1598</v>
      </c>
      <c r="C1599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v>42633.354131944448</v>
      </c>
      <c r="K1599">
        <v>1471768197</v>
      </c>
      <c r="L1599" s="10">
        <v>42603.354131944448</v>
      </c>
      <c r="M1599" t="b">
        <v>0</v>
      </c>
      <c r="N1599">
        <v>0</v>
      </c>
      <c r="O1599" t="b">
        <v>0</v>
      </c>
      <c r="P1599" t="s">
        <v>8291</v>
      </c>
      <c r="Q1599">
        <v>0</v>
      </c>
      <c r="R1599" t="e">
        <v>#DIV/0!</v>
      </c>
      <c r="S1599" t="s">
        <v>8316</v>
      </c>
      <c r="T1599" t="s">
        <v>8349</v>
      </c>
    </row>
    <row r="1600" spans="1:20" x14ac:dyDescent="0.2">
      <c r="A1600">
        <v>1598</v>
      </c>
      <c r="B1600" t="s">
        <v>1599</v>
      </c>
      <c r="C1600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v>42211.667337962965</v>
      </c>
      <c r="K1600">
        <v>1432742458</v>
      </c>
      <c r="L1600" s="10">
        <v>42151.667337962965</v>
      </c>
      <c r="M1600" t="b">
        <v>0</v>
      </c>
      <c r="N1600">
        <v>1</v>
      </c>
      <c r="O1600" t="b">
        <v>0</v>
      </c>
      <c r="P1600" t="s">
        <v>8291</v>
      </c>
      <c r="Q1600">
        <v>1.25E-3</v>
      </c>
      <c r="R1600">
        <v>1</v>
      </c>
      <c r="S1600" t="s">
        <v>8316</v>
      </c>
      <c r="T1600" t="s">
        <v>8349</v>
      </c>
    </row>
    <row r="1601" spans="1:20" x14ac:dyDescent="0.2">
      <c r="A1601">
        <v>1599</v>
      </c>
      <c r="B1601" t="s">
        <v>1600</v>
      </c>
      <c r="C160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v>42468.497407407413</v>
      </c>
      <c r="K1601">
        <v>1457528176</v>
      </c>
      <c r="L1601" s="10">
        <v>42438.53907407407</v>
      </c>
      <c r="M1601" t="b">
        <v>0</v>
      </c>
      <c r="N1601">
        <v>0</v>
      </c>
      <c r="O1601" t="b">
        <v>0</v>
      </c>
      <c r="P1601" t="s">
        <v>8291</v>
      </c>
      <c r="Q1601">
        <v>0</v>
      </c>
      <c r="R1601" t="e">
        <v>#DIV/0!</v>
      </c>
      <c r="S1601" t="s">
        <v>8316</v>
      </c>
      <c r="T1601" t="s">
        <v>8349</v>
      </c>
    </row>
    <row r="1602" spans="1:20" x14ac:dyDescent="0.2">
      <c r="A1602">
        <v>1600</v>
      </c>
      <c r="B1602" t="s">
        <v>1601</v>
      </c>
      <c r="C160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v>41835.21597222222</v>
      </c>
      <c r="K1602">
        <v>1401585752</v>
      </c>
      <c r="L1602" s="10">
        <v>41791.057314814818</v>
      </c>
      <c r="M1602" t="b">
        <v>0</v>
      </c>
      <c r="N1602">
        <v>9</v>
      </c>
      <c r="O1602" t="b">
        <v>0</v>
      </c>
      <c r="P1602" t="s">
        <v>8291</v>
      </c>
      <c r="Q1602">
        <v>7.3400000000000007E-2</v>
      </c>
      <c r="R1602">
        <v>40.777777777777779</v>
      </c>
      <c r="S1602" t="s">
        <v>8316</v>
      </c>
      <c r="T1602" t="s">
        <v>8349</v>
      </c>
    </row>
    <row r="1603" spans="1:20" x14ac:dyDescent="0.2">
      <c r="A1603">
        <v>1601</v>
      </c>
      <c r="B1603" t="s">
        <v>1602</v>
      </c>
      <c r="C160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v>40668.092974537038</v>
      </c>
      <c r="K1603">
        <v>1301969633</v>
      </c>
      <c r="L1603" s="10">
        <v>40638.092974537038</v>
      </c>
      <c r="M1603" t="b">
        <v>0</v>
      </c>
      <c r="N1603">
        <v>56</v>
      </c>
      <c r="O1603" t="b">
        <v>1</v>
      </c>
      <c r="P1603" t="s">
        <v>8276</v>
      </c>
      <c r="Q1603">
        <v>1.082492</v>
      </c>
      <c r="R1603">
        <v>48.325535714285714</v>
      </c>
      <c r="S1603" t="s">
        <v>8315</v>
      </c>
      <c r="T1603" t="s">
        <v>8354</v>
      </c>
    </row>
    <row r="1604" spans="1:20" x14ac:dyDescent="0.2">
      <c r="A1604">
        <v>1602</v>
      </c>
      <c r="B1604" t="s">
        <v>1603</v>
      </c>
      <c r="C1604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v>40830.958333333336</v>
      </c>
      <c r="K1604">
        <v>1314947317</v>
      </c>
      <c r="L1604" s="10">
        <v>40788.297650462962</v>
      </c>
      <c r="M1604" t="b">
        <v>0</v>
      </c>
      <c r="N1604">
        <v>32</v>
      </c>
      <c r="O1604" t="b">
        <v>1</v>
      </c>
      <c r="P1604" t="s">
        <v>8276</v>
      </c>
      <c r="Q1604">
        <v>1.0016666666666667</v>
      </c>
      <c r="R1604">
        <v>46.953125</v>
      </c>
      <c r="S1604" t="s">
        <v>8315</v>
      </c>
      <c r="T1604" t="s">
        <v>8354</v>
      </c>
    </row>
    <row r="1605" spans="1:20" x14ac:dyDescent="0.2">
      <c r="A1605">
        <v>1603</v>
      </c>
      <c r="B1605" t="s">
        <v>1604</v>
      </c>
      <c r="C1605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v>40936.169664351852</v>
      </c>
      <c r="K1605">
        <v>1322539459</v>
      </c>
      <c r="L1605" s="10">
        <v>40876.169664351852</v>
      </c>
      <c r="M1605" t="b">
        <v>0</v>
      </c>
      <c r="N1605">
        <v>30</v>
      </c>
      <c r="O1605" t="b">
        <v>1</v>
      </c>
      <c r="P1605" t="s">
        <v>8276</v>
      </c>
      <c r="Q1605">
        <v>1.0003299999999999</v>
      </c>
      <c r="R1605">
        <v>66.688666666666663</v>
      </c>
      <c r="S1605" t="s">
        <v>8315</v>
      </c>
      <c r="T1605" t="s">
        <v>8354</v>
      </c>
    </row>
    <row r="1606" spans="1:20" x14ac:dyDescent="0.2">
      <c r="A1606">
        <v>1604</v>
      </c>
      <c r="B1606" t="s">
        <v>1605</v>
      </c>
      <c r="C1606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v>40985.80364583333</v>
      </c>
      <c r="K1606">
        <v>1328559435</v>
      </c>
      <c r="L1606" s="10">
        <v>40945.845312500001</v>
      </c>
      <c r="M1606" t="b">
        <v>0</v>
      </c>
      <c r="N1606">
        <v>70</v>
      </c>
      <c r="O1606" t="b">
        <v>1</v>
      </c>
      <c r="P1606" t="s">
        <v>8276</v>
      </c>
      <c r="Q1606">
        <v>1.2210714285714286</v>
      </c>
      <c r="R1606">
        <v>48.842857142857142</v>
      </c>
      <c r="S1606" t="s">
        <v>8315</v>
      </c>
      <c r="T1606" t="s">
        <v>8354</v>
      </c>
    </row>
    <row r="1607" spans="1:20" x14ac:dyDescent="0.2">
      <c r="A1607">
        <v>1605</v>
      </c>
      <c r="B1607" t="s">
        <v>1606</v>
      </c>
      <c r="C1607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v>40756.291666666664</v>
      </c>
      <c r="K1607">
        <v>1311380313</v>
      </c>
      <c r="L1607" s="10">
        <v>40747.012881944444</v>
      </c>
      <c r="M1607" t="b">
        <v>0</v>
      </c>
      <c r="N1607">
        <v>44</v>
      </c>
      <c r="O1607" t="b">
        <v>1</v>
      </c>
      <c r="P1607" t="s">
        <v>8276</v>
      </c>
      <c r="Q1607">
        <v>1.0069333333333335</v>
      </c>
      <c r="R1607">
        <v>137.30909090909091</v>
      </c>
      <c r="S1607" t="s">
        <v>8315</v>
      </c>
      <c r="T1607" t="s">
        <v>8354</v>
      </c>
    </row>
    <row r="1608" spans="1:20" x14ac:dyDescent="0.2">
      <c r="A1608">
        <v>1606</v>
      </c>
      <c r="B1608" t="s">
        <v>1607</v>
      </c>
      <c r="C1608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v>40626.069884259261</v>
      </c>
      <c r="K1608">
        <v>1293158438</v>
      </c>
      <c r="L1608" s="10">
        <v>40536.111550925925</v>
      </c>
      <c r="M1608" t="b">
        <v>0</v>
      </c>
      <c r="N1608">
        <v>92</v>
      </c>
      <c r="O1608" t="b">
        <v>1</v>
      </c>
      <c r="P1608" t="s">
        <v>8276</v>
      </c>
      <c r="Q1608">
        <v>1.01004125</v>
      </c>
      <c r="R1608">
        <v>87.829673913043479</v>
      </c>
      <c r="S1608" t="s">
        <v>8315</v>
      </c>
      <c r="T1608" t="s">
        <v>8354</v>
      </c>
    </row>
    <row r="1609" spans="1:20" x14ac:dyDescent="0.2">
      <c r="A1609">
        <v>1607</v>
      </c>
      <c r="B1609" t="s">
        <v>1608</v>
      </c>
      <c r="C1609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v>41074.80846064815</v>
      </c>
      <c r="K1609">
        <v>1337887451</v>
      </c>
      <c r="L1609" s="10">
        <v>41053.80846064815</v>
      </c>
      <c r="M1609" t="b">
        <v>0</v>
      </c>
      <c r="N1609">
        <v>205</v>
      </c>
      <c r="O1609" t="b">
        <v>1</v>
      </c>
      <c r="P1609" t="s">
        <v>8276</v>
      </c>
      <c r="Q1609">
        <v>1.4511000000000001</v>
      </c>
      <c r="R1609">
        <v>70.785365853658533</v>
      </c>
      <c r="S1609" t="s">
        <v>8315</v>
      </c>
      <c r="T1609" t="s">
        <v>8354</v>
      </c>
    </row>
    <row r="1610" spans="1:20" x14ac:dyDescent="0.2">
      <c r="A1610">
        <v>1608</v>
      </c>
      <c r="B1610" t="s">
        <v>1609</v>
      </c>
      <c r="C1610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v>41640.226388888892</v>
      </c>
      <c r="K1610">
        <v>1385754986</v>
      </c>
      <c r="L1610" s="10">
        <v>41607.83085648148</v>
      </c>
      <c r="M1610" t="b">
        <v>0</v>
      </c>
      <c r="N1610">
        <v>23</v>
      </c>
      <c r="O1610" t="b">
        <v>1</v>
      </c>
      <c r="P1610" t="s">
        <v>8276</v>
      </c>
      <c r="Q1610">
        <v>1.0125</v>
      </c>
      <c r="R1610">
        <v>52.826086956521742</v>
      </c>
      <c r="S1610" t="s">
        <v>8315</v>
      </c>
      <c r="T1610" t="s">
        <v>8354</v>
      </c>
    </row>
    <row r="1611" spans="1:20" x14ac:dyDescent="0.2">
      <c r="A1611">
        <v>1609</v>
      </c>
      <c r="B1611" t="s">
        <v>1610</v>
      </c>
      <c r="C161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v>40849.333333333336</v>
      </c>
      <c r="K1611">
        <v>1315612909</v>
      </c>
      <c r="L1611" s="10">
        <v>40796.001261574071</v>
      </c>
      <c r="M1611" t="b">
        <v>0</v>
      </c>
      <c r="N1611">
        <v>4</v>
      </c>
      <c r="O1611" t="b">
        <v>1</v>
      </c>
      <c r="P1611" t="s">
        <v>8276</v>
      </c>
      <c r="Q1611">
        <v>1.1833333333333333</v>
      </c>
      <c r="R1611">
        <v>443.75</v>
      </c>
      <c r="S1611" t="s">
        <v>8315</v>
      </c>
      <c r="T1611" t="s">
        <v>8354</v>
      </c>
    </row>
    <row r="1612" spans="1:20" x14ac:dyDescent="0.2">
      <c r="A1612">
        <v>1610</v>
      </c>
      <c r="B1612" t="s">
        <v>1611</v>
      </c>
      <c r="C161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v>41258.924884259257</v>
      </c>
      <c r="K1612">
        <v>1353017510</v>
      </c>
      <c r="L1612" s="10"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>
        <v>2.7185000000000001</v>
      </c>
      <c r="R1612">
        <v>48.544642857142854</v>
      </c>
      <c r="S1612" t="s">
        <v>8315</v>
      </c>
      <c r="T1612" t="s">
        <v>8354</v>
      </c>
    </row>
    <row r="1613" spans="1:20" x14ac:dyDescent="0.2">
      <c r="A1613">
        <v>1611</v>
      </c>
      <c r="B1613" t="s">
        <v>1612</v>
      </c>
      <c r="C161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v>41430.00037037037</v>
      </c>
      <c r="K1613">
        <v>1368576032</v>
      </c>
      <c r="L1613" s="10">
        <v>41409.00037037037</v>
      </c>
      <c r="M1613" t="b">
        <v>0</v>
      </c>
      <c r="N1613">
        <v>27</v>
      </c>
      <c r="O1613" t="b">
        <v>1</v>
      </c>
      <c r="P1613" t="s">
        <v>8276</v>
      </c>
      <c r="Q1613">
        <v>1.25125</v>
      </c>
      <c r="R1613">
        <v>37.074074074074076</v>
      </c>
      <c r="S1613" t="s">
        <v>8315</v>
      </c>
      <c r="T1613" t="s">
        <v>8354</v>
      </c>
    </row>
    <row r="1614" spans="1:20" x14ac:dyDescent="0.2">
      <c r="A1614">
        <v>1612</v>
      </c>
      <c r="B1614" t="s">
        <v>1613</v>
      </c>
      <c r="C1614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v>41276.874814814815</v>
      </c>
      <c r="K1614">
        <v>1354568384</v>
      </c>
      <c r="L1614" s="10">
        <v>41246.874814814815</v>
      </c>
      <c r="M1614" t="b">
        <v>0</v>
      </c>
      <c r="N1614">
        <v>11</v>
      </c>
      <c r="O1614" t="b">
        <v>1</v>
      </c>
      <c r="P1614" t="s">
        <v>8276</v>
      </c>
      <c r="Q1614">
        <v>1.1000000000000001</v>
      </c>
      <c r="R1614">
        <v>50</v>
      </c>
      <c r="S1614" t="s">
        <v>8315</v>
      </c>
      <c r="T1614" t="s">
        <v>8354</v>
      </c>
    </row>
    <row r="1615" spans="1:20" x14ac:dyDescent="0.2">
      <c r="A1615">
        <v>1613</v>
      </c>
      <c r="B1615" t="s">
        <v>1614</v>
      </c>
      <c r="C1615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v>41112.069467592592</v>
      </c>
      <c r="K1615">
        <v>1340329202</v>
      </c>
      <c r="L1615" s="10">
        <v>41082.069467592592</v>
      </c>
      <c r="M1615" t="b">
        <v>0</v>
      </c>
      <c r="N1615">
        <v>26</v>
      </c>
      <c r="O1615" t="b">
        <v>1</v>
      </c>
      <c r="P1615" t="s">
        <v>8276</v>
      </c>
      <c r="Q1615">
        <v>1.0149999999999999</v>
      </c>
      <c r="R1615">
        <v>39.03846153846154</v>
      </c>
      <c r="S1615" t="s">
        <v>8315</v>
      </c>
      <c r="T1615" t="s">
        <v>8354</v>
      </c>
    </row>
    <row r="1616" spans="1:20" x14ac:dyDescent="0.2">
      <c r="A1616">
        <v>1614</v>
      </c>
      <c r="B1616" t="s">
        <v>1615</v>
      </c>
      <c r="C1616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v>41854.708333333336</v>
      </c>
      <c r="K1616">
        <v>1401924769</v>
      </c>
      <c r="L1616" s="10">
        <v>41794.981122685182</v>
      </c>
      <c r="M1616" t="b">
        <v>0</v>
      </c>
      <c r="N1616">
        <v>77</v>
      </c>
      <c r="O1616" t="b">
        <v>1</v>
      </c>
      <c r="P1616" t="s">
        <v>8276</v>
      </c>
      <c r="Q1616">
        <v>1.0269999999999999</v>
      </c>
      <c r="R1616">
        <v>66.688311688311686</v>
      </c>
      <c r="S1616" t="s">
        <v>8315</v>
      </c>
      <c r="T1616" t="s">
        <v>8354</v>
      </c>
    </row>
    <row r="1617" spans="1:20" x14ac:dyDescent="0.2">
      <c r="A1617">
        <v>1615</v>
      </c>
      <c r="B1617" t="s">
        <v>1616</v>
      </c>
      <c r="C1617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v>40890.092546296299</v>
      </c>
      <c r="K1617">
        <v>1319850796</v>
      </c>
      <c r="L1617" s="10"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>
        <v>1.1412500000000001</v>
      </c>
      <c r="R1617">
        <v>67.132352941176464</v>
      </c>
      <c r="S1617" t="s">
        <v>8315</v>
      </c>
      <c r="T1617" t="s">
        <v>8354</v>
      </c>
    </row>
    <row r="1618" spans="1:20" x14ac:dyDescent="0.2">
      <c r="A1618">
        <v>1616</v>
      </c>
      <c r="B1618" t="s">
        <v>1617</v>
      </c>
      <c r="C1618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v>41235.916666666664</v>
      </c>
      <c r="K1618">
        <v>1350061821</v>
      </c>
      <c r="L1618" s="10"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>
        <v>1.042</v>
      </c>
      <c r="R1618">
        <v>66.369426751592357</v>
      </c>
      <c r="S1618" t="s">
        <v>8315</v>
      </c>
      <c r="T1618" t="s">
        <v>8354</v>
      </c>
    </row>
    <row r="1619" spans="1:20" x14ac:dyDescent="0.2">
      <c r="A1619">
        <v>1617</v>
      </c>
      <c r="B1619" t="s">
        <v>1618</v>
      </c>
      <c r="C1619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v>41579.791666666664</v>
      </c>
      <c r="K1619">
        <v>1380470188</v>
      </c>
      <c r="L1619" s="10"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>
        <v>1.4585714285714286</v>
      </c>
      <c r="R1619">
        <v>64.620253164556956</v>
      </c>
      <c r="S1619" t="s">
        <v>8315</v>
      </c>
      <c r="T1619" t="s">
        <v>8354</v>
      </c>
    </row>
    <row r="1620" spans="1:20" x14ac:dyDescent="0.2">
      <c r="A1620">
        <v>1618</v>
      </c>
      <c r="B1620" t="s">
        <v>1619</v>
      </c>
      <c r="C1620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v>41341.654340277775</v>
      </c>
      <c r="K1620">
        <v>1359301335</v>
      </c>
      <c r="L1620" s="10">
        <v>41301.654340277775</v>
      </c>
      <c r="M1620" t="b">
        <v>0</v>
      </c>
      <c r="N1620">
        <v>27</v>
      </c>
      <c r="O1620" t="b">
        <v>1</v>
      </c>
      <c r="P1620" t="s">
        <v>8276</v>
      </c>
      <c r="Q1620">
        <v>1.0506666666666666</v>
      </c>
      <c r="R1620">
        <v>58.370370370370374</v>
      </c>
      <c r="S1620" t="s">
        <v>8315</v>
      </c>
      <c r="T1620" t="s">
        <v>8354</v>
      </c>
    </row>
    <row r="1621" spans="1:20" x14ac:dyDescent="0.2">
      <c r="A1621">
        <v>1619</v>
      </c>
      <c r="B1621" t="s">
        <v>1620</v>
      </c>
      <c r="C162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v>41897.18618055556</v>
      </c>
      <c r="K1621">
        <v>1408940886</v>
      </c>
      <c r="L1621" s="10">
        <v>41876.18618055556</v>
      </c>
      <c r="M1621" t="b">
        <v>0</v>
      </c>
      <c r="N1621">
        <v>23</v>
      </c>
      <c r="O1621" t="b">
        <v>1</v>
      </c>
      <c r="P1621" t="s">
        <v>8276</v>
      </c>
      <c r="Q1621">
        <v>1.3333333333333333</v>
      </c>
      <c r="R1621">
        <v>86.956521739130437</v>
      </c>
      <c r="S1621" t="s">
        <v>8315</v>
      </c>
      <c r="T1621" t="s">
        <v>8354</v>
      </c>
    </row>
    <row r="1622" spans="1:20" x14ac:dyDescent="0.2">
      <c r="A1622">
        <v>1620</v>
      </c>
      <c r="B1622" t="s">
        <v>1621</v>
      </c>
      <c r="C162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v>41328.339583333334</v>
      </c>
      <c r="K1622">
        <v>1361002140</v>
      </c>
      <c r="L1622" s="10">
        <v>41321.339583333334</v>
      </c>
      <c r="M1622" t="b">
        <v>0</v>
      </c>
      <c r="N1622">
        <v>17</v>
      </c>
      <c r="O1622" t="b">
        <v>1</v>
      </c>
      <c r="P1622" t="s">
        <v>8276</v>
      </c>
      <c r="Q1622">
        <v>1.1299999999999999</v>
      </c>
      <c r="R1622">
        <v>66.470588235294116</v>
      </c>
      <c r="S1622" t="s">
        <v>8315</v>
      </c>
      <c r="T1622" t="s">
        <v>8354</v>
      </c>
    </row>
    <row r="1623" spans="1:20" x14ac:dyDescent="0.2">
      <c r="A1623">
        <v>1621</v>
      </c>
      <c r="B1623" t="s">
        <v>1622</v>
      </c>
      <c r="C162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v>41057.165972222225</v>
      </c>
      <c r="K1623">
        <v>1333550015</v>
      </c>
      <c r="L1623" s="10">
        <v>41003.60665509259</v>
      </c>
      <c r="M1623" t="b">
        <v>0</v>
      </c>
      <c r="N1623">
        <v>37</v>
      </c>
      <c r="O1623" t="b">
        <v>1</v>
      </c>
      <c r="P1623" t="s">
        <v>8276</v>
      </c>
      <c r="Q1623">
        <v>1.212</v>
      </c>
      <c r="R1623">
        <v>163.78378378378378</v>
      </c>
      <c r="S1623" t="s">
        <v>8315</v>
      </c>
      <c r="T1623" t="s">
        <v>8354</v>
      </c>
    </row>
    <row r="1624" spans="1:20" x14ac:dyDescent="0.2">
      <c r="A1624">
        <v>1622</v>
      </c>
      <c r="B1624" t="s">
        <v>1623</v>
      </c>
      <c r="C1624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v>41990.332638888889</v>
      </c>
      <c r="K1624">
        <v>1415343874</v>
      </c>
      <c r="L1624" s="10">
        <v>41950.29483796296</v>
      </c>
      <c r="M1624" t="b">
        <v>0</v>
      </c>
      <c r="N1624">
        <v>65</v>
      </c>
      <c r="O1624" t="b">
        <v>1</v>
      </c>
      <c r="P1624" t="s">
        <v>8276</v>
      </c>
      <c r="Q1624">
        <v>1.0172463768115942</v>
      </c>
      <c r="R1624">
        <v>107.98461538461538</v>
      </c>
      <c r="S1624" t="s">
        <v>8315</v>
      </c>
      <c r="T1624" t="s">
        <v>8354</v>
      </c>
    </row>
    <row r="1625" spans="1:20" x14ac:dyDescent="0.2">
      <c r="A1625">
        <v>1623</v>
      </c>
      <c r="B1625" t="s">
        <v>1624</v>
      </c>
      <c r="C1625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v>41513.688530092593</v>
      </c>
      <c r="K1625">
        <v>1372437089</v>
      </c>
      <c r="L1625" s="10">
        <v>41453.688530092593</v>
      </c>
      <c r="M1625" t="b">
        <v>0</v>
      </c>
      <c r="N1625">
        <v>18</v>
      </c>
      <c r="O1625" t="b">
        <v>1</v>
      </c>
      <c r="P1625" t="s">
        <v>8276</v>
      </c>
      <c r="Q1625">
        <v>1.0106666666666666</v>
      </c>
      <c r="R1625">
        <v>42.111111111111114</v>
      </c>
      <c r="S1625" t="s">
        <v>8315</v>
      </c>
      <c r="T1625" t="s">
        <v>8354</v>
      </c>
    </row>
    <row r="1626" spans="1:20" x14ac:dyDescent="0.2">
      <c r="A1626">
        <v>1624</v>
      </c>
      <c r="B1626" t="s">
        <v>1625</v>
      </c>
      <c r="C1626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v>41283.367303240739</v>
      </c>
      <c r="K1626">
        <v>1354265335</v>
      </c>
      <c r="L1626" s="10">
        <v>41243.367303240739</v>
      </c>
      <c r="M1626" t="b">
        <v>0</v>
      </c>
      <c r="N1626">
        <v>25</v>
      </c>
      <c r="O1626" t="b">
        <v>1</v>
      </c>
      <c r="P1626" t="s">
        <v>8276</v>
      </c>
      <c r="Q1626">
        <v>1.18</v>
      </c>
      <c r="R1626">
        <v>47.2</v>
      </c>
      <c r="S1626" t="s">
        <v>8315</v>
      </c>
      <c r="T1626" t="s">
        <v>8354</v>
      </c>
    </row>
    <row r="1627" spans="1:20" x14ac:dyDescent="0.2">
      <c r="A1627">
        <v>1625</v>
      </c>
      <c r="B1627" t="s">
        <v>1626</v>
      </c>
      <c r="C1627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v>41163.699687500004</v>
      </c>
      <c r="K1627">
        <v>1344962853</v>
      </c>
      <c r="L1627" s="10"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>
        <v>1.5533333333333332</v>
      </c>
      <c r="R1627">
        <v>112.01923076923077</v>
      </c>
      <c r="S1627" t="s">
        <v>8315</v>
      </c>
      <c r="T1627" t="s">
        <v>8354</v>
      </c>
    </row>
    <row r="1628" spans="1:20" x14ac:dyDescent="0.2">
      <c r="A1628">
        <v>1626</v>
      </c>
      <c r="B1628" t="s">
        <v>1627</v>
      </c>
      <c r="C1628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v>41609.889664351853</v>
      </c>
      <c r="K1628">
        <v>1383337267</v>
      </c>
      <c r="L1628" s="10"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>
        <v>1.0118750000000001</v>
      </c>
      <c r="R1628">
        <v>74.953703703703709</v>
      </c>
      <c r="S1628" t="s">
        <v>8315</v>
      </c>
      <c r="T1628" t="s">
        <v>8354</v>
      </c>
    </row>
    <row r="1629" spans="1:20" x14ac:dyDescent="0.2">
      <c r="A1629">
        <v>1627</v>
      </c>
      <c r="B1629" t="s">
        <v>1628</v>
      </c>
      <c r="C1629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v>41239.207638888889</v>
      </c>
      <c r="K1629">
        <v>1351011489</v>
      </c>
      <c r="L1629" s="10">
        <v>41205.707048611112</v>
      </c>
      <c r="M1629" t="b">
        <v>0</v>
      </c>
      <c r="N1629">
        <v>38</v>
      </c>
      <c r="O1629" t="b">
        <v>1</v>
      </c>
      <c r="P1629" t="s">
        <v>8276</v>
      </c>
      <c r="Q1629">
        <v>1.17</v>
      </c>
      <c r="R1629">
        <v>61.578947368421055</v>
      </c>
      <c r="S1629" t="s">
        <v>8315</v>
      </c>
      <c r="T1629" t="s">
        <v>8354</v>
      </c>
    </row>
    <row r="1630" spans="1:20" x14ac:dyDescent="0.2">
      <c r="A1630">
        <v>1628</v>
      </c>
      <c r="B1630" t="s">
        <v>1629</v>
      </c>
      <c r="C1630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v>41807.737060185187</v>
      </c>
      <c r="K1630">
        <v>1400175682</v>
      </c>
      <c r="L1630" s="10">
        <v>41774.737060185187</v>
      </c>
      <c r="M1630" t="b">
        <v>0</v>
      </c>
      <c r="N1630">
        <v>88</v>
      </c>
      <c r="O1630" t="b">
        <v>1</v>
      </c>
      <c r="P1630" t="s">
        <v>8276</v>
      </c>
      <c r="Q1630">
        <v>1.00925</v>
      </c>
      <c r="R1630">
        <v>45.875</v>
      </c>
      <c r="S1630" t="s">
        <v>8315</v>
      </c>
      <c r="T1630" t="s">
        <v>8354</v>
      </c>
    </row>
    <row r="1631" spans="1:20" x14ac:dyDescent="0.2">
      <c r="A1631">
        <v>1629</v>
      </c>
      <c r="B1631" t="s">
        <v>1630</v>
      </c>
      <c r="C163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v>41690.867280092592</v>
      </c>
      <c r="K1631">
        <v>1389041333</v>
      </c>
      <c r="L1631" s="10">
        <v>41645.867280092592</v>
      </c>
      <c r="M1631" t="b">
        <v>0</v>
      </c>
      <c r="N1631">
        <v>82</v>
      </c>
      <c r="O1631" t="b">
        <v>1</v>
      </c>
      <c r="P1631" t="s">
        <v>8276</v>
      </c>
      <c r="Q1631">
        <v>1.0366666666666666</v>
      </c>
      <c r="R1631">
        <v>75.853658536585371</v>
      </c>
      <c r="S1631" t="s">
        <v>8315</v>
      </c>
      <c r="T1631" t="s">
        <v>8354</v>
      </c>
    </row>
    <row r="1632" spans="1:20" x14ac:dyDescent="0.2">
      <c r="A1632">
        <v>1630</v>
      </c>
      <c r="B1632" t="s">
        <v>1631</v>
      </c>
      <c r="C163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v>40970.290972222225</v>
      </c>
      <c r="K1632">
        <v>1328040375</v>
      </c>
      <c r="L1632" s="10"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>
        <v>2.6524999999999999</v>
      </c>
      <c r="R1632">
        <v>84.206349206349202</v>
      </c>
      <c r="S1632" t="s">
        <v>8315</v>
      </c>
      <c r="T1632" t="s">
        <v>8354</v>
      </c>
    </row>
    <row r="1633" spans="1:20" x14ac:dyDescent="0.2">
      <c r="A1633">
        <v>1631</v>
      </c>
      <c r="B1633" t="s">
        <v>1632</v>
      </c>
      <c r="C163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v>41194.859502314815</v>
      </c>
      <c r="K1633">
        <v>1347482261</v>
      </c>
      <c r="L1633" s="10"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>
        <v>1.5590999999999999</v>
      </c>
      <c r="R1633">
        <v>117.22556390977444</v>
      </c>
      <c r="S1633" t="s">
        <v>8315</v>
      </c>
      <c r="T1633" t="s">
        <v>8354</v>
      </c>
    </row>
    <row r="1634" spans="1:20" x14ac:dyDescent="0.2">
      <c r="A1634">
        <v>1632</v>
      </c>
      <c r="B1634" t="s">
        <v>1633</v>
      </c>
      <c r="C1634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v>40810.340902777774</v>
      </c>
      <c r="K1634">
        <v>1311667854</v>
      </c>
      <c r="L1634" s="10">
        <v>40750.340902777774</v>
      </c>
      <c r="M1634" t="b">
        <v>0</v>
      </c>
      <c r="N1634">
        <v>47</v>
      </c>
      <c r="O1634" t="b">
        <v>1</v>
      </c>
      <c r="P1634" t="s">
        <v>8276</v>
      </c>
      <c r="Q1634">
        <v>1.0162500000000001</v>
      </c>
      <c r="R1634">
        <v>86.489361702127653</v>
      </c>
      <c r="S1634" t="s">
        <v>8315</v>
      </c>
      <c r="T1634" t="s">
        <v>8354</v>
      </c>
    </row>
    <row r="1635" spans="1:20" x14ac:dyDescent="0.2">
      <c r="A1635">
        <v>1633</v>
      </c>
      <c r="B1635" t="s">
        <v>1634</v>
      </c>
      <c r="C1635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v>40924.208333333336</v>
      </c>
      <c r="K1635">
        <v>1324329156</v>
      </c>
      <c r="L1635" s="10">
        <v>40896.883750000001</v>
      </c>
      <c r="M1635" t="b">
        <v>0</v>
      </c>
      <c r="N1635">
        <v>58</v>
      </c>
      <c r="O1635" t="b">
        <v>1</v>
      </c>
      <c r="P1635" t="s">
        <v>8276</v>
      </c>
      <c r="Q1635">
        <v>1</v>
      </c>
      <c r="R1635">
        <v>172.41379310344828</v>
      </c>
      <c r="S1635" t="s">
        <v>8315</v>
      </c>
      <c r="T1635" t="s">
        <v>8354</v>
      </c>
    </row>
    <row r="1636" spans="1:20" x14ac:dyDescent="0.2">
      <c r="A1636">
        <v>1634</v>
      </c>
      <c r="B1636" t="s">
        <v>1635</v>
      </c>
      <c r="C1636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v>40696.249305555553</v>
      </c>
      <c r="K1636">
        <v>1303706001</v>
      </c>
      <c r="L1636" s="10">
        <v>40658.189826388887</v>
      </c>
      <c r="M1636" t="b">
        <v>0</v>
      </c>
      <c r="N1636">
        <v>32</v>
      </c>
      <c r="O1636" t="b">
        <v>1</v>
      </c>
      <c r="P1636" t="s">
        <v>8276</v>
      </c>
      <c r="Q1636">
        <v>1.0049999999999999</v>
      </c>
      <c r="R1636">
        <v>62.8125</v>
      </c>
      <c r="S1636" t="s">
        <v>8315</v>
      </c>
      <c r="T1636" t="s">
        <v>8354</v>
      </c>
    </row>
    <row r="1637" spans="1:20" x14ac:dyDescent="0.2">
      <c r="A1637">
        <v>1635</v>
      </c>
      <c r="B1637" t="s">
        <v>1636</v>
      </c>
      <c r="C1637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v>42562.868761574078</v>
      </c>
      <c r="K1637">
        <v>1463086261</v>
      </c>
      <c r="L1637" s="10">
        <v>42502.868761574078</v>
      </c>
      <c r="M1637" t="b">
        <v>0</v>
      </c>
      <c r="N1637">
        <v>37</v>
      </c>
      <c r="O1637" t="b">
        <v>1</v>
      </c>
      <c r="P1637" t="s">
        <v>8276</v>
      </c>
      <c r="Q1637">
        <v>1.2529999999999999</v>
      </c>
      <c r="R1637">
        <v>67.729729729729726</v>
      </c>
      <c r="S1637" t="s">
        <v>8315</v>
      </c>
      <c r="T1637" t="s">
        <v>8354</v>
      </c>
    </row>
    <row r="1638" spans="1:20" x14ac:dyDescent="0.2">
      <c r="A1638">
        <v>1636</v>
      </c>
      <c r="B1638" t="s">
        <v>1637</v>
      </c>
      <c r="C1638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v>40706.166666666664</v>
      </c>
      <c r="K1638">
        <v>1304129088</v>
      </c>
      <c r="L1638" s="10">
        <v>40663.08666666667</v>
      </c>
      <c r="M1638" t="b">
        <v>0</v>
      </c>
      <c r="N1638">
        <v>87</v>
      </c>
      <c r="O1638" t="b">
        <v>1</v>
      </c>
      <c r="P1638" t="s">
        <v>8276</v>
      </c>
      <c r="Q1638">
        <v>1.0355555555555556</v>
      </c>
      <c r="R1638">
        <v>53.5632183908046</v>
      </c>
      <c r="S1638" t="s">
        <v>8315</v>
      </c>
      <c r="T1638" t="s">
        <v>8354</v>
      </c>
    </row>
    <row r="1639" spans="1:20" x14ac:dyDescent="0.2">
      <c r="A1639">
        <v>1637</v>
      </c>
      <c r="B1639" t="s">
        <v>1638</v>
      </c>
      <c r="C1639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v>40178.98541666667</v>
      </c>
      <c r="K1639">
        <v>1257444140</v>
      </c>
      <c r="L1639" s="10">
        <v>40122.751620370371</v>
      </c>
      <c r="M1639" t="b">
        <v>0</v>
      </c>
      <c r="N1639">
        <v>15</v>
      </c>
      <c r="O1639" t="b">
        <v>1</v>
      </c>
      <c r="P1639" t="s">
        <v>8276</v>
      </c>
      <c r="Q1639">
        <v>1.038</v>
      </c>
      <c r="R1639">
        <v>34.6</v>
      </c>
      <c r="S1639" t="s">
        <v>8315</v>
      </c>
      <c r="T1639" t="s">
        <v>8354</v>
      </c>
    </row>
    <row r="1640" spans="1:20" x14ac:dyDescent="0.2">
      <c r="A1640">
        <v>1638</v>
      </c>
      <c r="B1640" t="s">
        <v>1639</v>
      </c>
      <c r="C1640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v>41333.892361111109</v>
      </c>
      <c r="K1640">
        <v>1358180968</v>
      </c>
      <c r="L1640" s="10">
        <v>41288.68712962963</v>
      </c>
      <c r="M1640" t="b">
        <v>0</v>
      </c>
      <c r="N1640">
        <v>27</v>
      </c>
      <c r="O1640" t="b">
        <v>1</v>
      </c>
      <c r="P1640" t="s">
        <v>8276</v>
      </c>
      <c r="Q1640">
        <v>1.05</v>
      </c>
      <c r="R1640">
        <v>38.888888888888886</v>
      </c>
      <c r="S1640" t="s">
        <v>8315</v>
      </c>
      <c r="T1640" t="s">
        <v>8354</v>
      </c>
    </row>
    <row r="1641" spans="1:20" x14ac:dyDescent="0.2">
      <c r="A1641">
        <v>1639</v>
      </c>
      <c r="B1641" t="s">
        <v>1640</v>
      </c>
      <c r="C164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v>40971.652372685188</v>
      </c>
      <c r="K1641">
        <v>1328197165</v>
      </c>
      <c r="L1641" s="10">
        <v>40941.652372685188</v>
      </c>
      <c r="M1641" t="b">
        <v>0</v>
      </c>
      <c r="N1641">
        <v>19</v>
      </c>
      <c r="O1641" t="b">
        <v>1</v>
      </c>
      <c r="P1641" t="s">
        <v>8276</v>
      </c>
      <c r="Q1641">
        <v>1</v>
      </c>
      <c r="R1641">
        <v>94.736842105263165</v>
      </c>
      <c r="S1641" t="s">
        <v>8315</v>
      </c>
      <c r="T1641" t="s">
        <v>8354</v>
      </c>
    </row>
    <row r="1642" spans="1:20" x14ac:dyDescent="0.2">
      <c r="A1642">
        <v>1640</v>
      </c>
      <c r="B1642" t="s">
        <v>1641</v>
      </c>
      <c r="C164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v>40393.082638888889</v>
      </c>
      <c r="K1642">
        <v>1279603955</v>
      </c>
      <c r="L1642" s="10">
        <v>40379.23096064815</v>
      </c>
      <c r="M1642" t="b">
        <v>0</v>
      </c>
      <c r="N1642">
        <v>17</v>
      </c>
      <c r="O1642" t="b">
        <v>1</v>
      </c>
      <c r="P1642" t="s">
        <v>8276</v>
      </c>
      <c r="Q1642">
        <v>1.6986000000000001</v>
      </c>
      <c r="R1642">
        <v>39.967058823529413</v>
      </c>
      <c r="S1642" t="s">
        <v>8315</v>
      </c>
      <c r="T1642" t="s">
        <v>8354</v>
      </c>
    </row>
    <row r="1643" spans="1:20" x14ac:dyDescent="0.2">
      <c r="A1643">
        <v>1641</v>
      </c>
      <c r="B1643" t="s">
        <v>1642</v>
      </c>
      <c r="C164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v>41992.596574074079</v>
      </c>
      <c r="K1643">
        <v>1416406744</v>
      </c>
      <c r="L1643" s="10">
        <v>41962.596574074079</v>
      </c>
      <c r="M1643" t="b">
        <v>0</v>
      </c>
      <c r="N1643">
        <v>26</v>
      </c>
      <c r="O1643" t="b">
        <v>1</v>
      </c>
      <c r="P1643" t="s">
        <v>8292</v>
      </c>
      <c r="Q1643">
        <v>1.014</v>
      </c>
      <c r="R1643">
        <v>97.5</v>
      </c>
      <c r="S1643" t="s">
        <v>8315</v>
      </c>
      <c r="T1643" t="s">
        <v>8351</v>
      </c>
    </row>
    <row r="1644" spans="1:20" x14ac:dyDescent="0.2">
      <c r="A1644">
        <v>1642</v>
      </c>
      <c r="B1644" t="s">
        <v>1643</v>
      </c>
      <c r="C1644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v>40708.024618055555</v>
      </c>
      <c r="K1644">
        <v>1306283727</v>
      </c>
      <c r="L1644" s="10">
        <v>40688.024618055555</v>
      </c>
      <c r="M1644" t="b">
        <v>0</v>
      </c>
      <c r="N1644">
        <v>28</v>
      </c>
      <c r="O1644" t="b">
        <v>1</v>
      </c>
      <c r="P1644" t="s">
        <v>8292</v>
      </c>
      <c r="Q1644">
        <v>1</v>
      </c>
      <c r="R1644">
        <v>42.857142857142854</v>
      </c>
      <c r="S1644" t="s">
        <v>8315</v>
      </c>
      <c r="T1644" t="s">
        <v>8351</v>
      </c>
    </row>
    <row r="1645" spans="1:20" x14ac:dyDescent="0.2">
      <c r="A1645">
        <v>1643</v>
      </c>
      <c r="B1645" t="s">
        <v>1644</v>
      </c>
      <c r="C1645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v>41176.824212962965</v>
      </c>
      <c r="K1645">
        <v>1345924012</v>
      </c>
      <c r="L1645" s="10">
        <v>41146.824212962965</v>
      </c>
      <c r="M1645" t="b">
        <v>0</v>
      </c>
      <c r="N1645">
        <v>37</v>
      </c>
      <c r="O1645" t="b">
        <v>1</v>
      </c>
      <c r="P1645" t="s">
        <v>8292</v>
      </c>
      <c r="Q1645">
        <v>1.2470000000000001</v>
      </c>
      <c r="R1645">
        <v>168.51351351351352</v>
      </c>
      <c r="S1645" t="s">
        <v>8315</v>
      </c>
      <c r="T1645" t="s">
        <v>8351</v>
      </c>
    </row>
    <row r="1646" spans="1:20" x14ac:dyDescent="0.2">
      <c r="A1646">
        <v>1644</v>
      </c>
      <c r="B1646" t="s">
        <v>1645</v>
      </c>
      <c r="C1646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v>41235.101388888892</v>
      </c>
      <c r="K1646">
        <v>1348363560</v>
      </c>
      <c r="L1646" s="10">
        <v>41175.05972222222</v>
      </c>
      <c r="M1646" t="b">
        <v>0</v>
      </c>
      <c r="N1646">
        <v>128</v>
      </c>
      <c r="O1646" t="b">
        <v>1</v>
      </c>
      <c r="P1646" t="s">
        <v>8292</v>
      </c>
      <c r="Q1646">
        <v>1.095</v>
      </c>
      <c r="R1646">
        <v>85.546875</v>
      </c>
      <c r="S1646" t="s">
        <v>8315</v>
      </c>
      <c r="T1646" t="s">
        <v>8351</v>
      </c>
    </row>
    <row r="1647" spans="1:20" x14ac:dyDescent="0.2">
      <c r="A1647">
        <v>1645</v>
      </c>
      <c r="B1647" t="s">
        <v>1646</v>
      </c>
      <c r="C1647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v>41535.617361111108</v>
      </c>
      <c r="K1647">
        <v>1378306140</v>
      </c>
      <c r="L1647" s="10">
        <v>41521.617361111108</v>
      </c>
      <c r="M1647" t="b">
        <v>0</v>
      </c>
      <c r="N1647">
        <v>10</v>
      </c>
      <c r="O1647" t="b">
        <v>1</v>
      </c>
      <c r="P1647" t="s">
        <v>8292</v>
      </c>
      <c r="Q1647">
        <v>1.1080000000000001</v>
      </c>
      <c r="R1647">
        <v>554</v>
      </c>
      <c r="S1647" t="s">
        <v>8315</v>
      </c>
      <c r="T1647" t="s">
        <v>8351</v>
      </c>
    </row>
    <row r="1648" spans="1:20" x14ac:dyDescent="0.2">
      <c r="A1648">
        <v>1646</v>
      </c>
      <c r="B1648" t="s">
        <v>1647</v>
      </c>
      <c r="C1648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v>41865.757638888892</v>
      </c>
      <c r="K1648">
        <v>1405248503</v>
      </c>
      <c r="L1648" s="10">
        <v>41833.450266203705</v>
      </c>
      <c r="M1648" t="b">
        <v>0</v>
      </c>
      <c r="N1648">
        <v>83</v>
      </c>
      <c r="O1648" t="b">
        <v>1</v>
      </c>
      <c r="P1648" t="s">
        <v>8292</v>
      </c>
      <c r="Q1648">
        <v>1.1020000000000001</v>
      </c>
      <c r="R1648">
        <v>26.554216867469879</v>
      </c>
      <c r="S1648" t="s">
        <v>8315</v>
      </c>
      <c r="T1648" t="s">
        <v>8351</v>
      </c>
    </row>
    <row r="1649" spans="1:20" x14ac:dyDescent="0.2">
      <c r="A1649">
        <v>1647</v>
      </c>
      <c r="B1649" t="s">
        <v>1648</v>
      </c>
      <c r="C1649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v>41069.409456018519</v>
      </c>
      <c r="K1649">
        <v>1336643377</v>
      </c>
      <c r="L1649" s="10">
        <v>41039.409456018519</v>
      </c>
      <c r="M1649" t="b">
        <v>0</v>
      </c>
      <c r="N1649">
        <v>46</v>
      </c>
      <c r="O1649" t="b">
        <v>1</v>
      </c>
      <c r="P1649" t="s">
        <v>8292</v>
      </c>
      <c r="Q1649">
        <v>1.0471999999999999</v>
      </c>
      <c r="R1649">
        <v>113.82608695652173</v>
      </c>
      <c r="S1649" t="s">
        <v>8315</v>
      </c>
      <c r="T1649" t="s">
        <v>8351</v>
      </c>
    </row>
    <row r="1650" spans="1:20" x14ac:dyDescent="0.2">
      <c r="A1650">
        <v>1648</v>
      </c>
      <c r="B1650" t="s">
        <v>1649</v>
      </c>
      <c r="C1650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v>40622.662986111114</v>
      </c>
      <c r="K1650">
        <v>1298048082</v>
      </c>
      <c r="L1650" s="10">
        <v>40592.704652777778</v>
      </c>
      <c r="M1650" t="b">
        <v>0</v>
      </c>
      <c r="N1650">
        <v>90</v>
      </c>
      <c r="O1650" t="b">
        <v>1</v>
      </c>
      <c r="P1650" t="s">
        <v>8292</v>
      </c>
      <c r="Q1650">
        <v>1.2526086956521738</v>
      </c>
      <c r="R1650">
        <v>32.011111111111113</v>
      </c>
      <c r="S1650" t="s">
        <v>8315</v>
      </c>
      <c r="T1650" t="s">
        <v>8351</v>
      </c>
    </row>
    <row r="1651" spans="1:20" x14ac:dyDescent="0.2">
      <c r="A1651">
        <v>1649</v>
      </c>
      <c r="B1651" t="s">
        <v>1650</v>
      </c>
      <c r="C165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v>41782.684664351851</v>
      </c>
      <c r="K1651">
        <v>1396974355</v>
      </c>
      <c r="L1651" s="10">
        <v>41737.684664351851</v>
      </c>
      <c r="M1651" t="b">
        <v>0</v>
      </c>
      <c r="N1651">
        <v>81</v>
      </c>
      <c r="O1651" t="b">
        <v>1</v>
      </c>
      <c r="P1651" t="s">
        <v>8292</v>
      </c>
      <c r="Q1651">
        <v>1.0058763157894737</v>
      </c>
      <c r="R1651">
        <v>47.189259259259259</v>
      </c>
      <c r="S1651" t="s">
        <v>8315</v>
      </c>
      <c r="T1651" t="s">
        <v>8351</v>
      </c>
    </row>
    <row r="1652" spans="1:20" x14ac:dyDescent="0.2">
      <c r="A1652">
        <v>1650</v>
      </c>
      <c r="B1652" t="s">
        <v>1651</v>
      </c>
      <c r="C165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v>41556.435613425929</v>
      </c>
      <c r="K1652">
        <v>1378722437</v>
      </c>
      <c r="L1652" s="10">
        <v>41526.435613425929</v>
      </c>
      <c r="M1652" t="b">
        <v>0</v>
      </c>
      <c r="N1652">
        <v>32</v>
      </c>
      <c r="O1652" t="b">
        <v>1</v>
      </c>
      <c r="P1652" t="s">
        <v>8292</v>
      </c>
      <c r="Q1652">
        <v>1.4155</v>
      </c>
      <c r="R1652">
        <v>88.46875</v>
      </c>
      <c r="S1652" t="s">
        <v>8315</v>
      </c>
      <c r="T1652" t="s">
        <v>8351</v>
      </c>
    </row>
    <row r="1653" spans="1:20" x14ac:dyDescent="0.2">
      <c r="A1653">
        <v>1651</v>
      </c>
      <c r="B1653" t="s">
        <v>1652</v>
      </c>
      <c r="C165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v>40659.290972222225</v>
      </c>
      <c r="K1653">
        <v>1300916220</v>
      </c>
      <c r="L1653" s="10">
        <v>40625.900694444441</v>
      </c>
      <c r="M1653" t="b">
        <v>0</v>
      </c>
      <c r="N1653">
        <v>20</v>
      </c>
      <c r="O1653" t="b">
        <v>1</v>
      </c>
      <c r="P1653" t="s">
        <v>8292</v>
      </c>
      <c r="Q1653">
        <v>1.0075000000000001</v>
      </c>
      <c r="R1653">
        <v>100.75</v>
      </c>
      <c r="S1653" t="s">
        <v>8315</v>
      </c>
      <c r="T1653" t="s">
        <v>8351</v>
      </c>
    </row>
    <row r="1654" spans="1:20" x14ac:dyDescent="0.2">
      <c r="A1654">
        <v>1652</v>
      </c>
      <c r="B1654" t="s">
        <v>1653</v>
      </c>
      <c r="C1654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v>41602.534641203703</v>
      </c>
      <c r="K1654">
        <v>1382701793</v>
      </c>
      <c r="L1654" s="10">
        <v>41572.492974537039</v>
      </c>
      <c r="M1654" t="b">
        <v>0</v>
      </c>
      <c r="N1654">
        <v>70</v>
      </c>
      <c r="O1654" t="b">
        <v>1</v>
      </c>
      <c r="P1654" t="s">
        <v>8292</v>
      </c>
      <c r="Q1654">
        <v>1.0066666666666666</v>
      </c>
      <c r="R1654">
        <v>64.714285714285708</v>
      </c>
      <c r="S1654" t="s">
        <v>8315</v>
      </c>
      <c r="T1654" t="s">
        <v>8351</v>
      </c>
    </row>
    <row r="1655" spans="1:20" x14ac:dyDescent="0.2">
      <c r="A1655">
        <v>1653</v>
      </c>
      <c r="B1655" t="s">
        <v>1654</v>
      </c>
      <c r="C1655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v>40657.834444444445</v>
      </c>
      <c r="K1655">
        <v>1300996896</v>
      </c>
      <c r="L1655" s="10"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>
        <v>1.7423040000000001</v>
      </c>
      <c r="R1655">
        <v>51.854285714285716</v>
      </c>
      <c r="S1655" t="s">
        <v>8315</v>
      </c>
      <c r="T1655" t="s">
        <v>8351</v>
      </c>
    </row>
    <row r="1656" spans="1:20" x14ac:dyDescent="0.2">
      <c r="A1656">
        <v>1654</v>
      </c>
      <c r="B1656" t="s">
        <v>1655</v>
      </c>
      <c r="C1656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v>41017.890740740739</v>
      </c>
      <c r="K1656">
        <v>1332192160</v>
      </c>
      <c r="L1656" s="10">
        <v>40987.890740740739</v>
      </c>
      <c r="M1656" t="b">
        <v>0</v>
      </c>
      <c r="N1656">
        <v>34</v>
      </c>
      <c r="O1656" t="b">
        <v>1</v>
      </c>
      <c r="P1656" t="s">
        <v>8292</v>
      </c>
      <c r="Q1656">
        <v>1.199090909090909</v>
      </c>
      <c r="R1656">
        <v>38.794117647058826</v>
      </c>
      <c r="S1656" t="s">
        <v>8315</v>
      </c>
      <c r="T1656" t="s">
        <v>8351</v>
      </c>
    </row>
    <row r="1657" spans="1:20" x14ac:dyDescent="0.2">
      <c r="A1657">
        <v>1655</v>
      </c>
      <c r="B1657" t="s">
        <v>1656</v>
      </c>
      <c r="C1657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v>41004.750231481477</v>
      </c>
      <c r="K1657">
        <v>1331060420</v>
      </c>
      <c r="L1657" s="10">
        <v>40974.791898148149</v>
      </c>
      <c r="M1657" t="b">
        <v>0</v>
      </c>
      <c r="N1657">
        <v>48</v>
      </c>
      <c r="O1657" t="b">
        <v>1</v>
      </c>
      <c r="P1657" t="s">
        <v>8292</v>
      </c>
      <c r="Q1657">
        <v>1.4286666666666668</v>
      </c>
      <c r="R1657">
        <v>44.645833333333336</v>
      </c>
      <c r="S1657" t="s">
        <v>8315</v>
      </c>
      <c r="T1657" t="s">
        <v>8351</v>
      </c>
    </row>
    <row r="1658" spans="1:20" x14ac:dyDescent="0.2">
      <c r="A1658">
        <v>1656</v>
      </c>
      <c r="B1658" t="s">
        <v>1657</v>
      </c>
      <c r="C1658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v>41256.928842592592</v>
      </c>
      <c r="K1658">
        <v>1352845052</v>
      </c>
      <c r="L1658" s="10">
        <v>41226.928842592592</v>
      </c>
      <c r="M1658" t="b">
        <v>0</v>
      </c>
      <c r="N1658">
        <v>48</v>
      </c>
      <c r="O1658" t="b">
        <v>1</v>
      </c>
      <c r="P1658" t="s">
        <v>8292</v>
      </c>
      <c r="Q1658">
        <v>1.0033493333333334</v>
      </c>
      <c r="R1658">
        <v>156.77333333333334</v>
      </c>
      <c r="S1658" t="s">
        <v>8315</v>
      </c>
      <c r="T1658" t="s">
        <v>8351</v>
      </c>
    </row>
    <row r="1659" spans="1:20" x14ac:dyDescent="0.2">
      <c r="A1659">
        <v>1657</v>
      </c>
      <c r="B1659" t="s">
        <v>1658</v>
      </c>
      <c r="C1659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v>41053.782037037039</v>
      </c>
      <c r="K1659">
        <v>1335293168</v>
      </c>
      <c r="L1659" s="10"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>
        <v>1.0493380000000001</v>
      </c>
      <c r="R1659">
        <v>118.70339366515837</v>
      </c>
      <c r="S1659" t="s">
        <v>8315</v>
      </c>
      <c r="T1659" t="s">
        <v>8351</v>
      </c>
    </row>
    <row r="1660" spans="1:20" x14ac:dyDescent="0.2">
      <c r="A1660">
        <v>1658</v>
      </c>
      <c r="B1660" t="s">
        <v>1659</v>
      </c>
      <c r="C1660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v>41261.597222222219</v>
      </c>
      <c r="K1660">
        <v>1352524767</v>
      </c>
      <c r="L1660" s="10">
        <v>41223.22184027778</v>
      </c>
      <c r="M1660" t="b">
        <v>0</v>
      </c>
      <c r="N1660">
        <v>107</v>
      </c>
      <c r="O1660" t="b">
        <v>1</v>
      </c>
      <c r="P1660" t="s">
        <v>8292</v>
      </c>
      <c r="Q1660">
        <v>1.3223333333333334</v>
      </c>
      <c r="R1660">
        <v>74.149532710280369</v>
      </c>
      <c r="S1660" t="s">
        <v>8315</v>
      </c>
      <c r="T1660" t="s">
        <v>8351</v>
      </c>
    </row>
    <row r="1661" spans="1:20" x14ac:dyDescent="0.2">
      <c r="A1661">
        <v>1659</v>
      </c>
      <c r="B1661" t="s">
        <v>1660</v>
      </c>
      <c r="C166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v>41625.5</v>
      </c>
      <c r="K1661">
        <v>1384811721</v>
      </c>
      <c r="L1661" s="10">
        <v>41596.913437499999</v>
      </c>
      <c r="M1661" t="b">
        <v>0</v>
      </c>
      <c r="N1661">
        <v>45</v>
      </c>
      <c r="O1661" t="b">
        <v>1</v>
      </c>
      <c r="P1661" t="s">
        <v>8292</v>
      </c>
      <c r="Q1661">
        <v>1.1279999999999999</v>
      </c>
      <c r="R1661">
        <v>12.533333333333333</v>
      </c>
      <c r="S1661" t="s">
        <v>8315</v>
      </c>
      <c r="T1661" t="s">
        <v>8351</v>
      </c>
    </row>
    <row r="1662" spans="1:20" x14ac:dyDescent="0.2">
      <c r="A1662">
        <v>1660</v>
      </c>
      <c r="B1662" t="s">
        <v>1661</v>
      </c>
      <c r="C166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v>42490.915972222225</v>
      </c>
      <c r="K1662">
        <v>1459355950</v>
      </c>
      <c r="L1662" s="10">
        <v>42459.693865740745</v>
      </c>
      <c r="M1662" t="b">
        <v>0</v>
      </c>
      <c r="N1662">
        <v>36</v>
      </c>
      <c r="O1662" t="b">
        <v>1</v>
      </c>
      <c r="P1662" t="s">
        <v>8292</v>
      </c>
      <c r="Q1662">
        <v>12.5375</v>
      </c>
      <c r="R1662">
        <v>27.861111111111111</v>
      </c>
      <c r="S1662" t="s">
        <v>8315</v>
      </c>
      <c r="T1662" t="s">
        <v>8351</v>
      </c>
    </row>
    <row r="1663" spans="1:20" x14ac:dyDescent="0.2">
      <c r="A1663">
        <v>1661</v>
      </c>
      <c r="B1663" t="s">
        <v>1662</v>
      </c>
      <c r="C166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v>42386.875</v>
      </c>
      <c r="K1663">
        <v>1449359831</v>
      </c>
      <c r="L1663" s="10"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>
        <v>1.0250632911392406</v>
      </c>
      <c r="R1663">
        <v>80.178217821782184</v>
      </c>
      <c r="S1663" t="s">
        <v>8315</v>
      </c>
      <c r="T1663" t="s">
        <v>8351</v>
      </c>
    </row>
    <row r="1664" spans="1:20" x14ac:dyDescent="0.2">
      <c r="A1664">
        <v>1662</v>
      </c>
      <c r="B1664" t="s">
        <v>1663</v>
      </c>
      <c r="C1664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v>40908.239999999998</v>
      </c>
      <c r="K1664">
        <v>1320122736</v>
      </c>
      <c r="L1664" s="10">
        <v>40848.198333333334</v>
      </c>
      <c r="M1664" t="b">
        <v>0</v>
      </c>
      <c r="N1664">
        <v>62</v>
      </c>
      <c r="O1664" t="b">
        <v>1</v>
      </c>
      <c r="P1664" t="s">
        <v>8292</v>
      </c>
      <c r="Q1664">
        <v>1.026375</v>
      </c>
      <c r="R1664">
        <v>132.43548387096774</v>
      </c>
      <c r="S1664" t="s">
        <v>8315</v>
      </c>
      <c r="T1664" t="s">
        <v>8351</v>
      </c>
    </row>
    <row r="1665" spans="1:20" x14ac:dyDescent="0.2">
      <c r="A1665">
        <v>1663</v>
      </c>
      <c r="B1665" t="s">
        <v>1664</v>
      </c>
      <c r="C1665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v>42036.02207175926</v>
      </c>
      <c r="K1665">
        <v>1420158707</v>
      </c>
      <c r="L1665" s="10">
        <v>42006.02207175926</v>
      </c>
      <c r="M1665" t="b">
        <v>0</v>
      </c>
      <c r="N1665">
        <v>32</v>
      </c>
      <c r="O1665" t="b">
        <v>1</v>
      </c>
      <c r="P1665" t="s">
        <v>8292</v>
      </c>
      <c r="Q1665">
        <v>1.08</v>
      </c>
      <c r="R1665">
        <v>33.75</v>
      </c>
      <c r="S1665" t="s">
        <v>8315</v>
      </c>
      <c r="T1665" t="s">
        <v>8351</v>
      </c>
    </row>
    <row r="1666" spans="1:20" x14ac:dyDescent="0.2">
      <c r="A1666">
        <v>1664</v>
      </c>
      <c r="B1666" t="s">
        <v>1665</v>
      </c>
      <c r="C1666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v>40984.165972222225</v>
      </c>
      <c r="K1666">
        <v>1328033818</v>
      </c>
      <c r="L1666" s="10">
        <v>40939.761782407404</v>
      </c>
      <c r="M1666" t="b">
        <v>0</v>
      </c>
      <c r="N1666">
        <v>89</v>
      </c>
      <c r="O1666" t="b">
        <v>1</v>
      </c>
      <c r="P1666" t="s">
        <v>8292</v>
      </c>
      <c r="Q1666">
        <v>1.2240879999999998</v>
      </c>
      <c r="R1666">
        <v>34.384494382022467</v>
      </c>
      <c r="S1666" t="s">
        <v>8315</v>
      </c>
      <c r="T1666" t="s">
        <v>8351</v>
      </c>
    </row>
    <row r="1667" spans="1:20" x14ac:dyDescent="0.2">
      <c r="A1667">
        <v>1665</v>
      </c>
      <c r="B1667" t="s">
        <v>1666</v>
      </c>
      <c r="C1667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v>40596.125</v>
      </c>
      <c r="K1667">
        <v>1295624113</v>
      </c>
      <c r="L1667" s="10">
        <v>40564.649456018517</v>
      </c>
      <c r="M1667" t="b">
        <v>0</v>
      </c>
      <c r="N1667">
        <v>93</v>
      </c>
      <c r="O1667" t="b">
        <v>1</v>
      </c>
      <c r="P1667" t="s">
        <v>8292</v>
      </c>
      <c r="Q1667">
        <v>1.1945714285714286</v>
      </c>
      <c r="R1667">
        <v>44.956989247311824</v>
      </c>
      <c r="S1667" t="s">
        <v>8315</v>
      </c>
      <c r="T1667" t="s">
        <v>8351</v>
      </c>
    </row>
    <row r="1668" spans="1:20" x14ac:dyDescent="0.2">
      <c r="A1668">
        <v>1666</v>
      </c>
      <c r="B1668" t="s">
        <v>1667</v>
      </c>
      <c r="C1668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v>41361.211493055554</v>
      </c>
      <c r="K1668">
        <v>1361858673</v>
      </c>
      <c r="L1668" s="10">
        <v>41331.253159722226</v>
      </c>
      <c r="M1668" t="b">
        <v>0</v>
      </c>
      <c r="N1668">
        <v>98</v>
      </c>
      <c r="O1668" t="b">
        <v>1</v>
      </c>
      <c r="P1668" t="s">
        <v>8292</v>
      </c>
      <c r="Q1668">
        <v>1.6088</v>
      </c>
      <c r="R1668">
        <v>41.04081632653061</v>
      </c>
      <c r="S1668" t="s">
        <v>8315</v>
      </c>
      <c r="T1668" t="s">
        <v>8351</v>
      </c>
    </row>
    <row r="1669" spans="1:20" x14ac:dyDescent="0.2">
      <c r="A1669">
        <v>1667</v>
      </c>
      <c r="B1669" t="s">
        <v>1668</v>
      </c>
      <c r="C1669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v>41709.290972222225</v>
      </c>
      <c r="K1669">
        <v>1392169298</v>
      </c>
      <c r="L1669" s="10">
        <v>41682.0705787037</v>
      </c>
      <c r="M1669" t="b">
        <v>0</v>
      </c>
      <c r="N1669">
        <v>82</v>
      </c>
      <c r="O1669" t="b">
        <v>1</v>
      </c>
      <c r="P1669" t="s">
        <v>8292</v>
      </c>
      <c r="Q1669">
        <v>1.2685294117647059</v>
      </c>
      <c r="R1669">
        <v>52.597560975609753</v>
      </c>
      <c r="S1669" t="s">
        <v>8315</v>
      </c>
      <c r="T1669" t="s">
        <v>8351</v>
      </c>
    </row>
    <row r="1670" spans="1:20" x14ac:dyDescent="0.2">
      <c r="A1670">
        <v>1668</v>
      </c>
      <c r="B1670" t="s">
        <v>1669</v>
      </c>
      <c r="C1670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v>40875.191423611112</v>
      </c>
      <c r="K1670">
        <v>1319859339</v>
      </c>
      <c r="L1670" s="10">
        <v>40845.14975694444</v>
      </c>
      <c r="M1670" t="b">
        <v>0</v>
      </c>
      <c r="N1670">
        <v>116</v>
      </c>
      <c r="O1670" t="b">
        <v>1</v>
      </c>
      <c r="P1670" t="s">
        <v>8292</v>
      </c>
      <c r="Q1670">
        <v>1.026375</v>
      </c>
      <c r="R1670">
        <v>70.784482758620683</v>
      </c>
      <c r="S1670" t="s">
        <v>8315</v>
      </c>
      <c r="T1670" t="s">
        <v>8351</v>
      </c>
    </row>
    <row r="1671" spans="1:20" x14ac:dyDescent="0.2">
      <c r="A1671">
        <v>1669</v>
      </c>
      <c r="B1671" t="s">
        <v>1670</v>
      </c>
      <c r="C167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v>42521.885138888887</v>
      </c>
      <c r="K1671">
        <v>1459545276</v>
      </c>
      <c r="L1671" s="10">
        <v>42461.885138888887</v>
      </c>
      <c r="M1671" t="b">
        <v>0</v>
      </c>
      <c r="N1671">
        <v>52</v>
      </c>
      <c r="O1671" t="b">
        <v>1</v>
      </c>
      <c r="P1671" t="s">
        <v>8292</v>
      </c>
      <c r="Q1671">
        <v>1.3975</v>
      </c>
      <c r="R1671">
        <v>53.75</v>
      </c>
      <c r="S1671" t="s">
        <v>8315</v>
      </c>
      <c r="T1671" t="s">
        <v>8351</v>
      </c>
    </row>
    <row r="1672" spans="1:20" x14ac:dyDescent="0.2">
      <c r="A1672">
        <v>1670</v>
      </c>
      <c r="B1672" t="s">
        <v>1671</v>
      </c>
      <c r="C167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v>40364.166666666664</v>
      </c>
      <c r="K1672">
        <v>1273961999</v>
      </c>
      <c r="L1672" s="10">
        <v>40313.930543981485</v>
      </c>
      <c r="M1672" t="b">
        <v>0</v>
      </c>
      <c r="N1672">
        <v>23</v>
      </c>
      <c r="O1672" t="b">
        <v>1</v>
      </c>
      <c r="P1672" t="s">
        <v>8292</v>
      </c>
      <c r="Q1672">
        <v>1.026</v>
      </c>
      <c r="R1672">
        <v>44.608695652173914</v>
      </c>
      <c r="S1672" t="s">
        <v>8315</v>
      </c>
      <c r="T1672" t="s">
        <v>8351</v>
      </c>
    </row>
    <row r="1673" spans="1:20" x14ac:dyDescent="0.2">
      <c r="A1673">
        <v>1671</v>
      </c>
      <c r="B1673" t="s">
        <v>1672</v>
      </c>
      <c r="C167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v>42583.54414351852</v>
      </c>
      <c r="K1673">
        <v>1467464614</v>
      </c>
      <c r="L1673" s="10">
        <v>42553.54414351852</v>
      </c>
      <c r="M1673" t="b">
        <v>0</v>
      </c>
      <c r="N1673">
        <v>77</v>
      </c>
      <c r="O1673" t="b">
        <v>1</v>
      </c>
      <c r="P1673" t="s">
        <v>8292</v>
      </c>
      <c r="Q1673">
        <v>1.0067349999999999</v>
      </c>
      <c r="R1673">
        <v>26.148961038961041</v>
      </c>
      <c r="S1673" t="s">
        <v>8315</v>
      </c>
      <c r="T1673" t="s">
        <v>8351</v>
      </c>
    </row>
    <row r="1674" spans="1:20" x14ac:dyDescent="0.2">
      <c r="A1674">
        <v>1672</v>
      </c>
      <c r="B1674" t="s">
        <v>1673</v>
      </c>
      <c r="C1674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v>41064.656597222223</v>
      </c>
      <c r="K1674">
        <v>1336232730</v>
      </c>
      <c r="L1674" s="10">
        <v>41034.656597222223</v>
      </c>
      <c r="M1674" t="b">
        <v>0</v>
      </c>
      <c r="N1674">
        <v>49</v>
      </c>
      <c r="O1674" t="b">
        <v>1</v>
      </c>
      <c r="P1674" t="s">
        <v>8292</v>
      </c>
      <c r="Q1674">
        <v>1.1294117647058823</v>
      </c>
      <c r="R1674">
        <v>39.183673469387756</v>
      </c>
      <c r="S1674" t="s">
        <v>8315</v>
      </c>
      <c r="T1674" t="s">
        <v>8351</v>
      </c>
    </row>
    <row r="1675" spans="1:20" x14ac:dyDescent="0.2">
      <c r="A1675">
        <v>1673</v>
      </c>
      <c r="B1675" t="s">
        <v>1674</v>
      </c>
      <c r="C1675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v>42069.878379629634</v>
      </c>
      <c r="K1675">
        <v>1423083892</v>
      </c>
      <c r="L1675" s="10">
        <v>42039.878379629634</v>
      </c>
      <c r="M1675" t="b">
        <v>0</v>
      </c>
      <c r="N1675">
        <v>59</v>
      </c>
      <c r="O1675" t="b">
        <v>1</v>
      </c>
      <c r="P1675" t="s">
        <v>8292</v>
      </c>
      <c r="Q1675">
        <v>1.2809523809523808</v>
      </c>
      <c r="R1675">
        <v>45.593220338983052</v>
      </c>
      <c r="S1675" t="s">
        <v>8315</v>
      </c>
      <c r="T1675" t="s">
        <v>8351</v>
      </c>
    </row>
    <row r="1676" spans="1:20" x14ac:dyDescent="0.2">
      <c r="A1676">
        <v>1674</v>
      </c>
      <c r="B1676" t="s">
        <v>1675</v>
      </c>
      <c r="C1676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v>42600.290972222225</v>
      </c>
      <c r="K1676">
        <v>1468852306</v>
      </c>
      <c r="L1676" s="10"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>
        <v>2.0169999999999999</v>
      </c>
      <c r="R1676">
        <v>89.247787610619469</v>
      </c>
      <c r="S1676" t="s">
        <v>8315</v>
      </c>
      <c r="T1676" t="s">
        <v>8351</v>
      </c>
    </row>
    <row r="1677" spans="1:20" x14ac:dyDescent="0.2">
      <c r="A1677">
        <v>1675</v>
      </c>
      <c r="B1677" t="s">
        <v>1676</v>
      </c>
      <c r="C1677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v>40832.918749999997</v>
      </c>
      <c r="K1677">
        <v>1316194540</v>
      </c>
      <c r="L1677" s="10">
        <v>40802.733101851853</v>
      </c>
      <c r="M1677" t="b">
        <v>0</v>
      </c>
      <c r="N1677">
        <v>34</v>
      </c>
      <c r="O1677" t="b">
        <v>1</v>
      </c>
      <c r="P1677" t="s">
        <v>8292</v>
      </c>
      <c r="Q1677">
        <v>1.37416</v>
      </c>
      <c r="R1677">
        <v>40.416470588235299</v>
      </c>
      <c r="S1677" t="s">
        <v>8315</v>
      </c>
      <c r="T1677" t="s">
        <v>8351</v>
      </c>
    </row>
    <row r="1678" spans="1:20" x14ac:dyDescent="0.2">
      <c r="A1678">
        <v>1676</v>
      </c>
      <c r="B1678" t="s">
        <v>1677</v>
      </c>
      <c r="C1678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v>41020.165972222225</v>
      </c>
      <c r="K1678">
        <v>1330968347</v>
      </c>
      <c r="L1678" s="10">
        <v>40973.72623842593</v>
      </c>
      <c r="M1678" t="b">
        <v>0</v>
      </c>
      <c r="N1678">
        <v>42</v>
      </c>
      <c r="O1678" t="b">
        <v>1</v>
      </c>
      <c r="P1678" t="s">
        <v>8292</v>
      </c>
      <c r="Q1678">
        <v>1.1533333333333333</v>
      </c>
      <c r="R1678">
        <v>82.38095238095238</v>
      </c>
      <c r="S1678" t="s">
        <v>8315</v>
      </c>
      <c r="T1678" t="s">
        <v>8351</v>
      </c>
    </row>
    <row r="1679" spans="1:20" x14ac:dyDescent="0.2">
      <c r="A1679">
        <v>1677</v>
      </c>
      <c r="B1679" t="s">
        <v>1678</v>
      </c>
      <c r="C1679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v>42476.249305555553</v>
      </c>
      <c r="K1679">
        <v>1455615976</v>
      </c>
      <c r="L1679" s="10">
        <v>42416.407129629632</v>
      </c>
      <c r="M1679" t="b">
        <v>0</v>
      </c>
      <c r="N1679">
        <v>42</v>
      </c>
      <c r="O1679" t="b">
        <v>1</v>
      </c>
      <c r="P1679" t="s">
        <v>8292</v>
      </c>
      <c r="Q1679">
        <v>1.1166666666666667</v>
      </c>
      <c r="R1679">
        <v>159.52380952380952</v>
      </c>
      <c r="S1679" t="s">
        <v>8315</v>
      </c>
      <c r="T1679" t="s">
        <v>8351</v>
      </c>
    </row>
    <row r="1680" spans="1:20" x14ac:dyDescent="0.2">
      <c r="A1680">
        <v>1678</v>
      </c>
      <c r="B1680" t="s">
        <v>1679</v>
      </c>
      <c r="C1680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v>41676.854988425926</v>
      </c>
      <c r="K1680">
        <v>1390509071</v>
      </c>
      <c r="L1680" s="10">
        <v>41662.854988425926</v>
      </c>
      <c r="M1680" t="b">
        <v>0</v>
      </c>
      <c r="N1680">
        <v>49</v>
      </c>
      <c r="O1680" t="b">
        <v>1</v>
      </c>
      <c r="P1680" t="s">
        <v>8292</v>
      </c>
      <c r="Q1680">
        <v>1.1839999999999999</v>
      </c>
      <c r="R1680">
        <v>36.244897959183675</v>
      </c>
      <c r="S1680" t="s">
        <v>8315</v>
      </c>
      <c r="T1680" t="s">
        <v>8351</v>
      </c>
    </row>
    <row r="1681" spans="1:20" x14ac:dyDescent="0.2">
      <c r="A1681">
        <v>1679</v>
      </c>
      <c r="B1681" t="s">
        <v>1680</v>
      </c>
      <c r="C168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v>40746.068807870368</v>
      </c>
      <c r="K1681">
        <v>1309311545</v>
      </c>
      <c r="L1681" s="10">
        <v>40723.068807870368</v>
      </c>
      <c r="M1681" t="b">
        <v>0</v>
      </c>
      <c r="N1681">
        <v>56</v>
      </c>
      <c r="O1681" t="b">
        <v>1</v>
      </c>
      <c r="P1681" t="s">
        <v>8292</v>
      </c>
      <c r="Q1681">
        <v>1.75</v>
      </c>
      <c r="R1681">
        <v>62.5</v>
      </c>
      <c r="S1681" t="s">
        <v>8315</v>
      </c>
      <c r="T1681" t="s">
        <v>8351</v>
      </c>
    </row>
    <row r="1682" spans="1:20" x14ac:dyDescent="0.2">
      <c r="A1682">
        <v>1680</v>
      </c>
      <c r="B1682" t="s">
        <v>1681</v>
      </c>
      <c r="C168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v>41832.757719907408</v>
      </c>
      <c r="K1682">
        <v>1402596667</v>
      </c>
      <c r="L1682" s="10">
        <v>41802.757719907408</v>
      </c>
      <c r="M1682" t="b">
        <v>0</v>
      </c>
      <c r="N1682">
        <v>25</v>
      </c>
      <c r="O1682" t="b">
        <v>1</v>
      </c>
      <c r="P1682" t="s">
        <v>8292</v>
      </c>
      <c r="Q1682">
        <v>1.175</v>
      </c>
      <c r="R1682">
        <v>47</v>
      </c>
      <c r="S1682" t="s">
        <v>8315</v>
      </c>
      <c r="T1682" t="s">
        <v>8351</v>
      </c>
    </row>
    <row r="1683" spans="1:20" x14ac:dyDescent="0.2">
      <c r="A1683">
        <v>1681</v>
      </c>
      <c r="B1683" t="s">
        <v>1682</v>
      </c>
      <c r="C168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v>42823.083333333328</v>
      </c>
      <c r="K1683">
        <v>1486522484</v>
      </c>
      <c r="L1683" s="10"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>
        <v>1.0142212307692309</v>
      </c>
      <c r="R1683">
        <v>74.575090497737563</v>
      </c>
      <c r="S1683" t="s">
        <v>8315</v>
      </c>
      <c r="T1683" t="s">
        <v>8335</v>
      </c>
    </row>
    <row r="1684" spans="1:20" x14ac:dyDescent="0.2">
      <c r="A1684">
        <v>1682</v>
      </c>
      <c r="B1684" t="s">
        <v>1683</v>
      </c>
      <c r="C1684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v>42839.171990740739</v>
      </c>
      <c r="K1684">
        <v>1486962460</v>
      </c>
      <c r="L1684" s="10">
        <v>42779.21365740741</v>
      </c>
      <c r="M1684" t="b">
        <v>0</v>
      </c>
      <c r="N1684">
        <v>0</v>
      </c>
      <c r="O1684" t="b">
        <v>0</v>
      </c>
      <c r="P1684" t="s">
        <v>8293</v>
      </c>
      <c r="Q1684">
        <v>0</v>
      </c>
      <c r="R1684" t="e">
        <v>#DIV/0!</v>
      </c>
      <c r="S1684" t="s">
        <v>8315</v>
      </c>
      <c r="T1684" t="s">
        <v>8335</v>
      </c>
    </row>
    <row r="1685" spans="1:20" x14ac:dyDescent="0.2">
      <c r="A1685">
        <v>1683</v>
      </c>
      <c r="B1685" t="s">
        <v>1684</v>
      </c>
      <c r="C1685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v>42832.781689814816</v>
      </c>
      <c r="K1685">
        <v>1489517138</v>
      </c>
      <c r="L1685" s="10">
        <v>42808.781689814816</v>
      </c>
      <c r="M1685" t="b">
        <v>0</v>
      </c>
      <c r="N1685">
        <v>10</v>
      </c>
      <c r="O1685" t="b">
        <v>0</v>
      </c>
      <c r="P1685" t="s">
        <v>8293</v>
      </c>
      <c r="Q1685">
        <v>0.21714285714285714</v>
      </c>
      <c r="R1685">
        <v>76</v>
      </c>
      <c r="S1685" t="s">
        <v>8315</v>
      </c>
      <c r="T1685" t="s">
        <v>8335</v>
      </c>
    </row>
    <row r="1686" spans="1:20" x14ac:dyDescent="0.2">
      <c r="A1686">
        <v>1684</v>
      </c>
      <c r="B1686" t="s">
        <v>1685</v>
      </c>
      <c r="C1686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v>42811.773622685185</v>
      </c>
      <c r="K1686">
        <v>1487360041</v>
      </c>
      <c r="L1686" s="10"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>
        <v>1.0912500000000001</v>
      </c>
      <c r="R1686">
        <v>86.43564356435644</v>
      </c>
      <c r="S1686" t="s">
        <v>8315</v>
      </c>
      <c r="T1686" t="s">
        <v>8335</v>
      </c>
    </row>
    <row r="1687" spans="1:20" x14ac:dyDescent="0.2">
      <c r="A1687">
        <v>1685</v>
      </c>
      <c r="B1687" t="s">
        <v>1686</v>
      </c>
      <c r="C1687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v>42818.208599537036</v>
      </c>
      <c r="K1687">
        <v>1487743223</v>
      </c>
      <c r="L1687" s="10">
        <v>42788.2502662037</v>
      </c>
      <c r="M1687" t="b">
        <v>0</v>
      </c>
      <c r="N1687">
        <v>15</v>
      </c>
      <c r="O1687" t="b">
        <v>0</v>
      </c>
      <c r="P1687" t="s">
        <v>8293</v>
      </c>
      <c r="Q1687">
        <v>1.0285714285714285</v>
      </c>
      <c r="R1687">
        <v>24</v>
      </c>
      <c r="S1687" t="s">
        <v>8315</v>
      </c>
      <c r="T1687" t="s">
        <v>8335</v>
      </c>
    </row>
    <row r="1688" spans="1:20" x14ac:dyDescent="0.2">
      <c r="A1688">
        <v>1686</v>
      </c>
      <c r="B1688" t="s">
        <v>1687</v>
      </c>
      <c r="C1688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v>42852.802303240736</v>
      </c>
      <c r="K1688">
        <v>1488140119</v>
      </c>
      <c r="L1688" s="10">
        <v>42792.843969907408</v>
      </c>
      <c r="M1688" t="b">
        <v>0</v>
      </c>
      <c r="N1688">
        <v>1</v>
      </c>
      <c r="O1688" t="b">
        <v>0</v>
      </c>
      <c r="P1688" t="s">
        <v>8293</v>
      </c>
      <c r="Q1688">
        <v>3.5999999999999999E-3</v>
      </c>
      <c r="R1688">
        <v>18</v>
      </c>
      <c r="S1688" t="s">
        <v>8315</v>
      </c>
      <c r="T1688" t="s">
        <v>8335</v>
      </c>
    </row>
    <row r="1689" spans="1:20" x14ac:dyDescent="0.2">
      <c r="A1689">
        <v>1687</v>
      </c>
      <c r="B1689" t="s">
        <v>1688</v>
      </c>
      <c r="C1689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v>42835.84375</v>
      </c>
      <c r="K1689">
        <v>1488935245</v>
      </c>
      <c r="L1689" s="10">
        <v>42802.046817129631</v>
      </c>
      <c r="M1689" t="b">
        <v>0</v>
      </c>
      <c r="N1689">
        <v>39</v>
      </c>
      <c r="O1689" t="b">
        <v>0</v>
      </c>
      <c r="P1689" t="s">
        <v>8293</v>
      </c>
      <c r="Q1689">
        <v>0.3125</v>
      </c>
      <c r="R1689">
        <v>80.128205128205124</v>
      </c>
      <c r="S1689" t="s">
        <v>8315</v>
      </c>
      <c r="T1689" t="s">
        <v>8335</v>
      </c>
    </row>
    <row r="1690" spans="1:20" x14ac:dyDescent="0.2">
      <c r="A1690">
        <v>1688</v>
      </c>
      <c r="B1690" t="s">
        <v>1689</v>
      </c>
      <c r="C1690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v>42834.492986111116</v>
      </c>
      <c r="K1690">
        <v>1489150194</v>
      </c>
      <c r="L1690" s="10">
        <v>42804.534652777773</v>
      </c>
      <c r="M1690" t="b">
        <v>0</v>
      </c>
      <c r="N1690">
        <v>7</v>
      </c>
      <c r="O1690" t="b">
        <v>0</v>
      </c>
      <c r="P1690" t="s">
        <v>8293</v>
      </c>
      <c r="Q1690">
        <v>0.443</v>
      </c>
      <c r="R1690">
        <v>253.14285714285714</v>
      </c>
      <c r="S1690" t="s">
        <v>8315</v>
      </c>
      <c r="T1690" t="s">
        <v>8335</v>
      </c>
    </row>
    <row r="1691" spans="1:20" x14ac:dyDescent="0.2">
      <c r="A1691">
        <v>1689</v>
      </c>
      <c r="B1691" t="s">
        <v>1690</v>
      </c>
      <c r="C169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v>42810.900810185187</v>
      </c>
      <c r="K1691">
        <v>1487111830</v>
      </c>
      <c r="L1691" s="10">
        <v>42780.942476851851</v>
      </c>
      <c r="M1691" t="b">
        <v>0</v>
      </c>
      <c r="N1691">
        <v>14</v>
      </c>
      <c r="O1691" t="b">
        <v>0</v>
      </c>
      <c r="P1691" t="s">
        <v>8293</v>
      </c>
      <c r="Q1691">
        <v>1</v>
      </c>
      <c r="R1691">
        <v>171.42857142857142</v>
      </c>
      <c r="S1691" t="s">
        <v>8315</v>
      </c>
      <c r="T1691" t="s">
        <v>8335</v>
      </c>
    </row>
    <row r="1692" spans="1:20" x14ac:dyDescent="0.2">
      <c r="A1692">
        <v>1690</v>
      </c>
      <c r="B1692" t="s">
        <v>1691</v>
      </c>
      <c r="C169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v>42831.389374999999</v>
      </c>
      <c r="K1692">
        <v>1488882042</v>
      </c>
      <c r="L1692" s="10">
        <v>42801.43104166667</v>
      </c>
      <c r="M1692" t="b">
        <v>0</v>
      </c>
      <c r="N1692">
        <v>11</v>
      </c>
      <c r="O1692" t="b">
        <v>0</v>
      </c>
      <c r="P1692" t="s">
        <v>8293</v>
      </c>
      <c r="Q1692">
        <v>0.254</v>
      </c>
      <c r="R1692">
        <v>57.727272727272727</v>
      </c>
      <c r="S1692" t="s">
        <v>8315</v>
      </c>
      <c r="T1692" t="s">
        <v>8335</v>
      </c>
    </row>
    <row r="1693" spans="1:20" x14ac:dyDescent="0.2">
      <c r="A1693">
        <v>1691</v>
      </c>
      <c r="B1693" t="s">
        <v>1692</v>
      </c>
      <c r="C169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v>42828.041666666672</v>
      </c>
      <c r="K1693">
        <v>1488387008</v>
      </c>
      <c r="L1693" s="10">
        <v>42795.701481481476</v>
      </c>
      <c r="M1693" t="b">
        <v>0</v>
      </c>
      <c r="N1693">
        <v>38</v>
      </c>
      <c r="O1693" t="b">
        <v>0</v>
      </c>
      <c r="P1693" t="s">
        <v>8293</v>
      </c>
      <c r="Q1693">
        <v>0.33473333333333333</v>
      </c>
      <c r="R1693">
        <v>264.26315789473682</v>
      </c>
      <c r="S1693" t="s">
        <v>8315</v>
      </c>
      <c r="T1693" t="s">
        <v>8335</v>
      </c>
    </row>
    <row r="1694" spans="1:20" x14ac:dyDescent="0.2">
      <c r="A1694">
        <v>1692</v>
      </c>
      <c r="B1694" t="s">
        <v>1693</v>
      </c>
      <c r="C1694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v>42820.999305555553</v>
      </c>
      <c r="K1694">
        <v>1487734667</v>
      </c>
      <c r="L1694" s="10">
        <v>42788.151238425926</v>
      </c>
      <c r="M1694" t="b">
        <v>0</v>
      </c>
      <c r="N1694">
        <v>15</v>
      </c>
      <c r="O1694" t="b">
        <v>0</v>
      </c>
      <c r="P1694" t="s">
        <v>8293</v>
      </c>
      <c r="Q1694">
        <v>0.47799999999999998</v>
      </c>
      <c r="R1694">
        <v>159.33333333333334</v>
      </c>
      <c r="S1694" t="s">
        <v>8315</v>
      </c>
      <c r="T1694" t="s">
        <v>8335</v>
      </c>
    </row>
    <row r="1695" spans="1:20" x14ac:dyDescent="0.2">
      <c r="A1695">
        <v>1693</v>
      </c>
      <c r="B1695" t="s">
        <v>1694</v>
      </c>
      <c r="C1695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v>42834.833333333328</v>
      </c>
      <c r="K1695">
        <v>1489097112</v>
      </c>
      <c r="L1695" s="10">
        <v>42803.920277777783</v>
      </c>
      <c r="M1695" t="b">
        <v>0</v>
      </c>
      <c r="N1695">
        <v>8</v>
      </c>
      <c r="O1695" t="b">
        <v>0</v>
      </c>
      <c r="P1695" t="s">
        <v>8293</v>
      </c>
      <c r="Q1695">
        <v>9.3333333333333338E-2</v>
      </c>
      <c r="R1695">
        <v>35</v>
      </c>
      <c r="S1695" t="s">
        <v>8315</v>
      </c>
      <c r="T1695" t="s">
        <v>8335</v>
      </c>
    </row>
    <row r="1696" spans="1:20" x14ac:dyDescent="0.2">
      <c r="A1696">
        <v>1694</v>
      </c>
      <c r="B1696" t="s">
        <v>1695</v>
      </c>
      <c r="C1696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v>42821.191666666666</v>
      </c>
      <c r="K1696">
        <v>1488038674</v>
      </c>
      <c r="L1696" s="10">
        <v>42791.669837962967</v>
      </c>
      <c r="M1696" t="b">
        <v>0</v>
      </c>
      <c r="N1696">
        <v>1</v>
      </c>
      <c r="O1696" t="b">
        <v>0</v>
      </c>
      <c r="P1696" t="s">
        <v>8293</v>
      </c>
      <c r="Q1696">
        <v>5.0000000000000001E-4</v>
      </c>
      <c r="R1696">
        <v>5</v>
      </c>
      <c r="S1696" t="s">
        <v>8315</v>
      </c>
      <c r="T1696" t="s">
        <v>8335</v>
      </c>
    </row>
    <row r="1697" spans="1:20" x14ac:dyDescent="0.2">
      <c r="A1697">
        <v>1695</v>
      </c>
      <c r="B1697" t="s">
        <v>1696</v>
      </c>
      <c r="C1697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v>42835.041666666672</v>
      </c>
      <c r="K1697">
        <v>1488847514</v>
      </c>
      <c r="L1697" s="10">
        <v>42801.031412037039</v>
      </c>
      <c r="M1697" t="b">
        <v>0</v>
      </c>
      <c r="N1697">
        <v>23</v>
      </c>
      <c r="O1697" t="b">
        <v>0</v>
      </c>
      <c r="P1697" t="s">
        <v>8293</v>
      </c>
      <c r="Q1697">
        <v>0.11708333333333333</v>
      </c>
      <c r="R1697">
        <v>61.086956521739133</v>
      </c>
      <c r="S1697" t="s">
        <v>8315</v>
      </c>
      <c r="T1697" t="s">
        <v>8335</v>
      </c>
    </row>
    <row r="1698" spans="1:20" x14ac:dyDescent="0.2">
      <c r="A1698">
        <v>1696</v>
      </c>
      <c r="B1698" t="s">
        <v>1697</v>
      </c>
      <c r="C1698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v>42826.027905092589</v>
      </c>
      <c r="K1698">
        <v>1488418811</v>
      </c>
      <c r="L1698" s="10">
        <v>42796.069571759261</v>
      </c>
      <c r="M1698" t="b">
        <v>0</v>
      </c>
      <c r="N1698">
        <v>0</v>
      </c>
      <c r="O1698" t="b">
        <v>0</v>
      </c>
      <c r="P1698" t="s">
        <v>8293</v>
      </c>
      <c r="Q1698">
        <v>0</v>
      </c>
      <c r="R1698" t="e">
        <v>#DIV/0!</v>
      </c>
      <c r="S1698" t="s">
        <v>8315</v>
      </c>
      <c r="T1698" t="s">
        <v>8335</v>
      </c>
    </row>
    <row r="1699" spans="1:20" x14ac:dyDescent="0.2">
      <c r="A1699">
        <v>1697</v>
      </c>
      <c r="B1699" t="s">
        <v>1698</v>
      </c>
      <c r="C1699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v>42834.991296296299</v>
      </c>
      <c r="K1699">
        <v>1489193248</v>
      </c>
      <c r="L1699" s="10">
        <v>42805.032962962956</v>
      </c>
      <c r="M1699" t="b">
        <v>0</v>
      </c>
      <c r="N1699">
        <v>22</v>
      </c>
      <c r="O1699" t="b">
        <v>0</v>
      </c>
      <c r="P1699" t="s">
        <v>8293</v>
      </c>
      <c r="Q1699">
        <v>0.20208000000000001</v>
      </c>
      <c r="R1699">
        <v>114.81818181818181</v>
      </c>
      <c r="S1699" t="s">
        <v>8315</v>
      </c>
      <c r="T1699" t="s">
        <v>8335</v>
      </c>
    </row>
    <row r="1700" spans="1:20" x14ac:dyDescent="0.2">
      <c r="A1700">
        <v>1698</v>
      </c>
      <c r="B1700" t="s">
        <v>1699</v>
      </c>
      <c r="C1700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v>42820.147916666669</v>
      </c>
      <c r="K1700">
        <v>1488430760</v>
      </c>
      <c r="L1700" s="10">
        <v>42796.207870370374</v>
      </c>
      <c r="M1700" t="b">
        <v>0</v>
      </c>
      <c r="N1700">
        <v>0</v>
      </c>
      <c r="O1700" t="b">
        <v>0</v>
      </c>
      <c r="P1700" t="s">
        <v>8293</v>
      </c>
      <c r="Q1700">
        <v>0</v>
      </c>
      <c r="R1700" t="e">
        <v>#DIV/0!</v>
      </c>
      <c r="S1700" t="s">
        <v>8315</v>
      </c>
      <c r="T1700" t="s">
        <v>8335</v>
      </c>
    </row>
    <row r="1701" spans="1:20" x14ac:dyDescent="0.2">
      <c r="A1701">
        <v>1699</v>
      </c>
      <c r="B1701" t="s">
        <v>1700</v>
      </c>
      <c r="C170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v>42836.863946759258</v>
      </c>
      <c r="K1701">
        <v>1489351445</v>
      </c>
      <c r="L1701" s="10">
        <v>42806.863946759258</v>
      </c>
      <c r="M1701" t="b">
        <v>0</v>
      </c>
      <c r="N1701">
        <v>4</v>
      </c>
      <c r="O1701" t="b">
        <v>0</v>
      </c>
      <c r="P1701" t="s">
        <v>8293</v>
      </c>
      <c r="Q1701">
        <v>4.2311459353574929E-2</v>
      </c>
      <c r="R1701">
        <v>54</v>
      </c>
      <c r="S1701" t="s">
        <v>8315</v>
      </c>
      <c r="T1701" t="s">
        <v>8335</v>
      </c>
    </row>
    <row r="1702" spans="1:20" x14ac:dyDescent="0.2">
      <c r="A1702">
        <v>1700</v>
      </c>
      <c r="B1702" t="s">
        <v>1701</v>
      </c>
      <c r="C170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v>42826.166666666672</v>
      </c>
      <c r="K1702">
        <v>1488418990</v>
      </c>
      <c r="L1702" s="10">
        <v>42796.071643518517</v>
      </c>
      <c r="M1702" t="b">
        <v>0</v>
      </c>
      <c r="N1702">
        <v>79</v>
      </c>
      <c r="O1702" t="b">
        <v>0</v>
      </c>
      <c r="P1702" t="s">
        <v>8293</v>
      </c>
      <c r="Q1702">
        <v>0.2606</v>
      </c>
      <c r="R1702">
        <v>65.974683544303801</v>
      </c>
      <c r="S1702" t="s">
        <v>8315</v>
      </c>
      <c r="T1702" t="s">
        <v>8335</v>
      </c>
    </row>
    <row r="1703" spans="1:20" x14ac:dyDescent="0.2">
      <c r="A1703">
        <v>1701</v>
      </c>
      <c r="B1703" t="s">
        <v>1702</v>
      </c>
      <c r="C170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v>42019.664409722223</v>
      </c>
      <c r="K1703">
        <v>1418745405</v>
      </c>
      <c r="L1703" s="10">
        <v>41989.664409722223</v>
      </c>
      <c r="M1703" t="b">
        <v>0</v>
      </c>
      <c r="N1703">
        <v>2</v>
      </c>
      <c r="O1703" t="b">
        <v>0</v>
      </c>
      <c r="P1703" t="s">
        <v>8293</v>
      </c>
      <c r="Q1703">
        <v>1.9801980198019802E-3</v>
      </c>
      <c r="R1703">
        <v>5</v>
      </c>
      <c r="S1703" t="s">
        <v>8315</v>
      </c>
      <c r="T1703" t="s">
        <v>8335</v>
      </c>
    </row>
    <row r="1704" spans="1:20" x14ac:dyDescent="0.2">
      <c r="A1704">
        <v>1702</v>
      </c>
      <c r="B1704" t="s">
        <v>1703</v>
      </c>
      <c r="C1704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v>42093.828125</v>
      </c>
      <c r="K1704">
        <v>1425156750</v>
      </c>
      <c r="L1704" s="10">
        <v>42063.869791666672</v>
      </c>
      <c r="M1704" t="b">
        <v>0</v>
      </c>
      <c r="N1704">
        <v>1</v>
      </c>
      <c r="O1704" t="b">
        <v>0</v>
      </c>
      <c r="P1704" t="s">
        <v>8293</v>
      </c>
      <c r="Q1704">
        <v>6.0606060606060605E-5</v>
      </c>
      <c r="R1704">
        <v>1</v>
      </c>
      <c r="S1704" t="s">
        <v>8315</v>
      </c>
      <c r="T1704" t="s">
        <v>8335</v>
      </c>
    </row>
    <row r="1705" spans="1:20" x14ac:dyDescent="0.2">
      <c r="A1705">
        <v>1703</v>
      </c>
      <c r="B1705" t="s">
        <v>1704</v>
      </c>
      <c r="C1705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v>42247.281678240746</v>
      </c>
      <c r="K1705">
        <v>1435819537</v>
      </c>
      <c r="L1705" s="10">
        <v>42187.281678240746</v>
      </c>
      <c r="M1705" t="b">
        <v>0</v>
      </c>
      <c r="N1705">
        <v>2</v>
      </c>
      <c r="O1705" t="b">
        <v>0</v>
      </c>
      <c r="P1705" t="s">
        <v>8293</v>
      </c>
      <c r="Q1705">
        <v>1.0200000000000001E-2</v>
      </c>
      <c r="R1705">
        <v>25.5</v>
      </c>
      <c r="S1705" t="s">
        <v>8315</v>
      </c>
      <c r="T1705" t="s">
        <v>8335</v>
      </c>
    </row>
    <row r="1706" spans="1:20" x14ac:dyDescent="0.2">
      <c r="A1706">
        <v>1704</v>
      </c>
      <c r="B1706" t="s">
        <v>1705</v>
      </c>
      <c r="C1706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v>42051.139733796299</v>
      </c>
      <c r="K1706">
        <v>1421464873</v>
      </c>
      <c r="L1706" s="10">
        <v>42021.139733796299</v>
      </c>
      <c r="M1706" t="b">
        <v>0</v>
      </c>
      <c r="N1706">
        <v>11</v>
      </c>
      <c r="O1706" t="b">
        <v>0</v>
      </c>
      <c r="P1706" t="s">
        <v>8293</v>
      </c>
      <c r="Q1706">
        <v>0.65100000000000002</v>
      </c>
      <c r="R1706">
        <v>118.36363636363636</v>
      </c>
      <c r="S1706" t="s">
        <v>8315</v>
      </c>
      <c r="T1706" t="s">
        <v>8335</v>
      </c>
    </row>
    <row r="1707" spans="1:20" x14ac:dyDescent="0.2">
      <c r="A1707">
        <v>1705</v>
      </c>
      <c r="B1707" t="s">
        <v>1706</v>
      </c>
      <c r="C1707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v>42256.666666666672</v>
      </c>
      <c r="K1707">
        <v>1440807846</v>
      </c>
      <c r="L1707" s="10">
        <v>42245.016736111109</v>
      </c>
      <c r="M1707" t="b">
        <v>0</v>
      </c>
      <c r="N1707">
        <v>0</v>
      </c>
      <c r="O1707" t="b">
        <v>0</v>
      </c>
      <c r="P1707" t="s">
        <v>8293</v>
      </c>
      <c r="Q1707">
        <v>0</v>
      </c>
      <c r="R1707" t="e">
        <v>#DIV/0!</v>
      </c>
      <c r="S1707" t="s">
        <v>8315</v>
      </c>
      <c r="T1707" t="s">
        <v>8335</v>
      </c>
    </row>
    <row r="1708" spans="1:20" x14ac:dyDescent="0.2">
      <c r="A1708">
        <v>1706</v>
      </c>
      <c r="B1708" t="s">
        <v>1707</v>
      </c>
      <c r="C1708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v>42239.306388888886</v>
      </c>
      <c r="K1708">
        <v>1435130472</v>
      </c>
      <c r="L1708" s="10">
        <v>42179.306388888886</v>
      </c>
      <c r="M1708" t="b">
        <v>0</v>
      </c>
      <c r="N1708">
        <v>0</v>
      </c>
      <c r="O1708" t="b">
        <v>0</v>
      </c>
      <c r="P1708" t="s">
        <v>8293</v>
      </c>
      <c r="Q1708">
        <v>0</v>
      </c>
      <c r="R1708" t="e">
        <v>#DIV/0!</v>
      </c>
      <c r="S1708" t="s">
        <v>8315</v>
      </c>
      <c r="T1708" t="s">
        <v>8335</v>
      </c>
    </row>
    <row r="1709" spans="1:20" x14ac:dyDescent="0.2">
      <c r="A1709">
        <v>1707</v>
      </c>
      <c r="B1709" t="s">
        <v>1708</v>
      </c>
      <c r="C1709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v>42457.679340277777</v>
      </c>
      <c r="K1709">
        <v>1456593495</v>
      </c>
      <c r="L1709" s="10">
        <v>42427.721006944441</v>
      </c>
      <c r="M1709" t="b">
        <v>0</v>
      </c>
      <c r="N1709">
        <v>9</v>
      </c>
      <c r="O1709" t="b">
        <v>0</v>
      </c>
      <c r="P1709" t="s">
        <v>8293</v>
      </c>
      <c r="Q1709">
        <v>9.74E-2</v>
      </c>
      <c r="R1709">
        <v>54.111111111111114</v>
      </c>
      <c r="S1709" t="s">
        <v>8315</v>
      </c>
      <c r="T1709" t="s">
        <v>8335</v>
      </c>
    </row>
    <row r="1710" spans="1:20" x14ac:dyDescent="0.2">
      <c r="A1710">
        <v>1708</v>
      </c>
      <c r="B1710" t="s">
        <v>1709</v>
      </c>
      <c r="C1710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v>42491.866967592592</v>
      </c>
      <c r="K1710">
        <v>1458679706</v>
      </c>
      <c r="L1710" s="10">
        <v>42451.866967592592</v>
      </c>
      <c r="M1710" t="b">
        <v>0</v>
      </c>
      <c r="N1710">
        <v>0</v>
      </c>
      <c r="O1710" t="b">
        <v>0</v>
      </c>
      <c r="P1710" t="s">
        <v>8293</v>
      </c>
      <c r="Q1710">
        <v>0</v>
      </c>
      <c r="R1710" t="e">
        <v>#DIV/0!</v>
      </c>
      <c r="S1710" t="s">
        <v>8315</v>
      </c>
      <c r="T1710" t="s">
        <v>8335</v>
      </c>
    </row>
    <row r="1711" spans="1:20" x14ac:dyDescent="0.2">
      <c r="A1711">
        <v>1709</v>
      </c>
      <c r="B1711" t="s">
        <v>1710</v>
      </c>
      <c r="C171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v>41882.818749999999</v>
      </c>
      <c r="K1711">
        <v>1405949514</v>
      </c>
      <c r="L1711" s="10">
        <v>41841.56381944444</v>
      </c>
      <c r="M1711" t="b">
        <v>0</v>
      </c>
      <c r="N1711">
        <v>4</v>
      </c>
      <c r="O1711" t="b">
        <v>0</v>
      </c>
      <c r="P1711" t="s">
        <v>8293</v>
      </c>
      <c r="Q1711">
        <v>4.8571428571428571E-2</v>
      </c>
      <c r="R1711">
        <v>21.25</v>
      </c>
      <c r="S1711" t="s">
        <v>8315</v>
      </c>
      <c r="T1711" t="s">
        <v>8335</v>
      </c>
    </row>
    <row r="1712" spans="1:20" x14ac:dyDescent="0.2">
      <c r="A1712">
        <v>1710</v>
      </c>
      <c r="B1712" t="s">
        <v>1711</v>
      </c>
      <c r="C171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v>42387.541666666672</v>
      </c>
      <c r="K1712">
        <v>1449151888</v>
      </c>
      <c r="L1712" s="10">
        <v>42341.59129629629</v>
      </c>
      <c r="M1712" t="b">
        <v>0</v>
      </c>
      <c r="N1712">
        <v>1</v>
      </c>
      <c r="O1712" t="b">
        <v>0</v>
      </c>
      <c r="P1712" t="s">
        <v>8293</v>
      </c>
      <c r="Q1712">
        <v>6.7999999999999996E-3</v>
      </c>
      <c r="R1712">
        <v>34</v>
      </c>
      <c r="S1712" t="s">
        <v>8315</v>
      </c>
      <c r="T1712" t="s">
        <v>8335</v>
      </c>
    </row>
    <row r="1713" spans="1:20" x14ac:dyDescent="0.2">
      <c r="A1713">
        <v>1711</v>
      </c>
      <c r="B1713" t="s">
        <v>1712</v>
      </c>
      <c r="C171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v>41883.646226851852</v>
      </c>
      <c r="K1713">
        <v>1406907034</v>
      </c>
      <c r="L1713" s="10">
        <v>41852.646226851852</v>
      </c>
      <c r="M1713" t="b">
        <v>0</v>
      </c>
      <c r="N1713">
        <v>2</v>
      </c>
      <c r="O1713" t="b">
        <v>0</v>
      </c>
      <c r="P1713" t="s">
        <v>8293</v>
      </c>
      <c r="Q1713">
        <v>0.105</v>
      </c>
      <c r="R1713">
        <v>525</v>
      </c>
      <c r="S1713" t="s">
        <v>8315</v>
      </c>
      <c r="T1713" t="s">
        <v>8335</v>
      </c>
    </row>
    <row r="1714" spans="1:20" x14ac:dyDescent="0.2">
      <c r="A1714">
        <v>1712</v>
      </c>
      <c r="B1714" t="s">
        <v>1713</v>
      </c>
      <c r="C1714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v>42185.913807870369</v>
      </c>
      <c r="K1714">
        <v>1430517353</v>
      </c>
      <c r="L1714" s="10">
        <v>42125.913807870369</v>
      </c>
      <c r="M1714" t="b">
        <v>0</v>
      </c>
      <c r="N1714">
        <v>0</v>
      </c>
      <c r="O1714" t="b">
        <v>0</v>
      </c>
      <c r="P1714" t="s">
        <v>8293</v>
      </c>
      <c r="Q1714">
        <v>0</v>
      </c>
      <c r="R1714" t="e">
        <v>#DIV/0!</v>
      </c>
      <c r="S1714" t="s">
        <v>8315</v>
      </c>
      <c r="T1714" t="s">
        <v>8335</v>
      </c>
    </row>
    <row r="1715" spans="1:20" x14ac:dyDescent="0.2">
      <c r="A1715">
        <v>1713</v>
      </c>
      <c r="B1715" t="s">
        <v>1714</v>
      </c>
      <c r="C1715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v>41917.801064814819</v>
      </c>
      <c r="K1715">
        <v>1409944412</v>
      </c>
      <c r="L1715" s="10">
        <v>41887.801064814819</v>
      </c>
      <c r="M1715" t="b">
        <v>0</v>
      </c>
      <c r="N1715">
        <v>1</v>
      </c>
      <c r="O1715" t="b">
        <v>0</v>
      </c>
      <c r="P1715" t="s">
        <v>8293</v>
      </c>
      <c r="Q1715">
        <v>1.6666666666666666E-2</v>
      </c>
      <c r="R1715">
        <v>50</v>
      </c>
      <c r="S1715" t="s">
        <v>8315</v>
      </c>
      <c r="T1715" t="s">
        <v>8335</v>
      </c>
    </row>
    <row r="1716" spans="1:20" x14ac:dyDescent="0.2">
      <c r="A1716">
        <v>1714</v>
      </c>
      <c r="B1716" t="s">
        <v>1715</v>
      </c>
      <c r="C1716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v>42125.918530092589</v>
      </c>
      <c r="K1716">
        <v>1427925761</v>
      </c>
      <c r="L1716" s="10">
        <v>42095.918530092589</v>
      </c>
      <c r="M1716" t="b">
        <v>0</v>
      </c>
      <c r="N1716">
        <v>17</v>
      </c>
      <c r="O1716" t="b">
        <v>0</v>
      </c>
      <c r="P1716" t="s">
        <v>8293</v>
      </c>
      <c r="Q1716">
        <v>7.868E-2</v>
      </c>
      <c r="R1716">
        <v>115.70588235294117</v>
      </c>
      <c r="S1716" t="s">
        <v>8315</v>
      </c>
      <c r="T1716" t="s">
        <v>8335</v>
      </c>
    </row>
    <row r="1717" spans="1:20" x14ac:dyDescent="0.2">
      <c r="A1717">
        <v>1715</v>
      </c>
      <c r="B1717" t="s">
        <v>1716</v>
      </c>
      <c r="C1717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v>42094.140277777777</v>
      </c>
      <c r="K1717">
        <v>1425186785</v>
      </c>
      <c r="L1717" s="10">
        <v>42064.217418981483</v>
      </c>
      <c r="M1717" t="b">
        <v>0</v>
      </c>
      <c r="N1717">
        <v>2</v>
      </c>
      <c r="O1717" t="b">
        <v>0</v>
      </c>
      <c r="P1717" t="s">
        <v>8293</v>
      </c>
      <c r="Q1717">
        <v>2.2000000000000001E-3</v>
      </c>
      <c r="R1717">
        <v>5.5</v>
      </c>
      <c r="S1717" t="s">
        <v>8315</v>
      </c>
      <c r="T1717" t="s">
        <v>8335</v>
      </c>
    </row>
    <row r="1718" spans="1:20" x14ac:dyDescent="0.2">
      <c r="A1718">
        <v>1716</v>
      </c>
      <c r="B1718" t="s">
        <v>1717</v>
      </c>
      <c r="C1718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v>42713.619201388887</v>
      </c>
      <c r="K1718">
        <v>1477835499</v>
      </c>
      <c r="L1718" s="10">
        <v>42673.577534722222</v>
      </c>
      <c r="M1718" t="b">
        <v>0</v>
      </c>
      <c r="N1718">
        <v>3</v>
      </c>
      <c r="O1718" t="b">
        <v>0</v>
      </c>
      <c r="P1718" t="s">
        <v>8293</v>
      </c>
      <c r="Q1718">
        <v>7.4999999999999997E-2</v>
      </c>
      <c r="R1718">
        <v>50</v>
      </c>
      <c r="S1718" t="s">
        <v>8315</v>
      </c>
      <c r="T1718" t="s">
        <v>8335</v>
      </c>
    </row>
    <row r="1719" spans="1:20" x14ac:dyDescent="0.2">
      <c r="A1719">
        <v>1717</v>
      </c>
      <c r="B1719" t="s">
        <v>1718</v>
      </c>
      <c r="C1719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v>42481.166666666672</v>
      </c>
      <c r="K1719">
        <v>1459467238</v>
      </c>
      <c r="L1719" s="10">
        <v>42460.98192129629</v>
      </c>
      <c r="M1719" t="b">
        <v>0</v>
      </c>
      <c r="N1719">
        <v>41</v>
      </c>
      <c r="O1719" t="b">
        <v>0</v>
      </c>
      <c r="P1719" t="s">
        <v>8293</v>
      </c>
      <c r="Q1719">
        <v>0.42725880551301687</v>
      </c>
      <c r="R1719">
        <v>34.024390243902438</v>
      </c>
      <c r="S1719" t="s">
        <v>8315</v>
      </c>
      <c r="T1719" t="s">
        <v>8335</v>
      </c>
    </row>
    <row r="1720" spans="1:20" x14ac:dyDescent="0.2">
      <c r="A1720">
        <v>1718</v>
      </c>
      <c r="B1720" t="s">
        <v>1719</v>
      </c>
      <c r="C1720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v>42504.207638888889</v>
      </c>
      <c r="K1720">
        <v>1459435149</v>
      </c>
      <c r="L1720" s="10">
        <v>42460.610520833332</v>
      </c>
      <c r="M1720" t="b">
        <v>0</v>
      </c>
      <c r="N1720">
        <v>2</v>
      </c>
      <c r="O1720" t="b">
        <v>0</v>
      </c>
      <c r="P1720" t="s">
        <v>8293</v>
      </c>
      <c r="Q1720">
        <v>2.142857142857143E-3</v>
      </c>
      <c r="R1720">
        <v>37.5</v>
      </c>
      <c r="S1720" t="s">
        <v>8315</v>
      </c>
      <c r="T1720" t="s">
        <v>8335</v>
      </c>
    </row>
    <row r="1721" spans="1:20" x14ac:dyDescent="0.2">
      <c r="A1721">
        <v>1719</v>
      </c>
      <c r="B1721" t="s">
        <v>1720</v>
      </c>
      <c r="C172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v>41899.534618055557</v>
      </c>
      <c r="K1721">
        <v>1408366191</v>
      </c>
      <c r="L1721" s="10">
        <v>41869.534618055557</v>
      </c>
      <c r="M1721" t="b">
        <v>0</v>
      </c>
      <c r="N1721">
        <v>3</v>
      </c>
      <c r="O1721" t="b">
        <v>0</v>
      </c>
      <c r="P1721" t="s">
        <v>8293</v>
      </c>
      <c r="Q1721">
        <v>8.7500000000000008E-3</v>
      </c>
      <c r="R1721">
        <v>11.666666666666666</v>
      </c>
      <c r="S1721" t="s">
        <v>8315</v>
      </c>
      <c r="T1721" t="s">
        <v>8335</v>
      </c>
    </row>
    <row r="1722" spans="1:20" x14ac:dyDescent="0.2">
      <c r="A1722">
        <v>1720</v>
      </c>
      <c r="B1722" t="s">
        <v>1721</v>
      </c>
      <c r="C172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v>41952.824895833335</v>
      </c>
      <c r="K1722">
        <v>1412966871</v>
      </c>
      <c r="L1722" s="10">
        <v>41922.783229166671</v>
      </c>
      <c r="M1722" t="b">
        <v>0</v>
      </c>
      <c r="N1722">
        <v>8</v>
      </c>
      <c r="O1722" t="b">
        <v>0</v>
      </c>
      <c r="P1722" t="s">
        <v>8293</v>
      </c>
      <c r="Q1722">
        <v>5.6250000000000001E-2</v>
      </c>
      <c r="R1722">
        <v>28.125</v>
      </c>
      <c r="S1722" t="s">
        <v>8315</v>
      </c>
      <c r="T1722" t="s">
        <v>8335</v>
      </c>
    </row>
    <row r="1723" spans="1:20" x14ac:dyDescent="0.2">
      <c r="A1723">
        <v>1721</v>
      </c>
      <c r="B1723" t="s">
        <v>1722</v>
      </c>
      <c r="C172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v>42349.461377314816</v>
      </c>
      <c r="K1723">
        <v>1447239863</v>
      </c>
      <c r="L1723" s="10">
        <v>42319.461377314816</v>
      </c>
      <c r="M1723" t="b">
        <v>0</v>
      </c>
      <c r="N1723">
        <v>0</v>
      </c>
      <c r="O1723" t="b">
        <v>0</v>
      </c>
      <c r="P1723" t="s">
        <v>8293</v>
      </c>
      <c r="Q1723">
        <v>0</v>
      </c>
      <c r="R1723" t="e">
        <v>#DIV/0!</v>
      </c>
      <c r="S1723" t="s">
        <v>8315</v>
      </c>
      <c r="T1723" t="s">
        <v>8335</v>
      </c>
    </row>
    <row r="1724" spans="1:20" x14ac:dyDescent="0.2">
      <c r="A1724">
        <v>1722</v>
      </c>
      <c r="B1724" t="s">
        <v>1723</v>
      </c>
      <c r="C1724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v>42463.006944444445</v>
      </c>
      <c r="K1724">
        <v>1456441429</v>
      </c>
      <c r="L1724" s="10">
        <v>42425.960983796293</v>
      </c>
      <c r="M1724" t="b">
        <v>0</v>
      </c>
      <c r="N1724">
        <v>1</v>
      </c>
      <c r="O1724" t="b">
        <v>0</v>
      </c>
      <c r="P1724" t="s">
        <v>8293</v>
      </c>
      <c r="Q1724">
        <v>3.4722222222222224E-4</v>
      </c>
      <c r="R1724">
        <v>1</v>
      </c>
      <c r="S1724" t="s">
        <v>8315</v>
      </c>
      <c r="T1724" t="s">
        <v>8335</v>
      </c>
    </row>
    <row r="1725" spans="1:20" x14ac:dyDescent="0.2">
      <c r="A1725">
        <v>1723</v>
      </c>
      <c r="B1725" t="s">
        <v>1724</v>
      </c>
      <c r="C1725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v>42186.25</v>
      </c>
      <c r="K1725">
        <v>1430855315</v>
      </c>
      <c r="L1725" s="10">
        <v>42129.82540509259</v>
      </c>
      <c r="M1725" t="b">
        <v>0</v>
      </c>
      <c r="N1725">
        <v>3</v>
      </c>
      <c r="O1725" t="b">
        <v>0</v>
      </c>
      <c r="P1725" t="s">
        <v>8293</v>
      </c>
      <c r="Q1725">
        <v>6.5000000000000002E-2</v>
      </c>
      <c r="R1725">
        <v>216.66666666666666</v>
      </c>
      <c r="S1725" t="s">
        <v>8315</v>
      </c>
      <c r="T1725" t="s">
        <v>8335</v>
      </c>
    </row>
    <row r="1726" spans="1:20" x14ac:dyDescent="0.2">
      <c r="A1726">
        <v>1724</v>
      </c>
      <c r="B1726" t="s">
        <v>1725</v>
      </c>
      <c r="C1726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v>41942.932430555556</v>
      </c>
      <c r="K1726">
        <v>1412115762</v>
      </c>
      <c r="L1726" s="10">
        <v>41912.932430555556</v>
      </c>
      <c r="M1726" t="b">
        <v>0</v>
      </c>
      <c r="N1726">
        <v>4</v>
      </c>
      <c r="O1726" t="b">
        <v>0</v>
      </c>
      <c r="P1726" t="s">
        <v>8293</v>
      </c>
      <c r="Q1726">
        <v>5.8333333333333336E-3</v>
      </c>
      <c r="R1726">
        <v>8.75</v>
      </c>
      <c r="S1726" t="s">
        <v>8315</v>
      </c>
      <c r="T1726" t="s">
        <v>8335</v>
      </c>
    </row>
    <row r="1727" spans="1:20" x14ac:dyDescent="0.2">
      <c r="A1727">
        <v>1725</v>
      </c>
      <c r="B1727" t="s">
        <v>1726</v>
      </c>
      <c r="C1727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v>41875.968159722222</v>
      </c>
      <c r="K1727">
        <v>1406330049</v>
      </c>
      <c r="L1727" s="10">
        <v>41845.968159722222</v>
      </c>
      <c r="M1727" t="b">
        <v>0</v>
      </c>
      <c r="N1727">
        <v>9</v>
      </c>
      <c r="O1727" t="b">
        <v>0</v>
      </c>
      <c r="P1727" t="s">
        <v>8293</v>
      </c>
      <c r="Q1727">
        <v>0.10181818181818182</v>
      </c>
      <c r="R1727">
        <v>62.222222222222221</v>
      </c>
      <c r="S1727" t="s">
        <v>8315</v>
      </c>
      <c r="T1727" t="s">
        <v>8335</v>
      </c>
    </row>
    <row r="1728" spans="1:20" x14ac:dyDescent="0.2">
      <c r="A1728">
        <v>1726</v>
      </c>
      <c r="B1728" t="s">
        <v>1727</v>
      </c>
      <c r="C1728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v>41817.919722222221</v>
      </c>
      <c r="K1728">
        <v>1401401064</v>
      </c>
      <c r="L1728" s="10">
        <v>41788.919722222221</v>
      </c>
      <c r="M1728" t="b">
        <v>0</v>
      </c>
      <c r="N1728">
        <v>16</v>
      </c>
      <c r="O1728" t="b">
        <v>0</v>
      </c>
      <c r="P1728" t="s">
        <v>8293</v>
      </c>
      <c r="Q1728">
        <v>0.33784615384615385</v>
      </c>
      <c r="R1728">
        <v>137.25</v>
      </c>
      <c r="S1728" t="s">
        <v>8315</v>
      </c>
      <c r="T1728" t="s">
        <v>8335</v>
      </c>
    </row>
    <row r="1729" spans="1:20" x14ac:dyDescent="0.2">
      <c r="A1729">
        <v>1727</v>
      </c>
      <c r="B1729" t="s">
        <v>1728</v>
      </c>
      <c r="C1729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v>42099.458333333328</v>
      </c>
      <c r="K1729">
        <v>1423520177</v>
      </c>
      <c r="L1729" s="10">
        <v>42044.927974537044</v>
      </c>
      <c r="M1729" t="b">
        <v>0</v>
      </c>
      <c r="N1729">
        <v>1</v>
      </c>
      <c r="O1729" t="b">
        <v>0</v>
      </c>
      <c r="P1729" t="s">
        <v>8293</v>
      </c>
      <c r="Q1729">
        <v>3.3333333333333332E-4</v>
      </c>
      <c r="R1729">
        <v>1</v>
      </c>
      <c r="S1729" t="s">
        <v>8315</v>
      </c>
      <c r="T1729" t="s">
        <v>8335</v>
      </c>
    </row>
    <row r="1730" spans="1:20" x14ac:dyDescent="0.2">
      <c r="A1730">
        <v>1728</v>
      </c>
      <c r="B1730" t="s">
        <v>1729</v>
      </c>
      <c r="C1730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v>42298.625856481478</v>
      </c>
      <c r="K1730">
        <v>1442847674</v>
      </c>
      <c r="L1730" s="10">
        <v>42268.625856481478</v>
      </c>
      <c r="M1730" t="b">
        <v>0</v>
      </c>
      <c r="N1730">
        <v>7</v>
      </c>
      <c r="O1730" t="b">
        <v>0</v>
      </c>
      <c r="P1730" t="s">
        <v>8293</v>
      </c>
      <c r="Q1730">
        <v>0.68400000000000005</v>
      </c>
      <c r="R1730">
        <v>122.14285714285714</v>
      </c>
      <c r="S1730" t="s">
        <v>8315</v>
      </c>
      <c r="T1730" t="s">
        <v>8335</v>
      </c>
    </row>
    <row r="1731" spans="1:20" x14ac:dyDescent="0.2">
      <c r="A1731">
        <v>1729</v>
      </c>
      <c r="B1731" t="s">
        <v>1730</v>
      </c>
      <c r="C173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v>42531.052152777775</v>
      </c>
      <c r="K1731">
        <v>1460337306</v>
      </c>
      <c r="L1731" s="10">
        <v>42471.052152777775</v>
      </c>
      <c r="M1731" t="b">
        <v>0</v>
      </c>
      <c r="N1731">
        <v>0</v>
      </c>
      <c r="O1731" t="b">
        <v>0</v>
      </c>
      <c r="P1731" t="s">
        <v>8293</v>
      </c>
      <c r="Q1731">
        <v>0</v>
      </c>
      <c r="R1731" t="e">
        <v>#DIV/0!</v>
      </c>
      <c r="S1731" t="s">
        <v>8315</v>
      </c>
      <c r="T1731" t="s">
        <v>8335</v>
      </c>
    </row>
    <row r="1732" spans="1:20" x14ac:dyDescent="0.2">
      <c r="A1732">
        <v>1730</v>
      </c>
      <c r="B1732" t="s">
        <v>1731</v>
      </c>
      <c r="C173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v>42302.087766203709</v>
      </c>
      <c r="K1732">
        <v>1443146783</v>
      </c>
      <c r="L1732" s="10">
        <v>42272.087766203709</v>
      </c>
      <c r="M1732" t="b">
        <v>0</v>
      </c>
      <c r="N1732">
        <v>0</v>
      </c>
      <c r="O1732" t="b">
        <v>0</v>
      </c>
      <c r="P1732" t="s">
        <v>8293</v>
      </c>
      <c r="Q1732">
        <v>0</v>
      </c>
      <c r="R1732" t="e">
        <v>#DIV/0!</v>
      </c>
      <c r="S1732" t="s">
        <v>8315</v>
      </c>
      <c r="T1732" t="s">
        <v>8335</v>
      </c>
    </row>
    <row r="1733" spans="1:20" x14ac:dyDescent="0.2">
      <c r="A1733">
        <v>1731</v>
      </c>
      <c r="B1733" t="s">
        <v>1732</v>
      </c>
      <c r="C173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v>42166.625</v>
      </c>
      <c r="K1733">
        <v>1432849552</v>
      </c>
      <c r="L1733" s="10">
        <v>42152.906851851847</v>
      </c>
      <c r="M1733" t="b">
        <v>0</v>
      </c>
      <c r="N1733">
        <v>0</v>
      </c>
      <c r="O1733" t="b">
        <v>0</v>
      </c>
      <c r="P1733" t="s">
        <v>8293</v>
      </c>
      <c r="Q1733">
        <v>0</v>
      </c>
      <c r="R1733" t="e">
        <v>#DIV/0!</v>
      </c>
      <c r="S1733" t="s">
        <v>8315</v>
      </c>
      <c r="T1733" t="s">
        <v>8335</v>
      </c>
    </row>
    <row r="1734" spans="1:20" x14ac:dyDescent="0.2">
      <c r="A1734">
        <v>1732</v>
      </c>
      <c r="B1734" t="s">
        <v>1733</v>
      </c>
      <c r="C1734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v>42385.208333333328</v>
      </c>
      <c r="K1734">
        <v>1447777481</v>
      </c>
      <c r="L1734" s="10">
        <v>42325.683807870373</v>
      </c>
      <c r="M1734" t="b">
        <v>0</v>
      </c>
      <c r="N1734">
        <v>0</v>
      </c>
      <c r="O1734" t="b">
        <v>0</v>
      </c>
      <c r="P1734" t="s">
        <v>8293</v>
      </c>
      <c r="Q1734">
        <v>0</v>
      </c>
      <c r="R1734" t="e">
        <v>#DIV/0!</v>
      </c>
      <c r="S1734" t="s">
        <v>8315</v>
      </c>
      <c r="T1734" t="s">
        <v>8335</v>
      </c>
    </row>
    <row r="1735" spans="1:20" x14ac:dyDescent="0.2">
      <c r="A1735">
        <v>1733</v>
      </c>
      <c r="B1735" t="s">
        <v>1734</v>
      </c>
      <c r="C1735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v>42626.895833333328</v>
      </c>
      <c r="K1735">
        <v>1472746374</v>
      </c>
      <c r="L1735" s="10">
        <v>42614.675625000003</v>
      </c>
      <c r="M1735" t="b">
        <v>0</v>
      </c>
      <c r="N1735">
        <v>0</v>
      </c>
      <c r="O1735" t="b">
        <v>0</v>
      </c>
      <c r="P1735" t="s">
        <v>8293</v>
      </c>
      <c r="Q1735">
        <v>0</v>
      </c>
      <c r="R1735" t="e">
        <v>#DIV/0!</v>
      </c>
      <c r="S1735" t="s">
        <v>8315</v>
      </c>
      <c r="T1735" t="s">
        <v>8335</v>
      </c>
    </row>
    <row r="1736" spans="1:20" x14ac:dyDescent="0.2">
      <c r="A1736">
        <v>1734</v>
      </c>
      <c r="B1736" t="s">
        <v>1735</v>
      </c>
      <c r="C1736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v>42132.036527777775</v>
      </c>
      <c r="K1736">
        <v>1428454356</v>
      </c>
      <c r="L1736" s="10">
        <v>42102.036527777775</v>
      </c>
      <c r="M1736" t="b">
        <v>0</v>
      </c>
      <c r="N1736">
        <v>1</v>
      </c>
      <c r="O1736" t="b">
        <v>0</v>
      </c>
      <c r="P1736" t="s">
        <v>8293</v>
      </c>
      <c r="Q1736">
        <v>2.2222222222222223E-4</v>
      </c>
      <c r="R1736">
        <v>1</v>
      </c>
      <c r="S1736" t="s">
        <v>8315</v>
      </c>
      <c r="T1736" t="s">
        <v>8335</v>
      </c>
    </row>
    <row r="1737" spans="1:20" x14ac:dyDescent="0.2">
      <c r="A1737">
        <v>1735</v>
      </c>
      <c r="B1737" t="s">
        <v>1736</v>
      </c>
      <c r="C1737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v>42589.814178240747</v>
      </c>
      <c r="K1737">
        <v>1468006345</v>
      </c>
      <c r="L1737" s="10">
        <v>42559.814178240747</v>
      </c>
      <c r="M1737" t="b">
        <v>0</v>
      </c>
      <c r="N1737">
        <v>2</v>
      </c>
      <c r="O1737" t="b">
        <v>0</v>
      </c>
      <c r="P1737" t="s">
        <v>8293</v>
      </c>
      <c r="Q1737">
        <v>0.11</v>
      </c>
      <c r="R1737">
        <v>55</v>
      </c>
      <c r="S1737" t="s">
        <v>8315</v>
      </c>
      <c r="T1737" t="s">
        <v>8335</v>
      </c>
    </row>
    <row r="1738" spans="1:20" x14ac:dyDescent="0.2">
      <c r="A1738">
        <v>1736</v>
      </c>
      <c r="B1738" t="s">
        <v>1737</v>
      </c>
      <c r="C1738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v>42316.90315972222</v>
      </c>
      <c r="K1738">
        <v>1444423233</v>
      </c>
      <c r="L1738" s="10">
        <v>42286.861493055556</v>
      </c>
      <c r="M1738" t="b">
        <v>0</v>
      </c>
      <c r="N1738">
        <v>1</v>
      </c>
      <c r="O1738" t="b">
        <v>0</v>
      </c>
      <c r="P1738" t="s">
        <v>8293</v>
      </c>
      <c r="Q1738">
        <v>7.3333333333333332E-3</v>
      </c>
      <c r="R1738">
        <v>22</v>
      </c>
      <c r="S1738" t="s">
        <v>8315</v>
      </c>
      <c r="T1738" t="s">
        <v>8335</v>
      </c>
    </row>
    <row r="1739" spans="1:20" x14ac:dyDescent="0.2">
      <c r="A1739">
        <v>1737</v>
      </c>
      <c r="B1739" t="s">
        <v>1738</v>
      </c>
      <c r="C1739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v>42205.948981481488</v>
      </c>
      <c r="K1739">
        <v>1434840392</v>
      </c>
      <c r="L1739" s="10">
        <v>42175.948981481488</v>
      </c>
      <c r="M1739" t="b">
        <v>0</v>
      </c>
      <c r="N1739">
        <v>15</v>
      </c>
      <c r="O1739" t="b">
        <v>0</v>
      </c>
      <c r="P1739" t="s">
        <v>8293</v>
      </c>
      <c r="Q1739">
        <v>0.21249999999999999</v>
      </c>
      <c r="R1739">
        <v>56.666666666666664</v>
      </c>
      <c r="S1739" t="s">
        <v>8315</v>
      </c>
      <c r="T1739" t="s">
        <v>8335</v>
      </c>
    </row>
    <row r="1740" spans="1:20" x14ac:dyDescent="0.2">
      <c r="A1740">
        <v>1738</v>
      </c>
      <c r="B1740" t="s">
        <v>1739</v>
      </c>
      <c r="C1740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v>41914.874328703707</v>
      </c>
      <c r="K1740">
        <v>1409691542</v>
      </c>
      <c r="L1740" s="10">
        <v>41884.874328703707</v>
      </c>
      <c r="M1740" t="b">
        <v>0</v>
      </c>
      <c r="N1740">
        <v>1</v>
      </c>
      <c r="O1740" t="b">
        <v>0</v>
      </c>
      <c r="P1740" t="s">
        <v>8293</v>
      </c>
      <c r="Q1740">
        <v>4.0000000000000001E-3</v>
      </c>
      <c r="R1740">
        <v>20</v>
      </c>
      <c r="S1740" t="s">
        <v>8315</v>
      </c>
      <c r="T1740" t="s">
        <v>8335</v>
      </c>
    </row>
    <row r="1741" spans="1:20" x14ac:dyDescent="0.2">
      <c r="A1741">
        <v>1739</v>
      </c>
      <c r="B1741" t="s">
        <v>1740</v>
      </c>
      <c r="C174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v>42494.832546296297</v>
      </c>
      <c r="K1741">
        <v>1457297932</v>
      </c>
      <c r="L1741" s="10">
        <v>42435.874212962968</v>
      </c>
      <c r="M1741" t="b">
        <v>0</v>
      </c>
      <c r="N1741">
        <v>1</v>
      </c>
      <c r="O1741" t="b">
        <v>0</v>
      </c>
      <c r="P1741" t="s">
        <v>8293</v>
      </c>
      <c r="Q1741">
        <v>1E-3</v>
      </c>
      <c r="R1741">
        <v>1</v>
      </c>
      <c r="S1741" t="s">
        <v>8315</v>
      </c>
      <c r="T1741" t="s">
        <v>8335</v>
      </c>
    </row>
    <row r="1742" spans="1:20" x14ac:dyDescent="0.2">
      <c r="A1742">
        <v>1740</v>
      </c>
      <c r="B1742" t="s">
        <v>1741</v>
      </c>
      <c r="C174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v>42201.817384259266</v>
      </c>
      <c r="K1742">
        <v>1434483422</v>
      </c>
      <c r="L1742" s="10">
        <v>42171.817384259266</v>
      </c>
      <c r="M1742" t="b">
        <v>0</v>
      </c>
      <c r="N1742">
        <v>0</v>
      </c>
      <c r="O1742" t="b">
        <v>0</v>
      </c>
      <c r="P1742" t="s">
        <v>8293</v>
      </c>
      <c r="Q1742">
        <v>0</v>
      </c>
      <c r="R1742" t="e">
        <v>#DIV/0!</v>
      </c>
      <c r="S1742" t="s">
        <v>8315</v>
      </c>
      <c r="T1742" t="s">
        <v>8335</v>
      </c>
    </row>
    <row r="1743" spans="1:20" x14ac:dyDescent="0.2">
      <c r="A1743">
        <v>1741</v>
      </c>
      <c r="B1743" t="s">
        <v>1742</v>
      </c>
      <c r="C174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v>42165.628136574072</v>
      </c>
      <c r="K1743">
        <v>1430060671</v>
      </c>
      <c r="L1743" s="10">
        <v>42120.628136574072</v>
      </c>
      <c r="M1743" t="b">
        <v>0</v>
      </c>
      <c r="N1743">
        <v>52</v>
      </c>
      <c r="O1743" t="b">
        <v>1</v>
      </c>
      <c r="P1743" t="s">
        <v>8285</v>
      </c>
      <c r="Q1743">
        <v>1.1083333333333334</v>
      </c>
      <c r="R1743">
        <v>25.576923076923077</v>
      </c>
      <c r="S1743" t="s">
        <v>8316</v>
      </c>
      <c r="T1743" t="s">
        <v>8348</v>
      </c>
    </row>
    <row r="1744" spans="1:20" x14ac:dyDescent="0.2">
      <c r="A1744">
        <v>1742</v>
      </c>
      <c r="B1744" t="s">
        <v>1743</v>
      </c>
      <c r="C1744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v>42742.875</v>
      </c>
      <c r="K1744">
        <v>1481058170</v>
      </c>
      <c r="L1744" s="10">
        <v>42710.876967592587</v>
      </c>
      <c r="M1744" t="b">
        <v>0</v>
      </c>
      <c r="N1744">
        <v>34</v>
      </c>
      <c r="O1744" t="b">
        <v>1</v>
      </c>
      <c r="P1744" t="s">
        <v>8285</v>
      </c>
      <c r="Q1744">
        <v>1.0874999999999999</v>
      </c>
      <c r="R1744">
        <v>63.970588235294116</v>
      </c>
      <c r="S1744" t="s">
        <v>8316</v>
      </c>
      <c r="T1744" t="s">
        <v>8348</v>
      </c>
    </row>
    <row r="1745" spans="1:20" x14ac:dyDescent="0.2">
      <c r="A1745">
        <v>1743</v>
      </c>
      <c r="B1745" t="s">
        <v>1744</v>
      </c>
      <c r="C1745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v>42609.165972222225</v>
      </c>
      <c r="K1745">
        <v>1470348775</v>
      </c>
      <c r="L1745" s="10">
        <v>42586.925636574073</v>
      </c>
      <c r="M1745" t="b">
        <v>0</v>
      </c>
      <c r="N1745">
        <v>67</v>
      </c>
      <c r="O1745" t="b">
        <v>1</v>
      </c>
      <c r="P1745" t="s">
        <v>8285</v>
      </c>
      <c r="Q1745">
        <v>1.0041666666666667</v>
      </c>
      <c r="R1745">
        <v>89.925373134328353</v>
      </c>
      <c r="S1745" t="s">
        <v>8316</v>
      </c>
      <c r="T1745" t="s">
        <v>8348</v>
      </c>
    </row>
    <row r="1746" spans="1:20" x14ac:dyDescent="0.2">
      <c r="A1746">
        <v>1744</v>
      </c>
      <c r="B1746" t="s">
        <v>1745</v>
      </c>
      <c r="C1746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v>42071.563391203701</v>
      </c>
      <c r="K1746">
        <v>1421937077</v>
      </c>
      <c r="L1746" s="10">
        <v>42026.605057870373</v>
      </c>
      <c r="M1746" t="b">
        <v>0</v>
      </c>
      <c r="N1746">
        <v>70</v>
      </c>
      <c r="O1746" t="b">
        <v>1</v>
      </c>
      <c r="P1746" t="s">
        <v>8285</v>
      </c>
      <c r="Q1746">
        <v>1.1845454545454546</v>
      </c>
      <c r="R1746">
        <v>93.071428571428569</v>
      </c>
      <c r="S1746" t="s">
        <v>8316</v>
      </c>
      <c r="T1746" t="s">
        <v>8348</v>
      </c>
    </row>
    <row r="1747" spans="1:20" x14ac:dyDescent="0.2">
      <c r="A1747">
        <v>1745</v>
      </c>
      <c r="B1747" t="s">
        <v>1746</v>
      </c>
      <c r="C1747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v>42726.083333333328</v>
      </c>
      <c r="K1747">
        <v>1479276838</v>
      </c>
      <c r="L1747" s="10">
        <v>42690.259699074071</v>
      </c>
      <c r="M1747" t="b">
        <v>0</v>
      </c>
      <c r="N1747">
        <v>89</v>
      </c>
      <c r="O1747" t="b">
        <v>1</v>
      </c>
      <c r="P1747" t="s">
        <v>8285</v>
      </c>
      <c r="Q1747">
        <v>1.1401428571428571</v>
      </c>
      <c r="R1747">
        <v>89.674157303370791</v>
      </c>
      <c r="S1747" t="s">
        <v>8316</v>
      </c>
      <c r="T1747" t="s">
        <v>8348</v>
      </c>
    </row>
    <row r="1748" spans="1:20" x14ac:dyDescent="0.2">
      <c r="A1748">
        <v>1746</v>
      </c>
      <c r="B1748" t="s">
        <v>1747</v>
      </c>
      <c r="C1748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v>42698.083333333328</v>
      </c>
      <c r="K1748">
        <v>1477368867</v>
      </c>
      <c r="L1748" s="10"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>
        <v>1.4810000000000001</v>
      </c>
      <c r="R1748">
        <v>207.61682242990653</v>
      </c>
      <c r="S1748" t="s">
        <v>8316</v>
      </c>
      <c r="T1748" t="s">
        <v>8348</v>
      </c>
    </row>
    <row r="1749" spans="1:20" x14ac:dyDescent="0.2">
      <c r="A1749">
        <v>1747</v>
      </c>
      <c r="B1749" t="s">
        <v>1748</v>
      </c>
      <c r="C1749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v>42321.625</v>
      </c>
      <c r="K1749">
        <v>1444904830</v>
      </c>
      <c r="L1749" s="10"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>
        <v>1.0495555555555556</v>
      </c>
      <c r="R1749">
        <v>59.408805031446541</v>
      </c>
      <c r="S1749" t="s">
        <v>8316</v>
      </c>
      <c r="T1749" t="s">
        <v>8348</v>
      </c>
    </row>
    <row r="1750" spans="1:20" x14ac:dyDescent="0.2">
      <c r="A1750">
        <v>1748</v>
      </c>
      <c r="B1750" t="s">
        <v>1749</v>
      </c>
      <c r="C1750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v>42249.950729166667</v>
      </c>
      <c r="K1750">
        <v>1438642143</v>
      </c>
      <c r="L1750" s="10"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>
        <v>1.29948</v>
      </c>
      <c r="R1750">
        <v>358.97237569060775</v>
      </c>
      <c r="S1750" t="s">
        <v>8316</v>
      </c>
      <c r="T1750" t="s">
        <v>8348</v>
      </c>
    </row>
    <row r="1751" spans="1:20" x14ac:dyDescent="0.2">
      <c r="A1751">
        <v>1749</v>
      </c>
      <c r="B1751" t="s">
        <v>1750</v>
      </c>
      <c r="C175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v>42795.791666666672</v>
      </c>
      <c r="K1751">
        <v>1485213921</v>
      </c>
      <c r="L1751" s="10"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>
        <v>1.2348756218905472</v>
      </c>
      <c r="R1751">
        <v>94.736641221374043</v>
      </c>
      <c r="S1751" t="s">
        <v>8316</v>
      </c>
      <c r="T1751" t="s">
        <v>8348</v>
      </c>
    </row>
    <row r="1752" spans="1:20" x14ac:dyDescent="0.2">
      <c r="A1752">
        <v>1750</v>
      </c>
      <c r="B1752" t="s">
        <v>1751</v>
      </c>
      <c r="C175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v>42479.836851851855</v>
      </c>
      <c r="K1752">
        <v>1458936304</v>
      </c>
      <c r="L1752" s="10"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>
        <v>2.0162</v>
      </c>
      <c r="R1752">
        <v>80.647999999999996</v>
      </c>
      <c r="S1752" t="s">
        <v>8316</v>
      </c>
      <c r="T1752" t="s">
        <v>8348</v>
      </c>
    </row>
    <row r="1753" spans="1:20" x14ac:dyDescent="0.2">
      <c r="A1753">
        <v>1751</v>
      </c>
      <c r="B1753" t="s">
        <v>1752</v>
      </c>
      <c r="C175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v>42082.739849537036</v>
      </c>
      <c r="K1753">
        <v>1424198723</v>
      </c>
      <c r="L1753" s="10">
        <v>42052.7815162037</v>
      </c>
      <c r="M1753" t="b">
        <v>0</v>
      </c>
      <c r="N1753">
        <v>61</v>
      </c>
      <c r="O1753" t="b">
        <v>1</v>
      </c>
      <c r="P1753" t="s">
        <v>8285</v>
      </c>
      <c r="Q1753">
        <v>1.0289999999999999</v>
      </c>
      <c r="R1753">
        <v>168.68852459016392</v>
      </c>
      <c r="S1753" t="s">
        <v>8316</v>
      </c>
      <c r="T1753" t="s">
        <v>8348</v>
      </c>
    </row>
    <row r="1754" spans="1:20" x14ac:dyDescent="0.2">
      <c r="A1754">
        <v>1752</v>
      </c>
      <c r="B1754" t="s">
        <v>1753</v>
      </c>
      <c r="C1754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v>42657.253263888888</v>
      </c>
      <c r="K1754">
        <v>1473833082</v>
      </c>
      <c r="L1754" s="10">
        <v>42627.253263888888</v>
      </c>
      <c r="M1754" t="b">
        <v>0</v>
      </c>
      <c r="N1754">
        <v>90</v>
      </c>
      <c r="O1754" t="b">
        <v>1</v>
      </c>
      <c r="P1754" t="s">
        <v>8285</v>
      </c>
      <c r="Q1754">
        <v>2.6016666666666666</v>
      </c>
      <c r="R1754">
        <v>34.68888888888889</v>
      </c>
      <c r="S1754" t="s">
        <v>8316</v>
      </c>
      <c r="T1754" t="s">
        <v>8348</v>
      </c>
    </row>
    <row r="1755" spans="1:20" x14ac:dyDescent="0.2">
      <c r="A1755">
        <v>1753</v>
      </c>
      <c r="B1755" t="s">
        <v>1754</v>
      </c>
      <c r="C1755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v>42450.707962962959</v>
      </c>
      <c r="K1755">
        <v>1455991168</v>
      </c>
      <c r="L1755" s="10">
        <v>42420.74962962963</v>
      </c>
      <c r="M1755" t="b">
        <v>0</v>
      </c>
      <c r="N1755">
        <v>35</v>
      </c>
      <c r="O1755" t="b">
        <v>1</v>
      </c>
      <c r="P1755" t="s">
        <v>8285</v>
      </c>
      <c r="Q1755">
        <v>1.08</v>
      </c>
      <c r="R1755">
        <v>462.85714285714283</v>
      </c>
      <c r="S1755" t="s">
        <v>8316</v>
      </c>
      <c r="T1755" t="s">
        <v>8348</v>
      </c>
    </row>
    <row r="1756" spans="1:20" x14ac:dyDescent="0.2">
      <c r="A1756">
        <v>1754</v>
      </c>
      <c r="B1756" t="s">
        <v>1755</v>
      </c>
      <c r="C1756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v>42097.835104166668</v>
      </c>
      <c r="K1756">
        <v>1425502953</v>
      </c>
      <c r="L1756" s="10">
        <v>42067.876770833333</v>
      </c>
      <c r="M1756" t="b">
        <v>0</v>
      </c>
      <c r="N1756">
        <v>90</v>
      </c>
      <c r="O1756" t="b">
        <v>1</v>
      </c>
      <c r="P1756" t="s">
        <v>8285</v>
      </c>
      <c r="Q1756">
        <v>1.1052941176470588</v>
      </c>
      <c r="R1756">
        <v>104.38888888888889</v>
      </c>
      <c r="S1756" t="s">
        <v>8316</v>
      </c>
      <c r="T1756" t="s">
        <v>8348</v>
      </c>
    </row>
    <row r="1757" spans="1:20" x14ac:dyDescent="0.2">
      <c r="A1757">
        <v>1755</v>
      </c>
      <c r="B1757" t="s">
        <v>1756</v>
      </c>
      <c r="C1757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v>42282.788900462961</v>
      </c>
      <c r="K1757">
        <v>1441479361</v>
      </c>
      <c r="L1757" s="10">
        <v>42252.788900462961</v>
      </c>
      <c r="M1757" t="b">
        <v>0</v>
      </c>
      <c r="N1757">
        <v>4</v>
      </c>
      <c r="O1757" t="b">
        <v>1</v>
      </c>
      <c r="P1757" t="s">
        <v>8285</v>
      </c>
      <c r="Q1757">
        <v>1.2</v>
      </c>
      <c r="R1757">
        <v>7.5</v>
      </c>
      <c r="S1757" t="s">
        <v>8316</v>
      </c>
      <c r="T1757" t="s">
        <v>8348</v>
      </c>
    </row>
    <row r="1758" spans="1:20" x14ac:dyDescent="0.2">
      <c r="A1758">
        <v>1756</v>
      </c>
      <c r="B1758" t="s">
        <v>1757</v>
      </c>
      <c r="C1758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v>42611.167465277773</v>
      </c>
      <c r="K1758">
        <v>1468987269</v>
      </c>
      <c r="L1758" s="10"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>
        <v>1.0282909090909091</v>
      </c>
      <c r="R1758">
        <v>47.13</v>
      </c>
      <c r="S1758" t="s">
        <v>8316</v>
      </c>
      <c r="T1758" t="s">
        <v>8348</v>
      </c>
    </row>
    <row r="1759" spans="1:20" x14ac:dyDescent="0.2">
      <c r="A1759">
        <v>1757</v>
      </c>
      <c r="B1759" t="s">
        <v>1758</v>
      </c>
      <c r="C1759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v>42763.811805555553</v>
      </c>
      <c r="K1759">
        <v>1483041083</v>
      </c>
      <c r="L1759" s="10">
        <v>42733.827349537038</v>
      </c>
      <c r="M1759" t="b">
        <v>0</v>
      </c>
      <c r="N1759">
        <v>14</v>
      </c>
      <c r="O1759" t="b">
        <v>1</v>
      </c>
      <c r="P1759" t="s">
        <v>8285</v>
      </c>
      <c r="Q1759">
        <v>1.1599999999999999</v>
      </c>
      <c r="R1759">
        <v>414.28571428571428</v>
      </c>
      <c r="S1759" t="s">
        <v>8316</v>
      </c>
      <c r="T1759" t="s">
        <v>8348</v>
      </c>
    </row>
    <row r="1760" spans="1:20" x14ac:dyDescent="0.2">
      <c r="A1760">
        <v>1758</v>
      </c>
      <c r="B1760" t="s">
        <v>1759</v>
      </c>
      <c r="C1760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v>42565.955925925926</v>
      </c>
      <c r="K1760">
        <v>1463352992</v>
      </c>
      <c r="L1760" s="10">
        <v>42505.955925925926</v>
      </c>
      <c r="M1760" t="b">
        <v>0</v>
      </c>
      <c r="N1760">
        <v>27</v>
      </c>
      <c r="O1760" t="b">
        <v>1</v>
      </c>
      <c r="P1760" t="s">
        <v>8285</v>
      </c>
      <c r="Q1760">
        <v>1.147</v>
      </c>
      <c r="R1760">
        <v>42.481481481481481</v>
      </c>
      <c r="S1760" t="s">
        <v>8316</v>
      </c>
      <c r="T1760" t="s">
        <v>8348</v>
      </c>
    </row>
    <row r="1761" spans="1:20" x14ac:dyDescent="0.2">
      <c r="A1761">
        <v>1759</v>
      </c>
      <c r="B1761" t="s">
        <v>1760</v>
      </c>
      <c r="C176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v>42088.787372685183</v>
      </c>
      <c r="K1761">
        <v>1425585229</v>
      </c>
      <c r="L1761" s="10">
        <v>42068.829039351855</v>
      </c>
      <c r="M1761" t="b">
        <v>0</v>
      </c>
      <c r="N1761">
        <v>49</v>
      </c>
      <c r="O1761" t="b">
        <v>1</v>
      </c>
      <c r="P1761" t="s">
        <v>8285</v>
      </c>
      <c r="Q1761">
        <v>1.0660000000000001</v>
      </c>
      <c r="R1761">
        <v>108.77551020408163</v>
      </c>
      <c r="S1761" t="s">
        <v>8316</v>
      </c>
      <c r="T1761" t="s">
        <v>8348</v>
      </c>
    </row>
    <row r="1762" spans="1:20" x14ac:dyDescent="0.2">
      <c r="A1762">
        <v>1760</v>
      </c>
      <c r="B1762" t="s">
        <v>1761</v>
      </c>
      <c r="C176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v>42425.67260416667</v>
      </c>
      <c r="K1762">
        <v>1454688513</v>
      </c>
      <c r="L1762" s="10">
        <v>42405.67260416667</v>
      </c>
      <c r="M1762" t="b">
        <v>0</v>
      </c>
      <c r="N1762">
        <v>102</v>
      </c>
      <c r="O1762" t="b">
        <v>1</v>
      </c>
      <c r="P1762" t="s">
        <v>8285</v>
      </c>
      <c r="Q1762">
        <v>1.6544000000000001</v>
      </c>
      <c r="R1762">
        <v>81.098039215686271</v>
      </c>
      <c r="S1762" t="s">
        <v>8316</v>
      </c>
      <c r="T1762" t="s">
        <v>8348</v>
      </c>
    </row>
    <row r="1763" spans="1:20" x14ac:dyDescent="0.2">
      <c r="A1763">
        <v>1761</v>
      </c>
      <c r="B1763" t="s">
        <v>1762</v>
      </c>
      <c r="C176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v>42259.567824074074</v>
      </c>
      <c r="K1763">
        <v>1437745060</v>
      </c>
      <c r="L1763" s="10">
        <v>42209.567824074074</v>
      </c>
      <c r="M1763" t="b">
        <v>0</v>
      </c>
      <c r="N1763">
        <v>3</v>
      </c>
      <c r="O1763" t="b">
        <v>1</v>
      </c>
      <c r="P1763" t="s">
        <v>8285</v>
      </c>
      <c r="Q1763">
        <v>1.55</v>
      </c>
      <c r="R1763">
        <v>51.666666666666664</v>
      </c>
      <c r="S1763" t="s">
        <v>8316</v>
      </c>
      <c r="T1763" t="s">
        <v>8348</v>
      </c>
    </row>
    <row r="1764" spans="1:20" x14ac:dyDescent="0.2">
      <c r="A1764">
        <v>1762</v>
      </c>
      <c r="B1764" t="s">
        <v>1763</v>
      </c>
      <c r="C1764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v>42440.982002314813</v>
      </c>
      <c r="K1764">
        <v>1455147245</v>
      </c>
      <c r="L1764" s="10">
        <v>42410.982002314813</v>
      </c>
      <c r="M1764" t="b">
        <v>0</v>
      </c>
      <c r="N1764">
        <v>25</v>
      </c>
      <c r="O1764" t="b">
        <v>1</v>
      </c>
      <c r="P1764" t="s">
        <v>8285</v>
      </c>
      <c r="Q1764">
        <v>8.85</v>
      </c>
      <c r="R1764">
        <v>35.4</v>
      </c>
      <c r="S1764" t="s">
        <v>8316</v>
      </c>
      <c r="T1764" t="s">
        <v>8348</v>
      </c>
    </row>
    <row r="1765" spans="1:20" x14ac:dyDescent="0.2">
      <c r="A1765">
        <v>1763</v>
      </c>
      <c r="B1765" t="s">
        <v>1764</v>
      </c>
      <c r="C1765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v>42666.868518518517</v>
      </c>
      <c r="K1765">
        <v>1474663840</v>
      </c>
      <c r="L1765" s="10"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>
        <v>1.0190833333333333</v>
      </c>
      <c r="R1765">
        <v>103.63559322033899</v>
      </c>
      <c r="S1765" t="s">
        <v>8316</v>
      </c>
      <c r="T1765" t="s">
        <v>8348</v>
      </c>
    </row>
    <row r="1766" spans="1:20" x14ac:dyDescent="0.2">
      <c r="A1766">
        <v>1764</v>
      </c>
      <c r="B1766" t="s">
        <v>1765</v>
      </c>
      <c r="C1766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v>41854.485868055555</v>
      </c>
      <c r="K1766">
        <v>1404560379</v>
      </c>
      <c r="L1766" s="10">
        <v>41825.485868055555</v>
      </c>
      <c r="M1766" t="b">
        <v>1</v>
      </c>
      <c r="N1766">
        <v>39</v>
      </c>
      <c r="O1766" t="b">
        <v>0</v>
      </c>
      <c r="P1766" t="s">
        <v>8285</v>
      </c>
      <c r="Q1766">
        <v>0.19600000000000001</v>
      </c>
      <c r="R1766">
        <v>55.282051282051285</v>
      </c>
      <c r="S1766" t="s">
        <v>8316</v>
      </c>
      <c r="T1766" t="s">
        <v>8348</v>
      </c>
    </row>
    <row r="1767" spans="1:20" x14ac:dyDescent="0.2">
      <c r="A1767">
        <v>1765</v>
      </c>
      <c r="B1767" t="s">
        <v>1766</v>
      </c>
      <c r="C1767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v>41864.980462962965</v>
      </c>
      <c r="K1767">
        <v>1405380712</v>
      </c>
      <c r="L1767" s="10"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>
        <v>0.59467839999999994</v>
      </c>
      <c r="R1767">
        <v>72.16970873786407</v>
      </c>
      <c r="S1767" t="s">
        <v>8316</v>
      </c>
      <c r="T1767" t="s">
        <v>8348</v>
      </c>
    </row>
    <row r="1768" spans="1:20" x14ac:dyDescent="0.2">
      <c r="A1768">
        <v>1766</v>
      </c>
      <c r="B1768" t="s">
        <v>1767</v>
      </c>
      <c r="C1768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v>41876.859814814816</v>
      </c>
      <c r="K1768">
        <v>1407184688</v>
      </c>
      <c r="L1768" s="10">
        <v>41855.859814814816</v>
      </c>
      <c r="M1768" t="b">
        <v>1</v>
      </c>
      <c r="N1768">
        <v>0</v>
      </c>
      <c r="O1768" t="b">
        <v>0</v>
      </c>
      <c r="P1768" t="s">
        <v>8285</v>
      </c>
      <c r="Q1768">
        <v>0</v>
      </c>
      <c r="R1768" t="e">
        <v>#DIV/0!</v>
      </c>
      <c r="S1768" t="s">
        <v>8316</v>
      </c>
      <c r="T1768" t="s">
        <v>8348</v>
      </c>
    </row>
    <row r="1769" spans="1:20" x14ac:dyDescent="0.2">
      <c r="A1769">
        <v>1767</v>
      </c>
      <c r="B1769" t="s">
        <v>1768</v>
      </c>
      <c r="C1769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v>41854.658379629633</v>
      </c>
      <c r="K1769">
        <v>1404488884</v>
      </c>
      <c r="L1769" s="10">
        <v>41824.658379629633</v>
      </c>
      <c r="M1769" t="b">
        <v>1</v>
      </c>
      <c r="N1769">
        <v>39</v>
      </c>
      <c r="O1769" t="b">
        <v>0</v>
      </c>
      <c r="P1769" t="s">
        <v>8285</v>
      </c>
      <c r="Q1769">
        <v>0.4572</v>
      </c>
      <c r="R1769">
        <v>58.615384615384613</v>
      </c>
      <c r="S1769" t="s">
        <v>8316</v>
      </c>
      <c r="T1769" t="s">
        <v>8348</v>
      </c>
    </row>
    <row r="1770" spans="1:20" x14ac:dyDescent="0.2">
      <c r="A1770">
        <v>1768</v>
      </c>
      <c r="B1770" t="s">
        <v>1769</v>
      </c>
      <c r="C1770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v>41909.560694444444</v>
      </c>
      <c r="K1770">
        <v>1406640444</v>
      </c>
      <c r="L1770" s="10">
        <v>41849.560694444444</v>
      </c>
      <c r="M1770" t="b">
        <v>1</v>
      </c>
      <c r="N1770">
        <v>15</v>
      </c>
      <c r="O1770" t="b">
        <v>0</v>
      </c>
      <c r="P1770" t="s">
        <v>8285</v>
      </c>
      <c r="Q1770">
        <v>3.7400000000000003E-2</v>
      </c>
      <c r="R1770">
        <v>12.466666666666667</v>
      </c>
      <c r="S1770" t="s">
        <v>8316</v>
      </c>
      <c r="T1770" t="s">
        <v>8348</v>
      </c>
    </row>
    <row r="1771" spans="1:20" x14ac:dyDescent="0.2">
      <c r="A1771">
        <v>1769</v>
      </c>
      <c r="B1771" t="s">
        <v>1770</v>
      </c>
      <c r="C177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v>42017.818969907406</v>
      </c>
      <c r="K1771">
        <v>1418585959</v>
      </c>
      <c r="L1771" s="10">
        <v>41987.818969907406</v>
      </c>
      <c r="M1771" t="b">
        <v>1</v>
      </c>
      <c r="N1771">
        <v>22</v>
      </c>
      <c r="O1771" t="b">
        <v>0</v>
      </c>
      <c r="P1771" t="s">
        <v>8285</v>
      </c>
      <c r="Q1771">
        <v>2.7025E-2</v>
      </c>
      <c r="R1771">
        <v>49.136363636363633</v>
      </c>
      <c r="S1771" t="s">
        <v>8316</v>
      </c>
      <c r="T1771" t="s">
        <v>8348</v>
      </c>
    </row>
    <row r="1772" spans="1:20" x14ac:dyDescent="0.2">
      <c r="A1772">
        <v>1770</v>
      </c>
      <c r="B1772" t="s">
        <v>1771</v>
      </c>
      <c r="C177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v>41926.780023148152</v>
      </c>
      <c r="K1772">
        <v>1410288194</v>
      </c>
      <c r="L1772" s="10">
        <v>41891.780023148152</v>
      </c>
      <c r="M1772" t="b">
        <v>1</v>
      </c>
      <c r="N1772">
        <v>92</v>
      </c>
      <c r="O1772" t="b">
        <v>0</v>
      </c>
      <c r="P1772" t="s">
        <v>8285</v>
      </c>
      <c r="Q1772">
        <v>0.56514285714285717</v>
      </c>
      <c r="R1772">
        <v>150.5</v>
      </c>
      <c r="S1772" t="s">
        <v>8316</v>
      </c>
      <c r="T1772" t="s">
        <v>8348</v>
      </c>
    </row>
    <row r="1773" spans="1:20" x14ac:dyDescent="0.2">
      <c r="A1773">
        <v>1771</v>
      </c>
      <c r="B1773" t="s">
        <v>1772</v>
      </c>
      <c r="C177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v>41935.979629629634</v>
      </c>
      <c r="K1773">
        <v>1411515040</v>
      </c>
      <c r="L1773" s="10">
        <v>41905.979629629634</v>
      </c>
      <c r="M1773" t="b">
        <v>1</v>
      </c>
      <c r="N1773">
        <v>25</v>
      </c>
      <c r="O1773" t="b">
        <v>0</v>
      </c>
      <c r="P1773" t="s">
        <v>8285</v>
      </c>
      <c r="Q1773">
        <v>0.21309523809523809</v>
      </c>
      <c r="R1773">
        <v>35.799999999999997</v>
      </c>
      <c r="S1773" t="s">
        <v>8316</v>
      </c>
      <c r="T1773" t="s">
        <v>8348</v>
      </c>
    </row>
    <row r="1774" spans="1:20" x14ac:dyDescent="0.2">
      <c r="A1774">
        <v>1772</v>
      </c>
      <c r="B1774" t="s">
        <v>1773</v>
      </c>
      <c r="C1774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v>41826.718009259261</v>
      </c>
      <c r="K1774">
        <v>1399482836</v>
      </c>
      <c r="L1774" s="10">
        <v>41766.718009259261</v>
      </c>
      <c r="M1774" t="b">
        <v>1</v>
      </c>
      <c r="N1774">
        <v>19</v>
      </c>
      <c r="O1774" t="b">
        <v>0</v>
      </c>
      <c r="P1774" t="s">
        <v>8285</v>
      </c>
      <c r="Q1774">
        <v>0.156</v>
      </c>
      <c r="R1774">
        <v>45.157894736842103</v>
      </c>
      <c r="S1774" t="s">
        <v>8316</v>
      </c>
      <c r="T1774" t="s">
        <v>8348</v>
      </c>
    </row>
    <row r="1775" spans="1:20" x14ac:dyDescent="0.2">
      <c r="A1775">
        <v>1773</v>
      </c>
      <c r="B1775" t="s">
        <v>1774</v>
      </c>
      <c r="C1775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v>42023.760393518518</v>
      </c>
      <c r="K1775">
        <v>1417803298</v>
      </c>
      <c r="L1775" s="10">
        <v>41978.760393518518</v>
      </c>
      <c r="M1775" t="b">
        <v>1</v>
      </c>
      <c r="N1775">
        <v>19</v>
      </c>
      <c r="O1775" t="b">
        <v>0</v>
      </c>
      <c r="P1775" t="s">
        <v>8285</v>
      </c>
      <c r="Q1775">
        <v>6.2566666666666673E-2</v>
      </c>
      <c r="R1775">
        <v>98.78947368421052</v>
      </c>
      <c r="S1775" t="s">
        <v>8316</v>
      </c>
      <c r="T1775" t="s">
        <v>8348</v>
      </c>
    </row>
    <row r="1776" spans="1:20" x14ac:dyDescent="0.2">
      <c r="A1776">
        <v>1774</v>
      </c>
      <c r="B1776" t="s">
        <v>1775</v>
      </c>
      <c r="C1776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v>41972.624305555553</v>
      </c>
      <c r="K1776">
        <v>1413609292</v>
      </c>
      <c r="L1776" s="10">
        <v>41930.218657407408</v>
      </c>
      <c r="M1776" t="b">
        <v>1</v>
      </c>
      <c r="N1776">
        <v>13</v>
      </c>
      <c r="O1776" t="b">
        <v>0</v>
      </c>
      <c r="P1776" t="s">
        <v>8285</v>
      </c>
      <c r="Q1776">
        <v>0.4592</v>
      </c>
      <c r="R1776">
        <v>88.307692307692307</v>
      </c>
      <c r="S1776" t="s">
        <v>8316</v>
      </c>
      <c r="T1776" t="s">
        <v>8348</v>
      </c>
    </row>
    <row r="1777" spans="1:20" x14ac:dyDescent="0.2">
      <c r="A1777">
        <v>1775</v>
      </c>
      <c r="B1777" t="s">
        <v>1776</v>
      </c>
      <c r="C1777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v>41936.976388888892</v>
      </c>
      <c r="K1777">
        <v>1410305160</v>
      </c>
      <c r="L1777" s="10"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>
        <v>0.65101538461538466</v>
      </c>
      <c r="R1777">
        <v>170.62903225806451</v>
      </c>
      <c r="S1777" t="s">
        <v>8316</v>
      </c>
      <c r="T1777" t="s">
        <v>8348</v>
      </c>
    </row>
    <row r="1778" spans="1:20" x14ac:dyDescent="0.2">
      <c r="A1778">
        <v>1776</v>
      </c>
      <c r="B1778" t="s">
        <v>1777</v>
      </c>
      <c r="C1778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v>41941.95684027778</v>
      </c>
      <c r="K1778">
        <v>1411513071</v>
      </c>
      <c r="L1778" s="10">
        <v>41905.95684027778</v>
      </c>
      <c r="M1778" t="b">
        <v>1</v>
      </c>
      <c r="N1778">
        <v>4</v>
      </c>
      <c r="O1778" t="b">
        <v>0</v>
      </c>
      <c r="P1778" t="s">
        <v>8285</v>
      </c>
      <c r="Q1778">
        <v>6.7000000000000004E-2</v>
      </c>
      <c r="R1778">
        <v>83.75</v>
      </c>
      <c r="S1778" t="s">
        <v>8316</v>
      </c>
      <c r="T1778" t="s">
        <v>8348</v>
      </c>
    </row>
    <row r="1779" spans="1:20" x14ac:dyDescent="0.2">
      <c r="A1779">
        <v>1777</v>
      </c>
      <c r="B1779" t="s">
        <v>1778</v>
      </c>
      <c r="C1779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v>42055.357094907406</v>
      </c>
      <c r="K1779">
        <v>1421829253</v>
      </c>
      <c r="L1779" s="10">
        <v>42025.357094907406</v>
      </c>
      <c r="M1779" t="b">
        <v>1</v>
      </c>
      <c r="N1779">
        <v>10</v>
      </c>
      <c r="O1779" t="b">
        <v>0</v>
      </c>
      <c r="P1779" t="s">
        <v>8285</v>
      </c>
      <c r="Q1779">
        <v>0.135625</v>
      </c>
      <c r="R1779">
        <v>65.099999999999994</v>
      </c>
      <c r="S1779" t="s">
        <v>8316</v>
      </c>
      <c r="T1779" t="s">
        <v>8348</v>
      </c>
    </row>
    <row r="1780" spans="1:20" x14ac:dyDescent="0.2">
      <c r="A1780">
        <v>1778</v>
      </c>
      <c r="B1780" t="s">
        <v>1779</v>
      </c>
      <c r="C1780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v>42090.821701388893</v>
      </c>
      <c r="K1780">
        <v>1423600995</v>
      </c>
      <c r="L1780" s="10">
        <v>42045.86336805555</v>
      </c>
      <c r="M1780" t="b">
        <v>1</v>
      </c>
      <c r="N1780">
        <v>15</v>
      </c>
      <c r="O1780" t="b">
        <v>0</v>
      </c>
      <c r="P1780" t="s">
        <v>8285</v>
      </c>
      <c r="Q1780">
        <v>1.9900000000000001E-2</v>
      </c>
      <c r="R1780">
        <v>66.333333333333329</v>
      </c>
      <c r="S1780" t="s">
        <v>8316</v>
      </c>
      <c r="T1780" t="s">
        <v>8348</v>
      </c>
    </row>
    <row r="1781" spans="1:20" x14ac:dyDescent="0.2">
      <c r="A1781">
        <v>1779</v>
      </c>
      <c r="B1781" t="s">
        <v>1780</v>
      </c>
      <c r="C178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v>42615.691898148143</v>
      </c>
      <c r="K1781">
        <v>1470242180</v>
      </c>
      <c r="L1781" s="10">
        <v>42585.691898148143</v>
      </c>
      <c r="M1781" t="b">
        <v>1</v>
      </c>
      <c r="N1781">
        <v>38</v>
      </c>
      <c r="O1781" t="b">
        <v>0</v>
      </c>
      <c r="P1781" t="s">
        <v>8285</v>
      </c>
      <c r="Q1781">
        <v>0.36236363636363639</v>
      </c>
      <c r="R1781">
        <v>104.89473684210526</v>
      </c>
      <c r="S1781" t="s">
        <v>8316</v>
      </c>
      <c r="T1781" t="s">
        <v>8348</v>
      </c>
    </row>
    <row r="1782" spans="1:20" x14ac:dyDescent="0.2">
      <c r="A1782">
        <v>1780</v>
      </c>
      <c r="B1782" t="s">
        <v>1781</v>
      </c>
      <c r="C178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v>42553.600810185191</v>
      </c>
      <c r="K1782">
        <v>1462285510</v>
      </c>
      <c r="L1782" s="10"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>
        <v>0.39743333333333336</v>
      </c>
      <c r="R1782">
        <v>78.440789473684205</v>
      </c>
      <c r="S1782" t="s">
        <v>8316</v>
      </c>
      <c r="T1782" t="s">
        <v>8348</v>
      </c>
    </row>
    <row r="1783" spans="1:20" x14ac:dyDescent="0.2">
      <c r="A1783">
        <v>1781</v>
      </c>
      <c r="B1783" t="s">
        <v>1782</v>
      </c>
      <c r="C178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v>42628.617418981477</v>
      </c>
      <c r="K1783">
        <v>1471272545</v>
      </c>
      <c r="L1783" s="10">
        <v>42597.617418981477</v>
      </c>
      <c r="M1783" t="b">
        <v>1</v>
      </c>
      <c r="N1783">
        <v>24</v>
      </c>
      <c r="O1783" t="b">
        <v>0</v>
      </c>
      <c r="P1783" t="s">
        <v>8285</v>
      </c>
      <c r="Q1783">
        <v>0.25763636363636366</v>
      </c>
      <c r="R1783">
        <v>59.041666666666664</v>
      </c>
      <c r="S1783" t="s">
        <v>8316</v>
      </c>
      <c r="T1783" t="s">
        <v>8348</v>
      </c>
    </row>
    <row r="1784" spans="1:20" x14ac:dyDescent="0.2">
      <c r="A1784">
        <v>1782</v>
      </c>
      <c r="B1784" t="s">
        <v>1783</v>
      </c>
      <c r="C1784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v>42421.575104166666</v>
      </c>
      <c r="K1784">
        <v>1453211289</v>
      </c>
      <c r="L1784" s="10">
        <v>42388.575104166666</v>
      </c>
      <c r="M1784" t="b">
        <v>1</v>
      </c>
      <c r="N1784">
        <v>76</v>
      </c>
      <c r="O1784" t="b">
        <v>0</v>
      </c>
      <c r="P1784" t="s">
        <v>8285</v>
      </c>
      <c r="Q1784">
        <v>0.15491428571428573</v>
      </c>
      <c r="R1784">
        <v>71.34210526315789</v>
      </c>
      <c r="S1784" t="s">
        <v>8316</v>
      </c>
      <c r="T1784" t="s">
        <v>8348</v>
      </c>
    </row>
    <row r="1785" spans="1:20" x14ac:dyDescent="0.2">
      <c r="A1785">
        <v>1783</v>
      </c>
      <c r="B1785" t="s">
        <v>1784</v>
      </c>
      <c r="C1785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v>42145.949976851851</v>
      </c>
      <c r="K1785">
        <v>1429656478</v>
      </c>
      <c r="L1785" s="10"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>
        <v>0.236925</v>
      </c>
      <c r="R1785">
        <v>51.227027027027027</v>
      </c>
      <c r="S1785" t="s">
        <v>8316</v>
      </c>
      <c r="T1785" t="s">
        <v>8348</v>
      </c>
    </row>
    <row r="1786" spans="1:20" x14ac:dyDescent="0.2">
      <c r="A1786">
        <v>1784</v>
      </c>
      <c r="B1786" t="s">
        <v>1785</v>
      </c>
      <c r="C1786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v>42035.142361111109</v>
      </c>
      <c r="K1786">
        <v>1419954240</v>
      </c>
      <c r="L1786" s="10">
        <v>42003.655555555553</v>
      </c>
      <c r="M1786" t="b">
        <v>1</v>
      </c>
      <c r="N1786">
        <v>33</v>
      </c>
      <c r="O1786" t="b">
        <v>0</v>
      </c>
      <c r="P1786" t="s">
        <v>8285</v>
      </c>
      <c r="Q1786">
        <v>0.39760000000000001</v>
      </c>
      <c r="R1786">
        <v>60.242424242424242</v>
      </c>
      <c r="S1786" t="s">
        <v>8316</v>
      </c>
      <c r="T1786" t="s">
        <v>8348</v>
      </c>
    </row>
    <row r="1787" spans="1:20" x14ac:dyDescent="0.2">
      <c r="A1787">
        <v>1785</v>
      </c>
      <c r="B1787" t="s">
        <v>1786</v>
      </c>
      <c r="C1787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v>41928</v>
      </c>
      <c r="K1787">
        <v>1410750855</v>
      </c>
      <c r="L1787" s="10"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>
        <v>0.20220833333333332</v>
      </c>
      <c r="R1787">
        <v>44.935185185185183</v>
      </c>
      <c r="S1787" t="s">
        <v>8316</v>
      </c>
      <c r="T1787" t="s">
        <v>8348</v>
      </c>
    </row>
    <row r="1788" spans="1:20" x14ac:dyDescent="0.2">
      <c r="A1788">
        <v>1786</v>
      </c>
      <c r="B1788" t="s">
        <v>1787</v>
      </c>
      <c r="C1788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v>41988.550659722227</v>
      </c>
      <c r="K1788">
        <v>1416057177</v>
      </c>
      <c r="L1788" s="10">
        <v>41958.550659722227</v>
      </c>
      <c r="M1788" t="b">
        <v>1</v>
      </c>
      <c r="N1788">
        <v>29</v>
      </c>
      <c r="O1788" t="b">
        <v>0</v>
      </c>
      <c r="P1788" t="s">
        <v>8285</v>
      </c>
      <c r="Q1788">
        <v>0.47631578947368419</v>
      </c>
      <c r="R1788">
        <v>31.206896551724139</v>
      </c>
      <c r="S1788" t="s">
        <v>8316</v>
      </c>
      <c r="T1788" t="s">
        <v>8348</v>
      </c>
    </row>
    <row r="1789" spans="1:20" x14ac:dyDescent="0.2">
      <c r="A1789">
        <v>1787</v>
      </c>
      <c r="B1789" t="s">
        <v>1788</v>
      </c>
      <c r="C1789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v>42098.613854166666</v>
      </c>
      <c r="K1789">
        <v>1425570237</v>
      </c>
      <c r="L1789" s="10">
        <v>42068.65552083333</v>
      </c>
      <c r="M1789" t="b">
        <v>1</v>
      </c>
      <c r="N1789">
        <v>24</v>
      </c>
      <c r="O1789" t="b">
        <v>0</v>
      </c>
      <c r="P1789" t="s">
        <v>8285</v>
      </c>
      <c r="Q1789">
        <v>0.15329999999999999</v>
      </c>
      <c r="R1789">
        <v>63.875</v>
      </c>
      <c r="S1789" t="s">
        <v>8316</v>
      </c>
      <c r="T1789" t="s">
        <v>8348</v>
      </c>
    </row>
    <row r="1790" spans="1:20" x14ac:dyDescent="0.2">
      <c r="A1790">
        <v>1788</v>
      </c>
      <c r="B1790" t="s">
        <v>1789</v>
      </c>
      <c r="C1790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v>41943.94840277778</v>
      </c>
      <c r="K1790">
        <v>1412203542</v>
      </c>
      <c r="L1790" s="10">
        <v>41913.94840277778</v>
      </c>
      <c r="M1790" t="b">
        <v>1</v>
      </c>
      <c r="N1790">
        <v>4</v>
      </c>
      <c r="O1790" t="b">
        <v>0</v>
      </c>
      <c r="P1790" t="s">
        <v>8285</v>
      </c>
      <c r="Q1790">
        <v>1.3818181818181818E-2</v>
      </c>
      <c r="R1790">
        <v>19</v>
      </c>
      <c r="S1790" t="s">
        <v>8316</v>
      </c>
      <c r="T1790" t="s">
        <v>8348</v>
      </c>
    </row>
    <row r="1791" spans="1:20" x14ac:dyDescent="0.2">
      <c r="A1791">
        <v>1789</v>
      </c>
      <c r="B1791" t="s">
        <v>1790</v>
      </c>
      <c r="C179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v>42016.250034722223</v>
      </c>
      <c r="K1791">
        <v>1415858403</v>
      </c>
      <c r="L1791" s="10">
        <v>41956.250034722223</v>
      </c>
      <c r="M1791" t="b">
        <v>1</v>
      </c>
      <c r="N1791">
        <v>4</v>
      </c>
      <c r="O1791" t="b">
        <v>0</v>
      </c>
      <c r="P1791" t="s">
        <v>8285</v>
      </c>
      <c r="Q1791">
        <v>5.0000000000000001E-3</v>
      </c>
      <c r="R1791">
        <v>10</v>
      </c>
      <c r="S1791" t="s">
        <v>8316</v>
      </c>
      <c r="T1791" t="s">
        <v>8348</v>
      </c>
    </row>
    <row r="1792" spans="1:20" x14ac:dyDescent="0.2">
      <c r="A1792">
        <v>1790</v>
      </c>
      <c r="B1792" t="s">
        <v>1791</v>
      </c>
      <c r="C179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v>42040.674513888895</v>
      </c>
      <c r="K1792">
        <v>1420560678</v>
      </c>
      <c r="L1792" s="10">
        <v>42010.674513888895</v>
      </c>
      <c r="M1792" t="b">
        <v>1</v>
      </c>
      <c r="N1792">
        <v>15</v>
      </c>
      <c r="O1792" t="b">
        <v>0</v>
      </c>
      <c r="P1792" t="s">
        <v>8285</v>
      </c>
      <c r="Q1792">
        <v>4.9575757575757579E-2</v>
      </c>
      <c r="R1792">
        <v>109.06666666666666</v>
      </c>
      <c r="S1792" t="s">
        <v>8316</v>
      </c>
      <c r="T1792" t="s">
        <v>8348</v>
      </c>
    </row>
    <row r="1793" spans="1:20" x14ac:dyDescent="0.2">
      <c r="A1793">
        <v>1791</v>
      </c>
      <c r="B1793" t="s">
        <v>1792</v>
      </c>
      <c r="C179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v>42033.740335648152</v>
      </c>
      <c r="K1793">
        <v>1417369565</v>
      </c>
      <c r="L1793" s="10">
        <v>41973.740335648152</v>
      </c>
      <c r="M1793" t="b">
        <v>1</v>
      </c>
      <c r="N1793">
        <v>4</v>
      </c>
      <c r="O1793" t="b">
        <v>0</v>
      </c>
      <c r="P1793" t="s">
        <v>8285</v>
      </c>
      <c r="Q1793">
        <v>3.5666666666666666E-2</v>
      </c>
      <c r="R1793">
        <v>26.75</v>
      </c>
      <c r="S1793" t="s">
        <v>8316</v>
      </c>
      <c r="T1793" t="s">
        <v>8348</v>
      </c>
    </row>
    <row r="1794" spans="1:20" x14ac:dyDescent="0.2">
      <c r="A1794">
        <v>1792</v>
      </c>
      <c r="B1794" t="s">
        <v>1793</v>
      </c>
      <c r="C1794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v>42226.290972222225</v>
      </c>
      <c r="K1794">
        <v>1435970682</v>
      </c>
      <c r="L1794" s="10"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>
        <v>0.61124000000000001</v>
      </c>
      <c r="R1794">
        <v>109.93525179856115</v>
      </c>
      <c r="S1794" t="s">
        <v>8316</v>
      </c>
      <c r="T1794" t="s">
        <v>8348</v>
      </c>
    </row>
    <row r="1795" spans="1:20" x14ac:dyDescent="0.2">
      <c r="A1795">
        <v>1793</v>
      </c>
      <c r="B1795" t="s">
        <v>1794</v>
      </c>
      <c r="C1795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v>41970.933333333334</v>
      </c>
      <c r="K1795">
        <v>1414531440</v>
      </c>
      <c r="L1795" s="10">
        <v>41940.89166666667</v>
      </c>
      <c r="M1795" t="b">
        <v>1</v>
      </c>
      <c r="N1795">
        <v>2</v>
      </c>
      <c r="O1795" t="b">
        <v>0</v>
      </c>
      <c r="P1795" t="s">
        <v>8285</v>
      </c>
      <c r="Q1795">
        <v>1.3333333333333334E-2</v>
      </c>
      <c r="R1795">
        <v>20</v>
      </c>
      <c r="S1795" t="s">
        <v>8316</v>
      </c>
      <c r="T1795" t="s">
        <v>8348</v>
      </c>
    </row>
    <row r="1796" spans="1:20" x14ac:dyDescent="0.2">
      <c r="A1796">
        <v>1794</v>
      </c>
      <c r="B1796" t="s">
        <v>1795</v>
      </c>
      <c r="C1796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v>42046.551180555558</v>
      </c>
      <c r="K1796">
        <v>1420636422</v>
      </c>
      <c r="L1796" s="10">
        <v>42011.551180555558</v>
      </c>
      <c r="M1796" t="b">
        <v>1</v>
      </c>
      <c r="N1796">
        <v>18</v>
      </c>
      <c r="O1796" t="b">
        <v>0</v>
      </c>
      <c r="P1796" t="s">
        <v>8285</v>
      </c>
      <c r="Q1796">
        <v>0.11077777777777778</v>
      </c>
      <c r="R1796">
        <v>55.388888888888886</v>
      </c>
      <c r="S1796" t="s">
        <v>8316</v>
      </c>
      <c r="T1796" t="s">
        <v>8348</v>
      </c>
    </row>
    <row r="1797" spans="1:20" x14ac:dyDescent="0.2">
      <c r="A1797">
        <v>1795</v>
      </c>
      <c r="B1797" t="s">
        <v>1796</v>
      </c>
      <c r="C1797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v>42657.666666666672</v>
      </c>
      <c r="K1797">
        <v>1473922541</v>
      </c>
      <c r="L1797" s="10">
        <v>42628.288668981477</v>
      </c>
      <c r="M1797" t="b">
        <v>1</v>
      </c>
      <c r="N1797">
        <v>81</v>
      </c>
      <c r="O1797" t="b">
        <v>0</v>
      </c>
      <c r="P1797" t="s">
        <v>8285</v>
      </c>
      <c r="Q1797">
        <v>0.38735714285714284</v>
      </c>
      <c r="R1797">
        <v>133.90123456790124</v>
      </c>
      <c r="S1797" t="s">
        <v>8316</v>
      </c>
      <c r="T1797" t="s">
        <v>8348</v>
      </c>
    </row>
    <row r="1798" spans="1:20" x14ac:dyDescent="0.2">
      <c r="A1798">
        <v>1796</v>
      </c>
      <c r="B1798" t="s">
        <v>1797</v>
      </c>
      <c r="C1798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v>42575.439421296294</v>
      </c>
      <c r="K1798">
        <v>1464172366</v>
      </c>
      <c r="L1798" s="10">
        <v>42515.439421296294</v>
      </c>
      <c r="M1798" t="b">
        <v>1</v>
      </c>
      <c r="N1798">
        <v>86</v>
      </c>
      <c r="O1798" t="b">
        <v>0</v>
      </c>
      <c r="P1798" t="s">
        <v>8285</v>
      </c>
      <c r="Q1798">
        <v>0.22052631578947368</v>
      </c>
      <c r="R1798">
        <v>48.720930232558139</v>
      </c>
      <c r="S1798" t="s">
        <v>8316</v>
      </c>
      <c r="T1798" t="s">
        <v>8348</v>
      </c>
    </row>
    <row r="1799" spans="1:20" x14ac:dyDescent="0.2">
      <c r="A1799">
        <v>1797</v>
      </c>
      <c r="B1799" t="s">
        <v>1798</v>
      </c>
      <c r="C1799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v>42719.56931712963</v>
      </c>
      <c r="K1799">
        <v>1479217189</v>
      </c>
      <c r="L1799" s="10">
        <v>42689.56931712963</v>
      </c>
      <c r="M1799" t="b">
        <v>1</v>
      </c>
      <c r="N1799">
        <v>140</v>
      </c>
      <c r="O1799" t="b">
        <v>0</v>
      </c>
      <c r="P1799" t="s">
        <v>8285</v>
      </c>
      <c r="Q1799">
        <v>0.67549999999999999</v>
      </c>
      <c r="R1799">
        <v>48.25</v>
      </c>
      <c r="S1799" t="s">
        <v>8316</v>
      </c>
      <c r="T1799" t="s">
        <v>8348</v>
      </c>
    </row>
    <row r="1800" spans="1:20" x14ac:dyDescent="0.2">
      <c r="A1800">
        <v>1798</v>
      </c>
      <c r="B1800" t="s">
        <v>1799</v>
      </c>
      <c r="C1800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v>42404.32677083333</v>
      </c>
      <c r="K1800">
        <v>1449388233</v>
      </c>
      <c r="L1800" s="10">
        <v>42344.32677083333</v>
      </c>
      <c r="M1800" t="b">
        <v>1</v>
      </c>
      <c r="N1800">
        <v>37</v>
      </c>
      <c r="O1800" t="b">
        <v>0</v>
      </c>
      <c r="P1800" t="s">
        <v>8285</v>
      </c>
      <c r="Q1800">
        <v>0.136375</v>
      </c>
      <c r="R1800">
        <v>58.972972972972975</v>
      </c>
      <c r="S1800" t="s">
        <v>8316</v>
      </c>
      <c r="T1800" t="s">
        <v>8348</v>
      </c>
    </row>
    <row r="1801" spans="1:20" x14ac:dyDescent="0.2">
      <c r="A1801">
        <v>1799</v>
      </c>
      <c r="B1801" t="s">
        <v>1800</v>
      </c>
      <c r="C180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v>41954.884351851855</v>
      </c>
      <c r="K1801">
        <v>1414008808</v>
      </c>
      <c r="L1801" s="10">
        <v>41934.842685185184</v>
      </c>
      <c r="M1801" t="b">
        <v>1</v>
      </c>
      <c r="N1801">
        <v>6</v>
      </c>
      <c r="O1801" t="b">
        <v>0</v>
      </c>
      <c r="P1801" t="s">
        <v>8285</v>
      </c>
      <c r="Q1801">
        <v>1.7457500000000001E-2</v>
      </c>
      <c r="R1801">
        <v>11.638333333333334</v>
      </c>
      <c r="S1801" t="s">
        <v>8316</v>
      </c>
      <c r="T1801" t="s">
        <v>8348</v>
      </c>
    </row>
    <row r="1802" spans="1:20" x14ac:dyDescent="0.2">
      <c r="A1802">
        <v>1800</v>
      </c>
      <c r="B1802" t="s">
        <v>1801</v>
      </c>
      <c r="C180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v>42653.606134259258</v>
      </c>
      <c r="K1802">
        <v>1473517970</v>
      </c>
      <c r="L1802" s="10"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>
        <v>0.20449632511889321</v>
      </c>
      <c r="R1802">
        <v>83.716814159292042</v>
      </c>
      <c r="S1802" t="s">
        <v>8316</v>
      </c>
      <c r="T1802" t="s">
        <v>8348</v>
      </c>
    </row>
    <row r="1803" spans="1:20" x14ac:dyDescent="0.2">
      <c r="A1803">
        <v>1801</v>
      </c>
      <c r="B1803" t="s">
        <v>1802</v>
      </c>
      <c r="C180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v>42353.506944444445</v>
      </c>
      <c r="K1803">
        <v>1447429868</v>
      </c>
      <c r="L1803" s="10">
        <v>42321.660509259258</v>
      </c>
      <c r="M1803" t="b">
        <v>1</v>
      </c>
      <c r="N1803">
        <v>37</v>
      </c>
      <c r="O1803" t="b">
        <v>0</v>
      </c>
      <c r="P1803" t="s">
        <v>8285</v>
      </c>
      <c r="Q1803">
        <v>0.13852941176470587</v>
      </c>
      <c r="R1803">
        <v>63.648648648648646</v>
      </c>
      <c r="S1803" t="s">
        <v>8316</v>
      </c>
      <c r="T1803" t="s">
        <v>8348</v>
      </c>
    </row>
    <row r="1804" spans="1:20" x14ac:dyDescent="0.2">
      <c r="A1804">
        <v>1802</v>
      </c>
      <c r="B1804" t="s">
        <v>1803</v>
      </c>
      <c r="C1804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v>42182.915972222225</v>
      </c>
      <c r="K1804">
        <v>1433416830</v>
      </c>
      <c r="L1804" s="10">
        <v>42159.47256944445</v>
      </c>
      <c r="M1804" t="b">
        <v>1</v>
      </c>
      <c r="N1804">
        <v>18</v>
      </c>
      <c r="O1804" t="b">
        <v>0</v>
      </c>
      <c r="P1804" t="s">
        <v>8285</v>
      </c>
      <c r="Q1804">
        <v>0.48485714285714288</v>
      </c>
      <c r="R1804">
        <v>94.277777777777771</v>
      </c>
      <c r="S1804" t="s">
        <v>8316</v>
      </c>
      <c r="T1804" t="s">
        <v>8348</v>
      </c>
    </row>
    <row r="1805" spans="1:20" x14ac:dyDescent="0.2">
      <c r="A1805">
        <v>1803</v>
      </c>
      <c r="B1805" t="s">
        <v>1804</v>
      </c>
      <c r="C1805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v>42049.071550925932</v>
      </c>
      <c r="K1805">
        <v>1421199782</v>
      </c>
      <c r="L1805" s="10">
        <v>42018.071550925932</v>
      </c>
      <c r="M1805" t="b">
        <v>1</v>
      </c>
      <c r="N1805">
        <v>75</v>
      </c>
      <c r="O1805" t="b">
        <v>0</v>
      </c>
      <c r="P1805" t="s">
        <v>8285</v>
      </c>
      <c r="Q1805">
        <v>0.308</v>
      </c>
      <c r="R1805">
        <v>71.86666666666666</v>
      </c>
      <c r="S1805" t="s">
        <v>8316</v>
      </c>
      <c r="T1805" t="s">
        <v>8348</v>
      </c>
    </row>
    <row r="1806" spans="1:20" x14ac:dyDescent="0.2">
      <c r="A1806">
        <v>1804</v>
      </c>
      <c r="B1806" t="s">
        <v>1805</v>
      </c>
      <c r="C1806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v>42322.719953703709</v>
      </c>
      <c r="K1806">
        <v>1444061804</v>
      </c>
      <c r="L1806" s="10">
        <v>42282.678287037037</v>
      </c>
      <c r="M1806" t="b">
        <v>1</v>
      </c>
      <c r="N1806">
        <v>52</v>
      </c>
      <c r="O1806" t="b">
        <v>0</v>
      </c>
      <c r="P1806" t="s">
        <v>8285</v>
      </c>
      <c r="Q1806">
        <v>0.35174193548387095</v>
      </c>
      <c r="R1806">
        <v>104.84615384615384</v>
      </c>
      <c r="S1806" t="s">
        <v>8316</v>
      </c>
      <c r="T1806" t="s">
        <v>8348</v>
      </c>
    </row>
    <row r="1807" spans="1:20" x14ac:dyDescent="0.2">
      <c r="A1807">
        <v>1805</v>
      </c>
      <c r="B1807" t="s">
        <v>1806</v>
      </c>
      <c r="C1807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v>42279.75</v>
      </c>
      <c r="K1807">
        <v>1441048658</v>
      </c>
      <c r="L1807" s="10"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>
        <v>0.36404444444444445</v>
      </c>
      <c r="R1807">
        <v>67.139344262295083</v>
      </c>
      <c r="S1807" t="s">
        <v>8316</v>
      </c>
      <c r="T1807" t="s">
        <v>8348</v>
      </c>
    </row>
    <row r="1808" spans="1:20" x14ac:dyDescent="0.2">
      <c r="A1808">
        <v>1806</v>
      </c>
      <c r="B1808" t="s">
        <v>1807</v>
      </c>
      <c r="C1808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v>41912.638298611113</v>
      </c>
      <c r="K1808">
        <v>1409066349</v>
      </c>
      <c r="L1808" s="10">
        <v>41877.638298611113</v>
      </c>
      <c r="M1808" t="b">
        <v>1</v>
      </c>
      <c r="N1808">
        <v>8</v>
      </c>
      <c r="O1808" t="b">
        <v>0</v>
      </c>
      <c r="P1808" t="s">
        <v>8285</v>
      </c>
      <c r="Q1808">
        <v>2.955E-2</v>
      </c>
      <c r="R1808">
        <v>73.875</v>
      </c>
      <c r="S1808" t="s">
        <v>8316</v>
      </c>
      <c r="T1808" t="s">
        <v>8348</v>
      </c>
    </row>
    <row r="1809" spans="1:20" x14ac:dyDescent="0.2">
      <c r="A1809">
        <v>1807</v>
      </c>
      <c r="B1809" t="s">
        <v>1808</v>
      </c>
      <c r="C1809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v>41910.068437499998</v>
      </c>
      <c r="K1809">
        <v>1409276313</v>
      </c>
      <c r="L1809" s="10">
        <v>41880.068437499998</v>
      </c>
      <c r="M1809" t="b">
        <v>1</v>
      </c>
      <c r="N1809">
        <v>8</v>
      </c>
      <c r="O1809" t="b">
        <v>0</v>
      </c>
      <c r="P1809" t="s">
        <v>8285</v>
      </c>
      <c r="Q1809">
        <v>0.1106</v>
      </c>
      <c r="R1809">
        <v>69.125</v>
      </c>
      <c r="S1809" t="s">
        <v>8316</v>
      </c>
      <c r="T1809" t="s">
        <v>8348</v>
      </c>
    </row>
    <row r="1810" spans="1:20" x14ac:dyDescent="0.2">
      <c r="A1810">
        <v>1808</v>
      </c>
      <c r="B1810" t="s">
        <v>1809</v>
      </c>
      <c r="C1810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v>42777.680902777778</v>
      </c>
      <c r="K1810">
        <v>1483806030</v>
      </c>
      <c r="L1810" s="10">
        <v>42742.680902777778</v>
      </c>
      <c r="M1810" t="b">
        <v>1</v>
      </c>
      <c r="N1810">
        <v>96</v>
      </c>
      <c r="O1810" t="b">
        <v>0</v>
      </c>
      <c r="P1810" t="s">
        <v>8285</v>
      </c>
      <c r="Q1810">
        <v>0.41407142857142859</v>
      </c>
      <c r="R1810">
        <v>120.77083333333333</v>
      </c>
      <c r="S1810" t="s">
        <v>8316</v>
      </c>
      <c r="T1810" t="s">
        <v>8348</v>
      </c>
    </row>
    <row r="1811" spans="1:20" x14ac:dyDescent="0.2">
      <c r="A1811">
        <v>1809</v>
      </c>
      <c r="B1811" t="s">
        <v>1810</v>
      </c>
      <c r="C181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v>42064.907858796301</v>
      </c>
      <c r="K1811">
        <v>1422222439</v>
      </c>
      <c r="L1811" s="10">
        <v>42029.907858796301</v>
      </c>
      <c r="M1811" t="b">
        <v>1</v>
      </c>
      <c r="N1811">
        <v>9</v>
      </c>
      <c r="O1811" t="b">
        <v>0</v>
      </c>
      <c r="P1811" t="s">
        <v>8285</v>
      </c>
      <c r="Q1811">
        <v>0.10857142857142857</v>
      </c>
      <c r="R1811">
        <v>42.222222222222221</v>
      </c>
      <c r="S1811" t="s">
        <v>8316</v>
      </c>
      <c r="T1811" t="s">
        <v>8348</v>
      </c>
    </row>
    <row r="1812" spans="1:20" x14ac:dyDescent="0.2">
      <c r="A1812">
        <v>1810</v>
      </c>
      <c r="B1812" t="s">
        <v>1811</v>
      </c>
      <c r="C181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v>41872.91002314815</v>
      </c>
      <c r="K1812">
        <v>1407621026</v>
      </c>
      <c r="L1812" s="10">
        <v>41860.91002314815</v>
      </c>
      <c r="M1812" t="b">
        <v>0</v>
      </c>
      <c r="N1812">
        <v>2</v>
      </c>
      <c r="O1812" t="b">
        <v>0</v>
      </c>
      <c r="P1812" t="s">
        <v>8285</v>
      </c>
      <c r="Q1812">
        <v>3.3333333333333333E-2</v>
      </c>
      <c r="R1812">
        <v>7.5</v>
      </c>
      <c r="S1812" t="s">
        <v>8316</v>
      </c>
      <c r="T1812" t="s">
        <v>8348</v>
      </c>
    </row>
    <row r="1813" spans="1:20" x14ac:dyDescent="0.2">
      <c r="A1813">
        <v>1811</v>
      </c>
      <c r="B1813" t="s">
        <v>1812</v>
      </c>
      <c r="C181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v>41936.166666666664</v>
      </c>
      <c r="K1813">
        <v>1408962270</v>
      </c>
      <c r="L1813" s="10">
        <v>41876.433680555558</v>
      </c>
      <c r="M1813" t="b">
        <v>0</v>
      </c>
      <c r="N1813">
        <v>26</v>
      </c>
      <c r="O1813" t="b">
        <v>0</v>
      </c>
      <c r="P1813" t="s">
        <v>8285</v>
      </c>
      <c r="Q1813">
        <v>7.407407407407407E-4</v>
      </c>
      <c r="R1813">
        <v>1.5384615384615385</v>
      </c>
      <c r="S1813" t="s">
        <v>8316</v>
      </c>
      <c r="T1813" t="s">
        <v>8348</v>
      </c>
    </row>
    <row r="1814" spans="1:20" x14ac:dyDescent="0.2">
      <c r="A1814">
        <v>1812</v>
      </c>
      <c r="B1814" t="s">
        <v>1813</v>
      </c>
      <c r="C1814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v>42554.318703703699</v>
      </c>
      <c r="K1814">
        <v>1464939536</v>
      </c>
      <c r="L1814" s="10">
        <v>42524.318703703699</v>
      </c>
      <c r="M1814" t="b">
        <v>0</v>
      </c>
      <c r="N1814">
        <v>23</v>
      </c>
      <c r="O1814" t="b">
        <v>0</v>
      </c>
      <c r="P1814" t="s">
        <v>8285</v>
      </c>
      <c r="Q1814">
        <v>0.13307692307692306</v>
      </c>
      <c r="R1814">
        <v>37.608695652173914</v>
      </c>
      <c r="S1814" t="s">
        <v>8316</v>
      </c>
      <c r="T1814" t="s">
        <v>8348</v>
      </c>
    </row>
    <row r="1815" spans="1:20" x14ac:dyDescent="0.2">
      <c r="A1815">
        <v>1813</v>
      </c>
      <c r="B1815" t="s">
        <v>1814</v>
      </c>
      <c r="C1815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v>41859.889027777775</v>
      </c>
      <c r="K1815">
        <v>1404940812</v>
      </c>
      <c r="L1815" s="10">
        <v>41829.889027777775</v>
      </c>
      <c r="M1815" t="b">
        <v>0</v>
      </c>
      <c r="N1815">
        <v>0</v>
      </c>
      <c r="O1815" t="b">
        <v>0</v>
      </c>
      <c r="P1815" t="s">
        <v>8285</v>
      </c>
      <c r="Q1815">
        <v>0</v>
      </c>
      <c r="R1815" t="e">
        <v>#DIV/0!</v>
      </c>
      <c r="S1815" t="s">
        <v>8316</v>
      </c>
      <c r="T1815" t="s">
        <v>8348</v>
      </c>
    </row>
    <row r="1816" spans="1:20" x14ac:dyDescent="0.2">
      <c r="A1816">
        <v>1814</v>
      </c>
      <c r="B1816" t="s">
        <v>1815</v>
      </c>
      <c r="C1816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v>42063.314074074078</v>
      </c>
      <c r="K1816">
        <v>1422516736</v>
      </c>
      <c r="L1816" s="10"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>
        <v>0.49183333333333334</v>
      </c>
      <c r="R1816">
        <v>42.157142857142858</v>
      </c>
      <c r="S1816" t="s">
        <v>8316</v>
      </c>
      <c r="T1816" t="s">
        <v>8348</v>
      </c>
    </row>
    <row r="1817" spans="1:20" x14ac:dyDescent="0.2">
      <c r="A1817">
        <v>1815</v>
      </c>
      <c r="B1817" t="s">
        <v>1816</v>
      </c>
      <c r="C1817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v>42186.906678240746</v>
      </c>
      <c r="K1817">
        <v>1434577537</v>
      </c>
      <c r="L1817" s="10">
        <v>42172.906678240746</v>
      </c>
      <c r="M1817" t="b">
        <v>0</v>
      </c>
      <c r="N1817">
        <v>0</v>
      </c>
      <c r="O1817" t="b">
        <v>0</v>
      </c>
      <c r="P1817" t="s">
        <v>8285</v>
      </c>
      <c r="Q1817">
        <v>0</v>
      </c>
      <c r="R1817" t="e">
        <v>#DIV/0!</v>
      </c>
      <c r="S1817" t="s">
        <v>8316</v>
      </c>
      <c r="T1817" t="s">
        <v>8348</v>
      </c>
    </row>
    <row r="1818" spans="1:20" x14ac:dyDescent="0.2">
      <c r="A1818">
        <v>1816</v>
      </c>
      <c r="B1818" t="s">
        <v>1817</v>
      </c>
      <c r="C1818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v>42576.791666666672</v>
      </c>
      <c r="K1818">
        <v>1467061303</v>
      </c>
      <c r="L1818" s="10">
        <v>42548.876192129625</v>
      </c>
      <c r="M1818" t="b">
        <v>0</v>
      </c>
      <c r="N1818">
        <v>6</v>
      </c>
      <c r="O1818" t="b">
        <v>0</v>
      </c>
      <c r="P1818" t="s">
        <v>8285</v>
      </c>
      <c r="Q1818">
        <v>2.036E-2</v>
      </c>
      <c r="R1818">
        <v>84.833333333333329</v>
      </c>
      <c r="S1818" t="s">
        <v>8316</v>
      </c>
      <c r="T1818" t="s">
        <v>8348</v>
      </c>
    </row>
    <row r="1819" spans="1:20" x14ac:dyDescent="0.2">
      <c r="A1819">
        <v>1817</v>
      </c>
      <c r="B1819" t="s">
        <v>1818</v>
      </c>
      <c r="C1819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v>42765.290972222225</v>
      </c>
      <c r="K1819">
        <v>1480607607</v>
      </c>
      <c r="L1819" s="10"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>
        <v>0.52327777777777773</v>
      </c>
      <c r="R1819">
        <v>94.19</v>
      </c>
      <c r="S1819" t="s">
        <v>8316</v>
      </c>
      <c r="T1819" t="s">
        <v>8348</v>
      </c>
    </row>
    <row r="1820" spans="1:20" x14ac:dyDescent="0.2">
      <c r="A1820">
        <v>1818</v>
      </c>
      <c r="B1820" t="s">
        <v>1819</v>
      </c>
      <c r="C1820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v>42097.192708333328</v>
      </c>
      <c r="K1820">
        <v>1425447450</v>
      </c>
      <c r="L1820" s="10">
        <v>42067.234375</v>
      </c>
      <c r="M1820" t="b">
        <v>0</v>
      </c>
      <c r="N1820">
        <v>0</v>
      </c>
      <c r="O1820" t="b">
        <v>0</v>
      </c>
      <c r="P1820" t="s">
        <v>8285</v>
      </c>
      <c r="Q1820">
        <v>0</v>
      </c>
      <c r="R1820" t="e">
        <v>#DIV/0!</v>
      </c>
      <c r="S1820" t="s">
        <v>8316</v>
      </c>
      <c r="T1820" t="s">
        <v>8348</v>
      </c>
    </row>
    <row r="1821" spans="1:20" x14ac:dyDescent="0.2">
      <c r="A1821">
        <v>1819</v>
      </c>
      <c r="B1821" t="s">
        <v>1820</v>
      </c>
      <c r="C182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v>41850.752268518518</v>
      </c>
      <c r="K1821">
        <v>1404151396</v>
      </c>
      <c r="L1821" s="10">
        <v>41820.752268518518</v>
      </c>
      <c r="M1821" t="b">
        <v>0</v>
      </c>
      <c r="N1821">
        <v>4</v>
      </c>
      <c r="O1821" t="b">
        <v>0</v>
      </c>
      <c r="P1821" t="s">
        <v>8285</v>
      </c>
      <c r="Q1821">
        <v>2.0833333333333332E-2</v>
      </c>
      <c r="R1821">
        <v>6.25</v>
      </c>
      <c r="S1821" t="s">
        <v>8316</v>
      </c>
      <c r="T1821" t="s">
        <v>8348</v>
      </c>
    </row>
    <row r="1822" spans="1:20" x14ac:dyDescent="0.2">
      <c r="A1822">
        <v>1820</v>
      </c>
      <c r="B1822" t="s">
        <v>1821</v>
      </c>
      <c r="C182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v>42095.042708333334</v>
      </c>
      <c r="K1822">
        <v>1425261690</v>
      </c>
      <c r="L1822" s="10">
        <v>42065.084375000006</v>
      </c>
      <c r="M1822" t="b">
        <v>0</v>
      </c>
      <c r="N1822">
        <v>8</v>
      </c>
      <c r="O1822" t="b">
        <v>0</v>
      </c>
      <c r="P1822" t="s">
        <v>8285</v>
      </c>
      <c r="Q1822">
        <v>6.565384615384616E-2</v>
      </c>
      <c r="R1822">
        <v>213.375</v>
      </c>
      <c r="S1822" t="s">
        <v>8316</v>
      </c>
      <c r="T1822" t="s">
        <v>8348</v>
      </c>
    </row>
    <row r="1823" spans="1:20" x14ac:dyDescent="0.2">
      <c r="A1823">
        <v>1821</v>
      </c>
      <c r="B1823" t="s">
        <v>1822</v>
      </c>
      <c r="C182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v>40971.319062499999</v>
      </c>
      <c r="K1823">
        <v>1326872367</v>
      </c>
      <c r="L1823" s="10">
        <v>40926.319062499999</v>
      </c>
      <c r="M1823" t="b">
        <v>0</v>
      </c>
      <c r="N1823">
        <v>57</v>
      </c>
      <c r="O1823" t="b">
        <v>1</v>
      </c>
      <c r="P1823" t="s">
        <v>8276</v>
      </c>
      <c r="Q1823">
        <v>1.3489</v>
      </c>
      <c r="R1823">
        <v>59.162280701754383</v>
      </c>
      <c r="S1823" t="s">
        <v>8315</v>
      </c>
      <c r="T1823" t="s">
        <v>8354</v>
      </c>
    </row>
    <row r="1824" spans="1:20" x14ac:dyDescent="0.2">
      <c r="A1824">
        <v>1822</v>
      </c>
      <c r="B1824" t="s">
        <v>1823</v>
      </c>
      <c r="C1824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v>41670.792361111111</v>
      </c>
      <c r="K1824">
        <v>1388084862</v>
      </c>
      <c r="L1824" s="10">
        <v>41634.797013888885</v>
      </c>
      <c r="M1824" t="b">
        <v>0</v>
      </c>
      <c r="N1824">
        <v>11</v>
      </c>
      <c r="O1824" t="b">
        <v>1</v>
      </c>
      <c r="P1824" t="s">
        <v>8276</v>
      </c>
      <c r="Q1824">
        <v>1</v>
      </c>
      <c r="R1824">
        <v>27.272727272727273</v>
      </c>
      <c r="S1824" t="s">
        <v>8315</v>
      </c>
      <c r="T1824" t="s">
        <v>8354</v>
      </c>
    </row>
    <row r="1825" spans="1:20" x14ac:dyDescent="0.2">
      <c r="A1825">
        <v>1823</v>
      </c>
      <c r="B1825" t="s">
        <v>1824</v>
      </c>
      <c r="C1825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v>41206.684907407405</v>
      </c>
      <c r="K1825">
        <v>1348503976</v>
      </c>
      <c r="L1825" s="10">
        <v>41176.684907407405</v>
      </c>
      <c r="M1825" t="b">
        <v>0</v>
      </c>
      <c r="N1825">
        <v>33</v>
      </c>
      <c r="O1825" t="b">
        <v>1</v>
      </c>
      <c r="P1825" t="s">
        <v>8276</v>
      </c>
      <c r="Q1825">
        <v>1.1585714285714286</v>
      </c>
      <c r="R1825">
        <v>24.575757575757574</v>
      </c>
      <c r="S1825" t="s">
        <v>8315</v>
      </c>
      <c r="T1825" t="s">
        <v>8354</v>
      </c>
    </row>
    <row r="1826" spans="1:20" x14ac:dyDescent="0.2">
      <c r="A1826">
        <v>1824</v>
      </c>
      <c r="B1826" t="s">
        <v>1825</v>
      </c>
      <c r="C1826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v>41647.088888888888</v>
      </c>
      <c r="K1826">
        <v>1387403967</v>
      </c>
      <c r="L1826" s="10">
        <v>41626.916284722225</v>
      </c>
      <c r="M1826" t="b">
        <v>0</v>
      </c>
      <c r="N1826">
        <v>40</v>
      </c>
      <c r="O1826" t="b">
        <v>1</v>
      </c>
      <c r="P1826" t="s">
        <v>8276</v>
      </c>
      <c r="Q1826">
        <v>1.0006666666666666</v>
      </c>
      <c r="R1826">
        <v>75.05</v>
      </c>
      <c r="S1826" t="s">
        <v>8315</v>
      </c>
      <c r="T1826" t="s">
        <v>8354</v>
      </c>
    </row>
    <row r="1827" spans="1:20" x14ac:dyDescent="0.2">
      <c r="A1827">
        <v>1825</v>
      </c>
      <c r="B1827" t="s">
        <v>1826</v>
      </c>
      <c r="C1827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v>41466.83452546296</v>
      </c>
      <c r="K1827">
        <v>1371585703</v>
      </c>
      <c r="L1827" s="10">
        <v>41443.83452546296</v>
      </c>
      <c r="M1827" t="b">
        <v>0</v>
      </c>
      <c r="N1827">
        <v>50</v>
      </c>
      <c r="O1827" t="b">
        <v>1</v>
      </c>
      <c r="P1827" t="s">
        <v>8276</v>
      </c>
      <c r="Q1827">
        <v>1.0505</v>
      </c>
      <c r="R1827">
        <v>42.02</v>
      </c>
      <c r="S1827" t="s">
        <v>8315</v>
      </c>
      <c r="T1827" t="s">
        <v>8354</v>
      </c>
    </row>
    <row r="1828" spans="1:20" x14ac:dyDescent="0.2">
      <c r="A1828">
        <v>1826</v>
      </c>
      <c r="B1828" t="s">
        <v>1827</v>
      </c>
      <c r="C1828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v>41687.923807870371</v>
      </c>
      <c r="K1828">
        <v>1390083017</v>
      </c>
      <c r="L1828" s="10">
        <v>41657.923807870371</v>
      </c>
      <c r="M1828" t="b">
        <v>0</v>
      </c>
      <c r="N1828">
        <v>38</v>
      </c>
      <c r="O1828" t="b">
        <v>1</v>
      </c>
      <c r="P1828" t="s">
        <v>8276</v>
      </c>
      <c r="Q1828">
        <v>1.01</v>
      </c>
      <c r="R1828">
        <v>53.157894736842103</v>
      </c>
      <c r="S1828" t="s">
        <v>8315</v>
      </c>
      <c r="T1828" t="s">
        <v>8354</v>
      </c>
    </row>
    <row r="1829" spans="1:20" x14ac:dyDescent="0.2">
      <c r="A1829">
        <v>1827</v>
      </c>
      <c r="B1829" t="s">
        <v>1828</v>
      </c>
      <c r="C1829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v>40605.325937499998</v>
      </c>
      <c r="K1829">
        <v>1294818561</v>
      </c>
      <c r="L1829" s="10">
        <v>40555.325937499998</v>
      </c>
      <c r="M1829" t="b">
        <v>0</v>
      </c>
      <c r="N1829">
        <v>96</v>
      </c>
      <c r="O1829" t="b">
        <v>1</v>
      </c>
      <c r="P1829" t="s">
        <v>8276</v>
      </c>
      <c r="Q1829">
        <v>1.0066250000000001</v>
      </c>
      <c r="R1829">
        <v>83.885416666666671</v>
      </c>
      <c r="S1829" t="s">
        <v>8315</v>
      </c>
      <c r="T1829" t="s">
        <v>8354</v>
      </c>
    </row>
    <row r="1830" spans="1:20" x14ac:dyDescent="0.2">
      <c r="A1830">
        <v>1828</v>
      </c>
      <c r="B1830" t="s">
        <v>1829</v>
      </c>
      <c r="C1830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v>41768.916666666664</v>
      </c>
      <c r="K1830">
        <v>1396906530</v>
      </c>
      <c r="L1830" s="10">
        <v>41736.899652777778</v>
      </c>
      <c r="M1830" t="b">
        <v>0</v>
      </c>
      <c r="N1830">
        <v>48</v>
      </c>
      <c r="O1830" t="b">
        <v>1</v>
      </c>
      <c r="P1830" t="s">
        <v>8276</v>
      </c>
      <c r="Q1830">
        <v>1.0016</v>
      </c>
      <c r="R1830">
        <v>417.33333333333331</v>
      </c>
      <c r="S1830" t="s">
        <v>8315</v>
      </c>
      <c r="T1830" t="s">
        <v>8354</v>
      </c>
    </row>
    <row r="1831" spans="1:20" x14ac:dyDescent="0.2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v>40564.916666666664</v>
      </c>
      <c r="K1831">
        <v>1291428371</v>
      </c>
      <c r="L1831" s="10">
        <v>40516.087627314817</v>
      </c>
      <c r="M1831" t="b">
        <v>0</v>
      </c>
      <c r="N1831">
        <v>33</v>
      </c>
      <c r="O1831" t="b">
        <v>1</v>
      </c>
      <c r="P1831" t="s">
        <v>8276</v>
      </c>
      <c r="Q1831">
        <v>1.6668333333333334</v>
      </c>
      <c r="R1831">
        <v>75.765151515151516</v>
      </c>
      <c r="S1831" t="s">
        <v>8315</v>
      </c>
      <c r="T1831" t="s">
        <v>8354</v>
      </c>
    </row>
    <row r="1832" spans="1:20" x14ac:dyDescent="0.2">
      <c r="A1832">
        <v>1830</v>
      </c>
      <c r="B1832" t="s">
        <v>1831</v>
      </c>
      <c r="C183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v>41694.684108796297</v>
      </c>
      <c r="K1832">
        <v>1390667107</v>
      </c>
      <c r="L1832" s="10"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>
        <v>1.0153333333333334</v>
      </c>
      <c r="R1832">
        <v>67.389380530973455</v>
      </c>
      <c r="S1832" t="s">
        <v>8315</v>
      </c>
      <c r="T1832" t="s">
        <v>8354</v>
      </c>
    </row>
    <row r="1833" spans="1:20" x14ac:dyDescent="0.2">
      <c r="A1833">
        <v>1831</v>
      </c>
      <c r="B1833" t="s">
        <v>1832</v>
      </c>
      <c r="C183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v>41041.996099537035</v>
      </c>
      <c r="K1833">
        <v>1335570863</v>
      </c>
      <c r="L1833" s="10">
        <v>41026.996099537035</v>
      </c>
      <c r="M1833" t="b">
        <v>0</v>
      </c>
      <c r="N1833">
        <v>14</v>
      </c>
      <c r="O1833" t="b">
        <v>1</v>
      </c>
      <c r="P1833" t="s">
        <v>8276</v>
      </c>
      <c r="Q1833">
        <v>1.03</v>
      </c>
      <c r="R1833">
        <v>73.571428571428569</v>
      </c>
      <c r="S1833" t="s">
        <v>8315</v>
      </c>
      <c r="T1833" t="s">
        <v>8354</v>
      </c>
    </row>
    <row r="1834" spans="1:20" x14ac:dyDescent="0.2">
      <c r="A1834">
        <v>1832</v>
      </c>
      <c r="B1834" t="s">
        <v>1833</v>
      </c>
      <c r="C1834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v>40606.539664351854</v>
      </c>
      <c r="K1834">
        <v>1296651427</v>
      </c>
      <c r="L1834" s="10">
        <v>40576.539664351854</v>
      </c>
      <c r="M1834" t="b">
        <v>0</v>
      </c>
      <c r="N1834">
        <v>20</v>
      </c>
      <c r="O1834" t="b">
        <v>1</v>
      </c>
      <c r="P1834" t="s">
        <v>8276</v>
      </c>
      <c r="Q1834">
        <v>1.4285714285714286</v>
      </c>
      <c r="R1834">
        <v>25</v>
      </c>
      <c r="S1834" t="s">
        <v>8315</v>
      </c>
      <c r="T1834" t="s">
        <v>8354</v>
      </c>
    </row>
    <row r="1835" spans="1:20" x14ac:dyDescent="0.2">
      <c r="A1835">
        <v>1833</v>
      </c>
      <c r="B1835" t="s">
        <v>1834</v>
      </c>
      <c r="C1835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v>41335.332638888889</v>
      </c>
      <c r="K1835">
        <v>1359421403</v>
      </c>
      <c r="L1835" s="10">
        <v>41303.044016203705</v>
      </c>
      <c r="M1835" t="b">
        <v>0</v>
      </c>
      <c r="N1835">
        <v>25</v>
      </c>
      <c r="O1835" t="b">
        <v>1</v>
      </c>
      <c r="P1835" t="s">
        <v>8276</v>
      </c>
      <c r="Q1835">
        <v>2.625</v>
      </c>
      <c r="R1835">
        <v>42</v>
      </c>
      <c r="S1835" t="s">
        <v>8315</v>
      </c>
      <c r="T1835" t="s">
        <v>8354</v>
      </c>
    </row>
    <row r="1836" spans="1:20" x14ac:dyDescent="0.2">
      <c r="A1836">
        <v>1834</v>
      </c>
      <c r="B1836" t="s">
        <v>1835</v>
      </c>
      <c r="C1836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v>42028.964062500003</v>
      </c>
      <c r="K1836">
        <v>1418684895</v>
      </c>
      <c r="L1836" s="10">
        <v>41988.964062500003</v>
      </c>
      <c r="M1836" t="b">
        <v>0</v>
      </c>
      <c r="N1836">
        <v>90</v>
      </c>
      <c r="O1836" t="b">
        <v>1</v>
      </c>
      <c r="P1836" t="s">
        <v>8276</v>
      </c>
      <c r="Q1836">
        <v>1.1805000000000001</v>
      </c>
      <c r="R1836">
        <v>131.16666666666666</v>
      </c>
      <c r="S1836" t="s">
        <v>8315</v>
      </c>
      <c r="T1836" t="s">
        <v>8354</v>
      </c>
    </row>
    <row r="1837" spans="1:20" x14ac:dyDescent="0.2">
      <c r="A1837">
        <v>1835</v>
      </c>
      <c r="B1837" t="s">
        <v>1836</v>
      </c>
      <c r="C1837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v>42460.660543981481</v>
      </c>
      <c r="K1837">
        <v>1456851071</v>
      </c>
      <c r="L1837" s="10">
        <v>42430.702210648145</v>
      </c>
      <c r="M1837" t="b">
        <v>0</v>
      </c>
      <c r="N1837">
        <v>11</v>
      </c>
      <c r="O1837" t="b">
        <v>1</v>
      </c>
      <c r="P1837" t="s">
        <v>8276</v>
      </c>
      <c r="Q1837">
        <v>1.04</v>
      </c>
      <c r="R1837">
        <v>47.272727272727273</v>
      </c>
      <c r="S1837" t="s">
        <v>8315</v>
      </c>
      <c r="T1837" t="s">
        <v>8354</v>
      </c>
    </row>
    <row r="1838" spans="1:20" x14ac:dyDescent="0.2">
      <c r="A1838">
        <v>1836</v>
      </c>
      <c r="B1838" t="s">
        <v>1837</v>
      </c>
      <c r="C1838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v>41322.809363425928</v>
      </c>
      <c r="K1838">
        <v>1359660329</v>
      </c>
      <c r="L1838" s="10">
        <v>41305.809363425928</v>
      </c>
      <c r="M1838" t="b">
        <v>0</v>
      </c>
      <c r="N1838">
        <v>55</v>
      </c>
      <c r="O1838" t="b">
        <v>1</v>
      </c>
      <c r="P1838" t="s">
        <v>8276</v>
      </c>
      <c r="Q1838">
        <v>2.0034000000000001</v>
      </c>
      <c r="R1838">
        <v>182.12727272727273</v>
      </c>
      <c r="S1838" t="s">
        <v>8315</v>
      </c>
      <c r="T1838" t="s">
        <v>8354</v>
      </c>
    </row>
    <row r="1839" spans="1:20" x14ac:dyDescent="0.2">
      <c r="A1839">
        <v>1837</v>
      </c>
      <c r="B1839" t="s">
        <v>1838</v>
      </c>
      <c r="C1839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v>40986.006192129629</v>
      </c>
      <c r="K1839">
        <v>1326848935</v>
      </c>
      <c r="L1839" s="10">
        <v>40926.047858796301</v>
      </c>
      <c r="M1839" t="b">
        <v>0</v>
      </c>
      <c r="N1839">
        <v>30</v>
      </c>
      <c r="O1839" t="b">
        <v>1</v>
      </c>
      <c r="P1839" t="s">
        <v>8276</v>
      </c>
      <c r="Q1839">
        <v>3.0683333333333334</v>
      </c>
      <c r="R1839">
        <v>61.366666666666667</v>
      </c>
      <c r="S1839" t="s">
        <v>8315</v>
      </c>
      <c r="T1839" t="s">
        <v>8354</v>
      </c>
    </row>
    <row r="1840" spans="1:20" x14ac:dyDescent="0.2">
      <c r="A1840">
        <v>1838</v>
      </c>
      <c r="B1840" t="s">
        <v>1839</v>
      </c>
      <c r="C1840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v>40817.125</v>
      </c>
      <c r="K1840">
        <v>1314989557</v>
      </c>
      <c r="L1840" s="10">
        <v>40788.786539351851</v>
      </c>
      <c r="M1840" t="b">
        <v>0</v>
      </c>
      <c r="N1840">
        <v>28</v>
      </c>
      <c r="O1840" t="b">
        <v>1</v>
      </c>
      <c r="P1840" t="s">
        <v>8276</v>
      </c>
      <c r="Q1840">
        <v>1.00149</v>
      </c>
      <c r="R1840">
        <v>35.767499999999998</v>
      </c>
      <c r="S1840" t="s">
        <v>8315</v>
      </c>
      <c r="T1840" t="s">
        <v>8354</v>
      </c>
    </row>
    <row r="1841" spans="1:20" x14ac:dyDescent="0.2">
      <c r="A1841">
        <v>1839</v>
      </c>
      <c r="B1841" t="s">
        <v>1840</v>
      </c>
      <c r="C184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v>42644.722013888888</v>
      </c>
      <c r="K1841">
        <v>1472750382</v>
      </c>
      <c r="L1841" s="10">
        <v>42614.722013888888</v>
      </c>
      <c r="M1841" t="b">
        <v>0</v>
      </c>
      <c r="N1841">
        <v>45</v>
      </c>
      <c r="O1841" t="b">
        <v>1</v>
      </c>
      <c r="P1841" t="s">
        <v>8276</v>
      </c>
      <c r="Q1841">
        <v>2.0529999999999999</v>
      </c>
      <c r="R1841">
        <v>45.62222222222222</v>
      </c>
      <c r="S1841" t="s">
        <v>8315</v>
      </c>
      <c r="T1841" t="s">
        <v>8354</v>
      </c>
    </row>
    <row r="1842" spans="1:20" x14ac:dyDescent="0.2">
      <c r="A1842">
        <v>1840</v>
      </c>
      <c r="B1842" t="s">
        <v>1841</v>
      </c>
      <c r="C184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v>41401.207638888889</v>
      </c>
      <c r="K1842">
        <v>1366251510</v>
      </c>
      <c r="L1842" s="10">
        <v>41382.096180555556</v>
      </c>
      <c r="M1842" t="b">
        <v>0</v>
      </c>
      <c r="N1842">
        <v>13</v>
      </c>
      <c r="O1842" t="b">
        <v>1</v>
      </c>
      <c r="P1842" t="s">
        <v>8276</v>
      </c>
      <c r="Q1842">
        <v>1.0888888888888888</v>
      </c>
      <c r="R1842">
        <v>75.384615384615387</v>
      </c>
      <c r="S1842" t="s">
        <v>8315</v>
      </c>
      <c r="T1842" t="s">
        <v>8354</v>
      </c>
    </row>
    <row r="1843" spans="1:20" x14ac:dyDescent="0.2">
      <c r="A1843">
        <v>1841</v>
      </c>
      <c r="B1843" t="s">
        <v>1842</v>
      </c>
      <c r="C184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v>41779.207638888889</v>
      </c>
      <c r="K1843">
        <v>1397679445</v>
      </c>
      <c r="L1843" s="10">
        <v>41745.84542824074</v>
      </c>
      <c r="M1843" t="b">
        <v>0</v>
      </c>
      <c r="N1843">
        <v>40</v>
      </c>
      <c r="O1843" t="b">
        <v>1</v>
      </c>
      <c r="P1843" t="s">
        <v>8276</v>
      </c>
      <c r="Q1843">
        <v>1.0175000000000001</v>
      </c>
      <c r="R1843">
        <v>50.875</v>
      </c>
      <c r="S1843" t="s">
        <v>8315</v>
      </c>
      <c r="T1843" t="s">
        <v>8354</v>
      </c>
    </row>
    <row r="1844" spans="1:20" x14ac:dyDescent="0.2">
      <c r="A1844">
        <v>1842</v>
      </c>
      <c r="B1844" t="s">
        <v>1843</v>
      </c>
      <c r="C1844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v>42065.249305555553</v>
      </c>
      <c r="K1844">
        <v>1422371381</v>
      </c>
      <c r="L1844" s="10">
        <v>42031.631724537037</v>
      </c>
      <c r="M1844" t="b">
        <v>0</v>
      </c>
      <c r="N1844">
        <v>21</v>
      </c>
      <c r="O1844" t="b">
        <v>1</v>
      </c>
      <c r="P1844" t="s">
        <v>8276</v>
      </c>
      <c r="Q1844">
        <v>1.2524999999999999</v>
      </c>
      <c r="R1844">
        <v>119.28571428571429</v>
      </c>
      <c r="S1844" t="s">
        <v>8315</v>
      </c>
      <c r="T1844" t="s">
        <v>8354</v>
      </c>
    </row>
    <row r="1845" spans="1:20" x14ac:dyDescent="0.2">
      <c r="A1845">
        <v>1843</v>
      </c>
      <c r="B1845" t="s">
        <v>1844</v>
      </c>
      <c r="C1845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v>40594.994837962964</v>
      </c>
      <c r="K1845">
        <v>1295653954</v>
      </c>
      <c r="L1845" s="10"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>
        <v>1.2400610000000001</v>
      </c>
      <c r="R1845">
        <v>92.541865671641801</v>
      </c>
      <c r="S1845" t="s">
        <v>8315</v>
      </c>
      <c r="T1845" t="s">
        <v>8354</v>
      </c>
    </row>
    <row r="1846" spans="1:20" x14ac:dyDescent="0.2">
      <c r="A1846">
        <v>1844</v>
      </c>
      <c r="B1846" t="s">
        <v>1845</v>
      </c>
      <c r="C1846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v>40705.125</v>
      </c>
      <c r="K1846">
        <v>1304464914</v>
      </c>
      <c r="L1846" s="10">
        <v>40666.973541666666</v>
      </c>
      <c r="M1846" t="b">
        <v>0</v>
      </c>
      <c r="N1846">
        <v>20</v>
      </c>
      <c r="O1846" t="b">
        <v>1</v>
      </c>
      <c r="P1846" t="s">
        <v>8276</v>
      </c>
      <c r="Q1846">
        <v>1.014</v>
      </c>
      <c r="R1846">
        <v>76.05</v>
      </c>
      <c r="S1846" t="s">
        <v>8315</v>
      </c>
      <c r="T1846" t="s">
        <v>8354</v>
      </c>
    </row>
    <row r="1847" spans="1:20" x14ac:dyDescent="0.2">
      <c r="A1847">
        <v>1845</v>
      </c>
      <c r="B1847" t="s">
        <v>1846</v>
      </c>
      <c r="C1847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v>42538.204861111109</v>
      </c>
      <c r="K1847">
        <v>1464854398</v>
      </c>
      <c r="L1847" s="10">
        <v>42523.333310185189</v>
      </c>
      <c r="M1847" t="b">
        <v>0</v>
      </c>
      <c r="N1847">
        <v>19</v>
      </c>
      <c r="O1847" t="b">
        <v>1</v>
      </c>
      <c r="P1847" t="s">
        <v>8276</v>
      </c>
      <c r="Q1847">
        <v>1</v>
      </c>
      <c r="R1847">
        <v>52.631578947368418</v>
      </c>
      <c r="S1847" t="s">
        <v>8315</v>
      </c>
      <c r="T1847" t="s">
        <v>8354</v>
      </c>
    </row>
    <row r="1848" spans="1:20" x14ac:dyDescent="0.2">
      <c r="A1848">
        <v>1846</v>
      </c>
      <c r="B1848" t="s">
        <v>1847</v>
      </c>
      <c r="C1848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v>41258.650196759263</v>
      </c>
      <c r="K1848">
        <v>1352993777</v>
      </c>
      <c r="L1848" s="10"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>
        <v>1.3792666666666666</v>
      </c>
      <c r="R1848">
        <v>98.990430622009569</v>
      </c>
      <c r="S1848" t="s">
        <v>8315</v>
      </c>
      <c r="T1848" t="s">
        <v>8354</v>
      </c>
    </row>
    <row r="1849" spans="1:20" x14ac:dyDescent="0.2">
      <c r="A1849">
        <v>1847</v>
      </c>
      <c r="B1849" t="s">
        <v>1848</v>
      </c>
      <c r="C1849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v>42115.236481481479</v>
      </c>
      <c r="K1849">
        <v>1427780432</v>
      </c>
      <c r="L1849" s="10">
        <v>42094.236481481479</v>
      </c>
      <c r="M1849" t="b">
        <v>0</v>
      </c>
      <c r="N1849">
        <v>38</v>
      </c>
      <c r="O1849" t="b">
        <v>1</v>
      </c>
      <c r="P1849" t="s">
        <v>8276</v>
      </c>
      <c r="Q1849">
        <v>1.2088000000000001</v>
      </c>
      <c r="R1849">
        <v>79.526315789473685</v>
      </c>
      <c r="S1849" t="s">
        <v>8315</v>
      </c>
      <c r="T1849" t="s">
        <v>8354</v>
      </c>
    </row>
    <row r="1850" spans="1:20" x14ac:dyDescent="0.2">
      <c r="A1850">
        <v>1848</v>
      </c>
      <c r="B1850" t="s">
        <v>1849</v>
      </c>
      <c r="C1850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v>40755.290972222225</v>
      </c>
      <c r="K1850">
        <v>1306608888</v>
      </c>
      <c r="L1850" s="10">
        <v>40691.788055555553</v>
      </c>
      <c r="M1850" t="b">
        <v>0</v>
      </c>
      <c r="N1850">
        <v>24</v>
      </c>
      <c r="O1850" t="b">
        <v>1</v>
      </c>
      <c r="P1850" t="s">
        <v>8276</v>
      </c>
      <c r="Q1850">
        <v>1.0736666666666668</v>
      </c>
      <c r="R1850">
        <v>134.20833333333334</v>
      </c>
      <c r="S1850" t="s">
        <v>8315</v>
      </c>
      <c r="T1850" t="s">
        <v>8354</v>
      </c>
    </row>
    <row r="1851" spans="1:20" x14ac:dyDescent="0.2">
      <c r="A1851">
        <v>1849</v>
      </c>
      <c r="B1851" t="s">
        <v>1850</v>
      </c>
      <c r="C185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v>41199.845590277779</v>
      </c>
      <c r="K1851">
        <v>1347913059</v>
      </c>
      <c r="L1851" s="10">
        <v>41169.845590277779</v>
      </c>
      <c r="M1851" t="b">
        <v>0</v>
      </c>
      <c r="N1851">
        <v>8</v>
      </c>
      <c r="O1851" t="b">
        <v>1</v>
      </c>
      <c r="P1851" t="s">
        <v>8276</v>
      </c>
      <c r="Q1851">
        <v>1.0033333333333334</v>
      </c>
      <c r="R1851">
        <v>37.625</v>
      </c>
      <c r="S1851" t="s">
        <v>8315</v>
      </c>
      <c r="T1851" t="s">
        <v>8354</v>
      </c>
    </row>
    <row r="1852" spans="1:20" x14ac:dyDescent="0.2">
      <c r="A1852">
        <v>1850</v>
      </c>
      <c r="B1852" t="s">
        <v>1851</v>
      </c>
      <c r="C185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v>41830.959490740745</v>
      </c>
      <c r="K1852">
        <v>1402441300</v>
      </c>
      <c r="L1852" s="10"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>
        <v>1.0152222222222222</v>
      </c>
      <c r="R1852">
        <v>51.044692737430168</v>
      </c>
      <c r="S1852" t="s">
        <v>8315</v>
      </c>
      <c r="T1852" t="s">
        <v>8354</v>
      </c>
    </row>
    <row r="1853" spans="1:20" x14ac:dyDescent="0.2">
      <c r="A1853">
        <v>1851</v>
      </c>
      <c r="B1853" t="s">
        <v>1852</v>
      </c>
      <c r="C185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v>41848.041666666664</v>
      </c>
      <c r="K1853">
        <v>1404769538</v>
      </c>
      <c r="L1853" s="10">
        <v>41827.906689814816</v>
      </c>
      <c r="M1853" t="b">
        <v>0</v>
      </c>
      <c r="N1853">
        <v>26</v>
      </c>
      <c r="O1853" t="b">
        <v>1</v>
      </c>
      <c r="P1853" t="s">
        <v>8276</v>
      </c>
      <c r="Q1853">
        <v>1.0007692307692309</v>
      </c>
      <c r="R1853">
        <v>50.03846153846154</v>
      </c>
      <c r="S1853" t="s">
        <v>8315</v>
      </c>
      <c r="T1853" t="s">
        <v>8354</v>
      </c>
    </row>
    <row r="1854" spans="1:20" x14ac:dyDescent="0.2">
      <c r="A1854">
        <v>1852</v>
      </c>
      <c r="B1854" t="s">
        <v>1853</v>
      </c>
      <c r="C1854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v>42119</v>
      </c>
      <c r="K1854">
        <v>1426703452</v>
      </c>
      <c r="L1854" s="10">
        <v>42081.77143518519</v>
      </c>
      <c r="M1854" t="b">
        <v>0</v>
      </c>
      <c r="N1854">
        <v>131</v>
      </c>
      <c r="O1854" t="b">
        <v>1</v>
      </c>
      <c r="P1854" t="s">
        <v>8276</v>
      </c>
      <c r="Q1854">
        <v>1.1696666666666666</v>
      </c>
      <c r="R1854">
        <v>133.93129770992365</v>
      </c>
      <c r="S1854" t="s">
        <v>8315</v>
      </c>
      <c r="T1854" t="s">
        <v>8354</v>
      </c>
    </row>
    <row r="1855" spans="1:20" x14ac:dyDescent="0.2">
      <c r="A1855">
        <v>1853</v>
      </c>
      <c r="B1855" t="s">
        <v>1854</v>
      </c>
      <c r="C1855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v>41227.102048611108</v>
      </c>
      <c r="K1855">
        <v>1348536417</v>
      </c>
      <c r="L1855" s="10">
        <v>41177.060381944444</v>
      </c>
      <c r="M1855" t="b">
        <v>0</v>
      </c>
      <c r="N1855">
        <v>14</v>
      </c>
      <c r="O1855" t="b">
        <v>1</v>
      </c>
      <c r="P1855" t="s">
        <v>8276</v>
      </c>
      <c r="Q1855">
        <v>1.01875</v>
      </c>
      <c r="R1855">
        <v>58.214285714285715</v>
      </c>
      <c r="S1855" t="s">
        <v>8315</v>
      </c>
      <c r="T1855" t="s">
        <v>8354</v>
      </c>
    </row>
    <row r="1856" spans="1:20" x14ac:dyDescent="0.2">
      <c r="A1856">
        <v>1854</v>
      </c>
      <c r="B1856" t="s">
        <v>1855</v>
      </c>
      <c r="C1856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v>41418.021261574075</v>
      </c>
      <c r="K1856">
        <v>1366763437</v>
      </c>
      <c r="L1856" s="10"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>
        <v>1.0212366666666666</v>
      </c>
      <c r="R1856">
        <v>88.037643678160919</v>
      </c>
      <c r="S1856" t="s">
        <v>8315</v>
      </c>
      <c r="T1856" t="s">
        <v>8354</v>
      </c>
    </row>
    <row r="1857" spans="1:20" x14ac:dyDescent="0.2">
      <c r="A1857">
        <v>1855</v>
      </c>
      <c r="B1857" t="s">
        <v>1856</v>
      </c>
      <c r="C1857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v>41645.538657407407</v>
      </c>
      <c r="K1857">
        <v>1385124940</v>
      </c>
      <c r="L1857" s="10"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>
        <v>1.5405897142857143</v>
      </c>
      <c r="R1857">
        <v>70.576753926701571</v>
      </c>
      <c r="S1857" t="s">
        <v>8315</v>
      </c>
      <c r="T1857" t="s">
        <v>8354</v>
      </c>
    </row>
    <row r="1858" spans="1:20" x14ac:dyDescent="0.2">
      <c r="A1858">
        <v>1856</v>
      </c>
      <c r="B1858" t="s">
        <v>1857</v>
      </c>
      <c r="C1858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v>41838.854999999996</v>
      </c>
      <c r="K1858">
        <v>1403901072</v>
      </c>
      <c r="L1858" s="10">
        <v>41817.854999999996</v>
      </c>
      <c r="M1858" t="b">
        <v>0</v>
      </c>
      <c r="N1858">
        <v>38</v>
      </c>
      <c r="O1858" t="b">
        <v>1</v>
      </c>
      <c r="P1858" t="s">
        <v>8276</v>
      </c>
      <c r="Q1858">
        <v>1.0125</v>
      </c>
      <c r="R1858">
        <v>53.289473684210527</v>
      </c>
      <c r="S1858" t="s">
        <v>8315</v>
      </c>
      <c r="T1858" t="s">
        <v>8354</v>
      </c>
    </row>
    <row r="1859" spans="1:20" x14ac:dyDescent="0.2">
      <c r="A1859">
        <v>1857</v>
      </c>
      <c r="B1859" t="s">
        <v>1858</v>
      </c>
      <c r="C1859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v>41894.76866898148</v>
      </c>
      <c r="K1859">
        <v>1407954413</v>
      </c>
      <c r="L1859" s="10">
        <v>41864.76866898148</v>
      </c>
      <c r="M1859" t="b">
        <v>0</v>
      </c>
      <c r="N1859">
        <v>22</v>
      </c>
      <c r="O1859" t="b">
        <v>1</v>
      </c>
      <c r="P1859" t="s">
        <v>8276</v>
      </c>
      <c r="Q1859">
        <v>1</v>
      </c>
      <c r="R1859">
        <v>136.36363636363637</v>
      </c>
      <c r="S1859" t="s">
        <v>8315</v>
      </c>
      <c r="T1859" t="s">
        <v>8354</v>
      </c>
    </row>
    <row r="1860" spans="1:20" x14ac:dyDescent="0.2">
      <c r="A1860">
        <v>1858</v>
      </c>
      <c r="B1860" t="s">
        <v>1859</v>
      </c>
      <c r="C1860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v>40893.242141203707</v>
      </c>
      <c r="K1860">
        <v>1318826921</v>
      </c>
      <c r="L1860" s="10"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>
        <v>1.0874800874800874</v>
      </c>
      <c r="R1860">
        <v>40.547315436241611</v>
      </c>
      <c r="S1860" t="s">
        <v>8315</v>
      </c>
      <c r="T1860" t="s">
        <v>8354</v>
      </c>
    </row>
    <row r="1861" spans="1:20" x14ac:dyDescent="0.2">
      <c r="A1861">
        <v>1859</v>
      </c>
      <c r="B1861" t="s">
        <v>1860</v>
      </c>
      <c r="C186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v>40808.770011574074</v>
      </c>
      <c r="K1861">
        <v>1314124129</v>
      </c>
      <c r="L1861" s="10">
        <v>40778.770011574074</v>
      </c>
      <c r="M1861" t="b">
        <v>0</v>
      </c>
      <c r="N1861">
        <v>56</v>
      </c>
      <c r="O1861" t="b">
        <v>1</v>
      </c>
      <c r="P1861" t="s">
        <v>8276</v>
      </c>
      <c r="Q1861">
        <v>1.3183333333333334</v>
      </c>
      <c r="R1861">
        <v>70.625</v>
      </c>
      <c r="S1861" t="s">
        <v>8315</v>
      </c>
      <c r="T1861" t="s">
        <v>8354</v>
      </c>
    </row>
    <row r="1862" spans="1:20" x14ac:dyDescent="0.2">
      <c r="A1862">
        <v>1860</v>
      </c>
      <c r="B1862" t="s">
        <v>1861</v>
      </c>
      <c r="C186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v>41676.709305555552</v>
      </c>
      <c r="K1862">
        <v>1389891684</v>
      </c>
      <c r="L1862" s="10">
        <v>41655.709305555552</v>
      </c>
      <c r="M1862" t="b">
        <v>0</v>
      </c>
      <c r="N1862">
        <v>19</v>
      </c>
      <c r="O1862" t="b">
        <v>1</v>
      </c>
      <c r="P1862" t="s">
        <v>8276</v>
      </c>
      <c r="Q1862">
        <v>1.3346666666666667</v>
      </c>
      <c r="R1862">
        <v>52.684210526315788</v>
      </c>
      <c r="S1862" t="s">
        <v>8315</v>
      </c>
      <c r="T1862" t="s">
        <v>8354</v>
      </c>
    </row>
    <row r="1863" spans="1:20" x14ac:dyDescent="0.2">
      <c r="A1863">
        <v>1861</v>
      </c>
      <c r="B1863" t="s">
        <v>1862</v>
      </c>
      <c r="C186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v>42030.300243055557</v>
      </c>
      <c r="K1863">
        <v>1419664341</v>
      </c>
      <c r="L1863" s="10">
        <v>42000.300243055557</v>
      </c>
      <c r="M1863" t="b">
        <v>0</v>
      </c>
      <c r="N1863">
        <v>0</v>
      </c>
      <c r="O1863" t="b">
        <v>0</v>
      </c>
      <c r="P1863" t="s">
        <v>8283</v>
      </c>
      <c r="Q1863">
        <v>0</v>
      </c>
      <c r="R1863" t="e">
        <v>#DIV/0!</v>
      </c>
      <c r="S1863" t="s">
        <v>8313</v>
      </c>
      <c r="T1863" t="s">
        <v>8326</v>
      </c>
    </row>
    <row r="1864" spans="1:20" x14ac:dyDescent="0.2">
      <c r="A1864">
        <v>1862</v>
      </c>
      <c r="B1864" t="s">
        <v>1863</v>
      </c>
      <c r="C1864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v>42802.3125</v>
      </c>
      <c r="K1864">
        <v>1484912974</v>
      </c>
      <c r="L1864" s="10">
        <v>42755.492754629624</v>
      </c>
      <c r="M1864" t="b">
        <v>0</v>
      </c>
      <c r="N1864">
        <v>16</v>
      </c>
      <c r="O1864" t="b">
        <v>0</v>
      </c>
      <c r="P1864" t="s">
        <v>8283</v>
      </c>
      <c r="Q1864">
        <v>8.0833333333333326E-2</v>
      </c>
      <c r="R1864">
        <v>90.9375</v>
      </c>
      <c r="S1864" t="s">
        <v>8313</v>
      </c>
      <c r="T1864" t="s">
        <v>8326</v>
      </c>
    </row>
    <row r="1865" spans="1:20" x14ac:dyDescent="0.2">
      <c r="A1865">
        <v>1863</v>
      </c>
      <c r="B1865" t="s">
        <v>1864</v>
      </c>
      <c r="C1865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v>41802.797280092593</v>
      </c>
      <c r="K1865">
        <v>1400008085</v>
      </c>
      <c r="L1865" s="10">
        <v>41772.797280092593</v>
      </c>
      <c r="M1865" t="b">
        <v>0</v>
      </c>
      <c r="N1865">
        <v>2</v>
      </c>
      <c r="O1865" t="b">
        <v>0</v>
      </c>
      <c r="P1865" t="s">
        <v>8283</v>
      </c>
      <c r="Q1865">
        <v>4.0000000000000001E-3</v>
      </c>
      <c r="R1865">
        <v>5</v>
      </c>
      <c r="S1865" t="s">
        <v>8313</v>
      </c>
      <c r="T1865" t="s">
        <v>8326</v>
      </c>
    </row>
    <row r="1866" spans="1:20" x14ac:dyDescent="0.2">
      <c r="A1866">
        <v>1864</v>
      </c>
      <c r="B1866" t="s">
        <v>1865</v>
      </c>
      <c r="C1866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v>41763.716435185182</v>
      </c>
      <c r="K1866">
        <v>1396631500</v>
      </c>
      <c r="L1866" s="10">
        <v>41733.716435185182</v>
      </c>
      <c r="M1866" t="b">
        <v>0</v>
      </c>
      <c r="N1866">
        <v>48</v>
      </c>
      <c r="O1866" t="b">
        <v>0</v>
      </c>
      <c r="P1866" t="s">
        <v>8283</v>
      </c>
      <c r="Q1866">
        <v>0.42892307692307691</v>
      </c>
      <c r="R1866">
        <v>58.083333333333336</v>
      </c>
      <c r="S1866" t="s">
        <v>8313</v>
      </c>
      <c r="T1866" t="s">
        <v>8326</v>
      </c>
    </row>
    <row r="1867" spans="1:20" x14ac:dyDescent="0.2">
      <c r="A1867">
        <v>1865</v>
      </c>
      <c r="B1867" t="s">
        <v>1866</v>
      </c>
      <c r="C1867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v>42680.409108796302</v>
      </c>
      <c r="K1867">
        <v>1475398147</v>
      </c>
      <c r="L1867" s="10">
        <v>42645.367442129631</v>
      </c>
      <c r="M1867" t="b">
        <v>0</v>
      </c>
      <c r="N1867">
        <v>2</v>
      </c>
      <c r="O1867" t="b">
        <v>0</v>
      </c>
      <c r="P1867" t="s">
        <v>8283</v>
      </c>
      <c r="Q1867">
        <v>3.6363636363636364E-5</v>
      </c>
      <c r="R1867">
        <v>2</v>
      </c>
      <c r="S1867" t="s">
        <v>8313</v>
      </c>
      <c r="T1867" t="s">
        <v>8326</v>
      </c>
    </row>
    <row r="1868" spans="1:20" x14ac:dyDescent="0.2">
      <c r="A1868">
        <v>1866</v>
      </c>
      <c r="B1868" t="s">
        <v>1867</v>
      </c>
      <c r="C1868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v>42795.166666666672</v>
      </c>
      <c r="K1868">
        <v>1483768497</v>
      </c>
      <c r="L1868" s="10">
        <v>42742.246493055558</v>
      </c>
      <c r="M1868" t="b">
        <v>0</v>
      </c>
      <c r="N1868">
        <v>2</v>
      </c>
      <c r="O1868" t="b">
        <v>0</v>
      </c>
      <c r="P1868" t="s">
        <v>8283</v>
      </c>
      <c r="Q1868">
        <v>5.0000000000000001E-3</v>
      </c>
      <c r="R1868">
        <v>62.5</v>
      </c>
      <c r="S1868" t="s">
        <v>8313</v>
      </c>
      <c r="T1868" t="s">
        <v>8326</v>
      </c>
    </row>
    <row r="1869" spans="1:20" x14ac:dyDescent="0.2">
      <c r="A1869">
        <v>1867</v>
      </c>
      <c r="B1869" t="s">
        <v>1868</v>
      </c>
      <c r="C1869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v>42679.924907407403</v>
      </c>
      <c r="K1869">
        <v>1475791912</v>
      </c>
      <c r="L1869" s="10">
        <v>42649.924907407403</v>
      </c>
      <c r="M1869" t="b">
        <v>0</v>
      </c>
      <c r="N1869">
        <v>1</v>
      </c>
      <c r="O1869" t="b">
        <v>0</v>
      </c>
      <c r="P1869" t="s">
        <v>8283</v>
      </c>
      <c r="Q1869">
        <v>5.0000000000000001E-4</v>
      </c>
      <c r="R1869">
        <v>10</v>
      </c>
      <c r="S1869" t="s">
        <v>8313</v>
      </c>
      <c r="T1869" t="s">
        <v>8326</v>
      </c>
    </row>
    <row r="1870" spans="1:20" x14ac:dyDescent="0.2">
      <c r="A1870">
        <v>1868</v>
      </c>
      <c r="B1870" t="s">
        <v>1869</v>
      </c>
      <c r="C1870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v>42353.332638888889</v>
      </c>
      <c r="K1870">
        <v>1448044925</v>
      </c>
      <c r="L1870" s="10">
        <v>42328.779224537036</v>
      </c>
      <c r="M1870" t="b">
        <v>0</v>
      </c>
      <c r="N1870">
        <v>17</v>
      </c>
      <c r="O1870" t="b">
        <v>0</v>
      </c>
      <c r="P1870" t="s">
        <v>8283</v>
      </c>
      <c r="Q1870">
        <v>4.8680000000000001E-2</v>
      </c>
      <c r="R1870">
        <v>71.588235294117652</v>
      </c>
      <c r="S1870" t="s">
        <v>8313</v>
      </c>
      <c r="T1870" t="s">
        <v>8326</v>
      </c>
    </row>
    <row r="1871" spans="1:20" x14ac:dyDescent="0.2">
      <c r="A1871">
        <v>1869</v>
      </c>
      <c r="B1871" t="s">
        <v>1870</v>
      </c>
      <c r="C187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v>42739.002881944441</v>
      </c>
      <c r="K1871">
        <v>1480896249</v>
      </c>
      <c r="L1871" s="10">
        <v>42709.002881944441</v>
      </c>
      <c r="M1871" t="b">
        <v>0</v>
      </c>
      <c r="N1871">
        <v>0</v>
      </c>
      <c r="O1871" t="b">
        <v>0</v>
      </c>
      <c r="P1871" t="s">
        <v>8283</v>
      </c>
      <c r="Q1871">
        <v>0</v>
      </c>
      <c r="R1871" t="e">
        <v>#DIV/0!</v>
      </c>
      <c r="S1871" t="s">
        <v>8313</v>
      </c>
      <c r="T1871" t="s">
        <v>8326</v>
      </c>
    </row>
    <row r="1872" spans="1:20" x14ac:dyDescent="0.2">
      <c r="A1872">
        <v>1870</v>
      </c>
      <c r="B1872" t="s">
        <v>1871</v>
      </c>
      <c r="C187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v>42400.178472222222</v>
      </c>
      <c r="K1872">
        <v>1451723535</v>
      </c>
      <c r="L1872" s="10">
        <v>42371.355729166666</v>
      </c>
      <c r="M1872" t="b">
        <v>0</v>
      </c>
      <c r="N1872">
        <v>11</v>
      </c>
      <c r="O1872" t="b">
        <v>0</v>
      </c>
      <c r="P1872" t="s">
        <v>8283</v>
      </c>
      <c r="Q1872">
        <v>0.10314285714285715</v>
      </c>
      <c r="R1872">
        <v>32.81818181818182</v>
      </c>
      <c r="S1872" t="s">
        <v>8313</v>
      </c>
      <c r="T1872" t="s">
        <v>8326</v>
      </c>
    </row>
    <row r="1873" spans="1:20" x14ac:dyDescent="0.2">
      <c r="A1873">
        <v>1871</v>
      </c>
      <c r="B1873" t="s">
        <v>1872</v>
      </c>
      <c r="C187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v>41963.825243055559</v>
      </c>
      <c r="K1873">
        <v>1413053301</v>
      </c>
      <c r="L1873" s="10">
        <v>41923.783576388887</v>
      </c>
      <c r="M1873" t="b">
        <v>0</v>
      </c>
      <c r="N1873">
        <v>95</v>
      </c>
      <c r="O1873" t="b">
        <v>0</v>
      </c>
      <c r="P1873" t="s">
        <v>8283</v>
      </c>
      <c r="Q1873">
        <v>0.7178461538461538</v>
      </c>
      <c r="R1873">
        <v>49.11578947368421</v>
      </c>
      <c r="S1873" t="s">
        <v>8313</v>
      </c>
      <c r="T1873" t="s">
        <v>8326</v>
      </c>
    </row>
    <row r="1874" spans="1:20" x14ac:dyDescent="0.2">
      <c r="A1874">
        <v>1872</v>
      </c>
      <c r="B1874" t="s">
        <v>1873</v>
      </c>
      <c r="C1874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v>42185.129652777774</v>
      </c>
      <c r="K1874">
        <v>1433041602</v>
      </c>
      <c r="L1874" s="10">
        <v>42155.129652777774</v>
      </c>
      <c r="M1874" t="b">
        <v>0</v>
      </c>
      <c r="N1874">
        <v>13</v>
      </c>
      <c r="O1874" t="b">
        <v>0</v>
      </c>
      <c r="P1874" t="s">
        <v>8283</v>
      </c>
      <c r="Q1874">
        <v>1.06E-2</v>
      </c>
      <c r="R1874">
        <v>16.307692307692307</v>
      </c>
      <c r="S1874" t="s">
        <v>8313</v>
      </c>
      <c r="T1874" t="s">
        <v>8326</v>
      </c>
    </row>
    <row r="1875" spans="1:20" x14ac:dyDescent="0.2">
      <c r="A1875">
        <v>1873</v>
      </c>
      <c r="B1875" t="s">
        <v>1874</v>
      </c>
      <c r="C1875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v>42193.697916666672</v>
      </c>
      <c r="K1875">
        <v>1433861210</v>
      </c>
      <c r="L1875" s="10">
        <v>42164.615856481483</v>
      </c>
      <c r="M1875" t="b">
        <v>0</v>
      </c>
      <c r="N1875">
        <v>2</v>
      </c>
      <c r="O1875" t="b">
        <v>0</v>
      </c>
      <c r="P1875" t="s">
        <v>8283</v>
      </c>
      <c r="Q1875">
        <v>4.4999999999999997E-3</v>
      </c>
      <c r="R1875">
        <v>18</v>
      </c>
      <c r="S1875" t="s">
        <v>8313</v>
      </c>
      <c r="T1875" t="s">
        <v>8326</v>
      </c>
    </row>
    <row r="1876" spans="1:20" x14ac:dyDescent="0.2">
      <c r="A1876">
        <v>1874</v>
      </c>
      <c r="B1876" t="s">
        <v>1875</v>
      </c>
      <c r="C1876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v>42549.969131944439</v>
      </c>
      <c r="K1876">
        <v>1465427733</v>
      </c>
      <c r="L1876" s="10">
        <v>42529.969131944439</v>
      </c>
      <c r="M1876" t="b">
        <v>0</v>
      </c>
      <c r="N1876">
        <v>2</v>
      </c>
      <c r="O1876" t="b">
        <v>0</v>
      </c>
      <c r="P1876" t="s">
        <v>8283</v>
      </c>
      <c r="Q1876">
        <v>1.6249999999999999E-4</v>
      </c>
      <c r="R1876">
        <v>13</v>
      </c>
      <c r="S1876" t="s">
        <v>8313</v>
      </c>
      <c r="T1876" t="s">
        <v>8326</v>
      </c>
    </row>
    <row r="1877" spans="1:20" x14ac:dyDescent="0.2">
      <c r="A1877">
        <v>1875</v>
      </c>
      <c r="B1877" t="s">
        <v>1876</v>
      </c>
      <c r="C1877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v>42588.899398148147</v>
      </c>
      <c r="K1877">
        <v>1465335308</v>
      </c>
      <c r="L1877" s="10">
        <v>42528.899398148147</v>
      </c>
      <c r="M1877" t="b">
        <v>0</v>
      </c>
      <c r="N1877">
        <v>3</v>
      </c>
      <c r="O1877" t="b">
        <v>0</v>
      </c>
      <c r="P1877" t="s">
        <v>8283</v>
      </c>
      <c r="Q1877">
        <v>5.1000000000000004E-3</v>
      </c>
      <c r="R1877">
        <v>17</v>
      </c>
      <c r="S1877" t="s">
        <v>8313</v>
      </c>
      <c r="T1877" t="s">
        <v>8326</v>
      </c>
    </row>
    <row r="1878" spans="1:20" x14ac:dyDescent="0.2">
      <c r="A1878">
        <v>1876</v>
      </c>
      <c r="B1878" t="s">
        <v>1877</v>
      </c>
      <c r="C1878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v>41806.284780092588</v>
      </c>
      <c r="K1878">
        <v>1400309405</v>
      </c>
      <c r="L1878" s="10">
        <v>41776.284780092588</v>
      </c>
      <c r="M1878" t="b">
        <v>0</v>
      </c>
      <c r="N1878">
        <v>0</v>
      </c>
      <c r="O1878" t="b">
        <v>0</v>
      </c>
      <c r="P1878" t="s">
        <v>8283</v>
      </c>
      <c r="Q1878">
        <v>0</v>
      </c>
      <c r="R1878" t="e">
        <v>#DIV/0!</v>
      </c>
      <c r="S1878" t="s">
        <v>8313</v>
      </c>
      <c r="T1878" t="s">
        <v>8326</v>
      </c>
    </row>
    <row r="1879" spans="1:20" x14ac:dyDescent="0.2">
      <c r="A1879">
        <v>1877</v>
      </c>
      <c r="B1879" t="s">
        <v>1878</v>
      </c>
      <c r="C1879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v>42064.029224537036</v>
      </c>
      <c r="K1879">
        <v>1422664925</v>
      </c>
      <c r="L1879" s="10">
        <v>42035.029224537036</v>
      </c>
      <c r="M1879" t="b">
        <v>0</v>
      </c>
      <c r="N1879">
        <v>0</v>
      </c>
      <c r="O1879" t="b">
        <v>0</v>
      </c>
      <c r="P1879" t="s">
        <v>8283</v>
      </c>
      <c r="Q1879">
        <v>0</v>
      </c>
      <c r="R1879" t="e">
        <v>#DIV/0!</v>
      </c>
      <c r="S1879" t="s">
        <v>8313</v>
      </c>
      <c r="T1879" t="s">
        <v>8326</v>
      </c>
    </row>
    <row r="1880" spans="1:20" x14ac:dyDescent="0.2">
      <c r="A1880">
        <v>1878</v>
      </c>
      <c r="B1880" t="s">
        <v>1879</v>
      </c>
      <c r="C1880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v>41803.008738425924</v>
      </c>
      <c r="K1880">
        <v>1400026355</v>
      </c>
      <c r="L1880" s="10">
        <v>41773.008738425924</v>
      </c>
      <c r="M1880" t="b">
        <v>0</v>
      </c>
      <c r="N1880">
        <v>0</v>
      </c>
      <c r="O1880" t="b">
        <v>0</v>
      </c>
      <c r="P1880" t="s">
        <v>8283</v>
      </c>
      <c r="Q1880">
        <v>0</v>
      </c>
      <c r="R1880" t="e">
        <v>#DIV/0!</v>
      </c>
      <c r="S1880" t="s">
        <v>8313</v>
      </c>
      <c r="T1880" t="s">
        <v>8326</v>
      </c>
    </row>
    <row r="1881" spans="1:20" x14ac:dyDescent="0.2">
      <c r="A1881">
        <v>1879</v>
      </c>
      <c r="B1881" t="s">
        <v>1880</v>
      </c>
      <c r="C188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v>42443.607974537037</v>
      </c>
      <c r="K1881">
        <v>1455377729</v>
      </c>
      <c r="L1881" s="10">
        <v>42413.649641203709</v>
      </c>
      <c r="M1881" t="b">
        <v>0</v>
      </c>
      <c r="N1881">
        <v>2</v>
      </c>
      <c r="O1881" t="b">
        <v>0</v>
      </c>
      <c r="P1881" t="s">
        <v>8283</v>
      </c>
      <c r="Q1881">
        <v>1.1999999999999999E-3</v>
      </c>
      <c r="R1881">
        <v>3</v>
      </c>
      <c r="S1881" t="s">
        <v>8313</v>
      </c>
      <c r="T1881" t="s">
        <v>8326</v>
      </c>
    </row>
    <row r="1882" spans="1:20" x14ac:dyDescent="0.2">
      <c r="A1882">
        <v>1880</v>
      </c>
      <c r="B1882" t="s">
        <v>1881</v>
      </c>
      <c r="C188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v>42459.525231481486</v>
      </c>
      <c r="K1882">
        <v>1456839380</v>
      </c>
      <c r="L1882" s="10">
        <v>42430.566898148143</v>
      </c>
      <c r="M1882" t="b">
        <v>0</v>
      </c>
      <c r="N1882">
        <v>24</v>
      </c>
      <c r="O1882" t="b">
        <v>0</v>
      </c>
      <c r="P1882" t="s">
        <v>8283</v>
      </c>
      <c r="Q1882">
        <v>0.20080000000000001</v>
      </c>
      <c r="R1882">
        <v>41.833333333333336</v>
      </c>
      <c r="S1882" t="s">
        <v>8313</v>
      </c>
      <c r="T1882" t="s">
        <v>8326</v>
      </c>
    </row>
    <row r="1883" spans="1:20" x14ac:dyDescent="0.2">
      <c r="A1883">
        <v>1881</v>
      </c>
      <c r="B1883" t="s">
        <v>1882</v>
      </c>
      <c r="C188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v>42073.110983796301</v>
      </c>
      <c r="K1883">
        <v>1423366789</v>
      </c>
      <c r="L1883" s="10">
        <v>42043.152650462958</v>
      </c>
      <c r="M1883" t="b">
        <v>0</v>
      </c>
      <c r="N1883">
        <v>70</v>
      </c>
      <c r="O1883" t="b">
        <v>1</v>
      </c>
      <c r="P1883" t="s">
        <v>8279</v>
      </c>
      <c r="Q1883">
        <v>1.726845</v>
      </c>
      <c r="R1883">
        <v>49.338428571428572</v>
      </c>
      <c r="S1883" t="s">
        <v>8315</v>
      </c>
      <c r="T1883" t="s">
        <v>8340</v>
      </c>
    </row>
    <row r="1884" spans="1:20" x14ac:dyDescent="0.2">
      <c r="A1884">
        <v>1882</v>
      </c>
      <c r="B1884" t="s">
        <v>1883</v>
      </c>
      <c r="C1884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v>41100.991666666669</v>
      </c>
      <c r="K1884">
        <v>1339109212</v>
      </c>
      <c r="L1884" s="10">
        <v>41067.949212962965</v>
      </c>
      <c r="M1884" t="b">
        <v>0</v>
      </c>
      <c r="N1884">
        <v>81</v>
      </c>
      <c r="O1884" t="b">
        <v>1</v>
      </c>
      <c r="P1884" t="s">
        <v>8279</v>
      </c>
      <c r="Q1884">
        <v>1.008955223880597</v>
      </c>
      <c r="R1884">
        <v>41.728395061728392</v>
      </c>
      <c r="S1884" t="s">
        <v>8315</v>
      </c>
      <c r="T1884" t="s">
        <v>8340</v>
      </c>
    </row>
    <row r="1885" spans="1:20" x14ac:dyDescent="0.2">
      <c r="A1885">
        <v>1883</v>
      </c>
      <c r="B1885" t="s">
        <v>1884</v>
      </c>
      <c r="C1885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v>41007.906342592592</v>
      </c>
      <c r="K1885">
        <v>1331333108</v>
      </c>
      <c r="L1885" s="10">
        <v>40977.948009259257</v>
      </c>
      <c r="M1885" t="b">
        <v>0</v>
      </c>
      <c r="N1885">
        <v>32</v>
      </c>
      <c r="O1885" t="b">
        <v>1</v>
      </c>
      <c r="P1885" t="s">
        <v>8279</v>
      </c>
      <c r="Q1885">
        <v>1.0480480480480481</v>
      </c>
      <c r="R1885">
        <v>32.71875</v>
      </c>
      <c r="S1885" t="s">
        <v>8315</v>
      </c>
      <c r="T1885" t="s">
        <v>8340</v>
      </c>
    </row>
    <row r="1886" spans="1:20" x14ac:dyDescent="0.2">
      <c r="A1886">
        <v>1884</v>
      </c>
      <c r="B1886" t="s">
        <v>1885</v>
      </c>
      <c r="C1886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v>41240.5</v>
      </c>
      <c r="K1886">
        <v>1350967535</v>
      </c>
      <c r="L1886" s="10">
        <v>41205.198321759257</v>
      </c>
      <c r="M1886" t="b">
        <v>0</v>
      </c>
      <c r="N1886">
        <v>26</v>
      </c>
      <c r="O1886" t="b">
        <v>1</v>
      </c>
      <c r="P1886" t="s">
        <v>8279</v>
      </c>
      <c r="Q1886">
        <v>1.351</v>
      </c>
      <c r="R1886">
        <v>51.96153846153846</v>
      </c>
      <c r="S1886" t="s">
        <v>8315</v>
      </c>
      <c r="T1886" t="s">
        <v>8340</v>
      </c>
    </row>
    <row r="1887" spans="1:20" x14ac:dyDescent="0.2">
      <c r="A1887">
        <v>1885</v>
      </c>
      <c r="B1887" t="s">
        <v>1886</v>
      </c>
      <c r="C1887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v>41131.916666666664</v>
      </c>
      <c r="K1887">
        <v>1341800110</v>
      </c>
      <c r="L1887" s="10"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>
        <v>1.1632786885245903</v>
      </c>
      <c r="R1887">
        <v>50.685714285714283</v>
      </c>
      <c r="S1887" t="s">
        <v>8315</v>
      </c>
      <c r="T1887" t="s">
        <v>8340</v>
      </c>
    </row>
    <row r="1888" spans="1:20" x14ac:dyDescent="0.2">
      <c r="A1888">
        <v>1886</v>
      </c>
      <c r="B1888" t="s">
        <v>1887</v>
      </c>
      <c r="C1888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v>41955.94835648148</v>
      </c>
      <c r="K1888">
        <v>1413236738</v>
      </c>
      <c r="L1888" s="10">
        <v>41925.906689814816</v>
      </c>
      <c r="M1888" t="b">
        <v>0</v>
      </c>
      <c r="N1888">
        <v>29</v>
      </c>
      <c r="O1888" t="b">
        <v>1</v>
      </c>
      <c r="P1888" t="s">
        <v>8279</v>
      </c>
      <c r="Q1888">
        <v>1.0208333333333333</v>
      </c>
      <c r="R1888">
        <v>42.241379310344826</v>
      </c>
      <c r="S1888" t="s">
        <v>8315</v>
      </c>
      <c r="T1888" t="s">
        <v>8340</v>
      </c>
    </row>
    <row r="1889" spans="1:20" x14ac:dyDescent="0.2">
      <c r="A1889">
        <v>1887</v>
      </c>
      <c r="B1889" t="s">
        <v>1888</v>
      </c>
      <c r="C1889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v>42341.895833333328</v>
      </c>
      <c r="K1889">
        <v>1447614732</v>
      </c>
      <c r="L1889" s="10">
        <v>42323.800138888888</v>
      </c>
      <c r="M1889" t="b">
        <v>0</v>
      </c>
      <c r="N1889">
        <v>8</v>
      </c>
      <c r="O1889" t="b">
        <v>1</v>
      </c>
      <c r="P1889" t="s">
        <v>8279</v>
      </c>
      <c r="Q1889">
        <v>1.1116666666666666</v>
      </c>
      <c r="R1889">
        <v>416.875</v>
      </c>
      <c r="S1889" t="s">
        <v>8315</v>
      </c>
      <c r="T1889" t="s">
        <v>8340</v>
      </c>
    </row>
    <row r="1890" spans="1:20" x14ac:dyDescent="0.2">
      <c r="A1890">
        <v>1888</v>
      </c>
      <c r="B1890" t="s">
        <v>1889</v>
      </c>
      <c r="C1890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v>40330.207638888889</v>
      </c>
      <c r="K1890">
        <v>1272692732</v>
      </c>
      <c r="L1890" s="10">
        <v>40299.239953703705</v>
      </c>
      <c r="M1890" t="b">
        <v>0</v>
      </c>
      <c r="N1890">
        <v>89</v>
      </c>
      <c r="O1890" t="b">
        <v>1</v>
      </c>
      <c r="P1890" t="s">
        <v>8279</v>
      </c>
      <c r="Q1890">
        <v>1.6608000000000001</v>
      </c>
      <c r="R1890">
        <v>46.651685393258425</v>
      </c>
      <c r="S1890" t="s">
        <v>8315</v>
      </c>
      <c r="T1890" t="s">
        <v>8340</v>
      </c>
    </row>
    <row r="1891" spans="1:20" x14ac:dyDescent="0.2">
      <c r="A1891">
        <v>1889</v>
      </c>
      <c r="B1891" t="s">
        <v>1890</v>
      </c>
      <c r="C189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v>41344.751689814817</v>
      </c>
      <c r="K1891">
        <v>1359140546</v>
      </c>
      <c r="L1891" s="10">
        <v>41299.793356481481</v>
      </c>
      <c r="M1891" t="b">
        <v>0</v>
      </c>
      <c r="N1891">
        <v>44</v>
      </c>
      <c r="O1891" t="b">
        <v>1</v>
      </c>
      <c r="P1891" t="s">
        <v>8279</v>
      </c>
      <c r="Q1891">
        <v>1.0660000000000001</v>
      </c>
      <c r="R1891">
        <v>48.454545454545453</v>
      </c>
      <c r="S1891" t="s">
        <v>8315</v>
      </c>
      <c r="T1891" t="s">
        <v>8340</v>
      </c>
    </row>
    <row r="1892" spans="1:20" x14ac:dyDescent="0.2">
      <c r="A1892">
        <v>1890</v>
      </c>
      <c r="B1892" t="s">
        <v>1891</v>
      </c>
      <c r="C189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v>41258.786203703705</v>
      </c>
      <c r="K1892">
        <v>1353005528</v>
      </c>
      <c r="L1892" s="10"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>
        <v>1.4458441666666668</v>
      </c>
      <c r="R1892">
        <v>70.5289837398374</v>
      </c>
      <c r="S1892" t="s">
        <v>8315</v>
      </c>
      <c r="T1892" t="s">
        <v>8340</v>
      </c>
    </row>
    <row r="1893" spans="1:20" x14ac:dyDescent="0.2">
      <c r="A1893">
        <v>1891</v>
      </c>
      <c r="B1893" t="s">
        <v>1892</v>
      </c>
      <c r="C189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v>40381.25</v>
      </c>
      <c r="K1893">
        <v>1275851354</v>
      </c>
      <c r="L1893" s="10"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>
        <v>1.0555000000000001</v>
      </c>
      <c r="R1893">
        <v>87.958333333333329</v>
      </c>
      <c r="S1893" t="s">
        <v>8315</v>
      </c>
      <c r="T1893" t="s">
        <v>8340</v>
      </c>
    </row>
    <row r="1894" spans="1:20" x14ac:dyDescent="0.2">
      <c r="A1894">
        <v>1892</v>
      </c>
      <c r="B1894" t="s">
        <v>1893</v>
      </c>
      <c r="C1894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v>40701.637511574074</v>
      </c>
      <c r="K1894">
        <v>1304867881</v>
      </c>
      <c r="L1894" s="10">
        <v>40671.637511574074</v>
      </c>
      <c r="M1894" t="b">
        <v>0</v>
      </c>
      <c r="N1894">
        <v>26</v>
      </c>
      <c r="O1894" t="b">
        <v>1</v>
      </c>
      <c r="P1894" t="s">
        <v>8279</v>
      </c>
      <c r="Q1894">
        <v>1.3660000000000001</v>
      </c>
      <c r="R1894">
        <v>26.26923076923077</v>
      </c>
      <c r="S1894" t="s">
        <v>8315</v>
      </c>
      <c r="T1894" t="s">
        <v>8340</v>
      </c>
    </row>
    <row r="1895" spans="1:20" x14ac:dyDescent="0.2">
      <c r="A1895">
        <v>1893</v>
      </c>
      <c r="B1895" t="s">
        <v>1894</v>
      </c>
      <c r="C1895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v>40649.165972222225</v>
      </c>
      <c r="K1895">
        <v>1301524585</v>
      </c>
      <c r="L1895" s="10">
        <v>40632.94195601852</v>
      </c>
      <c r="M1895" t="b">
        <v>0</v>
      </c>
      <c r="N1895">
        <v>45</v>
      </c>
      <c r="O1895" t="b">
        <v>1</v>
      </c>
      <c r="P1895" t="s">
        <v>8279</v>
      </c>
      <c r="Q1895">
        <v>1.04</v>
      </c>
      <c r="R1895">
        <v>57.777777777777779</v>
      </c>
      <c r="S1895" t="s">
        <v>8315</v>
      </c>
      <c r="T1895" t="s">
        <v>8340</v>
      </c>
    </row>
    <row r="1896" spans="1:20" x14ac:dyDescent="0.2">
      <c r="A1896">
        <v>1894</v>
      </c>
      <c r="B1896" t="s">
        <v>1895</v>
      </c>
      <c r="C1896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v>40951.904895833337</v>
      </c>
      <c r="K1896">
        <v>1326404583</v>
      </c>
      <c r="L1896" s="10">
        <v>40920.904895833337</v>
      </c>
      <c r="M1896" t="b">
        <v>0</v>
      </c>
      <c r="N1896">
        <v>20</v>
      </c>
      <c r="O1896" t="b">
        <v>1</v>
      </c>
      <c r="P1896" t="s">
        <v>8279</v>
      </c>
      <c r="Q1896">
        <v>1.145</v>
      </c>
      <c r="R1896">
        <v>57.25</v>
      </c>
      <c r="S1896" t="s">
        <v>8315</v>
      </c>
      <c r="T1896" t="s">
        <v>8340</v>
      </c>
    </row>
    <row r="1897" spans="1:20" x14ac:dyDescent="0.2">
      <c r="A1897">
        <v>1895</v>
      </c>
      <c r="B1897" t="s">
        <v>1896</v>
      </c>
      <c r="C1897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v>42297.746782407412</v>
      </c>
      <c r="K1897">
        <v>1442771722</v>
      </c>
      <c r="L1897" s="10">
        <v>42267.746782407412</v>
      </c>
      <c r="M1897" t="b">
        <v>0</v>
      </c>
      <c r="N1897">
        <v>47</v>
      </c>
      <c r="O1897" t="b">
        <v>1</v>
      </c>
      <c r="P1897" t="s">
        <v>8279</v>
      </c>
      <c r="Q1897">
        <v>1.0171957671957672</v>
      </c>
      <c r="R1897">
        <v>196.34042553191489</v>
      </c>
      <c r="S1897" t="s">
        <v>8315</v>
      </c>
      <c r="T1897" t="s">
        <v>8340</v>
      </c>
    </row>
    <row r="1898" spans="1:20" x14ac:dyDescent="0.2">
      <c r="A1898">
        <v>1896</v>
      </c>
      <c r="B1898" t="s">
        <v>1897</v>
      </c>
      <c r="C1898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v>41011.710243055553</v>
      </c>
      <c r="K1898">
        <v>1331658165</v>
      </c>
      <c r="L1898" s="10">
        <v>40981.710243055553</v>
      </c>
      <c r="M1898" t="b">
        <v>0</v>
      </c>
      <c r="N1898">
        <v>13</v>
      </c>
      <c r="O1898" t="b">
        <v>1</v>
      </c>
      <c r="P1898" t="s">
        <v>8279</v>
      </c>
      <c r="Q1898">
        <v>1.2394678492239468</v>
      </c>
      <c r="R1898">
        <v>43</v>
      </c>
      <c r="S1898" t="s">
        <v>8315</v>
      </c>
      <c r="T1898" t="s">
        <v>8340</v>
      </c>
    </row>
    <row r="1899" spans="1:20" x14ac:dyDescent="0.2">
      <c r="A1899">
        <v>1897</v>
      </c>
      <c r="B1899" t="s">
        <v>1898</v>
      </c>
      <c r="C1899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v>41702.875</v>
      </c>
      <c r="K1899">
        <v>1392040806</v>
      </c>
      <c r="L1899" s="10"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>
        <v>1.0245669291338582</v>
      </c>
      <c r="R1899">
        <v>35.551912568306008</v>
      </c>
      <c r="S1899" t="s">
        <v>8315</v>
      </c>
      <c r="T1899" t="s">
        <v>8340</v>
      </c>
    </row>
    <row r="1900" spans="1:20" x14ac:dyDescent="0.2">
      <c r="A1900">
        <v>1898</v>
      </c>
      <c r="B1900" t="s">
        <v>1899</v>
      </c>
      <c r="C1900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v>42401.75</v>
      </c>
      <c r="K1900">
        <v>1451277473</v>
      </c>
      <c r="L1900" s="10">
        <v>42366.192974537036</v>
      </c>
      <c r="M1900" t="b">
        <v>0</v>
      </c>
      <c r="N1900">
        <v>21</v>
      </c>
      <c r="O1900" t="b">
        <v>1</v>
      </c>
      <c r="P1900" t="s">
        <v>8279</v>
      </c>
      <c r="Q1900">
        <v>1.4450000000000001</v>
      </c>
      <c r="R1900">
        <v>68.80952380952381</v>
      </c>
      <c r="S1900" t="s">
        <v>8315</v>
      </c>
      <c r="T1900" t="s">
        <v>8340</v>
      </c>
    </row>
    <row r="1901" spans="1:20" x14ac:dyDescent="0.2">
      <c r="A1901">
        <v>1899</v>
      </c>
      <c r="B1901" t="s">
        <v>1900</v>
      </c>
      <c r="C190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v>42088.90006944444</v>
      </c>
      <c r="K1901">
        <v>1424730966</v>
      </c>
      <c r="L1901" s="10">
        <v>42058.941736111112</v>
      </c>
      <c r="M1901" t="b">
        <v>0</v>
      </c>
      <c r="N1901">
        <v>42</v>
      </c>
      <c r="O1901" t="b">
        <v>1</v>
      </c>
      <c r="P1901" t="s">
        <v>8279</v>
      </c>
      <c r="Q1901">
        <v>1.3333333333333333</v>
      </c>
      <c r="R1901">
        <v>28.571428571428573</v>
      </c>
      <c r="S1901" t="s">
        <v>8315</v>
      </c>
      <c r="T1901" t="s">
        <v>8340</v>
      </c>
    </row>
    <row r="1902" spans="1:20" x14ac:dyDescent="0.2">
      <c r="A1902">
        <v>1900</v>
      </c>
      <c r="B1902" t="s">
        <v>1901</v>
      </c>
      <c r="C190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v>41188.415972222225</v>
      </c>
      <c r="K1902">
        <v>1347137731</v>
      </c>
      <c r="L1902" s="10">
        <v>41160.871886574074</v>
      </c>
      <c r="M1902" t="b">
        <v>0</v>
      </c>
      <c r="N1902">
        <v>54</v>
      </c>
      <c r="O1902" t="b">
        <v>1</v>
      </c>
      <c r="P1902" t="s">
        <v>8279</v>
      </c>
      <c r="Q1902">
        <v>1.0936440000000001</v>
      </c>
      <c r="R1902">
        <v>50.631666666666668</v>
      </c>
      <c r="S1902" t="s">
        <v>8315</v>
      </c>
      <c r="T1902" t="s">
        <v>8340</v>
      </c>
    </row>
    <row r="1903" spans="1:20" x14ac:dyDescent="0.2">
      <c r="A1903">
        <v>1901</v>
      </c>
      <c r="B1903" t="s">
        <v>1902</v>
      </c>
      <c r="C190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v>42146.541666666672</v>
      </c>
      <c r="K1903">
        <v>1429707729</v>
      </c>
      <c r="L1903" s="10">
        <v>42116.54315972222</v>
      </c>
      <c r="M1903" t="b">
        <v>0</v>
      </c>
      <c r="N1903">
        <v>25</v>
      </c>
      <c r="O1903" t="b">
        <v>0</v>
      </c>
      <c r="P1903" t="s">
        <v>8294</v>
      </c>
      <c r="Q1903">
        <v>2.696969696969697E-2</v>
      </c>
      <c r="R1903">
        <v>106.8</v>
      </c>
      <c r="S1903" t="s">
        <v>8318</v>
      </c>
      <c r="T1903" t="s">
        <v>8338</v>
      </c>
    </row>
    <row r="1904" spans="1:20" x14ac:dyDescent="0.2">
      <c r="A1904">
        <v>1902</v>
      </c>
      <c r="B1904" t="s">
        <v>1903</v>
      </c>
      <c r="C1904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v>42067.789895833332</v>
      </c>
      <c r="K1904">
        <v>1422903447</v>
      </c>
      <c r="L1904" s="10">
        <v>42037.789895833332</v>
      </c>
      <c r="M1904" t="b">
        <v>0</v>
      </c>
      <c r="N1904">
        <v>3</v>
      </c>
      <c r="O1904" t="b">
        <v>0</v>
      </c>
      <c r="P1904" t="s">
        <v>8294</v>
      </c>
      <c r="Q1904">
        <v>1.2E-2</v>
      </c>
      <c r="R1904">
        <v>4</v>
      </c>
      <c r="S1904" t="s">
        <v>8318</v>
      </c>
      <c r="T1904" t="s">
        <v>8338</v>
      </c>
    </row>
    <row r="1905" spans="1:20" x14ac:dyDescent="0.2">
      <c r="A1905">
        <v>1903</v>
      </c>
      <c r="B1905" t="s">
        <v>1904</v>
      </c>
      <c r="C1905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v>42762.770729166667</v>
      </c>
      <c r="K1905">
        <v>1480357791</v>
      </c>
      <c r="L1905" s="10">
        <v>42702.770729166667</v>
      </c>
      <c r="M1905" t="b">
        <v>0</v>
      </c>
      <c r="N1905">
        <v>41</v>
      </c>
      <c r="O1905" t="b">
        <v>0</v>
      </c>
      <c r="P1905" t="s">
        <v>8294</v>
      </c>
      <c r="Q1905">
        <v>0.46600000000000003</v>
      </c>
      <c r="R1905">
        <v>34.097560975609753</v>
      </c>
      <c r="S1905" t="s">
        <v>8318</v>
      </c>
      <c r="T1905" t="s">
        <v>8338</v>
      </c>
    </row>
    <row r="1906" spans="1:20" x14ac:dyDescent="0.2">
      <c r="A1906">
        <v>1904</v>
      </c>
      <c r="B1906" t="s">
        <v>1905</v>
      </c>
      <c r="C1906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v>42371.685428240744</v>
      </c>
      <c r="K1906">
        <v>1447864021</v>
      </c>
      <c r="L1906" s="10">
        <v>42326.685428240744</v>
      </c>
      <c r="M1906" t="b">
        <v>0</v>
      </c>
      <c r="N1906">
        <v>2</v>
      </c>
      <c r="O1906" t="b">
        <v>0</v>
      </c>
      <c r="P1906" t="s">
        <v>8294</v>
      </c>
      <c r="Q1906">
        <v>1E-3</v>
      </c>
      <c r="R1906">
        <v>25</v>
      </c>
      <c r="S1906" t="s">
        <v>8318</v>
      </c>
      <c r="T1906" t="s">
        <v>8338</v>
      </c>
    </row>
    <row r="1907" spans="1:20" x14ac:dyDescent="0.2">
      <c r="A1907">
        <v>1905</v>
      </c>
      <c r="B1907" t="s">
        <v>1906</v>
      </c>
      <c r="C1907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v>41889.925856481481</v>
      </c>
      <c r="K1907">
        <v>1407535994</v>
      </c>
      <c r="L1907" s="10">
        <v>41859.925856481481</v>
      </c>
      <c r="M1907" t="b">
        <v>0</v>
      </c>
      <c r="N1907">
        <v>4</v>
      </c>
      <c r="O1907" t="b">
        <v>0</v>
      </c>
      <c r="P1907" t="s">
        <v>8294</v>
      </c>
      <c r="Q1907">
        <v>1.6800000000000001E-3</v>
      </c>
      <c r="R1907">
        <v>10.5</v>
      </c>
      <c r="S1907" t="s">
        <v>8318</v>
      </c>
      <c r="T1907" t="s">
        <v>8338</v>
      </c>
    </row>
    <row r="1908" spans="1:20" x14ac:dyDescent="0.2">
      <c r="A1908">
        <v>1906</v>
      </c>
      <c r="B1908" t="s">
        <v>1907</v>
      </c>
      <c r="C1908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v>42544.671099537038</v>
      </c>
      <c r="K1908">
        <v>1464105983</v>
      </c>
      <c r="L1908" s="10">
        <v>42514.671099537038</v>
      </c>
      <c r="M1908" t="b">
        <v>0</v>
      </c>
      <c r="N1908">
        <v>99</v>
      </c>
      <c r="O1908" t="b">
        <v>0</v>
      </c>
      <c r="P1908" t="s">
        <v>8294</v>
      </c>
      <c r="Q1908">
        <v>0.42759999999999998</v>
      </c>
      <c r="R1908">
        <v>215.95959595959596</v>
      </c>
      <c r="S1908" t="s">
        <v>8318</v>
      </c>
      <c r="T1908" t="s">
        <v>8338</v>
      </c>
    </row>
    <row r="1909" spans="1:20" x14ac:dyDescent="0.2">
      <c r="A1909">
        <v>1907</v>
      </c>
      <c r="B1909" t="s">
        <v>1908</v>
      </c>
      <c r="C1909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v>41782.587094907409</v>
      </c>
      <c r="K1909">
        <v>1399557925</v>
      </c>
      <c r="L1909" s="10">
        <v>41767.587094907409</v>
      </c>
      <c r="M1909" t="b">
        <v>0</v>
      </c>
      <c r="N1909">
        <v>4</v>
      </c>
      <c r="O1909" t="b">
        <v>0</v>
      </c>
      <c r="P1909" t="s">
        <v>8294</v>
      </c>
      <c r="Q1909">
        <v>2.8333333333333335E-3</v>
      </c>
      <c r="R1909">
        <v>21.25</v>
      </c>
      <c r="S1909" t="s">
        <v>8318</v>
      </c>
      <c r="T1909" t="s">
        <v>8338</v>
      </c>
    </row>
    <row r="1910" spans="1:20" x14ac:dyDescent="0.2">
      <c r="A1910">
        <v>1908</v>
      </c>
      <c r="B1910" t="s">
        <v>1909</v>
      </c>
      <c r="C1910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v>42733.917824074073</v>
      </c>
      <c r="K1910">
        <v>1480456900</v>
      </c>
      <c r="L1910" s="10">
        <v>42703.917824074073</v>
      </c>
      <c r="M1910" t="b">
        <v>0</v>
      </c>
      <c r="N1910">
        <v>4</v>
      </c>
      <c r="O1910" t="b">
        <v>0</v>
      </c>
      <c r="P1910" t="s">
        <v>8294</v>
      </c>
      <c r="Q1910">
        <v>1.7319999999999999E-2</v>
      </c>
      <c r="R1910">
        <v>108.25</v>
      </c>
      <c r="S1910" t="s">
        <v>8318</v>
      </c>
      <c r="T1910" t="s">
        <v>8338</v>
      </c>
    </row>
    <row r="1911" spans="1:20" x14ac:dyDescent="0.2">
      <c r="A1911">
        <v>1909</v>
      </c>
      <c r="B1911" t="s">
        <v>1910</v>
      </c>
      <c r="C191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v>41935.429155092592</v>
      </c>
      <c r="K1911">
        <v>1411467479</v>
      </c>
      <c r="L1911" s="10">
        <v>41905.429155092592</v>
      </c>
      <c r="M1911" t="b">
        <v>0</v>
      </c>
      <c r="N1911">
        <v>38</v>
      </c>
      <c r="O1911" t="b">
        <v>0</v>
      </c>
      <c r="P1911" t="s">
        <v>8294</v>
      </c>
      <c r="Q1911">
        <v>0.14111428571428572</v>
      </c>
      <c r="R1911">
        <v>129.97368421052633</v>
      </c>
      <c r="S1911" t="s">
        <v>8318</v>
      </c>
      <c r="T1911" t="s">
        <v>8338</v>
      </c>
    </row>
    <row r="1912" spans="1:20" x14ac:dyDescent="0.2">
      <c r="A1912">
        <v>1910</v>
      </c>
      <c r="B1912" t="s">
        <v>1911</v>
      </c>
      <c r="C191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v>42308.947916666672</v>
      </c>
      <c r="K1912">
        <v>1442531217</v>
      </c>
      <c r="L1912" s="10"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>
        <v>0.39395294117647056</v>
      </c>
      <c r="R1912">
        <v>117.49473684210527</v>
      </c>
      <c r="S1912" t="s">
        <v>8318</v>
      </c>
      <c r="T1912" t="s">
        <v>8338</v>
      </c>
    </row>
    <row r="1913" spans="1:20" x14ac:dyDescent="0.2">
      <c r="A1913">
        <v>1911</v>
      </c>
      <c r="B1913" t="s">
        <v>1912</v>
      </c>
      <c r="C191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v>41860.033958333333</v>
      </c>
      <c r="K1913">
        <v>1404953334</v>
      </c>
      <c r="L1913" s="10">
        <v>41830.033958333333</v>
      </c>
      <c r="M1913" t="b">
        <v>0</v>
      </c>
      <c r="N1913">
        <v>1</v>
      </c>
      <c r="O1913" t="b">
        <v>0</v>
      </c>
      <c r="P1913" t="s">
        <v>8294</v>
      </c>
      <c r="Q1913">
        <v>2.3529411764705883E-4</v>
      </c>
      <c r="R1913">
        <v>10</v>
      </c>
      <c r="S1913" t="s">
        <v>8318</v>
      </c>
      <c r="T1913" t="s">
        <v>8338</v>
      </c>
    </row>
    <row r="1914" spans="1:20" x14ac:dyDescent="0.2">
      <c r="A1914">
        <v>1912</v>
      </c>
      <c r="B1914" t="s">
        <v>1913</v>
      </c>
      <c r="C1914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v>42159.226388888885</v>
      </c>
      <c r="K1914">
        <v>1430803560</v>
      </c>
      <c r="L1914" s="10">
        <v>42129.226388888885</v>
      </c>
      <c r="M1914" t="b">
        <v>0</v>
      </c>
      <c r="N1914">
        <v>42</v>
      </c>
      <c r="O1914" t="b">
        <v>0</v>
      </c>
      <c r="P1914" t="s">
        <v>8294</v>
      </c>
      <c r="Q1914">
        <v>0.59299999999999997</v>
      </c>
      <c r="R1914">
        <v>70.595238095238102</v>
      </c>
      <c r="S1914" t="s">
        <v>8318</v>
      </c>
      <c r="T1914" t="s">
        <v>8338</v>
      </c>
    </row>
    <row r="1915" spans="1:20" x14ac:dyDescent="0.2">
      <c r="A1915">
        <v>1913</v>
      </c>
      <c r="B1915" t="s">
        <v>1914</v>
      </c>
      <c r="C1915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v>41920.511319444442</v>
      </c>
      <c r="K1915">
        <v>1410178578</v>
      </c>
      <c r="L1915" s="10">
        <v>41890.511319444442</v>
      </c>
      <c r="M1915" t="b">
        <v>0</v>
      </c>
      <c r="N1915">
        <v>26</v>
      </c>
      <c r="O1915" t="b">
        <v>0</v>
      </c>
      <c r="P1915" t="s">
        <v>8294</v>
      </c>
      <c r="Q1915">
        <v>1.3270833333333334E-2</v>
      </c>
      <c r="R1915">
        <v>24.5</v>
      </c>
      <c r="S1915" t="s">
        <v>8318</v>
      </c>
      <c r="T1915" t="s">
        <v>8338</v>
      </c>
    </row>
    <row r="1916" spans="1:20" x14ac:dyDescent="0.2">
      <c r="A1916">
        <v>1914</v>
      </c>
      <c r="B1916" t="s">
        <v>1915</v>
      </c>
      <c r="C1916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v>41944.165972222225</v>
      </c>
      <c r="K1916">
        <v>1413519073</v>
      </c>
      <c r="L1916" s="10">
        <v>41929.174456018518</v>
      </c>
      <c r="M1916" t="b">
        <v>0</v>
      </c>
      <c r="N1916">
        <v>2</v>
      </c>
      <c r="O1916" t="b">
        <v>0</v>
      </c>
      <c r="P1916" t="s">
        <v>8294</v>
      </c>
      <c r="Q1916">
        <v>9.0090090090090086E-2</v>
      </c>
      <c r="R1916">
        <v>30</v>
      </c>
      <c r="S1916" t="s">
        <v>8318</v>
      </c>
      <c r="T1916" t="s">
        <v>8338</v>
      </c>
    </row>
    <row r="1917" spans="1:20" x14ac:dyDescent="0.2">
      <c r="A1917">
        <v>1915</v>
      </c>
      <c r="B1917" t="s">
        <v>1916</v>
      </c>
      <c r="C1917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v>41884.04886574074</v>
      </c>
      <c r="K1917">
        <v>1407892222</v>
      </c>
      <c r="L1917" s="10">
        <v>41864.04886574074</v>
      </c>
      <c r="M1917" t="b">
        <v>0</v>
      </c>
      <c r="N1917">
        <v>4</v>
      </c>
      <c r="O1917" t="b">
        <v>0</v>
      </c>
      <c r="P1917" t="s">
        <v>8294</v>
      </c>
      <c r="Q1917">
        <v>1.6E-2</v>
      </c>
      <c r="R1917">
        <v>2</v>
      </c>
      <c r="S1917" t="s">
        <v>8318</v>
      </c>
      <c r="T1917" t="s">
        <v>8338</v>
      </c>
    </row>
    <row r="1918" spans="1:20" x14ac:dyDescent="0.2">
      <c r="A1918">
        <v>1916</v>
      </c>
      <c r="B1918" t="s">
        <v>1917</v>
      </c>
      <c r="C1918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v>42681.758969907409</v>
      </c>
      <c r="K1918">
        <v>1476378775</v>
      </c>
      <c r="L1918" s="10">
        <v>42656.717303240745</v>
      </c>
      <c r="M1918" t="b">
        <v>0</v>
      </c>
      <c r="N1918">
        <v>6</v>
      </c>
      <c r="O1918" t="b">
        <v>0</v>
      </c>
      <c r="P1918" t="s">
        <v>8294</v>
      </c>
      <c r="Q1918">
        <v>5.1000000000000004E-3</v>
      </c>
      <c r="R1918">
        <v>17</v>
      </c>
      <c r="S1918" t="s">
        <v>8318</v>
      </c>
      <c r="T1918" t="s">
        <v>8338</v>
      </c>
    </row>
    <row r="1919" spans="1:20" x14ac:dyDescent="0.2">
      <c r="A1919">
        <v>1917</v>
      </c>
      <c r="B1919" t="s">
        <v>1918</v>
      </c>
      <c r="C1919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v>42776.270057870366</v>
      </c>
      <c r="K1919">
        <v>1484116133</v>
      </c>
      <c r="L1919" s="10">
        <v>42746.270057870366</v>
      </c>
      <c r="M1919" t="b">
        <v>0</v>
      </c>
      <c r="N1919">
        <v>70</v>
      </c>
      <c r="O1919" t="b">
        <v>0</v>
      </c>
      <c r="P1919" t="s">
        <v>8294</v>
      </c>
      <c r="Q1919">
        <v>0.52570512820512816</v>
      </c>
      <c r="R1919">
        <v>2928.9285714285716</v>
      </c>
      <c r="S1919" t="s">
        <v>8318</v>
      </c>
      <c r="T1919" t="s">
        <v>8338</v>
      </c>
    </row>
    <row r="1920" spans="1:20" x14ac:dyDescent="0.2">
      <c r="A1920">
        <v>1918</v>
      </c>
      <c r="B1920" t="s">
        <v>1919</v>
      </c>
      <c r="C1920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v>41863.789942129632</v>
      </c>
      <c r="K1920">
        <v>1404845851</v>
      </c>
      <c r="L1920" s="10">
        <v>41828.789942129632</v>
      </c>
      <c r="M1920" t="b">
        <v>0</v>
      </c>
      <c r="N1920">
        <v>9</v>
      </c>
      <c r="O1920" t="b">
        <v>0</v>
      </c>
      <c r="P1920" t="s">
        <v>8294</v>
      </c>
      <c r="Q1920">
        <v>1.04E-2</v>
      </c>
      <c r="R1920">
        <v>28.888888888888889</v>
      </c>
      <c r="S1920" t="s">
        <v>8318</v>
      </c>
      <c r="T1920" t="s">
        <v>8338</v>
      </c>
    </row>
    <row r="1921" spans="1:20" x14ac:dyDescent="0.2">
      <c r="A1921">
        <v>1919</v>
      </c>
      <c r="B1921" t="s">
        <v>1920</v>
      </c>
      <c r="C192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v>42143.875567129624</v>
      </c>
      <c r="K1921">
        <v>1429477249</v>
      </c>
      <c r="L1921" s="10">
        <v>42113.875567129624</v>
      </c>
      <c r="M1921" t="b">
        <v>0</v>
      </c>
      <c r="N1921">
        <v>8</v>
      </c>
      <c r="O1921" t="b">
        <v>0</v>
      </c>
      <c r="P1921" t="s">
        <v>8294</v>
      </c>
      <c r="Q1921">
        <v>0.47399999999999998</v>
      </c>
      <c r="R1921">
        <v>29.625</v>
      </c>
      <c r="S1921" t="s">
        <v>8318</v>
      </c>
      <c r="T1921" t="s">
        <v>8338</v>
      </c>
    </row>
    <row r="1922" spans="1:20" x14ac:dyDescent="0.2">
      <c r="A1922">
        <v>1920</v>
      </c>
      <c r="B1922" t="s">
        <v>1921</v>
      </c>
      <c r="C192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v>42298.958333333328</v>
      </c>
      <c r="K1922">
        <v>1443042061</v>
      </c>
      <c r="L1922" s="10"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>
        <v>0.43030000000000002</v>
      </c>
      <c r="R1922">
        <v>40.980952380952381</v>
      </c>
      <c r="S1922" t="s">
        <v>8318</v>
      </c>
      <c r="T1922" t="s">
        <v>8338</v>
      </c>
    </row>
    <row r="1923" spans="1:20" x14ac:dyDescent="0.2">
      <c r="A1923">
        <v>1921</v>
      </c>
      <c r="B1923" t="s">
        <v>1922</v>
      </c>
      <c r="C192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v>41104.221562500003</v>
      </c>
      <c r="K1923">
        <v>1339651143</v>
      </c>
      <c r="L1923" s="10">
        <v>41074.221562500003</v>
      </c>
      <c r="M1923" t="b">
        <v>0</v>
      </c>
      <c r="N1923">
        <v>38</v>
      </c>
      <c r="O1923" t="b">
        <v>1</v>
      </c>
      <c r="P1923" t="s">
        <v>8279</v>
      </c>
      <c r="Q1923">
        <v>1.3680000000000001</v>
      </c>
      <c r="R1923">
        <v>54</v>
      </c>
      <c r="S1923" t="s">
        <v>8315</v>
      </c>
      <c r="T1923" t="s">
        <v>8340</v>
      </c>
    </row>
    <row r="1924" spans="1:20" x14ac:dyDescent="0.2">
      <c r="A1924">
        <v>1922</v>
      </c>
      <c r="B1924" t="s">
        <v>1923</v>
      </c>
      <c r="C1924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v>41620.255868055552</v>
      </c>
      <c r="K1924">
        <v>1384236507</v>
      </c>
      <c r="L1924" s="10">
        <v>41590.255868055552</v>
      </c>
      <c r="M1924" t="b">
        <v>0</v>
      </c>
      <c r="N1924">
        <v>64</v>
      </c>
      <c r="O1924" t="b">
        <v>1</v>
      </c>
      <c r="P1924" t="s">
        <v>8279</v>
      </c>
      <c r="Q1924">
        <v>1.1555</v>
      </c>
      <c r="R1924">
        <v>36.109375</v>
      </c>
      <c r="S1924" t="s">
        <v>8315</v>
      </c>
      <c r="T1924" t="s">
        <v>8340</v>
      </c>
    </row>
    <row r="1925" spans="1:20" x14ac:dyDescent="0.2">
      <c r="A1925">
        <v>1923</v>
      </c>
      <c r="B1925" t="s">
        <v>1924</v>
      </c>
      <c r="C1925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v>40813.207638888889</v>
      </c>
      <c r="K1925">
        <v>1313612532</v>
      </c>
      <c r="L1925" s="10">
        <v>40772.848749999997</v>
      </c>
      <c r="M1925" t="b">
        <v>0</v>
      </c>
      <c r="N1925">
        <v>13</v>
      </c>
      <c r="O1925" t="b">
        <v>1</v>
      </c>
      <c r="P1925" t="s">
        <v>8279</v>
      </c>
      <c r="Q1925">
        <v>2.4079999999999999</v>
      </c>
      <c r="R1925">
        <v>23.153846153846153</v>
      </c>
      <c r="S1925" t="s">
        <v>8315</v>
      </c>
      <c r="T1925" t="s">
        <v>8340</v>
      </c>
    </row>
    <row r="1926" spans="1:20" x14ac:dyDescent="0.2">
      <c r="A1926">
        <v>1924</v>
      </c>
      <c r="B1926" t="s">
        <v>1925</v>
      </c>
      <c r="C1926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v>41654.814583333333</v>
      </c>
      <c r="K1926">
        <v>1387390555</v>
      </c>
      <c r="L1926" s="10">
        <v>41626.761053240742</v>
      </c>
      <c r="M1926" t="b">
        <v>0</v>
      </c>
      <c r="N1926">
        <v>33</v>
      </c>
      <c r="O1926" t="b">
        <v>1</v>
      </c>
      <c r="P1926" t="s">
        <v>8279</v>
      </c>
      <c r="Q1926">
        <v>1.1439999999999999</v>
      </c>
      <c r="R1926">
        <v>104</v>
      </c>
      <c r="S1926" t="s">
        <v>8315</v>
      </c>
      <c r="T1926" t="s">
        <v>8340</v>
      </c>
    </row>
    <row r="1927" spans="1:20" x14ac:dyDescent="0.2">
      <c r="A1927">
        <v>1925</v>
      </c>
      <c r="B1927" t="s">
        <v>1926</v>
      </c>
      <c r="C1927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v>41558</v>
      </c>
      <c r="K1927">
        <v>1379540288</v>
      </c>
      <c r="L1927" s="10">
        <v>41535.90148148148</v>
      </c>
      <c r="M1927" t="b">
        <v>0</v>
      </c>
      <c r="N1927">
        <v>52</v>
      </c>
      <c r="O1927" t="b">
        <v>1</v>
      </c>
      <c r="P1927" t="s">
        <v>8279</v>
      </c>
      <c r="Q1927">
        <v>1.1033333333333333</v>
      </c>
      <c r="R1927">
        <v>31.826923076923077</v>
      </c>
      <c r="S1927" t="s">
        <v>8315</v>
      </c>
      <c r="T1927" t="s">
        <v>8340</v>
      </c>
    </row>
    <row r="1928" spans="1:20" x14ac:dyDescent="0.2">
      <c r="A1928">
        <v>1926</v>
      </c>
      <c r="B1928" t="s">
        <v>1927</v>
      </c>
      <c r="C1928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v>40484.018055555556</v>
      </c>
      <c r="K1928">
        <v>1286319256</v>
      </c>
      <c r="L1928" s="10"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>
        <v>1.9537933333333333</v>
      </c>
      <c r="R1928">
        <v>27.3896261682243</v>
      </c>
      <c r="S1928" t="s">
        <v>8315</v>
      </c>
      <c r="T1928" t="s">
        <v>8340</v>
      </c>
    </row>
    <row r="1929" spans="1:20" x14ac:dyDescent="0.2">
      <c r="A1929">
        <v>1927</v>
      </c>
      <c r="B1929" t="s">
        <v>1928</v>
      </c>
      <c r="C1929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v>40976.207638888889</v>
      </c>
      <c r="K1929">
        <v>1329856839</v>
      </c>
      <c r="L1929" s="10">
        <v>40960.861562500002</v>
      </c>
      <c r="M1929" t="b">
        <v>0</v>
      </c>
      <c r="N1929">
        <v>11</v>
      </c>
      <c r="O1929" t="b">
        <v>1</v>
      </c>
      <c r="P1929" t="s">
        <v>8279</v>
      </c>
      <c r="Q1929">
        <v>1.0333333333333334</v>
      </c>
      <c r="R1929">
        <v>56.363636363636367</v>
      </c>
      <c r="S1929" t="s">
        <v>8315</v>
      </c>
      <c r="T1929" t="s">
        <v>8340</v>
      </c>
    </row>
    <row r="1930" spans="1:20" x14ac:dyDescent="0.2">
      <c r="A1930">
        <v>1928</v>
      </c>
      <c r="B1930" t="s">
        <v>1929</v>
      </c>
      <c r="C1930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v>41401.648078703707</v>
      </c>
      <c r="K1930">
        <v>1365348794</v>
      </c>
      <c r="L1930" s="10">
        <v>41371.648078703707</v>
      </c>
      <c r="M1930" t="b">
        <v>0</v>
      </c>
      <c r="N1930">
        <v>34</v>
      </c>
      <c r="O1930" t="b">
        <v>1</v>
      </c>
      <c r="P1930" t="s">
        <v>8279</v>
      </c>
      <c r="Q1930">
        <v>1.031372549019608</v>
      </c>
      <c r="R1930">
        <v>77.352941176470594</v>
      </c>
      <c r="S1930" t="s">
        <v>8315</v>
      </c>
      <c r="T1930" t="s">
        <v>8340</v>
      </c>
    </row>
    <row r="1931" spans="1:20" x14ac:dyDescent="0.2">
      <c r="A1931">
        <v>1929</v>
      </c>
      <c r="B1931" t="s">
        <v>1930</v>
      </c>
      <c r="C193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v>40729.021597222221</v>
      </c>
      <c r="K1931">
        <v>1306197066</v>
      </c>
      <c r="L1931" s="10">
        <v>40687.021597222221</v>
      </c>
      <c r="M1931" t="b">
        <v>0</v>
      </c>
      <c r="N1931">
        <v>75</v>
      </c>
      <c r="O1931" t="b">
        <v>1</v>
      </c>
      <c r="P1931" t="s">
        <v>8279</v>
      </c>
      <c r="Q1931">
        <v>1.003125</v>
      </c>
      <c r="R1931">
        <v>42.8</v>
      </c>
      <c r="S1931" t="s">
        <v>8315</v>
      </c>
      <c r="T1931" t="s">
        <v>8340</v>
      </c>
    </row>
    <row r="1932" spans="1:20" x14ac:dyDescent="0.2">
      <c r="A1932">
        <v>1930</v>
      </c>
      <c r="B1932" t="s">
        <v>1931</v>
      </c>
      <c r="C193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v>41462.558819444443</v>
      </c>
      <c r="K1932">
        <v>1368019482</v>
      </c>
      <c r="L1932" s="10">
        <v>41402.558819444443</v>
      </c>
      <c r="M1932" t="b">
        <v>0</v>
      </c>
      <c r="N1932">
        <v>26</v>
      </c>
      <c r="O1932" t="b">
        <v>1</v>
      </c>
      <c r="P1932" t="s">
        <v>8279</v>
      </c>
      <c r="Q1932">
        <v>1.27</v>
      </c>
      <c r="R1932">
        <v>48.846153846153847</v>
      </c>
      <c r="S1932" t="s">
        <v>8315</v>
      </c>
      <c r="T1932" t="s">
        <v>8340</v>
      </c>
    </row>
    <row r="1933" spans="1:20" x14ac:dyDescent="0.2">
      <c r="A1933">
        <v>1931</v>
      </c>
      <c r="B1933" t="s">
        <v>1932</v>
      </c>
      <c r="C193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v>41051.145833333336</v>
      </c>
      <c r="K1933">
        <v>1336512309</v>
      </c>
      <c r="L1933" s="10">
        <v>41037.892465277779</v>
      </c>
      <c r="M1933" t="b">
        <v>0</v>
      </c>
      <c r="N1933">
        <v>50</v>
      </c>
      <c r="O1933" t="b">
        <v>1</v>
      </c>
      <c r="P1933" t="s">
        <v>8279</v>
      </c>
      <c r="Q1933">
        <v>1.20601</v>
      </c>
      <c r="R1933">
        <v>48.240400000000001</v>
      </c>
      <c r="S1933" t="s">
        <v>8315</v>
      </c>
      <c r="T1933" t="s">
        <v>8340</v>
      </c>
    </row>
    <row r="1934" spans="1:20" x14ac:dyDescent="0.2">
      <c r="A1934">
        <v>1932</v>
      </c>
      <c r="B1934" t="s">
        <v>1933</v>
      </c>
      <c r="C1934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v>40932.809872685182</v>
      </c>
      <c r="K1934">
        <v>1325618773</v>
      </c>
      <c r="L1934" s="10">
        <v>40911.809872685182</v>
      </c>
      <c r="M1934" t="b">
        <v>0</v>
      </c>
      <c r="N1934">
        <v>80</v>
      </c>
      <c r="O1934" t="b">
        <v>1</v>
      </c>
      <c r="P1934" t="s">
        <v>8279</v>
      </c>
      <c r="Q1934">
        <v>1.0699047619047619</v>
      </c>
      <c r="R1934">
        <v>70.212500000000006</v>
      </c>
      <c r="S1934" t="s">
        <v>8315</v>
      </c>
      <c r="T1934" t="s">
        <v>8340</v>
      </c>
    </row>
    <row r="1935" spans="1:20" x14ac:dyDescent="0.2">
      <c r="A1935">
        <v>1933</v>
      </c>
      <c r="B1935" t="s">
        <v>1934</v>
      </c>
      <c r="C1935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v>41909.130868055552</v>
      </c>
      <c r="K1935">
        <v>1409195307</v>
      </c>
      <c r="L1935" s="10"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>
        <v>1.7243333333333333</v>
      </c>
      <c r="R1935">
        <v>94.054545454545448</v>
      </c>
      <c r="S1935" t="s">
        <v>8315</v>
      </c>
      <c r="T1935" t="s">
        <v>8340</v>
      </c>
    </row>
    <row r="1936" spans="1:20" x14ac:dyDescent="0.2">
      <c r="A1936">
        <v>1934</v>
      </c>
      <c r="B1936" t="s">
        <v>1935</v>
      </c>
      <c r="C1936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v>40902.208333333336</v>
      </c>
      <c r="K1936">
        <v>1321649321</v>
      </c>
      <c r="L1936" s="10">
        <v>40865.867141203707</v>
      </c>
      <c r="M1936" t="b">
        <v>0</v>
      </c>
      <c r="N1936">
        <v>77</v>
      </c>
      <c r="O1936" t="b">
        <v>1</v>
      </c>
      <c r="P1936" t="s">
        <v>8279</v>
      </c>
      <c r="Q1936">
        <v>1.2362</v>
      </c>
      <c r="R1936">
        <v>80.272727272727266</v>
      </c>
      <c r="S1936" t="s">
        <v>8315</v>
      </c>
      <c r="T1936" t="s">
        <v>8340</v>
      </c>
    </row>
    <row r="1937" spans="1:20" x14ac:dyDescent="0.2">
      <c r="A1937">
        <v>1935</v>
      </c>
      <c r="B1937" t="s">
        <v>1936</v>
      </c>
      <c r="C1937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v>41811.207638888889</v>
      </c>
      <c r="K1937">
        <v>1400106171</v>
      </c>
      <c r="L1937" s="10">
        <v>41773.932534722226</v>
      </c>
      <c r="M1937" t="b">
        <v>0</v>
      </c>
      <c r="N1937">
        <v>50</v>
      </c>
      <c r="O1937" t="b">
        <v>1</v>
      </c>
      <c r="P1937" t="s">
        <v>8279</v>
      </c>
      <c r="Q1937">
        <v>1.0840000000000001</v>
      </c>
      <c r="R1937">
        <v>54.2</v>
      </c>
      <c r="S1937" t="s">
        <v>8315</v>
      </c>
      <c r="T1937" t="s">
        <v>8340</v>
      </c>
    </row>
    <row r="1938" spans="1:20" x14ac:dyDescent="0.2">
      <c r="A1938">
        <v>1936</v>
      </c>
      <c r="B1938" t="s">
        <v>1937</v>
      </c>
      <c r="C1938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v>40883.249305555553</v>
      </c>
      <c r="K1938">
        <v>1320528070</v>
      </c>
      <c r="L1938" s="10"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>
        <v>1.1652013333333333</v>
      </c>
      <c r="R1938">
        <v>60.26903448275862</v>
      </c>
      <c r="S1938" t="s">
        <v>8315</v>
      </c>
      <c r="T1938" t="s">
        <v>8340</v>
      </c>
    </row>
    <row r="1939" spans="1:20" x14ac:dyDescent="0.2">
      <c r="A1939">
        <v>1937</v>
      </c>
      <c r="B1939" t="s">
        <v>1938</v>
      </c>
      <c r="C1939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v>41075.165972222225</v>
      </c>
      <c r="K1939">
        <v>1338346281</v>
      </c>
      <c r="L1939" s="10">
        <v>41059.118993055556</v>
      </c>
      <c r="M1939" t="b">
        <v>0</v>
      </c>
      <c r="N1939">
        <v>29</v>
      </c>
      <c r="O1939" t="b">
        <v>1</v>
      </c>
      <c r="P1939" t="s">
        <v>8279</v>
      </c>
      <c r="Q1939">
        <v>1.8724499999999999</v>
      </c>
      <c r="R1939">
        <v>38.740344827586206</v>
      </c>
      <c r="S1939" t="s">
        <v>8315</v>
      </c>
      <c r="T1939" t="s">
        <v>8340</v>
      </c>
    </row>
    <row r="1940" spans="1:20" x14ac:dyDescent="0.2">
      <c r="A1940">
        <v>1938</v>
      </c>
      <c r="B1940" t="s">
        <v>1939</v>
      </c>
      <c r="C1940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v>41457.208333333336</v>
      </c>
      <c r="K1940">
        <v>1370067231</v>
      </c>
      <c r="L1940" s="10"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>
        <v>1.1593333333333333</v>
      </c>
      <c r="R1940">
        <v>152.54385964912279</v>
      </c>
      <c r="S1940" t="s">
        <v>8315</v>
      </c>
      <c r="T1940" t="s">
        <v>8340</v>
      </c>
    </row>
    <row r="1941" spans="1:20" x14ac:dyDescent="0.2">
      <c r="A1941">
        <v>1939</v>
      </c>
      <c r="B1941" t="s">
        <v>1940</v>
      </c>
      <c r="C194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v>41343.943379629629</v>
      </c>
      <c r="K1941">
        <v>1360366708</v>
      </c>
      <c r="L1941" s="10">
        <v>41313.985046296293</v>
      </c>
      <c r="M1941" t="b">
        <v>0</v>
      </c>
      <c r="N1941">
        <v>96</v>
      </c>
      <c r="O1941" t="b">
        <v>1</v>
      </c>
      <c r="P1941" t="s">
        <v>8279</v>
      </c>
      <c r="Q1941">
        <v>1.107</v>
      </c>
      <c r="R1941">
        <v>115.3125</v>
      </c>
      <c r="S1941" t="s">
        <v>8315</v>
      </c>
      <c r="T1941" t="s">
        <v>8340</v>
      </c>
    </row>
    <row r="1942" spans="1:20" x14ac:dyDescent="0.2">
      <c r="A1942">
        <v>1940</v>
      </c>
      <c r="B1942" t="s">
        <v>1941</v>
      </c>
      <c r="C194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v>40709.165972222225</v>
      </c>
      <c r="K1942">
        <v>1304770233</v>
      </c>
      <c r="L1942" s="10">
        <v>40670.507326388892</v>
      </c>
      <c r="M1942" t="b">
        <v>0</v>
      </c>
      <c r="N1942">
        <v>31</v>
      </c>
      <c r="O1942" t="b">
        <v>1</v>
      </c>
      <c r="P1942" t="s">
        <v>8279</v>
      </c>
      <c r="Q1942">
        <v>1.7092307692307693</v>
      </c>
      <c r="R1942">
        <v>35.838709677419352</v>
      </c>
      <c r="S1942" t="s">
        <v>8315</v>
      </c>
      <c r="T1942" t="s">
        <v>8340</v>
      </c>
    </row>
    <row r="1943" spans="1:20" x14ac:dyDescent="0.2">
      <c r="A1943">
        <v>1941</v>
      </c>
      <c r="B1943" t="s">
        <v>1942</v>
      </c>
      <c r="C194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v>41774.290868055556</v>
      </c>
      <c r="K1943">
        <v>1397545131</v>
      </c>
      <c r="L1943" s="10"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>
        <v>1.2611835600000001</v>
      </c>
      <c r="R1943">
        <v>64.570118779438872</v>
      </c>
      <c r="S1943" t="s">
        <v>8318</v>
      </c>
      <c r="T1943" t="s">
        <v>8339</v>
      </c>
    </row>
    <row r="1944" spans="1:20" x14ac:dyDescent="0.2">
      <c r="A1944">
        <v>1942</v>
      </c>
      <c r="B1944" t="s">
        <v>1943</v>
      </c>
      <c r="C1944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v>40728.828009259261</v>
      </c>
      <c r="K1944">
        <v>1302033140</v>
      </c>
      <c r="L1944" s="10">
        <v>40638.828009259261</v>
      </c>
      <c r="M1944" t="b">
        <v>1</v>
      </c>
      <c r="N1944">
        <v>95</v>
      </c>
      <c r="O1944" t="b">
        <v>1</v>
      </c>
      <c r="P1944" t="s">
        <v>8295</v>
      </c>
      <c r="Q1944">
        <v>1.3844033333333334</v>
      </c>
      <c r="R1944">
        <v>87.436000000000007</v>
      </c>
      <c r="S1944" t="s">
        <v>8318</v>
      </c>
      <c r="T1944" t="s">
        <v>8339</v>
      </c>
    </row>
    <row r="1945" spans="1:20" x14ac:dyDescent="0.2">
      <c r="A1945">
        <v>1943</v>
      </c>
      <c r="B1945" t="s">
        <v>1944</v>
      </c>
      <c r="C1945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v>42593.269861111112</v>
      </c>
      <c r="K1945">
        <v>1467008916</v>
      </c>
      <c r="L1945" s="10"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>
        <v>17.052499999999998</v>
      </c>
      <c r="R1945">
        <v>68.815577078288939</v>
      </c>
      <c r="S1945" t="s">
        <v>8318</v>
      </c>
      <c r="T1945" t="s">
        <v>8339</v>
      </c>
    </row>
    <row r="1946" spans="1:20" x14ac:dyDescent="0.2">
      <c r="A1946">
        <v>1944</v>
      </c>
      <c r="B1946" t="s">
        <v>1945</v>
      </c>
      <c r="C1946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v>41760.584374999999</v>
      </c>
      <c r="K1946">
        <v>1396360890</v>
      </c>
      <c r="L1946" s="10"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>
        <v>7.8805550000000002</v>
      </c>
      <c r="R1946">
        <v>176.200223588597</v>
      </c>
      <c r="S1946" t="s">
        <v>8318</v>
      </c>
      <c r="T1946" t="s">
        <v>8339</v>
      </c>
    </row>
    <row r="1947" spans="1:20" x14ac:dyDescent="0.2">
      <c r="A1947">
        <v>1945</v>
      </c>
      <c r="B1947" t="s">
        <v>1946</v>
      </c>
      <c r="C1947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v>42197.251828703709</v>
      </c>
      <c r="K1947">
        <v>1433224958</v>
      </c>
      <c r="L1947" s="10"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>
        <v>3.4801799999999998</v>
      </c>
      <c r="R1947">
        <v>511.79117647058825</v>
      </c>
      <c r="S1947" t="s">
        <v>8318</v>
      </c>
      <c r="T1947" t="s">
        <v>8339</v>
      </c>
    </row>
    <row r="1948" spans="1:20" x14ac:dyDescent="0.2">
      <c r="A1948">
        <v>1946</v>
      </c>
      <c r="B1948" t="s">
        <v>1947</v>
      </c>
      <c r="C1948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v>41749.108344907407</v>
      </c>
      <c r="K1948">
        <v>1392780961</v>
      </c>
      <c r="L1948" s="10">
        <v>41689.150011574071</v>
      </c>
      <c r="M1948" t="b">
        <v>1</v>
      </c>
      <c r="N1948">
        <v>70</v>
      </c>
      <c r="O1948" t="b">
        <v>1</v>
      </c>
      <c r="P1948" t="s">
        <v>8295</v>
      </c>
      <c r="Q1948">
        <v>1.4974666666666667</v>
      </c>
      <c r="R1948">
        <v>160.44285714285715</v>
      </c>
      <c r="S1948" t="s">
        <v>8318</v>
      </c>
      <c r="T1948" t="s">
        <v>8339</v>
      </c>
    </row>
    <row r="1949" spans="1:20" x14ac:dyDescent="0.2">
      <c r="A1949">
        <v>1947</v>
      </c>
      <c r="B1949" t="s">
        <v>1948</v>
      </c>
      <c r="C1949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v>40140.249305555553</v>
      </c>
      <c r="K1949">
        <v>1255730520</v>
      </c>
      <c r="L1949" s="10">
        <v>40102.918055555558</v>
      </c>
      <c r="M1949" t="b">
        <v>1</v>
      </c>
      <c r="N1949">
        <v>23</v>
      </c>
      <c r="O1949" t="b">
        <v>1</v>
      </c>
      <c r="P1949" t="s">
        <v>8295</v>
      </c>
      <c r="Q1949">
        <v>1.0063375000000001</v>
      </c>
      <c r="R1949">
        <v>35.003043478260871</v>
      </c>
      <c r="S1949" t="s">
        <v>8318</v>
      </c>
      <c r="T1949" t="s">
        <v>8339</v>
      </c>
    </row>
    <row r="1950" spans="1:20" x14ac:dyDescent="0.2">
      <c r="A1950">
        <v>1948</v>
      </c>
      <c r="B1950" t="s">
        <v>1949</v>
      </c>
      <c r="C1950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v>42527.709722222222</v>
      </c>
      <c r="K1950">
        <v>1460557809</v>
      </c>
      <c r="L1950" s="10"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>
        <v>8.0021100000000001</v>
      </c>
      <c r="R1950">
        <v>188.50671378091872</v>
      </c>
      <c r="S1950" t="s">
        <v>8318</v>
      </c>
      <c r="T1950" t="s">
        <v>8339</v>
      </c>
    </row>
    <row r="1951" spans="1:20" x14ac:dyDescent="0.2">
      <c r="A1951">
        <v>1949</v>
      </c>
      <c r="B1951" t="s">
        <v>1950</v>
      </c>
      <c r="C195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v>41830.423043981478</v>
      </c>
      <c r="K1951">
        <v>1402394951</v>
      </c>
      <c r="L1951" s="10"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>
        <v>1.0600260000000001</v>
      </c>
      <c r="R1951">
        <v>56.204984093319197</v>
      </c>
      <c r="S1951" t="s">
        <v>8318</v>
      </c>
      <c r="T1951" t="s">
        <v>8339</v>
      </c>
    </row>
    <row r="1952" spans="1:20" x14ac:dyDescent="0.2">
      <c r="A1952">
        <v>1950</v>
      </c>
      <c r="B1952" t="s">
        <v>1951</v>
      </c>
      <c r="C195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v>40655.181400462963</v>
      </c>
      <c r="K1952">
        <v>1300767673</v>
      </c>
      <c r="L1952" s="10"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>
        <v>2.0051866666666669</v>
      </c>
      <c r="R1952">
        <v>51.3054157782516</v>
      </c>
      <c r="S1952" t="s">
        <v>8318</v>
      </c>
      <c r="T1952" t="s">
        <v>8339</v>
      </c>
    </row>
    <row r="1953" spans="1:20" x14ac:dyDescent="0.2">
      <c r="A1953">
        <v>1951</v>
      </c>
      <c r="B1953" t="s">
        <v>1952</v>
      </c>
      <c r="C195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v>42681.462233796294</v>
      </c>
      <c r="K1953">
        <v>1475921137</v>
      </c>
      <c r="L1953" s="10"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>
        <v>2.1244399999999999</v>
      </c>
      <c r="R1953">
        <v>127.36450839328538</v>
      </c>
      <c r="S1953" t="s">
        <v>8318</v>
      </c>
      <c r="T1953" t="s">
        <v>8339</v>
      </c>
    </row>
    <row r="1954" spans="1:20" x14ac:dyDescent="0.2">
      <c r="A1954">
        <v>1952</v>
      </c>
      <c r="B1954" t="s">
        <v>1953</v>
      </c>
      <c r="C1954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v>41563.60665509259</v>
      </c>
      <c r="K1954">
        <v>1378737215</v>
      </c>
      <c r="L1954" s="10">
        <v>41526.60665509259</v>
      </c>
      <c r="M1954" t="b">
        <v>1</v>
      </c>
      <c r="N1954">
        <v>682</v>
      </c>
      <c r="O1954" t="b">
        <v>1</v>
      </c>
      <c r="P1954" t="s">
        <v>8295</v>
      </c>
      <c r="Q1954">
        <v>1.9847237142857144</v>
      </c>
      <c r="R1954">
        <v>101.85532258064516</v>
      </c>
      <c r="S1954" t="s">
        <v>8318</v>
      </c>
      <c r="T1954" t="s">
        <v>8339</v>
      </c>
    </row>
    <row r="1955" spans="1:20" x14ac:dyDescent="0.2">
      <c r="A1955">
        <v>1953</v>
      </c>
      <c r="B1955" t="s">
        <v>1954</v>
      </c>
      <c r="C1955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v>40970.125</v>
      </c>
      <c r="K1955">
        <v>1328158065</v>
      </c>
      <c r="L1955" s="10"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>
        <v>2.2594666666666665</v>
      </c>
      <c r="R1955">
        <v>230.55782312925169</v>
      </c>
      <c r="S1955" t="s">
        <v>8318</v>
      </c>
      <c r="T1955" t="s">
        <v>8339</v>
      </c>
    </row>
    <row r="1956" spans="1:20" x14ac:dyDescent="0.2">
      <c r="A1956">
        <v>1954</v>
      </c>
      <c r="B1956" t="s">
        <v>1955</v>
      </c>
      <c r="C1956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v>42441.208333333328</v>
      </c>
      <c r="K1956">
        <v>1453730176</v>
      </c>
      <c r="L1956" s="10"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>
        <v>6.9894800000000004</v>
      </c>
      <c r="R1956">
        <v>842.10602409638557</v>
      </c>
      <c r="S1956" t="s">
        <v>8318</v>
      </c>
      <c r="T1956" t="s">
        <v>8339</v>
      </c>
    </row>
    <row r="1957" spans="1:20" x14ac:dyDescent="0.2">
      <c r="A1957">
        <v>1955</v>
      </c>
      <c r="B1957" t="s">
        <v>1956</v>
      </c>
      <c r="C1957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v>41052.791666666664</v>
      </c>
      <c r="K1957">
        <v>1334989881</v>
      </c>
      <c r="L1957" s="10"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>
        <v>3.9859528571428569</v>
      </c>
      <c r="R1957">
        <v>577.27593103448271</v>
      </c>
      <c r="S1957" t="s">
        <v>8318</v>
      </c>
      <c r="T1957" t="s">
        <v>8339</v>
      </c>
    </row>
    <row r="1958" spans="1:20" x14ac:dyDescent="0.2">
      <c r="A1958">
        <v>1956</v>
      </c>
      <c r="B1958" t="s">
        <v>1957</v>
      </c>
      <c r="C1958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v>42112.882002314815</v>
      </c>
      <c r="K1958">
        <v>1425507005</v>
      </c>
      <c r="L1958" s="10"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>
        <v>2.9403333333333332</v>
      </c>
      <c r="R1958">
        <v>483.34246575342468</v>
      </c>
      <c r="S1958" t="s">
        <v>8318</v>
      </c>
      <c r="T1958" t="s">
        <v>8339</v>
      </c>
    </row>
    <row r="1959" spans="1:20" x14ac:dyDescent="0.2">
      <c r="A1959">
        <v>1957</v>
      </c>
      <c r="B1959" t="s">
        <v>1958</v>
      </c>
      <c r="C1959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v>41209.098530092589</v>
      </c>
      <c r="K1959">
        <v>1348712513</v>
      </c>
      <c r="L1959" s="10"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>
        <v>1.6750470000000002</v>
      </c>
      <c r="R1959">
        <v>76.138500000000008</v>
      </c>
      <c r="S1959" t="s">
        <v>8318</v>
      </c>
      <c r="T1959" t="s">
        <v>8339</v>
      </c>
    </row>
    <row r="1960" spans="1:20" x14ac:dyDescent="0.2">
      <c r="A1960">
        <v>1958</v>
      </c>
      <c r="B1960" t="s">
        <v>1959</v>
      </c>
      <c r="C1960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v>41356.94630787037</v>
      </c>
      <c r="K1960">
        <v>1361490161</v>
      </c>
      <c r="L1960" s="10"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>
        <v>14.355717142857143</v>
      </c>
      <c r="R1960">
        <v>74.107684365781708</v>
      </c>
      <c r="S1960" t="s">
        <v>8318</v>
      </c>
      <c r="T1960" t="s">
        <v>8339</v>
      </c>
    </row>
    <row r="1961" spans="1:20" x14ac:dyDescent="0.2">
      <c r="A1961">
        <v>1959</v>
      </c>
      <c r="B1961" t="s">
        <v>1960</v>
      </c>
      <c r="C196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v>41913</v>
      </c>
      <c r="K1961">
        <v>1408565860</v>
      </c>
      <c r="L1961" s="10"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>
        <v>1.5673440000000001</v>
      </c>
      <c r="R1961">
        <v>36.965660377358489</v>
      </c>
      <c r="S1961" t="s">
        <v>8318</v>
      </c>
      <c r="T1961" t="s">
        <v>8339</v>
      </c>
    </row>
    <row r="1962" spans="1:20" x14ac:dyDescent="0.2">
      <c r="A1962">
        <v>1960</v>
      </c>
      <c r="B1962" t="s">
        <v>1961</v>
      </c>
      <c r="C196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v>41994.362743055557</v>
      </c>
      <c r="K1962">
        <v>1416559341</v>
      </c>
      <c r="L1962" s="10">
        <v>41964.362743055557</v>
      </c>
      <c r="M1962" t="b">
        <v>1</v>
      </c>
      <c r="N1962">
        <v>33</v>
      </c>
      <c r="O1962" t="b">
        <v>1</v>
      </c>
      <c r="P1962" t="s">
        <v>8295</v>
      </c>
      <c r="Q1962">
        <v>1.1790285714285715</v>
      </c>
      <c r="R1962">
        <v>2500.969696969697</v>
      </c>
      <c r="S1962" t="s">
        <v>8318</v>
      </c>
      <c r="T1962" t="s">
        <v>8339</v>
      </c>
    </row>
    <row r="1963" spans="1:20" x14ac:dyDescent="0.2">
      <c r="A1963">
        <v>1961</v>
      </c>
      <c r="B1963" t="s">
        <v>1962</v>
      </c>
      <c r="C196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v>41188.165972222225</v>
      </c>
      <c r="K1963">
        <v>1346042417</v>
      </c>
      <c r="L1963" s="10"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>
        <v>11.053811999999999</v>
      </c>
      <c r="R1963">
        <v>67.690214329454989</v>
      </c>
      <c r="S1963" t="s">
        <v>8318</v>
      </c>
      <c r="T1963" t="s">
        <v>8339</v>
      </c>
    </row>
    <row r="1964" spans="1:20" x14ac:dyDescent="0.2">
      <c r="A1964">
        <v>1962</v>
      </c>
      <c r="B1964" t="s">
        <v>1963</v>
      </c>
      <c r="C1964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v>41772.780509259261</v>
      </c>
      <c r="K1964">
        <v>1397414636</v>
      </c>
      <c r="L1964" s="10"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>
        <v>1.9292499999999999</v>
      </c>
      <c r="R1964">
        <v>63.04738562091503</v>
      </c>
      <c r="S1964" t="s">
        <v>8318</v>
      </c>
      <c r="T1964" t="s">
        <v>8339</v>
      </c>
    </row>
    <row r="1965" spans="1:20" x14ac:dyDescent="0.2">
      <c r="A1965">
        <v>1963</v>
      </c>
      <c r="B1965" t="s">
        <v>1964</v>
      </c>
      <c r="C1965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v>41898.429791666669</v>
      </c>
      <c r="K1965">
        <v>1407838734</v>
      </c>
      <c r="L1965" s="10"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>
        <v>1.268842105263158</v>
      </c>
      <c r="R1965">
        <v>117.6</v>
      </c>
      <c r="S1965" t="s">
        <v>8318</v>
      </c>
      <c r="T1965" t="s">
        <v>8339</v>
      </c>
    </row>
    <row r="1966" spans="1:20" x14ac:dyDescent="0.2">
      <c r="A1966">
        <v>1964</v>
      </c>
      <c r="B1966" t="s">
        <v>1965</v>
      </c>
      <c r="C1966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v>42482.272824074069</v>
      </c>
      <c r="K1966">
        <v>1458714772</v>
      </c>
      <c r="L1966" s="10"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>
        <v>2.5957748878923765</v>
      </c>
      <c r="R1966">
        <v>180.75185011709601</v>
      </c>
      <c r="S1966" t="s">
        <v>8318</v>
      </c>
      <c r="T1966" t="s">
        <v>8339</v>
      </c>
    </row>
    <row r="1967" spans="1:20" x14ac:dyDescent="0.2">
      <c r="A1967">
        <v>1965</v>
      </c>
      <c r="B1967" t="s">
        <v>1966</v>
      </c>
      <c r="C1967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v>40920.041666666664</v>
      </c>
      <c r="K1967">
        <v>1324433310</v>
      </c>
      <c r="L1967" s="10"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>
        <v>2.6227999999999998</v>
      </c>
      <c r="R1967">
        <v>127.32038834951456</v>
      </c>
      <c r="S1967" t="s">
        <v>8318</v>
      </c>
      <c r="T1967" t="s">
        <v>8339</v>
      </c>
    </row>
    <row r="1968" spans="1:20" x14ac:dyDescent="0.2">
      <c r="A1968">
        <v>1966</v>
      </c>
      <c r="B1968" t="s">
        <v>1967</v>
      </c>
      <c r="C1968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v>41865.540486111109</v>
      </c>
      <c r="K1968">
        <v>1405429098</v>
      </c>
      <c r="L1968" s="10"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>
        <v>2.0674309000000002</v>
      </c>
      <c r="R1968">
        <v>136.6444745538665</v>
      </c>
      <c r="S1968" t="s">
        <v>8318</v>
      </c>
      <c r="T1968" t="s">
        <v>8339</v>
      </c>
    </row>
    <row r="1969" spans="1:20" x14ac:dyDescent="0.2">
      <c r="A1969">
        <v>1967</v>
      </c>
      <c r="B1969" t="s">
        <v>1968</v>
      </c>
      <c r="C1969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v>41760.663530092592</v>
      </c>
      <c r="K1969">
        <v>1396367729</v>
      </c>
      <c r="L1969" s="10"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>
        <v>3.7012999999999998</v>
      </c>
      <c r="R1969">
        <v>182.78024691358024</v>
      </c>
      <c r="S1969" t="s">
        <v>8318</v>
      </c>
      <c r="T1969" t="s">
        <v>8339</v>
      </c>
    </row>
    <row r="1970" spans="1:20" x14ac:dyDescent="0.2">
      <c r="A1970">
        <v>1968</v>
      </c>
      <c r="B1970" t="s">
        <v>1969</v>
      </c>
      <c r="C1970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v>42707.628645833334</v>
      </c>
      <c r="K1970">
        <v>1478095515</v>
      </c>
      <c r="L1970" s="10"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>
        <v>2.8496600000000001</v>
      </c>
      <c r="R1970">
        <v>279.37843137254902</v>
      </c>
      <c r="S1970" t="s">
        <v>8318</v>
      </c>
      <c r="T1970" t="s">
        <v>8339</v>
      </c>
    </row>
    <row r="1971" spans="1:20" x14ac:dyDescent="0.2">
      <c r="A1971">
        <v>1969</v>
      </c>
      <c r="B1971" t="s">
        <v>1970</v>
      </c>
      <c r="C197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v>42587.792453703703</v>
      </c>
      <c r="K1971">
        <v>1467831668</v>
      </c>
      <c r="L1971" s="10"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>
        <v>5.7907999999999999</v>
      </c>
      <c r="R1971">
        <v>61.375728669846318</v>
      </c>
      <c r="S1971" t="s">
        <v>8318</v>
      </c>
      <c r="T1971" t="s">
        <v>8339</v>
      </c>
    </row>
    <row r="1972" spans="1:20" x14ac:dyDescent="0.2">
      <c r="A1972">
        <v>1970</v>
      </c>
      <c r="B1972" t="s">
        <v>1971</v>
      </c>
      <c r="C197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v>41384.151631944449</v>
      </c>
      <c r="K1972">
        <v>1361248701</v>
      </c>
      <c r="L1972" s="10"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>
        <v>11.318</v>
      </c>
      <c r="R1972">
        <v>80.727532097004286</v>
      </c>
      <c r="S1972" t="s">
        <v>8318</v>
      </c>
      <c r="T1972" t="s">
        <v>8339</v>
      </c>
    </row>
    <row r="1973" spans="1:20" x14ac:dyDescent="0.2">
      <c r="A1973">
        <v>1971</v>
      </c>
      <c r="B1973" t="s">
        <v>1972</v>
      </c>
      <c r="C197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v>41593.166666666664</v>
      </c>
      <c r="K1973">
        <v>1381752061</v>
      </c>
      <c r="L1973" s="10"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>
        <v>2.6302771750000002</v>
      </c>
      <c r="R1973">
        <v>272.35590732591254</v>
      </c>
      <c r="S1973" t="s">
        <v>8318</v>
      </c>
      <c r="T1973" t="s">
        <v>8339</v>
      </c>
    </row>
    <row r="1974" spans="1:20" x14ac:dyDescent="0.2">
      <c r="A1974">
        <v>1972</v>
      </c>
      <c r="B1974" t="s">
        <v>1973</v>
      </c>
      <c r="C1974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v>41231.053749999999</v>
      </c>
      <c r="K1974">
        <v>1350605844</v>
      </c>
      <c r="L1974" s="10"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>
        <v>6.7447999999999997</v>
      </c>
      <c r="R1974">
        <v>70.848739495798313</v>
      </c>
      <c r="S1974" t="s">
        <v>8318</v>
      </c>
      <c r="T1974" t="s">
        <v>8339</v>
      </c>
    </row>
    <row r="1975" spans="1:20" x14ac:dyDescent="0.2">
      <c r="A1975">
        <v>1973</v>
      </c>
      <c r="B1975" t="s">
        <v>1974</v>
      </c>
      <c r="C1975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v>42588.291666666672</v>
      </c>
      <c r="K1975">
        <v>1467134464</v>
      </c>
      <c r="L1975" s="10"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>
        <v>2.5683081313131315</v>
      </c>
      <c r="R1975">
        <v>247.94003412969283</v>
      </c>
      <c r="S1975" t="s">
        <v>8318</v>
      </c>
      <c r="T1975" t="s">
        <v>8339</v>
      </c>
    </row>
    <row r="1976" spans="1:20" x14ac:dyDescent="0.2">
      <c r="A1976">
        <v>1974</v>
      </c>
      <c r="B1976" t="s">
        <v>1975</v>
      </c>
      <c r="C1976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v>41505.334131944444</v>
      </c>
      <c r="K1976">
        <v>1371715269</v>
      </c>
      <c r="L1976" s="10"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>
        <v>3.7549600000000001</v>
      </c>
      <c r="R1976">
        <v>186.81393034825871</v>
      </c>
      <c r="S1976" t="s">
        <v>8318</v>
      </c>
      <c r="T1976" t="s">
        <v>8339</v>
      </c>
    </row>
    <row r="1977" spans="1:20" x14ac:dyDescent="0.2">
      <c r="A1977">
        <v>1975</v>
      </c>
      <c r="B1977" t="s">
        <v>1976</v>
      </c>
      <c r="C1977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v>41343.755219907405</v>
      </c>
      <c r="K1977">
        <v>1360346851</v>
      </c>
      <c r="L1977" s="10"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>
        <v>2.0870837499999997</v>
      </c>
      <c r="R1977">
        <v>131.98948616600788</v>
      </c>
      <c r="S1977" t="s">
        <v>8318</v>
      </c>
      <c r="T1977" t="s">
        <v>8339</v>
      </c>
    </row>
    <row r="1978" spans="1:20" x14ac:dyDescent="0.2">
      <c r="A1978">
        <v>1976</v>
      </c>
      <c r="B1978" t="s">
        <v>1977</v>
      </c>
      <c r="C1978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v>41468.899594907409</v>
      </c>
      <c r="K1978">
        <v>1371159325</v>
      </c>
      <c r="L1978" s="10"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>
        <v>3.4660000000000002</v>
      </c>
      <c r="R1978">
        <v>29.310782241014799</v>
      </c>
      <c r="S1978" t="s">
        <v>8318</v>
      </c>
      <c r="T1978" t="s">
        <v>8339</v>
      </c>
    </row>
    <row r="1979" spans="1:20" x14ac:dyDescent="0.2">
      <c r="A1979">
        <v>1977</v>
      </c>
      <c r="B1979" t="s">
        <v>1978</v>
      </c>
      <c r="C1979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v>42357.332638888889</v>
      </c>
      <c r="K1979">
        <v>1446527540</v>
      </c>
      <c r="L1979" s="10"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>
        <v>4.0232999999999999</v>
      </c>
      <c r="R1979">
        <v>245.02436053593178</v>
      </c>
      <c r="S1979" t="s">
        <v>8318</v>
      </c>
      <c r="T1979" t="s">
        <v>8339</v>
      </c>
    </row>
    <row r="1980" spans="1:20" x14ac:dyDescent="0.2">
      <c r="A1980">
        <v>1978</v>
      </c>
      <c r="B1980" t="s">
        <v>1979</v>
      </c>
      <c r="C1980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v>41072.291666666664</v>
      </c>
      <c r="K1980">
        <v>1336627492</v>
      </c>
      <c r="L1980" s="10"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>
        <v>10.2684514</v>
      </c>
      <c r="R1980">
        <v>1323.2540463917526</v>
      </c>
      <c r="S1980" t="s">
        <v>8318</v>
      </c>
      <c r="T1980" t="s">
        <v>8339</v>
      </c>
    </row>
    <row r="1981" spans="1:20" x14ac:dyDescent="0.2">
      <c r="A1981">
        <v>1979</v>
      </c>
      <c r="B1981" t="s">
        <v>1980</v>
      </c>
      <c r="C198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v>42327.207638888889</v>
      </c>
      <c r="K1981">
        <v>1444734146</v>
      </c>
      <c r="L1981" s="10"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>
        <v>1.14901155</v>
      </c>
      <c r="R1981">
        <v>282.65966789667897</v>
      </c>
      <c r="S1981" t="s">
        <v>8318</v>
      </c>
      <c r="T1981" t="s">
        <v>8339</v>
      </c>
    </row>
    <row r="1982" spans="1:20" x14ac:dyDescent="0.2">
      <c r="A1982">
        <v>1980</v>
      </c>
      <c r="B1982" t="s">
        <v>1981</v>
      </c>
      <c r="C198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v>42463.500717592593</v>
      </c>
      <c r="K1982">
        <v>1456232462</v>
      </c>
      <c r="L1982" s="10"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>
        <v>3.5482402000000004</v>
      </c>
      <c r="R1982">
        <v>91.214401028277635</v>
      </c>
      <c r="S1982" t="s">
        <v>8318</v>
      </c>
      <c r="T1982" t="s">
        <v>8339</v>
      </c>
    </row>
    <row r="1983" spans="1:20" x14ac:dyDescent="0.2">
      <c r="A1983">
        <v>1981</v>
      </c>
      <c r="B1983" t="s">
        <v>1982</v>
      </c>
      <c r="C198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v>41829.725289351853</v>
      </c>
      <c r="K1983">
        <v>1402334665</v>
      </c>
      <c r="L1983" s="10">
        <v>41799.725289351853</v>
      </c>
      <c r="M1983" t="b">
        <v>0</v>
      </c>
      <c r="N1983">
        <v>12</v>
      </c>
      <c r="O1983" t="b">
        <v>0</v>
      </c>
      <c r="P1983" t="s">
        <v>8296</v>
      </c>
      <c r="Q1983">
        <v>5.0799999999999998E-2</v>
      </c>
      <c r="R1983">
        <v>31.75</v>
      </c>
      <c r="S1983" t="s">
        <v>8316</v>
      </c>
      <c r="T1983" t="s">
        <v>8347</v>
      </c>
    </row>
    <row r="1984" spans="1:20" x14ac:dyDescent="0.2">
      <c r="A1984">
        <v>1982</v>
      </c>
      <c r="B1984" t="s">
        <v>1983</v>
      </c>
      <c r="C1984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v>42708.628321759257</v>
      </c>
      <c r="K1984">
        <v>1478268287</v>
      </c>
      <c r="L1984" s="10">
        <v>42678.586655092593</v>
      </c>
      <c r="M1984" t="b">
        <v>0</v>
      </c>
      <c r="N1984">
        <v>0</v>
      </c>
      <c r="O1984" t="b">
        <v>0</v>
      </c>
      <c r="P1984" t="s">
        <v>8296</v>
      </c>
      <c r="Q1984">
        <v>0</v>
      </c>
      <c r="R1984" t="e">
        <v>#DIV/0!</v>
      </c>
      <c r="S1984" t="s">
        <v>8316</v>
      </c>
      <c r="T1984" t="s">
        <v>8347</v>
      </c>
    </row>
    <row r="1985" spans="1:20" x14ac:dyDescent="0.2">
      <c r="A1985">
        <v>1983</v>
      </c>
      <c r="B1985" t="s">
        <v>1984</v>
      </c>
      <c r="C1985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v>42615.291666666672</v>
      </c>
      <c r="K1985">
        <v>1470874618</v>
      </c>
      <c r="L1985" s="10">
        <v>42593.011782407411</v>
      </c>
      <c r="M1985" t="b">
        <v>0</v>
      </c>
      <c r="N1985">
        <v>16</v>
      </c>
      <c r="O1985" t="b">
        <v>0</v>
      </c>
      <c r="P1985" t="s">
        <v>8296</v>
      </c>
      <c r="Q1985">
        <v>4.2999999999999997E-2</v>
      </c>
      <c r="R1985">
        <v>88.6875</v>
      </c>
      <c r="S1985" t="s">
        <v>8316</v>
      </c>
      <c r="T1985" t="s">
        <v>8347</v>
      </c>
    </row>
    <row r="1986" spans="1:20" x14ac:dyDescent="0.2">
      <c r="A1986">
        <v>1984</v>
      </c>
      <c r="B1986" t="s">
        <v>1985</v>
      </c>
      <c r="C1986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v>41973.831956018519</v>
      </c>
      <c r="K1986">
        <v>1412189881</v>
      </c>
      <c r="L1986" s="10">
        <v>41913.790289351848</v>
      </c>
      <c r="M1986" t="b">
        <v>0</v>
      </c>
      <c r="N1986">
        <v>7</v>
      </c>
      <c r="O1986" t="b">
        <v>0</v>
      </c>
      <c r="P1986" t="s">
        <v>8296</v>
      </c>
      <c r="Q1986">
        <v>0.21146666666666666</v>
      </c>
      <c r="R1986">
        <v>453.14285714285717</v>
      </c>
      <c r="S1986" t="s">
        <v>8316</v>
      </c>
      <c r="T1986" t="s">
        <v>8347</v>
      </c>
    </row>
    <row r="1987" spans="1:20" x14ac:dyDescent="0.2">
      <c r="A1987">
        <v>1985</v>
      </c>
      <c r="B1987" t="s">
        <v>1986</v>
      </c>
      <c r="C1987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v>42584.958333333328</v>
      </c>
      <c r="K1987">
        <v>1467650771</v>
      </c>
      <c r="L1987" s="10">
        <v>42555.698738425926</v>
      </c>
      <c r="M1987" t="b">
        <v>0</v>
      </c>
      <c r="N1987">
        <v>4</v>
      </c>
      <c r="O1987" t="b">
        <v>0</v>
      </c>
      <c r="P1987" t="s">
        <v>8296</v>
      </c>
      <c r="Q1987">
        <v>3.1875000000000001E-2</v>
      </c>
      <c r="R1987">
        <v>12.75</v>
      </c>
      <c r="S1987" t="s">
        <v>8316</v>
      </c>
      <c r="T1987" t="s">
        <v>8347</v>
      </c>
    </row>
    <row r="1988" spans="1:20" x14ac:dyDescent="0.2">
      <c r="A1988">
        <v>1986</v>
      </c>
      <c r="B1988" t="s">
        <v>1987</v>
      </c>
      <c r="C1988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v>42443.392164351855</v>
      </c>
      <c r="K1988">
        <v>1455359083</v>
      </c>
      <c r="L1988" s="10">
        <v>42413.433831018512</v>
      </c>
      <c r="M1988" t="b">
        <v>0</v>
      </c>
      <c r="N1988">
        <v>1</v>
      </c>
      <c r="O1988" t="b">
        <v>0</v>
      </c>
      <c r="P1988" t="s">
        <v>8296</v>
      </c>
      <c r="Q1988">
        <v>5.0000000000000001E-4</v>
      </c>
      <c r="R1988">
        <v>1</v>
      </c>
      <c r="S1988" t="s">
        <v>8316</v>
      </c>
      <c r="T1988" t="s">
        <v>8347</v>
      </c>
    </row>
    <row r="1989" spans="1:20" x14ac:dyDescent="0.2">
      <c r="A1989">
        <v>1987</v>
      </c>
      <c r="B1989" t="s">
        <v>1988</v>
      </c>
      <c r="C1989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v>42064.639768518522</v>
      </c>
      <c r="K1989">
        <v>1422631276</v>
      </c>
      <c r="L1989" s="10">
        <v>42034.639768518522</v>
      </c>
      <c r="M1989" t="b">
        <v>0</v>
      </c>
      <c r="N1989">
        <v>28</v>
      </c>
      <c r="O1989" t="b">
        <v>0</v>
      </c>
      <c r="P1989" t="s">
        <v>8296</v>
      </c>
      <c r="Q1989">
        <v>0.42472727272727273</v>
      </c>
      <c r="R1989">
        <v>83.428571428571431</v>
      </c>
      <c r="S1989" t="s">
        <v>8316</v>
      </c>
      <c r="T1989" t="s">
        <v>8347</v>
      </c>
    </row>
    <row r="1990" spans="1:20" x14ac:dyDescent="0.2">
      <c r="A1990">
        <v>1988</v>
      </c>
      <c r="B1990" t="s">
        <v>1989</v>
      </c>
      <c r="C1990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v>42236.763217592597</v>
      </c>
      <c r="K1990">
        <v>1437502742</v>
      </c>
      <c r="L1990" s="10">
        <v>42206.763217592597</v>
      </c>
      <c r="M1990" t="b">
        <v>0</v>
      </c>
      <c r="N1990">
        <v>1</v>
      </c>
      <c r="O1990" t="b">
        <v>0</v>
      </c>
      <c r="P1990" t="s">
        <v>8296</v>
      </c>
      <c r="Q1990">
        <v>4.1666666666666666E-3</v>
      </c>
      <c r="R1990">
        <v>25</v>
      </c>
      <c r="S1990" t="s">
        <v>8316</v>
      </c>
      <c r="T1990" t="s">
        <v>8347</v>
      </c>
    </row>
    <row r="1991" spans="1:20" x14ac:dyDescent="0.2">
      <c r="A1991">
        <v>1989</v>
      </c>
      <c r="B1991" t="s">
        <v>1990</v>
      </c>
      <c r="C199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v>42715.680648148147</v>
      </c>
      <c r="K1991">
        <v>1478881208</v>
      </c>
      <c r="L1991" s="10">
        <v>42685.680648148147</v>
      </c>
      <c r="M1991" t="b">
        <v>0</v>
      </c>
      <c r="N1991">
        <v>1</v>
      </c>
      <c r="O1991" t="b">
        <v>0</v>
      </c>
      <c r="P1991" t="s">
        <v>8296</v>
      </c>
      <c r="Q1991">
        <v>0.01</v>
      </c>
      <c r="R1991">
        <v>50</v>
      </c>
      <c r="S1991" t="s">
        <v>8316</v>
      </c>
      <c r="T1991" t="s">
        <v>8347</v>
      </c>
    </row>
    <row r="1992" spans="1:20" x14ac:dyDescent="0.2">
      <c r="A1992">
        <v>1990</v>
      </c>
      <c r="B1992" t="s">
        <v>1991</v>
      </c>
      <c r="C199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v>42413.195972222224</v>
      </c>
      <c r="K1992">
        <v>1454042532</v>
      </c>
      <c r="L1992" s="10">
        <v>42398.195972222224</v>
      </c>
      <c r="M1992" t="b">
        <v>0</v>
      </c>
      <c r="N1992">
        <v>5</v>
      </c>
      <c r="O1992" t="b">
        <v>0</v>
      </c>
      <c r="P1992" t="s">
        <v>8296</v>
      </c>
      <c r="Q1992">
        <v>0.16966666666666666</v>
      </c>
      <c r="R1992">
        <v>101.8</v>
      </c>
      <c r="S1992" t="s">
        <v>8316</v>
      </c>
      <c r="T1992" t="s">
        <v>8347</v>
      </c>
    </row>
    <row r="1993" spans="1:20" x14ac:dyDescent="0.2">
      <c r="A1993">
        <v>1991</v>
      </c>
      <c r="B1993" t="s">
        <v>1992</v>
      </c>
      <c r="C199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v>42188.89335648148</v>
      </c>
      <c r="K1993">
        <v>1434144386</v>
      </c>
      <c r="L1993" s="10">
        <v>42167.89335648148</v>
      </c>
      <c r="M1993" t="b">
        <v>0</v>
      </c>
      <c r="N1993">
        <v>3</v>
      </c>
      <c r="O1993" t="b">
        <v>0</v>
      </c>
      <c r="P1993" t="s">
        <v>8296</v>
      </c>
      <c r="Q1993">
        <v>7.0000000000000007E-2</v>
      </c>
      <c r="R1993">
        <v>46.666666666666664</v>
      </c>
      <c r="S1993" t="s">
        <v>8316</v>
      </c>
      <c r="T1993" t="s">
        <v>8347</v>
      </c>
    </row>
    <row r="1994" spans="1:20" x14ac:dyDescent="0.2">
      <c r="A1994">
        <v>1992</v>
      </c>
      <c r="B1994" t="s">
        <v>1993</v>
      </c>
      <c r="C1994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v>42053.143414351856</v>
      </c>
      <c r="K1994">
        <v>1421637991</v>
      </c>
      <c r="L1994" s="10">
        <v>42023.143414351856</v>
      </c>
      <c r="M1994" t="b">
        <v>0</v>
      </c>
      <c r="N1994">
        <v>2</v>
      </c>
      <c r="O1994" t="b">
        <v>0</v>
      </c>
      <c r="P1994" t="s">
        <v>8296</v>
      </c>
      <c r="Q1994">
        <v>1.3333333333333333E-3</v>
      </c>
      <c r="R1994">
        <v>1</v>
      </c>
      <c r="S1994" t="s">
        <v>8316</v>
      </c>
      <c r="T1994" t="s">
        <v>8347</v>
      </c>
    </row>
    <row r="1995" spans="1:20" x14ac:dyDescent="0.2">
      <c r="A1995">
        <v>1993</v>
      </c>
      <c r="B1995" t="s">
        <v>1994</v>
      </c>
      <c r="C1995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v>42359.58839120371</v>
      </c>
      <c r="K1995">
        <v>1448114837</v>
      </c>
      <c r="L1995" s="10">
        <v>42329.58839120371</v>
      </c>
      <c r="M1995" t="b">
        <v>0</v>
      </c>
      <c r="N1995">
        <v>0</v>
      </c>
      <c r="O1995" t="b">
        <v>0</v>
      </c>
      <c r="P1995" t="s">
        <v>8296</v>
      </c>
      <c r="Q1995">
        <v>0</v>
      </c>
      <c r="R1995" t="e">
        <v>#DIV/0!</v>
      </c>
      <c r="S1995" t="s">
        <v>8316</v>
      </c>
      <c r="T1995" t="s">
        <v>8347</v>
      </c>
    </row>
    <row r="1996" spans="1:20" x14ac:dyDescent="0.2">
      <c r="A1996">
        <v>1994</v>
      </c>
      <c r="B1996" t="s">
        <v>1995</v>
      </c>
      <c r="C1996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v>42711.047939814816</v>
      </c>
      <c r="K1996">
        <v>1475885342</v>
      </c>
      <c r="L1996" s="10">
        <v>42651.006273148145</v>
      </c>
      <c r="M1996" t="b">
        <v>0</v>
      </c>
      <c r="N1996">
        <v>0</v>
      </c>
      <c r="O1996" t="b">
        <v>0</v>
      </c>
      <c r="P1996" t="s">
        <v>8296</v>
      </c>
      <c r="Q1996">
        <v>0</v>
      </c>
      <c r="R1996" t="e">
        <v>#DIV/0!</v>
      </c>
      <c r="S1996" t="s">
        <v>8316</v>
      </c>
      <c r="T1996" t="s">
        <v>8347</v>
      </c>
    </row>
    <row r="1997" spans="1:20" x14ac:dyDescent="0.2">
      <c r="A1997">
        <v>1995</v>
      </c>
      <c r="B1997" t="s">
        <v>1996</v>
      </c>
      <c r="C1997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v>42201.902037037042</v>
      </c>
      <c r="K1997">
        <v>1435354736</v>
      </c>
      <c r="L1997" s="10">
        <v>42181.902037037042</v>
      </c>
      <c r="M1997" t="b">
        <v>0</v>
      </c>
      <c r="N1997">
        <v>3</v>
      </c>
      <c r="O1997" t="b">
        <v>0</v>
      </c>
      <c r="P1997" t="s">
        <v>8296</v>
      </c>
      <c r="Q1997">
        <v>7.8E-2</v>
      </c>
      <c r="R1997">
        <v>26</v>
      </c>
      <c r="S1997" t="s">
        <v>8316</v>
      </c>
      <c r="T1997" t="s">
        <v>8347</v>
      </c>
    </row>
    <row r="1998" spans="1:20" x14ac:dyDescent="0.2">
      <c r="A1998">
        <v>1996</v>
      </c>
      <c r="B1998" t="s">
        <v>1997</v>
      </c>
      <c r="C1998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v>41830.819571759261</v>
      </c>
      <c r="K1998">
        <v>1402429211</v>
      </c>
      <c r="L1998" s="10">
        <v>41800.819571759261</v>
      </c>
      <c r="M1998" t="b">
        <v>0</v>
      </c>
      <c r="N1998">
        <v>0</v>
      </c>
      <c r="O1998" t="b">
        <v>0</v>
      </c>
      <c r="P1998" t="s">
        <v>8296</v>
      </c>
      <c r="Q1998">
        <v>0</v>
      </c>
      <c r="R1998" t="e">
        <v>#DIV/0!</v>
      </c>
      <c r="S1998" t="s">
        <v>8316</v>
      </c>
      <c r="T1998" t="s">
        <v>8347</v>
      </c>
    </row>
    <row r="1999" spans="1:20" x14ac:dyDescent="0.2">
      <c r="A1999">
        <v>1997</v>
      </c>
      <c r="B1999" t="s">
        <v>1998</v>
      </c>
      <c r="C1999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v>41877.930694444447</v>
      </c>
      <c r="K1999">
        <v>1406499612</v>
      </c>
      <c r="L1999" s="10">
        <v>41847.930694444447</v>
      </c>
      <c r="M1999" t="b">
        <v>0</v>
      </c>
      <c r="N1999">
        <v>0</v>
      </c>
      <c r="O1999" t="b">
        <v>0</v>
      </c>
      <c r="P1999" t="s">
        <v>8296</v>
      </c>
      <c r="Q1999">
        <v>0</v>
      </c>
      <c r="R1999" t="e">
        <v>#DIV/0!</v>
      </c>
      <c r="S1999" t="s">
        <v>8316</v>
      </c>
      <c r="T1999" t="s">
        <v>8347</v>
      </c>
    </row>
    <row r="2000" spans="1:20" x14ac:dyDescent="0.2">
      <c r="A2000">
        <v>1998</v>
      </c>
      <c r="B2000" t="s">
        <v>1999</v>
      </c>
      <c r="C2000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v>41852.118495370371</v>
      </c>
      <c r="K2000">
        <v>1402973438</v>
      </c>
      <c r="L2000" s="10">
        <v>41807.118495370371</v>
      </c>
      <c r="M2000" t="b">
        <v>0</v>
      </c>
      <c r="N2000">
        <v>3</v>
      </c>
      <c r="O2000" t="b">
        <v>0</v>
      </c>
      <c r="P2000" t="s">
        <v>8296</v>
      </c>
      <c r="Q2000">
        <v>0.26200000000000001</v>
      </c>
      <c r="R2000">
        <v>218.33333333333334</v>
      </c>
      <c r="S2000" t="s">
        <v>8316</v>
      </c>
      <c r="T2000" t="s">
        <v>8347</v>
      </c>
    </row>
    <row r="2001" spans="1:20" x14ac:dyDescent="0.2">
      <c r="A2001">
        <v>1999</v>
      </c>
      <c r="B2001" t="s">
        <v>2000</v>
      </c>
      <c r="C200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v>41956.524398148147</v>
      </c>
      <c r="K2001">
        <v>1413286508</v>
      </c>
      <c r="L2001" s="10">
        <v>41926.482731481483</v>
      </c>
      <c r="M2001" t="b">
        <v>0</v>
      </c>
      <c r="N2001">
        <v>7</v>
      </c>
      <c r="O2001" t="b">
        <v>0</v>
      </c>
      <c r="P2001" t="s">
        <v>8296</v>
      </c>
      <c r="Q2001">
        <v>7.6129032258064515E-3</v>
      </c>
      <c r="R2001">
        <v>33.714285714285715</v>
      </c>
      <c r="S2001" t="s">
        <v>8316</v>
      </c>
      <c r="T2001" t="s">
        <v>8347</v>
      </c>
    </row>
    <row r="2002" spans="1:20" x14ac:dyDescent="0.2">
      <c r="A2002">
        <v>2000</v>
      </c>
      <c r="B2002" t="s">
        <v>2001</v>
      </c>
      <c r="C200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v>42375.951539351852</v>
      </c>
      <c r="K2002">
        <v>1449528613</v>
      </c>
      <c r="L2002" s="10">
        <v>42345.951539351852</v>
      </c>
      <c r="M2002" t="b">
        <v>0</v>
      </c>
      <c r="N2002">
        <v>25</v>
      </c>
      <c r="O2002" t="b">
        <v>0</v>
      </c>
      <c r="P2002" t="s">
        <v>8296</v>
      </c>
      <c r="Q2002">
        <v>0.125</v>
      </c>
      <c r="R2002">
        <v>25</v>
      </c>
      <c r="S2002" t="s">
        <v>8316</v>
      </c>
      <c r="T2002" t="s">
        <v>8347</v>
      </c>
    </row>
    <row r="2003" spans="1:20" x14ac:dyDescent="0.2">
      <c r="A2003">
        <v>2001</v>
      </c>
      <c r="B2003" t="s">
        <v>2002</v>
      </c>
      <c r="C200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v>42167.833333333328</v>
      </c>
      <c r="K2003">
        <v>1431406916</v>
      </c>
      <c r="L2003" s="10"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>
        <v>3.8212909090909091</v>
      </c>
      <c r="R2003">
        <v>128.38790470372632</v>
      </c>
      <c r="S2003" t="s">
        <v>8318</v>
      </c>
      <c r="T2003" t="s">
        <v>8339</v>
      </c>
    </row>
    <row r="2004" spans="1:20" x14ac:dyDescent="0.2">
      <c r="A2004">
        <v>2002</v>
      </c>
      <c r="B2004" t="s">
        <v>2003</v>
      </c>
      <c r="C2004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v>42758.71230324074</v>
      </c>
      <c r="K2004">
        <v>1482599143</v>
      </c>
      <c r="L2004" s="10"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>
        <v>2.1679422000000002</v>
      </c>
      <c r="R2004">
        <v>78.834261818181815</v>
      </c>
      <c r="S2004" t="s">
        <v>8318</v>
      </c>
      <c r="T2004" t="s">
        <v>8339</v>
      </c>
    </row>
    <row r="2005" spans="1:20" x14ac:dyDescent="0.2">
      <c r="A2005">
        <v>2003</v>
      </c>
      <c r="B2005" t="s">
        <v>2004</v>
      </c>
      <c r="C2005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v>40361.958333333336</v>
      </c>
      <c r="K2005">
        <v>1276830052</v>
      </c>
      <c r="L2005" s="10">
        <v>40347.125601851854</v>
      </c>
      <c r="M2005" t="b">
        <v>1</v>
      </c>
      <c r="N2005">
        <v>17</v>
      </c>
      <c r="O2005" t="b">
        <v>1</v>
      </c>
      <c r="P2005" t="s">
        <v>8295</v>
      </c>
      <c r="Q2005">
        <v>3.12</v>
      </c>
      <c r="R2005">
        <v>91.764705882352942</v>
      </c>
      <c r="S2005" t="s">
        <v>8318</v>
      </c>
      <c r="T2005" t="s">
        <v>8339</v>
      </c>
    </row>
    <row r="2006" spans="1:20" x14ac:dyDescent="0.2">
      <c r="A2006">
        <v>2004</v>
      </c>
      <c r="B2006" t="s">
        <v>2005</v>
      </c>
      <c r="C2006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v>41830.604895833334</v>
      </c>
      <c r="K2006">
        <v>1402410663</v>
      </c>
      <c r="L2006" s="10"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>
        <v>2.3442048</v>
      </c>
      <c r="R2006">
        <v>331.10237288135596</v>
      </c>
      <c r="S2006" t="s">
        <v>8318</v>
      </c>
      <c r="T2006" t="s">
        <v>8339</v>
      </c>
    </row>
    <row r="2007" spans="1:20" x14ac:dyDescent="0.2">
      <c r="A2007">
        <v>2005</v>
      </c>
      <c r="B2007" t="s">
        <v>2006</v>
      </c>
      <c r="C2007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v>41563.165972222225</v>
      </c>
      <c r="K2007">
        <v>1379532618</v>
      </c>
      <c r="L2007" s="10"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>
        <v>1.236801</v>
      </c>
      <c r="R2007">
        <v>194.26193717277485</v>
      </c>
      <c r="S2007" t="s">
        <v>8318</v>
      </c>
      <c r="T2007" t="s">
        <v>8339</v>
      </c>
    </row>
    <row r="2008" spans="1:20" x14ac:dyDescent="0.2">
      <c r="A2008">
        <v>2006</v>
      </c>
      <c r="B2008" t="s">
        <v>2007</v>
      </c>
      <c r="C2008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v>41976.542187500003</v>
      </c>
      <c r="K2008">
        <v>1414584045</v>
      </c>
      <c r="L2008" s="10"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>
        <v>2.4784000000000002</v>
      </c>
      <c r="R2008">
        <v>408.97689768976898</v>
      </c>
      <c r="S2008" t="s">
        <v>8318</v>
      </c>
      <c r="T2008" t="s">
        <v>8339</v>
      </c>
    </row>
    <row r="2009" spans="1:20" x14ac:dyDescent="0.2">
      <c r="A2009">
        <v>2007</v>
      </c>
      <c r="B2009" t="s">
        <v>2008</v>
      </c>
      <c r="C2009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v>40414.166666666664</v>
      </c>
      <c r="K2009">
        <v>1276891586</v>
      </c>
      <c r="L2009" s="10"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>
        <v>1.157092</v>
      </c>
      <c r="R2009">
        <v>84.459270072992695</v>
      </c>
      <c r="S2009" t="s">
        <v>8318</v>
      </c>
      <c r="T2009" t="s">
        <v>8339</v>
      </c>
    </row>
    <row r="2010" spans="1:20" x14ac:dyDescent="0.2">
      <c r="A2010">
        <v>2008</v>
      </c>
      <c r="B2010" t="s">
        <v>2009</v>
      </c>
      <c r="C2010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v>40805.604421296295</v>
      </c>
      <c r="K2010">
        <v>1312641022</v>
      </c>
      <c r="L2010" s="10">
        <v>40761.604421296295</v>
      </c>
      <c r="M2010" t="b">
        <v>1</v>
      </c>
      <c r="N2010">
        <v>41</v>
      </c>
      <c r="O2010" t="b">
        <v>1</v>
      </c>
      <c r="P2010" t="s">
        <v>8295</v>
      </c>
      <c r="Q2010">
        <v>1.1707484768810599</v>
      </c>
      <c r="R2010">
        <v>44.853658536585364</v>
      </c>
      <c r="S2010" t="s">
        <v>8318</v>
      </c>
      <c r="T2010" t="s">
        <v>8339</v>
      </c>
    </row>
    <row r="2011" spans="1:20" x14ac:dyDescent="0.2">
      <c r="A2011">
        <v>2009</v>
      </c>
      <c r="B2011" t="s">
        <v>2010</v>
      </c>
      <c r="C201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v>42697.365081018521</v>
      </c>
      <c r="K2011">
        <v>1476776743</v>
      </c>
      <c r="L2011" s="10"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>
        <v>3.05158</v>
      </c>
      <c r="R2011">
        <v>383.3643216080402</v>
      </c>
      <c r="S2011" t="s">
        <v>8318</v>
      </c>
      <c r="T2011" t="s">
        <v>8339</v>
      </c>
    </row>
    <row r="2012" spans="1:20" x14ac:dyDescent="0.2">
      <c r="A2012">
        <v>2010</v>
      </c>
      <c r="B2012" t="s">
        <v>2011</v>
      </c>
      <c r="C201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v>42600.996423611112</v>
      </c>
      <c r="K2012">
        <v>1468972491</v>
      </c>
      <c r="L2012" s="10"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>
        <v>3.2005299999999997</v>
      </c>
      <c r="R2012">
        <v>55.276856649395505</v>
      </c>
      <c r="S2012" t="s">
        <v>8318</v>
      </c>
      <c r="T2012" t="s">
        <v>8339</v>
      </c>
    </row>
    <row r="2013" spans="1:20" x14ac:dyDescent="0.2">
      <c r="A2013">
        <v>2011</v>
      </c>
      <c r="B2013" t="s">
        <v>2012</v>
      </c>
      <c r="C201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v>42380.958333333328</v>
      </c>
      <c r="K2013">
        <v>1449650173</v>
      </c>
      <c r="L2013" s="10"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>
        <v>8.1956399999999991</v>
      </c>
      <c r="R2013">
        <v>422.02059732234807</v>
      </c>
      <c r="S2013" t="s">
        <v>8318</v>
      </c>
      <c r="T2013" t="s">
        <v>8339</v>
      </c>
    </row>
    <row r="2014" spans="1:20" x14ac:dyDescent="0.2">
      <c r="A2014">
        <v>2012</v>
      </c>
      <c r="B2014" t="s">
        <v>2013</v>
      </c>
      <c r="C2014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v>42040.822233796294</v>
      </c>
      <c r="K2014">
        <v>1420573441</v>
      </c>
      <c r="L2014" s="10"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>
        <v>2.3490000000000002</v>
      </c>
      <c r="R2014">
        <v>64.180327868852459</v>
      </c>
      <c r="S2014" t="s">
        <v>8318</v>
      </c>
      <c r="T2014" t="s">
        <v>8339</v>
      </c>
    </row>
    <row r="2015" spans="1:20" x14ac:dyDescent="0.2">
      <c r="A2015">
        <v>2013</v>
      </c>
      <c r="B2015" t="s">
        <v>2014</v>
      </c>
      <c r="C2015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v>42559.960810185185</v>
      </c>
      <c r="K2015">
        <v>1462835014</v>
      </c>
      <c r="L2015" s="10"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>
        <v>4.9491375</v>
      </c>
      <c r="R2015">
        <v>173.57781674704077</v>
      </c>
      <c r="S2015" t="s">
        <v>8318</v>
      </c>
      <c r="T2015" t="s">
        <v>8339</v>
      </c>
    </row>
    <row r="2016" spans="1:20" x14ac:dyDescent="0.2">
      <c r="A2016">
        <v>2014</v>
      </c>
      <c r="B2016" t="s">
        <v>2015</v>
      </c>
      <c r="C2016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v>41358.172905092593</v>
      </c>
      <c r="K2016">
        <v>1361250539</v>
      </c>
      <c r="L2016" s="10"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>
        <v>78.137822333333332</v>
      </c>
      <c r="R2016">
        <v>88.601680840609291</v>
      </c>
      <c r="S2016" t="s">
        <v>8318</v>
      </c>
      <c r="T2016" t="s">
        <v>8339</v>
      </c>
    </row>
    <row r="2017" spans="1:20" x14ac:dyDescent="0.2">
      <c r="A2017">
        <v>2015</v>
      </c>
      <c r="B2017" t="s">
        <v>2016</v>
      </c>
      <c r="C2017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v>40795.876886574071</v>
      </c>
      <c r="K2017">
        <v>1313010163</v>
      </c>
      <c r="L2017" s="10"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>
        <v>1.1300013888888889</v>
      </c>
      <c r="R2017">
        <v>50.222283950617282</v>
      </c>
      <c r="S2017" t="s">
        <v>8318</v>
      </c>
      <c r="T2017" t="s">
        <v>8339</v>
      </c>
    </row>
    <row r="2018" spans="1:20" x14ac:dyDescent="0.2">
      <c r="A2018">
        <v>2016</v>
      </c>
      <c r="B2018" t="s">
        <v>2017</v>
      </c>
      <c r="C2018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v>41342.88077546296</v>
      </c>
      <c r="K2018">
        <v>1360271299</v>
      </c>
      <c r="L2018" s="10">
        <v>41312.88077546296</v>
      </c>
      <c r="M2018" t="b">
        <v>1</v>
      </c>
      <c r="N2018">
        <v>479</v>
      </c>
      <c r="O2018" t="b">
        <v>1</v>
      </c>
      <c r="P2018" t="s">
        <v>8295</v>
      </c>
      <c r="Q2018">
        <v>9.2154220000000002</v>
      </c>
      <c r="R2018">
        <v>192.38876826722338</v>
      </c>
      <c r="S2018" t="s">
        <v>8318</v>
      </c>
      <c r="T2018" t="s">
        <v>8339</v>
      </c>
    </row>
    <row r="2019" spans="1:20" x14ac:dyDescent="0.2">
      <c r="A2019">
        <v>2017</v>
      </c>
      <c r="B2019" t="s">
        <v>2018</v>
      </c>
      <c r="C2019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v>40992.166666666664</v>
      </c>
      <c r="K2019">
        <v>1329873755</v>
      </c>
      <c r="L2019" s="10"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>
        <v>1.2510239999999999</v>
      </c>
      <c r="R2019">
        <v>73.416901408450698</v>
      </c>
      <c r="S2019" t="s">
        <v>8318</v>
      </c>
      <c r="T2019" t="s">
        <v>8339</v>
      </c>
    </row>
    <row r="2020" spans="1:20" x14ac:dyDescent="0.2">
      <c r="A2020">
        <v>2018</v>
      </c>
      <c r="B2020" t="s">
        <v>2019</v>
      </c>
      <c r="C2020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v>42229.365844907406</v>
      </c>
      <c r="K2020">
        <v>1436863609</v>
      </c>
      <c r="L2020" s="10"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>
        <v>1.0224343076923077</v>
      </c>
      <c r="R2020">
        <v>147.68495555555555</v>
      </c>
      <c r="S2020" t="s">
        <v>8318</v>
      </c>
      <c r="T2020" t="s">
        <v>8339</v>
      </c>
    </row>
    <row r="2021" spans="1:20" x14ac:dyDescent="0.2">
      <c r="A2021">
        <v>2019</v>
      </c>
      <c r="B2021" t="s">
        <v>2020</v>
      </c>
      <c r="C202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v>42635.70857638889</v>
      </c>
      <c r="K2021">
        <v>1471971621</v>
      </c>
      <c r="L2021" s="10"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>
        <v>4.8490975000000001</v>
      </c>
      <c r="R2021">
        <v>108.96848314606741</v>
      </c>
      <c r="S2021" t="s">
        <v>8318</v>
      </c>
      <c r="T2021" t="s">
        <v>8339</v>
      </c>
    </row>
    <row r="2022" spans="1:20" x14ac:dyDescent="0.2">
      <c r="A2022">
        <v>2020</v>
      </c>
      <c r="B2022" t="s">
        <v>2021</v>
      </c>
      <c r="C202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v>41773.961111111108</v>
      </c>
      <c r="K2022">
        <v>1396923624</v>
      </c>
      <c r="L2022" s="10"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>
        <v>1.9233333333333333</v>
      </c>
      <c r="R2022">
        <v>23.647540983606557</v>
      </c>
      <c r="S2022" t="s">
        <v>8318</v>
      </c>
      <c r="T2022" t="s">
        <v>8339</v>
      </c>
    </row>
    <row r="2023" spans="1:20" x14ac:dyDescent="0.2">
      <c r="A2023">
        <v>2021</v>
      </c>
      <c r="B2023" t="s">
        <v>2022</v>
      </c>
      <c r="C202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v>41906.070567129631</v>
      </c>
      <c r="K2023">
        <v>1407634897</v>
      </c>
      <c r="L2023" s="10">
        <v>41861.070567129631</v>
      </c>
      <c r="M2023" t="b">
        <v>1</v>
      </c>
      <c r="N2023">
        <v>95</v>
      </c>
      <c r="O2023" t="b">
        <v>1</v>
      </c>
      <c r="P2023" t="s">
        <v>8295</v>
      </c>
      <c r="Q2023">
        <v>2.8109999999999999</v>
      </c>
      <c r="R2023">
        <v>147.94736842105263</v>
      </c>
      <c r="S2023" t="s">
        <v>8318</v>
      </c>
      <c r="T2023" t="s">
        <v>8339</v>
      </c>
    </row>
    <row r="2024" spans="1:20" x14ac:dyDescent="0.2">
      <c r="A2024">
        <v>2022</v>
      </c>
      <c r="B2024" t="s">
        <v>2023</v>
      </c>
      <c r="C2024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v>42532.569120370375</v>
      </c>
      <c r="K2024">
        <v>1463060372</v>
      </c>
      <c r="L2024" s="10"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>
        <v>1.2513700000000001</v>
      </c>
      <c r="R2024">
        <v>385.03692307692307</v>
      </c>
      <c r="S2024" t="s">
        <v>8318</v>
      </c>
      <c r="T2024" t="s">
        <v>8339</v>
      </c>
    </row>
    <row r="2025" spans="1:20" x14ac:dyDescent="0.2">
      <c r="A2025">
        <v>2023</v>
      </c>
      <c r="B2025" t="s">
        <v>2024</v>
      </c>
      <c r="C2025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v>42166.420752314814</v>
      </c>
      <c r="K2025">
        <v>1431425153</v>
      </c>
      <c r="L2025" s="10"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>
        <v>1.61459</v>
      </c>
      <c r="R2025">
        <v>457.39093484419266</v>
      </c>
      <c r="S2025" t="s">
        <v>8318</v>
      </c>
      <c r="T2025" t="s">
        <v>8339</v>
      </c>
    </row>
    <row r="2026" spans="1:20" x14ac:dyDescent="0.2">
      <c r="A2026">
        <v>2024</v>
      </c>
      <c r="B2026" t="s">
        <v>2025</v>
      </c>
      <c r="C2026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v>41134.125</v>
      </c>
      <c r="K2026">
        <v>1341875544</v>
      </c>
      <c r="L2026" s="10"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>
        <v>5.8535000000000004</v>
      </c>
      <c r="R2026">
        <v>222.99047619047619</v>
      </c>
      <c r="S2026" t="s">
        <v>8318</v>
      </c>
      <c r="T2026" t="s">
        <v>8339</v>
      </c>
    </row>
    <row r="2027" spans="1:20" x14ac:dyDescent="0.2">
      <c r="A2027">
        <v>2025</v>
      </c>
      <c r="B2027" t="s">
        <v>2026</v>
      </c>
      <c r="C2027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v>42166.184560185182</v>
      </c>
      <c r="K2027">
        <v>1431404746</v>
      </c>
      <c r="L2027" s="10"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>
        <v>2.0114999999999998</v>
      </c>
      <c r="R2027">
        <v>220.74074074074073</v>
      </c>
      <c r="S2027" t="s">
        <v>8318</v>
      </c>
      <c r="T2027" t="s">
        <v>8339</v>
      </c>
    </row>
    <row r="2028" spans="1:20" x14ac:dyDescent="0.2">
      <c r="A2028">
        <v>2026</v>
      </c>
      <c r="B2028" t="s">
        <v>2027</v>
      </c>
      <c r="C2028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v>41750.165972222225</v>
      </c>
      <c r="K2028">
        <v>1394127585</v>
      </c>
      <c r="L2028" s="10"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>
        <v>1.3348307999999998</v>
      </c>
      <c r="R2028">
        <v>73.503898678414089</v>
      </c>
      <c r="S2028" t="s">
        <v>8318</v>
      </c>
      <c r="T2028" t="s">
        <v>8339</v>
      </c>
    </row>
    <row r="2029" spans="1:20" x14ac:dyDescent="0.2">
      <c r="A2029">
        <v>2027</v>
      </c>
      <c r="B2029" t="s">
        <v>2028</v>
      </c>
      <c r="C2029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v>42093.772210648152</v>
      </c>
      <c r="K2029">
        <v>1423855919</v>
      </c>
      <c r="L2029" s="10"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>
        <v>1.2024900000000001</v>
      </c>
      <c r="R2029">
        <v>223.09647495361781</v>
      </c>
      <c r="S2029" t="s">
        <v>8318</v>
      </c>
      <c r="T2029" t="s">
        <v>8339</v>
      </c>
    </row>
    <row r="2030" spans="1:20" x14ac:dyDescent="0.2">
      <c r="A2030">
        <v>2028</v>
      </c>
      <c r="B2030" t="s">
        <v>2029</v>
      </c>
      <c r="C2030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v>40252.913194444445</v>
      </c>
      <c r="K2030">
        <v>1265493806</v>
      </c>
      <c r="L2030" s="10">
        <v>40215.919050925928</v>
      </c>
      <c r="M2030" t="b">
        <v>1</v>
      </c>
      <c r="N2030">
        <v>79</v>
      </c>
      <c r="O2030" t="b">
        <v>1</v>
      </c>
      <c r="P2030" t="s">
        <v>8295</v>
      </c>
      <c r="Q2030">
        <v>1.2616666666666667</v>
      </c>
      <c r="R2030">
        <v>47.911392405063289</v>
      </c>
      <c r="S2030" t="s">
        <v>8318</v>
      </c>
      <c r="T2030" t="s">
        <v>8339</v>
      </c>
    </row>
    <row r="2031" spans="1:20" x14ac:dyDescent="0.2">
      <c r="A2031">
        <v>2029</v>
      </c>
      <c r="B2031" t="s">
        <v>2030</v>
      </c>
      <c r="C203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v>41878.021770833337</v>
      </c>
      <c r="K2031">
        <v>1406507481</v>
      </c>
      <c r="L2031" s="10">
        <v>41848.021770833337</v>
      </c>
      <c r="M2031" t="b">
        <v>1</v>
      </c>
      <c r="N2031">
        <v>94</v>
      </c>
      <c r="O2031" t="b">
        <v>1</v>
      </c>
      <c r="P2031" t="s">
        <v>8295</v>
      </c>
      <c r="Q2031">
        <v>3.6120000000000001</v>
      </c>
      <c r="R2031">
        <v>96.063829787234042</v>
      </c>
      <c r="S2031" t="s">
        <v>8318</v>
      </c>
      <c r="T2031" t="s">
        <v>8339</v>
      </c>
    </row>
    <row r="2032" spans="1:20" x14ac:dyDescent="0.2">
      <c r="A2032">
        <v>2030</v>
      </c>
      <c r="B2032" t="s">
        <v>2031</v>
      </c>
      <c r="C203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v>41242.996481481481</v>
      </c>
      <c r="K2032">
        <v>1351641296</v>
      </c>
      <c r="L2032" s="10"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>
        <v>2.26239013671875</v>
      </c>
      <c r="R2032">
        <v>118.6144</v>
      </c>
      <c r="S2032" t="s">
        <v>8318</v>
      </c>
      <c r="T2032" t="s">
        <v>8339</v>
      </c>
    </row>
    <row r="2033" spans="1:20" x14ac:dyDescent="0.2">
      <c r="A2033">
        <v>2031</v>
      </c>
      <c r="B2033" t="s">
        <v>2032</v>
      </c>
      <c r="C203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v>42013.041666666672</v>
      </c>
      <c r="K2033">
        <v>1417506853</v>
      </c>
      <c r="L2033" s="10"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>
        <v>1.2035</v>
      </c>
      <c r="R2033">
        <v>118.45472440944881</v>
      </c>
      <c r="S2033" t="s">
        <v>8318</v>
      </c>
      <c r="T2033" t="s">
        <v>8339</v>
      </c>
    </row>
    <row r="2034" spans="1:20" x14ac:dyDescent="0.2">
      <c r="A2034">
        <v>2032</v>
      </c>
      <c r="B2034" t="s">
        <v>2033</v>
      </c>
      <c r="C2034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v>42719.208333333328</v>
      </c>
      <c r="K2034">
        <v>1479216874</v>
      </c>
      <c r="L2034" s="10"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>
        <v>3.0418799999999999</v>
      </c>
      <c r="R2034">
        <v>143.21468926553672</v>
      </c>
      <c r="S2034" t="s">
        <v>8318</v>
      </c>
      <c r="T2034" t="s">
        <v>8339</v>
      </c>
    </row>
    <row r="2035" spans="1:20" x14ac:dyDescent="0.2">
      <c r="A2035">
        <v>2033</v>
      </c>
      <c r="B2035" t="s">
        <v>2034</v>
      </c>
      <c r="C2035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v>41755.082384259258</v>
      </c>
      <c r="K2035">
        <v>1395885518</v>
      </c>
      <c r="L2035" s="10"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>
        <v>1.7867599999999999</v>
      </c>
      <c r="R2035">
        <v>282.71518987341773</v>
      </c>
      <c r="S2035" t="s">
        <v>8318</v>
      </c>
      <c r="T2035" t="s">
        <v>8339</v>
      </c>
    </row>
    <row r="2036" spans="1:20" x14ac:dyDescent="0.2">
      <c r="A2036">
        <v>2034</v>
      </c>
      <c r="B2036" t="s">
        <v>2035</v>
      </c>
      <c r="C2036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v>42131.290277777778</v>
      </c>
      <c r="K2036">
        <v>1426216033</v>
      </c>
      <c r="L2036" s="10"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>
        <v>3.868199871794872</v>
      </c>
      <c r="R2036">
        <v>593.93620078740162</v>
      </c>
      <c r="S2036" t="s">
        <v>8318</v>
      </c>
      <c r="T2036" t="s">
        <v>8339</v>
      </c>
    </row>
    <row r="2037" spans="1:20" x14ac:dyDescent="0.2">
      <c r="A2037">
        <v>2035</v>
      </c>
      <c r="B2037" t="s">
        <v>2036</v>
      </c>
      <c r="C2037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v>42357.041666666672</v>
      </c>
      <c r="K2037">
        <v>1446562807</v>
      </c>
      <c r="L2037" s="10"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>
        <v>2.1103642500000004</v>
      </c>
      <c r="R2037">
        <v>262.15704968944101</v>
      </c>
      <c r="S2037" t="s">
        <v>8318</v>
      </c>
      <c r="T2037" t="s">
        <v>8339</v>
      </c>
    </row>
    <row r="2038" spans="1:20" x14ac:dyDescent="0.2">
      <c r="A2038">
        <v>2036</v>
      </c>
      <c r="B2038" t="s">
        <v>2037</v>
      </c>
      <c r="C2038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v>41768.864803240744</v>
      </c>
      <c r="K2038">
        <v>1397076319</v>
      </c>
      <c r="L2038" s="10"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>
        <v>1.3166833333333334</v>
      </c>
      <c r="R2038">
        <v>46.580778301886795</v>
      </c>
      <c r="S2038" t="s">
        <v>8318</v>
      </c>
      <c r="T2038" t="s">
        <v>8339</v>
      </c>
    </row>
    <row r="2039" spans="1:20" x14ac:dyDescent="0.2">
      <c r="A2039">
        <v>2037</v>
      </c>
      <c r="B2039" t="s">
        <v>2038</v>
      </c>
      <c r="C2039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v>41638.251770833333</v>
      </c>
      <c r="K2039">
        <v>1383195753</v>
      </c>
      <c r="L2039" s="10"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>
        <v>3.0047639999999998</v>
      </c>
      <c r="R2039">
        <v>70.041118881118877</v>
      </c>
      <c r="S2039" t="s">
        <v>8318</v>
      </c>
      <c r="T2039" t="s">
        <v>8339</v>
      </c>
    </row>
    <row r="2040" spans="1:20" x14ac:dyDescent="0.2">
      <c r="A2040">
        <v>2038</v>
      </c>
      <c r="B2040" t="s">
        <v>2039</v>
      </c>
      <c r="C2040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v>41456.75</v>
      </c>
      <c r="K2040">
        <v>1369895421</v>
      </c>
      <c r="L2040" s="10">
        <v>41424.27107638889</v>
      </c>
      <c r="M2040" t="b">
        <v>1</v>
      </c>
      <c r="N2040">
        <v>204</v>
      </c>
      <c r="O2040" t="b">
        <v>1</v>
      </c>
      <c r="P2040" t="s">
        <v>8295</v>
      </c>
      <c r="Q2040">
        <v>4.2051249999999998</v>
      </c>
      <c r="R2040">
        <v>164.90686274509804</v>
      </c>
      <c r="S2040" t="s">
        <v>8318</v>
      </c>
      <c r="T2040" t="s">
        <v>8339</v>
      </c>
    </row>
    <row r="2041" spans="1:20" x14ac:dyDescent="0.2">
      <c r="A2041">
        <v>2039</v>
      </c>
      <c r="B2041" t="s">
        <v>2040</v>
      </c>
      <c r="C204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v>42705.207638888889</v>
      </c>
      <c r="K2041">
        <v>1477996325</v>
      </c>
      <c r="L2041" s="10"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>
        <v>1.362168</v>
      </c>
      <c r="R2041">
        <v>449.26385224274406</v>
      </c>
      <c r="S2041" t="s">
        <v>8318</v>
      </c>
      <c r="T2041" t="s">
        <v>8339</v>
      </c>
    </row>
    <row r="2042" spans="1:20" x14ac:dyDescent="0.2">
      <c r="A2042">
        <v>2040</v>
      </c>
      <c r="B2042" t="s">
        <v>2041</v>
      </c>
      <c r="C204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v>41593.968784722223</v>
      </c>
      <c r="K2042">
        <v>1383257703</v>
      </c>
      <c r="L2042" s="10"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>
        <v>2.4817133333333334</v>
      </c>
      <c r="R2042">
        <v>27.472841328413285</v>
      </c>
      <c r="S2042" t="s">
        <v>8318</v>
      </c>
      <c r="T2042" t="s">
        <v>8339</v>
      </c>
    </row>
    <row r="2043" spans="1:20" x14ac:dyDescent="0.2">
      <c r="A2043">
        <v>2041</v>
      </c>
      <c r="B2043" t="s">
        <v>2042</v>
      </c>
      <c r="C204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v>42684.567442129628</v>
      </c>
      <c r="K2043">
        <v>1476189427</v>
      </c>
      <c r="L2043" s="10"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>
        <v>1.8186315789473684</v>
      </c>
      <c r="R2043">
        <v>143.97499999999999</v>
      </c>
      <c r="S2043" t="s">
        <v>8318</v>
      </c>
      <c r="T2043" t="s">
        <v>8339</v>
      </c>
    </row>
    <row r="2044" spans="1:20" x14ac:dyDescent="0.2">
      <c r="A2044">
        <v>2042</v>
      </c>
      <c r="B2044" t="s">
        <v>2043</v>
      </c>
      <c r="C2044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v>42391.708032407405</v>
      </c>
      <c r="K2044">
        <v>1448297974</v>
      </c>
      <c r="L2044" s="10"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>
        <v>1.2353000000000001</v>
      </c>
      <c r="R2044">
        <v>88.23571428571428</v>
      </c>
      <c r="S2044" t="s">
        <v>8318</v>
      </c>
      <c r="T2044" t="s">
        <v>8339</v>
      </c>
    </row>
    <row r="2045" spans="1:20" x14ac:dyDescent="0.2">
      <c r="A2045">
        <v>2043</v>
      </c>
      <c r="B2045" t="s">
        <v>2044</v>
      </c>
      <c r="C2045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v>42715.207638888889</v>
      </c>
      <c r="K2045">
        <v>1476764077</v>
      </c>
      <c r="L2045" s="10"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>
        <v>5.0620938628158845</v>
      </c>
      <c r="R2045">
        <v>36.326424870466319</v>
      </c>
      <c r="S2045" t="s">
        <v>8318</v>
      </c>
      <c r="T2045" t="s">
        <v>8339</v>
      </c>
    </row>
    <row r="2046" spans="1:20" x14ac:dyDescent="0.2">
      <c r="A2046">
        <v>2044</v>
      </c>
      <c r="B2046" t="s">
        <v>2045</v>
      </c>
      <c r="C2046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v>42168.684189814812</v>
      </c>
      <c r="K2046">
        <v>1431620714</v>
      </c>
      <c r="L2046" s="10"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>
        <v>1.0821333333333334</v>
      </c>
      <c r="R2046">
        <v>90.177777777777777</v>
      </c>
      <c r="S2046" t="s">
        <v>8318</v>
      </c>
      <c r="T2046" t="s">
        <v>8339</v>
      </c>
    </row>
    <row r="2047" spans="1:20" x14ac:dyDescent="0.2">
      <c r="A2047">
        <v>2045</v>
      </c>
      <c r="B2047" t="s">
        <v>2046</v>
      </c>
      <c r="C2047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v>41099.088506944441</v>
      </c>
      <c r="K2047">
        <v>1339207647</v>
      </c>
      <c r="L2047" s="10"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>
        <v>8.1918387755102042</v>
      </c>
      <c r="R2047">
        <v>152.62361216730039</v>
      </c>
      <c r="S2047" t="s">
        <v>8318</v>
      </c>
      <c r="T2047" t="s">
        <v>8339</v>
      </c>
    </row>
    <row r="2048" spans="1:20" x14ac:dyDescent="0.2">
      <c r="A2048">
        <v>2046</v>
      </c>
      <c r="B2048" t="s">
        <v>2047</v>
      </c>
      <c r="C2048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v>41417.171805555554</v>
      </c>
      <c r="K2048">
        <v>1366690044</v>
      </c>
      <c r="L2048" s="10"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>
        <v>1.2110000000000001</v>
      </c>
      <c r="R2048">
        <v>55.806451612903224</v>
      </c>
      <c r="S2048" t="s">
        <v>8318</v>
      </c>
      <c r="T2048" t="s">
        <v>8339</v>
      </c>
    </row>
    <row r="2049" spans="1:20" x14ac:dyDescent="0.2">
      <c r="A2049">
        <v>2047</v>
      </c>
      <c r="B2049" t="s">
        <v>2048</v>
      </c>
      <c r="C2049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v>42111</v>
      </c>
      <c r="K2049">
        <v>1426714870</v>
      </c>
      <c r="L2049" s="10"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>
        <v>1.0299897959183673</v>
      </c>
      <c r="R2049">
        <v>227.85327313769753</v>
      </c>
      <c r="S2049" t="s">
        <v>8318</v>
      </c>
      <c r="T2049" t="s">
        <v>8339</v>
      </c>
    </row>
    <row r="2050" spans="1:20" x14ac:dyDescent="0.2">
      <c r="A2050">
        <v>2048</v>
      </c>
      <c r="B2050" t="s">
        <v>2049</v>
      </c>
      <c r="C2050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v>41417.651516203703</v>
      </c>
      <c r="K2050">
        <v>1366731491</v>
      </c>
      <c r="L2050" s="10"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>
        <v>1.4833229411764706</v>
      </c>
      <c r="R2050">
        <v>91.82989803350327</v>
      </c>
      <c r="S2050" t="s">
        <v>8318</v>
      </c>
      <c r="T2050" t="s">
        <v>8339</v>
      </c>
    </row>
    <row r="2051" spans="1:20" x14ac:dyDescent="0.2">
      <c r="A2051">
        <v>2049</v>
      </c>
      <c r="B2051" t="s">
        <v>2050</v>
      </c>
      <c r="C205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v>41610.957638888889</v>
      </c>
      <c r="K2051">
        <v>1382963963</v>
      </c>
      <c r="L2051" s="10"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>
        <v>1.2019070000000001</v>
      </c>
      <c r="R2051">
        <v>80.991037735849048</v>
      </c>
      <c r="S2051" t="s">
        <v>8318</v>
      </c>
      <c r="T2051" t="s">
        <v>8339</v>
      </c>
    </row>
    <row r="2052" spans="1:20" x14ac:dyDescent="0.2">
      <c r="A2052">
        <v>2050</v>
      </c>
      <c r="B2052" t="s">
        <v>2051</v>
      </c>
      <c r="C205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v>42155.071504629625</v>
      </c>
      <c r="K2052">
        <v>1429580578</v>
      </c>
      <c r="L2052" s="10"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>
        <v>4.7327000000000004</v>
      </c>
      <c r="R2052">
        <v>278.39411764705881</v>
      </c>
      <c r="S2052" t="s">
        <v>8318</v>
      </c>
      <c r="T2052" t="s">
        <v>8339</v>
      </c>
    </row>
    <row r="2053" spans="1:20" x14ac:dyDescent="0.2">
      <c r="A2053">
        <v>2051</v>
      </c>
      <c r="B2053" t="s">
        <v>2052</v>
      </c>
      <c r="C205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v>41634.022418981483</v>
      </c>
      <c r="K2053">
        <v>1385425937</v>
      </c>
      <c r="L2053" s="10"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>
        <v>1.303625</v>
      </c>
      <c r="R2053">
        <v>43.095041322314053</v>
      </c>
      <c r="S2053" t="s">
        <v>8318</v>
      </c>
      <c r="T2053" t="s">
        <v>8339</v>
      </c>
    </row>
    <row r="2054" spans="1:20" x14ac:dyDescent="0.2">
      <c r="A2054">
        <v>2052</v>
      </c>
      <c r="B2054" t="s">
        <v>2053</v>
      </c>
      <c r="C2054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v>42420.08394675926</v>
      </c>
      <c r="K2054">
        <v>1452045653</v>
      </c>
      <c r="L2054" s="10">
        <v>42375.08394675926</v>
      </c>
      <c r="M2054" t="b">
        <v>0</v>
      </c>
      <c r="N2054">
        <v>541</v>
      </c>
      <c r="O2054" t="b">
        <v>1</v>
      </c>
      <c r="P2054" t="s">
        <v>8295</v>
      </c>
      <c r="Q2054">
        <v>3.5304799999999998</v>
      </c>
      <c r="R2054">
        <v>326.29205175600737</v>
      </c>
      <c r="S2054" t="s">
        <v>8318</v>
      </c>
      <c r="T2054" t="s">
        <v>8339</v>
      </c>
    </row>
    <row r="2055" spans="1:20" x14ac:dyDescent="0.2">
      <c r="A2055">
        <v>2053</v>
      </c>
      <c r="B2055" t="s">
        <v>2054</v>
      </c>
      <c r="C2055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v>42333.659155092595</v>
      </c>
      <c r="K2055">
        <v>1445870951</v>
      </c>
      <c r="L2055" s="10"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>
        <v>1.0102</v>
      </c>
      <c r="R2055">
        <v>41.743801652892564</v>
      </c>
      <c r="S2055" t="s">
        <v>8318</v>
      </c>
      <c r="T2055" t="s">
        <v>8339</v>
      </c>
    </row>
    <row r="2056" spans="1:20" x14ac:dyDescent="0.2">
      <c r="A2056">
        <v>2054</v>
      </c>
      <c r="B2056" t="s">
        <v>2055</v>
      </c>
      <c r="C2056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v>41761.520949074074</v>
      </c>
      <c r="K2056">
        <v>1396441810</v>
      </c>
      <c r="L2056" s="10"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>
        <v>1.1359142857142857</v>
      </c>
      <c r="R2056">
        <v>64.020933977455712</v>
      </c>
      <c r="S2056" t="s">
        <v>8318</v>
      </c>
      <c r="T2056" t="s">
        <v>8339</v>
      </c>
    </row>
    <row r="2057" spans="1:20" x14ac:dyDescent="0.2">
      <c r="A2057">
        <v>2055</v>
      </c>
      <c r="B2057" t="s">
        <v>2056</v>
      </c>
      <c r="C2057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v>41976.166666666672</v>
      </c>
      <c r="K2057">
        <v>1415031043</v>
      </c>
      <c r="L2057" s="10"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>
        <v>1.6741666666666666</v>
      </c>
      <c r="R2057">
        <v>99.455445544554451</v>
      </c>
      <c r="S2057" t="s">
        <v>8318</v>
      </c>
      <c r="T2057" t="s">
        <v>8339</v>
      </c>
    </row>
    <row r="2058" spans="1:20" x14ac:dyDescent="0.2">
      <c r="A2058">
        <v>2056</v>
      </c>
      <c r="B2058" t="s">
        <v>2057</v>
      </c>
      <c r="C2058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v>41381.76090277778</v>
      </c>
      <c r="K2058">
        <v>1363630542</v>
      </c>
      <c r="L2058" s="10">
        <v>41351.76090277778</v>
      </c>
      <c r="M2058" t="b">
        <v>0</v>
      </c>
      <c r="N2058">
        <v>554</v>
      </c>
      <c r="O2058" t="b">
        <v>1</v>
      </c>
      <c r="P2058" t="s">
        <v>8295</v>
      </c>
      <c r="Q2058">
        <v>1.5345200000000001</v>
      </c>
      <c r="R2058">
        <v>138.49458483754512</v>
      </c>
      <c r="S2058" t="s">
        <v>8318</v>
      </c>
      <c r="T2058" t="s">
        <v>8339</v>
      </c>
    </row>
    <row r="2059" spans="1:20" x14ac:dyDescent="0.2">
      <c r="A2059">
        <v>2057</v>
      </c>
      <c r="B2059" t="s">
        <v>2058</v>
      </c>
      <c r="C2059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v>42426.494583333333</v>
      </c>
      <c r="K2059">
        <v>1453895532</v>
      </c>
      <c r="L2059" s="10"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>
        <v>2.022322</v>
      </c>
      <c r="R2059">
        <v>45.547792792792798</v>
      </c>
      <c r="S2059" t="s">
        <v>8318</v>
      </c>
      <c r="T2059" t="s">
        <v>8339</v>
      </c>
    </row>
    <row r="2060" spans="1:20" x14ac:dyDescent="0.2">
      <c r="A2060">
        <v>2058</v>
      </c>
      <c r="B2060" t="s">
        <v>2059</v>
      </c>
      <c r="C2060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v>42065.833333333328</v>
      </c>
      <c r="K2060">
        <v>1421916830</v>
      </c>
      <c r="L2060" s="10"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>
        <v>1.6828125</v>
      </c>
      <c r="R2060">
        <v>10.507317073170732</v>
      </c>
      <c r="S2060" t="s">
        <v>8318</v>
      </c>
      <c r="T2060" t="s">
        <v>8339</v>
      </c>
    </row>
    <row r="2061" spans="1:20" x14ac:dyDescent="0.2">
      <c r="A2061">
        <v>2059</v>
      </c>
      <c r="B2061" t="s">
        <v>2060</v>
      </c>
      <c r="C206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v>42400.915972222225</v>
      </c>
      <c r="K2061">
        <v>1450880854</v>
      </c>
      <c r="L2061" s="10"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>
        <v>1.4345666666666668</v>
      </c>
      <c r="R2061">
        <v>114.76533333333333</v>
      </c>
      <c r="S2061" t="s">
        <v>8318</v>
      </c>
      <c r="T2061" t="s">
        <v>8339</v>
      </c>
    </row>
    <row r="2062" spans="1:20" x14ac:dyDescent="0.2">
      <c r="A2062">
        <v>2060</v>
      </c>
      <c r="B2062" t="s">
        <v>2061</v>
      </c>
      <c r="C206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v>41843.642939814818</v>
      </c>
      <c r="K2062">
        <v>1400945150</v>
      </c>
      <c r="L2062" s="10"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>
        <v>1.964</v>
      </c>
      <c r="R2062">
        <v>35.997067448680355</v>
      </c>
      <c r="S2062" t="s">
        <v>8318</v>
      </c>
      <c r="T2062" t="s">
        <v>8339</v>
      </c>
    </row>
    <row r="2063" spans="1:20" x14ac:dyDescent="0.2">
      <c r="A2063">
        <v>2061</v>
      </c>
      <c r="B2063" t="s">
        <v>2062</v>
      </c>
      <c r="C206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v>42735.764513888891</v>
      </c>
      <c r="K2063">
        <v>1480616454</v>
      </c>
      <c r="L2063" s="10">
        <v>42705.764513888891</v>
      </c>
      <c r="M2063" t="b">
        <v>0</v>
      </c>
      <c r="N2063">
        <v>35</v>
      </c>
      <c r="O2063" t="b">
        <v>1</v>
      </c>
      <c r="P2063" t="s">
        <v>8295</v>
      </c>
      <c r="Q2063">
        <v>1.0791999999999999</v>
      </c>
      <c r="R2063">
        <v>154.17142857142858</v>
      </c>
      <c r="S2063" t="s">
        <v>8318</v>
      </c>
      <c r="T2063" t="s">
        <v>8339</v>
      </c>
    </row>
    <row r="2064" spans="1:20" x14ac:dyDescent="0.2">
      <c r="A2064">
        <v>2062</v>
      </c>
      <c r="B2064" t="s">
        <v>2063</v>
      </c>
      <c r="C2064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v>42453.341412037036</v>
      </c>
      <c r="K2064">
        <v>1456218698</v>
      </c>
      <c r="L2064" s="10">
        <v>42423.3830787037</v>
      </c>
      <c r="M2064" t="b">
        <v>0</v>
      </c>
      <c r="N2064">
        <v>203</v>
      </c>
      <c r="O2064" t="b">
        <v>1</v>
      </c>
      <c r="P2064" t="s">
        <v>8295</v>
      </c>
      <c r="Q2064">
        <v>1.14977</v>
      </c>
      <c r="R2064">
        <v>566.38916256157631</v>
      </c>
      <c r="S2064" t="s">
        <v>8318</v>
      </c>
      <c r="T2064" t="s">
        <v>8339</v>
      </c>
    </row>
    <row r="2065" spans="1:20" x14ac:dyDescent="0.2">
      <c r="A2065">
        <v>2063</v>
      </c>
      <c r="B2065" t="s">
        <v>2064</v>
      </c>
      <c r="C2065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v>42505.73265046296</v>
      </c>
      <c r="K2065">
        <v>1460482501</v>
      </c>
      <c r="L2065" s="10">
        <v>42472.73265046296</v>
      </c>
      <c r="M2065" t="b">
        <v>0</v>
      </c>
      <c r="N2065">
        <v>49</v>
      </c>
      <c r="O2065" t="b">
        <v>1</v>
      </c>
      <c r="P2065" t="s">
        <v>8295</v>
      </c>
      <c r="Q2065">
        <v>1.4804999999999999</v>
      </c>
      <c r="R2065">
        <v>120.85714285714286</v>
      </c>
      <c r="S2065" t="s">
        <v>8318</v>
      </c>
      <c r="T2065" t="s">
        <v>8339</v>
      </c>
    </row>
    <row r="2066" spans="1:20" x14ac:dyDescent="0.2">
      <c r="A2066">
        <v>2064</v>
      </c>
      <c r="B2066" t="s">
        <v>2065</v>
      </c>
      <c r="C2066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v>41425.5</v>
      </c>
      <c r="K2066">
        <v>1366879523</v>
      </c>
      <c r="L2066" s="10"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>
        <v>1.9116676082790633</v>
      </c>
      <c r="R2066">
        <v>86.163845492085343</v>
      </c>
      <c r="S2066" t="s">
        <v>8318</v>
      </c>
      <c r="T2066" t="s">
        <v>8339</v>
      </c>
    </row>
    <row r="2067" spans="1:20" x14ac:dyDescent="0.2">
      <c r="A2067">
        <v>2065</v>
      </c>
      <c r="B2067" t="s">
        <v>2066</v>
      </c>
      <c r="C2067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v>41633.333668981482</v>
      </c>
      <c r="K2067">
        <v>1385366429</v>
      </c>
      <c r="L2067" s="10"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>
        <v>1.99215125</v>
      </c>
      <c r="R2067">
        <v>51.212114395886893</v>
      </c>
      <c r="S2067" t="s">
        <v>8318</v>
      </c>
      <c r="T2067" t="s">
        <v>8339</v>
      </c>
    </row>
    <row r="2068" spans="1:20" x14ac:dyDescent="0.2">
      <c r="A2068">
        <v>2066</v>
      </c>
      <c r="B2068" t="s">
        <v>2067</v>
      </c>
      <c r="C2068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v>41874.771793981483</v>
      </c>
      <c r="K2068">
        <v>1406226683</v>
      </c>
      <c r="L2068" s="10">
        <v>41844.771793981483</v>
      </c>
      <c r="M2068" t="b">
        <v>0</v>
      </c>
      <c r="N2068">
        <v>65</v>
      </c>
      <c r="O2068" t="b">
        <v>1</v>
      </c>
      <c r="P2068" t="s">
        <v>8295</v>
      </c>
      <c r="Q2068">
        <v>2.1859999999999999</v>
      </c>
      <c r="R2068">
        <v>67.261538461538464</v>
      </c>
      <c r="S2068" t="s">
        <v>8318</v>
      </c>
      <c r="T2068" t="s">
        <v>8339</v>
      </c>
    </row>
    <row r="2069" spans="1:20" x14ac:dyDescent="0.2">
      <c r="A2069">
        <v>2067</v>
      </c>
      <c r="B2069" t="s">
        <v>2068</v>
      </c>
      <c r="C2069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v>42148.853888888887</v>
      </c>
      <c r="K2069">
        <v>1429648176</v>
      </c>
      <c r="L2069" s="10">
        <v>42115.853888888887</v>
      </c>
      <c r="M2069" t="b">
        <v>0</v>
      </c>
      <c r="N2069">
        <v>10</v>
      </c>
      <c r="O2069" t="b">
        <v>1</v>
      </c>
      <c r="P2069" t="s">
        <v>8295</v>
      </c>
      <c r="Q2069">
        <v>1.2686868686868686</v>
      </c>
      <c r="R2069">
        <v>62.8</v>
      </c>
      <c r="S2069" t="s">
        <v>8318</v>
      </c>
      <c r="T2069" t="s">
        <v>8339</v>
      </c>
    </row>
    <row r="2070" spans="1:20" x14ac:dyDescent="0.2">
      <c r="A2070">
        <v>2068</v>
      </c>
      <c r="B2070" t="s">
        <v>2069</v>
      </c>
      <c r="C2070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v>42663.841608796298</v>
      </c>
      <c r="K2070">
        <v>1474402315</v>
      </c>
      <c r="L2070" s="10">
        <v>42633.841608796298</v>
      </c>
      <c r="M2070" t="b">
        <v>0</v>
      </c>
      <c r="N2070">
        <v>76</v>
      </c>
      <c r="O2070" t="b">
        <v>1</v>
      </c>
      <c r="P2070" t="s">
        <v>8295</v>
      </c>
      <c r="Q2070">
        <v>1.0522388</v>
      </c>
      <c r="R2070">
        <v>346.13118421052633</v>
      </c>
      <c r="S2070" t="s">
        <v>8318</v>
      </c>
      <c r="T2070" t="s">
        <v>8339</v>
      </c>
    </row>
    <row r="2071" spans="1:20" x14ac:dyDescent="0.2">
      <c r="A2071">
        <v>2069</v>
      </c>
      <c r="B2071" t="s">
        <v>2070</v>
      </c>
      <c r="C207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v>42371.972118055557</v>
      </c>
      <c r="K2071">
        <v>1449098391</v>
      </c>
      <c r="L2071" s="10"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>
        <v>1.2840666000000001</v>
      </c>
      <c r="R2071">
        <v>244.11912547528519</v>
      </c>
      <c r="S2071" t="s">
        <v>8318</v>
      </c>
      <c r="T2071" t="s">
        <v>8339</v>
      </c>
    </row>
    <row r="2072" spans="1:20" x14ac:dyDescent="0.2">
      <c r="A2072">
        <v>2070</v>
      </c>
      <c r="B2072" t="s">
        <v>2071</v>
      </c>
      <c r="C207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v>42549.6565162037</v>
      </c>
      <c r="K2072">
        <v>1464536723</v>
      </c>
      <c r="L2072" s="10">
        <v>42519.6565162037</v>
      </c>
      <c r="M2072" t="b">
        <v>0</v>
      </c>
      <c r="N2072">
        <v>1530</v>
      </c>
      <c r="O2072" t="b">
        <v>1</v>
      </c>
      <c r="P2072" t="s">
        <v>8295</v>
      </c>
      <c r="Q2072">
        <v>3.1732719999999999</v>
      </c>
      <c r="R2072">
        <v>259.25424836601309</v>
      </c>
      <c r="S2072" t="s">
        <v>8318</v>
      </c>
      <c r="T2072" t="s">
        <v>8339</v>
      </c>
    </row>
    <row r="2073" spans="1:20" x14ac:dyDescent="0.2">
      <c r="A2073">
        <v>2071</v>
      </c>
      <c r="B2073" t="s">
        <v>2072</v>
      </c>
      <c r="C207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v>42645.278749999998</v>
      </c>
      <c r="K2073">
        <v>1471502484</v>
      </c>
      <c r="L2073" s="10"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>
        <v>2.8073000000000001</v>
      </c>
      <c r="R2073">
        <v>201.96402877697841</v>
      </c>
      <c r="S2073" t="s">
        <v>8318</v>
      </c>
      <c r="T2073" t="s">
        <v>8339</v>
      </c>
    </row>
    <row r="2074" spans="1:20" x14ac:dyDescent="0.2">
      <c r="A2074">
        <v>2072</v>
      </c>
      <c r="B2074" t="s">
        <v>2073</v>
      </c>
      <c r="C2074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v>42497.581388888888</v>
      </c>
      <c r="K2074">
        <v>1460037432</v>
      </c>
      <c r="L2074" s="10"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>
        <v>1.1073146853146854</v>
      </c>
      <c r="R2074">
        <v>226.20857142857142</v>
      </c>
      <c r="S2074" t="s">
        <v>8318</v>
      </c>
      <c r="T2074" t="s">
        <v>8339</v>
      </c>
    </row>
    <row r="2075" spans="1:20" x14ac:dyDescent="0.2">
      <c r="A2075">
        <v>2073</v>
      </c>
      <c r="B2075" t="s">
        <v>2074</v>
      </c>
      <c r="C2075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v>42132.668032407411</v>
      </c>
      <c r="K2075">
        <v>1427212918</v>
      </c>
      <c r="L2075" s="10"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>
        <v>1.5260429999999998</v>
      </c>
      <c r="R2075">
        <v>324.69</v>
      </c>
      <c r="S2075" t="s">
        <v>8318</v>
      </c>
      <c r="T2075" t="s">
        <v>8339</v>
      </c>
    </row>
    <row r="2076" spans="1:20" x14ac:dyDescent="0.2">
      <c r="A2076">
        <v>2074</v>
      </c>
      <c r="B2076" t="s">
        <v>2075</v>
      </c>
      <c r="C2076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v>42496.826180555552</v>
      </c>
      <c r="K2076">
        <v>1459972182</v>
      </c>
      <c r="L2076" s="10">
        <v>42466.826180555552</v>
      </c>
      <c r="M2076" t="b">
        <v>0</v>
      </c>
      <c r="N2076">
        <v>3</v>
      </c>
      <c r="O2076" t="b">
        <v>1</v>
      </c>
      <c r="P2076" t="s">
        <v>8295</v>
      </c>
      <c r="Q2076">
        <v>1.0249999999999999</v>
      </c>
      <c r="R2076">
        <v>205</v>
      </c>
      <c r="S2076" t="s">
        <v>8318</v>
      </c>
      <c r="T2076" t="s">
        <v>8339</v>
      </c>
    </row>
    <row r="2077" spans="1:20" x14ac:dyDescent="0.2">
      <c r="A2077">
        <v>2075</v>
      </c>
      <c r="B2077" t="s">
        <v>2076</v>
      </c>
      <c r="C2077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v>41480.681574074071</v>
      </c>
      <c r="K2077">
        <v>1372177288</v>
      </c>
      <c r="L2077" s="10"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>
        <v>16.783738373837384</v>
      </c>
      <c r="R2077">
        <v>20.465926829268295</v>
      </c>
      <c r="S2077" t="s">
        <v>8318</v>
      </c>
      <c r="T2077" t="s">
        <v>8339</v>
      </c>
    </row>
    <row r="2078" spans="1:20" x14ac:dyDescent="0.2">
      <c r="A2078">
        <v>2076</v>
      </c>
      <c r="B2078" t="s">
        <v>2077</v>
      </c>
      <c r="C2078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v>41843.880659722221</v>
      </c>
      <c r="K2078">
        <v>1402693689</v>
      </c>
      <c r="L2078" s="10"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>
        <v>5.4334915642458101</v>
      </c>
      <c r="R2078">
        <v>116.35303146309367</v>
      </c>
      <c r="S2078" t="s">
        <v>8318</v>
      </c>
      <c r="T2078" t="s">
        <v>8339</v>
      </c>
    </row>
    <row r="2079" spans="1:20" x14ac:dyDescent="0.2">
      <c r="A2079">
        <v>2077</v>
      </c>
      <c r="B2079" t="s">
        <v>2078</v>
      </c>
      <c r="C2079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v>42160.875</v>
      </c>
      <c r="K2079">
        <v>1428541276</v>
      </c>
      <c r="L2079" s="10"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>
        <v>1.1550800000000001</v>
      </c>
      <c r="R2079">
        <v>307.20212765957444</v>
      </c>
      <c r="S2079" t="s">
        <v>8318</v>
      </c>
      <c r="T2079" t="s">
        <v>8339</v>
      </c>
    </row>
    <row r="2080" spans="1:20" x14ac:dyDescent="0.2">
      <c r="A2080">
        <v>2078</v>
      </c>
      <c r="B2080" t="s">
        <v>2079</v>
      </c>
      <c r="C2080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v>42722.771493055552</v>
      </c>
      <c r="K2080">
        <v>1479493857</v>
      </c>
      <c r="L2080" s="10">
        <v>42692.771493055552</v>
      </c>
      <c r="M2080" t="b">
        <v>0</v>
      </c>
      <c r="N2080">
        <v>48</v>
      </c>
      <c r="O2080" t="b">
        <v>1</v>
      </c>
      <c r="P2080" t="s">
        <v>8295</v>
      </c>
      <c r="Q2080">
        <v>1.3120499999999999</v>
      </c>
      <c r="R2080">
        <v>546.6875</v>
      </c>
      <c r="S2080" t="s">
        <v>8318</v>
      </c>
      <c r="T2080" t="s">
        <v>8339</v>
      </c>
    </row>
    <row r="2081" spans="1:20" x14ac:dyDescent="0.2">
      <c r="A2081">
        <v>2079</v>
      </c>
      <c r="B2081" t="s">
        <v>2080</v>
      </c>
      <c r="C208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v>42180.791666666672</v>
      </c>
      <c r="K2081">
        <v>1432659793</v>
      </c>
      <c r="L2081" s="10">
        <v>42150.71056712963</v>
      </c>
      <c r="M2081" t="b">
        <v>0</v>
      </c>
      <c r="N2081">
        <v>607</v>
      </c>
      <c r="O2081" t="b">
        <v>1</v>
      </c>
      <c r="P2081" t="s">
        <v>8295</v>
      </c>
      <c r="Q2081">
        <v>2.8816999999999999</v>
      </c>
      <c r="R2081">
        <v>47.474464579901152</v>
      </c>
      <c r="S2081" t="s">
        <v>8318</v>
      </c>
      <c r="T2081" t="s">
        <v>8339</v>
      </c>
    </row>
    <row r="2082" spans="1:20" x14ac:dyDescent="0.2">
      <c r="A2082">
        <v>2080</v>
      </c>
      <c r="B2082" t="s">
        <v>2081</v>
      </c>
      <c r="C208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v>42319.998842592591</v>
      </c>
      <c r="K2082">
        <v>1444690700</v>
      </c>
      <c r="L2082" s="10">
        <v>42289.957175925927</v>
      </c>
      <c r="M2082" t="b">
        <v>0</v>
      </c>
      <c r="N2082">
        <v>50</v>
      </c>
      <c r="O2082" t="b">
        <v>1</v>
      </c>
      <c r="P2082" t="s">
        <v>8295</v>
      </c>
      <c r="Q2082">
        <v>5.0780000000000003</v>
      </c>
      <c r="R2082">
        <v>101.56</v>
      </c>
      <c r="S2082" t="s">
        <v>8318</v>
      </c>
      <c r="T2082" t="s">
        <v>8339</v>
      </c>
    </row>
    <row r="2083" spans="1:20" x14ac:dyDescent="0.2">
      <c r="A2083">
        <v>2081</v>
      </c>
      <c r="B2083" t="s">
        <v>2082</v>
      </c>
      <c r="C208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v>41045.207638888889</v>
      </c>
      <c r="K2083">
        <v>1333597555</v>
      </c>
      <c r="L2083" s="10">
        <v>41004.156886574077</v>
      </c>
      <c r="M2083" t="b">
        <v>0</v>
      </c>
      <c r="N2083">
        <v>55</v>
      </c>
      <c r="O2083" t="b">
        <v>1</v>
      </c>
      <c r="P2083" t="s">
        <v>8279</v>
      </c>
      <c r="Q2083">
        <v>1.1457142857142857</v>
      </c>
      <c r="R2083">
        <v>72.909090909090907</v>
      </c>
      <c r="S2083" t="s">
        <v>8315</v>
      </c>
      <c r="T2083" t="s">
        <v>8340</v>
      </c>
    </row>
    <row r="2084" spans="1:20" x14ac:dyDescent="0.2">
      <c r="A2084">
        <v>2082</v>
      </c>
      <c r="B2084" t="s">
        <v>2083</v>
      </c>
      <c r="C2084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v>40871.161990740737</v>
      </c>
      <c r="K2084">
        <v>1316919196</v>
      </c>
      <c r="L2084" s="10">
        <v>40811.120324074072</v>
      </c>
      <c r="M2084" t="b">
        <v>0</v>
      </c>
      <c r="N2084">
        <v>38</v>
      </c>
      <c r="O2084" t="b">
        <v>1</v>
      </c>
      <c r="P2084" t="s">
        <v>8279</v>
      </c>
      <c r="Q2084">
        <v>1.1073333333333333</v>
      </c>
      <c r="R2084">
        <v>43.710526315789473</v>
      </c>
      <c r="S2084" t="s">
        <v>8315</v>
      </c>
      <c r="T2084" t="s">
        <v>8340</v>
      </c>
    </row>
    <row r="2085" spans="1:20" x14ac:dyDescent="0.2">
      <c r="A2085">
        <v>2083</v>
      </c>
      <c r="B2085" t="s">
        <v>2084</v>
      </c>
      <c r="C2085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v>41064.72216435185</v>
      </c>
      <c r="K2085">
        <v>1336238395</v>
      </c>
      <c r="L2085" s="10">
        <v>41034.72216435185</v>
      </c>
      <c r="M2085" t="b">
        <v>0</v>
      </c>
      <c r="N2085">
        <v>25</v>
      </c>
      <c r="O2085" t="b">
        <v>1</v>
      </c>
      <c r="P2085" t="s">
        <v>8279</v>
      </c>
      <c r="Q2085">
        <v>1.1333333333333333</v>
      </c>
      <c r="R2085">
        <v>34</v>
      </c>
      <c r="S2085" t="s">
        <v>8315</v>
      </c>
      <c r="T2085" t="s">
        <v>8340</v>
      </c>
    </row>
    <row r="2086" spans="1:20" x14ac:dyDescent="0.2">
      <c r="A2086">
        <v>2084</v>
      </c>
      <c r="B2086" t="s">
        <v>2085</v>
      </c>
      <c r="C2086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v>41763.290972222225</v>
      </c>
      <c r="K2086">
        <v>1396468782</v>
      </c>
      <c r="L2086" s="10">
        <v>41731.833124999997</v>
      </c>
      <c r="M2086" t="b">
        <v>0</v>
      </c>
      <c r="N2086">
        <v>46</v>
      </c>
      <c r="O2086" t="b">
        <v>1</v>
      </c>
      <c r="P2086" t="s">
        <v>8279</v>
      </c>
      <c r="Q2086">
        <v>1.0833333333333333</v>
      </c>
      <c r="R2086">
        <v>70.652173913043484</v>
      </c>
      <c r="S2086" t="s">
        <v>8315</v>
      </c>
      <c r="T2086" t="s">
        <v>8340</v>
      </c>
    </row>
    <row r="2087" spans="1:20" x14ac:dyDescent="0.2">
      <c r="A2087">
        <v>2085</v>
      </c>
      <c r="B2087" t="s">
        <v>2086</v>
      </c>
      <c r="C2087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v>41105.835497685184</v>
      </c>
      <c r="K2087">
        <v>1339790587</v>
      </c>
      <c r="L2087" s="10">
        <v>41075.835497685184</v>
      </c>
      <c r="M2087" t="b">
        <v>0</v>
      </c>
      <c r="N2087">
        <v>83</v>
      </c>
      <c r="O2087" t="b">
        <v>1</v>
      </c>
      <c r="P2087" t="s">
        <v>8279</v>
      </c>
      <c r="Q2087">
        <v>1.2353333333333334</v>
      </c>
      <c r="R2087">
        <v>89.301204819277103</v>
      </c>
      <c r="S2087" t="s">
        <v>8315</v>
      </c>
      <c r="T2087" t="s">
        <v>8340</v>
      </c>
    </row>
    <row r="2088" spans="1:20" x14ac:dyDescent="0.2">
      <c r="A2088">
        <v>2086</v>
      </c>
      <c r="B2088" t="s">
        <v>2087</v>
      </c>
      <c r="C2088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v>40891.207638888889</v>
      </c>
      <c r="K2088">
        <v>1321200332</v>
      </c>
      <c r="L2088" s="10">
        <v>40860.67050925926</v>
      </c>
      <c r="M2088" t="b">
        <v>0</v>
      </c>
      <c r="N2088">
        <v>35</v>
      </c>
      <c r="O2088" t="b">
        <v>1</v>
      </c>
      <c r="P2088" t="s">
        <v>8279</v>
      </c>
      <c r="Q2088">
        <v>1.0069999999999999</v>
      </c>
      <c r="R2088">
        <v>115.08571428571429</v>
      </c>
      <c r="S2088" t="s">
        <v>8315</v>
      </c>
      <c r="T2088" t="s">
        <v>8340</v>
      </c>
    </row>
    <row r="2089" spans="1:20" x14ac:dyDescent="0.2">
      <c r="A2089">
        <v>2087</v>
      </c>
      <c r="B2089" t="s">
        <v>2088</v>
      </c>
      <c r="C2089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v>40794.204375000001</v>
      </c>
      <c r="K2089">
        <v>1312865658</v>
      </c>
      <c r="L2089" s="10">
        <v>40764.204375000001</v>
      </c>
      <c r="M2089" t="b">
        <v>0</v>
      </c>
      <c r="N2089">
        <v>25</v>
      </c>
      <c r="O2089" t="b">
        <v>1</v>
      </c>
      <c r="P2089" t="s">
        <v>8279</v>
      </c>
      <c r="Q2089">
        <v>1.0353333333333334</v>
      </c>
      <c r="R2089">
        <v>62.12</v>
      </c>
      <c r="S2089" t="s">
        <v>8315</v>
      </c>
      <c r="T2089" t="s">
        <v>8340</v>
      </c>
    </row>
    <row r="2090" spans="1:20" x14ac:dyDescent="0.2">
      <c r="A2090">
        <v>2088</v>
      </c>
      <c r="B2090" t="s">
        <v>2089</v>
      </c>
      <c r="C2090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v>40432.165972222225</v>
      </c>
      <c r="K2090">
        <v>1281028152</v>
      </c>
      <c r="L2090" s="10">
        <v>40395.714722222219</v>
      </c>
      <c r="M2090" t="b">
        <v>0</v>
      </c>
      <c r="N2090">
        <v>75</v>
      </c>
      <c r="O2090" t="b">
        <v>1</v>
      </c>
      <c r="P2090" t="s">
        <v>8279</v>
      </c>
      <c r="Q2090">
        <v>1.1551066666666667</v>
      </c>
      <c r="R2090">
        <v>46.204266666666669</v>
      </c>
      <c r="S2090" t="s">
        <v>8315</v>
      </c>
      <c r="T2090" t="s">
        <v>8340</v>
      </c>
    </row>
    <row r="2091" spans="1:20" x14ac:dyDescent="0.2">
      <c r="A2091">
        <v>2089</v>
      </c>
      <c r="B2091" t="s">
        <v>2090</v>
      </c>
      <c r="C209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v>41488.076319444444</v>
      </c>
      <c r="K2091">
        <v>1372384194</v>
      </c>
      <c r="L2091" s="10">
        <v>41453.076319444444</v>
      </c>
      <c r="M2091" t="b">
        <v>0</v>
      </c>
      <c r="N2091">
        <v>62</v>
      </c>
      <c r="O2091" t="b">
        <v>1</v>
      </c>
      <c r="P2091" t="s">
        <v>8279</v>
      </c>
      <c r="Q2091">
        <v>1.2040040000000001</v>
      </c>
      <c r="R2091">
        <v>48.54854838709678</v>
      </c>
      <c r="S2091" t="s">
        <v>8315</v>
      </c>
      <c r="T2091" t="s">
        <v>8340</v>
      </c>
    </row>
    <row r="2092" spans="1:20" x14ac:dyDescent="0.2">
      <c r="A2092">
        <v>2090</v>
      </c>
      <c r="B2092" t="s">
        <v>2091</v>
      </c>
      <c r="C209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v>41329.381423611114</v>
      </c>
      <c r="K2092">
        <v>1359104955</v>
      </c>
      <c r="L2092" s="10"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>
        <v>1.1504037499999999</v>
      </c>
      <c r="R2092">
        <v>57.520187499999999</v>
      </c>
      <c r="S2092" t="s">
        <v>8315</v>
      </c>
      <c r="T2092" t="s">
        <v>8340</v>
      </c>
    </row>
    <row r="2093" spans="1:20" x14ac:dyDescent="0.2">
      <c r="A2093">
        <v>2091</v>
      </c>
      <c r="B2093" t="s">
        <v>2092</v>
      </c>
      <c r="C209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v>40603.833333333336</v>
      </c>
      <c r="K2093">
        <v>1294818278</v>
      </c>
      <c r="L2093" s="10"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>
        <v>1.2046777777777777</v>
      </c>
      <c r="R2093">
        <v>88.147154471544724</v>
      </c>
      <c r="S2093" t="s">
        <v>8315</v>
      </c>
      <c r="T2093" t="s">
        <v>8340</v>
      </c>
    </row>
    <row r="2094" spans="1:20" x14ac:dyDescent="0.2">
      <c r="A2094">
        <v>2092</v>
      </c>
      <c r="B2094" t="s">
        <v>2093</v>
      </c>
      <c r="C2094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v>40823.707546296297</v>
      </c>
      <c r="K2094">
        <v>1312822732</v>
      </c>
      <c r="L2094" s="10">
        <v>40763.707546296297</v>
      </c>
      <c r="M2094" t="b">
        <v>0</v>
      </c>
      <c r="N2094">
        <v>55</v>
      </c>
      <c r="O2094" t="b">
        <v>1</v>
      </c>
      <c r="P2094" t="s">
        <v>8279</v>
      </c>
      <c r="Q2094">
        <v>1.0128333333333333</v>
      </c>
      <c r="R2094">
        <v>110.49090909090908</v>
      </c>
      <c r="S2094" t="s">
        <v>8315</v>
      </c>
      <c r="T2094" t="s">
        <v>8340</v>
      </c>
    </row>
    <row r="2095" spans="1:20" x14ac:dyDescent="0.2">
      <c r="A2095">
        <v>2093</v>
      </c>
      <c r="B2095" t="s">
        <v>2094</v>
      </c>
      <c r="C2095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v>41265.896203703705</v>
      </c>
      <c r="K2095">
        <v>1351024232</v>
      </c>
      <c r="L2095" s="10">
        <v>41205.854537037041</v>
      </c>
      <c r="M2095" t="b">
        <v>0</v>
      </c>
      <c r="N2095">
        <v>23</v>
      </c>
      <c r="O2095" t="b">
        <v>1</v>
      </c>
      <c r="P2095" t="s">
        <v>8279</v>
      </c>
      <c r="Q2095">
        <v>1.0246666666666666</v>
      </c>
      <c r="R2095">
        <v>66.826086956521735</v>
      </c>
      <c r="S2095" t="s">
        <v>8315</v>
      </c>
      <c r="T2095" t="s">
        <v>8340</v>
      </c>
    </row>
    <row r="2096" spans="1:20" x14ac:dyDescent="0.2">
      <c r="A2096">
        <v>2094</v>
      </c>
      <c r="B2096" t="s">
        <v>2095</v>
      </c>
      <c r="C2096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v>40973.125</v>
      </c>
      <c r="K2096">
        <v>1327969730</v>
      </c>
      <c r="L2096" s="10">
        <v>40939.02002314815</v>
      </c>
      <c r="M2096" t="b">
        <v>0</v>
      </c>
      <c r="N2096">
        <v>72</v>
      </c>
      <c r="O2096" t="b">
        <v>1</v>
      </c>
      <c r="P2096" t="s">
        <v>8279</v>
      </c>
      <c r="Q2096">
        <v>1.2054285714285715</v>
      </c>
      <c r="R2096">
        <v>58.597222222222221</v>
      </c>
      <c r="S2096" t="s">
        <v>8315</v>
      </c>
      <c r="T2096" t="s">
        <v>8340</v>
      </c>
    </row>
    <row r="2097" spans="1:20" x14ac:dyDescent="0.2">
      <c r="A2097">
        <v>2095</v>
      </c>
      <c r="B2097" t="s">
        <v>2096</v>
      </c>
      <c r="C2097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v>40818.733483796292</v>
      </c>
      <c r="K2097">
        <v>1312392973</v>
      </c>
      <c r="L2097" s="10">
        <v>40758.733483796292</v>
      </c>
      <c r="M2097" t="b">
        <v>0</v>
      </c>
      <c r="N2097">
        <v>22</v>
      </c>
      <c r="O2097" t="b">
        <v>1</v>
      </c>
      <c r="P2097" t="s">
        <v>8279</v>
      </c>
      <c r="Q2097">
        <v>1</v>
      </c>
      <c r="R2097">
        <v>113.63636363636364</v>
      </c>
      <c r="S2097" t="s">
        <v>8315</v>
      </c>
      <c r="T2097" t="s">
        <v>8340</v>
      </c>
    </row>
    <row r="2098" spans="1:20" x14ac:dyDescent="0.2">
      <c r="A2098">
        <v>2096</v>
      </c>
      <c r="B2098" t="s">
        <v>2097</v>
      </c>
      <c r="C2098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v>41208.165972222225</v>
      </c>
      <c r="K2098">
        <v>1349892735</v>
      </c>
      <c r="L2098" s="10">
        <v>41192.758506944447</v>
      </c>
      <c r="M2098" t="b">
        <v>0</v>
      </c>
      <c r="N2098">
        <v>14</v>
      </c>
      <c r="O2098" t="b">
        <v>1</v>
      </c>
      <c r="P2098" t="s">
        <v>8279</v>
      </c>
      <c r="Q2098">
        <v>1.0166666666666666</v>
      </c>
      <c r="R2098">
        <v>43.571428571428569</v>
      </c>
      <c r="S2098" t="s">
        <v>8315</v>
      </c>
      <c r="T2098" t="s">
        <v>8340</v>
      </c>
    </row>
    <row r="2099" spans="1:20" x14ac:dyDescent="0.2">
      <c r="A2099">
        <v>2097</v>
      </c>
      <c r="B2099" t="s">
        <v>2098</v>
      </c>
      <c r="C2099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v>40878.626562500001</v>
      </c>
      <c r="K2099">
        <v>1317564135</v>
      </c>
      <c r="L2099" s="10">
        <v>40818.58489583333</v>
      </c>
      <c r="M2099" t="b">
        <v>0</v>
      </c>
      <c r="N2099">
        <v>38</v>
      </c>
      <c r="O2099" t="b">
        <v>1</v>
      </c>
      <c r="P2099" t="s">
        <v>8279</v>
      </c>
      <c r="Q2099">
        <v>1</v>
      </c>
      <c r="R2099">
        <v>78.94736842105263</v>
      </c>
      <c r="S2099" t="s">
        <v>8315</v>
      </c>
      <c r="T2099" t="s">
        <v>8340</v>
      </c>
    </row>
    <row r="2100" spans="1:20" x14ac:dyDescent="0.2">
      <c r="A2100">
        <v>2098</v>
      </c>
      <c r="B2100" t="s">
        <v>2099</v>
      </c>
      <c r="C2100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v>40976.11383101852</v>
      </c>
      <c r="K2100">
        <v>1328582635</v>
      </c>
      <c r="L2100" s="10">
        <v>40946.11383101852</v>
      </c>
      <c r="M2100" t="b">
        <v>0</v>
      </c>
      <c r="N2100">
        <v>32</v>
      </c>
      <c r="O2100" t="b">
        <v>1</v>
      </c>
      <c r="P2100" t="s">
        <v>8279</v>
      </c>
      <c r="Q2100">
        <v>1.0033333333333334</v>
      </c>
      <c r="R2100">
        <v>188.125</v>
      </c>
      <c r="S2100" t="s">
        <v>8315</v>
      </c>
      <c r="T2100" t="s">
        <v>8340</v>
      </c>
    </row>
    <row r="2101" spans="1:20" x14ac:dyDescent="0.2">
      <c r="A2101">
        <v>2099</v>
      </c>
      <c r="B2101" t="s">
        <v>2100</v>
      </c>
      <c r="C210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v>42187.152777777781</v>
      </c>
      <c r="K2101">
        <v>1434650084</v>
      </c>
      <c r="L2101" s="10">
        <v>42173.746342592596</v>
      </c>
      <c r="M2101" t="b">
        <v>0</v>
      </c>
      <c r="N2101">
        <v>63</v>
      </c>
      <c r="O2101" t="b">
        <v>1</v>
      </c>
      <c r="P2101" t="s">
        <v>8279</v>
      </c>
      <c r="Q2101">
        <v>1.3236666666666668</v>
      </c>
      <c r="R2101">
        <v>63.031746031746032</v>
      </c>
      <c r="S2101" t="s">
        <v>8315</v>
      </c>
      <c r="T2101" t="s">
        <v>8340</v>
      </c>
    </row>
    <row r="2102" spans="1:20" x14ac:dyDescent="0.2">
      <c r="A2102">
        <v>2100</v>
      </c>
      <c r="B2102" t="s">
        <v>2101</v>
      </c>
      <c r="C210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v>41090.165972222225</v>
      </c>
      <c r="K2102">
        <v>1339704141</v>
      </c>
      <c r="L2102" s="10">
        <v>41074.834965277776</v>
      </c>
      <c r="M2102" t="b">
        <v>0</v>
      </c>
      <c r="N2102">
        <v>27</v>
      </c>
      <c r="O2102" t="b">
        <v>1</v>
      </c>
      <c r="P2102" t="s">
        <v>8279</v>
      </c>
      <c r="Q2102">
        <v>1.3666666666666667</v>
      </c>
      <c r="R2102">
        <v>30.37037037037037</v>
      </c>
      <c r="S2102" t="s">
        <v>8315</v>
      </c>
      <c r="T2102" t="s">
        <v>8340</v>
      </c>
    </row>
    <row r="2103" spans="1:20" x14ac:dyDescent="0.2">
      <c r="A2103">
        <v>2101</v>
      </c>
      <c r="B2103" t="s">
        <v>2102</v>
      </c>
      <c r="C210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v>40952.149467592593</v>
      </c>
      <c r="K2103">
        <v>1323920114</v>
      </c>
      <c r="L2103" s="10">
        <v>40892.149467592593</v>
      </c>
      <c r="M2103" t="b">
        <v>0</v>
      </c>
      <c r="N2103">
        <v>44</v>
      </c>
      <c r="O2103" t="b">
        <v>1</v>
      </c>
      <c r="P2103" t="s">
        <v>8279</v>
      </c>
      <c r="Q2103">
        <v>1.1325000000000001</v>
      </c>
      <c r="R2103">
        <v>51.477272727272727</v>
      </c>
      <c r="S2103" t="s">
        <v>8315</v>
      </c>
      <c r="T2103" t="s">
        <v>8340</v>
      </c>
    </row>
    <row r="2104" spans="1:20" x14ac:dyDescent="0.2">
      <c r="A2104">
        <v>2102</v>
      </c>
      <c r="B2104" t="s">
        <v>2103</v>
      </c>
      <c r="C2104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v>40668.868611111109</v>
      </c>
      <c r="K2104">
        <v>1302036648</v>
      </c>
      <c r="L2104" s="10">
        <v>40638.868611111109</v>
      </c>
      <c r="M2104" t="b">
        <v>0</v>
      </c>
      <c r="N2104">
        <v>38</v>
      </c>
      <c r="O2104" t="b">
        <v>1</v>
      </c>
      <c r="P2104" t="s">
        <v>8279</v>
      </c>
      <c r="Q2104">
        <v>1.36</v>
      </c>
      <c r="R2104">
        <v>35.789473684210527</v>
      </c>
      <c r="S2104" t="s">
        <v>8315</v>
      </c>
      <c r="T2104" t="s">
        <v>8340</v>
      </c>
    </row>
    <row r="2105" spans="1:20" x14ac:dyDescent="0.2">
      <c r="A2105">
        <v>2103</v>
      </c>
      <c r="B2105" t="s">
        <v>2104</v>
      </c>
      <c r="C2105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v>41222.7966087963</v>
      </c>
      <c r="K2105">
        <v>1349892427</v>
      </c>
      <c r="L2105" s="10"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>
        <v>1.4612318374694613</v>
      </c>
      <c r="R2105">
        <v>98.817391304347822</v>
      </c>
      <c r="S2105" t="s">
        <v>8315</v>
      </c>
      <c r="T2105" t="s">
        <v>8340</v>
      </c>
    </row>
    <row r="2106" spans="1:20" x14ac:dyDescent="0.2">
      <c r="A2106">
        <v>2104</v>
      </c>
      <c r="B2106" t="s">
        <v>2105</v>
      </c>
      <c r="C2106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v>41425</v>
      </c>
      <c r="K2106">
        <v>1367286434</v>
      </c>
      <c r="L2106" s="10">
        <v>41394.074467592596</v>
      </c>
      <c r="M2106" t="b">
        <v>0</v>
      </c>
      <c r="N2106">
        <v>37</v>
      </c>
      <c r="O2106" t="b">
        <v>1</v>
      </c>
      <c r="P2106" t="s">
        <v>8279</v>
      </c>
      <c r="Q2106">
        <v>1.2949999999999999</v>
      </c>
      <c r="R2106">
        <v>28</v>
      </c>
      <c r="S2106" t="s">
        <v>8315</v>
      </c>
      <c r="T2106" t="s">
        <v>8340</v>
      </c>
    </row>
    <row r="2107" spans="1:20" x14ac:dyDescent="0.2">
      <c r="A2107">
        <v>2105</v>
      </c>
      <c r="B2107" t="s">
        <v>2106</v>
      </c>
      <c r="C2107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v>41964.166666666672</v>
      </c>
      <c r="K2107">
        <v>1415472953</v>
      </c>
      <c r="L2107" s="10">
        <v>41951.788807870369</v>
      </c>
      <c r="M2107" t="b">
        <v>0</v>
      </c>
      <c r="N2107">
        <v>99</v>
      </c>
      <c r="O2107" t="b">
        <v>1</v>
      </c>
      <c r="P2107" t="s">
        <v>8279</v>
      </c>
      <c r="Q2107">
        <v>2.54</v>
      </c>
      <c r="R2107">
        <v>51.313131313131315</v>
      </c>
      <c r="S2107" t="s">
        <v>8315</v>
      </c>
      <c r="T2107" t="s">
        <v>8340</v>
      </c>
    </row>
    <row r="2108" spans="1:20" x14ac:dyDescent="0.2">
      <c r="A2108">
        <v>2106</v>
      </c>
      <c r="B2108" t="s">
        <v>2107</v>
      </c>
      <c r="C2108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v>41300.21497685185</v>
      </c>
      <c r="K2108">
        <v>1356584974</v>
      </c>
      <c r="L2108" s="10">
        <v>41270.21497685185</v>
      </c>
      <c r="M2108" t="b">
        <v>0</v>
      </c>
      <c r="N2108">
        <v>44</v>
      </c>
      <c r="O2108" t="b">
        <v>1</v>
      </c>
      <c r="P2108" t="s">
        <v>8279</v>
      </c>
      <c r="Q2108">
        <v>1.0704545454545455</v>
      </c>
      <c r="R2108">
        <v>53.522727272727273</v>
      </c>
      <c r="S2108" t="s">
        <v>8315</v>
      </c>
      <c r="T2108" t="s">
        <v>8340</v>
      </c>
    </row>
    <row r="2109" spans="1:20" x14ac:dyDescent="0.2">
      <c r="A2109">
        <v>2107</v>
      </c>
      <c r="B2109" t="s">
        <v>2108</v>
      </c>
      <c r="C2109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v>41955.752233796295</v>
      </c>
      <c r="K2109">
        <v>1413997393</v>
      </c>
      <c r="L2109" s="10">
        <v>41934.71056712963</v>
      </c>
      <c r="M2109" t="b">
        <v>0</v>
      </c>
      <c r="N2109">
        <v>58</v>
      </c>
      <c r="O2109" t="b">
        <v>1</v>
      </c>
      <c r="P2109" t="s">
        <v>8279</v>
      </c>
      <c r="Q2109">
        <v>1.0773299999999999</v>
      </c>
      <c r="R2109">
        <v>37.149310344827583</v>
      </c>
      <c r="S2109" t="s">
        <v>8315</v>
      </c>
      <c r="T2109" t="s">
        <v>8340</v>
      </c>
    </row>
    <row r="2110" spans="1:20" x14ac:dyDescent="0.2">
      <c r="A2110">
        <v>2108</v>
      </c>
      <c r="B2110" t="s">
        <v>2109</v>
      </c>
      <c r="C2110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v>41162.163194444445</v>
      </c>
      <c r="K2110">
        <v>1344917580</v>
      </c>
      <c r="L2110" s="10"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>
        <v>1.0731250000000001</v>
      </c>
      <c r="R2110">
        <v>89.895287958115176</v>
      </c>
      <c r="S2110" t="s">
        <v>8315</v>
      </c>
      <c r="T2110" t="s">
        <v>8340</v>
      </c>
    </row>
    <row r="2111" spans="1:20" x14ac:dyDescent="0.2">
      <c r="A2111">
        <v>2109</v>
      </c>
      <c r="B2111" t="s">
        <v>2110</v>
      </c>
      <c r="C211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v>42190.708530092597</v>
      </c>
      <c r="K2111">
        <v>1433523617</v>
      </c>
      <c r="L2111" s="10">
        <v>42160.708530092597</v>
      </c>
      <c r="M2111" t="b">
        <v>0</v>
      </c>
      <c r="N2111">
        <v>40</v>
      </c>
      <c r="O2111" t="b">
        <v>1</v>
      </c>
      <c r="P2111" t="s">
        <v>8279</v>
      </c>
      <c r="Q2111">
        <v>1.06525</v>
      </c>
      <c r="R2111">
        <v>106.52500000000001</v>
      </c>
      <c r="S2111" t="s">
        <v>8315</v>
      </c>
      <c r="T2111" t="s">
        <v>8340</v>
      </c>
    </row>
    <row r="2112" spans="1:20" x14ac:dyDescent="0.2">
      <c r="A2112">
        <v>2110</v>
      </c>
      <c r="B2112" t="s">
        <v>2111</v>
      </c>
      <c r="C211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v>41787.207638888889</v>
      </c>
      <c r="K2112">
        <v>1398873969</v>
      </c>
      <c r="L2112" s="10">
        <v>41759.670937499999</v>
      </c>
      <c r="M2112" t="b">
        <v>0</v>
      </c>
      <c r="N2112">
        <v>38</v>
      </c>
      <c r="O2112" t="b">
        <v>1</v>
      </c>
      <c r="P2112" t="s">
        <v>8279</v>
      </c>
      <c r="Q2112">
        <v>1.0035000000000001</v>
      </c>
      <c r="R2112">
        <v>52.815789473684212</v>
      </c>
      <c r="S2112" t="s">
        <v>8315</v>
      </c>
      <c r="T2112" t="s">
        <v>8340</v>
      </c>
    </row>
    <row r="2113" spans="1:20" x14ac:dyDescent="0.2">
      <c r="A2113">
        <v>2111</v>
      </c>
      <c r="B2113" t="s">
        <v>2112</v>
      </c>
      <c r="C211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v>40770.041666666664</v>
      </c>
      <c r="K2113">
        <v>1307594625</v>
      </c>
      <c r="L2113" s="10">
        <v>40703.197048611109</v>
      </c>
      <c r="M2113" t="b">
        <v>0</v>
      </c>
      <c r="N2113">
        <v>39</v>
      </c>
      <c r="O2113" t="b">
        <v>1</v>
      </c>
      <c r="P2113" t="s">
        <v>8279</v>
      </c>
      <c r="Q2113">
        <v>1.0649999999999999</v>
      </c>
      <c r="R2113">
        <v>54.615384615384613</v>
      </c>
      <c r="S2113" t="s">
        <v>8315</v>
      </c>
      <c r="T2113" t="s">
        <v>8340</v>
      </c>
    </row>
    <row r="2114" spans="1:20" x14ac:dyDescent="0.2">
      <c r="A2114">
        <v>2112</v>
      </c>
      <c r="B2114" t="s">
        <v>2113</v>
      </c>
      <c r="C2114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v>41379.928159722222</v>
      </c>
      <c r="K2114">
        <v>1364854593</v>
      </c>
      <c r="L2114" s="10">
        <v>41365.928159722222</v>
      </c>
      <c r="M2114" t="b">
        <v>0</v>
      </c>
      <c r="N2114">
        <v>11</v>
      </c>
      <c r="O2114" t="b">
        <v>1</v>
      </c>
      <c r="P2114" t="s">
        <v>8279</v>
      </c>
      <c r="Q2114">
        <v>1</v>
      </c>
      <c r="R2114">
        <v>27.272727272727273</v>
      </c>
      <c r="S2114" t="s">
        <v>8315</v>
      </c>
      <c r="T2114" t="s">
        <v>8340</v>
      </c>
    </row>
    <row r="2115" spans="1:20" x14ac:dyDescent="0.2">
      <c r="A2115">
        <v>2113</v>
      </c>
      <c r="B2115" t="s">
        <v>2114</v>
      </c>
      <c r="C2115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v>41905.86546296296</v>
      </c>
      <c r="K2115">
        <v>1408481176</v>
      </c>
      <c r="L2115" s="10">
        <v>41870.86546296296</v>
      </c>
      <c r="M2115" t="b">
        <v>0</v>
      </c>
      <c r="N2115">
        <v>107</v>
      </c>
      <c r="O2115" t="b">
        <v>1</v>
      </c>
      <c r="P2115" t="s">
        <v>8279</v>
      </c>
      <c r="Q2115">
        <v>1.0485714285714285</v>
      </c>
      <c r="R2115">
        <v>68.598130841121488</v>
      </c>
      <c r="S2115" t="s">
        <v>8315</v>
      </c>
      <c r="T2115" t="s">
        <v>8340</v>
      </c>
    </row>
    <row r="2116" spans="1:20" x14ac:dyDescent="0.2">
      <c r="A2116">
        <v>2114</v>
      </c>
      <c r="B2116" t="s">
        <v>2115</v>
      </c>
      <c r="C2116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v>40521.207638888889</v>
      </c>
      <c r="K2116">
        <v>1286480070</v>
      </c>
      <c r="L2116" s="10"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>
        <v>1.0469999999999999</v>
      </c>
      <c r="R2116">
        <v>35.612244897959187</v>
      </c>
      <c r="S2116" t="s">
        <v>8315</v>
      </c>
      <c r="T2116" t="s">
        <v>8340</v>
      </c>
    </row>
    <row r="2117" spans="1:20" x14ac:dyDescent="0.2">
      <c r="A2117">
        <v>2115</v>
      </c>
      <c r="B2117" t="s">
        <v>2116</v>
      </c>
      <c r="C2117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v>40594.081030092595</v>
      </c>
      <c r="K2117">
        <v>1295575001</v>
      </c>
      <c r="L2117" s="10">
        <v>40564.081030092595</v>
      </c>
      <c r="M2117" t="b">
        <v>0</v>
      </c>
      <c r="N2117">
        <v>36</v>
      </c>
      <c r="O2117" t="b">
        <v>1</v>
      </c>
      <c r="P2117" t="s">
        <v>8279</v>
      </c>
      <c r="Q2117">
        <v>2.2566666666666668</v>
      </c>
      <c r="R2117">
        <v>94.027777777777771</v>
      </c>
      <c r="S2117" t="s">
        <v>8315</v>
      </c>
      <c r="T2117" t="s">
        <v>8340</v>
      </c>
    </row>
    <row r="2118" spans="1:20" x14ac:dyDescent="0.2">
      <c r="A2118">
        <v>2116</v>
      </c>
      <c r="B2118" t="s">
        <v>2117</v>
      </c>
      <c r="C2118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v>41184.777812500004</v>
      </c>
      <c r="K2118">
        <v>1345056003</v>
      </c>
      <c r="L2118" s="10">
        <v>41136.777812500004</v>
      </c>
      <c r="M2118" t="b">
        <v>0</v>
      </c>
      <c r="N2118">
        <v>92</v>
      </c>
      <c r="O2118" t="b">
        <v>1</v>
      </c>
      <c r="P2118" t="s">
        <v>8279</v>
      </c>
      <c r="Q2118">
        <v>1.0090416666666666</v>
      </c>
      <c r="R2118">
        <v>526.45652173913038</v>
      </c>
      <c r="S2118" t="s">
        <v>8315</v>
      </c>
      <c r="T2118" t="s">
        <v>8340</v>
      </c>
    </row>
    <row r="2119" spans="1:20" x14ac:dyDescent="0.2">
      <c r="A2119">
        <v>2117</v>
      </c>
      <c r="B2119" t="s">
        <v>2118</v>
      </c>
      <c r="C2119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v>42304.207638888889</v>
      </c>
      <c r="K2119">
        <v>1444699549</v>
      </c>
      <c r="L2119" s="10">
        <v>42290.059594907405</v>
      </c>
      <c r="M2119" t="b">
        <v>0</v>
      </c>
      <c r="N2119">
        <v>35</v>
      </c>
      <c r="O2119" t="b">
        <v>1</v>
      </c>
      <c r="P2119" t="s">
        <v>8279</v>
      </c>
      <c r="Q2119">
        <v>1.4775</v>
      </c>
      <c r="R2119">
        <v>50.657142857142858</v>
      </c>
      <c r="S2119" t="s">
        <v>8315</v>
      </c>
      <c r="T2119" t="s">
        <v>8340</v>
      </c>
    </row>
    <row r="2120" spans="1:20" x14ac:dyDescent="0.2">
      <c r="A2120">
        <v>2118</v>
      </c>
      <c r="B2120" t="s">
        <v>2119</v>
      </c>
      <c r="C2120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v>40748.839537037034</v>
      </c>
      <c r="K2120">
        <v>1308946136</v>
      </c>
      <c r="L2120" s="10">
        <v>40718.839537037034</v>
      </c>
      <c r="M2120" t="b">
        <v>0</v>
      </c>
      <c r="N2120">
        <v>17</v>
      </c>
      <c r="O2120" t="b">
        <v>1</v>
      </c>
      <c r="P2120" t="s">
        <v>8279</v>
      </c>
      <c r="Q2120">
        <v>1.3461099999999999</v>
      </c>
      <c r="R2120">
        <v>79.182941176470578</v>
      </c>
      <c r="S2120" t="s">
        <v>8315</v>
      </c>
      <c r="T2120" t="s">
        <v>8340</v>
      </c>
    </row>
    <row r="2121" spans="1:20" x14ac:dyDescent="0.2">
      <c r="A2121">
        <v>2119</v>
      </c>
      <c r="B2121" t="s">
        <v>2120</v>
      </c>
      <c r="C212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v>41137.130150462966</v>
      </c>
      <c r="K2121">
        <v>1342494445</v>
      </c>
      <c r="L2121" s="10">
        <v>41107.130150462966</v>
      </c>
      <c r="M2121" t="b">
        <v>0</v>
      </c>
      <c r="N2121">
        <v>22</v>
      </c>
      <c r="O2121" t="b">
        <v>1</v>
      </c>
      <c r="P2121" t="s">
        <v>8279</v>
      </c>
      <c r="Q2121">
        <v>1.0075000000000001</v>
      </c>
      <c r="R2121">
        <v>91.590909090909093</v>
      </c>
      <c r="S2121" t="s">
        <v>8315</v>
      </c>
      <c r="T2121" t="s">
        <v>8340</v>
      </c>
    </row>
    <row r="2122" spans="1:20" x14ac:dyDescent="0.2">
      <c r="A2122">
        <v>2120</v>
      </c>
      <c r="B2122" t="s">
        <v>2121</v>
      </c>
      <c r="C212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v>41640.964537037034</v>
      </c>
      <c r="K2122">
        <v>1384384136</v>
      </c>
      <c r="L2122" s="10">
        <v>41591.964537037034</v>
      </c>
      <c r="M2122" t="b">
        <v>0</v>
      </c>
      <c r="N2122">
        <v>69</v>
      </c>
      <c r="O2122" t="b">
        <v>1</v>
      </c>
      <c r="P2122" t="s">
        <v>8279</v>
      </c>
      <c r="Q2122">
        <v>1.00880375</v>
      </c>
      <c r="R2122">
        <v>116.96275362318841</v>
      </c>
      <c r="S2122" t="s">
        <v>8315</v>
      </c>
      <c r="T2122" t="s">
        <v>8340</v>
      </c>
    </row>
    <row r="2123" spans="1:20" x14ac:dyDescent="0.2">
      <c r="A2123">
        <v>2121</v>
      </c>
      <c r="B2123" t="s">
        <v>2122</v>
      </c>
      <c r="C212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v>42746.7424537037</v>
      </c>
      <c r="K2123">
        <v>1481564948</v>
      </c>
      <c r="L2123" s="10">
        <v>42716.7424537037</v>
      </c>
      <c r="M2123" t="b">
        <v>0</v>
      </c>
      <c r="N2123">
        <v>10</v>
      </c>
      <c r="O2123" t="b">
        <v>0</v>
      </c>
      <c r="P2123" t="s">
        <v>8282</v>
      </c>
      <c r="Q2123">
        <v>5.6800000000000002E-3</v>
      </c>
      <c r="R2123">
        <v>28.4</v>
      </c>
      <c r="S2123" t="s">
        <v>8313</v>
      </c>
      <c r="T2123" t="s">
        <v>8325</v>
      </c>
    </row>
    <row r="2124" spans="1:20" x14ac:dyDescent="0.2">
      <c r="A2124">
        <v>2122</v>
      </c>
      <c r="B2124" t="s">
        <v>2123</v>
      </c>
      <c r="C2124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v>42742.300567129627</v>
      </c>
      <c r="K2124">
        <v>1481181169</v>
      </c>
      <c r="L2124" s="10">
        <v>42712.300567129627</v>
      </c>
      <c r="M2124" t="b">
        <v>0</v>
      </c>
      <c r="N2124">
        <v>3</v>
      </c>
      <c r="O2124" t="b">
        <v>0</v>
      </c>
      <c r="P2124" t="s">
        <v>8282</v>
      </c>
      <c r="Q2124">
        <v>3.875E-3</v>
      </c>
      <c r="R2124">
        <v>103.33333333333333</v>
      </c>
      <c r="S2124" t="s">
        <v>8313</v>
      </c>
      <c r="T2124" t="s">
        <v>8325</v>
      </c>
    </row>
    <row r="2125" spans="1:20" x14ac:dyDescent="0.2">
      <c r="A2125">
        <v>2123</v>
      </c>
      <c r="B2125" t="s">
        <v>2124</v>
      </c>
      <c r="C2125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v>40252.290972222225</v>
      </c>
      <c r="K2125">
        <v>1263982307</v>
      </c>
      <c r="L2125" s="10">
        <v>40198.424849537041</v>
      </c>
      <c r="M2125" t="b">
        <v>0</v>
      </c>
      <c r="N2125">
        <v>5</v>
      </c>
      <c r="O2125" t="b">
        <v>0</v>
      </c>
      <c r="P2125" t="s">
        <v>8282</v>
      </c>
      <c r="Q2125">
        <v>0.1</v>
      </c>
      <c r="R2125">
        <v>10</v>
      </c>
      <c r="S2125" t="s">
        <v>8313</v>
      </c>
      <c r="T2125" t="s">
        <v>8325</v>
      </c>
    </row>
    <row r="2126" spans="1:20" x14ac:dyDescent="0.2">
      <c r="A2126">
        <v>2124</v>
      </c>
      <c r="B2126" t="s">
        <v>2125</v>
      </c>
      <c r="C2126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v>40512.208333333336</v>
      </c>
      <c r="K2126">
        <v>1286930435</v>
      </c>
      <c r="L2126" s="10">
        <v>40464.028182870366</v>
      </c>
      <c r="M2126" t="b">
        <v>0</v>
      </c>
      <c r="N2126">
        <v>5</v>
      </c>
      <c r="O2126" t="b">
        <v>0</v>
      </c>
      <c r="P2126" t="s">
        <v>8282</v>
      </c>
      <c r="Q2126">
        <v>0.10454545454545454</v>
      </c>
      <c r="R2126">
        <v>23</v>
      </c>
      <c r="S2126" t="s">
        <v>8313</v>
      </c>
      <c r="T2126" t="s">
        <v>8325</v>
      </c>
    </row>
    <row r="2127" spans="1:20" x14ac:dyDescent="0.2">
      <c r="A2127">
        <v>2125</v>
      </c>
      <c r="B2127" t="s">
        <v>2126</v>
      </c>
      <c r="C2127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v>42221.023530092592</v>
      </c>
      <c r="K2127">
        <v>1436142833</v>
      </c>
      <c r="L2127" s="10">
        <v>42191.023530092592</v>
      </c>
      <c r="M2127" t="b">
        <v>0</v>
      </c>
      <c r="N2127">
        <v>27</v>
      </c>
      <c r="O2127" t="b">
        <v>0</v>
      </c>
      <c r="P2127" t="s">
        <v>8282</v>
      </c>
      <c r="Q2127">
        <v>1.4200000000000001E-2</v>
      </c>
      <c r="R2127">
        <v>31.555555555555557</v>
      </c>
      <c r="S2127" t="s">
        <v>8313</v>
      </c>
      <c r="T2127" t="s">
        <v>8325</v>
      </c>
    </row>
    <row r="2128" spans="1:20" x14ac:dyDescent="0.2">
      <c r="A2128">
        <v>2126</v>
      </c>
      <c r="B2128" t="s">
        <v>2127</v>
      </c>
      <c r="C2128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v>41981.973229166666</v>
      </c>
      <c r="K2128">
        <v>1415488887</v>
      </c>
      <c r="L2128" s="10">
        <v>41951.973229166666</v>
      </c>
      <c r="M2128" t="b">
        <v>0</v>
      </c>
      <c r="N2128">
        <v>2</v>
      </c>
      <c r="O2128" t="b">
        <v>0</v>
      </c>
      <c r="P2128" t="s">
        <v>8282</v>
      </c>
      <c r="Q2128">
        <v>5.0000000000000001E-4</v>
      </c>
      <c r="R2128">
        <v>5</v>
      </c>
      <c r="S2128" t="s">
        <v>8313</v>
      </c>
      <c r="T2128" t="s">
        <v>8325</v>
      </c>
    </row>
    <row r="2129" spans="1:20" x14ac:dyDescent="0.2">
      <c r="A2129">
        <v>2127</v>
      </c>
      <c r="B2129" t="s">
        <v>2128</v>
      </c>
      <c r="C2129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v>42075.463692129633</v>
      </c>
      <c r="K2129">
        <v>1423570063</v>
      </c>
      <c r="L2129" s="10">
        <v>42045.50535879629</v>
      </c>
      <c r="M2129" t="b">
        <v>0</v>
      </c>
      <c r="N2129">
        <v>236</v>
      </c>
      <c r="O2129" t="b">
        <v>0</v>
      </c>
      <c r="P2129" t="s">
        <v>8282</v>
      </c>
      <c r="Q2129">
        <v>0.28842857142857142</v>
      </c>
      <c r="R2129">
        <v>34.220338983050844</v>
      </c>
      <c r="S2129" t="s">
        <v>8313</v>
      </c>
      <c r="T2129" t="s">
        <v>8325</v>
      </c>
    </row>
    <row r="2130" spans="1:20" x14ac:dyDescent="0.2">
      <c r="A2130">
        <v>2128</v>
      </c>
      <c r="B2130" t="s">
        <v>2129</v>
      </c>
      <c r="C2130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v>41903.772789351853</v>
      </c>
      <c r="K2130">
        <v>1406140369</v>
      </c>
      <c r="L2130" s="10">
        <v>41843.772789351853</v>
      </c>
      <c r="M2130" t="b">
        <v>0</v>
      </c>
      <c r="N2130">
        <v>1</v>
      </c>
      <c r="O2130" t="b">
        <v>0</v>
      </c>
      <c r="P2130" t="s">
        <v>8282</v>
      </c>
      <c r="Q2130">
        <v>1.6666666666666668E-3</v>
      </c>
      <c r="R2130">
        <v>25</v>
      </c>
      <c r="S2130" t="s">
        <v>8313</v>
      </c>
      <c r="T2130" t="s">
        <v>8325</v>
      </c>
    </row>
    <row r="2131" spans="1:20" x14ac:dyDescent="0.2">
      <c r="A2131">
        <v>2129</v>
      </c>
      <c r="B2131" t="s">
        <v>2130</v>
      </c>
      <c r="C213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v>42439.024305555555</v>
      </c>
      <c r="K2131">
        <v>1454978100</v>
      </c>
      <c r="L2131" s="10">
        <v>42409.024305555555</v>
      </c>
      <c r="M2131" t="b">
        <v>0</v>
      </c>
      <c r="N2131">
        <v>12</v>
      </c>
      <c r="O2131" t="b">
        <v>0</v>
      </c>
      <c r="P2131" t="s">
        <v>8282</v>
      </c>
      <c r="Q2131">
        <v>0.11799999999999999</v>
      </c>
      <c r="R2131">
        <v>19.666666666666668</v>
      </c>
      <c r="S2131" t="s">
        <v>8313</v>
      </c>
      <c r="T2131" t="s">
        <v>8325</v>
      </c>
    </row>
    <row r="2132" spans="1:20" x14ac:dyDescent="0.2">
      <c r="A2132">
        <v>2130</v>
      </c>
      <c r="B2132" t="s">
        <v>2131</v>
      </c>
      <c r="C213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v>41867.086377314816</v>
      </c>
      <c r="K2132">
        <v>1405130663</v>
      </c>
      <c r="L2132" s="10">
        <v>41832.086377314816</v>
      </c>
      <c r="M2132" t="b">
        <v>0</v>
      </c>
      <c r="N2132">
        <v>4</v>
      </c>
      <c r="O2132" t="b">
        <v>0</v>
      </c>
      <c r="P2132" t="s">
        <v>8282</v>
      </c>
      <c r="Q2132">
        <v>2.0238095238095236E-3</v>
      </c>
      <c r="R2132">
        <v>21.25</v>
      </c>
      <c r="S2132" t="s">
        <v>8313</v>
      </c>
      <c r="T2132" t="s">
        <v>8325</v>
      </c>
    </row>
    <row r="2133" spans="1:20" x14ac:dyDescent="0.2">
      <c r="A2133">
        <v>2131</v>
      </c>
      <c r="B2133" t="s">
        <v>2132</v>
      </c>
      <c r="C213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v>42197.207071759258</v>
      </c>
      <c r="K2133">
        <v>1434085091</v>
      </c>
      <c r="L2133" s="10">
        <v>42167.207071759258</v>
      </c>
      <c r="M2133" t="b">
        <v>0</v>
      </c>
      <c r="N2133">
        <v>3</v>
      </c>
      <c r="O2133" t="b">
        <v>0</v>
      </c>
      <c r="P2133" t="s">
        <v>8282</v>
      </c>
      <c r="Q2133">
        <v>0.05</v>
      </c>
      <c r="R2133">
        <v>8.3333333333333339</v>
      </c>
      <c r="S2133" t="s">
        <v>8313</v>
      </c>
      <c r="T2133" t="s">
        <v>8325</v>
      </c>
    </row>
    <row r="2134" spans="1:20" x14ac:dyDescent="0.2">
      <c r="A2134">
        <v>2132</v>
      </c>
      <c r="B2134" t="s">
        <v>2133</v>
      </c>
      <c r="C2134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v>41673.487175925926</v>
      </c>
      <c r="K2134">
        <v>1388835692</v>
      </c>
      <c r="L2134" s="10">
        <v>41643.487175925926</v>
      </c>
      <c r="M2134" t="b">
        <v>0</v>
      </c>
      <c r="N2134">
        <v>99</v>
      </c>
      <c r="O2134" t="b">
        <v>0</v>
      </c>
      <c r="P2134" t="s">
        <v>8282</v>
      </c>
      <c r="Q2134">
        <v>2.1129899999999997E-2</v>
      </c>
      <c r="R2134">
        <v>21.34333333333333</v>
      </c>
      <c r="S2134" t="s">
        <v>8313</v>
      </c>
      <c r="T2134" t="s">
        <v>8325</v>
      </c>
    </row>
    <row r="2135" spans="1:20" x14ac:dyDescent="0.2">
      <c r="A2135">
        <v>2133</v>
      </c>
      <c r="B2135" t="s">
        <v>2134</v>
      </c>
      <c r="C2135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v>40657.290972222225</v>
      </c>
      <c r="K2135">
        <v>1300328399</v>
      </c>
      <c r="L2135" s="10">
        <v>40619.097210648149</v>
      </c>
      <c r="M2135" t="b">
        <v>0</v>
      </c>
      <c r="N2135">
        <v>3</v>
      </c>
      <c r="O2135" t="b">
        <v>0</v>
      </c>
      <c r="P2135" t="s">
        <v>8282</v>
      </c>
      <c r="Q2135">
        <v>1.6E-2</v>
      </c>
      <c r="R2135">
        <v>5.333333333333333</v>
      </c>
      <c r="S2135" t="s">
        <v>8313</v>
      </c>
      <c r="T2135" t="s">
        <v>8325</v>
      </c>
    </row>
    <row r="2136" spans="1:20" x14ac:dyDescent="0.2">
      <c r="A2136">
        <v>2134</v>
      </c>
      <c r="B2136" t="s">
        <v>2135</v>
      </c>
      <c r="C2136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v>41391.886469907404</v>
      </c>
      <c r="K2136">
        <v>1364505391</v>
      </c>
      <c r="L2136" s="10">
        <v>41361.886469907404</v>
      </c>
      <c r="M2136" t="b">
        <v>0</v>
      </c>
      <c r="N2136">
        <v>3</v>
      </c>
      <c r="O2136" t="b">
        <v>0</v>
      </c>
      <c r="P2136" t="s">
        <v>8282</v>
      </c>
      <c r="Q2136">
        <v>1.7333333333333333E-2</v>
      </c>
      <c r="R2136">
        <v>34.666666666666664</v>
      </c>
      <c r="S2136" t="s">
        <v>8313</v>
      </c>
      <c r="T2136" t="s">
        <v>8325</v>
      </c>
    </row>
    <row r="2137" spans="1:20" x14ac:dyDescent="0.2">
      <c r="A2137">
        <v>2135</v>
      </c>
      <c r="B2137" t="s">
        <v>2136</v>
      </c>
      <c r="C2137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v>41186.963344907403</v>
      </c>
      <c r="K2137">
        <v>1346800033</v>
      </c>
      <c r="L2137" s="10">
        <v>41156.963344907403</v>
      </c>
      <c r="M2137" t="b">
        <v>0</v>
      </c>
      <c r="N2137">
        <v>22</v>
      </c>
      <c r="O2137" t="b">
        <v>0</v>
      </c>
      <c r="P2137" t="s">
        <v>8282</v>
      </c>
      <c r="Q2137">
        <v>9.5600000000000004E-2</v>
      </c>
      <c r="R2137">
        <v>21.727272727272727</v>
      </c>
      <c r="S2137" t="s">
        <v>8313</v>
      </c>
      <c r="T2137" t="s">
        <v>8325</v>
      </c>
    </row>
    <row r="2138" spans="1:20" x14ac:dyDescent="0.2">
      <c r="A2138">
        <v>2136</v>
      </c>
      <c r="B2138" t="s">
        <v>2137</v>
      </c>
      <c r="C2138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v>41566.509097222224</v>
      </c>
      <c r="K2138">
        <v>1379592786</v>
      </c>
      <c r="L2138" s="10">
        <v>41536.509097222224</v>
      </c>
      <c r="M2138" t="b">
        <v>0</v>
      </c>
      <c r="N2138">
        <v>4</v>
      </c>
      <c r="O2138" t="b">
        <v>0</v>
      </c>
      <c r="P2138" t="s">
        <v>8282</v>
      </c>
      <c r="Q2138">
        <v>5.9612499999999998E-4</v>
      </c>
      <c r="R2138">
        <v>11.922499999999999</v>
      </c>
      <c r="S2138" t="s">
        <v>8313</v>
      </c>
      <c r="T2138" t="s">
        <v>8325</v>
      </c>
    </row>
    <row r="2139" spans="1:20" x14ac:dyDescent="0.2">
      <c r="A2139">
        <v>2137</v>
      </c>
      <c r="B2139" t="s">
        <v>2138</v>
      </c>
      <c r="C2139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v>41978.771168981482</v>
      </c>
      <c r="K2139">
        <v>1415212229</v>
      </c>
      <c r="L2139" s="10"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>
        <v>0.28405999999999998</v>
      </c>
      <c r="R2139">
        <v>26.59737827715356</v>
      </c>
      <c r="S2139" t="s">
        <v>8313</v>
      </c>
      <c r="T2139" t="s">
        <v>8325</v>
      </c>
    </row>
    <row r="2140" spans="1:20" x14ac:dyDescent="0.2">
      <c r="A2140">
        <v>2138</v>
      </c>
      <c r="B2140" t="s">
        <v>2139</v>
      </c>
      <c r="C2140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v>41587.054849537039</v>
      </c>
      <c r="K2140">
        <v>1381364339</v>
      </c>
      <c r="L2140" s="10">
        <v>41557.013182870374</v>
      </c>
      <c r="M2140" t="b">
        <v>0</v>
      </c>
      <c r="N2140">
        <v>12</v>
      </c>
      <c r="O2140" t="b">
        <v>0</v>
      </c>
      <c r="P2140" t="s">
        <v>8282</v>
      </c>
      <c r="Q2140">
        <v>0.128</v>
      </c>
      <c r="R2140">
        <v>10.666666666666666</v>
      </c>
      <c r="S2140" t="s">
        <v>8313</v>
      </c>
      <c r="T2140" t="s">
        <v>8325</v>
      </c>
    </row>
    <row r="2141" spans="1:20" x14ac:dyDescent="0.2">
      <c r="A2141">
        <v>2139</v>
      </c>
      <c r="B2141" t="s">
        <v>2140</v>
      </c>
      <c r="C214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v>42677.750092592592</v>
      </c>
      <c r="K2141">
        <v>1475604008</v>
      </c>
      <c r="L2141" s="10">
        <v>42647.750092592592</v>
      </c>
      <c r="M2141" t="b">
        <v>0</v>
      </c>
      <c r="N2141">
        <v>56</v>
      </c>
      <c r="O2141" t="b">
        <v>0</v>
      </c>
      <c r="P2141" t="s">
        <v>8282</v>
      </c>
      <c r="Q2141">
        <v>5.4199999999999998E-2</v>
      </c>
      <c r="R2141">
        <v>29.035714285714285</v>
      </c>
      <c r="S2141" t="s">
        <v>8313</v>
      </c>
      <c r="T2141" t="s">
        <v>8325</v>
      </c>
    </row>
    <row r="2142" spans="1:20" x14ac:dyDescent="0.2">
      <c r="A2142">
        <v>2140</v>
      </c>
      <c r="B2142" t="s">
        <v>2141</v>
      </c>
      <c r="C214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v>41285.833611111113</v>
      </c>
      <c r="K2142">
        <v>1355342424</v>
      </c>
      <c r="L2142" s="10">
        <v>41255.833611111113</v>
      </c>
      <c r="M2142" t="b">
        <v>0</v>
      </c>
      <c r="N2142">
        <v>11</v>
      </c>
      <c r="O2142" t="b">
        <v>0</v>
      </c>
      <c r="P2142" t="s">
        <v>8282</v>
      </c>
      <c r="Q2142">
        <v>1.1199999999999999E-3</v>
      </c>
      <c r="R2142">
        <v>50.909090909090907</v>
      </c>
      <c r="S2142" t="s">
        <v>8313</v>
      </c>
      <c r="T2142" t="s">
        <v>8325</v>
      </c>
    </row>
    <row r="2143" spans="1:20" x14ac:dyDescent="0.2">
      <c r="A2143">
        <v>2141</v>
      </c>
      <c r="B2143" t="s">
        <v>2142</v>
      </c>
      <c r="C214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v>41957.277303240742</v>
      </c>
      <c r="K2143">
        <v>1413351559</v>
      </c>
      <c r="L2143" s="10">
        <v>41927.235636574071</v>
      </c>
      <c r="M2143" t="b">
        <v>0</v>
      </c>
      <c r="N2143">
        <v>0</v>
      </c>
      <c r="O2143" t="b">
        <v>0</v>
      </c>
      <c r="P2143" t="s">
        <v>8282</v>
      </c>
      <c r="Q2143">
        <v>0</v>
      </c>
      <c r="R2143" t="e">
        <v>#DIV/0!</v>
      </c>
      <c r="S2143" t="s">
        <v>8313</v>
      </c>
      <c r="T2143" t="s">
        <v>8325</v>
      </c>
    </row>
    <row r="2144" spans="1:20" x14ac:dyDescent="0.2">
      <c r="A2144">
        <v>2142</v>
      </c>
      <c r="B2144" t="s">
        <v>2143</v>
      </c>
      <c r="C2144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v>42368.701504629629</v>
      </c>
      <c r="K2144">
        <v>1449075010</v>
      </c>
      <c r="L2144" s="10">
        <v>42340.701504629629</v>
      </c>
      <c r="M2144" t="b">
        <v>0</v>
      </c>
      <c r="N2144">
        <v>12</v>
      </c>
      <c r="O2144" t="b">
        <v>0</v>
      </c>
      <c r="P2144" t="s">
        <v>8282</v>
      </c>
      <c r="Q2144">
        <v>5.7238095238095241E-2</v>
      </c>
      <c r="R2144">
        <v>50.083333333333336</v>
      </c>
      <c r="S2144" t="s">
        <v>8313</v>
      </c>
      <c r="T2144" t="s">
        <v>8325</v>
      </c>
    </row>
    <row r="2145" spans="1:20" x14ac:dyDescent="0.2">
      <c r="A2145">
        <v>2143</v>
      </c>
      <c r="B2145" t="s">
        <v>2144</v>
      </c>
      <c r="C2145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v>40380.791666666664</v>
      </c>
      <c r="K2145">
        <v>1275599812</v>
      </c>
      <c r="L2145" s="10">
        <v>40332.886712962965</v>
      </c>
      <c r="M2145" t="b">
        <v>0</v>
      </c>
      <c r="N2145">
        <v>5</v>
      </c>
      <c r="O2145" t="b">
        <v>0</v>
      </c>
      <c r="P2145" t="s">
        <v>8282</v>
      </c>
      <c r="Q2145">
        <v>0.1125</v>
      </c>
      <c r="R2145">
        <v>45</v>
      </c>
      <c r="S2145" t="s">
        <v>8313</v>
      </c>
      <c r="T2145" t="s">
        <v>8325</v>
      </c>
    </row>
    <row r="2146" spans="1:20" x14ac:dyDescent="0.2">
      <c r="A2146">
        <v>2144</v>
      </c>
      <c r="B2146" t="s">
        <v>2145</v>
      </c>
      <c r="C2146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v>41531.546759259261</v>
      </c>
      <c r="K2146">
        <v>1376399240</v>
      </c>
      <c r="L2146" s="10">
        <v>41499.546759259261</v>
      </c>
      <c r="M2146" t="b">
        <v>0</v>
      </c>
      <c r="N2146">
        <v>24</v>
      </c>
      <c r="O2146" t="b">
        <v>0</v>
      </c>
      <c r="P2146" t="s">
        <v>8282</v>
      </c>
      <c r="Q2146">
        <v>1.7098591549295775E-2</v>
      </c>
      <c r="R2146">
        <v>25.291666666666668</v>
      </c>
      <c r="S2146" t="s">
        <v>8313</v>
      </c>
      <c r="T2146" t="s">
        <v>8325</v>
      </c>
    </row>
    <row r="2147" spans="1:20" x14ac:dyDescent="0.2">
      <c r="A2147">
        <v>2145</v>
      </c>
      <c r="B2147" t="s">
        <v>2146</v>
      </c>
      <c r="C2147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v>41605.279097222221</v>
      </c>
      <c r="K2147">
        <v>1382938914</v>
      </c>
      <c r="L2147" s="10">
        <v>41575.237430555557</v>
      </c>
      <c r="M2147" t="b">
        <v>0</v>
      </c>
      <c r="N2147">
        <v>89</v>
      </c>
      <c r="O2147" t="b">
        <v>0</v>
      </c>
      <c r="P2147" t="s">
        <v>8282</v>
      </c>
      <c r="Q2147">
        <v>0.30433333333333334</v>
      </c>
      <c r="R2147">
        <v>51.292134831460672</v>
      </c>
      <c r="S2147" t="s">
        <v>8313</v>
      </c>
      <c r="T2147" t="s">
        <v>8325</v>
      </c>
    </row>
    <row r="2148" spans="1:20" x14ac:dyDescent="0.2">
      <c r="A2148">
        <v>2146</v>
      </c>
      <c r="B2148" t="s">
        <v>2147</v>
      </c>
      <c r="C2148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v>42411.679513888885</v>
      </c>
      <c r="K2148">
        <v>1453997910</v>
      </c>
      <c r="L2148" s="10">
        <v>42397.679513888885</v>
      </c>
      <c r="M2148" t="b">
        <v>0</v>
      </c>
      <c r="N2148">
        <v>1</v>
      </c>
      <c r="O2148" t="b">
        <v>0</v>
      </c>
      <c r="P2148" t="s">
        <v>8282</v>
      </c>
      <c r="Q2148">
        <v>2.0000000000000001E-4</v>
      </c>
      <c r="R2148">
        <v>1</v>
      </c>
      <c r="S2148" t="s">
        <v>8313</v>
      </c>
      <c r="T2148" t="s">
        <v>8325</v>
      </c>
    </row>
    <row r="2149" spans="1:20" x14ac:dyDescent="0.2">
      <c r="A2149">
        <v>2147</v>
      </c>
      <c r="B2149" t="s">
        <v>2148</v>
      </c>
      <c r="C2149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v>41959.337361111116</v>
      </c>
      <c r="K2149">
        <v>1413356748</v>
      </c>
      <c r="L2149" s="10">
        <v>41927.295694444445</v>
      </c>
      <c r="M2149" t="b">
        <v>0</v>
      </c>
      <c r="N2149">
        <v>55</v>
      </c>
      <c r="O2149" t="b">
        <v>0</v>
      </c>
      <c r="P2149" t="s">
        <v>8282</v>
      </c>
      <c r="Q2149">
        <v>6.9641025641025639E-3</v>
      </c>
      <c r="R2149">
        <v>49.381818181818183</v>
      </c>
      <c r="S2149" t="s">
        <v>8313</v>
      </c>
      <c r="T2149" t="s">
        <v>8325</v>
      </c>
    </row>
    <row r="2150" spans="1:20" x14ac:dyDescent="0.2">
      <c r="A2150">
        <v>2148</v>
      </c>
      <c r="B2150" t="s">
        <v>2149</v>
      </c>
      <c r="C2150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v>42096.691921296297</v>
      </c>
      <c r="K2150">
        <v>1425404182</v>
      </c>
      <c r="L2150" s="10">
        <v>42066.733587962968</v>
      </c>
      <c r="M2150" t="b">
        <v>0</v>
      </c>
      <c r="N2150">
        <v>2</v>
      </c>
      <c r="O2150" t="b">
        <v>0</v>
      </c>
      <c r="P2150" t="s">
        <v>8282</v>
      </c>
      <c r="Q2150">
        <v>0.02</v>
      </c>
      <c r="R2150">
        <v>1</v>
      </c>
      <c r="S2150" t="s">
        <v>8313</v>
      </c>
      <c r="T2150" t="s">
        <v>8325</v>
      </c>
    </row>
    <row r="2151" spans="1:20" x14ac:dyDescent="0.2">
      <c r="A2151">
        <v>2149</v>
      </c>
      <c r="B2151" t="s">
        <v>2150</v>
      </c>
      <c r="C215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v>40390</v>
      </c>
      <c r="K2151">
        <v>1277512556</v>
      </c>
      <c r="L2151" s="10">
        <v>40355.024953703702</v>
      </c>
      <c r="M2151" t="b">
        <v>0</v>
      </c>
      <c r="N2151">
        <v>0</v>
      </c>
      <c r="O2151" t="b">
        <v>0</v>
      </c>
      <c r="P2151" t="s">
        <v>8282</v>
      </c>
      <c r="Q2151">
        <v>0</v>
      </c>
      <c r="R2151" t="e">
        <v>#DIV/0!</v>
      </c>
      <c r="S2151" t="s">
        <v>8313</v>
      </c>
      <c r="T2151" t="s">
        <v>8325</v>
      </c>
    </row>
    <row r="2152" spans="1:20" x14ac:dyDescent="0.2">
      <c r="A2152">
        <v>2150</v>
      </c>
      <c r="B2152" t="s">
        <v>2151</v>
      </c>
      <c r="C215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v>42564.284710648149</v>
      </c>
      <c r="K2152">
        <v>1465800599</v>
      </c>
      <c r="L2152" s="10">
        <v>42534.284710648149</v>
      </c>
      <c r="M2152" t="b">
        <v>0</v>
      </c>
      <c r="N2152">
        <v>4</v>
      </c>
      <c r="O2152" t="b">
        <v>0</v>
      </c>
      <c r="P2152" t="s">
        <v>8282</v>
      </c>
      <c r="Q2152">
        <v>8.0999999999999996E-3</v>
      </c>
      <c r="R2152">
        <v>101.25</v>
      </c>
      <c r="S2152" t="s">
        <v>8313</v>
      </c>
      <c r="T2152" t="s">
        <v>8325</v>
      </c>
    </row>
    <row r="2153" spans="1:20" x14ac:dyDescent="0.2">
      <c r="A2153">
        <v>2151</v>
      </c>
      <c r="B2153" t="s">
        <v>2152</v>
      </c>
      <c r="C215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v>42550.847384259265</v>
      </c>
      <c r="K2153">
        <v>1464639614</v>
      </c>
      <c r="L2153" s="10">
        <v>42520.847384259265</v>
      </c>
      <c r="M2153" t="b">
        <v>0</v>
      </c>
      <c r="N2153">
        <v>6</v>
      </c>
      <c r="O2153" t="b">
        <v>0</v>
      </c>
      <c r="P2153" t="s">
        <v>8282</v>
      </c>
      <c r="Q2153">
        <v>2.6222222222222224E-3</v>
      </c>
      <c r="R2153">
        <v>19.666666666666668</v>
      </c>
      <c r="S2153" t="s">
        <v>8313</v>
      </c>
      <c r="T2153" t="s">
        <v>8325</v>
      </c>
    </row>
    <row r="2154" spans="1:20" x14ac:dyDescent="0.2">
      <c r="A2154">
        <v>2152</v>
      </c>
      <c r="B2154" t="s">
        <v>2153</v>
      </c>
      <c r="C2154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v>41713.790613425925</v>
      </c>
      <c r="K2154">
        <v>1392321509</v>
      </c>
      <c r="L2154" s="10">
        <v>41683.832280092596</v>
      </c>
      <c r="M2154" t="b">
        <v>0</v>
      </c>
      <c r="N2154">
        <v>4</v>
      </c>
      <c r="O2154" t="b">
        <v>0</v>
      </c>
      <c r="P2154" t="s">
        <v>8282</v>
      </c>
      <c r="Q2154">
        <v>1.6666666666666668E-3</v>
      </c>
      <c r="R2154">
        <v>12.5</v>
      </c>
      <c r="S2154" t="s">
        <v>8313</v>
      </c>
      <c r="T2154" t="s">
        <v>8325</v>
      </c>
    </row>
    <row r="2155" spans="1:20" x14ac:dyDescent="0.2">
      <c r="A2155">
        <v>2153</v>
      </c>
      <c r="B2155" t="s">
        <v>2154</v>
      </c>
      <c r="C2155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v>42014.332638888889</v>
      </c>
      <c r="K2155">
        <v>1417470718</v>
      </c>
      <c r="L2155" s="10">
        <v>41974.911087962959</v>
      </c>
      <c r="M2155" t="b">
        <v>0</v>
      </c>
      <c r="N2155">
        <v>4</v>
      </c>
      <c r="O2155" t="b">
        <v>0</v>
      </c>
      <c r="P2155" t="s">
        <v>8282</v>
      </c>
      <c r="Q2155">
        <v>9.1244548809124457E-5</v>
      </c>
      <c r="R2155">
        <v>8.5</v>
      </c>
      <c r="S2155" t="s">
        <v>8313</v>
      </c>
      <c r="T2155" t="s">
        <v>8325</v>
      </c>
    </row>
    <row r="2156" spans="1:20" x14ac:dyDescent="0.2">
      <c r="A2156">
        <v>2154</v>
      </c>
      <c r="B2156" t="s">
        <v>2155</v>
      </c>
      <c r="C2156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v>41667.632256944446</v>
      </c>
      <c r="K2156">
        <v>1389193827</v>
      </c>
      <c r="L2156" s="10">
        <v>41647.632256944446</v>
      </c>
      <c r="M2156" t="b">
        <v>0</v>
      </c>
      <c r="N2156">
        <v>2</v>
      </c>
      <c r="O2156" t="b">
        <v>0</v>
      </c>
      <c r="P2156" t="s">
        <v>8282</v>
      </c>
      <c r="Q2156">
        <v>8.0000000000000002E-3</v>
      </c>
      <c r="R2156">
        <v>1</v>
      </c>
      <c r="S2156" t="s">
        <v>8313</v>
      </c>
      <c r="T2156" t="s">
        <v>8325</v>
      </c>
    </row>
    <row r="2157" spans="1:20" x14ac:dyDescent="0.2">
      <c r="A2157">
        <v>2155</v>
      </c>
      <c r="B2157" t="s">
        <v>2156</v>
      </c>
      <c r="C2157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v>42460.70584490741</v>
      </c>
      <c r="K2157">
        <v>1456854985</v>
      </c>
      <c r="L2157" s="10">
        <v>42430.747511574074</v>
      </c>
      <c r="M2157" t="b">
        <v>0</v>
      </c>
      <c r="N2157">
        <v>5</v>
      </c>
      <c r="O2157" t="b">
        <v>0</v>
      </c>
      <c r="P2157" t="s">
        <v>8282</v>
      </c>
      <c r="Q2157">
        <v>2.3E-2</v>
      </c>
      <c r="R2157">
        <v>23</v>
      </c>
      <c r="S2157" t="s">
        <v>8313</v>
      </c>
      <c r="T2157" t="s">
        <v>8325</v>
      </c>
    </row>
    <row r="2158" spans="1:20" x14ac:dyDescent="0.2">
      <c r="A2158">
        <v>2156</v>
      </c>
      <c r="B2158" t="s">
        <v>2157</v>
      </c>
      <c r="C2158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v>41533.85423611111</v>
      </c>
      <c r="K2158">
        <v>1375475406</v>
      </c>
      <c r="L2158" s="10">
        <v>41488.85423611111</v>
      </c>
      <c r="M2158" t="b">
        <v>0</v>
      </c>
      <c r="N2158">
        <v>83</v>
      </c>
      <c r="O2158" t="b">
        <v>0</v>
      </c>
      <c r="P2158" t="s">
        <v>8282</v>
      </c>
      <c r="Q2158">
        <v>2.6660714285714284E-2</v>
      </c>
      <c r="R2158">
        <v>17.987951807228917</v>
      </c>
      <c r="S2158" t="s">
        <v>8313</v>
      </c>
      <c r="T2158" t="s">
        <v>8325</v>
      </c>
    </row>
    <row r="2159" spans="1:20" x14ac:dyDescent="0.2">
      <c r="A2159">
        <v>2157</v>
      </c>
      <c r="B2159" t="s">
        <v>2158</v>
      </c>
      <c r="C2159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v>42727.332638888889</v>
      </c>
      <c r="K2159">
        <v>1479684783</v>
      </c>
      <c r="L2159" s="10">
        <v>42694.98128472222</v>
      </c>
      <c r="M2159" t="b">
        <v>0</v>
      </c>
      <c r="N2159">
        <v>57</v>
      </c>
      <c r="O2159" t="b">
        <v>0</v>
      </c>
      <c r="P2159" t="s">
        <v>8282</v>
      </c>
      <c r="Q2159">
        <v>0.28192</v>
      </c>
      <c r="R2159">
        <v>370.94736842105266</v>
      </c>
      <c r="S2159" t="s">
        <v>8313</v>
      </c>
      <c r="T2159" t="s">
        <v>8325</v>
      </c>
    </row>
    <row r="2160" spans="1:20" x14ac:dyDescent="0.2">
      <c r="A2160">
        <v>2158</v>
      </c>
      <c r="B2160" t="s">
        <v>2159</v>
      </c>
      <c r="C2160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v>41309.853865740741</v>
      </c>
      <c r="K2160">
        <v>1356121774</v>
      </c>
      <c r="L2160" s="10"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>
        <v>6.5900366666666668E-2</v>
      </c>
      <c r="R2160">
        <v>63.569485530546629</v>
      </c>
      <c r="S2160" t="s">
        <v>8313</v>
      </c>
      <c r="T2160" t="s">
        <v>8325</v>
      </c>
    </row>
    <row r="2161" spans="1:20" x14ac:dyDescent="0.2">
      <c r="A2161">
        <v>2159</v>
      </c>
      <c r="B2161" t="s">
        <v>2160</v>
      </c>
      <c r="C216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v>40740.731180555551</v>
      </c>
      <c r="K2161">
        <v>1308245574</v>
      </c>
      <c r="L2161" s="10">
        <v>40710.731180555551</v>
      </c>
      <c r="M2161" t="b">
        <v>0</v>
      </c>
      <c r="N2161">
        <v>2</v>
      </c>
      <c r="O2161" t="b">
        <v>0</v>
      </c>
      <c r="P2161" t="s">
        <v>8282</v>
      </c>
      <c r="Q2161">
        <v>7.2222222222222219E-3</v>
      </c>
      <c r="R2161">
        <v>13</v>
      </c>
      <c r="S2161" t="s">
        <v>8313</v>
      </c>
      <c r="T2161" t="s">
        <v>8325</v>
      </c>
    </row>
    <row r="2162" spans="1:20" x14ac:dyDescent="0.2">
      <c r="A2162">
        <v>2160</v>
      </c>
      <c r="B2162" t="s">
        <v>2161</v>
      </c>
      <c r="C216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v>41048.711863425924</v>
      </c>
      <c r="K2162">
        <v>1334855105</v>
      </c>
      <c r="L2162" s="10">
        <v>41018.711863425924</v>
      </c>
      <c r="M2162" t="b">
        <v>0</v>
      </c>
      <c r="N2162">
        <v>16</v>
      </c>
      <c r="O2162" t="b">
        <v>0</v>
      </c>
      <c r="P2162" t="s">
        <v>8282</v>
      </c>
      <c r="Q2162">
        <v>8.5000000000000006E-3</v>
      </c>
      <c r="R2162">
        <v>5.3125</v>
      </c>
      <c r="S2162" t="s">
        <v>8313</v>
      </c>
      <c r="T2162" t="s">
        <v>8325</v>
      </c>
    </row>
    <row r="2163" spans="1:20" x14ac:dyDescent="0.2">
      <c r="A2163">
        <v>2161</v>
      </c>
      <c r="B2163" t="s">
        <v>2162</v>
      </c>
      <c r="C216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v>42270.852534722217</v>
      </c>
      <c r="K2163">
        <v>1440448059</v>
      </c>
      <c r="L2163" s="10">
        <v>42240.852534722217</v>
      </c>
      <c r="M2163" t="b">
        <v>0</v>
      </c>
      <c r="N2163">
        <v>13</v>
      </c>
      <c r="O2163" t="b">
        <v>1</v>
      </c>
      <c r="P2163" t="s">
        <v>8276</v>
      </c>
      <c r="Q2163">
        <v>1.1575</v>
      </c>
      <c r="R2163">
        <v>35.615384615384613</v>
      </c>
      <c r="S2163" t="s">
        <v>8315</v>
      </c>
      <c r="T2163" t="s">
        <v>8354</v>
      </c>
    </row>
    <row r="2164" spans="1:20" x14ac:dyDescent="0.2">
      <c r="A2164">
        <v>2162</v>
      </c>
      <c r="B2164" t="s">
        <v>2163</v>
      </c>
      <c r="C2164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v>41844.766099537039</v>
      </c>
      <c r="K2164">
        <v>1403547791</v>
      </c>
      <c r="L2164" s="10">
        <v>41813.766099537039</v>
      </c>
      <c r="M2164" t="b">
        <v>0</v>
      </c>
      <c r="N2164">
        <v>58</v>
      </c>
      <c r="O2164" t="b">
        <v>1</v>
      </c>
      <c r="P2164" t="s">
        <v>8276</v>
      </c>
      <c r="Q2164">
        <v>1.1226666666666667</v>
      </c>
      <c r="R2164">
        <v>87.103448275862064</v>
      </c>
      <c r="S2164" t="s">
        <v>8315</v>
      </c>
      <c r="T2164" t="s">
        <v>8354</v>
      </c>
    </row>
    <row r="2165" spans="1:20" x14ac:dyDescent="0.2">
      <c r="A2165">
        <v>2163</v>
      </c>
      <c r="B2165" t="s">
        <v>2164</v>
      </c>
      <c r="C2165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v>42163.159722222219</v>
      </c>
      <c r="K2165">
        <v>1429306520</v>
      </c>
      <c r="L2165" s="10">
        <v>42111.899537037039</v>
      </c>
      <c r="M2165" t="b">
        <v>0</v>
      </c>
      <c r="N2165">
        <v>44</v>
      </c>
      <c r="O2165" t="b">
        <v>1</v>
      </c>
      <c r="P2165" t="s">
        <v>8276</v>
      </c>
      <c r="Q2165">
        <v>1.3220000000000001</v>
      </c>
      <c r="R2165">
        <v>75.11363636363636</v>
      </c>
      <c r="S2165" t="s">
        <v>8315</v>
      </c>
      <c r="T2165" t="s">
        <v>8354</v>
      </c>
    </row>
    <row r="2166" spans="1:20" x14ac:dyDescent="0.2">
      <c r="A2166">
        <v>2164</v>
      </c>
      <c r="B2166" t="s">
        <v>2165</v>
      </c>
      <c r="C2166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v>42546.165972222225</v>
      </c>
      <c r="K2166">
        <v>1464196414</v>
      </c>
      <c r="L2166" s="10">
        <v>42515.71775462963</v>
      </c>
      <c r="M2166" t="b">
        <v>0</v>
      </c>
      <c r="N2166">
        <v>83</v>
      </c>
      <c r="O2166" t="b">
        <v>1</v>
      </c>
      <c r="P2166" t="s">
        <v>8276</v>
      </c>
      <c r="Q2166">
        <v>1.0263636363636364</v>
      </c>
      <c r="R2166">
        <v>68.01204819277109</v>
      </c>
      <c r="S2166" t="s">
        <v>8315</v>
      </c>
      <c r="T2166" t="s">
        <v>8354</v>
      </c>
    </row>
    <row r="2167" spans="1:20" x14ac:dyDescent="0.2">
      <c r="A2167">
        <v>2165</v>
      </c>
      <c r="B2167" t="s">
        <v>2166</v>
      </c>
      <c r="C2167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v>42468.625405092593</v>
      </c>
      <c r="K2167">
        <v>1457539235</v>
      </c>
      <c r="L2167" s="10"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>
        <v>1.3864000000000001</v>
      </c>
      <c r="R2167">
        <v>29.623931623931625</v>
      </c>
      <c r="S2167" t="s">
        <v>8315</v>
      </c>
      <c r="T2167" t="s">
        <v>8354</v>
      </c>
    </row>
    <row r="2168" spans="1:20" x14ac:dyDescent="0.2">
      <c r="A2168">
        <v>2166</v>
      </c>
      <c r="B2168" t="s">
        <v>2167</v>
      </c>
      <c r="C2168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v>41978.879837962959</v>
      </c>
      <c r="K2168">
        <v>1413922018</v>
      </c>
      <c r="L2168" s="10">
        <v>41933.838171296295</v>
      </c>
      <c r="M2168" t="b">
        <v>0</v>
      </c>
      <c r="N2168">
        <v>32</v>
      </c>
      <c r="O2168" t="b">
        <v>1</v>
      </c>
      <c r="P2168" t="s">
        <v>8276</v>
      </c>
      <c r="Q2168">
        <v>1.466</v>
      </c>
      <c r="R2168">
        <v>91.625</v>
      </c>
      <c r="S2168" t="s">
        <v>8315</v>
      </c>
      <c r="T2168" t="s">
        <v>8354</v>
      </c>
    </row>
    <row r="2169" spans="1:20" x14ac:dyDescent="0.2">
      <c r="A2169">
        <v>2167</v>
      </c>
      <c r="B2169" t="s">
        <v>2168</v>
      </c>
      <c r="C2169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v>41167.066400462965</v>
      </c>
      <c r="K2169">
        <v>1346463337</v>
      </c>
      <c r="L2169" s="10">
        <v>41153.066400462965</v>
      </c>
      <c r="M2169" t="b">
        <v>0</v>
      </c>
      <c r="N2169">
        <v>8</v>
      </c>
      <c r="O2169" t="b">
        <v>1</v>
      </c>
      <c r="P2169" t="s">
        <v>8276</v>
      </c>
      <c r="Q2169">
        <v>1.2</v>
      </c>
      <c r="R2169">
        <v>22.5</v>
      </c>
      <c r="S2169" t="s">
        <v>8315</v>
      </c>
      <c r="T2169" t="s">
        <v>8354</v>
      </c>
    </row>
    <row r="2170" spans="1:20" x14ac:dyDescent="0.2">
      <c r="A2170">
        <v>2168</v>
      </c>
      <c r="B2170" t="s">
        <v>2169</v>
      </c>
      <c r="C2170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v>42776.208333333328</v>
      </c>
      <c r="K2170">
        <v>1484058261</v>
      </c>
      <c r="L2170" s="10"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>
        <v>1.215816111111111</v>
      </c>
      <c r="R2170">
        <v>64.366735294117646</v>
      </c>
      <c r="S2170" t="s">
        <v>8315</v>
      </c>
      <c r="T2170" t="s">
        <v>8354</v>
      </c>
    </row>
    <row r="2171" spans="1:20" x14ac:dyDescent="0.2">
      <c r="A2171">
        <v>2169</v>
      </c>
      <c r="B2171" t="s">
        <v>2170</v>
      </c>
      <c r="C217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v>42796.700821759259</v>
      </c>
      <c r="K2171">
        <v>1488214151</v>
      </c>
      <c r="L2171" s="10">
        <v>42793.700821759259</v>
      </c>
      <c r="M2171" t="b">
        <v>0</v>
      </c>
      <c r="N2171">
        <v>7</v>
      </c>
      <c r="O2171" t="b">
        <v>1</v>
      </c>
      <c r="P2171" t="s">
        <v>8276</v>
      </c>
      <c r="Q2171">
        <v>1</v>
      </c>
      <c r="R2171">
        <v>21.857142857142858</v>
      </c>
      <c r="S2171" t="s">
        <v>8315</v>
      </c>
      <c r="T2171" t="s">
        <v>8354</v>
      </c>
    </row>
    <row r="2172" spans="1:20" x14ac:dyDescent="0.2">
      <c r="A2172">
        <v>2170</v>
      </c>
      <c r="B2172" t="s">
        <v>2171</v>
      </c>
      <c r="C217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v>42238.750254629631</v>
      </c>
      <c r="K2172">
        <v>1436810422</v>
      </c>
      <c r="L2172" s="10">
        <v>42198.750254629631</v>
      </c>
      <c r="M2172" t="b">
        <v>0</v>
      </c>
      <c r="N2172">
        <v>19</v>
      </c>
      <c r="O2172" t="b">
        <v>1</v>
      </c>
      <c r="P2172" t="s">
        <v>8276</v>
      </c>
      <c r="Q2172">
        <v>1.8085714285714285</v>
      </c>
      <c r="R2172">
        <v>33.315789473684212</v>
      </c>
      <c r="S2172" t="s">
        <v>8315</v>
      </c>
      <c r="T2172" t="s">
        <v>8354</v>
      </c>
    </row>
    <row r="2173" spans="1:20" x14ac:dyDescent="0.2">
      <c r="A2173">
        <v>2171</v>
      </c>
      <c r="B2173" t="s">
        <v>2172</v>
      </c>
      <c r="C217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v>42177.208333333328</v>
      </c>
      <c r="K2173">
        <v>1431903495</v>
      </c>
      <c r="L2173" s="10">
        <v>42141.95711805555</v>
      </c>
      <c r="M2173" t="b">
        <v>0</v>
      </c>
      <c r="N2173">
        <v>47</v>
      </c>
      <c r="O2173" t="b">
        <v>1</v>
      </c>
      <c r="P2173" t="s">
        <v>8276</v>
      </c>
      <c r="Q2173">
        <v>1.0607500000000001</v>
      </c>
      <c r="R2173">
        <v>90.276595744680847</v>
      </c>
      <c r="S2173" t="s">
        <v>8315</v>
      </c>
      <c r="T2173" t="s">
        <v>8354</v>
      </c>
    </row>
    <row r="2174" spans="1:20" x14ac:dyDescent="0.2">
      <c r="A2174">
        <v>2172</v>
      </c>
      <c r="B2174" t="s">
        <v>2173</v>
      </c>
      <c r="C2174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v>42112.580092592587</v>
      </c>
      <c r="K2174">
        <v>1426773320</v>
      </c>
      <c r="L2174" s="10">
        <v>42082.580092592587</v>
      </c>
      <c r="M2174" t="b">
        <v>0</v>
      </c>
      <c r="N2174">
        <v>13</v>
      </c>
      <c r="O2174" t="b">
        <v>1</v>
      </c>
      <c r="P2174" t="s">
        <v>8276</v>
      </c>
      <c r="Q2174">
        <v>1</v>
      </c>
      <c r="R2174">
        <v>76.92307692307692</v>
      </c>
      <c r="S2174" t="s">
        <v>8315</v>
      </c>
      <c r="T2174" t="s">
        <v>8354</v>
      </c>
    </row>
    <row r="2175" spans="1:20" x14ac:dyDescent="0.2">
      <c r="A2175">
        <v>2173</v>
      </c>
      <c r="B2175" t="s">
        <v>2174</v>
      </c>
      <c r="C2175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v>41527.165972222225</v>
      </c>
      <c r="K2175">
        <v>1376066243</v>
      </c>
      <c r="L2175" s="10">
        <v>41495.692627314813</v>
      </c>
      <c r="M2175" t="b">
        <v>0</v>
      </c>
      <c r="N2175">
        <v>90</v>
      </c>
      <c r="O2175" t="b">
        <v>1</v>
      </c>
      <c r="P2175" t="s">
        <v>8276</v>
      </c>
      <c r="Q2175">
        <v>1.2692857142857144</v>
      </c>
      <c r="R2175">
        <v>59.233333333333334</v>
      </c>
      <c r="S2175" t="s">
        <v>8315</v>
      </c>
      <c r="T2175" t="s">
        <v>8354</v>
      </c>
    </row>
    <row r="2176" spans="1:20" x14ac:dyDescent="0.2">
      <c r="A2176">
        <v>2174</v>
      </c>
      <c r="B2176" t="s">
        <v>2175</v>
      </c>
      <c r="C2176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v>42495.542905092589</v>
      </c>
      <c r="K2176">
        <v>1459861307</v>
      </c>
      <c r="L2176" s="10">
        <v>42465.542905092589</v>
      </c>
      <c r="M2176" t="b">
        <v>0</v>
      </c>
      <c r="N2176">
        <v>63</v>
      </c>
      <c r="O2176" t="b">
        <v>1</v>
      </c>
      <c r="P2176" t="s">
        <v>8276</v>
      </c>
      <c r="Q2176">
        <v>1.0297499999999999</v>
      </c>
      <c r="R2176">
        <v>65.38095238095238</v>
      </c>
      <c r="S2176" t="s">
        <v>8315</v>
      </c>
      <c r="T2176" t="s">
        <v>8354</v>
      </c>
    </row>
    <row r="2177" spans="1:20" x14ac:dyDescent="0.2">
      <c r="A2177">
        <v>2175</v>
      </c>
      <c r="B2177" t="s">
        <v>2176</v>
      </c>
      <c r="C2177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v>42572.009097222224</v>
      </c>
      <c r="K2177">
        <v>1468455186</v>
      </c>
      <c r="L2177" s="10">
        <v>42565.009097222224</v>
      </c>
      <c r="M2177" t="b">
        <v>0</v>
      </c>
      <c r="N2177">
        <v>26</v>
      </c>
      <c r="O2177" t="b">
        <v>1</v>
      </c>
      <c r="P2177" t="s">
        <v>8276</v>
      </c>
      <c r="Q2177">
        <v>2.5</v>
      </c>
      <c r="R2177">
        <v>67.307692307692307</v>
      </c>
      <c r="S2177" t="s">
        <v>8315</v>
      </c>
      <c r="T2177" t="s">
        <v>8354</v>
      </c>
    </row>
    <row r="2178" spans="1:20" x14ac:dyDescent="0.2">
      <c r="A2178">
        <v>2176</v>
      </c>
      <c r="B2178" t="s">
        <v>2177</v>
      </c>
      <c r="C2178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v>42126.633206018523</v>
      </c>
      <c r="K2178">
        <v>1427987509</v>
      </c>
      <c r="L2178" s="10">
        <v>42096.633206018523</v>
      </c>
      <c r="M2178" t="b">
        <v>0</v>
      </c>
      <c r="N2178">
        <v>71</v>
      </c>
      <c r="O2178" t="b">
        <v>1</v>
      </c>
      <c r="P2178" t="s">
        <v>8276</v>
      </c>
      <c r="Q2178">
        <v>1.2602</v>
      </c>
      <c r="R2178">
        <v>88.74647887323944</v>
      </c>
      <c r="S2178" t="s">
        <v>8315</v>
      </c>
      <c r="T2178" t="s">
        <v>8354</v>
      </c>
    </row>
    <row r="2179" spans="1:20" x14ac:dyDescent="0.2">
      <c r="A2179">
        <v>2177</v>
      </c>
      <c r="B2179" t="s">
        <v>2178</v>
      </c>
      <c r="C2179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v>42527.250775462962</v>
      </c>
      <c r="K2179">
        <v>1463032867</v>
      </c>
      <c r="L2179" s="10">
        <v>42502.250775462962</v>
      </c>
      <c r="M2179" t="b">
        <v>0</v>
      </c>
      <c r="N2179">
        <v>38</v>
      </c>
      <c r="O2179" t="b">
        <v>1</v>
      </c>
      <c r="P2179" t="s">
        <v>8276</v>
      </c>
      <c r="Q2179">
        <v>1.0012000000000001</v>
      </c>
      <c r="R2179">
        <v>65.868421052631575</v>
      </c>
      <c r="S2179" t="s">
        <v>8315</v>
      </c>
      <c r="T2179" t="s">
        <v>8354</v>
      </c>
    </row>
    <row r="2180" spans="1:20" x14ac:dyDescent="0.2">
      <c r="A2180">
        <v>2178</v>
      </c>
      <c r="B2180" t="s">
        <v>2179</v>
      </c>
      <c r="C2180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v>42753.63653935185</v>
      </c>
      <c r="K2180">
        <v>1482160597</v>
      </c>
      <c r="L2180" s="10">
        <v>42723.63653935185</v>
      </c>
      <c r="M2180" t="b">
        <v>0</v>
      </c>
      <c r="N2180">
        <v>859</v>
      </c>
      <c r="O2180" t="b">
        <v>1</v>
      </c>
      <c r="P2180" t="s">
        <v>8276</v>
      </c>
      <c r="Q2180">
        <v>1.3864000000000001</v>
      </c>
      <c r="R2180">
        <v>40.349243306169967</v>
      </c>
      <c r="S2180" t="s">
        <v>8315</v>
      </c>
      <c r="T2180" t="s">
        <v>8354</v>
      </c>
    </row>
    <row r="2181" spans="1:20" x14ac:dyDescent="0.2">
      <c r="A2181">
        <v>2179</v>
      </c>
      <c r="B2181" t="s">
        <v>2180</v>
      </c>
      <c r="C218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v>42105.171203703707</v>
      </c>
      <c r="K2181">
        <v>1426133192</v>
      </c>
      <c r="L2181" s="10">
        <v>42075.171203703707</v>
      </c>
      <c r="M2181" t="b">
        <v>0</v>
      </c>
      <c r="N2181">
        <v>21</v>
      </c>
      <c r="O2181" t="b">
        <v>1</v>
      </c>
      <c r="P2181" t="s">
        <v>8276</v>
      </c>
      <c r="Q2181">
        <v>1.6140000000000001</v>
      </c>
      <c r="R2181">
        <v>76.857142857142861</v>
      </c>
      <c r="S2181" t="s">
        <v>8315</v>
      </c>
      <c r="T2181" t="s">
        <v>8354</v>
      </c>
    </row>
    <row r="2182" spans="1:20" x14ac:dyDescent="0.2">
      <c r="A2182">
        <v>2180</v>
      </c>
      <c r="B2182" t="s">
        <v>2181</v>
      </c>
      <c r="C218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v>42321.711435185185</v>
      </c>
      <c r="K2182">
        <v>1443801868</v>
      </c>
      <c r="L2182" s="10">
        <v>42279.669768518521</v>
      </c>
      <c r="M2182" t="b">
        <v>0</v>
      </c>
      <c r="N2182">
        <v>78</v>
      </c>
      <c r="O2182" t="b">
        <v>1</v>
      </c>
      <c r="P2182" t="s">
        <v>8276</v>
      </c>
      <c r="Q2182">
        <v>1.071842</v>
      </c>
      <c r="R2182">
        <v>68.707820512820518</v>
      </c>
      <c r="S2182" t="s">
        <v>8315</v>
      </c>
      <c r="T2182" t="s">
        <v>8354</v>
      </c>
    </row>
    <row r="2183" spans="1:20" x14ac:dyDescent="0.2">
      <c r="A2183">
        <v>2181</v>
      </c>
      <c r="B2183" t="s">
        <v>2182</v>
      </c>
      <c r="C218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v>42787.005243055552</v>
      </c>
      <c r="K2183">
        <v>1486426053</v>
      </c>
      <c r="L2183" s="10">
        <v>42773.005243055552</v>
      </c>
      <c r="M2183" t="b">
        <v>0</v>
      </c>
      <c r="N2183">
        <v>53</v>
      </c>
      <c r="O2183" t="b">
        <v>1</v>
      </c>
      <c r="P2183" t="s">
        <v>8297</v>
      </c>
      <c r="Q2183">
        <v>1.5309999999999999</v>
      </c>
      <c r="R2183">
        <v>57.773584905660378</v>
      </c>
      <c r="S2183" t="s">
        <v>8313</v>
      </c>
      <c r="T2183" t="s">
        <v>8324</v>
      </c>
    </row>
    <row r="2184" spans="1:20" x14ac:dyDescent="0.2">
      <c r="A2184">
        <v>2182</v>
      </c>
      <c r="B2184" t="s">
        <v>2183</v>
      </c>
      <c r="C2184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v>41914.900752314818</v>
      </c>
      <c r="K2184">
        <v>1409261825</v>
      </c>
      <c r="L2184" s="10"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>
        <v>5.2416666666666663</v>
      </c>
      <c r="R2184">
        <v>44.171348314606739</v>
      </c>
      <c r="S2184" t="s">
        <v>8313</v>
      </c>
      <c r="T2184" t="s">
        <v>8324</v>
      </c>
    </row>
    <row r="2185" spans="1:20" x14ac:dyDescent="0.2">
      <c r="A2185">
        <v>2183</v>
      </c>
      <c r="B2185" t="s">
        <v>2184</v>
      </c>
      <c r="C2185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v>42775.208333333328</v>
      </c>
      <c r="K2185">
        <v>1484037977</v>
      </c>
      <c r="L2185" s="10"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>
        <v>4.8927777777777779</v>
      </c>
      <c r="R2185">
        <v>31.566308243727597</v>
      </c>
      <c r="S2185" t="s">
        <v>8313</v>
      </c>
      <c r="T2185" t="s">
        <v>8324</v>
      </c>
    </row>
    <row r="2186" spans="1:20" x14ac:dyDescent="0.2">
      <c r="A2186">
        <v>2184</v>
      </c>
      <c r="B2186" t="s">
        <v>2185</v>
      </c>
      <c r="C2186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v>42394.666666666672</v>
      </c>
      <c r="K2186">
        <v>1452530041</v>
      </c>
      <c r="L2186" s="10"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>
        <v>2.8473999999999999</v>
      </c>
      <c r="R2186">
        <v>107.04511278195488</v>
      </c>
      <c r="S2186" t="s">
        <v>8313</v>
      </c>
      <c r="T2186" t="s">
        <v>8324</v>
      </c>
    </row>
    <row r="2187" spans="1:20" x14ac:dyDescent="0.2">
      <c r="A2187">
        <v>2185</v>
      </c>
      <c r="B2187" t="s">
        <v>2186</v>
      </c>
      <c r="C2187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v>41359.349988425929</v>
      </c>
      <c r="K2187">
        <v>1360830239</v>
      </c>
      <c r="L2187" s="10"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>
        <v>18.569700000000001</v>
      </c>
      <c r="R2187">
        <v>149.03451043338683</v>
      </c>
      <c r="S2187" t="s">
        <v>8313</v>
      </c>
      <c r="T2187" t="s">
        <v>8324</v>
      </c>
    </row>
    <row r="2188" spans="1:20" x14ac:dyDescent="0.2">
      <c r="A2188">
        <v>2186</v>
      </c>
      <c r="B2188" t="s">
        <v>2187</v>
      </c>
      <c r="C2188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v>42620.083333333328</v>
      </c>
      <c r="K2188">
        <v>1470062743</v>
      </c>
      <c r="L2188" s="10"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>
        <v>1.0967499999999999</v>
      </c>
      <c r="R2188">
        <v>55.956632653061227</v>
      </c>
      <c r="S2188" t="s">
        <v>8313</v>
      </c>
      <c r="T2188" t="s">
        <v>8324</v>
      </c>
    </row>
    <row r="2189" spans="1:20" x14ac:dyDescent="0.2">
      <c r="A2189">
        <v>2187</v>
      </c>
      <c r="B2189" t="s">
        <v>2188</v>
      </c>
      <c r="C2189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v>42097.165972222225</v>
      </c>
      <c r="K2189">
        <v>1425531666</v>
      </c>
      <c r="L2189" s="10"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>
        <v>10.146425000000001</v>
      </c>
      <c r="R2189">
        <v>56.970381807973048</v>
      </c>
      <c r="S2189" t="s">
        <v>8313</v>
      </c>
      <c r="T2189" t="s">
        <v>8324</v>
      </c>
    </row>
    <row r="2190" spans="1:20" x14ac:dyDescent="0.2">
      <c r="A2190">
        <v>2188</v>
      </c>
      <c r="B2190" t="s">
        <v>2189</v>
      </c>
      <c r="C2190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v>42668.708333333328</v>
      </c>
      <c r="K2190">
        <v>1474380241</v>
      </c>
      <c r="L2190" s="10"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>
        <v>4.1217692027666546</v>
      </c>
      <c r="R2190">
        <v>44.056420233463037</v>
      </c>
      <c r="S2190" t="s">
        <v>8313</v>
      </c>
      <c r="T2190" t="s">
        <v>8324</v>
      </c>
    </row>
    <row r="2191" spans="1:20" x14ac:dyDescent="0.2">
      <c r="A2191">
        <v>2189</v>
      </c>
      <c r="B2191" t="s">
        <v>2190</v>
      </c>
      <c r="C219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v>42481.916666666672</v>
      </c>
      <c r="K2191">
        <v>1460055300</v>
      </c>
      <c r="L2191" s="10">
        <v>42467.788194444445</v>
      </c>
      <c r="M2191" t="b">
        <v>0</v>
      </c>
      <c r="N2191">
        <v>88</v>
      </c>
      <c r="O2191" t="b">
        <v>1</v>
      </c>
      <c r="P2191" t="s">
        <v>8297</v>
      </c>
      <c r="Q2191">
        <v>5.0324999999999998</v>
      </c>
      <c r="R2191">
        <v>68.625</v>
      </c>
      <c r="S2191" t="s">
        <v>8313</v>
      </c>
      <c r="T2191" t="s">
        <v>8324</v>
      </c>
    </row>
    <row r="2192" spans="1:20" x14ac:dyDescent="0.2">
      <c r="A2192">
        <v>2190</v>
      </c>
      <c r="B2192" t="s">
        <v>2191</v>
      </c>
      <c r="C219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v>42452.290972222225</v>
      </c>
      <c r="K2192">
        <v>1455721204</v>
      </c>
      <c r="L2192" s="10"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>
        <v>1.8461052631578947</v>
      </c>
      <c r="R2192">
        <v>65.318435754189949</v>
      </c>
      <c r="S2192" t="s">
        <v>8313</v>
      </c>
      <c r="T2192" t="s">
        <v>8324</v>
      </c>
    </row>
    <row r="2193" spans="1:20" x14ac:dyDescent="0.2">
      <c r="A2193">
        <v>2191</v>
      </c>
      <c r="B2193" t="s">
        <v>2192</v>
      </c>
      <c r="C219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v>42780.833645833336</v>
      </c>
      <c r="K2193">
        <v>1486065627</v>
      </c>
      <c r="L2193" s="10">
        <v>42768.833645833336</v>
      </c>
      <c r="M2193" t="b">
        <v>0</v>
      </c>
      <c r="N2193">
        <v>25</v>
      </c>
      <c r="O2193" t="b">
        <v>1</v>
      </c>
      <c r="P2193" t="s">
        <v>8297</v>
      </c>
      <c r="Q2193">
        <v>1.1973333333333334</v>
      </c>
      <c r="R2193">
        <v>35.92</v>
      </c>
      <c r="S2193" t="s">
        <v>8313</v>
      </c>
      <c r="T2193" t="s">
        <v>8324</v>
      </c>
    </row>
    <row r="2194" spans="1:20" x14ac:dyDescent="0.2">
      <c r="A2194">
        <v>2192</v>
      </c>
      <c r="B2194" t="s">
        <v>2193</v>
      </c>
      <c r="C2194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v>42719.958333333328</v>
      </c>
      <c r="K2194">
        <v>1479414344</v>
      </c>
      <c r="L2194" s="10">
        <v>42691.8512037037</v>
      </c>
      <c r="M2194" t="b">
        <v>0</v>
      </c>
      <c r="N2194">
        <v>3238</v>
      </c>
      <c r="O2194" t="b">
        <v>1</v>
      </c>
      <c r="P2194" t="s">
        <v>8297</v>
      </c>
      <c r="Q2194">
        <v>10.812401666666668</v>
      </c>
      <c r="R2194">
        <v>40.070667078443485</v>
      </c>
      <c r="S2194" t="s">
        <v>8313</v>
      </c>
      <c r="T2194" t="s">
        <v>8324</v>
      </c>
    </row>
    <row r="2195" spans="1:20" x14ac:dyDescent="0.2">
      <c r="A2195">
        <v>2193</v>
      </c>
      <c r="B2195" t="s">
        <v>2194</v>
      </c>
      <c r="C2195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v>42695.207638888889</v>
      </c>
      <c r="K2195">
        <v>1477043072</v>
      </c>
      <c r="L2195" s="10"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>
        <v>4.5237333333333334</v>
      </c>
      <c r="R2195">
        <v>75.647714604236342</v>
      </c>
      <c r="S2195" t="s">
        <v>8313</v>
      </c>
      <c r="T2195" t="s">
        <v>8324</v>
      </c>
    </row>
    <row r="2196" spans="1:20" x14ac:dyDescent="0.2">
      <c r="A2196">
        <v>2194</v>
      </c>
      <c r="B2196" t="s">
        <v>2195</v>
      </c>
      <c r="C2196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v>42455.716319444444</v>
      </c>
      <c r="K2196">
        <v>1456423890</v>
      </c>
      <c r="L2196" s="10"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>
        <v>5.3737000000000004</v>
      </c>
      <c r="R2196">
        <v>61.203872437357631</v>
      </c>
      <c r="S2196" t="s">
        <v>8313</v>
      </c>
      <c r="T2196" t="s">
        <v>8324</v>
      </c>
    </row>
    <row r="2197" spans="1:20" x14ac:dyDescent="0.2">
      <c r="A2197">
        <v>2195</v>
      </c>
      <c r="B2197" t="s">
        <v>2196</v>
      </c>
      <c r="C2197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v>42227.771990740745</v>
      </c>
      <c r="K2197">
        <v>1436725900</v>
      </c>
      <c r="L2197" s="10"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>
        <v>1.2032608695652174</v>
      </c>
      <c r="R2197">
        <v>48.130434782608695</v>
      </c>
      <c r="S2197" t="s">
        <v>8313</v>
      </c>
      <c r="T2197" t="s">
        <v>8324</v>
      </c>
    </row>
    <row r="2198" spans="1:20" x14ac:dyDescent="0.2">
      <c r="A2198">
        <v>2196</v>
      </c>
      <c r="B2198" t="s">
        <v>2197</v>
      </c>
      <c r="C2198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v>42706.291666666672</v>
      </c>
      <c r="K2198">
        <v>1478000502</v>
      </c>
      <c r="L2198" s="10"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>
        <v>1.1383571428571428</v>
      </c>
      <c r="R2198">
        <v>68.106837606837601</v>
      </c>
      <c r="S2198" t="s">
        <v>8313</v>
      </c>
      <c r="T2198" t="s">
        <v>8324</v>
      </c>
    </row>
    <row r="2199" spans="1:20" x14ac:dyDescent="0.2">
      <c r="A2199">
        <v>2197</v>
      </c>
      <c r="B2199" t="s">
        <v>2198</v>
      </c>
      <c r="C2199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v>42063.584016203706</v>
      </c>
      <c r="K2199">
        <v>1422540059</v>
      </c>
      <c r="L2199" s="10"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>
        <v>9.5103109999999997</v>
      </c>
      <c r="R2199">
        <v>65.891300230946882</v>
      </c>
      <c r="S2199" t="s">
        <v>8313</v>
      </c>
      <c r="T2199" t="s">
        <v>8324</v>
      </c>
    </row>
    <row r="2200" spans="1:20" x14ac:dyDescent="0.2">
      <c r="A2200">
        <v>2198</v>
      </c>
      <c r="B2200" t="s">
        <v>2199</v>
      </c>
      <c r="C2200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v>42322.555555555555</v>
      </c>
      <c r="K2200">
        <v>1444911600</v>
      </c>
      <c r="L2200" s="10"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>
        <v>1.3289249999999999</v>
      </c>
      <c r="R2200">
        <v>81.654377880184327</v>
      </c>
      <c r="S2200" t="s">
        <v>8313</v>
      </c>
      <c r="T2200" t="s">
        <v>8324</v>
      </c>
    </row>
    <row r="2201" spans="1:20" x14ac:dyDescent="0.2">
      <c r="A2201">
        <v>2199</v>
      </c>
      <c r="B2201" t="s">
        <v>2200</v>
      </c>
      <c r="C220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v>42292.416643518518</v>
      </c>
      <c r="K2201">
        <v>1442311198</v>
      </c>
      <c r="L2201" s="10"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>
        <v>1.4697777777777778</v>
      </c>
      <c r="R2201">
        <v>52.701195219123505</v>
      </c>
      <c r="S2201" t="s">
        <v>8313</v>
      </c>
      <c r="T2201" t="s">
        <v>8324</v>
      </c>
    </row>
    <row r="2202" spans="1:20" x14ac:dyDescent="0.2">
      <c r="A2202">
        <v>2200</v>
      </c>
      <c r="B2202" t="s">
        <v>2201</v>
      </c>
      <c r="C220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v>42191.125</v>
      </c>
      <c r="K2202">
        <v>1433775668</v>
      </c>
      <c r="L2202" s="10"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>
        <v>5.4215</v>
      </c>
      <c r="R2202">
        <v>41.228136882129277</v>
      </c>
      <c r="S2202" t="s">
        <v>8313</v>
      </c>
      <c r="T2202" t="s">
        <v>8324</v>
      </c>
    </row>
    <row r="2203" spans="1:20" x14ac:dyDescent="0.2">
      <c r="A2203">
        <v>2201</v>
      </c>
      <c r="B2203" t="s">
        <v>2202</v>
      </c>
      <c r="C220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v>41290.846817129634</v>
      </c>
      <c r="K2203">
        <v>1357157965</v>
      </c>
      <c r="L2203" s="10">
        <v>41276.846817129634</v>
      </c>
      <c r="M2203" t="b">
        <v>0</v>
      </c>
      <c r="N2203">
        <v>28</v>
      </c>
      <c r="O2203" t="b">
        <v>1</v>
      </c>
      <c r="P2203" t="s">
        <v>8280</v>
      </c>
      <c r="Q2203">
        <v>3.8271818181818182</v>
      </c>
      <c r="R2203">
        <v>15.035357142857142</v>
      </c>
      <c r="S2203" t="s">
        <v>8315</v>
      </c>
      <c r="T2203" t="s">
        <v>8334</v>
      </c>
    </row>
    <row r="2204" spans="1:20" x14ac:dyDescent="0.2">
      <c r="A2204">
        <v>2202</v>
      </c>
      <c r="B2204" t="s">
        <v>2203</v>
      </c>
      <c r="C2204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v>41214.849166666667</v>
      </c>
      <c r="K2204">
        <v>1349209368</v>
      </c>
      <c r="L2204" s="10"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>
        <v>7.0418124999999998</v>
      </c>
      <c r="R2204">
        <v>39.066920943134534</v>
      </c>
      <c r="S2204" t="s">
        <v>8315</v>
      </c>
      <c r="T2204" t="s">
        <v>8334</v>
      </c>
    </row>
    <row r="2205" spans="1:20" x14ac:dyDescent="0.2">
      <c r="A2205">
        <v>2203</v>
      </c>
      <c r="B2205" t="s">
        <v>2204</v>
      </c>
      <c r="C2205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v>42271.85974537037</v>
      </c>
      <c r="K2205">
        <v>1440535082</v>
      </c>
      <c r="L2205" s="10">
        <v>42241.85974537037</v>
      </c>
      <c r="M2205" t="b">
        <v>0</v>
      </c>
      <c r="N2205">
        <v>50</v>
      </c>
      <c r="O2205" t="b">
        <v>1</v>
      </c>
      <c r="P2205" t="s">
        <v>8280</v>
      </c>
      <c r="Q2205">
        <v>1.0954999999999999</v>
      </c>
      <c r="R2205">
        <v>43.82</v>
      </c>
      <c r="S2205" t="s">
        <v>8315</v>
      </c>
      <c r="T2205" t="s">
        <v>8334</v>
      </c>
    </row>
    <row r="2206" spans="1:20" x14ac:dyDescent="0.2">
      <c r="A2206">
        <v>2204</v>
      </c>
      <c r="B2206" t="s">
        <v>2205</v>
      </c>
      <c r="C2206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v>41342.311562499999</v>
      </c>
      <c r="K2206">
        <v>1360222119</v>
      </c>
      <c r="L2206" s="10">
        <v>41312.311562499999</v>
      </c>
      <c r="M2206" t="b">
        <v>0</v>
      </c>
      <c r="N2206">
        <v>73</v>
      </c>
      <c r="O2206" t="b">
        <v>1</v>
      </c>
      <c r="P2206" t="s">
        <v>8280</v>
      </c>
      <c r="Q2206">
        <v>1.3286666666666667</v>
      </c>
      <c r="R2206">
        <v>27.301369863013697</v>
      </c>
      <c r="S2206" t="s">
        <v>8315</v>
      </c>
      <c r="T2206" t="s">
        <v>8334</v>
      </c>
    </row>
    <row r="2207" spans="1:20" x14ac:dyDescent="0.2">
      <c r="A2207">
        <v>2205</v>
      </c>
      <c r="B2207" t="s">
        <v>2206</v>
      </c>
      <c r="C2207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v>41061.82163194444</v>
      </c>
      <c r="K2207">
        <v>1335987789</v>
      </c>
      <c r="L2207" s="10">
        <v>41031.82163194444</v>
      </c>
      <c r="M2207" t="b">
        <v>0</v>
      </c>
      <c r="N2207">
        <v>27</v>
      </c>
      <c r="O2207" t="b">
        <v>1</v>
      </c>
      <c r="P2207" t="s">
        <v>8280</v>
      </c>
      <c r="Q2207">
        <v>1.52</v>
      </c>
      <c r="R2207">
        <v>42.222222222222221</v>
      </c>
      <c r="S2207" t="s">
        <v>8315</v>
      </c>
      <c r="T2207" t="s">
        <v>8334</v>
      </c>
    </row>
    <row r="2208" spans="1:20" x14ac:dyDescent="0.2">
      <c r="A2208">
        <v>2206</v>
      </c>
      <c r="B2208" t="s">
        <v>2207</v>
      </c>
      <c r="C2208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v>41015.257222222222</v>
      </c>
      <c r="K2208">
        <v>1333001424</v>
      </c>
      <c r="L2208" s="10">
        <v>40997.257222222222</v>
      </c>
      <c r="M2208" t="b">
        <v>0</v>
      </c>
      <c r="N2208">
        <v>34</v>
      </c>
      <c r="O2208" t="b">
        <v>1</v>
      </c>
      <c r="P2208" t="s">
        <v>8280</v>
      </c>
      <c r="Q2208">
        <v>1.0272727272727273</v>
      </c>
      <c r="R2208">
        <v>33.235294117647058</v>
      </c>
      <c r="S2208" t="s">
        <v>8315</v>
      </c>
      <c r="T2208" t="s">
        <v>8334</v>
      </c>
    </row>
    <row r="2209" spans="1:20" x14ac:dyDescent="0.2">
      <c r="A2209">
        <v>2207</v>
      </c>
      <c r="B2209" t="s">
        <v>2208</v>
      </c>
      <c r="C2209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v>41594.235798611109</v>
      </c>
      <c r="K2209">
        <v>1381984773</v>
      </c>
      <c r="L2209" s="10">
        <v>41564.194131944445</v>
      </c>
      <c r="M2209" t="b">
        <v>0</v>
      </c>
      <c r="N2209">
        <v>7</v>
      </c>
      <c r="O2209" t="b">
        <v>1</v>
      </c>
      <c r="P2209" t="s">
        <v>8280</v>
      </c>
      <c r="Q2209">
        <v>1</v>
      </c>
      <c r="R2209">
        <v>285.71428571428572</v>
      </c>
      <c r="S2209" t="s">
        <v>8315</v>
      </c>
      <c r="T2209" t="s">
        <v>8334</v>
      </c>
    </row>
    <row r="2210" spans="1:20" x14ac:dyDescent="0.2">
      <c r="A2210">
        <v>2208</v>
      </c>
      <c r="B2210" t="s">
        <v>2209</v>
      </c>
      <c r="C2210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v>41006.166666666664</v>
      </c>
      <c r="K2210">
        <v>1328649026</v>
      </c>
      <c r="L2210" s="10">
        <v>40946.882245370369</v>
      </c>
      <c r="M2210" t="b">
        <v>0</v>
      </c>
      <c r="N2210">
        <v>24</v>
      </c>
      <c r="O2210" t="b">
        <v>1</v>
      </c>
      <c r="P2210" t="s">
        <v>8280</v>
      </c>
      <c r="Q2210">
        <v>1.016</v>
      </c>
      <c r="R2210">
        <v>42.333333333333336</v>
      </c>
      <c r="S2210" t="s">
        <v>8315</v>
      </c>
      <c r="T2210" t="s">
        <v>8334</v>
      </c>
    </row>
    <row r="2211" spans="1:20" x14ac:dyDescent="0.2">
      <c r="A2211">
        <v>2209</v>
      </c>
      <c r="B2211" t="s">
        <v>2210</v>
      </c>
      <c r="C221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v>41743.958333333336</v>
      </c>
      <c r="K2211">
        <v>1396524644</v>
      </c>
      <c r="L2211" s="10">
        <v>41732.479675925926</v>
      </c>
      <c r="M2211" t="b">
        <v>0</v>
      </c>
      <c r="N2211">
        <v>15</v>
      </c>
      <c r="O2211" t="b">
        <v>1</v>
      </c>
      <c r="P2211" t="s">
        <v>8280</v>
      </c>
      <c r="Q2211">
        <v>1.508</v>
      </c>
      <c r="R2211">
        <v>50.266666666666666</v>
      </c>
      <c r="S2211" t="s">
        <v>8315</v>
      </c>
      <c r="T2211" t="s">
        <v>8334</v>
      </c>
    </row>
    <row r="2212" spans="1:20" x14ac:dyDescent="0.2">
      <c r="A2212">
        <v>2210</v>
      </c>
      <c r="B2212" t="s">
        <v>2211</v>
      </c>
      <c r="C221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v>41013.73333333333</v>
      </c>
      <c r="K2212">
        <v>1329442510</v>
      </c>
      <c r="L2212" s="10">
        <v>40956.066087962965</v>
      </c>
      <c r="M2212" t="b">
        <v>0</v>
      </c>
      <c r="N2212">
        <v>72</v>
      </c>
      <c r="O2212" t="b">
        <v>1</v>
      </c>
      <c r="P2212" t="s">
        <v>8280</v>
      </c>
      <c r="Q2212">
        <v>1.11425</v>
      </c>
      <c r="R2212">
        <v>61.902777777777779</v>
      </c>
      <c r="S2212" t="s">
        <v>8315</v>
      </c>
      <c r="T2212" t="s">
        <v>8334</v>
      </c>
    </row>
    <row r="2213" spans="1:20" x14ac:dyDescent="0.2">
      <c r="A2213">
        <v>2211</v>
      </c>
      <c r="B2213" t="s">
        <v>2212</v>
      </c>
      <c r="C221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v>41739.290972222225</v>
      </c>
      <c r="K2213">
        <v>1395168625</v>
      </c>
      <c r="L2213" s="10"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>
        <v>1.956</v>
      </c>
      <c r="R2213">
        <v>40.75</v>
      </c>
      <c r="S2213" t="s">
        <v>8315</v>
      </c>
      <c r="T2213" t="s">
        <v>8334</v>
      </c>
    </row>
    <row r="2214" spans="1:20" x14ac:dyDescent="0.2">
      <c r="A2214">
        <v>2212</v>
      </c>
      <c r="B2214" t="s">
        <v>2213</v>
      </c>
      <c r="C2214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v>41582.041666666664</v>
      </c>
      <c r="K2214">
        <v>1380650177</v>
      </c>
      <c r="L2214" s="10"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>
        <v>1.1438333333333333</v>
      </c>
      <c r="R2214">
        <v>55.796747967479675</v>
      </c>
      <c r="S2214" t="s">
        <v>8315</v>
      </c>
      <c r="T2214" t="s">
        <v>8334</v>
      </c>
    </row>
    <row r="2215" spans="1:20" x14ac:dyDescent="0.2">
      <c r="A2215">
        <v>2213</v>
      </c>
      <c r="B2215" t="s">
        <v>2214</v>
      </c>
      <c r="C2215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v>42139.826145833329</v>
      </c>
      <c r="K2215">
        <v>1429127379</v>
      </c>
      <c r="L2215" s="10">
        <v>42109.826145833329</v>
      </c>
      <c r="M2215" t="b">
        <v>0</v>
      </c>
      <c r="N2215">
        <v>1</v>
      </c>
      <c r="O2215" t="b">
        <v>1</v>
      </c>
      <c r="P2215" t="s">
        <v>8280</v>
      </c>
      <c r="Q2215">
        <v>2</v>
      </c>
      <c r="R2215">
        <v>10</v>
      </c>
      <c r="S2215" t="s">
        <v>8315</v>
      </c>
      <c r="T2215" t="s">
        <v>8334</v>
      </c>
    </row>
    <row r="2216" spans="1:20" x14ac:dyDescent="0.2">
      <c r="A2216">
        <v>2214</v>
      </c>
      <c r="B2216" t="s">
        <v>2215</v>
      </c>
      <c r="C2216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v>41676.792222222226</v>
      </c>
      <c r="K2216">
        <v>1389121248</v>
      </c>
      <c r="L2216" s="10">
        <v>41646.792222222226</v>
      </c>
      <c r="M2216" t="b">
        <v>0</v>
      </c>
      <c r="N2216">
        <v>24</v>
      </c>
      <c r="O2216" t="b">
        <v>1</v>
      </c>
      <c r="P2216" t="s">
        <v>8280</v>
      </c>
      <c r="Q2216">
        <v>2.9250166666666666</v>
      </c>
      <c r="R2216">
        <v>73.125416666666666</v>
      </c>
      <c r="S2216" t="s">
        <v>8315</v>
      </c>
      <c r="T2216" t="s">
        <v>8334</v>
      </c>
    </row>
    <row r="2217" spans="1:20" x14ac:dyDescent="0.2">
      <c r="A2217">
        <v>2215</v>
      </c>
      <c r="B2217" t="s">
        <v>2216</v>
      </c>
      <c r="C2217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v>40981.290972222225</v>
      </c>
      <c r="K2217">
        <v>1329671572</v>
      </c>
      <c r="L2217" s="10">
        <v>40958.717268518521</v>
      </c>
      <c r="M2217" t="b">
        <v>0</v>
      </c>
      <c r="N2217">
        <v>33</v>
      </c>
      <c r="O2217" t="b">
        <v>1</v>
      </c>
      <c r="P2217" t="s">
        <v>8280</v>
      </c>
      <c r="Q2217">
        <v>1.5636363636363637</v>
      </c>
      <c r="R2217">
        <v>26.060606060606062</v>
      </c>
      <c r="S2217" t="s">
        <v>8315</v>
      </c>
      <c r="T2217" t="s">
        <v>8334</v>
      </c>
    </row>
    <row r="2218" spans="1:20" x14ac:dyDescent="0.2">
      <c r="A2218">
        <v>2216</v>
      </c>
      <c r="B2218" t="s">
        <v>2217</v>
      </c>
      <c r="C2218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v>42208.751678240747</v>
      </c>
      <c r="K2218">
        <v>1436464945</v>
      </c>
      <c r="L2218" s="10">
        <v>42194.751678240747</v>
      </c>
      <c r="M2218" t="b">
        <v>0</v>
      </c>
      <c r="N2218">
        <v>14</v>
      </c>
      <c r="O2218" t="b">
        <v>1</v>
      </c>
      <c r="P2218" t="s">
        <v>8280</v>
      </c>
      <c r="Q2218">
        <v>1.0566666666666666</v>
      </c>
      <c r="R2218">
        <v>22.642857142857142</v>
      </c>
      <c r="S2218" t="s">
        <v>8315</v>
      </c>
      <c r="T2218" t="s">
        <v>8334</v>
      </c>
    </row>
    <row r="2219" spans="1:20" x14ac:dyDescent="0.2">
      <c r="A2219">
        <v>2217</v>
      </c>
      <c r="B2219" t="s">
        <v>2218</v>
      </c>
      <c r="C2219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v>42310.333333333328</v>
      </c>
      <c r="K2219">
        <v>1445539113</v>
      </c>
      <c r="L2219" s="10">
        <v>42299.776770833334</v>
      </c>
      <c r="M2219" t="b">
        <v>0</v>
      </c>
      <c r="N2219">
        <v>9</v>
      </c>
      <c r="O2219" t="b">
        <v>1</v>
      </c>
      <c r="P2219" t="s">
        <v>8280</v>
      </c>
      <c r="Q2219">
        <v>1.0119047619047619</v>
      </c>
      <c r="R2219">
        <v>47.222222222222221</v>
      </c>
      <c r="S2219" t="s">
        <v>8315</v>
      </c>
      <c r="T2219" t="s">
        <v>8334</v>
      </c>
    </row>
    <row r="2220" spans="1:20" x14ac:dyDescent="0.2">
      <c r="A2220">
        <v>2218</v>
      </c>
      <c r="B2220" t="s">
        <v>2219</v>
      </c>
      <c r="C2220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v>41150</v>
      </c>
      <c r="K2220">
        <v>1344281383</v>
      </c>
      <c r="L2220" s="10">
        <v>41127.812303240738</v>
      </c>
      <c r="M2220" t="b">
        <v>0</v>
      </c>
      <c r="N2220">
        <v>76</v>
      </c>
      <c r="O2220" t="b">
        <v>1</v>
      </c>
      <c r="P2220" t="s">
        <v>8280</v>
      </c>
      <c r="Q2220">
        <v>1.2283299999999999</v>
      </c>
      <c r="R2220">
        <v>32.324473684210524</v>
      </c>
      <c r="S2220" t="s">
        <v>8315</v>
      </c>
      <c r="T2220" t="s">
        <v>8334</v>
      </c>
    </row>
    <row r="2221" spans="1:20" x14ac:dyDescent="0.2">
      <c r="A2221">
        <v>2219</v>
      </c>
      <c r="B2221" t="s">
        <v>2220</v>
      </c>
      <c r="C222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v>42235.718888888892</v>
      </c>
      <c r="K2221">
        <v>1437412512</v>
      </c>
      <c r="L2221" s="10">
        <v>42205.718888888892</v>
      </c>
      <c r="M2221" t="b">
        <v>0</v>
      </c>
      <c r="N2221">
        <v>19</v>
      </c>
      <c r="O2221" t="b">
        <v>1</v>
      </c>
      <c r="P2221" t="s">
        <v>8280</v>
      </c>
      <c r="Q2221">
        <v>1.0149999999999999</v>
      </c>
      <c r="R2221">
        <v>53.421052631578945</v>
      </c>
      <c r="S2221" t="s">
        <v>8315</v>
      </c>
      <c r="T2221" t="s">
        <v>8334</v>
      </c>
    </row>
    <row r="2222" spans="1:20" x14ac:dyDescent="0.2">
      <c r="A2222">
        <v>2220</v>
      </c>
      <c r="B2222" t="s">
        <v>2221</v>
      </c>
      <c r="C222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v>41482.060601851852</v>
      </c>
      <c r="K2222">
        <v>1372296436</v>
      </c>
      <c r="L2222" s="10">
        <v>41452.060601851852</v>
      </c>
      <c r="M2222" t="b">
        <v>0</v>
      </c>
      <c r="N2222">
        <v>69</v>
      </c>
      <c r="O2222" t="b">
        <v>1</v>
      </c>
      <c r="P2222" t="s">
        <v>8280</v>
      </c>
      <c r="Q2222">
        <v>1.0114285714285713</v>
      </c>
      <c r="R2222">
        <v>51.304347826086953</v>
      </c>
      <c r="S2222" t="s">
        <v>8315</v>
      </c>
      <c r="T2222" t="s">
        <v>8334</v>
      </c>
    </row>
    <row r="2223" spans="1:20" x14ac:dyDescent="0.2">
      <c r="A2223">
        <v>2221</v>
      </c>
      <c r="B2223" t="s">
        <v>2222</v>
      </c>
      <c r="C222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v>42483</v>
      </c>
      <c r="K2223">
        <v>1458748809</v>
      </c>
      <c r="L2223" s="10"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>
        <v>1.0811999999999999</v>
      </c>
      <c r="R2223">
        <v>37.197247706422019</v>
      </c>
      <c r="S2223" t="s">
        <v>8313</v>
      </c>
      <c r="T2223" t="s">
        <v>8324</v>
      </c>
    </row>
    <row r="2224" spans="1:20" x14ac:dyDescent="0.2">
      <c r="A2224">
        <v>2222</v>
      </c>
      <c r="B2224" t="s">
        <v>2223</v>
      </c>
      <c r="C2224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v>40936.787581018521</v>
      </c>
      <c r="K2224">
        <v>1325184847</v>
      </c>
      <c r="L2224" s="10">
        <v>40906.787581018521</v>
      </c>
      <c r="M2224" t="b">
        <v>0</v>
      </c>
      <c r="N2224">
        <v>30</v>
      </c>
      <c r="O2224" t="b">
        <v>1</v>
      </c>
      <c r="P2224" t="s">
        <v>8297</v>
      </c>
      <c r="Q2224">
        <v>1.6259999999999999</v>
      </c>
      <c r="R2224">
        <v>27.1</v>
      </c>
      <c r="S2224" t="s">
        <v>8313</v>
      </c>
      <c r="T2224" t="s">
        <v>8324</v>
      </c>
    </row>
    <row r="2225" spans="1:20" x14ac:dyDescent="0.2">
      <c r="A2225">
        <v>2223</v>
      </c>
      <c r="B2225" t="s">
        <v>2224</v>
      </c>
      <c r="C2225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v>42182.640833333338</v>
      </c>
      <c r="K2225">
        <v>1432826568</v>
      </c>
      <c r="L2225" s="10"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>
        <v>1.0580000000000001</v>
      </c>
      <c r="R2225">
        <v>206.31</v>
      </c>
      <c r="S2225" t="s">
        <v>8313</v>
      </c>
      <c r="T2225" t="s">
        <v>8324</v>
      </c>
    </row>
    <row r="2226" spans="1:20" x14ac:dyDescent="0.2">
      <c r="A2226">
        <v>2224</v>
      </c>
      <c r="B2226" t="s">
        <v>2225</v>
      </c>
      <c r="C2226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v>42672.791666666672</v>
      </c>
      <c r="K2226">
        <v>1475337675</v>
      </c>
      <c r="L2226" s="10"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>
        <v>2.4315000000000002</v>
      </c>
      <c r="R2226">
        <v>82.145270270270274</v>
      </c>
      <c r="S2226" t="s">
        <v>8313</v>
      </c>
      <c r="T2226" t="s">
        <v>8324</v>
      </c>
    </row>
    <row r="2227" spans="1:20" x14ac:dyDescent="0.2">
      <c r="A2227">
        <v>2225</v>
      </c>
      <c r="B2227" t="s">
        <v>2226</v>
      </c>
      <c r="C2227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v>41903.79184027778</v>
      </c>
      <c r="K2227">
        <v>1408734015</v>
      </c>
      <c r="L2227" s="10"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>
        <v>9.4483338095238096</v>
      </c>
      <c r="R2227">
        <v>164.79651993355483</v>
      </c>
      <c r="S2227" t="s">
        <v>8313</v>
      </c>
      <c r="T2227" t="s">
        <v>8324</v>
      </c>
    </row>
    <row r="2228" spans="1:20" x14ac:dyDescent="0.2">
      <c r="A2228">
        <v>2226</v>
      </c>
      <c r="B2228" t="s">
        <v>2227</v>
      </c>
      <c r="C2228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v>42412.207638888889</v>
      </c>
      <c r="K2228">
        <v>1452625822</v>
      </c>
      <c r="L2228" s="10">
        <v>42381.79886574074</v>
      </c>
      <c r="M2228" t="b">
        <v>0</v>
      </c>
      <c r="N2228">
        <v>321</v>
      </c>
      <c r="O2228" t="b">
        <v>1</v>
      </c>
      <c r="P2228" t="s">
        <v>8297</v>
      </c>
      <c r="Q2228">
        <v>1.0846283333333333</v>
      </c>
      <c r="R2228">
        <v>60.820280373831778</v>
      </c>
      <c r="S2228" t="s">
        <v>8313</v>
      </c>
      <c r="T2228" t="s">
        <v>8324</v>
      </c>
    </row>
    <row r="2229" spans="1:20" x14ac:dyDescent="0.2">
      <c r="A2229">
        <v>2227</v>
      </c>
      <c r="B2229" t="s">
        <v>2228</v>
      </c>
      <c r="C2229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v>41591.849016203705</v>
      </c>
      <c r="K2229">
        <v>1381778555</v>
      </c>
      <c r="L2229" s="10"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>
        <v>1.5737692307692308</v>
      </c>
      <c r="R2229">
        <v>67.970099667774093</v>
      </c>
      <c r="S2229" t="s">
        <v>8313</v>
      </c>
      <c r="T2229" t="s">
        <v>8324</v>
      </c>
    </row>
    <row r="2230" spans="1:20" x14ac:dyDescent="0.2">
      <c r="A2230">
        <v>2228</v>
      </c>
      <c r="B2230" t="s">
        <v>2229</v>
      </c>
      <c r="C2230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v>42232.278194444443</v>
      </c>
      <c r="K2230">
        <v>1437115236</v>
      </c>
      <c r="L2230" s="10"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>
        <v>11.744899999999999</v>
      </c>
      <c r="R2230">
        <v>81.561805555555551</v>
      </c>
      <c r="S2230" t="s">
        <v>8313</v>
      </c>
      <c r="T2230" t="s">
        <v>8324</v>
      </c>
    </row>
    <row r="2231" spans="1:20" x14ac:dyDescent="0.2">
      <c r="A2231">
        <v>2229</v>
      </c>
      <c r="B2231" t="s">
        <v>2230</v>
      </c>
      <c r="C223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v>41520.166666666664</v>
      </c>
      <c r="K2231">
        <v>1375113391</v>
      </c>
      <c r="L2231" s="10"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>
        <v>1.7104755366949576</v>
      </c>
      <c r="R2231">
        <v>25.42547309833024</v>
      </c>
      <c r="S2231" t="s">
        <v>8313</v>
      </c>
      <c r="T2231" t="s">
        <v>8324</v>
      </c>
    </row>
    <row r="2232" spans="1:20" x14ac:dyDescent="0.2">
      <c r="A2232">
        <v>2230</v>
      </c>
      <c r="B2232" t="s">
        <v>2231</v>
      </c>
      <c r="C223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v>41754.881099537037</v>
      </c>
      <c r="K2232">
        <v>1395868127</v>
      </c>
      <c r="L2232" s="10"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>
        <v>1.2595294117647058</v>
      </c>
      <c r="R2232">
        <v>21.497991967871485</v>
      </c>
      <c r="S2232" t="s">
        <v>8313</v>
      </c>
      <c r="T2232" t="s">
        <v>8324</v>
      </c>
    </row>
    <row r="2233" spans="1:20" x14ac:dyDescent="0.2">
      <c r="A2233">
        <v>2231</v>
      </c>
      <c r="B2233" t="s">
        <v>2232</v>
      </c>
      <c r="C223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v>41450.208333333336</v>
      </c>
      <c r="K2233">
        <v>1369864301</v>
      </c>
      <c r="L2233" s="10"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>
        <v>12.121296000000001</v>
      </c>
      <c r="R2233">
        <v>27.226630727762803</v>
      </c>
      <c r="S2233" t="s">
        <v>8313</v>
      </c>
      <c r="T2233" t="s">
        <v>8324</v>
      </c>
    </row>
    <row r="2234" spans="1:20" x14ac:dyDescent="0.2">
      <c r="A2234">
        <v>2232</v>
      </c>
      <c r="B2234" t="s">
        <v>2233</v>
      </c>
      <c r="C2234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v>41839.125</v>
      </c>
      <c r="K2234">
        <v>1402945408</v>
      </c>
      <c r="L2234" s="10"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>
        <v>4.9580000000000002</v>
      </c>
      <c r="R2234">
        <v>25.091093117408906</v>
      </c>
      <c r="S2234" t="s">
        <v>8313</v>
      </c>
      <c r="T2234" t="s">
        <v>8324</v>
      </c>
    </row>
    <row r="2235" spans="1:20" x14ac:dyDescent="0.2">
      <c r="A2235">
        <v>2233</v>
      </c>
      <c r="B2235" t="s">
        <v>2234</v>
      </c>
      <c r="C2235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v>42352</v>
      </c>
      <c r="K2235">
        <v>1448269539</v>
      </c>
      <c r="L2235" s="10"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>
        <v>3.3203999999999998</v>
      </c>
      <c r="R2235">
        <v>21.230179028132991</v>
      </c>
      <c r="S2235" t="s">
        <v>8313</v>
      </c>
      <c r="T2235" t="s">
        <v>8324</v>
      </c>
    </row>
    <row r="2236" spans="1:20" x14ac:dyDescent="0.2">
      <c r="A2236">
        <v>2234</v>
      </c>
      <c r="B2236" t="s">
        <v>2235</v>
      </c>
      <c r="C2236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v>42740.824618055558</v>
      </c>
      <c r="K2236">
        <v>1481053647</v>
      </c>
      <c r="L2236" s="10">
        <v>42710.824618055558</v>
      </c>
      <c r="M2236" t="b">
        <v>0</v>
      </c>
      <c r="N2236">
        <v>28</v>
      </c>
      <c r="O2236" t="b">
        <v>1</v>
      </c>
      <c r="P2236" t="s">
        <v>8297</v>
      </c>
      <c r="Q2236">
        <v>11.65</v>
      </c>
      <c r="R2236">
        <v>41.607142857142854</v>
      </c>
      <c r="S2236" t="s">
        <v>8313</v>
      </c>
      <c r="T2236" t="s">
        <v>8324</v>
      </c>
    </row>
    <row r="2237" spans="1:20" x14ac:dyDescent="0.2">
      <c r="A2237">
        <v>2235</v>
      </c>
      <c r="B2237" t="s">
        <v>2236</v>
      </c>
      <c r="C2237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v>42091.980451388896</v>
      </c>
      <c r="K2237">
        <v>1424997111</v>
      </c>
      <c r="L2237" s="10"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>
        <v>1.5331538461538461</v>
      </c>
      <c r="R2237">
        <v>135.58503401360545</v>
      </c>
      <c r="S2237" t="s">
        <v>8313</v>
      </c>
      <c r="T2237" t="s">
        <v>8324</v>
      </c>
    </row>
    <row r="2238" spans="1:20" x14ac:dyDescent="0.2">
      <c r="A2238">
        <v>2236</v>
      </c>
      <c r="B2238" t="s">
        <v>2237</v>
      </c>
      <c r="C2238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v>42401.617164351846</v>
      </c>
      <c r="K2238">
        <v>1451746123</v>
      </c>
      <c r="L2238" s="10"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>
        <v>5.3710714285714287</v>
      </c>
      <c r="R2238">
        <v>22.116176470588236</v>
      </c>
      <c r="S2238" t="s">
        <v>8313</v>
      </c>
      <c r="T2238" t="s">
        <v>8324</v>
      </c>
    </row>
    <row r="2239" spans="1:20" x14ac:dyDescent="0.2">
      <c r="A2239">
        <v>2237</v>
      </c>
      <c r="B2239" t="s">
        <v>2238</v>
      </c>
      <c r="C2239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v>41955.332638888889</v>
      </c>
      <c r="K2239">
        <v>1412294683</v>
      </c>
      <c r="L2239" s="10"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>
        <v>3.5292777777777777</v>
      </c>
      <c r="R2239">
        <v>64.625635808748726</v>
      </c>
      <c r="S2239" t="s">
        <v>8313</v>
      </c>
      <c r="T2239" t="s">
        <v>8324</v>
      </c>
    </row>
    <row r="2240" spans="1:20" x14ac:dyDescent="0.2">
      <c r="A2240">
        <v>2238</v>
      </c>
      <c r="B2240" t="s">
        <v>2239</v>
      </c>
      <c r="C2240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v>42804.621712962966</v>
      </c>
      <c r="K2240">
        <v>1486565716</v>
      </c>
      <c r="L2240" s="10">
        <v>42774.621712962966</v>
      </c>
      <c r="M2240" t="b">
        <v>0</v>
      </c>
      <c r="N2240">
        <v>79</v>
      </c>
      <c r="O2240" t="b">
        <v>1</v>
      </c>
      <c r="P2240" t="s">
        <v>8297</v>
      </c>
      <c r="Q2240">
        <v>1.3740000000000001</v>
      </c>
      <c r="R2240">
        <v>69.569620253164558</v>
      </c>
      <c r="S2240" t="s">
        <v>8313</v>
      </c>
      <c r="T2240" t="s">
        <v>8324</v>
      </c>
    </row>
    <row r="2241" spans="1:20" x14ac:dyDescent="0.2">
      <c r="A2241">
        <v>2239</v>
      </c>
      <c r="B2241" t="s">
        <v>2240</v>
      </c>
      <c r="C224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v>41609.168055555558</v>
      </c>
      <c r="K2241">
        <v>1382742014</v>
      </c>
      <c r="L2241" s="10"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>
        <v>1.2802667999999999</v>
      </c>
      <c r="R2241">
        <v>75.133028169014082</v>
      </c>
      <c r="S2241" t="s">
        <v>8313</v>
      </c>
      <c r="T2241" t="s">
        <v>8324</v>
      </c>
    </row>
    <row r="2242" spans="1:20" x14ac:dyDescent="0.2">
      <c r="A2242">
        <v>2240</v>
      </c>
      <c r="B2242" t="s">
        <v>2241</v>
      </c>
      <c r="C224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v>42482.825740740736</v>
      </c>
      <c r="K2242">
        <v>1458762544</v>
      </c>
      <c r="L2242" s="10">
        <v>42452.825740740736</v>
      </c>
      <c r="M2242" t="b">
        <v>0</v>
      </c>
      <c r="N2242">
        <v>96</v>
      </c>
      <c r="O2242" t="b">
        <v>1</v>
      </c>
      <c r="P2242" t="s">
        <v>8297</v>
      </c>
      <c r="Q2242">
        <v>2.7067999999999999</v>
      </c>
      <c r="R2242">
        <v>140.97916666666666</v>
      </c>
      <c r="S2242" t="s">
        <v>8313</v>
      </c>
      <c r="T2242" t="s">
        <v>8324</v>
      </c>
    </row>
    <row r="2243" spans="1:20" x14ac:dyDescent="0.2">
      <c r="A2243">
        <v>2241</v>
      </c>
      <c r="B2243" t="s">
        <v>2242</v>
      </c>
      <c r="C224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v>42796.827546296292</v>
      </c>
      <c r="K2243">
        <v>1485892300</v>
      </c>
      <c r="L2243" s="10"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>
        <v>8.0640000000000001</v>
      </c>
      <c r="R2243">
        <v>49.472392638036808</v>
      </c>
      <c r="S2243" t="s">
        <v>8313</v>
      </c>
      <c r="T2243" t="s">
        <v>8324</v>
      </c>
    </row>
    <row r="2244" spans="1:20" x14ac:dyDescent="0.2">
      <c r="A2244">
        <v>2242</v>
      </c>
      <c r="B2244" t="s">
        <v>2243</v>
      </c>
      <c r="C2244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v>41605.126388888886</v>
      </c>
      <c r="K2244">
        <v>1382449733</v>
      </c>
      <c r="L2244" s="10"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>
        <v>13.600976000000001</v>
      </c>
      <c r="R2244">
        <v>53.865251485148519</v>
      </c>
      <c r="S2244" t="s">
        <v>8313</v>
      </c>
      <c r="T2244" t="s">
        <v>8324</v>
      </c>
    </row>
    <row r="2245" spans="1:20" x14ac:dyDescent="0.2">
      <c r="A2245">
        <v>2243</v>
      </c>
      <c r="B2245" t="s">
        <v>2244</v>
      </c>
      <c r="C2245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v>42807.125</v>
      </c>
      <c r="K2245">
        <v>1488823290</v>
      </c>
      <c r="L2245" s="10"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>
        <v>9302.5</v>
      </c>
      <c r="R2245">
        <v>4.5712530712530715</v>
      </c>
      <c r="S2245" t="s">
        <v>8313</v>
      </c>
      <c r="T2245" t="s">
        <v>8324</v>
      </c>
    </row>
    <row r="2246" spans="1:20" x14ac:dyDescent="0.2">
      <c r="A2246">
        <v>2244</v>
      </c>
      <c r="B2246" t="s">
        <v>2245</v>
      </c>
      <c r="C2246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v>42659.854166666672</v>
      </c>
      <c r="K2246">
        <v>1475609946</v>
      </c>
      <c r="L2246" s="10"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>
        <v>3.7702</v>
      </c>
      <c r="R2246">
        <v>65.00344827586207</v>
      </c>
      <c r="S2246" t="s">
        <v>8313</v>
      </c>
      <c r="T2246" t="s">
        <v>8324</v>
      </c>
    </row>
    <row r="2247" spans="1:20" x14ac:dyDescent="0.2">
      <c r="A2247">
        <v>2245</v>
      </c>
      <c r="B2247" t="s">
        <v>2246</v>
      </c>
      <c r="C2247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v>41691.75</v>
      </c>
      <c r="K2247">
        <v>1390323617</v>
      </c>
      <c r="L2247" s="10"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>
        <v>26.47025</v>
      </c>
      <c r="R2247">
        <v>53.475252525252522</v>
      </c>
      <c r="S2247" t="s">
        <v>8313</v>
      </c>
      <c r="T2247" t="s">
        <v>8324</v>
      </c>
    </row>
    <row r="2248" spans="1:20" x14ac:dyDescent="0.2">
      <c r="A2248">
        <v>2246</v>
      </c>
      <c r="B2248" t="s">
        <v>2247</v>
      </c>
      <c r="C2248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v>42251.79178240741</v>
      </c>
      <c r="K2248">
        <v>1438801210</v>
      </c>
      <c r="L2248" s="10">
        <v>42221.79178240741</v>
      </c>
      <c r="M2248" t="b">
        <v>0</v>
      </c>
      <c r="N2248">
        <v>57</v>
      </c>
      <c r="O2248" t="b">
        <v>1</v>
      </c>
      <c r="P2248" t="s">
        <v>8297</v>
      </c>
      <c r="Q2248">
        <v>1.0012000000000001</v>
      </c>
      <c r="R2248">
        <v>43.912280701754383</v>
      </c>
      <c r="S2248" t="s">
        <v>8313</v>
      </c>
      <c r="T2248" t="s">
        <v>8324</v>
      </c>
    </row>
    <row r="2249" spans="1:20" x14ac:dyDescent="0.2">
      <c r="A2249">
        <v>2247</v>
      </c>
      <c r="B2249" t="s">
        <v>2248</v>
      </c>
      <c r="C2249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v>42214.666261574079</v>
      </c>
      <c r="K2249">
        <v>1436975965</v>
      </c>
      <c r="L2249" s="10"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>
        <v>1.0445405405405406</v>
      </c>
      <c r="R2249">
        <v>50.852631578947367</v>
      </c>
      <c r="S2249" t="s">
        <v>8313</v>
      </c>
      <c r="T2249" t="s">
        <v>8324</v>
      </c>
    </row>
    <row r="2250" spans="1:20" x14ac:dyDescent="0.2">
      <c r="A2250">
        <v>2248</v>
      </c>
      <c r="B2250" t="s">
        <v>2249</v>
      </c>
      <c r="C2250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v>42718.875902777778</v>
      </c>
      <c r="K2250">
        <v>1479157278</v>
      </c>
      <c r="L2250" s="10"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>
        <v>1.0721428571428571</v>
      </c>
      <c r="R2250">
        <v>58.6328125</v>
      </c>
      <c r="S2250" t="s">
        <v>8313</v>
      </c>
      <c r="T2250" t="s">
        <v>8324</v>
      </c>
    </row>
    <row r="2251" spans="1:20" x14ac:dyDescent="0.2">
      <c r="A2251">
        <v>2249</v>
      </c>
      <c r="B2251" t="s">
        <v>2250</v>
      </c>
      <c r="C225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v>41366.661631944444</v>
      </c>
      <c r="K2251">
        <v>1362329565</v>
      </c>
      <c r="L2251" s="10"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>
        <v>1.6877142857142857</v>
      </c>
      <c r="R2251">
        <v>32.81666666666667</v>
      </c>
      <c r="S2251" t="s">
        <v>8313</v>
      </c>
      <c r="T2251" t="s">
        <v>8324</v>
      </c>
    </row>
    <row r="2252" spans="1:20" x14ac:dyDescent="0.2">
      <c r="A2252">
        <v>2250</v>
      </c>
      <c r="B2252" t="s">
        <v>2251</v>
      </c>
      <c r="C225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v>42707.0471412037</v>
      </c>
      <c r="K2252">
        <v>1478131673</v>
      </c>
      <c r="L2252" s="10"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>
        <v>9.7511200000000002</v>
      </c>
      <c r="R2252">
        <v>426.93169877408059</v>
      </c>
      <c r="S2252" t="s">
        <v>8313</v>
      </c>
      <c r="T2252" t="s">
        <v>8324</v>
      </c>
    </row>
    <row r="2253" spans="1:20" x14ac:dyDescent="0.2">
      <c r="A2253">
        <v>2251</v>
      </c>
      <c r="B2253" t="s">
        <v>2252</v>
      </c>
      <c r="C225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v>41867.34579861111</v>
      </c>
      <c r="K2253">
        <v>1406362677</v>
      </c>
      <c r="L2253" s="10">
        <v>41846.34579861111</v>
      </c>
      <c r="M2253" t="b">
        <v>0</v>
      </c>
      <c r="N2253">
        <v>480</v>
      </c>
      <c r="O2253" t="b">
        <v>1</v>
      </c>
      <c r="P2253" t="s">
        <v>8297</v>
      </c>
      <c r="Q2253">
        <v>1.3444929411764706</v>
      </c>
      <c r="R2253">
        <v>23.808729166666669</v>
      </c>
      <c r="S2253" t="s">
        <v>8313</v>
      </c>
      <c r="T2253" t="s">
        <v>8324</v>
      </c>
    </row>
    <row r="2254" spans="1:20" x14ac:dyDescent="0.2">
      <c r="A2254">
        <v>2252</v>
      </c>
      <c r="B2254" t="s">
        <v>2253</v>
      </c>
      <c r="C2254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v>42588.327986111108</v>
      </c>
      <c r="K2254">
        <v>1469173938</v>
      </c>
      <c r="L2254" s="10"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>
        <v>2.722777777777778</v>
      </c>
      <c r="R2254">
        <v>98.413654618473899</v>
      </c>
      <c r="S2254" t="s">
        <v>8313</v>
      </c>
      <c r="T2254" t="s">
        <v>8324</v>
      </c>
    </row>
    <row r="2255" spans="1:20" x14ac:dyDescent="0.2">
      <c r="A2255">
        <v>2253</v>
      </c>
      <c r="B2255" t="s">
        <v>2254</v>
      </c>
      <c r="C2255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v>42326.672997685186</v>
      </c>
      <c r="K2255">
        <v>1445267347</v>
      </c>
      <c r="L2255" s="10">
        <v>42296.631331018521</v>
      </c>
      <c r="M2255" t="b">
        <v>0</v>
      </c>
      <c r="N2255">
        <v>84</v>
      </c>
      <c r="O2255" t="b">
        <v>1</v>
      </c>
      <c r="P2255" t="s">
        <v>8297</v>
      </c>
      <c r="Q2255">
        <v>1.1268750000000001</v>
      </c>
      <c r="R2255">
        <v>107.32142857142857</v>
      </c>
      <c r="S2255" t="s">
        <v>8313</v>
      </c>
      <c r="T2255" t="s">
        <v>8324</v>
      </c>
    </row>
    <row r="2256" spans="1:20" x14ac:dyDescent="0.2">
      <c r="A2256">
        <v>2254</v>
      </c>
      <c r="B2256" t="s">
        <v>2255</v>
      </c>
      <c r="C2256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v>42759.647777777776</v>
      </c>
      <c r="K2256">
        <v>1484667168</v>
      </c>
      <c r="L2256" s="10"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>
        <v>4.5979999999999999</v>
      </c>
      <c r="R2256">
        <v>11.67005076142132</v>
      </c>
      <c r="S2256" t="s">
        <v>8313</v>
      </c>
      <c r="T2256" t="s">
        <v>8324</v>
      </c>
    </row>
    <row r="2257" spans="1:20" x14ac:dyDescent="0.2">
      <c r="A2257">
        <v>2255</v>
      </c>
      <c r="B2257" t="s">
        <v>2256</v>
      </c>
      <c r="C2257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v>42497.951979166668</v>
      </c>
      <c r="K2257">
        <v>1460069451</v>
      </c>
      <c r="L2257" s="10"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>
        <v>2.8665822784810127</v>
      </c>
      <c r="R2257">
        <v>41.782287822878232</v>
      </c>
      <c r="S2257" t="s">
        <v>8313</v>
      </c>
      <c r="T2257" t="s">
        <v>8324</v>
      </c>
    </row>
    <row r="2258" spans="1:20" x14ac:dyDescent="0.2">
      <c r="A2258">
        <v>2256</v>
      </c>
      <c r="B2258" t="s">
        <v>2257</v>
      </c>
      <c r="C2258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v>42696.451921296291</v>
      </c>
      <c r="K2258">
        <v>1478602246</v>
      </c>
      <c r="L2258" s="10">
        <v>42682.451921296291</v>
      </c>
      <c r="M2258" t="b">
        <v>0</v>
      </c>
      <c r="N2258">
        <v>50</v>
      </c>
      <c r="O2258" t="b">
        <v>1</v>
      </c>
      <c r="P2258" t="s">
        <v>8297</v>
      </c>
      <c r="Q2258">
        <v>2.2270833333333333</v>
      </c>
      <c r="R2258">
        <v>21.38</v>
      </c>
      <c r="S2258" t="s">
        <v>8313</v>
      </c>
      <c r="T2258" t="s">
        <v>8324</v>
      </c>
    </row>
    <row r="2259" spans="1:20" x14ac:dyDescent="0.2">
      <c r="A2259">
        <v>2257</v>
      </c>
      <c r="B2259" t="s">
        <v>2258</v>
      </c>
      <c r="C2259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v>42540.958333333328</v>
      </c>
      <c r="K2259">
        <v>1463351329</v>
      </c>
      <c r="L2259" s="10"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>
        <v>6.3613999999999997</v>
      </c>
      <c r="R2259">
        <v>94.103550295857985</v>
      </c>
      <c r="S2259" t="s">
        <v>8313</v>
      </c>
      <c r="T2259" t="s">
        <v>8324</v>
      </c>
    </row>
    <row r="2260" spans="1:20" x14ac:dyDescent="0.2">
      <c r="A2260">
        <v>2258</v>
      </c>
      <c r="B2260" t="s">
        <v>2259</v>
      </c>
      <c r="C2260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v>42166.75100694444</v>
      </c>
      <c r="K2260">
        <v>1431453687</v>
      </c>
      <c r="L2260" s="10">
        <v>42136.75100694444</v>
      </c>
      <c r="M2260" t="b">
        <v>0</v>
      </c>
      <c r="N2260">
        <v>205</v>
      </c>
      <c r="O2260" t="b">
        <v>1</v>
      </c>
      <c r="P2260" t="s">
        <v>8297</v>
      </c>
      <c r="Q2260">
        <v>1.4650000000000001</v>
      </c>
      <c r="R2260">
        <v>15.721951219512196</v>
      </c>
      <c r="S2260" t="s">
        <v>8313</v>
      </c>
      <c r="T2260" t="s">
        <v>8324</v>
      </c>
    </row>
    <row r="2261" spans="1:20" x14ac:dyDescent="0.2">
      <c r="A2261">
        <v>2259</v>
      </c>
      <c r="B2261" t="s">
        <v>2260</v>
      </c>
      <c r="C226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v>42712.804814814815</v>
      </c>
      <c r="K2261">
        <v>1480360736</v>
      </c>
      <c r="L2261" s="10"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>
        <v>18.670999999999999</v>
      </c>
      <c r="R2261">
        <v>90.635922330097088</v>
      </c>
      <c r="S2261" t="s">
        <v>8313</v>
      </c>
      <c r="T2261" t="s">
        <v>8324</v>
      </c>
    </row>
    <row r="2262" spans="1:20" x14ac:dyDescent="0.2">
      <c r="A2262">
        <v>2260</v>
      </c>
      <c r="B2262" t="s">
        <v>2261</v>
      </c>
      <c r="C226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v>41724.975115740745</v>
      </c>
      <c r="K2262">
        <v>1393287850</v>
      </c>
      <c r="L2262" s="10">
        <v>41695.016782407409</v>
      </c>
      <c r="M2262" t="b">
        <v>0</v>
      </c>
      <c r="N2262">
        <v>84</v>
      </c>
      <c r="O2262" t="b">
        <v>1</v>
      </c>
      <c r="P2262" t="s">
        <v>8297</v>
      </c>
      <c r="Q2262">
        <v>3.2692000000000001</v>
      </c>
      <c r="R2262">
        <v>97.297619047619051</v>
      </c>
      <c r="S2262" t="s">
        <v>8313</v>
      </c>
      <c r="T2262" t="s">
        <v>8324</v>
      </c>
    </row>
    <row r="2263" spans="1:20" x14ac:dyDescent="0.2">
      <c r="A2263">
        <v>2261</v>
      </c>
      <c r="B2263" t="s">
        <v>2262</v>
      </c>
      <c r="C226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v>42780.724768518514</v>
      </c>
      <c r="K2263">
        <v>1485278620</v>
      </c>
      <c r="L2263" s="10"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>
        <v>7.7949999999999999</v>
      </c>
      <c r="R2263">
        <v>37.11904761904762</v>
      </c>
      <c r="S2263" t="s">
        <v>8313</v>
      </c>
      <c r="T2263" t="s">
        <v>8324</v>
      </c>
    </row>
    <row r="2264" spans="1:20" x14ac:dyDescent="0.2">
      <c r="A2264">
        <v>2262</v>
      </c>
      <c r="B2264" t="s">
        <v>2263</v>
      </c>
      <c r="C2264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v>41961</v>
      </c>
      <c r="K2264">
        <v>1413295358</v>
      </c>
      <c r="L2264" s="10"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>
        <v>1.5415151515151515</v>
      </c>
      <c r="R2264">
        <v>28.104972375690608</v>
      </c>
      <c r="S2264" t="s">
        <v>8313</v>
      </c>
      <c r="T2264" t="s">
        <v>8324</v>
      </c>
    </row>
    <row r="2265" spans="1:20" x14ac:dyDescent="0.2">
      <c r="A2265">
        <v>2263</v>
      </c>
      <c r="B2265" t="s">
        <v>2264</v>
      </c>
      <c r="C2265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v>42035.832326388889</v>
      </c>
      <c r="K2265">
        <v>1420919913</v>
      </c>
      <c r="L2265" s="10">
        <v>42014.832326388889</v>
      </c>
      <c r="M2265" t="b">
        <v>0</v>
      </c>
      <c r="N2265">
        <v>60</v>
      </c>
      <c r="O2265" t="b">
        <v>1</v>
      </c>
      <c r="P2265" t="s">
        <v>8297</v>
      </c>
      <c r="Q2265">
        <v>1.1554666666666666</v>
      </c>
      <c r="R2265">
        <v>144.43333333333334</v>
      </c>
      <c r="S2265" t="s">
        <v>8313</v>
      </c>
      <c r="T2265" t="s">
        <v>8324</v>
      </c>
    </row>
    <row r="2266" spans="1:20" x14ac:dyDescent="0.2">
      <c r="A2266">
        <v>2264</v>
      </c>
      <c r="B2266" t="s">
        <v>2265</v>
      </c>
      <c r="C2266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v>42513.125</v>
      </c>
      <c r="K2266">
        <v>1462543114</v>
      </c>
      <c r="L2266" s="10"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>
        <v>1.8003333333333333</v>
      </c>
      <c r="R2266">
        <v>24.274157303370785</v>
      </c>
      <c r="S2266" t="s">
        <v>8313</v>
      </c>
      <c r="T2266" t="s">
        <v>8324</v>
      </c>
    </row>
    <row r="2267" spans="1:20" x14ac:dyDescent="0.2">
      <c r="A2267">
        <v>2265</v>
      </c>
      <c r="B2267" t="s">
        <v>2266</v>
      </c>
      <c r="C2267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v>42696.853090277778</v>
      </c>
      <c r="K2267">
        <v>1479241707</v>
      </c>
      <c r="L2267" s="10">
        <v>42689.853090277778</v>
      </c>
      <c r="M2267" t="b">
        <v>0</v>
      </c>
      <c r="N2267">
        <v>17</v>
      </c>
      <c r="O2267" t="b">
        <v>1</v>
      </c>
      <c r="P2267" t="s">
        <v>8297</v>
      </c>
      <c r="Q2267">
        <v>2.9849999999999999</v>
      </c>
      <c r="R2267">
        <v>35.117647058823529</v>
      </c>
      <c r="S2267" t="s">
        <v>8313</v>
      </c>
      <c r="T2267" t="s">
        <v>8324</v>
      </c>
    </row>
    <row r="2268" spans="1:20" x14ac:dyDescent="0.2">
      <c r="A2268">
        <v>2266</v>
      </c>
      <c r="B2268" t="s">
        <v>2267</v>
      </c>
      <c r="C2268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v>42487.083333333328</v>
      </c>
      <c r="K2268">
        <v>1460235592</v>
      </c>
      <c r="L2268" s="10"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>
        <v>3.2026666666666666</v>
      </c>
      <c r="R2268">
        <v>24.762886597938145</v>
      </c>
      <c r="S2268" t="s">
        <v>8313</v>
      </c>
      <c r="T2268" t="s">
        <v>8324</v>
      </c>
    </row>
    <row r="2269" spans="1:20" x14ac:dyDescent="0.2">
      <c r="A2269">
        <v>2267</v>
      </c>
      <c r="B2269" t="s">
        <v>2268</v>
      </c>
      <c r="C2269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v>41994.041666666672</v>
      </c>
      <c r="K2269">
        <v>1416945297</v>
      </c>
      <c r="L2269" s="10"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>
        <v>3.80525</v>
      </c>
      <c r="R2269">
        <v>188.37871287128712</v>
      </c>
      <c r="S2269" t="s">
        <v>8313</v>
      </c>
      <c r="T2269" t="s">
        <v>8324</v>
      </c>
    </row>
    <row r="2270" spans="1:20" x14ac:dyDescent="0.2">
      <c r="A2270">
        <v>2268</v>
      </c>
      <c r="B2270" t="s">
        <v>2269</v>
      </c>
      <c r="C2270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v>42806.082349537035</v>
      </c>
      <c r="K2270">
        <v>1486691915</v>
      </c>
      <c r="L2270" s="10"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>
        <v>1.026</v>
      </c>
      <c r="R2270">
        <v>148.08247422680412</v>
      </c>
      <c r="S2270" t="s">
        <v>8313</v>
      </c>
      <c r="T2270" t="s">
        <v>8324</v>
      </c>
    </row>
    <row r="2271" spans="1:20" x14ac:dyDescent="0.2">
      <c r="A2271">
        <v>2269</v>
      </c>
      <c r="B2271" t="s">
        <v>2270</v>
      </c>
      <c r="C227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v>42801.208333333328</v>
      </c>
      <c r="K2271">
        <v>1486745663</v>
      </c>
      <c r="L2271" s="10"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>
        <v>18.016400000000001</v>
      </c>
      <c r="R2271">
        <v>49.934589800443462</v>
      </c>
      <c r="S2271" t="s">
        <v>8313</v>
      </c>
      <c r="T2271" t="s">
        <v>8324</v>
      </c>
    </row>
    <row r="2272" spans="1:20" x14ac:dyDescent="0.2">
      <c r="A2272">
        <v>2270</v>
      </c>
      <c r="B2272" t="s">
        <v>2271</v>
      </c>
      <c r="C227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v>42745.915972222225</v>
      </c>
      <c r="K2272">
        <v>1482353513</v>
      </c>
      <c r="L2272" s="10"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>
        <v>7.2024800000000004</v>
      </c>
      <c r="R2272">
        <v>107.82155688622754</v>
      </c>
      <c r="S2272" t="s">
        <v>8313</v>
      </c>
      <c r="T2272" t="s">
        <v>8324</v>
      </c>
    </row>
    <row r="2273" spans="1:20" x14ac:dyDescent="0.2">
      <c r="A2273">
        <v>2271</v>
      </c>
      <c r="B2273" t="s">
        <v>2272</v>
      </c>
      <c r="C227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v>42714.000046296293</v>
      </c>
      <c r="K2273">
        <v>1478736004</v>
      </c>
      <c r="L2273" s="10"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>
        <v>2.8309000000000002</v>
      </c>
      <c r="R2273">
        <v>42.63403614457831</v>
      </c>
      <c r="S2273" t="s">
        <v>8313</v>
      </c>
      <c r="T2273" t="s">
        <v>8324</v>
      </c>
    </row>
    <row r="2274" spans="1:20" x14ac:dyDescent="0.2">
      <c r="A2274">
        <v>2272</v>
      </c>
      <c r="B2274" t="s">
        <v>2273</v>
      </c>
      <c r="C2274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v>42345.699490740735</v>
      </c>
      <c r="K2274">
        <v>1446914836</v>
      </c>
      <c r="L2274" s="10"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>
        <v>13.566000000000001</v>
      </c>
      <c r="R2274">
        <v>14.370762711864407</v>
      </c>
      <c r="S2274" t="s">
        <v>8313</v>
      </c>
      <c r="T2274" t="s">
        <v>8324</v>
      </c>
    </row>
    <row r="2275" spans="1:20" x14ac:dyDescent="0.2">
      <c r="A2275">
        <v>2273</v>
      </c>
      <c r="B2275" t="s">
        <v>2274</v>
      </c>
      <c r="C2275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v>42806.507430555561</v>
      </c>
      <c r="K2275">
        <v>1487164242</v>
      </c>
      <c r="L2275" s="10"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>
        <v>2.2035999999999998</v>
      </c>
      <c r="R2275">
        <v>37.476190476190474</v>
      </c>
      <c r="S2275" t="s">
        <v>8313</v>
      </c>
      <c r="T2275" t="s">
        <v>8324</v>
      </c>
    </row>
    <row r="2276" spans="1:20" x14ac:dyDescent="0.2">
      <c r="A2276">
        <v>2274</v>
      </c>
      <c r="B2276" t="s">
        <v>2275</v>
      </c>
      <c r="C2276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v>41693.500659722224</v>
      </c>
      <c r="K2276">
        <v>1390564857</v>
      </c>
      <c r="L2276" s="10">
        <v>41663.500659722224</v>
      </c>
      <c r="M2276" t="b">
        <v>0</v>
      </c>
      <c r="N2276">
        <v>99</v>
      </c>
      <c r="O2276" t="b">
        <v>1</v>
      </c>
      <c r="P2276" t="s">
        <v>8297</v>
      </c>
      <c r="Q2276">
        <v>1.196</v>
      </c>
      <c r="R2276">
        <v>30.202020202020201</v>
      </c>
      <c r="S2276" t="s">
        <v>8313</v>
      </c>
      <c r="T2276" t="s">
        <v>8324</v>
      </c>
    </row>
    <row r="2277" spans="1:20" x14ac:dyDescent="0.2">
      <c r="A2277">
        <v>2275</v>
      </c>
      <c r="B2277" t="s">
        <v>2276</v>
      </c>
      <c r="C2277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v>41995.616655092599</v>
      </c>
      <c r="K2277">
        <v>1416667679</v>
      </c>
      <c r="L2277" s="10">
        <v>41965.616655092599</v>
      </c>
      <c r="M2277" t="b">
        <v>0</v>
      </c>
      <c r="N2277">
        <v>79</v>
      </c>
      <c r="O2277" t="b">
        <v>1</v>
      </c>
      <c r="P2277" t="s">
        <v>8297</v>
      </c>
      <c r="Q2277">
        <v>4.0776923076923079</v>
      </c>
      <c r="R2277">
        <v>33.550632911392405</v>
      </c>
      <c r="S2277" t="s">
        <v>8313</v>
      </c>
      <c r="T2277" t="s">
        <v>8324</v>
      </c>
    </row>
    <row r="2278" spans="1:20" x14ac:dyDescent="0.2">
      <c r="A2278">
        <v>2276</v>
      </c>
      <c r="B2278" t="s">
        <v>2277</v>
      </c>
      <c r="C2278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v>41644.651493055557</v>
      </c>
      <c r="K2278">
        <v>1386344289</v>
      </c>
      <c r="L2278" s="10">
        <v>41614.651493055557</v>
      </c>
      <c r="M2278" t="b">
        <v>0</v>
      </c>
      <c r="N2278">
        <v>75</v>
      </c>
      <c r="O2278" t="b">
        <v>1</v>
      </c>
      <c r="P2278" t="s">
        <v>8297</v>
      </c>
      <c r="Q2278">
        <v>1.0581826105905425</v>
      </c>
      <c r="R2278">
        <v>64.74666666666667</v>
      </c>
      <c r="S2278" t="s">
        <v>8313</v>
      </c>
      <c r="T2278" t="s">
        <v>8324</v>
      </c>
    </row>
    <row r="2279" spans="1:20" x14ac:dyDescent="0.2">
      <c r="A2279">
        <v>2277</v>
      </c>
      <c r="B2279" t="s">
        <v>2278</v>
      </c>
      <c r="C2279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v>40966.678506944445</v>
      </c>
      <c r="K2279">
        <v>1327767423</v>
      </c>
      <c r="L2279" s="10"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>
        <v>1.4108235294117648</v>
      </c>
      <c r="R2279">
        <v>57.932367149758456</v>
      </c>
      <c r="S2279" t="s">
        <v>8313</v>
      </c>
      <c r="T2279" t="s">
        <v>8324</v>
      </c>
    </row>
    <row r="2280" spans="1:20" x14ac:dyDescent="0.2">
      <c r="A2280">
        <v>2278</v>
      </c>
      <c r="B2280" t="s">
        <v>2279</v>
      </c>
      <c r="C2280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v>42372.957638888889</v>
      </c>
      <c r="K2280">
        <v>1448902867</v>
      </c>
      <c r="L2280" s="10"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>
        <v>2.7069999999999999</v>
      </c>
      <c r="R2280">
        <v>53.078431372549019</v>
      </c>
      <c r="S2280" t="s">
        <v>8313</v>
      </c>
      <c r="T2280" t="s">
        <v>8324</v>
      </c>
    </row>
    <row r="2281" spans="1:20" x14ac:dyDescent="0.2">
      <c r="A2281">
        <v>2279</v>
      </c>
      <c r="B2281" t="s">
        <v>2280</v>
      </c>
      <c r="C228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v>42039.166666666672</v>
      </c>
      <c r="K2281">
        <v>1421436099</v>
      </c>
      <c r="L2281" s="10">
        <v>42020.806701388887</v>
      </c>
      <c r="M2281" t="b">
        <v>0</v>
      </c>
      <c r="N2281">
        <v>32</v>
      </c>
      <c r="O2281" t="b">
        <v>1</v>
      </c>
      <c r="P2281" t="s">
        <v>8297</v>
      </c>
      <c r="Q2281">
        <v>1.538</v>
      </c>
      <c r="R2281">
        <v>48.0625</v>
      </c>
      <c r="S2281" t="s">
        <v>8313</v>
      </c>
      <c r="T2281" t="s">
        <v>8324</v>
      </c>
    </row>
    <row r="2282" spans="1:20" x14ac:dyDescent="0.2">
      <c r="A2282">
        <v>2280</v>
      </c>
      <c r="B2282" t="s">
        <v>2281</v>
      </c>
      <c r="C228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v>42264.624895833331</v>
      </c>
      <c r="K2282">
        <v>1439909991</v>
      </c>
      <c r="L2282" s="10"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>
        <v>4.0357653061224488</v>
      </c>
      <c r="R2282">
        <v>82.396874999999994</v>
      </c>
      <c r="S2282" t="s">
        <v>8313</v>
      </c>
      <c r="T2282" t="s">
        <v>8324</v>
      </c>
    </row>
    <row r="2283" spans="1:20" x14ac:dyDescent="0.2">
      <c r="A2283">
        <v>2281</v>
      </c>
      <c r="B2283" t="s">
        <v>2282</v>
      </c>
      <c r="C228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v>40749.284722222219</v>
      </c>
      <c r="K2283">
        <v>1306219897</v>
      </c>
      <c r="L2283" s="10">
        <v>40687.285844907405</v>
      </c>
      <c r="M2283" t="b">
        <v>0</v>
      </c>
      <c r="N2283">
        <v>11</v>
      </c>
      <c r="O2283" t="b">
        <v>1</v>
      </c>
      <c r="P2283" t="s">
        <v>8276</v>
      </c>
      <c r="Q2283">
        <v>1.85</v>
      </c>
      <c r="R2283">
        <v>50.454545454545453</v>
      </c>
      <c r="S2283" t="s">
        <v>8315</v>
      </c>
      <c r="T2283" t="s">
        <v>8354</v>
      </c>
    </row>
    <row r="2284" spans="1:20" x14ac:dyDescent="0.2">
      <c r="A2284">
        <v>2282</v>
      </c>
      <c r="B2284" t="s">
        <v>2283</v>
      </c>
      <c r="C2284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v>42383.17460648148</v>
      </c>
      <c r="K2284">
        <v>1447560686</v>
      </c>
      <c r="L2284" s="10">
        <v>42323.17460648148</v>
      </c>
      <c r="M2284" t="b">
        <v>0</v>
      </c>
      <c r="N2284">
        <v>12</v>
      </c>
      <c r="O2284" t="b">
        <v>1</v>
      </c>
      <c r="P2284" t="s">
        <v>8276</v>
      </c>
      <c r="Q2284">
        <v>1.8533333333333333</v>
      </c>
      <c r="R2284">
        <v>115.83333333333333</v>
      </c>
      <c r="S2284" t="s">
        <v>8315</v>
      </c>
      <c r="T2284" t="s">
        <v>8354</v>
      </c>
    </row>
    <row r="2285" spans="1:20" x14ac:dyDescent="0.2">
      <c r="A2285">
        <v>2283</v>
      </c>
      <c r="B2285" t="s">
        <v>2284</v>
      </c>
      <c r="C2285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v>41038.083379629628</v>
      </c>
      <c r="K2285">
        <v>1331348404</v>
      </c>
      <c r="L2285" s="10">
        <v>40978.125046296293</v>
      </c>
      <c r="M2285" t="b">
        <v>0</v>
      </c>
      <c r="N2285">
        <v>48</v>
      </c>
      <c r="O2285" t="b">
        <v>1</v>
      </c>
      <c r="P2285" t="s">
        <v>8276</v>
      </c>
      <c r="Q2285">
        <v>1.0085533333333332</v>
      </c>
      <c r="R2285">
        <v>63.03458333333333</v>
      </c>
      <c r="S2285" t="s">
        <v>8315</v>
      </c>
      <c r="T2285" t="s">
        <v>8354</v>
      </c>
    </row>
    <row r="2286" spans="1:20" x14ac:dyDescent="0.2">
      <c r="A2286">
        <v>2284</v>
      </c>
      <c r="B2286" t="s">
        <v>2285</v>
      </c>
      <c r="C2286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v>40614.166666666664</v>
      </c>
      <c r="K2286">
        <v>1297451245</v>
      </c>
      <c r="L2286" s="10">
        <v>40585.796817129631</v>
      </c>
      <c r="M2286" t="b">
        <v>0</v>
      </c>
      <c r="N2286">
        <v>59</v>
      </c>
      <c r="O2286" t="b">
        <v>1</v>
      </c>
      <c r="P2286" t="s">
        <v>8276</v>
      </c>
      <c r="Q2286">
        <v>1.0622116666666668</v>
      </c>
      <c r="R2286">
        <v>108.02152542372882</v>
      </c>
      <c r="S2286" t="s">
        <v>8315</v>
      </c>
      <c r="T2286" t="s">
        <v>8354</v>
      </c>
    </row>
    <row r="2287" spans="1:20" x14ac:dyDescent="0.2">
      <c r="A2287">
        <v>2285</v>
      </c>
      <c r="B2287" t="s">
        <v>2286</v>
      </c>
      <c r="C2287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v>41089.185682870368</v>
      </c>
      <c r="K2287">
        <v>1338352043</v>
      </c>
      <c r="L2287" s="10">
        <v>41059.185682870368</v>
      </c>
      <c r="M2287" t="b">
        <v>0</v>
      </c>
      <c r="N2287">
        <v>79</v>
      </c>
      <c r="O2287" t="b">
        <v>1</v>
      </c>
      <c r="P2287" t="s">
        <v>8276</v>
      </c>
      <c r="Q2287">
        <v>1.2136666666666667</v>
      </c>
      <c r="R2287">
        <v>46.088607594936711</v>
      </c>
      <c r="S2287" t="s">
        <v>8315</v>
      </c>
      <c r="T2287" t="s">
        <v>8354</v>
      </c>
    </row>
    <row r="2288" spans="1:20" x14ac:dyDescent="0.2">
      <c r="A2288">
        <v>2286</v>
      </c>
      <c r="B2288" t="s">
        <v>2287</v>
      </c>
      <c r="C2288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v>41523.165972222225</v>
      </c>
      <c r="K2288">
        <v>1376003254</v>
      </c>
      <c r="L2288" s="10">
        <v>41494.963587962964</v>
      </c>
      <c r="M2288" t="b">
        <v>0</v>
      </c>
      <c r="N2288">
        <v>14</v>
      </c>
      <c r="O2288" t="b">
        <v>1</v>
      </c>
      <c r="P2288" t="s">
        <v>8276</v>
      </c>
      <c r="Q2288">
        <v>1.0006666666666666</v>
      </c>
      <c r="R2288">
        <v>107.21428571428571</v>
      </c>
      <c r="S2288" t="s">
        <v>8315</v>
      </c>
      <c r="T2288" t="s">
        <v>8354</v>
      </c>
    </row>
    <row r="2289" spans="1:20" x14ac:dyDescent="0.2">
      <c r="A2289">
        <v>2287</v>
      </c>
      <c r="B2289" t="s">
        <v>2288</v>
      </c>
      <c r="C2289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v>41813.667361111111</v>
      </c>
      <c r="K2289">
        <v>1401724860</v>
      </c>
      <c r="L2289" s="10"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>
        <v>1.1997755555555556</v>
      </c>
      <c r="R2289">
        <v>50.9338679245283</v>
      </c>
      <c r="S2289" t="s">
        <v>8315</v>
      </c>
      <c r="T2289" t="s">
        <v>8354</v>
      </c>
    </row>
    <row r="2290" spans="1:20" x14ac:dyDescent="0.2">
      <c r="A2290">
        <v>2288</v>
      </c>
      <c r="B2290" t="s">
        <v>2289</v>
      </c>
      <c r="C2290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v>41086.75</v>
      </c>
      <c r="K2290">
        <v>1339098689</v>
      </c>
      <c r="L2290" s="10">
        <v>41067.827418981484</v>
      </c>
      <c r="M2290" t="b">
        <v>0</v>
      </c>
      <c r="N2290">
        <v>25</v>
      </c>
      <c r="O2290" t="b">
        <v>1</v>
      </c>
      <c r="P2290" t="s">
        <v>8276</v>
      </c>
      <c r="Q2290">
        <v>1.0009999999999999</v>
      </c>
      <c r="R2290">
        <v>40.04</v>
      </c>
      <c r="S2290" t="s">
        <v>8315</v>
      </c>
      <c r="T2290" t="s">
        <v>8354</v>
      </c>
    </row>
    <row r="2291" spans="1:20" x14ac:dyDescent="0.2">
      <c r="A2291">
        <v>2289</v>
      </c>
      <c r="B2291" t="s">
        <v>2290</v>
      </c>
      <c r="C229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v>41614.973611111112</v>
      </c>
      <c r="K2291">
        <v>1382659060</v>
      </c>
      <c r="L2291" s="10">
        <v>41571.998379629629</v>
      </c>
      <c r="M2291" t="b">
        <v>0</v>
      </c>
      <c r="N2291">
        <v>25</v>
      </c>
      <c r="O2291" t="b">
        <v>1</v>
      </c>
      <c r="P2291" t="s">
        <v>8276</v>
      </c>
      <c r="Q2291">
        <v>1.0740000000000001</v>
      </c>
      <c r="R2291">
        <v>64.44</v>
      </c>
      <c r="S2291" t="s">
        <v>8315</v>
      </c>
      <c r="T2291" t="s">
        <v>8354</v>
      </c>
    </row>
    <row r="2292" spans="1:20" x14ac:dyDescent="0.2">
      <c r="A2292">
        <v>2290</v>
      </c>
      <c r="B2292" t="s">
        <v>2291</v>
      </c>
      <c r="C229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v>40148.708333333336</v>
      </c>
      <c r="K2292">
        <v>1252908330</v>
      </c>
      <c r="L2292" s="10">
        <v>40070.253819444442</v>
      </c>
      <c r="M2292" t="b">
        <v>0</v>
      </c>
      <c r="N2292">
        <v>29</v>
      </c>
      <c r="O2292" t="b">
        <v>1</v>
      </c>
      <c r="P2292" t="s">
        <v>8276</v>
      </c>
      <c r="Q2292">
        <v>1.0406666666666666</v>
      </c>
      <c r="R2292">
        <v>53.827586206896555</v>
      </c>
      <c r="S2292" t="s">
        <v>8315</v>
      </c>
      <c r="T2292" t="s">
        <v>8354</v>
      </c>
    </row>
    <row r="2293" spans="1:20" x14ac:dyDescent="0.2">
      <c r="A2293">
        <v>2291</v>
      </c>
      <c r="B2293" t="s">
        <v>2292</v>
      </c>
      <c r="C229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v>41022.166666666664</v>
      </c>
      <c r="K2293">
        <v>1332199618</v>
      </c>
      <c r="L2293" s="10">
        <v>40987.977060185185</v>
      </c>
      <c r="M2293" t="b">
        <v>0</v>
      </c>
      <c r="N2293">
        <v>43</v>
      </c>
      <c r="O2293" t="b">
        <v>1</v>
      </c>
      <c r="P2293" t="s">
        <v>8276</v>
      </c>
      <c r="Q2293">
        <v>1.728</v>
      </c>
      <c r="R2293">
        <v>100.46511627906976</v>
      </c>
      <c r="S2293" t="s">
        <v>8315</v>
      </c>
      <c r="T2293" t="s">
        <v>8354</v>
      </c>
    </row>
    <row r="2294" spans="1:20" x14ac:dyDescent="0.2">
      <c r="A2294">
        <v>2292</v>
      </c>
      <c r="B2294" t="s">
        <v>2293</v>
      </c>
      <c r="C2294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v>41017.697638888887</v>
      </c>
      <c r="K2294">
        <v>1332175476</v>
      </c>
      <c r="L2294" s="10">
        <v>40987.697638888887</v>
      </c>
      <c r="M2294" t="b">
        <v>0</v>
      </c>
      <c r="N2294">
        <v>46</v>
      </c>
      <c r="O2294" t="b">
        <v>1</v>
      </c>
      <c r="P2294" t="s">
        <v>8276</v>
      </c>
      <c r="Q2294">
        <v>1.072505</v>
      </c>
      <c r="R2294">
        <v>46.630652173913049</v>
      </c>
      <c r="S2294" t="s">
        <v>8315</v>
      </c>
      <c r="T2294" t="s">
        <v>8354</v>
      </c>
    </row>
    <row r="2295" spans="1:20" x14ac:dyDescent="0.2">
      <c r="A2295">
        <v>2293</v>
      </c>
      <c r="B2295" t="s">
        <v>2294</v>
      </c>
      <c r="C2295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v>41177.165972222225</v>
      </c>
      <c r="K2295">
        <v>1346345999</v>
      </c>
      <c r="L2295" s="10">
        <v>41151.708321759259</v>
      </c>
      <c r="M2295" t="b">
        <v>0</v>
      </c>
      <c r="N2295">
        <v>27</v>
      </c>
      <c r="O2295" t="b">
        <v>1</v>
      </c>
      <c r="P2295" t="s">
        <v>8276</v>
      </c>
      <c r="Q2295">
        <v>1.0823529411764705</v>
      </c>
      <c r="R2295">
        <v>34.074074074074076</v>
      </c>
      <c r="S2295" t="s">
        <v>8315</v>
      </c>
      <c r="T2295" t="s">
        <v>8354</v>
      </c>
    </row>
    <row r="2296" spans="1:20" x14ac:dyDescent="0.2">
      <c r="A2296">
        <v>2294</v>
      </c>
      <c r="B2296" t="s">
        <v>2295</v>
      </c>
      <c r="C2296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v>41294.72314814815</v>
      </c>
      <c r="K2296">
        <v>1356110480</v>
      </c>
      <c r="L2296" s="10">
        <v>41264.72314814815</v>
      </c>
      <c r="M2296" t="b">
        <v>0</v>
      </c>
      <c r="N2296">
        <v>112</v>
      </c>
      <c r="O2296" t="b">
        <v>1</v>
      </c>
      <c r="P2296" t="s">
        <v>8276</v>
      </c>
      <c r="Q2296">
        <v>1.4608079999999999</v>
      </c>
      <c r="R2296">
        <v>65.214642857142863</v>
      </c>
      <c r="S2296" t="s">
        <v>8315</v>
      </c>
      <c r="T2296" t="s">
        <v>8354</v>
      </c>
    </row>
    <row r="2297" spans="1:20" x14ac:dyDescent="0.2">
      <c r="A2297">
        <v>2295</v>
      </c>
      <c r="B2297" t="s">
        <v>2296</v>
      </c>
      <c r="C2297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v>41300.954351851848</v>
      </c>
      <c r="K2297">
        <v>1356648856</v>
      </c>
      <c r="L2297" s="10">
        <v>41270.954351851848</v>
      </c>
      <c r="M2297" t="b">
        <v>0</v>
      </c>
      <c r="N2297">
        <v>34</v>
      </c>
      <c r="O2297" t="b">
        <v>1</v>
      </c>
      <c r="P2297" t="s">
        <v>8276</v>
      </c>
      <c r="Q2297">
        <v>1.2524999999999999</v>
      </c>
      <c r="R2297">
        <v>44.205882352941174</v>
      </c>
      <c r="S2297" t="s">
        <v>8315</v>
      </c>
      <c r="T2297" t="s">
        <v>8354</v>
      </c>
    </row>
    <row r="2298" spans="1:20" x14ac:dyDescent="0.2">
      <c r="A2298">
        <v>2296</v>
      </c>
      <c r="B2298" t="s">
        <v>2297</v>
      </c>
      <c r="C2298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v>40962.731782407405</v>
      </c>
      <c r="K2298">
        <v>1326994426</v>
      </c>
      <c r="L2298" s="10"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>
        <v>1.4907142857142857</v>
      </c>
      <c r="R2298">
        <v>71.965517241379317</v>
      </c>
      <c r="S2298" t="s">
        <v>8315</v>
      </c>
      <c r="T2298" t="s">
        <v>8354</v>
      </c>
    </row>
    <row r="2299" spans="1:20" x14ac:dyDescent="0.2">
      <c r="A2299">
        <v>2297</v>
      </c>
      <c r="B2299" t="s">
        <v>2298</v>
      </c>
      <c r="C2299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v>40982.165972222225</v>
      </c>
      <c r="K2299">
        <v>1328749249</v>
      </c>
      <c r="L2299" s="10">
        <v>40948.042233796295</v>
      </c>
      <c r="M2299" t="b">
        <v>0</v>
      </c>
      <c r="N2299">
        <v>19</v>
      </c>
      <c r="O2299" t="b">
        <v>1</v>
      </c>
      <c r="P2299" t="s">
        <v>8276</v>
      </c>
      <c r="Q2299">
        <v>1.006</v>
      </c>
      <c r="R2299">
        <v>52.94736842105263</v>
      </c>
      <c r="S2299" t="s">
        <v>8315</v>
      </c>
      <c r="T2299" t="s">
        <v>8354</v>
      </c>
    </row>
    <row r="2300" spans="1:20" x14ac:dyDescent="0.2">
      <c r="A2300">
        <v>2298</v>
      </c>
      <c r="B2300" t="s">
        <v>2299</v>
      </c>
      <c r="C2300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v>41724.798993055556</v>
      </c>
      <c r="K2300">
        <v>1393272633</v>
      </c>
      <c r="L2300" s="10">
        <v>41694.84065972222</v>
      </c>
      <c r="M2300" t="b">
        <v>0</v>
      </c>
      <c r="N2300">
        <v>288</v>
      </c>
      <c r="O2300" t="b">
        <v>1</v>
      </c>
      <c r="P2300" t="s">
        <v>8276</v>
      </c>
      <c r="Q2300">
        <v>1.0507333333333333</v>
      </c>
      <c r="R2300">
        <v>109.45138888888889</v>
      </c>
      <c r="S2300" t="s">
        <v>8315</v>
      </c>
      <c r="T2300" t="s">
        <v>8354</v>
      </c>
    </row>
    <row r="2301" spans="1:20" x14ac:dyDescent="0.2">
      <c r="A2301">
        <v>2299</v>
      </c>
      <c r="B2301" t="s">
        <v>2300</v>
      </c>
      <c r="C230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v>40580.032511574071</v>
      </c>
      <c r="K2301">
        <v>1295657209</v>
      </c>
      <c r="L2301" s="10">
        <v>40565.032511574071</v>
      </c>
      <c r="M2301" t="b">
        <v>0</v>
      </c>
      <c r="N2301">
        <v>14</v>
      </c>
      <c r="O2301" t="b">
        <v>1</v>
      </c>
      <c r="P2301" t="s">
        <v>8276</v>
      </c>
      <c r="Q2301">
        <v>3.5016666666666665</v>
      </c>
      <c r="R2301">
        <v>75.035714285714292</v>
      </c>
      <c r="S2301" t="s">
        <v>8315</v>
      </c>
      <c r="T2301" t="s">
        <v>8354</v>
      </c>
    </row>
    <row r="2302" spans="1:20" x14ac:dyDescent="0.2">
      <c r="A2302">
        <v>2300</v>
      </c>
      <c r="B2302" t="s">
        <v>2301</v>
      </c>
      <c r="C230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v>41088.727037037039</v>
      </c>
      <c r="K2302">
        <v>1339694816</v>
      </c>
      <c r="L2302" s="10">
        <v>41074.727037037039</v>
      </c>
      <c r="M2302" t="b">
        <v>0</v>
      </c>
      <c r="N2302">
        <v>7</v>
      </c>
      <c r="O2302" t="b">
        <v>1</v>
      </c>
      <c r="P2302" t="s">
        <v>8276</v>
      </c>
      <c r="Q2302">
        <v>1.0125</v>
      </c>
      <c r="R2302">
        <v>115.71428571428571</v>
      </c>
      <c r="S2302" t="s">
        <v>8315</v>
      </c>
      <c r="T2302" t="s">
        <v>8354</v>
      </c>
    </row>
    <row r="2303" spans="1:20" x14ac:dyDescent="0.2">
      <c r="A2303">
        <v>2301</v>
      </c>
      <c r="B2303" t="s">
        <v>2302</v>
      </c>
      <c r="C230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v>41446.146944444445</v>
      </c>
      <c r="K2303">
        <v>1369193496</v>
      </c>
      <c r="L2303" s="10"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>
        <v>1.336044</v>
      </c>
      <c r="R2303">
        <v>31.659810426540286</v>
      </c>
      <c r="S2303" t="s">
        <v>8315</v>
      </c>
      <c r="T2303" t="s">
        <v>8340</v>
      </c>
    </row>
    <row r="2304" spans="1:20" x14ac:dyDescent="0.2">
      <c r="A2304">
        <v>2302</v>
      </c>
      <c r="B2304" t="s">
        <v>2303</v>
      </c>
      <c r="C2304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v>41639.291666666664</v>
      </c>
      <c r="K2304">
        <v>1385585434</v>
      </c>
      <c r="L2304" s="10">
        <v>41605.868449074071</v>
      </c>
      <c r="M2304" t="b">
        <v>1</v>
      </c>
      <c r="N2304">
        <v>85</v>
      </c>
      <c r="O2304" t="b">
        <v>1</v>
      </c>
      <c r="P2304" t="s">
        <v>8279</v>
      </c>
      <c r="Q2304">
        <v>1.7065217391304348</v>
      </c>
      <c r="R2304">
        <v>46.176470588235297</v>
      </c>
      <c r="S2304" t="s">
        <v>8315</v>
      </c>
      <c r="T2304" t="s">
        <v>8340</v>
      </c>
    </row>
    <row r="2305" spans="1:20" x14ac:dyDescent="0.2">
      <c r="A2305">
        <v>2303</v>
      </c>
      <c r="B2305" t="s">
        <v>2304</v>
      </c>
      <c r="C2305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v>40890.152731481481</v>
      </c>
      <c r="K2305">
        <v>1320287996</v>
      </c>
      <c r="L2305" s="10"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>
        <v>1.0935829457364341</v>
      </c>
      <c r="R2305">
        <v>68.481650485436887</v>
      </c>
      <c r="S2305" t="s">
        <v>8315</v>
      </c>
      <c r="T2305" t="s">
        <v>8340</v>
      </c>
    </row>
    <row r="2306" spans="1:20" x14ac:dyDescent="0.2">
      <c r="A2306">
        <v>2304</v>
      </c>
      <c r="B2306" t="s">
        <v>2305</v>
      </c>
      <c r="C2306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v>40544.207638888889</v>
      </c>
      <c r="K2306">
        <v>1290281691</v>
      </c>
      <c r="L2306" s="10"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>
        <v>1.0070033333333335</v>
      </c>
      <c r="R2306">
        <v>53.469203539823013</v>
      </c>
      <c r="S2306" t="s">
        <v>8315</v>
      </c>
      <c r="T2306" t="s">
        <v>8340</v>
      </c>
    </row>
    <row r="2307" spans="1:20" x14ac:dyDescent="0.2">
      <c r="A2307">
        <v>2305</v>
      </c>
      <c r="B2307" t="s">
        <v>2306</v>
      </c>
      <c r="C2307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v>41859.75</v>
      </c>
      <c r="K2307">
        <v>1405356072</v>
      </c>
      <c r="L2307" s="10"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>
        <v>1.0122777777777778</v>
      </c>
      <c r="R2307">
        <v>109.10778443113773</v>
      </c>
      <c r="S2307" t="s">
        <v>8315</v>
      </c>
      <c r="T2307" t="s">
        <v>8340</v>
      </c>
    </row>
    <row r="2308" spans="1:20" x14ac:dyDescent="0.2">
      <c r="A2308">
        <v>2306</v>
      </c>
      <c r="B2308" t="s">
        <v>2307</v>
      </c>
      <c r="C2308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v>40978.16815972222</v>
      </c>
      <c r="K2308">
        <v>1328760129</v>
      </c>
      <c r="L2308" s="10">
        <v>40948.16815972222</v>
      </c>
      <c r="M2308" t="b">
        <v>1</v>
      </c>
      <c r="N2308">
        <v>73</v>
      </c>
      <c r="O2308" t="b">
        <v>1</v>
      </c>
      <c r="P2308" t="s">
        <v>8279</v>
      </c>
      <c r="Q2308">
        <v>1.0675857142857144</v>
      </c>
      <c r="R2308">
        <v>51.185616438356163</v>
      </c>
      <c r="S2308" t="s">
        <v>8315</v>
      </c>
      <c r="T2308" t="s">
        <v>8340</v>
      </c>
    </row>
    <row r="2309" spans="1:20" x14ac:dyDescent="0.2">
      <c r="A2309">
        <v>2307</v>
      </c>
      <c r="B2309" t="s">
        <v>2308</v>
      </c>
      <c r="C2309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v>41034.802407407406</v>
      </c>
      <c r="K2309">
        <v>1333653333</v>
      </c>
      <c r="L2309" s="10">
        <v>41004.802465277775</v>
      </c>
      <c r="M2309" t="b">
        <v>1</v>
      </c>
      <c r="N2309">
        <v>75</v>
      </c>
      <c r="O2309" t="b">
        <v>1</v>
      </c>
      <c r="P2309" t="s">
        <v>8279</v>
      </c>
      <c r="Q2309">
        <v>1.0665777537961894</v>
      </c>
      <c r="R2309">
        <v>27.936800000000002</v>
      </c>
      <c r="S2309" t="s">
        <v>8315</v>
      </c>
      <c r="T2309" t="s">
        <v>8340</v>
      </c>
    </row>
    <row r="2310" spans="1:20" x14ac:dyDescent="0.2">
      <c r="A2310">
        <v>2308</v>
      </c>
      <c r="B2310" t="s">
        <v>2309</v>
      </c>
      <c r="C2310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v>41880.041666666664</v>
      </c>
      <c r="K2310">
        <v>1406847996</v>
      </c>
      <c r="L2310" s="10"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>
        <v>1.0130622</v>
      </c>
      <c r="R2310">
        <v>82.496921824104234</v>
      </c>
      <c r="S2310" t="s">
        <v>8315</v>
      </c>
      <c r="T2310" t="s">
        <v>8340</v>
      </c>
    </row>
    <row r="2311" spans="1:20" x14ac:dyDescent="0.2">
      <c r="A2311">
        <v>2309</v>
      </c>
      <c r="B2311" t="s">
        <v>2310</v>
      </c>
      <c r="C231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v>41342.987696759257</v>
      </c>
      <c r="K2311">
        <v>1359848537</v>
      </c>
      <c r="L2311" s="10"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>
        <v>1.0667450000000001</v>
      </c>
      <c r="R2311">
        <v>59.817476635514019</v>
      </c>
      <c r="S2311" t="s">
        <v>8315</v>
      </c>
      <c r="T2311" t="s">
        <v>8340</v>
      </c>
    </row>
    <row r="2312" spans="1:20" x14ac:dyDescent="0.2">
      <c r="A2312">
        <v>2310</v>
      </c>
      <c r="B2312" t="s">
        <v>2311</v>
      </c>
      <c r="C231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v>41354.752488425926</v>
      </c>
      <c r="K2312">
        <v>1361300615</v>
      </c>
      <c r="L2312" s="10"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>
        <v>4.288397837837838</v>
      </c>
      <c r="R2312">
        <v>64.816470588235291</v>
      </c>
      <c r="S2312" t="s">
        <v>8315</v>
      </c>
      <c r="T2312" t="s">
        <v>8340</v>
      </c>
    </row>
    <row r="2313" spans="1:20" x14ac:dyDescent="0.2">
      <c r="A2313">
        <v>2311</v>
      </c>
      <c r="B2313" t="s">
        <v>2312</v>
      </c>
      <c r="C231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v>41766.004502314812</v>
      </c>
      <c r="K2313">
        <v>1396829189</v>
      </c>
      <c r="L2313" s="10"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>
        <v>1.0411111111111111</v>
      </c>
      <c r="R2313">
        <v>90.09615384615384</v>
      </c>
      <c r="S2313" t="s">
        <v>8315</v>
      </c>
      <c r="T2313" t="s">
        <v>8340</v>
      </c>
    </row>
    <row r="2314" spans="1:20" x14ac:dyDescent="0.2">
      <c r="A2314">
        <v>2312</v>
      </c>
      <c r="B2314" t="s">
        <v>2313</v>
      </c>
      <c r="C2314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v>41747.958333333336</v>
      </c>
      <c r="K2314">
        <v>1395155478</v>
      </c>
      <c r="L2314" s="10">
        <v>41716.632847222223</v>
      </c>
      <c r="M2314" t="b">
        <v>1</v>
      </c>
      <c r="N2314">
        <v>79</v>
      </c>
      <c r="O2314" t="b">
        <v>1</v>
      </c>
      <c r="P2314" t="s">
        <v>8279</v>
      </c>
      <c r="Q2314">
        <v>1.0786666666666667</v>
      </c>
      <c r="R2314">
        <v>40.962025316455694</v>
      </c>
      <c r="S2314" t="s">
        <v>8315</v>
      </c>
      <c r="T2314" t="s">
        <v>8340</v>
      </c>
    </row>
    <row r="2315" spans="1:20" x14ac:dyDescent="0.2">
      <c r="A2315">
        <v>2313</v>
      </c>
      <c r="B2315" t="s">
        <v>2314</v>
      </c>
      <c r="C2315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v>41032.958634259259</v>
      </c>
      <c r="K2315">
        <v>1333494026</v>
      </c>
      <c r="L2315" s="10"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>
        <v>1.7584040000000001</v>
      </c>
      <c r="R2315">
        <v>56.000127388535034</v>
      </c>
      <c r="S2315" t="s">
        <v>8315</v>
      </c>
      <c r="T2315" t="s">
        <v>8340</v>
      </c>
    </row>
    <row r="2316" spans="1:20" x14ac:dyDescent="0.2">
      <c r="A2316">
        <v>2314</v>
      </c>
      <c r="B2316" t="s">
        <v>2315</v>
      </c>
      <c r="C2316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v>41067.551585648151</v>
      </c>
      <c r="K2316">
        <v>1336482857</v>
      </c>
      <c r="L2316" s="10">
        <v>41037.551585648151</v>
      </c>
      <c r="M2316" t="b">
        <v>1</v>
      </c>
      <c r="N2316">
        <v>50</v>
      </c>
      <c r="O2316" t="b">
        <v>1</v>
      </c>
      <c r="P2316" t="s">
        <v>8279</v>
      </c>
      <c r="Q2316">
        <v>1.5697000000000001</v>
      </c>
      <c r="R2316">
        <v>37.672800000000002</v>
      </c>
      <c r="S2316" t="s">
        <v>8315</v>
      </c>
      <c r="T2316" t="s">
        <v>8340</v>
      </c>
    </row>
    <row r="2317" spans="1:20" x14ac:dyDescent="0.2">
      <c r="A2317">
        <v>2315</v>
      </c>
      <c r="B2317" t="s">
        <v>2316</v>
      </c>
      <c r="C2317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v>41034.72619212963</v>
      </c>
      <c r="K2317">
        <v>1333646743</v>
      </c>
      <c r="L2317" s="10">
        <v>41004.72619212963</v>
      </c>
      <c r="M2317" t="b">
        <v>1</v>
      </c>
      <c r="N2317">
        <v>64</v>
      </c>
      <c r="O2317" t="b">
        <v>1</v>
      </c>
      <c r="P2317" t="s">
        <v>8279</v>
      </c>
      <c r="Q2317">
        <v>1.026</v>
      </c>
      <c r="R2317">
        <v>40.078125</v>
      </c>
      <c r="S2317" t="s">
        <v>8315</v>
      </c>
      <c r="T2317" t="s">
        <v>8340</v>
      </c>
    </row>
    <row r="2318" spans="1:20" x14ac:dyDescent="0.2">
      <c r="A2318">
        <v>2316</v>
      </c>
      <c r="B2318" t="s">
        <v>2317</v>
      </c>
      <c r="C2318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v>40156.76666666667</v>
      </c>
      <c r="K2318">
        <v>1253726650</v>
      </c>
      <c r="L2318" s="10"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>
        <v>1.0404266666666666</v>
      </c>
      <c r="R2318">
        <v>78.031999999999996</v>
      </c>
      <c r="S2318" t="s">
        <v>8315</v>
      </c>
      <c r="T2318" t="s">
        <v>8340</v>
      </c>
    </row>
    <row r="2319" spans="1:20" x14ac:dyDescent="0.2">
      <c r="A2319">
        <v>2317</v>
      </c>
      <c r="B2319" t="s">
        <v>2318</v>
      </c>
      <c r="C2319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v>40224.208333333336</v>
      </c>
      <c r="K2319">
        <v>1263474049</v>
      </c>
      <c r="L2319" s="10">
        <v>40192.542233796295</v>
      </c>
      <c r="M2319" t="b">
        <v>1</v>
      </c>
      <c r="N2319">
        <v>22</v>
      </c>
      <c r="O2319" t="b">
        <v>1</v>
      </c>
      <c r="P2319" t="s">
        <v>8279</v>
      </c>
      <c r="Q2319">
        <v>1.04</v>
      </c>
      <c r="R2319">
        <v>18.90909090909091</v>
      </c>
      <c r="S2319" t="s">
        <v>8315</v>
      </c>
      <c r="T2319" t="s">
        <v>8340</v>
      </c>
    </row>
    <row r="2320" spans="1:20" x14ac:dyDescent="0.2">
      <c r="A2320">
        <v>2318</v>
      </c>
      <c r="B2320" t="s">
        <v>2319</v>
      </c>
      <c r="C2320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v>40082.165972222225</v>
      </c>
      <c r="K2320">
        <v>1251214014</v>
      </c>
      <c r="L2320" s="10"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>
        <v>1.2105999999999999</v>
      </c>
      <c r="R2320">
        <v>37.134969325153371</v>
      </c>
      <c r="S2320" t="s">
        <v>8315</v>
      </c>
      <c r="T2320" t="s">
        <v>8340</v>
      </c>
    </row>
    <row r="2321" spans="1:20" x14ac:dyDescent="0.2">
      <c r="A2321">
        <v>2319</v>
      </c>
      <c r="B2321" t="s">
        <v>2320</v>
      </c>
      <c r="C232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v>41623.082002314812</v>
      </c>
      <c r="K2321">
        <v>1384480685</v>
      </c>
      <c r="L2321" s="10">
        <v>41593.082002314812</v>
      </c>
      <c r="M2321" t="b">
        <v>1</v>
      </c>
      <c r="N2321">
        <v>77</v>
      </c>
      <c r="O2321" t="b">
        <v>1</v>
      </c>
      <c r="P2321" t="s">
        <v>8279</v>
      </c>
      <c r="Q2321">
        <v>1.077</v>
      </c>
      <c r="R2321">
        <v>41.961038961038959</v>
      </c>
      <c r="S2321" t="s">
        <v>8315</v>
      </c>
      <c r="T2321" t="s">
        <v>8340</v>
      </c>
    </row>
    <row r="2322" spans="1:20" x14ac:dyDescent="0.2">
      <c r="A2322">
        <v>2320</v>
      </c>
      <c r="B2322" t="s">
        <v>2321</v>
      </c>
      <c r="C232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v>41731.775462962964</v>
      </c>
      <c r="K2322">
        <v>1393443400</v>
      </c>
      <c r="L2322" s="10">
        <v>41696.817129629628</v>
      </c>
      <c r="M2322" t="b">
        <v>1</v>
      </c>
      <c r="N2322">
        <v>89</v>
      </c>
      <c r="O2322" t="b">
        <v>1</v>
      </c>
      <c r="P2322" t="s">
        <v>8279</v>
      </c>
      <c r="Q2322">
        <v>1.0866</v>
      </c>
      <c r="R2322">
        <v>61.044943820224717</v>
      </c>
      <c r="S2322" t="s">
        <v>8315</v>
      </c>
      <c r="T2322" t="s">
        <v>8340</v>
      </c>
    </row>
    <row r="2323" spans="1:20" x14ac:dyDescent="0.2">
      <c r="A2323">
        <v>2321</v>
      </c>
      <c r="B2323" t="s">
        <v>2322</v>
      </c>
      <c r="C232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v>42829.21876157407</v>
      </c>
      <c r="K2323">
        <v>1488694501</v>
      </c>
      <c r="L2323" s="10">
        <v>42799.260428240741</v>
      </c>
      <c r="M2323" t="b">
        <v>0</v>
      </c>
      <c r="N2323">
        <v>64</v>
      </c>
      <c r="O2323" t="b">
        <v>0</v>
      </c>
      <c r="P2323" t="s">
        <v>8298</v>
      </c>
      <c r="Q2323">
        <v>0.39120962394619685</v>
      </c>
      <c r="R2323">
        <v>64.53125</v>
      </c>
      <c r="S2323" t="s">
        <v>8312</v>
      </c>
      <c r="T2323" t="s">
        <v>8357</v>
      </c>
    </row>
    <row r="2324" spans="1:20" x14ac:dyDescent="0.2">
      <c r="A2324">
        <v>2322</v>
      </c>
      <c r="B2324" t="s">
        <v>2323</v>
      </c>
      <c r="C2324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v>42834.853807870371</v>
      </c>
      <c r="K2324">
        <v>1489181369</v>
      </c>
      <c r="L2324" s="10">
        <v>42804.895474537043</v>
      </c>
      <c r="M2324" t="b">
        <v>0</v>
      </c>
      <c r="N2324">
        <v>4</v>
      </c>
      <c r="O2324" t="b">
        <v>0</v>
      </c>
      <c r="P2324" t="s">
        <v>8298</v>
      </c>
      <c r="Q2324">
        <v>3.1481481481481478E-2</v>
      </c>
      <c r="R2324">
        <v>21.25</v>
      </c>
      <c r="S2324" t="s">
        <v>8312</v>
      </c>
      <c r="T2324" t="s">
        <v>8357</v>
      </c>
    </row>
    <row r="2325" spans="1:20" x14ac:dyDescent="0.2">
      <c r="A2325">
        <v>2323</v>
      </c>
      <c r="B2325" t="s">
        <v>2324</v>
      </c>
      <c r="C2325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v>42814.755173611105</v>
      </c>
      <c r="K2325">
        <v>1489428447</v>
      </c>
      <c r="L2325" s="10">
        <v>42807.755173611105</v>
      </c>
      <c r="M2325" t="b">
        <v>0</v>
      </c>
      <c r="N2325">
        <v>4</v>
      </c>
      <c r="O2325" t="b">
        <v>0</v>
      </c>
      <c r="P2325" t="s">
        <v>8298</v>
      </c>
      <c r="Q2325">
        <v>0.48</v>
      </c>
      <c r="R2325">
        <v>30</v>
      </c>
      <c r="S2325" t="s">
        <v>8312</v>
      </c>
      <c r="T2325" t="s">
        <v>8357</v>
      </c>
    </row>
    <row r="2326" spans="1:20" x14ac:dyDescent="0.2">
      <c r="A2326">
        <v>2324</v>
      </c>
      <c r="B2326" t="s">
        <v>2325</v>
      </c>
      <c r="C2326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v>42820.843576388885</v>
      </c>
      <c r="K2326">
        <v>1487970885</v>
      </c>
      <c r="L2326" s="10">
        <v>42790.885243055556</v>
      </c>
      <c r="M2326" t="b">
        <v>0</v>
      </c>
      <c r="N2326">
        <v>61</v>
      </c>
      <c r="O2326" t="b">
        <v>0</v>
      </c>
      <c r="P2326" t="s">
        <v>8298</v>
      </c>
      <c r="Q2326">
        <v>0.20733333333333334</v>
      </c>
      <c r="R2326">
        <v>25.491803278688526</v>
      </c>
      <c r="S2326" t="s">
        <v>8312</v>
      </c>
      <c r="T2326" t="s">
        <v>8357</v>
      </c>
    </row>
    <row r="2327" spans="1:20" x14ac:dyDescent="0.2">
      <c r="A2327">
        <v>2325</v>
      </c>
      <c r="B2327" t="s">
        <v>2326</v>
      </c>
      <c r="C2327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v>42823.980682870373</v>
      </c>
      <c r="K2327">
        <v>1488241931</v>
      </c>
      <c r="L2327" s="10">
        <v>42794.022349537037</v>
      </c>
      <c r="M2327" t="b">
        <v>0</v>
      </c>
      <c r="N2327">
        <v>7</v>
      </c>
      <c r="O2327" t="b">
        <v>0</v>
      </c>
      <c r="P2327" t="s">
        <v>8298</v>
      </c>
      <c r="Q2327">
        <v>0.08</v>
      </c>
      <c r="R2327">
        <v>11.428571428571429</v>
      </c>
      <c r="S2327" t="s">
        <v>8312</v>
      </c>
      <c r="T2327" t="s">
        <v>8357</v>
      </c>
    </row>
    <row r="2328" spans="1:20" x14ac:dyDescent="0.2">
      <c r="A2328">
        <v>2326</v>
      </c>
      <c r="B2328" t="s">
        <v>2327</v>
      </c>
      <c r="C2328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v>42855.708333333328</v>
      </c>
      <c r="K2328">
        <v>1489106948</v>
      </c>
      <c r="L2328" s="10">
        <v>42804.034120370372</v>
      </c>
      <c r="M2328" t="b">
        <v>0</v>
      </c>
      <c r="N2328">
        <v>1</v>
      </c>
      <c r="O2328" t="b">
        <v>0</v>
      </c>
      <c r="P2328" t="s">
        <v>8298</v>
      </c>
      <c r="Q2328">
        <v>7.1999999999999998E-3</v>
      </c>
      <c r="R2328">
        <v>108</v>
      </c>
      <c r="S2328" t="s">
        <v>8312</v>
      </c>
      <c r="T2328" t="s">
        <v>8357</v>
      </c>
    </row>
    <row r="2329" spans="1:20" x14ac:dyDescent="0.2">
      <c r="A2329">
        <v>2327</v>
      </c>
      <c r="B2329" t="s">
        <v>2328</v>
      </c>
      <c r="C2329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v>41877.917129629634</v>
      </c>
      <c r="K2329">
        <v>1406066440</v>
      </c>
      <c r="L2329" s="10"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>
        <v>5.2609431428571432</v>
      </c>
      <c r="R2329">
        <v>54.883162444113267</v>
      </c>
      <c r="S2329" t="s">
        <v>8312</v>
      </c>
      <c r="T2329" t="s">
        <v>8357</v>
      </c>
    </row>
    <row r="2330" spans="1:20" x14ac:dyDescent="0.2">
      <c r="A2330">
        <v>2328</v>
      </c>
      <c r="B2330" t="s">
        <v>2329</v>
      </c>
      <c r="C2330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v>42169.781678240746</v>
      </c>
      <c r="K2330">
        <v>1431715537</v>
      </c>
      <c r="L2330" s="10"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>
        <v>2.5445000000000002</v>
      </c>
      <c r="R2330">
        <v>47.383612662942269</v>
      </c>
      <c r="S2330" t="s">
        <v>8312</v>
      </c>
      <c r="T2330" t="s">
        <v>8357</v>
      </c>
    </row>
    <row r="2331" spans="1:20" x14ac:dyDescent="0.2">
      <c r="A2331">
        <v>2329</v>
      </c>
      <c r="B2331" t="s">
        <v>2330</v>
      </c>
      <c r="C233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v>41837.624374999999</v>
      </c>
      <c r="K2331">
        <v>1403017146</v>
      </c>
      <c r="L2331" s="10"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>
        <v>1.0591999999999999</v>
      </c>
      <c r="R2331">
        <v>211.84</v>
      </c>
      <c r="S2331" t="s">
        <v>8312</v>
      </c>
      <c r="T2331" t="s">
        <v>8357</v>
      </c>
    </row>
    <row r="2332" spans="1:20" x14ac:dyDescent="0.2">
      <c r="A2332">
        <v>2330</v>
      </c>
      <c r="B2332" t="s">
        <v>2331</v>
      </c>
      <c r="C233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v>42363</v>
      </c>
      <c r="K2332">
        <v>1448400943</v>
      </c>
      <c r="L2332" s="10">
        <v>42332.89980324074</v>
      </c>
      <c r="M2332" t="b">
        <v>1</v>
      </c>
      <c r="N2332">
        <v>163</v>
      </c>
      <c r="O2332" t="b">
        <v>1</v>
      </c>
      <c r="P2332" t="s">
        <v>8298</v>
      </c>
      <c r="Q2332">
        <v>1.0242285714285715</v>
      </c>
      <c r="R2332">
        <v>219.92638036809817</v>
      </c>
      <c r="S2332" t="s">
        <v>8312</v>
      </c>
      <c r="T2332" t="s">
        <v>8357</v>
      </c>
    </row>
    <row r="2333" spans="1:20" x14ac:dyDescent="0.2">
      <c r="A2333">
        <v>2331</v>
      </c>
      <c r="B2333" t="s">
        <v>2332</v>
      </c>
      <c r="C233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v>41869.005671296298</v>
      </c>
      <c r="K2333">
        <v>1405728490</v>
      </c>
      <c r="L2333" s="10"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>
        <v>1.4431375</v>
      </c>
      <c r="R2333">
        <v>40.795406360424032</v>
      </c>
      <c r="S2333" t="s">
        <v>8312</v>
      </c>
      <c r="T2333" t="s">
        <v>8357</v>
      </c>
    </row>
    <row r="2334" spans="1:20" x14ac:dyDescent="0.2">
      <c r="A2334">
        <v>2332</v>
      </c>
      <c r="B2334" t="s">
        <v>2333</v>
      </c>
      <c r="C2334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v>42041.628136574072</v>
      </c>
      <c r="K2334">
        <v>1420643071</v>
      </c>
      <c r="L2334" s="10"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>
        <v>1.06308</v>
      </c>
      <c r="R2334">
        <v>75.502840909090907</v>
      </c>
      <c r="S2334" t="s">
        <v>8312</v>
      </c>
      <c r="T2334" t="s">
        <v>8357</v>
      </c>
    </row>
    <row r="2335" spans="1:20" x14ac:dyDescent="0.2">
      <c r="A2335">
        <v>2333</v>
      </c>
      <c r="B2335" t="s">
        <v>2334</v>
      </c>
      <c r="C2335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v>41788.743055555555</v>
      </c>
      <c r="K2335">
        <v>1399563390</v>
      </c>
      <c r="L2335" s="10">
        <v>41767.650347222225</v>
      </c>
      <c r="M2335" t="b">
        <v>1</v>
      </c>
      <c r="N2335">
        <v>94</v>
      </c>
      <c r="O2335" t="b">
        <v>1</v>
      </c>
      <c r="P2335" t="s">
        <v>8298</v>
      </c>
      <c r="Q2335">
        <v>2.1216666666666666</v>
      </c>
      <c r="R2335">
        <v>13.542553191489361</v>
      </c>
      <c r="S2335" t="s">
        <v>8312</v>
      </c>
      <c r="T2335" t="s">
        <v>8357</v>
      </c>
    </row>
    <row r="2336" spans="1:20" x14ac:dyDescent="0.2">
      <c r="A2336">
        <v>2334</v>
      </c>
      <c r="B2336" t="s">
        <v>2335</v>
      </c>
      <c r="C2336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v>41948.731944444444</v>
      </c>
      <c r="K2336">
        <v>1412611498</v>
      </c>
      <c r="L2336" s="10">
        <v>41918.670115740737</v>
      </c>
      <c r="M2336" t="b">
        <v>1</v>
      </c>
      <c r="N2336">
        <v>67</v>
      </c>
      <c r="O2336" t="b">
        <v>1</v>
      </c>
      <c r="P2336" t="s">
        <v>8298</v>
      </c>
      <c r="Q2336">
        <v>1.0195000000000001</v>
      </c>
      <c r="R2336">
        <v>60.865671641791046</v>
      </c>
      <c r="S2336" t="s">
        <v>8312</v>
      </c>
      <c r="T2336" t="s">
        <v>8357</v>
      </c>
    </row>
    <row r="2337" spans="1:20" x14ac:dyDescent="0.2">
      <c r="A2337">
        <v>2335</v>
      </c>
      <c r="B2337" t="s">
        <v>2336</v>
      </c>
      <c r="C2337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v>41801.572256944448</v>
      </c>
      <c r="K2337">
        <v>1399902243</v>
      </c>
      <c r="L2337" s="10"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>
        <v>1.0227200000000001</v>
      </c>
      <c r="R2337">
        <v>115.69230769230769</v>
      </c>
      <c r="S2337" t="s">
        <v>8312</v>
      </c>
      <c r="T2337" t="s">
        <v>8357</v>
      </c>
    </row>
    <row r="2338" spans="1:20" x14ac:dyDescent="0.2">
      <c r="A2338">
        <v>2336</v>
      </c>
      <c r="B2338" t="s">
        <v>2337</v>
      </c>
      <c r="C2338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v>41706.924710648149</v>
      </c>
      <c r="K2338">
        <v>1390860695</v>
      </c>
      <c r="L2338" s="10"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>
        <v>5.2073254999999996</v>
      </c>
      <c r="R2338">
        <v>48.104623556581984</v>
      </c>
      <c r="S2338" t="s">
        <v>8312</v>
      </c>
      <c r="T2338" t="s">
        <v>8357</v>
      </c>
    </row>
    <row r="2339" spans="1:20" x14ac:dyDescent="0.2">
      <c r="A2339">
        <v>2337</v>
      </c>
      <c r="B2339" t="s">
        <v>2338</v>
      </c>
      <c r="C2339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v>41816.640543981484</v>
      </c>
      <c r="K2339">
        <v>1401204143</v>
      </c>
      <c r="L2339" s="10"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>
        <v>1.1065833333333333</v>
      </c>
      <c r="R2339">
        <v>74.184357541899445</v>
      </c>
      <c r="S2339" t="s">
        <v>8312</v>
      </c>
      <c r="T2339" t="s">
        <v>8357</v>
      </c>
    </row>
    <row r="2340" spans="1:20" x14ac:dyDescent="0.2">
      <c r="A2340">
        <v>2338</v>
      </c>
      <c r="B2340" t="s">
        <v>2339</v>
      </c>
      <c r="C2340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v>41819.896805555552</v>
      </c>
      <c r="K2340">
        <v>1401485484</v>
      </c>
      <c r="L2340" s="10"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>
        <v>1.0114333333333334</v>
      </c>
      <c r="R2340">
        <v>123.34552845528455</v>
      </c>
      <c r="S2340" t="s">
        <v>8312</v>
      </c>
      <c r="T2340" t="s">
        <v>8357</v>
      </c>
    </row>
    <row r="2341" spans="1:20" x14ac:dyDescent="0.2">
      <c r="A2341">
        <v>2339</v>
      </c>
      <c r="B2341" t="s">
        <v>2340</v>
      </c>
      <c r="C234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v>42723.332638888889</v>
      </c>
      <c r="K2341">
        <v>1479496309</v>
      </c>
      <c r="L2341" s="10"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>
        <v>2.9420799999999998</v>
      </c>
      <c r="R2341">
        <v>66.623188405797094</v>
      </c>
      <c r="S2341" t="s">
        <v>8312</v>
      </c>
      <c r="T2341" t="s">
        <v>8357</v>
      </c>
    </row>
    <row r="2342" spans="1:20" x14ac:dyDescent="0.2">
      <c r="A2342">
        <v>2340</v>
      </c>
      <c r="B2342" t="s">
        <v>2341</v>
      </c>
      <c r="C234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v>42673.642800925925</v>
      </c>
      <c r="K2342">
        <v>1475249138</v>
      </c>
      <c r="L2342" s="10"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>
        <v>1.0577749999999999</v>
      </c>
      <c r="R2342">
        <v>104.99007444168734</v>
      </c>
      <c r="S2342" t="s">
        <v>8312</v>
      </c>
      <c r="T2342" t="s">
        <v>8357</v>
      </c>
    </row>
    <row r="2343" spans="1:20" x14ac:dyDescent="0.2">
      <c r="A2343">
        <v>2341</v>
      </c>
      <c r="B2343" t="s">
        <v>2342</v>
      </c>
      <c r="C234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v>42197.813703703709</v>
      </c>
      <c r="K2343">
        <v>1434137504</v>
      </c>
      <c r="L2343" s="10">
        <v>42167.813703703709</v>
      </c>
      <c r="M2343" t="b">
        <v>0</v>
      </c>
      <c r="N2343">
        <v>0</v>
      </c>
      <c r="O2343" t="b">
        <v>0</v>
      </c>
      <c r="P2343" t="s">
        <v>8272</v>
      </c>
      <c r="Q2343">
        <v>0</v>
      </c>
      <c r="R2343" t="e">
        <v>#DIV/0!</v>
      </c>
      <c r="S2343" t="s">
        <v>8318</v>
      </c>
      <c r="T2343" t="s">
        <v>8363</v>
      </c>
    </row>
    <row r="2344" spans="1:20" x14ac:dyDescent="0.2">
      <c r="A2344">
        <v>2342</v>
      </c>
      <c r="B2344" t="s">
        <v>2343</v>
      </c>
      <c r="C2344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v>41918.208333333336</v>
      </c>
      <c r="K2344">
        <v>1410799870</v>
      </c>
      <c r="L2344" s="10">
        <v>41897.702199074076</v>
      </c>
      <c r="M2344" t="b">
        <v>0</v>
      </c>
      <c r="N2344">
        <v>0</v>
      </c>
      <c r="O2344" t="b">
        <v>0</v>
      </c>
      <c r="P2344" t="s">
        <v>8272</v>
      </c>
      <c r="Q2344">
        <v>0</v>
      </c>
      <c r="R2344" t="e">
        <v>#DIV/0!</v>
      </c>
      <c r="S2344" t="s">
        <v>8318</v>
      </c>
      <c r="T2344" t="s">
        <v>8363</v>
      </c>
    </row>
    <row r="2345" spans="1:20" x14ac:dyDescent="0.2">
      <c r="A2345">
        <v>2343</v>
      </c>
      <c r="B2345" t="s">
        <v>2344</v>
      </c>
      <c r="C2345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v>42377.82430555555</v>
      </c>
      <c r="K2345">
        <v>1447962505</v>
      </c>
      <c r="L2345" s="10">
        <v>42327.825289351851</v>
      </c>
      <c r="M2345" t="b">
        <v>0</v>
      </c>
      <c r="N2345">
        <v>1</v>
      </c>
      <c r="O2345" t="b">
        <v>0</v>
      </c>
      <c r="P2345" t="s">
        <v>8272</v>
      </c>
      <c r="Q2345">
        <v>0.03</v>
      </c>
      <c r="R2345">
        <v>300</v>
      </c>
      <c r="S2345" t="s">
        <v>8318</v>
      </c>
      <c r="T2345" t="s">
        <v>8363</v>
      </c>
    </row>
    <row r="2346" spans="1:20" x14ac:dyDescent="0.2">
      <c r="A2346">
        <v>2344</v>
      </c>
      <c r="B2346" t="s">
        <v>2345</v>
      </c>
      <c r="C2346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v>42545.727650462963</v>
      </c>
      <c r="K2346">
        <v>1464197269</v>
      </c>
      <c r="L2346" s="10">
        <v>42515.727650462963</v>
      </c>
      <c r="M2346" t="b">
        <v>0</v>
      </c>
      <c r="N2346">
        <v>1</v>
      </c>
      <c r="O2346" t="b">
        <v>0</v>
      </c>
      <c r="P2346" t="s">
        <v>8272</v>
      </c>
      <c r="Q2346">
        <v>1E-3</v>
      </c>
      <c r="R2346">
        <v>1</v>
      </c>
      <c r="S2346" t="s">
        <v>8318</v>
      </c>
      <c r="T2346" t="s">
        <v>8363</v>
      </c>
    </row>
    <row r="2347" spans="1:20" x14ac:dyDescent="0.2">
      <c r="A2347">
        <v>2345</v>
      </c>
      <c r="B2347" t="s">
        <v>2346</v>
      </c>
      <c r="C2347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v>42094.985416666663</v>
      </c>
      <c r="K2347">
        <v>1424822556</v>
      </c>
      <c r="L2347" s="10">
        <v>42060.001805555556</v>
      </c>
      <c r="M2347" t="b">
        <v>0</v>
      </c>
      <c r="N2347">
        <v>0</v>
      </c>
      <c r="O2347" t="b">
        <v>0</v>
      </c>
      <c r="P2347" t="s">
        <v>8272</v>
      </c>
      <c r="Q2347">
        <v>0</v>
      </c>
      <c r="R2347" t="e">
        <v>#DIV/0!</v>
      </c>
      <c r="S2347" t="s">
        <v>8318</v>
      </c>
      <c r="T2347" t="s">
        <v>8363</v>
      </c>
    </row>
    <row r="2348" spans="1:20" x14ac:dyDescent="0.2">
      <c r="A2348">
        <v>2346</v>
      </c>
      <c r="B2348" t="s">
        <v>2347</v>
      </c>
      <c r="C2348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v>42660.79896990741</v>
      </c>
      <c r="K2348">
        <v>1472843431</v>
      </c>
      <c r="L2348" s="10">
        <v>42615.79896990741</v>
      </c>
      <c r="M2348" t="b">
        <v>0</v>
      </c>
      <c r="N2348">
        <v>3</v>
      </c>
      <c r="O2348" t="b">
        <v>0</v>
      </c>
      <c r="P2348" t="s">
        <v>8272</v>
      </c>
      <c r="Q2348">
        <v>6.4999999999999997E-4</v>
      </c>
      <c r="R2348">
        <v>13</v>
      </c>
      <c r="S2348" t="s">
        <v>8318</v>
      </c>
      <c r="T2348" t="s">
        <v>8363</v>
      </c>
    </row>
    <row r="2349" spans="1:20" x14ac:dyDescent="0.2">
      <c r="A2349">
        <v>2347</v>
      </c>
      <c r="B2349" t="s">
        <v>2348</v>
      </c>
      <c r="C2349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v>42607.607361111113</v>
      </c>
      <c r="K2349">
        <v>1469543676</v>
      </c>
      <c r="L2349" s="10">
        <v>42577.607361111113</v>
      </c>
      <c r="M2349" t="b">
        <v>0</v>
      </c>
      <c r="N2349">
        <v>1</v>
      </c>
      <c r="O2349" t="b">
        <v>0</v>
      </c>
      <c r="P2349" t="s">
        <v>8272</v>
      </c>
      <c r="Q2349">
        <v>1.4999999999999999E-2</v>
      </c>
      <c r="R2349">
        <v>15</v>
      </c>
      <c r="S2349" t="s">
        <v>8318</v>
      </c>
      <c r="T2349" t="s">
        <v>8363</v>
      </c>
    </row>
    <row r="2350" spans="1:20" x14ac:dyDescent="0.2">
      <c r="A2350">
        <v>2348</v>
      </c>
      <c r="B2350" t="s">
        <v>2349</v>
      </c>
      <c r="C2350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v>42420.932152777779</v>
      </c>
      <c r="K2350">
        <v>1450822938</v>
      </c>
      <c r="L2350" s="10">
        <v>42360.932152777779</v>
      </c>
      <c r="M2350" t="b">
        <v>0</v>
      </c>
      <c r="N2350">
        <v>5</v>
      </c>
      <c r="O2350" t="b">
        <v>0</v>
      </c>
      <c r="P2350" t="s">
        <v>8272</v>
      </c>
      <c r="Q2350">
        <v>3.8571428571428572E-3</v>
      </c>
      <c r="R2350">
        <v>54</v>
      </c>
      <c r="S2350" t="s">
        <v>8318</v>
      </c>
      <c r="T2350" t="s">
        <v>8363</v>
      </c>
    </row>
    <row r="2351" spans="1:20" x14ac:dyDescent="0.2">
      <c r="A2351">
        <v>2349</v>
      </c>
      <c r="B2351" t="s">
        <v>2350</v>
      </c>
      <c r="C235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v>42227.775787037041</v>
      </c>
      <c r="K2351">
        <v>1436812628</v>
      </c>
      <c r="L2351" s="10">
        <v>42198.775787037041</v>
      </c>
      <c r="M2351" t="b">
        <v>0</v>
      </c>
      <c r="N2351">
        <v>0</v>
      </c>
      <c r="O2351" t="b">
        <v>0</v>
      </c>
      <c r="P2351" t="s">
        <v>8272</v>
      </c>
      <c r="Q2351">
        <v>0</v>
      </c>
      <c r="R2351" t="e">
        <v>#DIV/0!</v>
      </c>
      <c r="S2351" t="s">
        <v>8318</v>
      </c>
      <c r="T2351" t="s">
        <v>8363</v>
      </c>
    </row>
    <row r="2352" spans="1:20" x14ac:dyDescent="0.2">
      <c r="A2352">
        <v>2350</v>
      </c>
      <c r="B2352" t="s">
        <v>2351</v>
      </c>
      <c r="C235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v>42738.842245370368</v>
      </c>
      <c r="K2352">
        <v>1480882370</v>
      </c>
      <c r="L2352" s="10">
        <v>42708.842245370368</v>
      </c>
      <c r="M2352" t="b">
        <v>0</v>
      </c>
      <c r="N2352">
        <v>0</v>
      </c>
      <c r="O2352" t="b">
        <v>0</v>
      </c>
      <c r="P2352" t="s">
        <v>8272</v>
      </c>
      <c r="Q2352">
        <v>0</v>
      </c>
      <c r="R2352" t="e">
        <v>#DIV/0!</v>
      </c>
      <c r="S2352" t="s">
        <v>8318</v>
      </c>
      <c r="T2352" t="s">
        <v>8363</v>
      </c>
    </row>
    <row r="2353" spans="1:20" x14ac:dyDescent="0.2">
      <c r="A2353">
        <v>2351</v>
      </c>
      <c r="B2353" t="s">
        <v>2352</v>
      </c>
      <c r="C235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v>42124.101145833338</v>
      </c>
      <c r="K2353">
        <v>1427768739</v>
      </c>
      <c r="L2353" s="10">
        <v>42094.101145833338</v>
      </c>
      <c r="M2353" t="b">
        <v>0</v>
      </c>
      <c r="N2353">
        <v>7</v>
      </c>
      <c r="O2353" t="b">
        <v>0</v>
      </c>
      <c r="P2353" t="s">
        <v>8272</v>
      </c>
      <c r="Q2353">
        <v>5.7142857142857143E-3</v>
      </c>
      <c r="R2353">
        <v>15.428571428571429</v>
      </c>
      <c r="S2353" t="s">
        <v>8318</v>
      </c>
      <c r="T2353" t="s">
        <v>8363</v>
      </c>
    </row>
    <row r="2354" spans="1:20" x14ac:dyDescent="0.2">
      <c r="A2354">
        <v>2352</v>
      </c>
      <c r="B2354" t="s">
        <v>2353</v>
      </c>
      <c r="C2354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v>42161.633703703701</v>
      </c>
      <c r="K2354">
        <v>1428419552</v>
      </c>
      <c r="L2354" s="10">
        <v>42101.633703703701</v>
      </c>
      <c r="M2354" t="b">
        <v>0</v>
      </c>
      <c r="N2354">
        <v>0</v>
      </c>
      <c r="O2354" t="b">
        <v>0</v>
      </c>
      <c r="P2354" t="s">
        <v>8272</v>
      </c>
      <c r="Q2354">
        <v>0</v>
      </c>
      <c r="R2354" t="e">
        <v>#DIV/0!</v>
      </c>
      <c r="S2354" t="s">
        <v>8318</v>
      </c>
      <c r="T2354" t="s">
        <v>8363</v>
      </c>
    </row>
    <row r="2355" spans="1:20" x14ac:dyDescent="0.2">
      <c r="A2355">
        <v>2353</v>
      </c>
      <c r="B2355" t="s">
        <v>2354</v>
      </c>
      <c r="C2355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v>42115.676180555558</v>
      </c>
      <c r="K2355">
        <v>1428596022</v>
      </c>
      <c r="L2355" s="10">
        <v>42103.676180555558</v>
      </c>
      <c r="M2355" t="b">
        <v>0</v>
      </c>
      <c r="N2355">
        <v>0</v>
      </c>
      <c r="O2355" t="b">
        <v>0</v>
      </c>
      <c r="P2355" t="s">
        <v>8272</v>
      </c>
      <c r="Q2355">
        <v>0</v>
      </c>
      <c r="R2355" t="e">
        <v>#DIV/0!</v>
      </c>
      <c r="S2355" t="s">
        <v>8318</v>
      </c>
      <c r="T2355" t="s">
        <v>8363</v>
      </c>
    </row>
    <row r="2356" spans="1:20" x14ac:dyDescent="0.2">
      <c r="A2356">
        <v>2354</v>
      </c>
      <c r="B2356" t="s">
        <v>2355</v>
      </c>
      <c r="C2356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v>42014.722916666666</v>
      </c>
      <c r="K2356">
        <v>1415726460</v>
      </c>
      <c r="L2356" s="10">
        <v>41954.722916666666</v>
      </c>
      <c r="M2356" t="b">
        <v>0</v>
      </c>
      <c r="N2356">
        <v>1</v>
      </c>
      <c r="O2356" t="b">
        <v>0</v>
      </c>
      <c r="P2356" t="s">
        <v>8272</v>
      </c>
      <c r="Q2356">
        <v>7.1428571428571429E-4</v>
      </c>
      <c r="R2356">
        <v>25</v>
      </c>
      <c r="S2356" t="s">
        <v>8318</v>
      </c>
      <c r="T2356" t="s">
        <v>8363</v>
      </c>
    </row>
    <row r="2357" spans="1:20" x14ac:dyDescent="0.2">
      <c r="A2357">
        <v>2355</v>
      </c>
      <c r="B2357" t="s">
        <v>2356</v>
      </c>
      <c r="C2357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v>42126.918240740735</v>
      </c>
      <c r="K2357">
        <v>1428012136</v>
      </c>
      <c r="L2357" s="10">
        <v>42096.918240740735</v>
      </c>
      <c r="M2357" t="b">
        <v>0</v>
      </c>
      <c r="N2357">
        <v>2</v>
      </c>
      <c r="O2357" t="b">
        <v>0</v>
      </c>
      <c r="P2357" t="s">
        <v>8272</v>
      </c>
      <c r="Q2357">
        <v>6.875E-3</v>
      </c>
      <c r="R2357">
        <v>27.5</v>
      </c>
      <c r="S2357" t="s">
        <v>8318</v>
      </c>
      <c r="T2357" t="s">
        <v>8363</v>
      </c>
    </row>
    <row r="2358" spans="1:20" x14ac:dyDescent="0.2">
      <c r="A2358">
        <v>2356</v>
      </c>
      <c r="B2358" t="s">
        <v>2357</v>
      </c>
      <c r="C2358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v>42160.78361111111</v>
      </c>
      <c r="K2358">
        <v>1430938104</v>
      </c>
      <c r="L2358" s="10">
        <v>42130.78361111111</v>
      </c>
      <c r="M2358" t="b">
        <v>0</v>
      </c>
      <c r="N2358">
        <v>0</v>
      </c>
      <c r="O2358" t="b">
        <v>0</v>
      </c>
      <c r="P2358" t="s">
        <v>8272</v>
      </c>
      <c r="Q2358">
        <v>0</v>
      </c>
      <c r="R2358" t="e">
        <v>#DIV/0!</v>
      </c>
      <c r="S2358" t="s">
        <v>8318</v>
      </c>
      <c r="T2358" t="s">
        <v>8363</v>
      </c>
    </row>
    <row r="2359" spans="1:20" x14ac:dyDescent="0.2">
      <c r="A2359">
        <v>2357</v>
      </c>
      <c r="B2359" t="s">
        <v>2358</v>
      </c>
      <c r="C2359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v>42294.620115740734</v>
      </c>
      <c r="K2359">
        <v>1442501578</v>
      </c>
      <c r="L2359" s="10">
        <v>42264.620115740734</v>
      </c>
      <c r="M2359" t="b">
        <v>0</v>
      </c>
      <c r="N2359">
        <v>0</v>
      </c>
      <c r="O2359" t="b">
        <v>0</v>
      </c>
      <c r="P2359" t="s">
        <v>8272</v>
      </c>
      <c r="Q2359">
        <v>0</v>
      </c>
      <c r="R2359" t="e">
        <v>#DIV/0!</v>
      </c>
      <c r="S2359" t="s">
        <v>8318</v>
      </c>
      <c r="T2359" t="s">
        <v>8363</v>
      </c>
    </row>
    <row r="2360" spans="1:20" x14ac:dyDescent="0.2">
      <c r="A2360">
        <v>2358</v>
      </c>
      <c r="B2360" t="s">
        <v>2359</v>
      </c>
      <c r="C2360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v>42035.027083333334</v>
      </c>
      <c r="K2360">
        <v>1417818036</v>
      </c>
      <c r="L2360" s="10">
        <v>41978.930972222224</v>
      </c>
      <c r="M2360" t="b">
        <v>0</v>
      </c>
      <c r="N2360">
        <v>0</v>
      </c>
      <c r="O2360" t="b">
        <v>0</v>
      </c>
      <c r="P2360" t="s">
        <v>8272</v>
      </c>
      <c r="Q2360">
        <v>0</v>
      </c>
      <c r="R2360" t="e">
        <v>#DIV/0!</v>
      </c>
      <c r="S2360" t="s">
        <v>8318</v>
      </c>
      <c r="T2360" t="s">
        <v>8363</v>
      </c>
    </row>
    <row r="2361" spans="1:20" x14ac:dyDescent="0.2">
      <c r="A2361">
        <v>2359</v>
      </c>
      <c r="B2361" t="s">
        <v>2360</v>
      </c>
      <c r="C236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v>42219.649583333332</v>
      </c>
      <c r="K2361">
        <v>1433432124</v>
      </c>
      <c r="L2361" s="10">
        <v>42159.649583333332</v>
      </c>
      <c r="M2361" t="b">
        <v>0</v>
      </c>
      <c r="N2361">
        <v>3</v>
      </c>
      <c r="O2361" t="b">
        <v>0</v>
      </c>
      <c r="P2361" t="s">
        <v>8272</v>
      </c>
      <c r="Q2361">
        <v>0.14680000000000001</v>
      </c>
      <c r="R2361">
        <v>367</v>
      </c>
      <c r="S2361" t="s">
        <v>8318</v>
      </c>
      <c r="T2361" t="s">
        <v>8363</v>
      </c>
    </row>
    <row r="2362" spans="1:20" x14ac:dyDescent="0.2">
      <c r="A2362">
        <v>2360</v>
      </c>
      <c r="B2362" t="s">
        <v>2361</v>
      </c>
      <c r="C236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v>42407.70694444445</v>
      </c>
      <c r="K2362">
        <v>1452272280</v>
      </c>
      <c r="L2362" s="10">
        <v>42377.70694444445</v>
      </c>
      <c r="M2362" t="b">
        <v>0</v>
      </c>
      <c r="N2362">
        <v>1</v>
      </c>
      <c r="O2362" t="b">
        <v>0</v>
      </c>
      <c r="P2362" t="s">
        <v>8272</v>
      </c>
      <c r="Q2362">
        <v>4.0000000000000002E-4</v>
      </c>
      <c r="R2362">
        <v>2</v>
      </c>
      <c r="S2362" t="s">
        <v>8318</v>
      </c>
      <c r="T2362" t="s">
        <v>8363</v>
      </c>
    </row>
    <row r="2363" spans="1:20" x14ac:dyDescent="0.2">
      <c r="A2363">
        <v>2361</v>
      </c>
      <c r="B2363" t="s">
        <v>2362</v>
      </c>
      <c r="C236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v>42490.916666666672</v>
      </c>
      <c r="K2363">
        <v>1459975008</v>
      </c>
      <c r="L2363" s="10">
        <v>42466.858888888892</v>
      </c>
      <c r="M2363" t="b">
        <v>0</v>
      </c>
      <c r="N2363">
        <v>0</v>
      </c>
      <c r="O2363" t="b">
        <v>0</v>
      </c>
      <c r="P2363" t="s">
        <v>8272</v>
      </c>
      <c r="Q2363">
        <v>0</v>
      </c>
      <c r="R2363" t="e">
        <v>#DIV/0!</v>
      </c>
      <c r="S2363" t="s">
        <v>8318</v>
      </c>
      <c r="T2363" t="s">
        <v>8363</v>
      </c>
    </row>
    <row r="2364" spans="1:20" x14ac:dyDescent="0.2">
      <c r="A2364">
        <v>2362</v>
      </c>
      <c r="B2364" t="s">
        <v>2363</v>
      </c>
      <c r="C2364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v>41984.688310185185</v>
      </c>
      <c r="K2364">
        <v>1415723470</v>
      </c>
      <c r="L2364" s="10">
        <v>41954.688310185185</v>
      </c>
      <c r="M2364" t="b">
        <v>0</v>
      </c>
      <c r="N2364">
        <v>2</v>
      </c>
      <c r="O2364" t="b">
        <v>0</v>
      </c>
      <c r="P2364" t="s">
        <v>8272</v>
      </c>
      <c r="Q2364">
        <v>0.2857142857142857</v>
      </c>
      <c r="R2364">
        <v>60</v>
      </c>
      <c r="S2364" t="s">
        <v>8318</v>
      </c>
      <c r="T2364" t="s">
        <v>8363</v>
      </c>
    </row>
    <row r="2365" spans="1:20" x14ac:dyDescent="0.2">
      <c r="A2365">
        <v>2363</v>
      </c>
      <c r="B2365" t="s">
        <v>2364</v>
      </c>
      <c r="C2365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v>42367.011574074073</v>
      </c>
      <c r="K2365">
        <v>1447460200</v>
      </c>
      <c r="L2365" s="10">
        <v>42322.011574074073</v>
      </c>
      <c r="M2365" t="b">
        <v>0</v>
      </c>
      <c r="N2365">
        <v>0</v>
      </c>
      <c r="O2365" t="b">
        <v>0</v>
      </c>
      <c r="P2365" t="s">
        <v>8272</v>
      </c>
      <c r="Q2365">
        <v>0</v>
      </c>
      <c r="R2365" t="e">
        <v>#DIV/0!</v>
      </c>
      <c r="S2365" t="s">
        <v>8318</v>
      </c>
      <c r="T2365" t="s">
        <v>8363</v>
      </c>
    </row>
    <row r="2366" spans="1:20" x14ac:dyDescent="0.2">
      <c r="A2366">
        <v>2364</v>
      </c>
      <c r="B2366" t="s">
        <v>2365</v>
      </c>
      <c r="C2366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v>42303.934675925921</v>
      </c>
      <c r="K2366">
        <v>1441146356</v>
      </c>
      <c r="L2366" s="10">
        <v>42248.934675925921</v>
      </c>
      <c r="M2366" t="b">
        <v>0</v>
      </c>
      <c r="N2366">
        <v>0</v>
      </c>
      <c r="O2366" t="b">
        <v>0</v>
      </c>
      <c r="P2366" t="s">
        <v>8272</v>
      </c>
      <c r="Q2366">
        <v>0</v>
      </c>
      <c r="R2366" t="e">
        <v>#DIV/0!</v>
      </c>
      <c r="S2366" t="s">
        <v>8318</v>
      </c>
      <c r="T2366" t="s">
        <v>8363</v>
      </c>
    </row>
    <row r="2367" spans="1:20" x14ac:dyDescent="0.2">
      <c r="A2367">
        <v>2365</v>
      </c>
      <c r="B2367" t="s">
        <v>2366</v>
      </c>
      <c r="C2367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v>42386.958333333328</v>
      </c>
      <c r="K2367">
        <v>1449596425</v>
      </c>
      <c r="L2367" s="10">
        <v>42346.736400462964</v>
      </c>
      <c r="M2367" t="b">
        <v>0</v>
      </c>
      <c r="N2367">
        <v>0</v>
      </c>
      <c r="O2367" t="b">
        <v>0</v>
      </c>
      <c r="P2367" t="s">
        <v>8272</v>
      </c>
      <c r="Q2367">
        <v>0</v>
      </c>
      <c r="R2367" t="e">
        <v>#DIV/0!</v>
      </c>
      <c r="S2367" t="s">
        <v>8318</v>
      </c>
      <c r="T2367" t="s">
        <v>8363</v>
      </c>
    </row>
    <row r="2368" spans="1:20" x14ac:dyDescent="0.2">
      <c r="A2368">
        <v>2366</v>
      </c>
      <c r="B2368" t="s">
        <v>2367</v>
      </c>
      <c r="C2368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v>42298.531631944439</v>
      </c>
      <c r="K2368">
        <v>1442839533</v>
      </c>
      <c r="L2368" s="10">
        <v>42268.531631944439</v>
      </c>
      <c r="M2368" t="b">
        <v>0</v>
      </c>
      <c r="N2368">
        <v>27</v>
      </c>
      <c r="O2368" t="b">
        <v>0</v>
      </c>
      <c r="P2368" t="s">
        <v>8272</v>
      </c>
      <c r="Q2368">
        <v>0.1052</v>
      </c>
      <c r="R2368">
        <v>97.407407407407405</v>
      </c>
      <c r="S2368" t="s">
        <v>8318</v>
      </c>
      <c r="T2368" t="s">
        <v>8363</v>
      </c>
    </row>
    <row r="2369" spans="1:20" x14ac:dyDescent="0.2">
      <c r="A2369">
        <v>2367</v>
      </c>
      <c r="B2369" t="s">
        <v>2368</v>
      </c>
      <c r="C2369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v>42485.928425925929</v>
      </c>
      <c r="K2369">
        <v>1456442216</v>
      </c>
      <c r="L2369" s="10">
        <v>42425.970092592594</v>
      </c>
      <c r="M2369" t="b">
        <v>0</v>
      </c>
      <c r="N2369">
        <v>14</v>
      </c>
      <c r="O2369" t="b">
        <v>0</v>
      </c>
      <c r="P2369" t="s">
        <v>8272</v>
      </c>
      <c r="Q2369">
        <v>1.34E-2</v>
      </c>
      <c r="R2369">
        <v>47.857142857142854</v>
      </c>
      <c r="S2369" t="s">
        <v>8318</v>
      </c>
      <c r="T2369" t="s">
        <v>8363</v>
      </c>
    </row>
    <row r="2370" spans="1:20" x14ac:dyDescent="0.2">
      <c r="A2370">
        <v>2368</v>
      </c>
      <c r="B2370" t="s">
        <v>2369</v>
      </c>
      <c r="C2370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v>42108.680150462969</v>
      </c>
      <c r="K2370">
        <v>1425143965</v>
      </c>
      <c r="L2370" s="10">
        <v>42063.721817129626</v>
      </c>
      <c r="M2370" t="b">
        <v>0</v>
      </c>
      <c r="N2370">
        <v>2</v>
      </c>
      <c r="O2370" t="b">
        <v>0</v>
      </c>
      <c r="P2370" t="s">
        <v>8272</v>
      </c>
      <c r="Q2370">
        <v>2.5000000000000001E-3</v>
      </c>
      <c r="R2370">
        <v>50</v>
      </c>
      <c r="S2370" t="s">
        <v>8318</v>
      </c>
      <c r="T2370" t="s">
        <v>8363</v>
      </c>
    </row>
    <row r="2371" spans="1:20" x14ac:dyDescent="0.2">
      <c r="A2371">
        <v>2369</v>
      </c>
      <c r="B2371" t="s">
        <v>2370</v>
      </c>
      <c r="C237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v>42410.812627314815</v>
      </c>
      <c r="K2371">
        <v>1452540611</v>
      </c>
      <c r="L2371" s="10">
        <v>42380.812627314815</v>
      </c>
      <c r="M2371" t="b">
        <v>0</v>
      </c>
      <c r="N2371">
        <v>0</v>
      </c>
      <c r="O2371" t="b">
        <v>0</v>
      </c>
      <c r="P2371" t="s">
        <v>8272</v>
      </c>
      <c r="Q2371">
        <v>0</v>
      </c>
      <c r="R2371" t="e">
        <v>#DIV/0!</v>
      </c>
      <c r="S2371" t="s">
        <v>8318</v>
      </c>
      <c r="T2371" t="s">
        <v>8363</v>
      </c>
    </row>
    <row r="2372" spans="1:20" x14ac:dyDescent="0.2">
      <c r="A2372">
        <v>2370</v>
      </c>
      <c r="B2372" t="s">
        <v>2371</v>
      </c>
      <c r="C237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v>41991.18913194444</v>
      </c>
      <c r="K2372">
        <v>1416285141</v>
      </c>
      <c r="L2372" s="10">
        <v>41961.18913194444</v>
      </c>
      <c r="M2372" t="b">
        <v>0</v>
      </c>
      <c r="N2372">
        <v>4</v>
      </c>
      <c r="O2372" t="b">
        <v>0</v>
      </c>
      <c r="P2372" t="s">
        <v>8272</v>
      </c>
      <c r="Q2372">
        <v>3.2799999999999999E-3</v>
      </c>
      <c r="R2372">
        <v>20.5</v>
      </c>
      <c r="S2372" t="s">
        <v>8318</v>
      </c>
      <c r="T2372" t="s">
        <v>8363</v>
      </c>
    </row>
    <row r="2373" spans="1:20" x14ac:dyDescent="0.2">
      <c r="A2373">
        <v>2371</v>
      </c>
      <c r="B2373" t="s">
        <v>2372</v>
      </c>
      <c r="C237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v>42180.777731481481</v>
      </c>
      <c r="K2373">
        <v>1432665596</v>
      </c>
      <c r="L2373" s="10">
        <v>42150.777731481481</v>
      </c>
      <c r="M2373" t="b">
        <v>0</v>
      </c>
      <c r="N2373">
        <v>0</v>
      </c>
      <c r="O2373" t="b">
        <v>0</v>
      </c>
      <c r="P2373" t="s">
        <v>8272</v>
      </c>
      <c r="Q2373">
        <v>0</v>
      </c>
      <c r="R2373" t="e">
        <v>#DIV/0!</v>
      </c>
      <c r="S2373" t="s">
        <v>8318</v>
      </c>
      <c r="T2373" t="s">
        <v>8363</v>
      </c>
    </row>
    <row r="2374" spans="1:20" x14ac:dyDescent="0.2">
      <c r="A2374">
        <v>2372</v>
      </c>
      <c r="B2374" t="s">
        <v>2373</v>
      </c>
      <c r="C2374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v>42118.069108796291</v>
      </c>
      <c r="K2374">
        <v>1427247571</v>
      </c>
      <c r="L2374" s="10">
        <v>42088.069108796291</v>
      </c>
      <c r="M2374" t="b">
        <v>0</v>
      </c>
      <c r="N2374">
        <v>6</v>
      </c>
      <c r="O2374" t="b">
        <v>0</v>
      </c>
      <c r="P2374" t="s">
        <v>8272</v>
      </c>
      <c r="Q2374">
        <v>3.272727272727273E-2</v>
      </c>
      <c r="R2374">
        <v>30</v>
      </c>
      <c r="S2374" t="s">
        <v>8318</v>
      </c>
      <c r="T2374" t="s">
        <v>8363</v>
      </c>
    </row>
    <row r="2375" spans="1:20" x14ac:dyDescent="0.2">
      <c r="A2375">
        <v>2373</v>
      </c>
      <c r="B2375" t="s">
        <v>2374</v>
      </c>
      <c r="C2375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v>42245.662314814821</v>
      </c>
      <c r="K2375">
        <v>1438271624</v>
      </c>
      <c r="L2375" s="10">
        <v>42215.662314814821</v>
      </c>
      <c r="M2375" t="b">
        <v>0</v>
      </c>
      <c r="N2375">
        <v>1</v>
      </c>
      <c r="O2375" t="b">
        <v>0</v>
      </c>
      <c r="P2375" t="s">
        <v>8272</v>
      </c>
      <c r="Q2375">
        <v>5.8823529411764708E-5</v>
      </c>
      <c r="R2375">
        <v>50</v>
      </c>
      <c r="S2375" t="s">
        <v>8318</v>
      </c>
      <c r="T2375" t="s">
        <v>8363</v>
      </c>
    </row>
    <row r="2376" spans="1:20" x14ac:dyDescent="0.2">
      <c r="A2376">
        <v>2374</v>
      </c>
      <c r="B2376" t="s">
        <v>2375</v>
      </c>
      <c r="C2376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v>42047.843287037031</v>
      </c>
      <c r="K2376">
        <v>1421180060</v>
      </c>
      <c r="L2376" s="10">
        <v>42017.843287037031</v>
      </c>
      <c r="M2376" t="b">
        <v>0</v>
      </c>
      <c r="N2376">
        <v>1</v>
      </c>
      <c r="O2376" t="b">
        <v>0</v>
      </c>
      <c r="P2376" t="s">
        <v>8272</v>
      </c>
      <c r="Q2376">
        <v>4.5454545454545455E-4</v>
      </c>
      <c r="R2376">
        <v>10</v>
      </c>
      <c r="S2376" t="s">
        <v>8318</v>
      </c>
      <c r="T2376" t="s">
        <v>8363</v>
      </c>
    </row>
    <row r="2377" spans="1:20" x14ac:dyDescent="0.2">
      <c r="A2377">
        <v>2375</v>
      </c>
      <c r="B2377" t="s">
        <v>2376</v>
      </c>
      <c r="C2377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v>42622.836076388892</v>
      </c>
      <c r="K2377">
        <v>1470859437</v>
      </c>
      <c r="L2377" s="10">
        <v>42592.836076388892</v>
      </c>
      <c r="M2377" t="b">
        <v>0</v>
      </c>
      <c r="N2377">
        <v>0</v>
      </c>
      <c r="O2377" t="b">
        <v>0</v>
      </c>
      <c r="P2377" t="s">
        <v>8272</v>
      </c>
      <c r="Q2377">
        <v>0</v>
      </c>
      <c r="R2377" t="e">
        <v>#DIV/0!</v>
      </c>
      <c r="S2377" t="s">
        <v>8318</v>
      </c>
      <c r="T2377" t="s">
        <v>8363</v>
      </c>
    </row>
    <row r="2378" spans="1:20" x14ac:dyDescent="0.2">
      <c r="A2378">
        <v>2376</v>
      </c>
      <c r="B2378" t="s">
        <v>2377</v>
      </c>
      <c r="C2378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v>42348.925532407404</v>
      </c>
      <c r="K2378">
        <v>1447193566</v>
      </c>
      <c r="L2378" s="10">
        <v>42318.925532407404</v>
      </c>
      <c r="M2378" t="b">
        <v>0</v>
      </c>
      <c r="N2378">
        <v>4</v>
      </c>
      <c r="O2378" t="b">
        <v>0</v>
      </c>
      <c r="P2378" t="s">
        <v>8272</v>
      </c>
      <c r="Q2378">
        <v>0.10877666666666666</v>
      </c>
      <c r="R2378">
        <v>81.582499999999996</v>
      </c>
      <c r="S2378" t="s">
        <v>8318</v>
      </c>
      <c r="T2378" t="s">
        <v>8363</v>
      </c>
    </row>
    <row r="2379" spans="1:20" x14ac:dyDescent="0.2">
      <c r="A2379">
        <v>2377</v>
      </c>
      <c r="B2379" t="s">
        <v>2378</v>
      </c>
      <c r="C2379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v>42699.911840277782</v>
      </c>
      <c r="K2379">
        <v>1477515183</v>
      </c>
      <c r="L2379" s="10">
        <v>42669.870173611111</v>
      </c>
      <c r="M2379" t="b">
        <v>0</v>
      </c>
      <c r="N2379">
        <v>0</v>
      </c>
      <c r="O2379" t="b">
        <v>0</v>
      </c>
      <c r="P2379" t="s">
        <v>8272</v>
      </c>
      <c r="Q2379">
        <v>0</v>
      </c>
      <c r="R2379" t="e">
        <v>#DIV/0!</v>
      </c>
      <c r="S2379" t="s">
        <v>8318</v>
      </c>
      <c r="T2379" t="s">
        <v>8363</v>
      </c>
    </row>
    <row r="2380" spans="1:20" x14ac:dyDescent="0.2">
      <c r="A2380">
        <v>2378</v>
      </c>
      <c r="B2380" t="s">
        <v>2379</v>
      </c>
      <c r="C2380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v>42242.013078703705</v>
      </c>
      <c r="K2380">
        <v>1438042730</v>
      </c>
      <c r="L2380" s="10">
        <v>42213.013078703705</v>
      </c>
      <c r="M2380" t="b">
        <v>0</v>
      </c>
      <c r="N2380">
        <v>0</v>
      </c>
      <c r="O2380" t="b">
        <v>0</v>
      </c>
      <c r="P2380" t="s">
        <v>8272</v>
      </c>
      <c r="Q2380">
        <v>0</v>
      </c>
      <c r="R2380" t="e">
        <v>#DIV/0!</v>
      </c>
      <c r="S2380" t="s">
        <v>8318</v>
      </c>
      <c r="T2380" t="s">
        <v>8363</v>
      </c>
    </row>
    <row r="2381" spans="1:20" x14ac:dyDescent="0.2">
      <c r="A2381">
        <v>2379</v>
      </c>
      <c r="B2381" t="s">
        <v>2380</v>
      </c>
      <c r="C238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v>42282.016388888893</v>
      </c>
      <c r="K2381">
        <v>1440116616</v>
      </c>
      <c r="L2381" s="10">
        <v>42237.016388888893</v>
      </c>
      <c r="M2381" t="b">
        <v>0</v>
      </c>
      <c r="N2381">
        <v>0</v>
      </c>
      <c r="O2381" t="b">
        <v>0</v>
      </c>
      <c r="P2381" t="s">
        <v>8272</v>
      </c>
      <c r="Q2381">
        <v>0</v>
      </c>
      <c r="R2381" t="e">
        <v>#DIV/0!</v>
      </c>
      <c r="S2381" t="s">
        <v>8318</v>
      </c>
      <c r="T2381" t="s">
        <v>8363</v>
      </c>
    </row>
    <row r="2382" spans="1:20" x14ac:dyDescent="0.2">
      <c r="A2382">
        <v>2380</v>
      </c>
      <c r="B2382" t="s">
        <v>2381</v>
      </c>
      <c r="C238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v>42278.793310185181</v>
      </c>
      <c r="K2382">
        <v>1441134142</v>
      </c>
      <c r="L2382" s="10">
        <v>42248.793310185181</v>
      </c>
      <c r="M2382" t="b">
        <v>0</v>
      </c>
      <c r="N2382">
        <v>3</v>
      </c>
      <c r="O2382" t="b">
        <v>0</v>
      </c>
      <c r="P2382" t="s">
        <v>8272</v>
      </c>
      <c r="Q2382">
        <v>3.6666666666666666E-3</v>
      </c>
      <c r="R2382">
        <v>18.333333333333332</v>
      </c>
      <c r="S2382" t="s">
        <v>8318</v>
      </c>
      <c r="T2382" t="s">
        <v>8363</v>
      </c>
    </row>
    <row r="2383" spans="1:20" x14ac:dyDescent="0.2">
      <c r="A2383">
        <v>2381</v>
      </c>
      <c r="B2383" t="s">
        <v>2382</v>
      </c>
      <c r="C238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v>42104.935740740737</v>
      </c>
      <c r="K2383">
        <v>1426112848</v>
      </c>
      <c r="L2383" s="10">
        <v>42074.935740740737</v>
      </c>
      <c r="M2383" t="b">
        <v>0</v>
      </c>
      <c r="N2383">
        <v>7</v>
      </c>
      <c r="O2383" t="b">
        <v>0</v>
      </c>
      <c r="P2383" t="s">
        <v>8272</v>
      </c>
      <c r="Q2383">
        <v>1.8193398957730169E-2</v>
      </c>
      <c r="R2383">
        <v>224.42857142857142</v>
      </c>
      <c r="S2383" t="s">
        <v>8318</v>
      </c>
      <c r="T2383" t="s">
        <v>8363</v>
      </c>
    </row>
    <row r="2384" spans="1:20" x14ac:dyDescent="0.2">
      <c r="A2384">
        <v>2382</v>
      </c>
      <c r="B2384" t="s">
        <v>2383</v>
      </c>
      <c r="C2384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v>42220.187534722223</v>
      </c>
      <c r="K2384">
        <v>1436502603</v>
      </c>
      <c r="L2384" s="10">
        <v>42195.187534722223</v>
      </c>
      <c r="M2384" t="b">
        <v>0</v>
      </c>
      <c r="N2384">
        <v>2</v>
      </c>
      <c r="O2384" t="b">
        <v>0</v>
      </c>
      <c r="P2384" t="s">
        <v>8272</v>
      </c>
      <c r="Q2384">
        <v>2.5000000000000001E-2</v>
      </c>
      <c r="R2384">
        <v>37.5</v>
      </c>
      <c r="S2384" t="s">
        <v>8318</v>
      </c>
      <c r="T2384" t="s">
        <v>8363</v>
      </c>
    </row>
    <row r="2385" spans="1:20" x14ac:dyDescent="0.2">
      <c r="A2385">
        <v>2383</v>
      </c>
      <c r="B2385" t="s">
        <v>2384</v>
      </c>
      <c r="C2385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v>42057.056793981479</v>
      </c>
      <c r="K2385">
        <v>1421976107</v>
      </c>
      <c r="L2385" s="10">
        <v>42027.056793981479</v>
      </c>
      <c r="M2385" t="b">
        <v>0</v>
      </c>
      <c r="N2385">
        <v>3</v>
      </c>
      <c r="O2385" t="b">
        <v>0</v>
      </c>
      <c r="P2385" t="s">
        <v>8272</v>
      </c>
      <c r="Q2385">
        <v>4.3499999999999997E-2</v>
      </c>
      <c r="R2385">
        <v>145</v>
      </c>
      <c r="S2385" t="s">
        <v>8318</v>
      </c>
      <c r="T2385" t="s">
        <v>8363</v>
      </c>
    </row>
    <row r="2386" spans="1:20" x14ac:dyDescent="0.2">
      <c r="A2386">
        <v>2384</v>
      </c>
      <c r="B2386" t="s">
        <v>2385</v>
      </c>
      <c r="C2386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v>41957.109293981484</v>
      </c>
      <c r="K2386">
        <v>1413337043</v>
      </c>
      <c r="L2386" s="10">
        <v>41927.067627314813</v>
      </c>
      <c r="M2386" t="b">
        <v>0</v>
      </c>
      <c r="N2386">
        <v>8</v>
      </c>
      <c r="O2386" t="b">
        <v>0</v>
      </c>
      <c r="P2386" t="s">
        <v>8272</v>
      </c>
      <c r="Q2386">
        <v>8.0000000000000002E-3</v>
      </c>
      <c r="R2386">
        <v>1</v>
      </c>
      <c r="S2386" t="s">
        <v>8318</v>
      </c>
      <c r="T2386" t="s">
        <v>8363</v>
      </c>
    </row>
    <row r="2387" spans="1:20" x14ac:dyDescent="0.2">
      <c r="A2387">
        <v>2385</v>
      </c>
      <c r="B2387" t="s">
        <v>2386</v>
      </c>
      <c r="C2387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v>42221.70175925926</v>
      </c>
      <c r="K2387">
        <v>1436201432</v>
      </c>
      <c r="L2387" s="10">
        <v>42191.70175925926</v>
      </c>
      <c r="M2387" t="b">
        <v>0</v>
      </c>
      <c r="N2387">
        <v>7</v>
      </c>
      <c r="O2387" t="b">
        <v>0</v>
      </c>
      <c r="P2387" t="s">
        <v>8272</v>
      </c>
      <c r="Q2387">
        <v>1.2123076923076924E-2</v>
      </c>
      <c r="R2387">
        <v>112.57142857142857</v>
      </c>
      <c r="S2387" t="s">
        <v>8318</v>
      </c>
      <c r="T2387" t="s">
        <v>8363</v>
      </c>
    </row>
    <row r="2388" spans="1:20" x14ac:dyDescent="0.2">
      <c r="A2388">
        <v>2386</v>
      </c>
      <c r="B2388" t="s">
        <v>2387</v>
      </c>
      <c r="C2388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v>42014.838240740741</v>
      </c>
      <c r="K2388">
        <v>1415736424</v>
      </c>
      <c r="L2388" s="10">
        <v>41954.838240740741</v>
      </c>
      <c r="M2388" t="b">
        <v>0</v>
      </c>
      <c r="N2388">
        <v>0</v>
      </c>
      <c r="O2388" t="b">
        <v>0</v>
      </c>
      <c r="P2388" t="s">
        <v>8272</v>
      </c>
      <c r="Q2388">
        <v>0</v>
      </c>
      <c r="R2388" t="e">
        <v>#DIV/0!</v>
      </c>
      <c r="S2388" t="s">
        <v>8318</v>
      </c>
      <c r="T2388" t="s">
        <v>8363</v>
      </c>
    </row>
    <row r="2389" spans="1:20" x14ac:dyDescent="0.2">
      <c r="A2389">
        <v>2387</v>
      </c>
      <c r="B2389" t="s">
        <v>2388</v>
      </c>
      <c r="C2389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v>42573.626620370371</v>
      </c>
      <c r="K2389">
        <v>1465311740</v>
      </c>
      <c r="L2389" s="10">
        <v>42528.626620370371</v>
      </c>
      <c r="M2389" t="b">
        <v>0</v>
      </c>
      <c r="N2389">
        <v>3</v>
      </c>
      <c r="O2389" t="b">
        <v>0</v>
      </c>
      <c r="P2389" t="s">
        <v>8272</v>
      </c>
      <c r="Q2389">
        <v>6.8399999999999997E-3</v>
      </c>
      <c r="R2389">
        <v>342</v>
      </c>
      <c r="S2389" t="s">
        <v>8318</v>
      </c>
      <c r="T2389" t="s">
        <v>8363</v>
      </c>
    </row>
    <row r="2390" spans="1:20" x14ac:dyDescent="0.2">
      <c r="A2390">
        <v>2388</v>
      </c>
      <c r="B2390" t="s">
        <v>2389</v>
      </c>
      <c r="C2390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v>42019.811805555553</v>
      </c>
      <c r="K2390">
        <v>1418761759</v>
      </c>
      <c r="L2390" s="10">
        <v>41989.853692129633</v>
      </c>
      <c r="M2390" t="b">
        <v>0</v>
      </c>
      <c r="N2390">
        <v>8</v>
      </c>
      <c r="O2390" t="b">
        <v>0</v>
      </c>
      <c r="P2390" t="s">
        <v>8272</v>
      </c>
      <c r="Q2390">
        <v>1.2513513513513513E-2</v>
      </c>
      <c r="R2390">
        <v>57.875</v>
      </c>
      <c r="S2390" t="s">
        <v>8318</v>
      </c>
      <c r="T2390" t="s">
        <v>8363</v>
      </c>
    </row>
    <row r="2391" spans="1:20" x14ac:dyDescent="0.2">
      <c r="A2391">
        <v>2389</v>
      </c>
      <c r="B2391" t="s">
        <v>2390</v>
      </c>
      <c r="C239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v>42210.915972222225</v>
      </c>
      <c r="K2391">
        <v>1435160452</v>
      </c>
      <c r="L2391" s="10">
        <v>42179.653379629628</v>
      </c>
      <c r="M2391" t="b">
        <v>0</v>
      </c>
      <c r="N2391">
        <v>1</v>
      </c>
      <c r="O2391" t="b">
        <v>0</v>
      </c>
      <c r="P2391" t="s">
        <v>8272</v>
      </c>
      <c r="Q2391">
        <v>1.8749999999999999E-3</v>
      </c>
      <c r="R2391">
        <v>30</v>
      </c>
      <c r="S2391" t="s">
        <v>8318</v>
      </c>
      <c r="T2391" t="s">
        <v>8363</v>
      </c>
    </row>
    <row r="2392" spans="1:20" x14ac:dyDescent="0.2">
      <c r="A2392">
        <v>2390</v>
      </c>
      <c r="B2392" t="s">
        <v>2391</v>
      </c>
      <c r="C239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v>42008.262314814812</v>
      </c>
      <c r="K2392">
        <v>1416896264</v>
      </c>
      <c r="L2392" s="10">
        <v>41968.262314814812</v>
      </c>
      <c r="M2392" t="b">
        <v>0</v>
      </c>
      <c r="N2392">
        <v>0</v>
      </c>
      <c r="O2392" t="b">
        <v>0</v>
      </c>
      <c r="P2392" t="s">
        <v>8272</v>
      </c>
      <c r="Q2392">
        <v>0</v>
      </c>
      <c r="R2392" t="e">
        <v>#DIV/0!</v>
      </c>
      <c r="S2392" t="s">
        <v>8318</v>
      </c>
      <c r="T2392" t="s">
        <v>8363</v>
      </c>
    </row>
    <row r="2393" spans="1:20" x14ac:dyDescent="0.2">
      <c r="A2393">
        <v>2391</v>
      </c>
      <c r="B2393" t="s">
        <v>2392</v>
      </c>
      <c r="C239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v>42094.752824074079</v>
      </c>
      <c r="K2393">
        <v>1425236644</v>
      </c>
      <c r="L2393" s="10">
        <v>42064.794490740736</v>
      </c>
      <c r="M2393" t="b">
        <v>0</v>
      </c>
      <c r="N2393">
        <v>1</v>
      </c>
      <c r="O2393" t="b">
        <v>0</v>
      </c>
      <c r="P2393" t="s">
        <v>8272</v>
      </c>
      <c r="Q2393">
        <v>1.25E-3</v>
      </c>
      <c r="R2393">
        <v>25</v>
      </c>
      <c r="S2393" t="s">
        <v>8318</v>
      </c>
      <c r="T2393" t="s">
        <v>8363</v>
      </c>
    </row>
    <row r="2394" spans="1:20" x14ac:dyDescent="0.2">
      <c r="A2394">
        <v>2392</v>
      </c>
      <c r="B2394" t="s">
        <v>2393</v>
      </c>
      <c r="C2394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v>42306.120636574073</v>
      </c>
      <c r="K2394">
        <v>1443495223</v>
      </c>
      <c r="L2394" s="10">
        <v>42276.120636574073</v>
      </c>
      <c r="M2394" t="b">
        <v>0</v>
      </c>
      <c r="N2394">
        <v>0</v>
      </c>
      <c r="O2394" t="b">
        <v>0</v>
      </c>
      <c r="P2394" t="s">
        <v>8272</v>
      </c>
      <c r="Q2394">
        <v>0</v>
      </c>
      <c r="R2394" t="e">
        <v>#DIV/0!</v>
      </c>
      <c r="S2394" t="s">
        <v>8318</v>
      </c>
      <c r="T2394" t="s">
        <v>8363</v>
      </c>
    </row>
    <row r="2395" spans="1:20" x14ac:dyDescent="0.2">
      <c r="A2395">
        <v>2393</v>
      </c>
      <c r="B2395" t="s">
        <v>2394</v>
      </c>
      <c r="C2395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v>42224.648344907408</v>
      </c>
      <c r="K2395">
        <v>1436456017</v>
      </c>
      <c r="L2395" s="10">
        <v>42194.648344907408</v>
      </c>
      <c r="M2395" t="b">
        <v>0</v>
      </c>
      <c r="N2395">
        <v>1</v>
      </c>
      <c r="O2395" t="b">
        <v>0</v>
      </c>
      <c r="P2395" t="s">
        <v>8272</v>
      </c>
      <c r="Q2395">
        <v>5.0000000000000001E-4</v>
      </c>
      <c r="R2395">
        <v>50</v>
      </c>
      <c r="S2395" t="s">
        <v>8318</v>
      </c>
      <c r="T2395" t="s">
        <v>8363</v>
      </c>
    </row>
    <row r="2396" spans="1:20" x14ac:dyDescent="0.2">
      <c r="A2396">
        <v>2394</v>
      </c>
      <c r="B2396" t="s">
        <v>2395</v>
      </c>
      <c r="C2396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v>42061.362187499995</v>
      </c>
      <c r="K2396">
        <v>1422348093</v>
      </c>
      <c r="L2396" s="10">
        <v>42031.362187499995</v>
      </c>
      <c r="M2396" t="b">
        <v>0</v>
      </c>
      <c r="N2396">
        <v>2</v>
      </c>
      <c r="O2396" t="b">
        <v>0</v>
      </c>
      <c r="P2396" t="s">
        <v>8272</v>
      </c>
      <c r="Q2396">
        <v>5.9999999999999995E-4</v>
      </c>
      <c r="R2396">
        <v>1.5</v>
      </c>
      <c r="S2396" t="s">
        <v>8318</v>
      </c>
      <c r="T2396" t="s">
        <v>8363</v>
      </c>
    </row>
    <row r="2397" spans="1:20" x14ac:dyDescent="0.2">
      <c r="A2397">
        <v>2395</v>
      </c>
      <c r="B2397" t="s">
        <v>2396</v>
      </c>
      <c r="C2397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v>42745.372916666667</v>
      </c>
      <c r="K2397">
        <v>1481597687</v>
      </c>
      <c r="L2397" s="10">
        <v>42717.121377314819</v>
      </c>
      <c r="M2397" t="b">
        <v>0</v>
      </c>
      <c r="N2397">
        <v>0</v>
      </c>
      <c r="O2397" t="b">
        <v>0</v>
      </c>
      <c r="P2397" t="s">
        <v>8272</v>
      </c>
      <c r="Q2397">
        <v>0</v>
      </c>
      <c r="R2397" t="e">
        <v>#DIV/0!</v>
      </c>
      <c r="S2397" t="s">
        <v>8318</v>
      </c>
      <c r="T2397" t="s">
        <v>8363</v>
      </c>
    </row>
    <row r="2398" spans="1:20" x14ac:dyDescent="0.2">
      <c r="A2398">
        <v>2396</v>
      </c>
      <c r="B2398" t="s">
        <v>2397</v>
      </c>
      <c r="C2398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v>42292.849050925928</v>
      </c>
      <c r="K2398">
        <v>1442348558</v>
      </c>
      <c r="L2398" s="10">
        <v>42262.849050925928</v>
      </c>
      <c r="M2398" t="b">
        <v>0</v>
      </c>
      <c r="N2398">
        <v>1</v>
      </c>
      <c r="O2398" t="b">
        <v>0</v>
      </c>
      <c r="P2398" t="s">
        <v>8272</v>
      </c>
      <c r="Q2398">
        <v>2E-3</v>
      </c>
      <c r="R2398">
        <v>10</v>
      </c>
      <c r="S2398" t="s">
        <v>8318</v>
      </c>
      <c r="T2398" t="s">
        <v>8363</v>
      </c>
    </row>
    <row r="2399" spans="1:20" x14ac:dyDescent="0.2">
      <c r="A2399">
        <v>2397</v>
      </c>
      <c r="B2399" t="s">
        <v>2398</v>
      </c>
      <c r="C2399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v>42006.88490740741</v>
      </c>
      <c r="K2399">
        <v>1417641256</v>
      </c>
      <c r="L2399" s="10">
        <v>41976.88490740741</v>
      </c>
      <c r="M2399" t="b">
        <v>0</v>
      </c>
      <c r="N2399">
        <v>0</v>
      </c>
      <c r="O2399" t="b">
        <v>0</v>
      </c>
      <c r="P2399" t="s">
        <v>8272</v>
      </c>
      <c r="Q2399">
        <v>0</v>
      </c>
      <c r="R2399" t="e">
        <v>#DIV/0!</v>
      </c>
      <c r="S2399" t="s">
        <v>8318</v>
      </c>
      <c r="T2399" t="s">
        <v>8363</v>
      </c>
    </row>
    <row r="2400" spans="1:20" x14ac:dyDescent="0.2">
      <c r="A2400">
        <v>2398</v>
      </c>
      <c r="B2400" t="s">
        <v>2399</v>
      </c>
      <c r="C2400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v>42187.916481481487</v>
      </c>
      <c r="K2400">
        <v>1433282384</v>
      </c>
      <c r="L2400" s="10">
        <v>42157.916481481487</v>
      </c>
      <c r="M2400" t="b">
        <v>0</v>
      </c>
      <c r="N2400">
        <v>0</v>
      </c>
      <c r="O2400" t="b">
        <v>0</v>
      </c>
      <c r="P2400" t="s">
        <v>8272</v>
      </c>
      <c r="Q2400">
        <v>0</v>
      </c>
      <c r="R2400" t="e">
        <v>#DIV/0!</v>
      </c>
      <c r="S2400" t="s">
        <v>8318</v>
      </c>
      <c r="T2400" t="s">
        <v>8363</v>
      </c>
    </row>
    <row r="2401" spans="1:20" x14ac:dyDescent="0.2">
      <c r="A2401">
        <v>2399</v>
      </c>
      <c r="B2401" t="s">
        <v>2400</v>
      </c>
      <c r="C240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v>41991.853078703702</v>
      </c>
      <c r="K2401">
        <v>1415910506</v>
      </c>
      <c r="L2401" s="10">
        <v>41956.853078703702</v>
      </c>
      <c r="M2401" t="b">
        <v>0</v>
      </c>
      <c r="N2401">
        <v>0</v>
      </c>
      <c r="O2401" t="b">
        <v>0</v>
      </c>
      <c r="P2401" t="s">
        <v>8272</v>
      </c>
      <c r="Q2401">
        <v>0</v>
      </c>
      <c r="R2401" t="e">
        <v>#DIV/0!</v>
      </c>
      <c r="S2401" t="s">
        <v>8318</v>
      </c>
      <c r="T2401" t="s">
        <v>8363</v>
      </c>
    </row>
    <row r="2402" spans="1:20" x14ac:dyDescent="0.2">
      <c r="A2402">
        <v>2400</v>
      </c>
      <c r="B2402" t="s">
        <v>2401</v>
      </c>
      <c r="C240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v>42474.268101851849</v>
      </c>
      <c r="K2402">
        <v>1458023164</v>
      </c>
      <c r="L2402" s="10">
        <v>42444.268101851849</v>
      </c>
      <c r="M2402" t="b">
        <v>0</v>
      </c>
      <c r="N2402">
        <v>0</v>
      </c>
      <c r="O2402" t="b">
        <v>0</v>
      </c>
      <c r="P2402" t="s">
        <v>8272</v>
      </c>
      <c r="Q2402">
        <v>0</v>
      </c>
      <c r="R2402" t="e">
        <v>#DIV/0!</v>
      </c>
      <c r="S2402" t="s">
        <v>8318</v>
      </c>
      <c r="T2402" t="s">
        <v>8363</v>
      </c>
    </row>
    <row r="2403" spans="1:20" x14ac:dyDescent="0.2">
      <c r="A2403">
        <v>2401</v>
      </c>
      <c r="B2403" t="s">
        <v>2402</v>
      </c>
      <c r="C240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v>42434.822870370372</v>
      </c>
      <c r="K2403">
        <v>1452023096</v>
      </c>
      <c r="L2403" s="10">
        <v>42374.822870370372</v>
      </c>
      <c r="M2403" t="b">
        <v>0</v>
      </c>
      <c r="N2403">
        <v>9</v>
      </c>
      <c r="O2403" t="b">
        <v>0</v>
      </c>
      <c r="P2403" t="s">
        <v>8284</v>
      </c>
      <c r="Q2403">
        <v>7.1785714285714283E-3</v>
      </c>
      <c r="R2403">
        <v>22.333333333333332</v>
      </c>
      <c r="S2403" t="s">
        <v>8312</v>
      </c>
      <c r="T2403" t="s">
        <v>8337</v>
      </c>
    </row>
    <row r="2404" spans="1:20" x14ac:dyDescent="0.2">
      <c r="A2404">
        <v>2402</v>
      </c>
      <c r="B2404" t="s">
        <v>2403</v>
      </c>
      <c r="C2404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v>42137.679756944446</v>
      </c>
      <c r="K2404">
        <v>1428941931</v>
      </c>
      <c r="L2404" s="10">
        <v>42107.679756944446</v>
      </c>
      <c r="M2404" t="b">
        <v>0</v>
      </c>
      <c r="N2404">
        <v>1</v>
      </c>
      <c r="O2404" t="b">
        <v>0</v>
      </c>
      <c r="P2404" t="s">
        <v>8284</v>
      </c>
      <c r="Q2404">
        <v>4.3333333333333331E-3</v>
      </c>
      <c r="R2404">
        <v>52</v>
      </c>
      <c r="S2404" t="s">
        <v>8312</v>
      </c>
      <c r="T2404" t="s">
        <v>8337</v>
      </c>
    </row>
    <row r="2405" spans="1:20" x14ac:dyDescent="0.2">
      <c r="A2405">
        <v>2403</v>
      </c>
      <c r="B2405" t="s">
        <v>2404</v>
      </c>
      <c r="C2405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v>42459.840949074074</v>
      </c>
      <c r="K2405">
        <v>1454188258</v>
      </c>
      <c r="L2405" s="10">
        <v>42399.882615740738</v>
      </c>
      <c r="M2405" t="b">
        <v>0</v>
      </c>
      <c r="N2405">
        <v>12</v>
      </c>
      <c r="O2405" t="b">
        <v>0</v>
      </c>
      <c r="P2405" t="s">
        <v>8284</v>
      </c>
      <c r="Q2405">
        <v>0.16833333333333333</v>
      </c>
      <c r="R2405">
        <v>16.833333333333332</v>
      </c>
      <c r="S2405" t="s">
        <v>8312</v>
      </c>
      <c r="T2405" t="s">
        <v>8337</v>
      </c>
    </row>
    <row r="2406" spans="1:20" x14ac:dyDescent="0.2">
      <c r="A2406">
        <v>2404</v>
      </c>
      <c r="B2406" t="s">
        <v>2405</v>
      </c>
      <c r="C2406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v>42372.03943287037</v>
      </c>
      <c r="K2406">
        <v>1449190607</v>
      </c>
      <c r="L2406" s="10">
        <v>42342.03943287037</v>
      </c>
      <c r="M2406" t="b">
        <v>0</v>
      </c>
      <c r="N2406">
        <v>0</v>
      </c>
      <c r="O2406" t="b">
        <v>0</v>
      </c>
      <c r="P2406" t="s">
        <v>8284</v>
      </c>
      <c r="Q2406">
        <v>0</v>
      </c>
      <c r="R2406" t="e">
        <v>#DIV/0!</v>
      </c>
      <c r="S2406" t="s">
        <v>8312</v>
      </c>
      <c r="T2406" t="s">
        <v>8337</v>
      </c>
    </row>
    <row r="2407" spans="1:20" x14ac:dyDescent="0.2">
      <c r="A2407">
        <v>2405</v>
      </c>
      <c r="B2407" t="s">
        <v>2406</v>
      </c>
      <c r="C2407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v>42616.585358796292</v>
      </c>
      <c r="K2407">
        <v>1471096975</v>
      </c>
      <c r="L2407" s="10">
        <v>42595.585358796292</v>
      </c>
      <c r="M2407" t="b">
        <v>0</v>
      </c>
      <c r="N2407">
        <v>20</v>
      </c>
      <c r="O2407" t="b">
        <v>0</v>
      </c>
      <c r="P2407" t="s">
        <v>8284</v>
      </c>
      <c r="Q2407">
        <v>0.22520000000000001</v>
      </c>
      <c r="R2407">
        <v>56.3</v>
      </c>
      <c r="S2407" t="s">
        <v>8312</v>
      </c>
      <c r="T2407" t="s">
        <v>8337</v>
      </c>
    </row>
    <row r="2408" spans="1:20" x14ac:dyDescent="0.2">
      <c r="A2408">
        <v>2406</v>
      </c>
      <c r="B2408" t="s">
        <v>2407</v>
      </c>
      <c r="C2408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v>42023.110995370371</v>
      </c>
      <c r="K2408">
        <v>1418179190</v>
      </c>
      <c r="L2408" s="10">
        <v>41983.110995370371</v>
      </c>
      <c r="M2408" t="b">
        <v>0</v>
      </c>
      <c r="N2408">
        <v>16</v>
      </c>
      <c r="O2408" t="b">
        <v>0</v>
      </c>
      <c r="P2408" t="s">
        <v>8284</v>
      </c>
      <c r="Q2408">
        <v>0.41384615384615386</v>
      </c>
      <c r="R2408">
        <v>84.0625</v>
      </c>
      <c r="S2408" t="s">
        <v>8312</v>
      </c>
      <c r="T2408" t="s">
        <v>8337</v>
      </c>
    </row>
    <row r="2409" spans="1:20" x14ac:dyDescent="0.2">
      <c r="A2409">
        <v>2407</v>
      </c>
      <c r="B2409" t="s">
        <v>2408</v>
      </c>
      <c r="C2409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v>42105.25</v>
      </c>
      <c r="K2409">
        <v>1426772928</v>
      </c>
      <c r="L2409" s="10">
        <v>42082.575555555552</v>
      </c>
      <c r="M2409" t="b">
        <v>0</v>
      </c>
      <c r="N2409">
        <v>33</v>
      </c>
      <c r="O2409" t="b">
        <v>0</v>
      </c>
      <c r="P2409" t="s">
        <v>8284</v>
      </c>
      <c r="Q2409">
        <v>0.25259090909090909</v>
      </c>
      <c r="R2409">
        <v>168.39393939393941</v>
      </c>
      <c r="S2409" t="s">
        <v>8312</v>
      </c>
      <c r="T2409" t="s">
        <v>8337</v>
      </c>
    </row>
    <row r="2410" spans="1:20" x14ac:dyDescent="0.2">
      <c r="A2410">
        <v>2408</v>
      </c>
      <c r="B2410" t="s">
        <v>2409</v>
      </c>
      <c r="C2410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v>41949.182372685187</v>
      </c>
      <c r="K2410">
        <v>1412652157</v>
      </c>
      <c r="L2410" s="10">
        <v>41919.140706018516</v>
      </c>
      <c r="M2410" t="b">
        <v>0</v>
      </c>
      <c r="N2410">
        <v>2</v>
      </c>
      <c r="O2410" t="b">
        <v>0</v>
      </c>
      <c r="P2410" t="s">
        <v>8284</v>
      </c>
      <c r="Q2410">
        <v>2E-3</v>
      </c>
      <c r="R2410">
        <v>15</v>
      </c>
      <c r="S2410" t="s">
        <v>8312</v>
      </c>
      <c r="T2410" t="s">
        <v>8337</v>
      </c>
    </row>
    <row r="2411" spans="1:20" x14ac:dyDescent="0.2">
      <c r="A2411">
        <v>2409</v>
      </c>
      <c r="B2411" t="s">
        <v>2410</v>
      </c>
      <c r="C241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v>42234.875868055555</v>
      </c>
      <c r="K2411">
        <v>1437339675</v>
      </c>
      <c r="L2411" s="10">
        <v>42204.875868055555</v>
      </c>
      <c r="M2411" t="b">
        <v>0</v>
      </c>
      <c r="N2411">
        <v>6</v>
      </c>
      <c r="O2411" t="b">
        <v>0</v>
      </c>
      <c r="P2411" t="s">
        <v>8284</v>
      </c>
      <c r="Q2411">
        <v>1.84E-2</v>
      </c>
      <c r="R2411">
        <v>76.666666666666671</v>
      </c>
      <c r="S2411" t="s">
        <v>8312</v>
      </c>
      <c r="T2411" t="s">
        <v>8337</v>
      </c>
    </row>
    <row r="2412" spans="1:20" x14ac:dyDescent="0.2">
      <c r="A2412">
        <v>2410</v>
      </c>
      <c r="B2412" t="s">
        <v>2411</v>
      </c>
      <c r="C241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v>42254.408275462964</v>
      </c>
      <c r="K2412">
        <v>1439027275</v>
      </c>
      <c r="L2412" s="10">
        <v>42224.408275462964</v>
      </c>
      <c r="M2412" t="b">
        <v>0</v>
      </c>
      <c r="N2412">
        <v>0</v>
      </c>
      <c r="O2412" t="b">
        <v>0</v>
      </c>
      <c r="P2412" t="s">
        <v>8284</v>
      </c>
      <c r="Q2412">
        <v>0</v>
      </c>
      <c r="R2412" t="e">
        <v>#DIV/0!</v>
      </c>
      <c r="S2412" t="s">
        <v>8312</v>
      </c>
      <c r="T2412" t="s">
        <v>8337</v>
      </c>
    </row>
    <row r="2413" spans="1:20" x14ac:dyDescent="0.2">
      <c r="A2413">
        <v>2411</v>
      </c>
      <c r="B2413" t="s">
        <v>2412</v>
      </c>
      <c r="C241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v>42241.732430555552</v>
      </c>
      <c r="K2413">
        <v>1437932082</v>
      </c>
      <c r="L2413" s="10">
        <v>42211.732430555552</v>
      </c>
      <c r="M2413" t="b">
        <v>0</v>
      </c>
      <c r="N2413">
        <v>3</v>
      </c>
      <c r="O2413" t="b">
        <v>0</v>
      </c>
      <c r="P2413" t="s">
        <v>8284</v>
      </c>
      <c r="Q2413">
        <v>6.0400000000000002E-3</v>
      </c>
      <c r="R2413">
        <v>50.333333333333336</v>
      </c>
      <c r="S2413" t="s">
        <v>8312</v>
      </c>
      <c r="T2413" t="s">
        <v>8337</v>
      </c>
    </row>
    <row r="2414" spans="1:20" x14ac:dyDescent="0.2">
      <c r="A2414">
        <v>2412</v>
      </c>
      <c r="B2414" t="s">
        <v>2413</v>
      </c>
      <c r="C2414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v>42700.778622685189</v>
      </c>
      <c r="K2414">
        <v>1476294073</v>
      </c>
      <c r="L2414" s="10">
        <v>42655.736956018518</v>
      </c>
      <c r="M2414" t="b">
        <v>0</v>
      </c>
      <c r="N2414">
        <v>0</v>
      </c>
      <c r="O2414" t="b">
        <v>0</v>
      </c>
      <c r="P2414" t="s">
        <v>8284</v>
      </c>
      <c r="Q2414">
        <v>0</v>
      </c>
      <c r="R2414" t="e">
        <v>#DIV/0!</v>
      </c>
      <c r="S2414" t="s">
        <v>8312</v>
      </c>
      <c r="T2414" t="s">
        <v>8337</v>
      </c>
    </row>
    <row r="2415" spans="1:20" x14ac:dyDescent="0.2">
      <c r="A2415">
        <v>2413</v>
      </c>
      <c r="B2415" t="s">
        <v>2414</v>
      </c>
      <c r="C2415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v>41790.979166666664</v>
      </c>
      <c r="K2415">
        <v>1398911882</v>
      </c>
      <c r="L2415" s="10">
        <v>41760.10974537037</v>
      </c>
      <c r="M2415" t="b">
        <v>0</v>
      </c>
      <c r="N2415">
        <v>3</v>
      </c>
      <c r="O2415" t="b">
        <v>0</v>
      </c>
      <c r="P2415" t="s">
        <v>8284</v>
      </c>
      <c r="Q2415">
        <v>8.3333333333333332E-3</v>
      </c>
      <c r="R2415">
        <v>8.3333333333333339</v>
      </c>
      <c r="S2415" t="s">
        <v>8312</v>
      </c>
      <c r="T2415" t="s">
        <v>8337</v>
      </c>
    </row>
    <row r="2416" spans="1:20" x14ac:dyDescent="0.2">
      <c r="A2416">
        <v>2414</v>
      </c>
      <c r="B2416" t="s">
        <v>2415</v>
      </c>
      <c r="C2416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v>42238.165972222225</v>
      </c>
      <c r="K2416">
        <v>1436805660</v>
      </c>
      <c r="L2416" s="10">
        <v>42198.695138888885</v>
      </c>
      <c r="M2416" t="b">
        <v>0</v>
      </c>
      <c r="N2416">
        <v>13</v>
      </c>
      <c r="O2416" t="b">
        <v>0</v>
      </c>
      <c r="P2416" t="s">
        <v>8284</v>
      </c>
      <c r="Q2416">
        <v>3.0666666666666665E-2</v>
      </c>
      <c r="R2416">
        <v>35.384615384615387</v>
      </c>
      <c r="S2416" t="s">
        <v>8312</v>
      </c>
      <c r="T2416" t="s">
        <v>8337</v>
      </c>
    </row>
    <row r="2417" spans="1:20" x14ac:dyDescent="0.2">
      <c r="A2417">
        <v>2415</v>
      </c>
      <c r="B2417" t="s">
        <v>2416</v>
      </c>
      <c r="C2417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v>42566.862800925926</v>
      </c>
      <c r="K2417">
        <v>1466023346</v>
      </c>
      <c r="L2417" s="10">
        <v>42536.862800925926</v>
      </c>
      <c r="M2417" t="b">
        <v>0</v>
      </c>
      <c r="N2417">
        <v>6</v>
      </c>
      <c r="O2417" t="b">
        <v>0</v>
      </c>
      <c r="P2417" t="s">
        <v>8284</v>
      </c>
      <c r="Q2417">
        <v>5.5833333333333334E-3</v>
      </c>
      <c r="R2417">
        <v>55.833333333333336</v>
      </c>
      <c r="S2417" t="s">
        <v>8312</v>
      </c>
      <c r="T2417" t="s">
        <v>8337</v>
      </c>
    </row>
    <row r="2418" spans="1:20" x14ac:dyDescent="0.2">
      <c r="A2418">
        <v>2416</v>
      </c>
      <c r="B2418" t="s">
        <v>2417</v>
      </c>
      <c r="C2418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v>42077.625</v>
      </c>
      <c r="K2418">
        <v>1421343743</v>
      </c>
      <c r="L2418" s="10">
        <v>42019.737766203703</v>
      </c>
      <c r="M2418" t="b">
        <v>0</v>
      </c>
      <c r="N2418">
        <v>1</v>
      </c>
      <c r="O2418" t="b">
        <v>0</v>
      </c>
      <c r="P2418" t="s">
        <v>8284</v>
      </c>
      <c r="Q2418">
        <v>2.5000000000000001E-4</v>
      </c>
      <c r="R2418">
        <v>5</v>
      </c>
      <c r="S2418" t="s">
        <v>8312</v>
      </c>
      <c r="T2418" t="s">
        <v>8337</v>
      </c>
    </row>
    <row r="2419" spans="1:20" x14ac:dyDescent="0.2">
      <c r="A2419">
        <v>2417</v>
      </c>
      <c r="B2419" t="s">
        <v>2418</v>
      </c>
      <c r="C2419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v>41861.884108796294</v>
      </c>
      <c r="K2419">
        <v>1405113187</v>
      </c>
      <c r="L2419" s="10">
        <v>41831.884108796294</v>
      </c>
      <c r="M2419" t="b">
        <v>0</v>
      </c>
      <c r="N2419">
        <v>0</v>
      </c>
      <c r="O2419" t="b">
        <v>0</v>
      </c>
      <c r="P2419" t="s">
        <v>8284</v>
      </c>
      <c r="Q2419">
        <v>0</v>
      </c>
      <c r="R2419" t="e">
        <v>#DIV/0!</v>
      </c>
      <c r="S2419" t="s">
        <v>8312</v>
      </c>
      <c r="T2419" t="s">
        <v>8337</v>
      </c>
    </row>
    <row r="2420" spans="1:20" x14ac:dyDescent="0.2">
      <c r="A2420">
        <v>2418</v>
      </c>
      <c r="B2420" t="s">
        <v>2419</v>
      </c>
      <c r="C2420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v>42087.815324074079</v>
      </c>
      <c r="K2420">
        <v>1422045244</v>
      </c>
      <c r="L2420" s="10">
        <v>42027.856990740736</v>
      </c>
      <c r="M2420" t="b">
        <v>0</v>
      </c>
      <c r="N2420">
        <v>5</v>
      </c>
      <c r="O2420" t="b">
        <v>0</v>
      </c>
      <c r="P2420" t="s">
        <v>8284</v>
      </c>
      <c r="Q2420">
        <v>2.0000000000000001E-4</v>
      </c>
      <c r="R2420">
        <v>1</v>
      </c>
      <c r="S2420" t="s">
        <v>8312</v>
      </c>
      <c r="T2420" t="s">
        <v>8337</v>
      </c>
    </row>
    <row r="2421" spans="1:20" x14ac:dyDescent="0.2">
      <c r="A2421">
        <v>2419</v>
      </c>
      <c r="B2421" t="s">
        <v>2420</v>
      </c>
      <c r="C242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v>42053.738298611104</v>
      </c>
      <c r="K2421">
        <v>1419097389</v>
      </c>
      <c r="L2421" s="10">
        <v>41993.738298611104</v>
      </c>
      <c r="M2421" t="b">
        <v>0</v>
      </c>
      <c r="N2421">
        <v>0</v>
      </c>
      <c r="O2421" t="b">
        <v>0</v>
      </c>
      <c r="P2421" t="s">
        <v>8284</v>
      </c>
      <c r="Q2421">
        <v>0</v>
      </c>
      <c r="R2421" t="e">
        <v>#DIV/0!</v>
      </c>
      <c r="S2421" t="s">
        <v>8312</v>
      </c>
      <c r="T2421" t="s">
        <v>8337</v>
      </c>
    </row>
    <row r="2422" spans="1:20" x14ac:dyDescent="0.2">
      <c r="A2422">
        <v>2420</v>
      </c>
      <c r="B2422" t="s">
        <v>2421</v>
      </c>
      <c r="C242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v>41953.070543981477</v>
      </c>
      <c r="K2422">
        <v>1410396095</v>
      </c>
      <c r="L2422" s="10">
        <v>41893.028877314813</v>
      </c>
      <c r="M2422" t="b">
        <v>0</v>
      </c>
      <c r="N2422">
        <v>36</v>
      </c>
      <c r="O2422" t="b">
        <v>0</v>
      </c>
      <c r="P2422" t="s">
        <v>8284</v>
      </c>
      <c r="Q2422">
        <v>0.14825133372851215</v>
      </c>
      <c r="R2422">
        <v>69.472222222222229</v>
      </c>
      <c r="S2422" t="s">
        <v>8312</v>
      </c>
      <c r="T2422" t="s">
        <v>8337</v>
      </c>
    </row>
    <row r="2423" spans="1:20" x14ac:dyDescent="0.2">
      <c r="A2423">
        <v>2421</v>
      </c>
      <c r="B2423" t="s">
        <v>2422</v>
      </c>
      <c r="C242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v>42056.687453703707</v>
      </c>
      <c r="K2423">
        <v>1421944196</v>
      </c>
      <c r="L2423" s="10">
        <v>42026.687453703707</v>
      </c>
      <c r="M2423" t="b">
        <v>0</v>
      </c>
      <c r="N2423">
        <v>1</v>
      </c>
      <c r="O2423" t="b">
        <v>0</v>
      </c>
      <c r="P2423" t="s">
        <v>8284</v>
      </c>
      <c r="Q2423">
        <v>1.6666666666666666E-4</v>
      </c>
      <c r="R2423">
        <v>1</v>
      </c>
      <c r="S2423" t="s">
        <v>8312</v>
      </c>
      <c r="T2423" t="s">
        <v>8337</v>
      </c>
    </row>
    <row r="2424" spans="1:20" x14ac:dyDescent="0.2">
      <c r="A2424">
        <v>2422</v>
      </c>
      <c r="B2424" t="s">
        <v>2423</v>
      </c>
      <c r="C2424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v>42074.683287037042</v>
      </c>
      <c r="K2424">
        <v>1423502636</v>
      </c>
      <c r="L2424" s="10">
        <v>42044.724953703699</v>
      </c>
      <c r="M2424" t="b">
        <v>0</v>
      </c>
      <c r="N2424">
        <v>1</v>
      </c>
      <c r="O2424" t="b">
        <v>0</v>
      </c>
      <c r="P2424" t="s">
        <v>8284</v>
      </c>
      <c r="Q2424">
        <v>2E-3</v>
      </c>
      <c r="R2424">
        <v>1</v>
      </c>
      <c r="S2424" t="s">
        <v>8312</v>
      </c>
      <c r="T2424" t="s">
        <v>8337</v>
      </c>
    </row>
    <row r="2425" spans="1:20" x14ac:dyDescent="0.2">
      <c r="A2425">
        <v>2423</v>
      </c>
      <c r="B2425" t="s">
        <v>2424</v>
      </c>
      <c r="C2425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v>42004.704745370371</v>
      </c>
      <c r="K2425">
        <v>1417452890</v>
      </c>
      <c r="L2425" s="10">
        <v>41974.704745370371</v>
      </c>
      <c r="M2425" t="b">
        <v>0</v>
      </c>
      <c r="N2425">
        <v>1</v>
      </c>
      <c r="O2425" t="b">
        <v>0</v>
      </c>
      <c r="P2425" t="s">
        <v>8284</v>
      </c>
      <c r="Q2425">
        <v>1.3333333333333334E-4</v>
      </c>
      <c r="R2425">
        <v>8</v>
      </c>
      <c r="S2425" t="s">
        <v>8312</v>
      </c>
      <c r="T2425" t="s">
        <v>8337</v>
      </c>
    </row>
    <row r="2426" spans="1:20" x14ac:dyDescent="0.2">
      <c r="A2426">
        <v>2424</v>
      </c>
      <c r="B2426" t="s">
        <v>2425</v>
      </c>
      <c r="C2426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v>41939.892453703702</v>
      </c>
      <c r="K2426">
        <v>1411853108</v>
      </c>
      <c r="L2426" s="10">
        <v>41909.892453703702</v>
      </c>
      <c r="M2426" t="b">
        <v>0</v>
      </c>
      <c r="N2426">
        <v>9</v>
      </c>
      <c r="O2426" t="b">
        <v>0</v>
      </c>
      <c r="P2426" t="s">
        <v>8284</v>
      </c>
      <c r="Q2426">
        <v>1.24E-2</v>
      </c>
      <c r="R2426">
        <v>34.444444444444443</v>
      </c>
      <c r="S2426" t="s">
        <v>8312</v>
      </c>
      <c r="T2426" t="s">
        <v>8337</v>
      </c>
    </row>
    <row r="2427" spans="1:20" x14ac:dyDescent="0.2">
      <c r="A2427">
        <v>2425</v>
      </c>
      <c r="B2427" t="s">
        <v>2426</v>
      </c>
      <c r="C2427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v>42517.919444444444</v>
      </c>
      <c r="K2427">
        <v>1463090149</v>
      </c>
      <c r="L2427" s="10">
        <v>42502.913761574076</v>
      </c>
      <c r="M2427" t="b">
        <v>0</v>
      </c>
      <c r="N2427">
        <v>1</v>
      </c>
      <c r="O2427" t="b">
        <v>0</v>
      </c>
      <c r="P2427" t="s">
        <v>8284</v>
      </c>
      <c r="Q2427">
        <v>2.8571428571428574E-4</v>
      </c>
      <c r="R2427">
        <v>1</v>
      </c>
      <c r="S2427" t="s">
        <v>8312</v>
      </c>
      <c r="T2427" t="s">
        <v>8337</v>
      </c>
    </row>
    <row r="2428" spans="1:20" x14ac:dyDescent="0.2">
      <c r="A2428">
        <v>2426</v>
      </c>
      <c r="B2428" t="s">
        <v>2427</v>
      </c>
      <c r="C2428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v>42224.170046296291</v>
      </c>
      <c r="K2428">
        <v>1433822692</v>
      </c>
      <c r="L2428" s="10">
        <v>42164.170046296291</v>
      </c>
      <c r="M2428" t="b">
        <v>0</v>
      </c>
      <c r="N2428">
        <v>0</v>
      </c>
      <c r="O2428" t="b">
        <v>0</v>
      </c>
      <c r="P2428" t="s">
        <v>8284</v>
      </c>
      <c r="Q2428">
        <v>0</v>
      </c>
      <c r="R2428" t="e">
        <v>#DIV/0!</v>
      </c>
      <c r="S2428" t="s">
        <v>8312</v>
      </c>
      <c r="T2428" t="s">
        <v>8337</v>
      </c>
    </row>
    <row r="2429" spans="1:20" x14ac:dyDescent="0.2">
      <c r="A2429">
        <v>2427</v>
      </c>
      <c r="B2429" t="s">
        <v>2428</v>
      </c>
      <c r="C2429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v>42452.277002314819</v>
      </c>
      <c r="K2429">
        <v>1455262733</v>
      </c>
      <c r="L2429" s="10">
        <v>42412.318668981476</v>
      </c>
      <c r="M2429" t="b">
        <v>0</v>
      </c>
      <c r="N2429">
        <v>1</v>
      </c>
      <c r="O2429" t="b">
        <v>0</v>
      </c>
      <c r="P2429" t="s">
        <v>8284</v>
      </c>
      <c r="Q2429">
        <v>2.0000000000000002E-5</v>
      </c>
      <c r="R2429">
        <v>1</v>
      </c>
      <c r="S2429" t="s">
        <v>8312</v>
      </c>
      <c r="T2429" t="s">
        <v>8337</v>
      </c>
    </row>
    <row r="2430" spans="1:20" x14ac:dyDescent="0.2">
      <c r="A2430">
        <v>2428</v>
      </c>
      <c r="B2430" t="s">
        <v>2429</v>
      </c>
      <c r="C2430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v>42075.742488425924</v>
      </c>
      <c r="K2430">
        <v>1423594151</v>
      </c>
      <c r="L2430" s="10">
        <v>42045.784155092595</v>
      </c>
      <c r="M2430" t="b">
        <v>0</v>
      </c>
      <c r="N2430">
        <v>1</v>
      </c>
      <c r="O2430" t="b">
        <v>0</v>
      </c>
      <c r="P2430" t="s">
        <v>8284</v>
      </c>
      <c r="Q2430">
        <v>2.8571428571428571E-5</v>
      </c>
      <c r="R2430">
        <v>1</v>
      </c>
      <c r="S2430" t="s">
        <v>8312</v>
      </c>
      <c r="T2430" t="s">
        <v>8337</v>
      </c>
    </row>
    <row r="2431" spans="1:20" x14ac:dyDescent="0.2">
      <c r="A2431">
        <v>2429</v>
      </c>
      <c r="B2431" t="s">
        <v>2430</v>
      </c>
      <c r="C243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v>42771.697222222225</v>
      </c>
      <c r="K2431">
        <v>1483131966</v>
      </c>
      <c r="L2431" s="10">
        <v>42734.879236111112</v>
      </c>
      <c r="M2431" t="b">
        <v>0</v>
      </c>
      <c r="N2431">
        <v>4</v>
      </c>
      <c r="O2431" t="b">
        <v>0</v>
      </c>
      <c r="P2431" t="s">
        <v>8284</v>
      </c>
      <c r="Q2431">
        <v>1.4321428571428572E-2</v>
      </c>
      <c r="R2431">
        <v>501.25</v>
      </c>
      <c r="S2431" t="s">
        <v>8312</v>
      </c>
      <c r="T2431" t="s">
        <v>8337</v>
      </c>
    </row>
    <row r="2432" spans="1:20" x14ac:dyDescent="0.2">
      <c r="A2432">
        <v>2430</v>
      </c>
      <c r="B2432" t="s">
        <v>2431</v>
      </c>
      <c r="C243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v>42412.130833333329</v>
      </c>
      <c r="K2432">
        <v>1452654504</v>
      </c>
      <c r="L2432" s="10">
        <v>42382.130833333329</v>
      </c>
      <c r="M2432" t="b">
        <v>0</v>
      </c>
      <c r="N2432">
        <v>2</v>
      </c>
      <c r="O2432" t="b">
        <v>0</v>
      </c>
      <c r="P2432" t="s">
        <v>8284</v>
      </c>
      <c r="Q2432">
        <v>7.0000000000000001E-3</v>
      </c>
      <c r="R2432">
        <v>10.5</v>
      </c>
      <c r="S2432" t="s">
        <v>8312</v>
      </c>
      <c r="T2432" t="s">
        <v>8337</v>
      </c>
    </row>
    <row r="2433" spans="1:20" x14ac:dyDescent="0.2">
      <c r="A2433">
        <v>2431</v>
      </c>
      <c r="B2433" t="s">
        <v>2432</v>
      </c>
      <c r="C243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v>42549.099687499998</v>
      </c>
      <c r="K2433">
        <v>1461896613</v>
      </c>
      <c r="L2433" s="10">
        <v>42489.099687499998</v>
      </c>
      <c r="M2433" t="b">
        <v>0</v>
      </c>
      <c r="N2433">
        <v>2</v>
      </c>
      <c r="O2433" t="b">
        <v>0</v>
      </c>
      <c r="P2433" t="s">
        <v>8284</v>
      </c>
      <c r="Q2433">
        <v>2.0000000000000002E-5</v>
      </c>
      <c r="R2433">
        <v>1</v>
      </c>
      <c r="S2433" t="s">
        <v>8312</v>
      </c>
      <c r="T2433" t="s">
        <v>8337</v>
      </c>
    </row>
    <row r="2434" spans="1:20" x14ac:dyDescent="0.2">
      <c r="A2434">
        <v>2432</v>
      </c>
      <c r="B2434" t="s">
        <v>2433</v>
      </c>
      <c r="C2434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v>42071.218715277777</v>
      </c>
      <c r="K2434">
        <v>1423199697</v>
      </c>
      <c r="L2434" s="10">
        <v>42041.218715277777</v>
      </c>
      <c r="M2434" t="b">
        <v>0</v>
      </c>
      <c r="N2434">
        <v>2</v>
      </c>
      <c r="O2434" t="b">
        <v>0</v>
      </c>
      <c r="P2434" t="s">
        <v>8284</v>
      </c>
      <c r="Q2434">
        <v>1.4285714285714287E-4</v>
      </c>
      <c r="R2434">
        <v>1</v>
      </c>
      <c r="S2434" t="s">
        <v>8312</v>
      </c>
      <c r="T2434" t="s">
        <v>8337</v>
      </c>
    </row>
    <row r="2435" spans="1:20" x14ac:dyDescent="0.2">
      <c r="A2435">
        <v>2433</v>
      </c>
      <c r="B2435" t="s">
        <v>2434</v>
      </c>
      <c r="C2435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v>42427.89980324074</v>
      </c>
      <c r="K2435">
        <v>1454016943</v>
      </c>
      <c r="L2435" s="10">
        <v>42397.89980324074</v>
      </c>
      <c r="M2435" t="b">
        <v>0</v>
      </c>
      <c r="N2435">
        <v>0</v>
      </c>
      <c r="O2435" t="b">
        <v>0</v>
      </c>
      <c r="P2435" t="s">
        <v>8284</v>
      </c>
      <c r="Q2435">
        <v>0</v>
      </c>
      <c r="R2435" t="e">
        <v>#DIV/0!</v>
      </c>
      <c r="S2435" t="s">
        <v>8312</v>
      </c>
      <c r="T2435" t="s">
        <v>8337</v>
      </c>
    </row>
    <row r="2436" spans="1:20" x14ac:dyDescent="0.2">
      <c r="A2436">
        <v>2434</v>
      </c>
      <c r="B2436" t="s">
        <v>2435</v>
      </c>
      <c r="C2436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v>42220.18604166666</v>
      </c>
      <c r="K2436">
        <v>1435206474</v>
      </c>
      <c r="L2436" s="10">
        <v>42180.18604166666</v>
      </c>
      <c r="M2436" t="b">
        <v>0</v>
      </c>
      <c r="N2436">
        <v>2</v>
      </c>
      <c r="O2436" t="b">
        <v>0</v>
      </c>
      <c r="P2436" t="s">
        <v>8284</v>
      </c>
      <c r="Q2436">
        <v>1.2999999999999999E-3</v>
      </c>
      <c r="R2436">
        <v>13</v>
      </c>
      <c r="S2436" t="s">
        <v>8312</v>
      </c>
      <c r="T2436" t="s">
        <v>8337</v>
      </c>
    </row>
    <row r="2437" spans="1:20" x14ac:dyDescent="0.2">
      <c r="A2437">
        <v>2435</v>
      </c>
      <c r="B2437" t="s">
        <v>2436</v>
      </c>
      <c r="C2437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v>42282.277615740735</v>
      </c>
      <c r="K2437">
        <v>1441435186</v>
      </c>
      <c r="L2437" s="10">
        <v>42252.277615740735</v>
      </c>
      <c r="M2437" t="b">
        <v>0</v>
      </c>
      <c r="N2437">
        <v>4</v>
      </c>
      <c r="O2437" t="b">
        <v>0</v>
      </c>
      <c r="P2437" t="s">
        <v>8284</v>
      </c>
      <c r="Q2437">
        <v>4.8960000000000002E-3</v>
      </c>
      <c r="R2437">
        <v>306</v>
      </c>
      <c r="S2437" t="s">
        <v>8312</v>
      </c>
      <c r="T2437" t="s">
        <v>8337</v>
      </c>
    </row>
    <row r="2438" spans="1:20" x14ac:dyDescent="0.2">
      <c r="A2438">
        <v>2436</v>
      </c>
      <c r="B2438" t="s">
        <v>2437</v>
      </c>
      <c r="C2438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v>42398.615393518514</v>
      </c>
      <c r="K2438">
        <v>1448894770</v>
      </c>
      <c r="L2438" s="10">
        <v>42338.615393518514</v>
      </c>
      <c r="M2438" t="b">
        <v>0</v>
      </c>
      <c r="N2438">
        <v>2</v>
      </c>
      <c r="O2438" t="b">
        <v>0</v>
      </c>
      <c r="P2438" t="s">
        <v>8284</v>
      </c>
      <c r="Q2438">
        <v>3.8461538461538462E-4</v>
      </c>
      <c r="R2438">
        <v>22.5</v>
      </c>
      <c r="S2438" t="s">
        <v>8312</v>
      </c>
      <c r="T2438" t="s">
        <v>8337</v>
      </c>
    </row>
    <row r="2439" spans="1:20" x14ac:dyDescent="0.2">
      <c r="A2439">
        <v>2437</v>
      </c>
      <c r="B2439" t="s">
        <v>2438</v>
      </c>
      <c r="C2439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v>42080.75</v>
      </c>
      <c r="K2439">
        <v>1422400188</v>
      </c>
      <c r="L2439" s="10">
        <v>42031.965138888889</v>
      </c>
      <c r="M2439" t="b">
        <v>0</v>
      </c>
      <c r="N2439">
        <v>0</v>
      </c>
      <c r="O2439" t="b">
        <v>0</v>
      </c>
      <c r="P2439" t="s">
        <v>8284</v>
      </c>
      <c r="Q2439">
        <v>0</v>
      </c>
      <c r="R2439" t="e">
        <v>#DIV/0!</v>
      </c>
      <c r="S2439" t="s">
        <v>8312</v>
      </c>
      <c r="T2439" t="s">
        <v>8337</v>
      </c>
    </row>
    <row r="2440" spans="1:20" x14ac:dyDescent="0.2">
      <c r="A2440">
        <v>2438</v>
      </c>
      <c r="B2440" t="s">
        <v>2439</v>
      </c>
      <c r="C2440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v>42345.956736111111</v>
      </c>
      <c r="K2440">
        <v>1444341462</v>
      </c>
      <c r="L2440" s="10">
        <v>42285.91506944444</v>
      </c>
      <c r="M2440" t="b">
        <v>0</v>
      </c>
      <c r="N2440">
        <v>1</v>
      </c>
      <c r="O2440" t="b">
        <v>0</v>
      </c>
      <c r="P2440" t="s">
        <v>8284</v>
      </c>
      <c r="Q2440">
        <v>3.3333333333333335E-3</v>
      </c>
      <c r="R2440">
        <v>50</v>
      </c>
      <c r="S2440" t="s">
        <v>8312</v>
      </c>
      <c r="T2440" t="s">
        <v>8337</v>
      </c>
    </row>
    <row r="2441" spans="1:20" x14ac:dyDescent="0.2">
      <c r="A2441">
        <v>2439</v>
      </c>
      <c r="B2441" t="s">
        <v>2440</v>
      </c>
      <c r="C244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v>42295.818622685183</v>
      </c>
      <c r="K2441">
        <v>1442605129</v>
      </c>
      <c r="L2441" s="10">
        <v>42265.818622685183</v>
      </c>
      <c r="M2441" t="b">
        <v>0</v>
      </c>
      <c r="N2441">
        <v>0</v>
      </c>
      <c r="O2441" t="b">
        <v>0</v>
      </c>
      <c r="P2441" t="s">
        <v>8284</v>
      </c>
      <c r="Q2441">
        <v>0</v>
      </c>
      <c r="R2441" t="e">
        <v>#DIV/0!</v>
      </c>
      <c r="S2441" t="s">
        <v>8312</v>
      </c>
      <c r="T2441" t="s">
        <v>8337</v>
      </c>
    </row>
    <row r="2442" spans="1:20" x14ac:dyDescent="0.2">
      <c r="A2442">
        <v>2440</v>
      </c>
      <c r="B2442" t="s">
        <v>2441</v>
      </c>
      <c r="C244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v>42413.899456018517</v>
      </c>
      <c r="K2442">
        <v>1452807313</v>
      </c>
      <c r="L2442" s="10">
        <v>42383.899456018517</v>
      </c>
      <c r="M2442" t="b">
        <v>0</v>
      </c>
      <c r="N2442">
        <v>2</v>
      </c>
      <c r="O2442" t="b">
        <v>0</v>
      </c>
      <c r="P2442" t="s">
        <v>8284</v>
      </c>
      <c r="Q2442">
        <v>2E-3</v>
      </c>
      <c r="R2442">
        <v>5</v>
      </c>
      <c r="S2442" t="s">
        <v>8312</v>
      </c>
      <c r="T2442" t="s">
        <v>8337</v>
      </c>
    </row>
    <row r="2443" spans="1:20" x14ac:dyDescent="0.2">
      <c r="A2443">
        <v>2441</v>
      </c>
      <c r="B2443" t="s">
        <v>2442</v>
      </c>
      <c r="C244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v>42208.207638888889</v>
      </c>
      <c r="K2443">
        <v>1435806054</v>
      </c>
      <c r="L2443" s="10"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>
        <v>1.0788</v>
      </c>
      <c r="R2443">
        <v>74.22935779816514</v>
      </c>
      <c r="S2443" t="s">
        <v>8312</v>
      </c>
      <c r="T2443" t="s">
        <v>8357</v>
      </c>
    </row>
    <row r="2444" spans="1:20" x14ac:dyDescent="0.2">
      <c r="A2444">
        <v>2442</v>
      </c>
      <c r="B2444" t="s">
        <v>2443</v>
      </c>
      <c r="C2444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v>42082.625324074077</v>
      </c>
      <c r="K2444">
        <v>1424188828</v>
      </c>
      <c r="L2444" s="10"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>
        <v>1.2594166666666666</v>
      </c>
      <c r="R2444">
        <v>81.252688172043008</v>
      </c>
      <c r="S2444" t="s">
        <v>8312</v>
      </c>
      <c r="T2444" t="s">
        <v>8357</v>
      </c>
    </row>
    <row r="2445" spans="1:20" x14ac:dyDescent="0.2">
      <c r="A2445">
        <v>2443</v>
      </c>
      <c r="B2445" t="s">
        <v>2444</v>
      </c>
      <c r="C2445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v>41866.625254629631</v>
      </c>
      <c r="K2445">
        <v>1405522822</v>
      </c>
      <c r="L2445" s="10"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>
        <v>2.0251494999999999</v>
      </c>
      <c r="R2445">
        <v>130.23469453376205</v>
      </c>
      <c r="S2445" t="s">
        <v>8312</v>
      </c>
      <c r="T2445" t="s">
        <v>8357</v>
      </c>
    </row>
    <row r="2446" spans="1:20" x14ac:dyDescent="0.2">
      <c r="A2446">
        <v>2444</v>
      </c>
      <c r="B2446" t="s">
        <v>2445</v>
      </c>
      <c r="C2446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v>42515.754525462966</v>
      </c>
      <c r="K2446">
        <v>1461607591</v>
      </c>
      <c r="L2446" s="10">
        <v>42485.754525462966</v>
      </c>
      <c r="M2446" t="b">
        <v>0</v>
      </c>
      <c r="N2446">
        <v>61</v>
      </c>
      <c r="O2446" t="b">
        <v>1</v>
      </c>
      <c r="P2446" t="s">
        <v>8298</v>
      </c>
      <c r="Q2446">
        <v>1.0860000000000001</v>
      </c>
      <c r="R2446">
        <v>53.409836065573771</v>
      </c>
      <c r="S2446" t="s">
        <v>8312</v>
      </c>
      <c r="T2446" t="s">
        <v>8357</v>
      </c>
    </row>
    <row r="2447" spans="1:20" x14ac:dyDescent="0.2">
      <c r="A2447">
        <v>2445</v>
      </c>
      <c r="B2447" t="s">
        <v>2446</v>
      </c>
      <c r="C2447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v>42273.190057870372</v>
      </c>
      <c r="K2447">
        <v>1440650021</v>
      </c>
      <c r="L2447" s="10"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>
        <v>1.728</v>
      </c>
      <c r="R2447">
        <v>75.130434782608702</v>
      </c>
      <c r="S2447" t="s">
        <v>8312</v>
      </c>
      <c r="T2447" t="s">
        <v>8357</v>
      </c>
    </row>
    <row r="2448" spans="1:20" x14ac:dyDescent="0.2">
      <c r="A2448">
        <v>2446</v>
      </c>
      <c r="B2448" t="s">
        <v>2447</v>
      </c>
      <c r="C2448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v>42700.64434027778</v>
      </c>
      <c r="K2448">
        <v>1477578471</v>
      </c>
      <c r="L2448" s="10"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>
        <v>1.6798</v>
      </c>
      <c r="R2448">
        <v>75.666666666666671</v>
      </c>
      <c r="S2448" t="s">
        <v>8312</v>
      </c>
      <c r="T2448" t="s">
        <v>8357</v>
      </c>
    </row>
    <row r="2449" spans="1:20" x14ac:dyDescent="0.2">
      <c r="A2449">
        <v>2447</v>
      </c>
      <c r="B2449" t="s">
        <v>2448</v>
      </c>
      <c r="C2449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v>42686.166666666672</v>
      </c>
      <c r="K2449">
        <v>1476184593</v>
      </c>
      <c r="L2449" s="10"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>
        <v>4.2720000000000002</v>
      </c>
      <c r="R2449">
        <v>31.691394658753708</v>
      </c>
      <c r="S2449" t="s">
        <v>8312</v>
      </c>
      <c r="T2449" t="s">
        <v>8357</v>
      </c>
    </row>
    <row r="2450" spans="1:20" x14ac:dyDescent="0.2">
      <c r="A2450">
        <v>2448</v>
      </c>
      <c r="B2450" t="s">
        <v>2449</v>
      </c>
      <c r="C2450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v>42613.233333333337</v>
      </c>
      <c r="K2450">
        <v>1472110513</v>
      </c>
      <c r="L2450" s="10">
        <v>42607.316122685181</v>
      </c>
      <c r="M2450" t="b">
        <v>0</v>
      </c>
      <c r="N2450">
        <v>9</v>
      </c>
      <c r="O2450" t="b">
        <v>1</v>
      </c>
      <c r="P2450" t="s">
        <v>8298</v>
      </c>
      <c r="Q2450">
        <v>1.075</v>
      </c>
      <c r="R2450">
        <v>47.777777777777779</v>
      </c>
      <c r="S2450" t="s">
        <v>8312</v>
      </c>
      <c r="T2450" t="s">
        <v>8357</v>
      </c>
    </row>
    <row r="2451" spans="1:20" x14ac:dyDescent="0.2">
      <c r="A2451">
        <v>2449</v>
      </c>
      <c r="B2451" t="s">
        <v>2450</v>
      </c>
      <c r="C245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v>41973.184201388889</v>
      </c>
      <c r="K2451">
        <v>1414725915</v>
      </c>
      <c r="L2451" s="10"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>
        <v>1.08</v>
      </c>
      <c r="R2451">
        <v>90</v>
      </c>
      <c r="S2451" t="s">
        <v>8312</v>
      </c>
      <c r="T2451" t="s">
        <v>8357</v>
      </c>
    </row>
    <row r="2452" spans="1:20" x14ac:dyDescent="0.2">
      <c r="A2452">
        <v>2450</v>
      </c>
      <c r="B2452" t="s">
        <v>2451</v>
      </c>
      <c r="C245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v>41940.132638888892</v>
      </c>
      <c r="K2452">
        <v>1411177456</v>
      </c>
      <c r="L2452" s="10">
        <v>41902.07240740741</v>
      </c>
      <c r="M2452" t="b">
        <v>0</v>
      </c>
      <c r="N2452">
        <v>102</v>
      </c>
      <c r="O2452" t="b">
        <v>1</v>
      </c>
      <c r="P2452" t="s">
        <v>8298</v>
      </c>
      <c r="Q2452">
        <v>1.0153353333333335</v>
      </c>
      <c r="R2452">
        <v>149.31401960784314</v>
      </c>
      <c r="S2452" t="s">
        <v>8312</v>
      </c>
      <c r="T2452" t="s">
        <v>8357</v>
      </c>
    </row>
    <row r="2453" spans="1:20" x14ac:dyDescent="0.2">
      <c r="A2453">
        <v>2451</v>
      </c>
      <c r="B2453" t="s">
        <v>2452</v>
      </c>
      <c r="C245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v>42799.908449074079</v>
      </c>
      <c r="K2453">
        <v>1487022490</v>
      </c>
      <c r="L2453" s="10"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>
        <v>1.1545000000000001</v>
      </c>
      <c r="R2453">
        <v>62.06989247311828</v>
      </c>
      <c r="S2453" t="s">
        <v>8312</v>
      </c>
      <c r="T2453" t="s">
        <v>8357</v>
      </c>
    </row>
    <row r="2454" spans="1:20" x14ac:dyDescent="0.2">
      <c r="A2454">
        <v>2452</v>
      </c>
      <c r="B2454" t="s">
        <v>2453</v>
      </c>
      <c r="C2454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v>42367.958333333328</v>
      </c>
      <c r="K2454">
        <v>1448914500</v>
      </c>
      <c r="L2454" s="10">
        <v>42338.84375</v>
      </c>
      <c r="M2454" t="b">
        <v>0</v>
      </c>
      <c r="N2454">
        <v>15</v>
      </c>
      <c r="O2454" t="b">
        <v>1</v>
      </c>
      <c r="P2454" t="s">
        <v>8298</v>
      </c>
      <c r="Q2454">
        <v>1.335</v>
      </c>
      <c r="R2454">
        <v>53.4</v>
      </c>
      <c r="S2454" t="s">
        <v>8312</v>
      </c>
      <c r="T2454" t="s">
        <v>8357</v>
      </c>
    </row>
    <row r="2455" spans="1:20" x14ac:dyDescent="0.2">
      <c r="A2455">
        <v>2453</v>
      </c>
      <c r="B2455" t="s">
        <v>2454</v>
      </c>
      <c r="C2455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v>42768.692233796297</v>
      </c>
      <c r="K2455">
        <v>1483461409</v>
      </c>
      <c r="L2455" s="10">
        <v>42738.692233796297</v>
      </c>
      <c r="M2455" t="b">
        <v>0</v>
      </c>
      <c r="N2455">
        <v>67</v>
      </c>
      <c r="O2455" t="b">
        <v>1</v>
      </c>
      <c r="P2455" t="s">
        <v>8298</v>
      </c>
      <c r="Q2455">
        <v>1.5469999999999999</v>
      </c>
      <c r="R2455">
        <v>69.268656716417908</v>
      </c>
      <c r="S2455" t="s">
        <v>8312</v>
      </c>
      <c r="T2455" t="s">
        <v>8357</v>
      </c>
    </row>
    <row r="2456" spans="1:20" x14ac:dyDescent="0.2">
      <c r="A2456">
        <v>2454</v>
      </c>
      <c r="B2456" t="s">
        <v>2455</v>
      </c>
      <c r="C2456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v>42805.201481481476</v>
      </c>
      <c r="K2456">
        <v>1486183808</v>
      </c>
      <c r="L2456" s="10"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>
        <v>1.0084571428571429</v>
      </c>
      <c r="R2456">
        <v>271.50769230769231</v>
      </c>
      <c r="S2456" t="s">
        <v>8312</v>
      </c>
      <c r="T2456" t="s">
        <v>8357</v>
      </c>
    </row>
    <row r="2457" spans="1:20" x14ac:dyDescent="0.2">
      <c r="A2457">
        <v>2455</v>
      </c>
      <c r="B2457" t="s">
        <v>2456</v>
      </c>
      <c r="C2457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v>42480.781828703708</v>
      </c>
      <c r="K2457">
        <v>1458758750</v>
      </c>
      <c r="L2457" s="10">
        <v>42452.781828703708</v>
      </c>
      <c r="M2457" t="b">
        <v>0</v>
      </c>
      <c r="N2457">
        <v>16</v>
      </c>
      <c r="O2457" t="b">
        <v>1</v>
      </c>
      <c r="P2457" t="s">
        <v>8298</v>
      </c>
      <c r="Q2457">
        <v>1.82</v>
      </c>
      <c r="R2457">
        <v>34.125</v>
      </c>
      <c r="S2457" t="s">
        <v>8312</v>
      </c>
      <c r="T2457" t="s">
        <v>8357</v>
      </c>
    </row>
    <row r="2458" spans="1:20" x14ac:dyDescent="0.2">
      <c r="A2458">
        <v>2456</v>
      </c>
      <c r="B2458" t="s">
        <v>2457</v>
      </c>
      <c r="C2458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v>42791.961099537039</v>
      </c>
      <c r="K2458">
        <v>1485471839</v>
      </c>
      <c r="L2458" s="10">
        <v>42761.961099537039</v>
      </c>
      <c r="M2458" t="b">
        <v>0</v>
      </c>
      <c r="N2458">
        <v>67</v>
      </c>
      <c r="O2458" t="b">
        <v>1</v>
      </c>
      <c r="P2458" t="s">
        <v>8298</v>
      </c>
      <c r="Q2458">
        <v>1.8086666666666666</v>
      </c>
      <c r="R2458">
        <v>40.492537313432834</v>
      </c>
      <c r="S2458" t="s">
        <v>8312</v>
      </c>
      <c r="T2458" t="s">
        <v>8357</v>
      </c>
    </row>
    <row r="2459" spans="1:20" x14ac:dyDescent="0.2">
      <c r="A2459">
        <v>2457</v>
      </c>
      <c r="B2459" t="s">
        <v>2458</v>
      </c>
      <c r="C2459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v>42453.560833333337</v>
      </c>
      <c r="K2459">
        <v>1456237656</v>
      </c>
      <c r="L2459" s="10"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>
        <v>1.0230434782608695</v>
      </c>
      <c r="R2459">
        <v>189.75806451612902</v>
      </c>
      <c r="S2459" t="s">
        <v>8312</v>
      </c>
      <c r="T2459" t="s">
        <v>8357</v>
      </c>
    </row>
    <row r="2460" spans="1:20" x14ac:dyDescent="0.2">
      <c r="A2460">
        <v>2458</v>
      </c>
      <c r="B2460" t="s">
        <v>2459</v>
      </c>
      <c r="C2460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v>42530.791666666672</v>
      </c>
      <c r="K2460">
        <v>1462481718</v>
      </c>
      <c r="L2460" s="10">
        <v>42495.871736111112</v>
      </c>
      <c r="M2460" t="b">
        <v>0</v>
      </c>
      <c r="N2460">
        <v>80</v>
      </c>
      <c r="O2460" t="b">
        <v>1</v>
      </c>
      <c r="P2460" t="s">
        <v>8298</v>
      </c>
      <c r="Q2460">
        <v>1.1017999999999999</v>
      </c>
      <c r="R2460">
        <v>68.862499999999997</v>
      </c>
      <c r="S2460" t="s">
        <v>8312</v>
      </c>
      <c r="T2460" t="s">
        <v>8357</v>
      </c>
    </row>
    <row r="2461" spans="1:20" x14ac:dyDescent="0.2">
      <c r="A2461">
        <v>2459</v>
      </c>
      <c r="B2461" t="s">
        <v>2460</v>
      </c>
      <c r="C246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v>42452.595891203702</v>
      </c>
      <c r="K2461">
        <v>1454858285</v>
      </c>
      <c r="L2461" s="10"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>
        <v>1.0225</v>
      </c>
      <c r="R2461">
        <v>108.77659574468085</v>
      </c>
      <c r="S2461" t="s">
        <v>8312</v>
      </c>
      <c r="T2461" t="s">
        <v>8357</v>
      </c>
    </row>
    <row r="2462" spans="1:20" x14ac:dyDescent="0.2">
      <c r="A2462">
        <v>2460</v>
      </c>
      <c r="B2462" t="s">
        <v>2461</v>
      </c>
      <c r="C246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v>42738.178472222222</v>
      </c>
      <c r="K2462">
        <v>1480480167</v>
      </c>
      <c r="L2462" s="10">
        <v>42704.187118055561</v>
      </c>
      <c r="M2462" t="b">
        <v>0</v>
      </c>
      <c r="N2462">
        <v>68</v>
      </c>
      <c r="O2462" t="b">
        <v>1</v>
      </c>
      <c r="P2462" t="s">
        <v>8298</v>
      </c>
      <c r="Q2462">
        <v>1.0078823529411765</v>
      </c>
      <c r="R2462">
        <v>125.98529411764706</v>
      </c>
      <c r="S2462" t="s">
        <v>8312</v>
      </c>
      <c r="T2462" t="s">
        <v>8357</v>
      </c>
    </row>
    <row r="2463" spans="1:20" x14ac:dyDescent="0.2">
      <c r="A2463">
        <v>2461</v>
      </c>
      <c r="B2463" t="s">
        <v>2462</v>
      </c>
      <c r="C246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v>40817.125</v>
      </c>
      <c r="K2463">
        <v>1314577097</v>
      </c>
      <c r="L2463" s="10">
        <v>40784.012696759259</v>
      </c>
      <c r="M2463" t="b">
        <v>0</v>
      </c>
      <c r="N2463">
        <v>86</v>
      </c>
      <c r="O2463" t="b">
        <v>1</v>
      </c>
      <c r="P2463" t="s">
        <v>8279</v>
      </c>
      <c r="Q2463">
        <v>1.038</v>
      </c>
      <c r="R2463">
        <v>90.523255813953483</v>
      </c>
      <c r="S2463" t="s">
        <v>8315</v>
      </c>
      <c r="T2463" t="s">
        <v>8340</v>
      </c>
    </row>
    <row r="2464" spans="1:20" x14ac:dyDescent="0.2">
      <c r="A2464">
        <v>2462</v>
      </c>
      <c r="B2464" t="s">
        <v>2463</v>
      </c>
      <c r="C2464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v>41109.186296296299</v>
      </c>
      <c r="K2464">
        <v>1340944096</v>
      </c>
      <c r="L2464" s="10"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>
        <v>1.1070833333333334</v>
      </c>
      <c r="R2464">
        <v>28.880434782608695</v>
      </c>
      <c r="S2464" t="s">
        <v>8315</v>
      </c>
      <c r="T2464" t="s">
        <v>8340</v>
      </c>
    </row>
    <row r="2465" spans="1:20" x14ac:dyDescent="0.2">
      <c r="A2465">
        <v>2463</v>
      </c>
      <c r="B2465" t="s">
        <v>2464</v>
      </c>
      <c r="C2465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v>41380.791666666664</v>
      </c>
      <c r="K2465">
        <v>1362710425</v>
      </c>
      <c r="L2465" s="10">
        <v>41341.111400462964</v>
      </c>
      <c r="M2465" t="b">
        <v>0</v>
      </c>
      <c r="N2465">
        <v>75</v>
      </c>
      <c r="O2465" t="b">
        <v>1</v>
      </c>
      <c r="P2465" t="s">
        <v>8279</v>
      </c>
      <c r="Q2465">
        <v>1.1625000000000001</v>
      </c>
      <c r="R2465">
        <v>31</v>
      </c>
      <c r="S2465" t="s">
        <v>8315</v>
      </c>
      <c r="T2465" t="s">
        <v>8340</v>
      </c>
    </row>
    <row r="2466" spans="1:20" x14ac:dyDescent="0.2">
      <c r="A2466">
        <v>2464</v>
      </c>
      <c r="B2466" t="s">
        <v>2465</v>
      </c>
      <c r="C2466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v>42277.811805555553</v>
      </c>
      <c r="K2466">
        <v>1441143397</v>
      </c>
      <c r="L2466" s="10">
        <v>42248.90042824074</v>
      </c>
      <c r="M2466" t="b">
        <v>0</v>
      </c>
      <c r="N2466">
        <v>43</v>
      </c>
      <c r="O2466" t="b">
        <v>1</v>
      </c>
      <c r="P2466" t="s">
        <v>8279</v>
      </c>
      <c r="Q2466">
        <v>1.111</v>
      </c>
      <c r="R2466">
        <v>51.674418604651166</v>
      </c>
      <c r="S2466" t="s">
        <v>8315</v>
      </c>
      <c r="T2466" t="s">
        <v>8340</v>
      </c>
    </row>
    <row r="2467" spans="1:20" x14ac:dyDescent="0.2">
      <c r="A2467">
        <v>2465</v>
      </c>
      <c r="B2467" t="s">
        <v>2466</v>
      </c>
      <c r="C2467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v>41175.719305555554</v>
      </c>
      <c r="K2467">
        <v>1345828548</v>
      </c>
      <c r="L2467" s="10">
        <v>41145.719305555554</v>
      </c>
      <c r="M2467" t="b">
        <v>0</v>
      </c>
      <c r="N2467">
        <v>48</v>
      </c>
      <c r="O2467" t="b">
        <v>1</v>
      </c>
      <c r="P2467" t="s">
        <v>8279</v>
      </c>
      <c r="Q2467">
        <v>1.8014285714285714</v>
      </c>
      <c r="R2467">
        <v>26.270833333333332</v>
      </c>
      <c r="S2467" t="s">
        <v>8315</v>
      </c>
      <c r="T2467" t="s">
        <v>8340</v>
      </c>
    </row>
    <row r="2468" spans="1:20" x14ac:dyDescent="0.2">
      <c r="A2468">
        <v>2466</v>
      </c>
      <c r="B2468" t="s">
        <v>2467</v>
      </c>
      <c r="C2468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v>41403.102465277778</v>
      </c>
      <c r="K2468">
        <v>1365474453</v>
      </c>
      <c r="L2468" s="10">
        <v>41373.102465277778</v>
      </c>
      <c r="M2468" t="b">
        <v>0</v>
      </c>
      <c r="N2468">
        <v>52</v>
      </c>
      <c r="O2468" t="b">
        <v>1</v>
      </c>
      <c r="P2468" t="s">
        <v>8279</v>
      </c>
      <c r="Q2468">
        <v>1</v>
      </c>
      <c r="R2468">
        <v>48.07692307692308</v>
      </c>
      <c r="S2468" t="s">
        <v>8315</v>
      </c>
      <c r="T2468" t="s">
        <v>8340</v>
      </c>
    </row>
    <row r="2469" spans="1:20" x14ac:dyDescent="0.2">
      <c r="A2469">
        <v>2467</v>
      </c>
      <c r="B2469" t="s">
        <v>2468</v>
      </c>
      <c r="C2469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v>41039.708333333336</v>
      </c>
      <c r="K2469">
        <v>1335473931</v>
      </c>
      <c r="L2469" s="10">
        <v>41025.874201388891</v>
      </c>
      <c r="M2469" t="b">
        <v>0</v>
      </c>
      <c r="N2469">
        <v>43</v>
      </c>
      <c r="O2469" t="b">
        <v>1</v>
      </c>
      <c r="P2469" t="s">
        <v>8279</v>
      </c>
      <c r="Q2469">
        <v>1.1850000000000001</v>
      </c>
      <c r="R2469">
        <v>27.558139534883722</v>
      </c>
      <c r="S2469" t="s">
        <v>8315</v>
      </c>
      <c r="T2469" t="s">
        <v>8340</v>
      </c>
    </row>
    <row r="2470" spans="1:20" x14ac:dyDescent="0.2">
      <c r="A2470">
        <v>2468</v>
      </c>
      <c r="B2470" t="s">
        <v>2469</v>
      </c>
      <c r="C2470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v>41210.208333333336</v>
      </c>
      <c r="K2470">
        <v>1348285321</v>
      </c>
      <c r="L2470" s="10">
        <v>41174.154178240737</v>
      </c>
      <c r="M2470" t="b">
        <v>0</v>
      </c>
      <c r="N2470">
        <v>58</v>
      </c>
      <c r="O2470" t="b">
        <v>1</v>
      </c>
      <c r="P2470" t="s">
        <v>8279</v>
      </c>
      <c r="Q2470">
        <v>1.0721700000000001</v>
      </c>
      <c r="R2470">
        <v>36.97137931034483</v>
      </c>
      <c r="S2470" t="s">
        <v>8315</v>
      </c>
      <c r="T2470" t="s">
        <v>8340</v>
      </c>
    </row>
    <row r="2471" spans="1:20" x14ac:dyDescent="0.2">
      <c r="A2471">
        <v>2469</v>
      </c>
      <c r="B2471" t="s">
        <v>2470</v>
      </c>
      <c r="C247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v>40582.429733796293</v>
      </c>
      <c r="K2471">
        <v>1295000329</v>
      </c>
      <c r="L2471" s="10">
        <v>40557.429733796293</v>
      </c>
      <c r="M2471" t="b">
        <v>0</v>
      </c>
      <c r="N2471">
        <v>47</v>
      </c>
      <c r="O2471" t="b">
        <v>1</v>
      </c>
      <c r="P2471" t="s">
        <v>8279</v>
      </c>
      <c r="Q2471">
        <v>1.1366666666666667</v>
      </c>
      <c r="R2471">
        <v>29.021276595744681</v>
      </c>
      <c r="S2471" t="s">
        <v>8315</v>
      </c>
      <c r="T2471" t="s">
        <v>8340</v>
      </c>
    </row>
    <row r="2472" spans="1:20" x14ac:dyDescent="0.2">
      <c r="A2472">
        <v>2470</v>
      </c>
      <c r="B2472" t="s">
        <v>2471</v>
      </c>
      <c r="C247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v>41053.07471064815</v>
      </c>
      <c r="K2472">
        <v>1335232055</v>
      </c>
      <c r="L2472" s="10">
        <v>41023.07471064815</v>
      </c>
      <c r="M2472" t="b">
        <v>0</v>
      </c>
      <c r="N2472">
        <v>36</v>
      </c>
      <c r="O2472" t="b">
        <v>1</v>
      </c>
      <c r="P2472" t="s">
        <v>8279</v>
      </c>
      <c r="Q2472">
        <v>1.0316400000000001</v>
      </c>
      <c r="R2472">
        <v>28.65666666666667</v>
      </c>
      <c r="S2472" t="s">
        <v>8315</v>
      </c>
      <c r="T2472" t="s">
        <v>8340</v>
      </c>
    </row>
    <row r="2473" spans="1:20" x14ac:dyDescent="0.2">
      <c r="A2473">
        <v>2471</v>
      </c>
      <c r="B2473" t="s">
        <v>2472</v>
      </c>
      <c r="C247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v>40933.992962962962</v>
      </c>
      <c r="K2473">
        <v>1324079392</v>
      </c>
      <c r="L2473" s="10">
        <v>40893.992962962962</v>
      </c>
      <c r="M2473" t="b">
        <v>0</v>
      </c>
      <c r="N2473">
        <v>17</v>
      </c>
      <c r="O2473" t="b">
        <v>1</v>
      </c>
      <c r="P2473" t="s">
        <v>8279</v>
      </c>
      <c r="Q2473">
        <v>1.28</v>
      </c>
      <c r="R2473">
        <v>37.647058823529413</v>
      </c>
      <c r="S2473" t="s">
        <v>8315</v>
      </c>
      <c r="T2473" t="s">
        <v>8340</v>
      </c>
    </row>
    <row r="2474" spans="1:20" x14ac:dyDescent="0.2">
      <c r="A2474">
        <v>2472</v>
      </c>
      <c r="B2474" t="s">
        <v>2473</v>
      </c>
      <c r="C2474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v>40425.043749999997</v>
      </c>
      <c r="K2474">
        <v>1277433980</v>
      </c>
      <c r="L2474" s="10">
        <v>40354.11550925926</v>
      </c>
      <c r="M2474" t="b">
        <v>0</v>
      </c>
      <c r="N2474">
        <v>104</v>
      </c>
      <c r="O2474" t="b">
        <v>1</v>
      </c>
      <c r="P2474" t="s">
        <v>8279</v>
      </c>
      <c r="Q2474">
        <v>1.3576026666666667</v>
      </c>
      <c r="R2474">
        <v>97.904038461538462</v>
      </c>
      <c r="S2474" t="s">
        <v>8315</v>
      </c>
      <c r="T2474" t="s">
        <v>8340</v>
      </c>
    </row>
    <row r="2475" spans="1:20" x14ac:dyDescent="0.2">
      <c r="A2475">
        <v>2473</v>
      </c>
      <c r="B2475" t="s">
        <v>2474</v>
      </c>
      <c r="C2475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v>41223.790150462963</v>
      </c>
      <c r="K2475">
        <v>1349978269</v>
      </c>
      <c r="L2475" s="10">
        <v>41193.748483796298</v>
      </c>
      <c r="M2475" t="b">
        <v>0</v>
      </c>
      <c r="N2475">
        <v>47</v>
      </c>
      <c r="O2475" t="b">
        <v>1</v>
      </c>
      <c r="P2475" t="s">
        <v>8279</v>
      </c>
      <c r="Q2475">
        <v>1</v>
      </c>
      <c r="R2475">
        <v>42.553191489361701</v>
      </c>
      <c r="S2475" t="s">
        <v>8315</v>
      </c>
      <c r="T2475" t="s">
        <v>8340</v>
      </c>
    </row>
    <row r="2476" spans="1:20" x14ac:dyDescent="0.2">
      <c r="A2476">
        <v>2474</v>
      </c>
      <c r="B2476" t="s">
        <v>2475</v>
      </c>
      <c r="C2476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v>40462.011296296296</v>
      </c>
      <c r="K2476">
        <v>1282868176</v>
      </c>
      <c r="L2476" s="10">
        <v>40417.011296296296</v>
      </c>
      <c r="M2476" t="b">
        <v>0</v>
      </c>
      <c r="N2476">
        <v>38</v>
      </c>
      <c r="O2476" t="b">
        <v>1</v>
      </c>
      <c r="P2476" t="s">
        <v>8279</v>
      </c>
      <c r="Q2476">
        <v>1.0000360000000001</v>
      </c>
      <c r="R2476">
        <v>131.58368421052631</v>
      </c>
      <c r="S2476" t="s">
        <v>8315</v>
      </c>
      <c r="T2476" t="s">
        <v>8340</v>
      </c>
    </row>
    <row r="2477" spans="1:20" x14ac:dyDescent="0.2">
      <c r="A2477">
        <v>2475</v>
      </c>
      <c r="B2477" t="s">
        <v>2476</v>
      </c>
      <c r="C2477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v>40369.916666666664</v>
      </c>
      <c r="K2477">
        <v>1273647255</v>
      </c>
      <c r="L2477" s="10">
        <v>40310.287673611114</v>
      </c>
      <c r="M2477" t="b">
        <v>0</v>
      </c>
      <c r="N2477">
        <v>81</v>
      </c>
      <c r="O2477" t="b">
        <v>1</v>
      </c>
      <c r="P2477" t="s">
        <v>8279</v>
      </c>
      <c r="Q2477">
        <v>1.0471999999999999</v>
      </c>
      <c r="R2477">
        <v>32.320987654320987</v>
      </c>
      <c r="S2477" t="s">
        <v>8315</v>
      </c>
      <c r="T2477" t="s">
        <v>8340</v>
      </c>
    </row>
    <row r="2478" spans="1:20" x14ac:dyDescent="0.2">
      <c r="A2478">
        <v>2476</v>
      </c>
      <c r="B2478" t="s">
        <v>2477</v>
      </c>
      <c r="C2478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v>41946.370023148149</v>
      </c>
      <c r="K2478">
        <v>1412149970</v>
      </c>
      <c r="L2478" s="10">
        <v>41913.328356481477</v>
      </c>
      <c r="M2478" t="b">
        <v>0</v>
      </c>
      <c r="N2478">
        <v>55</v>
      </c>
      <c r="O2478" t="b">
        <v>1</v>
      </c>
      <c r="P2478" t="s">
        <v>8279</v>
      </c>
      <c r="Q2478">
        <v>1.050225</v>
      </c>
      <c r="R2478">
        <v>61.103999999999999</v>
      </c>
      <c r="S2478" t="s">
        <v>8315</v>
      </c>
      <c r="T2478" t="s">
        <v>8340</v>
      </c>
    </row>
    <row r="2479" spans="1:20" x14ac:dyDescent="0.2">
      <c r="A2479">
        <v>2477</v>
      </c>
      <c r="B2479" t="s">
        <v>824</v>
      </c>
      <c r="C2479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v>41133.691493055558</v>
      </c>
      <c r="K2479">
        <v>1340901345</v>
      </c>
      <c r="L2479" s="10">
        <v>41088.691493055558</v>
      </c>
      <c r="M2479" t="b">
        <v>0</v>
      </c>
      <c r="N2479">
        <v>41</v>
      </c>
      <c r="O2479" t="b">
        <v>1</v>
      </c>
      <c r="P2479" t="s">
        <v>8279</v>
      </c>
      <c r="Q2479">
        <v>1.7133333333333334</v>
      </c>
      <c r="R2479">
        <v>31.341463414634145</v>
      </c>
      <c r="S2479" t="s">
        <v>8315</v>
      </c>
      <c r="T2479" t="s">
        <v>8340</v>
      </c>
    </row>
    <row r="2480" spans="1:20" x14ac:dyDescent="0.2">
      <c r="A2480">
        <v>2478</v>
      </c>
      <c r="B2480" t="s">
        <v>2478</v>
      </c>
      <c r="C2480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v>41287.950381944444</v>
      </c>
      <c r="K2480">
        <v>1355525313</v>
      </c>
      <c r="L2480" s="10">
        <v>41257.950381944444</v>
      </c>
      <c r="M2480" t="b">
        <v>0</v>
      </c>
      <c r="N2480">
        <v>79</v>
      </c>
      <c r="O2480" t="b">
        <v>1</v>
      </c>
      <c r="P2480" t="s">
        <v>8279</v>
      </c>
      <c r="Q2480">
        <v>1.2749999999999999</v>
      </c>
      <c r="R2480">
        <v>129.1139240506329</v>
      </c>
      <c r="S2480" t="s">
        <v>8315</v>
      </c>
      <c r="T2480" t="s">
        <v>8340</v>
      </c>
    </row>
    <row r="2481" spans="1:20" x14ac:dyDescent="0.2">
      <c r="A2481">
        <v>2479</v>
      </c>
      <c r="B2481" t="s">
        <v>2479</v>
      </c>
      <c r="C248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v>41118.083333333336</v>
      </c>
      <c r="K2481">
        <v>1342545994</v>
      </c>
      <c r="L2481" s="10">
        <v>41107.726782407408</v>
      </c>
      <c r="M2481" t="b">
        <v>0</v>
      </c>
      <c r="N2481">
        <v>16</v>
      </c>
      <c r="O2481" t="b">
        <v>1</v>
      </c>
      <c r="P2481" t="s">
        <v>8279</v>
      </c>
      <c r="Q2481">
        <v>1.3344333333333334</v>
      </c>
      <c r="R2481">
        <v>25.020624999999999</v>
      </c>
      <c r="S2481" t="s">
        <v>8315</v>
      </c>
      <c r="T2481" t="s">
        <v>8340</v>
      </c>
    </row>
    <row r="2482" spans="1:20" x14ac:dyDescent="0.2">
      <c r="A2482">
        <v>2480</v>
      </c>
      <c r="B2482" t="s">
        <v>2480</v>
      </c>
      <c r="C248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v>42287.936157407406</v>
      </c>
      <c r="K2482">
        <v>1439332084</v>
      </c>
      <c r="L2482" s="10">
        <v>42227.936157407406</v>
      </c>
      <c r="M2482" t="b">
        <v>0</v>
      </c>
      <c r="N2482">
        <v>8</v>
      </c>
      <c r="O2482" t="b">
        <v>1</v>
      </c>
      <c r="P2482" t="s">
        <v>8279</v>
      </c>
      <c r="Q2482">
        <v>1</v>
      </c>
      <c r="R2482">
        <v>250</v>
      </c>
      <c r="S2482" t="s">
        <v>8315</v>
      </c>
      <c r="T2482" t="s">
        <v>8340</v>
      </c>
    </row>
    <row r="2483" spans="1:20" x14ac:dyDescent="0.2">
      <c r="A2483">
        <v>2481</v>
      </c>
      <c r="B2483" t="s">
        <v>2481</v>
      </c>
      <c r="C248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v>41029.645925925928</v>
      </c>
      <c r="K2483">
        <v>1333207808</v>
      </c>
      <c r="L2483" s="10">
        <v>40999.645925925928</v>
      </c>
      <c r="M2483" t="b">
        <v>0</v>
      </c>
      <c r="N2483">
        <v>95</v>
      </c>
      <c r="O2483" t="b">
        <v>1</v>
      </c>
      <c r="P2483" t="s">
        <v>8279</v>
      </c>
      <c r="Q2483">
        <v>1.1291099999999998</v>
      </c>
      <c r="R2483">
        <v>47.541473684210523</v>
      </c>
      <c r="S2483" t="s">
        <v>8315</v>
      </c>
      <c r="T2483" t="s">
        <v>8340</v>
      </c>
    </row>
    <row r="2484" spans="1:20" x14ac:dyDescent="0.2">
      <c r="A2484">
        <v>2482</v>
      </c>
      <c r="B2484" t="s">
        <v>2482</v>
      </c>
      <c r="C2484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v>40756.782210648147</v>
      </c>
      <c r="K2484">
        <v>1308336383</v>
      </c>
      <c r="L2484" s="10">
        <v>40711.782210648147</v>
      </c>
      <c r="M2484" t="b">
        <v>0</v>
      </c>
      <c r="N2484">
        <v>25</v>
      </c>
      <c r="O2484" t="b">
        <v>1</v>
      </c>
      <c r="P2484" t="s">
        <v>8279</v>
      </c>
      <c r="Q2484">
        <v>1.0009999999999999</v>
      </c>
      <c r="R2484">
        <v>40.04</v>
      </c>
      <c r="S2484" t="s">
        <v>8315</v>
      </c>
      <c r="T2484" t="s">
        <v>8340</v>
      </c>
    </row>
    <row r="2485" spans="1:20" x14ac:dyDescent="0.2">
      <c r="A2485">
        <v>2483</v>
      </c>
      <c r="B2485" t="s">
        <v>2483</v>
      </c>
      <c r="C2485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v>41030.708368055559</v>
      </c>
      <c r="K2485">
        <v>1330711203</v>
      </c>
      <c r="L2485" s="10">
        <v>40970.750034722223</v>
      </c>
      <c r="M2485" t="b">
        <v>0</v>
      </c>
      <c r="N2485">
        <v>19</v>
      </c>
      <c r="O2485" t="b">
        <v>1</v>
      </c>
      <c r="P2485" t="s">
        <v>8279</v>
      </c>
      <c r="Q2485">
        <v>1.1372727272727272</v>
      </c>
      <c r="R2485">
        <v>65.84210526315789</v>
      </c>
      <c r="S2485" t="s">
        <v>8315</v>
      </c>
      <c r="T2485" t="s">
        <v>8340</v>
      </c>
    </row>
    <row r="2486" spans="1:20" x14ac:dyDescent="0.2">
      <c r="A2486">
        <v>2484</v>
      </c>
      <c r="B2486" t="s">
        <v>2484</v>
      </c>
      <c r="C2486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v>40801.916701388887</v>
      </c>
      <c r="K2486">
        <v>1313532003</v>
      </c>
      <c r="L2486" s="10">
        <v>40771.916701388887</v>
      </c>
      <c r="M2486" t="b">
        <v>0</v>
      </c>
      <c r="N2486">
        <v>90</v>
      </c>
      <c r="O2486" t="b">
        <v>1</v>
      </c>
      <c r="P2486" t="s">
        <v>8279</v>
      </c>
      <c r="Q2486">
        <v>1.1931742857142855</v>
      </c>
      <c r="R2486">
        <v>46.401222222222216</v>
      </c>
      <c r="S2486" t="s">
        <v>8315</v>
      </c>
      <c r="T2486" t="s">
        <v>8340</v>
      </c>
    </row>
    <row r="2487" spans="1:20" x14ac:dyDescent="0.2">
      <c r="A2487">
        <v>2485</v>
      </c>
      <c r="B2487" t="s">
        <v>2485</v>
      </c>
      <c r="C2487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v>40828.998599537037</v>
      </c>
      <c r="K2487">
        <v>1315439879</v>
      </c>
      <c r="L2487" s="10">
        <v>40793.998599537037</v>
      </c>
      <c r="M2487" t="b">
        <v>0</v>
      </c>
      <c r="N2487">
        <v>41</v>
      </c>
      <c r="O2487" t="b">
        <v>1</v>
      </c>
      <c r="P2487" t="s">
        <v>8279</v>
      </c>
      <c r="Q2487">
        <v>1.0325</v>
      </c>
      <c r="R2487">
        <v>50.365853658536587</v>
      </c>
      <c r="S2487" t="s">
        <v>8315</v>
      </c>
      <c r="T2487" t="s">
        <v>8340</v>
      </c>
    </row>
    <row r="2488" spans="1:20" x14ac:dyDescent="0.2">
      <c r="A2488">
        <v>2486</v>
      </c>
      <c r="B2488" t="s">
        <v>2486</v>
      </c>
      <c r="C2488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v>41021.708055555559</v>
      </c>
      <c r="K2488">
        <v>1332521976</v>
      </c>
      <c r="L2488" s="10">
        <v>40991.708055555559</v>
      </c>
      <c r="M2488" t="b">
        <v>0</v>
      </c>
      <c r="N2488">
        <v>30</v>
      </c>
      <c r="O2488" t="b">
        <v>1</v>
      </c>
      <c r="P2488" t="s">
        <v>8279</v>
      </c>
      <c r="Q2488">
        <v>2.6566666666666667</v>
      </c>
      <c r="R2488">
        <v>26.566666666666666</v>
      </c>
      <c r="S2488" t="s">
        <v>8315</v>
      </c>
      <c r="T2488" t="s">
        <v>8340</v>
      </c>
    </row>
    <row r="2489" spans="1:20" x14ac:dyDescent="0.2">
      <c r="A2489">
        <v>2487</v>
      </c>
      <c r="B2489" t="s">
        <v>2487</v>
      </c>
      <c r="C2489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v>41056.083298611113</v>
      </c>
      <c r="K2489">
        <v>1335491997</v>
      </c>
      <c r="L2489" s="10">
        <v>41026.083298611113</v>
      </c>
      <c r="M2489" t="b">
        <v>0</v>
      </c>
      <c r="N2489">
        <v>38</v>
      </c>
      <c r="O2489" t="b">
        <v>1</v>
      </c>
      <c r="P2489" t="s">
        <v>8279</v>
      </c>
      <c r="Q2489">
        <v>1.0005066666666667</v>
      </c>
      <c r="R2489">
        <v>39.493684210526318</v>
      </c>
      <c r="S2489" t="s">
        <v>8315</v>
      </c>
      <c r="T2489" t="s">
        <v>8340</v>
      </c>
    </row>
    <row r="2490" spans="1:20" x14ac:dyDescent="0.2">
      <c r="A2490">
        <v>2488</v>
      </c>
      <c r="B2490" t="s">
        <v>2488</v>
      </c>
      <c r="C2490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v>40863.674861111111</v>
      </c>
      <c r="K2490">
        <v>1318864308</v>
      </c>
      <c r="L2490" s="10">
        <v>40833.633194444446</v>
      </c>
      <c r="M2490" t="b">
        <v>0</v>
      </c>
      <c r="N2490">
        <v>65</v>
      </c>
      <c r="O2490" t="b">
        <v>1</v>
      </c>
      <c r="P2490" t="s">
        <v>8279</v>
      </c>
      <c r="Q2490">
        <v>1.0669999999999999</v>
      </c>
      <c r="R2490">
        <v>49.246153846153845</v>
      </c>
      <c r="S2490" t="s">
        <v>8315</v>
      </c>
      <c r="T2490" t="s">
        <v>8340</v>
      </c>
    </row>
    <row r="2491" spans="1:20" x14ac:dyDescent="0.2">
      <c r="A2491">
        <v>2489</v>
      </c>
      <c r="B2491" t="s">
        <v>2489</v>
      </c>
      <c r="C249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v>41403.690266203703</v>
      </c>
      <c r="K2491">
        <v>1365525239</v>
      </c>
      <c r="L2491" s="10">
        <v>41373.690266203703</v>
      </c>
      <c r="M2491" t="b">
        <v>0</v>
      </c>
      <c r="N2491">
        <v>75</v>
      </c>
      <c r="O2491" t="b">
        <v>1</v>
      </c>
      <c r="P2491" t="s">
        <v>8279</v>
      </c>
      <c r="Q2491">
        <v>1.3367142857142857</v>
      </c>
      <c r="R2491">
        <v>62.38</v>
      </c>
      <c r="S2491" t="s">
        <v>8315</v>
      </c>
      <c r="T2491" t="s">
        <v>8340</v>
      </c>
    </row>
    <row r="2492" spans="1:20" x14ac:dyDescent="0.2">
      <c r="A2492">
        <v>2490</v>
      </c>
      <c r="B2492" t="s">
        <v>2490</v>
      </c>
      <c r="C249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v>41083.227731481478</v>
      </c>
      <c r="K2492">
        <v>1335245276</v>
      </c>
      <c r="L2492" s="10">
        <v>41023.227731481478</v>
      </c>
      <c r="M2492" t="b">
        <v>0</v>
      </c>
      <c r="N2492">
        <v>16</v>
      </c>
      <c r="O2492" t="b">
        <v>1</v>
      </c>
      <c r="P2492" t="s">
        <v>8279</v>
      </c>
      <c r="Q2492">
        <v>1.214</v>
      </c>
      <c r="R2492">
        <v>37.9375</v>
      </c>
      <c r="S2492" t="s">
        <v>8315</v>
      </c>
      <c r="T2492" t="s">
        <v>8340</v>
      </c>
    </row>
    <row r="2493" spans="1:20" x14ac:dyDescent="0.2">
      <c r="A2493">
        <v>2491</v>
      </c>
      <c r="B2493" t="s">
        <v>2491</v>
      </c>
      <c r="C249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v>40559.07708333333</v>
      </c>
      <c r="K2493">
        <v>1293739714</v>
      </c>
      <c r="L2493" s="10">
        <v>40542.839282407411</v>
      </c>
      <c r="M2493" t="b">
        <v>0</v>
      </c>
      <c r="N2493">
        <v>10</v>
      </c>
      <c r="O2493" t="b">
        <v>1</v>
      </c>
      <c r="P2493" t="s">
        <v>8279</v>
      </c>
      <c r="Q2493">
        <v>1.032</v>
      </c>
      <c r="R2493">
        <v>51.6</v>
      </c>
      <c r="S2493" t="s">
        <v>8315</v>
      </c>
      <c r="T2493" t="s">
        <v>8340</v>
      </c>
    </row>
    <row r="2494" spans="1:20" x14ac:dyDescent="0.2">
      <c r="A2494">
        <v>2492</v>
      </c>
      <c r="B2494" t="s">
        <v>2492</v>
      </c>
      <c r="C2494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v>41076.415972222225</v>
      </c>
      <c r="K2494">
        <v>1335397188</v>
      </c>
      <c r="L2494" s="10">
        <v>41024.985972222225</v>
      </c>
      <c r="M2494" t="b">
        <v>0</v>
      </c>
      <c r="N2494">
        <v>27</v>
      </c>
      <c r="O2494" t="b">
        <v>1</v>
      </c>
      <c r="P2494" t="s">
        <v>8279</v>
      </c>
      <c r="Q2494">
        <v>1.25</v>
      </c>
      <c r="R2494">
        <v>27.777777777777779</v>
      </c>
      <c r="S2494" t="s">
        <v>8315</v>
      </c>
      <c r="T2494" t="s">
        <v>8340</v>
      </c>
    </row>
    <row r="2495" spans="1:20" x14ac:dyDescent="0.2">
      <c r="A2495">
        <v>2493</v>
      </c>
      <c r="B2495" t="s">
        <v>2493</v>
      </c>
      <c r="C2495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v>41393.168287037035</v>
      </c>
      <c r="K2495">
        <v>1363320140</v>
      </c>
      <c r="L2495" s="10"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>
        <v>1.2869999999999999</v>
      </c>
      <c r="R2495">
        <v>99.382239382239376</v>
      </c>
      <c r="S2495" t="s">
        <v>8315</v>
      </c>
      <c r="T2495" t="s">
        <v>8340</v>
      </c>
    </row>
    <row r="2496" spans="1:20" x14ac:dyDescent="0.2">
      <c r="A2496">
        <v>2494</v>
      </c>
      <c r="B2496" t="s">
        <v>2494</v>
      </c>
      <c r="C2496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v>41052.645185185182</v>
      </c>
      <c r="K2496">
        <v>1335194944</v>
      </c>
      <c r="L2496" s="10">
        <v>41022.645185185182</v>
      </c>
      <c r="M2496" t="b">
        <v>0</v>
      </c>
      <c r="N2496">
        <v>39</v>
      </c>
      <c r="O2496" t="b">
        <v>1</v>
      </c>
      <c r="P2496" t="s">
        <v>8279</v>
      </c>
      <c r="Q2496">
        <v>1.0100533333333332</v>
      </c>
      <c r="R2496">
        <v>38.848205128205123</v>
      </c>
      <c r="S2496" t="s">
        <v>8315</v>
      </c>
      <c r="T2496" t="s">
        <v>8340</v>
      </c>
    </row>
    <row r="2497" spans="1:20" x14ac:dyDescent="0.2">
      <c r="A2497">
        <v>2495</v>
      </c>
      <c r="B2497" t="s">
        <v>2495</v>
      </c>
      <c r="C2497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v>41066.946469907409</v>
      </c>
      <c r="K2497">
        <v>1336430575</v>
      </c>
      <c r="L2497" s="10">
        <v>41036.946469907409</v>
      </c>
      <c r="M2497" t="b">
        <v>0</v>
      </c>
      <c r="N2497">
        <v>42</v>
      </c>
      <c r="O2497" t="b">
        <v>1</v>
      </c>
      <c r="P2497" t="s">
        <v>8279</v>
      </c>
      <c r="Q2497">
        <v>1.2753666666666665</v>
      </c>
      <c r="R2497">
        <v>45.548809523809524</v>
      </c>
      <c r="S2497" t="s">
        <v>8315</v>
      </c>
      <c r="T2497" t="s">
        <v>8340</v>
      </c>
    </row>
    <row r="2498" spans="1:20" x14ac:dyDescent="0.2">
      <c r="A2498">
        <v>2496</v>
      </c>
      <c r="B2498" t="s">
        <v>2496</v>
      </c>
      <c r="C2498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v>41362.954768518517</v>
      </c>
      <c r="K2498">
        <v>1361577292</v>
      </c>
      <c r="L2498" s="10">
        <v>41327.996435185189</v>
      </c>
      <c r="M2498" t="b">
        <v>0</v>
      </c>
      <c r="N2498">
        <v>10</v>
      </c>
      <c r="O2498" t="b">
        <v>1</v>
      </c>
      <c r="P2498" t="s">
        <v>8279</v>
      </c>
      <c r="Q2498">
        <v>1</v>
      </c>
      <c r="R2498">
        <v>600</v>
      </c>
      <c r="S2498" t="s">
        <v>8315</v>
      </c>
      <c r="T2498" t="s">
        <v>8340</v>
      </c>
    </row>
    <row r="2499" spans="1:20" x14ac:dyDescent="0.2">
      <c r="A2499">
        <v>2497</v>
      </c>
      <c r="B2499" t="s">
        <v>2497</v>
      </c>
      <c r="C2499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v>40760.878912037035</v>
      </c>
      <c r="K2499">
        <v>1309986338</v>
      </c>
      <c r="L2499" s="10">
        <v>40730.878912037035</v>
      </c>
      <c r="M2499" t="b">
        <v>0</v>
      </c>
      <c r="N2499">
        <v>56</v>
      </c>
      <c r="O2499" t="b">
        <v>1</v>
      </c>
      <c r="P2499" t="s">
        <v>8279</v>
      </c>
      <c r="Q2499">
        <v>1.127715</v>
      </c>
      <c r="R2499">
        <v>80.551071428571419</v>
      </c>
      <c r="S2499" t="s">
        <v>8315</v>
      </c>
      <c r="T2499" t="s">
        <v>8340</v>
      </c>
    </row>
    <row r="2500" spans="1:20" x14ac:dyDescent="0.2">
      <c r="A2500">
        <v>2498</v>
      </c>
      <c r="B2500" t="s">
        <v>2498</v>
      </c>
      <c r="C2500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v>42031.967442129629</v>
      </c>
      <c r="K2500">
        <v>1421190787</v>
      </c>
      <c r="L2500" s="10">
        <v>42017.967442129629</v>
      </c>
      <c r="M2500" t="b">
        <v>0</v>
      </c>
      <c r="N2500">
        <v>20</v>
      </c>
      <c r="O2500" t="b">
        <v>1</v>
      </c>
      <c r="P2500" t="s">
        <v>8279</v>
      </c>
      <c r="Q2500">
        <v>1.056</v>
      </c>
      <c r="R2500">
        <v>52.8</v>
      </c>
      <c r="S2500" t="s">
        <v>8315</v>
      </c>
      <c r="T2500" t="s">
        <v>8340</v>
      </c>
    </row>
    <row r="2501" spans="1:20" x14ac:dyDescent="0.2">
      <c r="A2501">
        <v>2499</v>
      </c>
      <c r="B2501" t="s">
        <v>2499</v>
      </c>
      <c r="C250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v>41274.75</v>
      </c>
      <c r="K2501">
        <v>1352820837</v>
      </c>
      <c r="L2501" s="10"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>
        <v>2.0262500000000001</v>
      </c>
      <c r="R2501">
        <v>47.676470588235297</v>
      </c>
      <c r="S2501" t="s">
        <v>8315</v>
      </c>
      <c r="T2501" t="s">
        <v>8340</v>
      </c>
    </row>
    <row r="2502" spans="1:20" x14ac:dyDescent="0.2">
      <c r="A2502">
        <v>2500</v>
      </c>
      <c r="B2502" t="s">
        <v>2500</v>
      </c>
      <c r="C250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v>41083.772858796299</v>
      </c>
      <c r="K2502">
        <v>1337884375</v>
      </c>
      <c r="L2502" s="10">
        <v>41053.772858796299</v>
      </c>
      <c r="M2502" t="b">
        <v>0</v>
      </c>
      <c r="N2502">
        <v>29</v>
      </c>
      <c r="O2502" t="b">
        <v>1</v>
      </c>
      <c r="P2502" t="s">
        <v>8279</v>
      </c>
      <c r="Q2502">
        <v>1.1333333333333333</v>
      </c>
      <c r="R2502">
        <v>23.448275862068964</v>
      </c>
      <c r="S2502" t="s">
        <v>8315</v>
      </c>
      <c r="T2502" t="s">
        <v>8340</v>
      </c>
    </row>
    <row r="2503" spans="1:20" x14ac:dyDescent="0.2">
      <c r="A2503">
        <v>2501</v>
      </c>
      <c r="B2503" t="s">
        <v>2501</v>
      </c>
      <c r="C250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v>42274.776666666665</v>
      </c>
      <c r="K2503">
        <v>1440787104</v>
      </c>
      <c r="L2503" s="10">
        <v>42244.776666666665</v>
      </c>
      <c r="M2503" t="b">
        <v>0</v>
      </c>
      <c r="N2503">
        <v>7</v>
      </c>
      <c r="O2503" t="b">
        <v>0</v>
      </c>
      <c r="P2503" t="s">
        <v>8299</v>
      </c>
      <c r="Q2503">
        <v>2.5545454545454545E-2</v>
      </c>
      <c r="R2503">
        <v>40.142857142857146</v>
      </c>
      <c r="S2503" t="s">
        <v>8312</v>
      </c>
      <c r="T2503" t="s">
        <v>8353</v>
      </c>
    </row>
    <row r="2504" spans="1:20" x14ac:dyDescent="0.2">
      <c r="A2504">
        <v>2502</v>
      </c>
      <c r="B2504" t="s">
        <v>2502</v>
      </c>
      <c r="C2504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v>41903.825439814813</v>
      </c>
      <c r="K2504">
        <v>1407440918</v>
      </c>
      <c r="L2504" s="10">
        <v>41858.825439814813</v>
      </c>
      <c r="M2504" t="b">
        <v>0</v>
      </c>
      <c r="N2504">
        <v>5</v>
      </c>
      <c r="O2504" t="b">
        <v>0</v>
      </c>
      <c r="P2504" t="s">
        <v>8299</v>
      </c>
      <c r="Q2504">
        <v>7.8181818181818181E-4</v>
      </c>
      <c r="R2504">
        <v>17.2</v>
      </c>
      <c r="S2504" t="s">
        <v>8312</v>
      </c>
      <c r="T2504" t="s">
        <v>8353</v>
      </c>
    </row>
    <row r="2505" spans="1:20" x14ac:dyDescent="0.2">
      <c r="A2505">
        <v>2503</v>
      </c>
      <c r="B2505" t="s">
        <v>2503</v>
      </c>
      <c r="C2505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v>42528.879166666666</v>
      </c>
      <c r="K2505">
        <v>1462743308</v>
      </c>
      <c r="L2505" s="10">
        <v>42498.899398148147</v>
      </c>
      <c r="M2505" t="b">
        <v>0</v>
      </c>
      <c r="N2505">
        <v>0</v>
      </c>
      <c r="O2505" t="b">
        <v>0</v>
      </c>
      <c r="P2505" t="s">
        <v>8299</v>
      </c>
      <c r="Q2505">
        <v>0</v>
      </c>
      <c r="R2505" t="e">
        <v>#DIV/0!</v>
      </c>
      <c r="S2505" t="s">
        <v>8312</v>
      </c>
      <c r="T2505" t="s">
        <v>8353</v>
      </c>
    </row>
    <row r="2506" spans="1:20" x14ac:dyDescent="0.2">
      <c r="A2506">
        <v>2504</v>
      </c>
      <c r="B2506" t="s">
        <v>2504</v>
      </c>
      <c r="C2506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v>41958.057106481487</v>
      </c>
      <c r="K2506">
        <v>1413418934</v>
      </c>
      <c r="L2506" s="10">
        <v>41928.015439814815</v>
      </c>
      <c r="M2506" t="b">
        <v>0</v>
      </c>
      <c r="N2506">
        <v>0</v>
      </c>
      <c r="O2506" t="b">
        <v>0</v>
      </c>
      <c r="P2506" t="s">
        <v>8299</v>
      </c>
      <c r="Q2506">
        <v>0</v>
      </c>
      <c r="R2506" t="e">
        <v>#DIV/0!</v>
      </c>
      <c r="S2506" t="s">
        <v>8312</v>
      </c>
      <c r="T2506" t="s">
        <v>8353</v>
      </c>
    </row>
    <row r="2507" spans="1:20" x14ac:dyDescent="0.2">
      <c r="A2507">
        <v>2505</v>
      </c>
      <c r="B2507" t="s">
        <v>2505</v>
      </c>
      <c r="C2507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v>42077.014074074075</v>
      </c>
      <c r="K2507">
        <v>1423704016</v>
      </c>
      <c r="L2507" s="10">
        <v>42047.05574074074</v>
      </c>
      <c r="M2507" t="b">
        <v>0</v>
      </c>
      <c r="N2507">
        <v>0</v>
      </c>
      <c r="O2507" t="b">
        <v>0</v>
      </c>
      <c r="P2507" t="s">
        <v>8299</v>
      </c>
      <c r="Q2507">
        <v>0</v>
      </c>
      <c r="R2507" t="e">
        <v>#DIV/0!</v>
      </c>
      <c r="S2507" t="s">
        <v>8312</v>
      </c>
      <c r="T2507" t="s">
        <v>8353</v>
      </c>
    </row>
    <row r="2508" spans="1:20" x14ac:dyDescent="0.2">
      <c r="A2508">
        <v>2506</v>
      </c>
      <c r="B2508" t="s">
        <v>2506</v>
      </c>
      <c r="C2508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v>42280.875</v>
      </c>
      <c r="K2508">
        <v>1441955269</v>
      </c>
      <c r="L2508" s="10">
        <v>42258.297094907408</v>
      </c>
      <c r="M2508" t="b">
        <v>0</v>
      </c>
      <c r="N2508">
        <v>2</v>
      </c>
      <c r="O2508" t="b">
        <v>0</v>
      </c>
      <c r="P2508" t="s">
        <v>8299</v>
      </c>
      <c r="Q2508">
        <v>6.0000000000000001E-3</v>
      </c>
      <c r="R2508">
        <v>15</v>
      </c>
      <c r="S2508" t="s">
        <v>8312</v>
      </c>
      <c r="T2508" t="s">
        <v>8353</v>
      </c>
    </row>
    <row r="2509" spans="1:20" x14ac:dyDescent="0.2">
      <c r="A2509">
        <v>2507</v>
      </c>
      <c r="B2509" t="s">
        <v>2507</v>
      </c>
      <c r="C2509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v>42135.072962962964</v>
      </c>
      <c r="K2509">
        <v>1428716704</v>
      </c>
      <c r="L2509" s="10">
        <v>42105.072962962964</v>
      </c>
      <c r="M2509" t="b">
        <v>0</v>
      </c>
      <c r="N2509">
        <v>0</v>
      </c>
      <c r="O2509" t="b">
        <v>0</v>
      </c>
      <c r="P2509" t="s">
        <v>8299</v>
      </c>
      <c r="Q2509">
        <v>0</v>
      </c>
      <c r="R2509" t="e">
        <v>#DIV/0!</v>
      </c>
      <c r="S2509" t="s">
        <v>8312</v>
      </c>
      <c r="T2509" t="s">
        <v>8353</v>
      </c>
    </row>
    <row r="2510" spans="1:20" x14ac:dyDescent="0.2">
      <c r="A2510">
        <v>2508</v>
      </c>
      <c r="B2510" t="s">
        <v>2508</v>
      </c>
      <c r="C2510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v>41865.951782407406</v>
      </c>
      <c r="K2510">
        <v>1405464634</v>
      </c>
      <c r="L2510" s="10">
        <v>41835.951782407406</v>
      </c>
      <c r="M2510" t="b">
        <v>0</v>
      </c>
      <c r="N2510">
        <v>0</v>
      </c>
      <c r="O2510" t="b">
        <v>0</v>
      </c>
      <c r="P2510" t="s">
        <v>8299</v>
      </c>
      <c r="Q2510">
        <v>0</v>
      </c>
      <c r="R2510" t="e">
        <v>#DIV/0!</v>
      </c>
      <c r="S2510" t="s">
        <v>8312</v>
      </c>
      <c r="T2510" t="s">
        <v>8353</v>
      </c>
    </row>
    <row r="2511" spans="1:20" x14ac:dyDescent="0.2">
      <c r="A2511">
        <v>2509</v>
      </c>
      <c r="B2511" t="s">
        <v>2509</v>
      </c>
      <c r="C251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v>42114.767928240741</v>
      </c>
      <c r="K2511">
        <v>1424719549</v>
      </c>
      <c r="L2511" s="10">
        <v>42058.809594907405</v>
      </c>
      <c r="M2511" t="b">
        <v>0</v>
      </c>
      <c r="N2511">
        <v>28</v>
      </c>
      <c r="O2511" t="b">
        <v>0</v>
      </c>
      <c r="P2511" t="s">
        <v>8299</v>
      </c>
      <c r="Q2511">
        <v>1.0526315789473684E-2</v>
      </c>
      <c r="R2511">
        <v>35.714285714285715</v>
      </c>
      <c r="S2511" t="s">
        <v>8312</v>
      </c>
      <c r="T2511" t="s">
        <v>8353</v>
      </c>
    </row>
    <row r="2512" spans="1:20" x14ac:dyDescent="0.2">
      <c r="A2512">
        <v>2510</v>
      </c>
      <c r="B2512" t="s">
        <v>2510</v>
      </c>
      <c r="C251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v>42138.997361111105</v>
      </c>
      <c r="K2512">
        <v>1426463772</v>
      </c>
      <c r="L2512" s="10">
        <v>42078.997361111105</v>
      </c>
      <c r="M2512" t="b">
        <v>0</v>
      </c>
      <c r="N2512">
        <v>2</v>
      </c>
      <c r="O2512" t="b">
        <v>0</v>
      </c>
      <c r="P2512" t="s">
        <v>8299</v>
      </c>
      <c r="Q2512">
        <v>1.5E-3</v>
      </c>
      <c r="R2512">
        <v>37.5</v>
      </c>
      <c r="S2512" t="s">
        <v>8312</v>
      </c>
      <c r="T2512" t="s">
        <v>8353</v>
      </c>
    </row>
    <row r="2513" spans="1:20" x14ac:dyDescent="0.2">
      <c r="A2513">
        <v>2511</v>
      </c>
      <c r="B2513" t="s">
        <v>2511</v>
      </c>
      <c r="C251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v>42401.446909722217</v>
      </c>
      <c r="K2513">
        <v>1451731413</v>
      </c>
      <c r="L2513" s="10">
        <v>42371.446909722217</v>
      </c>
      <c r="M2513" t="b">
        <v>0</v>
      </c>
      <c r="N2513">
        <v>0</v>
      </c>
      <c r="O2513" t="b">
        <v>0</v>
      </c>
      <c r="P2513" t="s">
        <v>8299</v>
      </c>
      <c r="Q2513">
        <v>0</v>
      </c>
      <c r="R2513" t="e">
        <v>#DIV/0!</v>
      </c>
      <c r="S2513" t="s">
        <v>8312</v>
      </c>
      <c r="T2513" t="s">
        <v>8353</v>
      </c>
    </row>
    <row r="2514" spans="1:20" x14ac:dyDescent="0.2">
      <c r="A2514">
        <v>2512</v>
      </c>
      <c r="B2514" t="s">
        <v>2512</v>
      </c>
      <c r="C2514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v>41986.876863425925</v>
      </c>
      <c r="K2514">
        <v>1417208561</v>
      </c>
      <c r="L2514" s="10">
        <v>41971.876863425925</v>
      </c>
      <c r="M2514" t="b">
        <v>0</v>
      </c>
      <c r="N2514">
        <v>0</v>
      </c>
      <c r="O2514" t="b">
        <v>0</v>
      </c>
      <c r="P2514" t="s">
        <v>8299</v>
      </c>
      <c r="Q2514">
        <v>0</v>
      </c>
      <c r="R2514" t="e">
        <v>#DIV/0!</v>
      </c>
      <c r="S2514" t="s">
        <v>8312</v>
      </c>
      <c r="T2514" t="s">
        <v>8353</v>
      </c>
    </row>
    <row r="2515" spans="1:20" x14ac:dyDescent="0.2">
      <c r="A2515">
        <v>2513</v>
      </c>
      <c r="B2515" t="s">
        <v>2513</v>
      </c>
      <c r="C2515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v>42792.00681712963</v>
      </c>
      <c r="K2515">
        <v>1482883789</v>
      </c>
      <c r="L2515" s="10">
        <v>42732.00681712963</v>
      </c>
      <c r="M2515" t="b">
        <v>0</v>
      </c>
      <c r="N2515">
        <v>0</v>
      </c>
      <c r="O2515" t="b">
        <v>0</v>
      </c>
      <c r="P2515" t="s">
        <v>8299</v>
      </c>
      <c r="Q2515">
        <v>0</v>
      </c>
      <c r="R2515" t="e">
        <v>#DIV/0!</v>
      </c>
      <c r="S2515" t="s">
        <v>8312</v>
      </c>
      <c r="T2515" t="s">
        <v>8353</v>
      </c>
    </row>
    <row r="2516" spans="1:20" x14ac:dyDescent="0.2">
      <c r="A2516">
        <v>2514</v>
      </c>
      <c r="B2516" t="s">
        <v>2514</v>
      </c>
      <c r="C2516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v>41871.389780092592</v>
      </c>
      <c r="K2516">
        <v>1407057677</v>
      </c>
      <c r="L2516" s="10">
        <v>41854.389780092592</v>
      </c>
      <c r="M2516" t="b">
        <v>0</v>
      </c>
      <c r="N2516">
        <v>4</v>
      </c>
      <c r="O2516" t="b">
        <v>0</v>
      </c>
      <c r="P2516" t="s">
        <v>8299</v>
      </c>
      <c r="Q2516">
        <v>1.7500000000000002E-2</v>
      </c>
      <c r="R2516">
        <v>52.5</v>
      </c>
      <c r="S2516" t="s">
        <v>8312</v>
      </c>
      <c r="T2516" t="s">
        <v>8353</v>
      </c>
    </row>
    <row r="2517" spans="1:20" x14ac:dyDescent="0.2">
      <c r="A2517">
        <v>2515</v>
      </c>
      <c r="B2517" t="s">
        <v>2515</v>
      </c>
      <c r="C2517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v>42057.839733796296</v>
      </c>
      <c r="K2517">
        <v>1422043753</v>
      </c>
      <c r="L2517" s="10">
        <v>42027.839733796296</v>
      </c>
      <c r="M2517" t="b">
        <v>0</v>
      </c>
      <c r="N2517">
        <v>12</v>
      </c>
      <c r="O2517" t="b">
        <v>0</v>
      </c>
      <c r="P2517" t="s">
        <v>8299</v>
      </c>
      <c r="Q2517">
        <v>0.186</v>
      </c>
      <c r="R2517">
        <v>77.5</v>
      </c>
      <c r="S2517" t="s">
        <v>8312</v>
      </c>
      <c r="T2517" t="s">
        <v>8353</v>
      </c>
    </row>
    <row r="2518" spans="1:20" x14ac:dyDescent="0.2">
      <c r="A2518">
        <v>2516</v>
      </c>
      <c r="B2518" t="s">
        <v>2516</v>
      </c>
      <c r="C2518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v>41972.6950462963</v>
      </c>
      <c r="K2518">
        <v>1414683652</v>
      </c>
      <c r="L2518" s="10">
        <v>41942.653379629628</v>
      </c>
      <c r="M2518" t="b">
        <v>0</v>
      </c>
      <c r="N2518">
        <v>0</v>
      </c>
      <c r="O2518" t="b">
        <v>0</v>
      </c>
      <c r="P2518" t="s">
        <v>8299</v>
      </c>
      <c r="Q2518">
        <v>0</v>
      </c>
      <c r="R2518" t="e">
        <v>#DIV/0!</v>
      </c>
      <c r="S2518" t="s">
        <v>8312</v>
      </c>
      <c r="T2518" t="s">
        <v>8353</v>
      </c>
    </row>
    <row r="2519" spans="1:20" x14ac:dyDescent="0.2">
      <c r="A2519">
        <v>2517</v>
      </c>
      <c r="B2519" t="s">
        <v>2517</v>
      </c>
      <c r="C2519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v>42082.760763888888</v>
      </c>
      <c r="K2519">
        <v>1424200530</v>
      </c>
      <c r="L2519" s="10">
        <v>42052.802430555559</v>
      </c>
      <c r="M2519" t="b">
        <v>0</v>
      </c>
      <c r="N2519">
        <v>33</v>
      </c>
      <c r="O2519" t="b">
        <v>0</v>
      </c>
      <c r="P2519" t="s">
        <v>8299</v>
      </c>
      <c r="Q2519">
        <v>9.8166666666666666E-2</v>
      </c>
      <c r="R2519">
        <v>53.545454545454547</v>
      </c>
      <c r="S2519" t="s">
        <v>8312</v>
      </c>
      <c r="T2519" t="s">
        <v>8353</v>
      </c>
    </row>
    <row r="2520" spans="1:20" x14ac:dyDescent="0.2">
      <c r="A2520">
        <v>2518</v>
      </c>
      <c r="B2520" t="s">
        <v>2518</v>
      </c>
      <c r="C2520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v>41956.722546296296</v>
      </c>
      <c r="K2520">
        <v>1413303628</v>
      </c>
      <c r="L2520" s="10">
        <v>41926.680879629632</v>
      </c>
      <c r="M2520" t="b">
        <v>0</v>
      </c>
      <c r="N2520">
        <v>0</v>
      </c>
      <c r="O2520" t="b">
        <v>0</v>
      </c>
      <c r="P2520" t="s">
        <v>8299</v>
      </c>
      <c r="Q2520">
        <v>0</v>
      </c>
      <c r="R2520" t="e">
        <v>#DIV/0!</v>
      </c>
      <c r="S2520" t="s">
        <v>8312</v>
      </c>
      <c r="T2520" t="s">
        <v>8353</v>
      </c>
    </row>
    <row r="2521" spans="1:20" x14ac:dyDescent="0.2">
      <c r="A2521">
        <v>2519</v>
      </c>
      <c r="B2521" t="s">
        <v>2519</v>
      </c>
      <c r="C252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v>41839.155138888891</v>
      </c>
      <c r="K2521">
        <v>1403149404</v>
      </c>
      <c r="L2521" s="10">
        <v>41809.155138888891</v>
      </c>
      <c r="M2521" t="b">
        <v>0</v>
      </c>
      <c r="N2521">
        <v>4</v>
      </c>
      <c r="O2521" t="b">
        <v>0</v>
      </c>
      <c r="P2521" t="s">
        <v>8299</v>
      </c>
      <c r="Q2521">
        <v>4.3333333333333331E-4</v>
      </c>
      <c r="R2521">
        <v>16.25</v>
      </c>
      <c r="S2521" t="s">
        <v>8312</v>
      </c>
      <c r="T2521" t="s">
        <v>8353</v>
      </c>
    </row>
    <row r="2522" spans="1:20" x14ac:dyDescent="0.2">
      <c r="A2522">
        <v>2520</v>
      </c>
      <c r="B2522" t="s">
        <v>2520</v>
      </c>
      <c r="C252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v>42658.806249999994</v>
      </c>
      <c r="K2522">
        <v>1472567085</v>
      </c>
      <c r="L2522" s="10">
        <v>42612.600520833337</v>
      </c>
      <c r="M2522" t="b">
        <v>0</v>
      </c>
      <c r="N2522">
        <v>0</v>
      </c>
      <c r="O2522" t="b">
        <v>0</v>
      </c>
      <c r="P2522" t="s">
        <v>8299</v>
      </c>
      <c r="Q2522">
        <v>0</v>
      </c>
      <c r="R2522" t="e">
        <v>#DIV/0!</v>
      </c>
      <c r="S2522" t="s">
        <v>8312</v>
      </c>
      <c r="T2522" t="s">
        <v>8353</v>
      </c>
    </row>
    <row r="2523" spans="1:20" x14ac:dyDescent="0.2">
      <c r="A2523">
        <v>2521</v>
      </c>
      <c r="B2523" t="s">
        <v>2521</v>
      </c>
      <c r="C252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v>42290.967835648145</v>
      </c>
      <c r="K2523">
        <v>1442963621</v>
      </c>
      <c r="L2523" s="10"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>
        <v>1.0948792000000001</v>
      </c>
      <c r="R2523">
        <v>103.68174242424243</v>
      </c>
      <c r="S2523" t="s">
        <v>8315</v>
      </c>
      <c r="T2523" t="s">
        <v>8331</v>
      </c>
    </row>
    <row r="2524" spans="1:20" x14ac:dyDescent="0.2">
      <c r="A2524">
        <v>2522</v>
      </c>
      <c r="B2524" t="s">
        <v>2522</v>
      </c>
      <c r="C2524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v>42482.619444444441</v>
      </c>
      <c r="K2524">
        <v>1459431960</v>
      </c>
      <c r="L2524" s="10">
        <v>42460.573611111111</v>
      </c>
      <c r="M2524" t="b">
        <v>0</v>
      </c>
      <c r="N2524">
        <v>27</v>
      </c>
      <c r="O2524" t="b">
        <v>1</v>
      </c>
      <c r="P2524" t="s">
        <v>8300</v>
      </c>
      <c r="Q2524">
        <v>1</v>
      </c>
      <c r="R2524">
        <v>185.18518518518519</v>
      </c>
      <c r="S2524" t="s">
        <v>8315</v>
      </c>
      <c r="T2524" t="s">
        <v>8331</v>
      </c>
    </row>
    <row r="2525" spans="1:20" x14ac:dyDescent="0.2">
      <c r="A2525">
        <v>2523</v>
      </c>
      <c r="B2525" t="s">
        <v>2523</v>
      </c>
      <c r="C2525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v>41961.017268518524</v>
      </c>
      <c r="K2525">
        <v>1413674692</v>
      </c>
      <c r="L2525" s="10">
        <v>41930.975601851853</v>
      </c>
      <c r="M2525" t="b">
        <v>0</v>
      </c>
      <c r="N2525">
        <v>26</v>
      </c>
      <c r="O2525" t="b">
        <v>1</v>
      </c>
      <c r="P2525" t="s">
        <v>8300</v>
      </c>
      <c r="Q2525">
        <v>1.5644444444444445</v>
      </c>
      <c r="R2525">
        <v>54.153846153846153</v>
      </c>
      <c r="S2525" t="s">
        <v>8315</v>
      </c>
      <c r="T2525" t="s">
        <v>8331</v>
      </c>
    </row>
    <row r="2526" spans="1:20" x14ac:dyDescent="0.2">
      <c r="A2526">
        <v>2524</v>
      </c>
      <c r="B2526" t="s">
        <v>2524</v>
      </c>
      <c r="C2526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v>41994.1875</v>
      </c>
      <c r="K2526">
        <v>1416338557</v>
      </c>
      <c r="L2526" s="10">
        <v>41961.807372685187</v>
      </c>
      <c r="M2526" t="b">
        <v>0</v>
      </c>
      <c r="N2526">
        <v>43</v>
      </c>
      <c r="O2526" t="b">
        <v>1</v>
      </c>
      <c r="P2526" t="s">
        <v>8300</v>
      </c>
      <c r="Q2526">
        <v>1.016</v>
      </c>
      <c r="R2526">
        <v>177.2093023255814</v>
      </c>
      <c r="S2526" t="s">
        <v>8315</v>
      </c>
      <c r="T2526" t="s">
        <v>8331</v>
      </c>
    </row>
    <row r="2527" spans="1:20" x14ac:dyDescent="0.2">
      <c r="A2527">
        <v>2525</v>
      </c>
      <c r="B2527" t="s">
        <v>2525</v>
      </c>
      <c r="C2527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v>41088.844571759262</v>
      </c>
      <c r="K2527">
        <v>1338322571</v>
      </c>
      <c r="L2527" s="10">
        <v>41058.844571759262</v>
      </c>
      <c r="M2527" t="b">
        <v>0</v>
      </c>
      <c r="N2527">
        <v>80</v>
      </c>
      <c r="O2527" t="b">
        <v>1</v>
      </c>
      <c r="P2527" t="s">
        <v>8300</v>
      </c>
      <c r="Q2527">
        <v>1.00325</v>
      </c>
      <c r="R2527">
        <v>100.325</v>
      </c>
      <c r="S2527" t="s">
        <v>8315</v>
      </c>
      <c r="T2527" t="s">
        <v>8331</v>
      </c>
    </row>
    <row r="2528" spans="1:20" x14ac:dyDescent="0.2">
      <c r="A2528">
        <v>2526</v>
      </c>
      <c r="B2528" t="s">
        <v>2526</v>
      </c>
      <c r="C2528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v>41981.207638888889</v>
      </c>
      <c r="K2528">
        <v>1415585474</v>
      </c>
      <c r="L2528" s="10">
        <v>41953.091134259259</v>
      </c>
      <c r="M2528" t="b">
        <v>0</v>
      </c>
      <c r="N2528">
        <v>33</v>
      </c>
      <c r="O2528" t="b">
        <v>1</v>
      </c>
      <c r="P2528" t="s">
        <v>8300</v>
      </c>
      <c r="Q2528">
        <v>1.1294999999999999</v>
      </c>
      <c r="R2528">
        <v>136.90909090909091</v>
      </c>
      <c r="S2528" t="s">
        <v>8315</v>
      </c>
      <c r="T2528" t="s">
        <v>8331</v>
      </c>
    </row>
    <row r="2529" spans="1:20" x14ac:dyDescent="0.2">
      <c r="A2529">
        <v>2527</v>
      </c>
      <c r="B2529" t="s">
        <v>2527</v>
      </c>
      <c r="C2529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v>41565.165972222225</v>
      </c>
      <c r="K2529">
        <v>1380477691</v>
      </c>
      <c r="L2529" s="10">
        <v>41546.75105324074</v>
      </c>
      <c r="M2529" t="b">
        <v>0</v>
      </c>
      <c r="N2529">
        <v>71</v>
      </c>
      <c r="O2529" t="b">
        <v>1</v>
      </c>
      <c r="P2529" t="s">
        <v>8300</v>
      </c>
      <c r="Q2529">
        <v>1.02125</v>
      </c>
      <c r="R2529">
        <v>57.535211267605632</v>
      </c>
      <c r="S2529" t="s">
        <v>8315</v>
      </c>
      <c r="T2529" t="s">
        <v>8331</v>
      </c>
    </row>
    <row r="2530" spans="1:20" x14ac:dyDescent="0.2">
      <c r="A2530">
        <v>2528</v>
      </c>
      <c r="B2530" t="s">
        <v>2528</v>
      </c>
      <c r="C2530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v>42236.458333333328</v>
      </c>
      <c r="K2530">
        <v>1438459303</v>
      </c>
      <c r="L2530" s="10">
        <v>42217.834525462968</v>
      </c>
      <c r="M2530" t="b">
        <v>0</v>
      </c>
      <c r="N2530">
        <v>81</v>
      </c>
      <c r="O2530" t="b">
        <v>1</v>
      </c>
      <c r="P2530" t="s">
        <v>8300</v>
      </c>
      <c r="Q2530">
        <v>1.0724974999999999</v>
      </c>
      <c r="R2530">
        <v>52.962839506172834</v>
      </c>
      <c r="S2530" t="s">
        <v>8315</v>
      </c>
      <c r="T2530" t="s">
        <v>8331</v>
      </c>
    </row>
    <row r="2531" spans="1:20" x14ac:dyDescent="0.2">
      <c r="A2531">
        <v>2529</v>
      </c>
      <c r="B2531" t="s">
        <v>2529</v>
      </c>
      <c r="C253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v>40993.0390625</v>
      </c>
      <c r="K2531">
        <v>1328752575</v>
      </c>
      <c r="L2531" s="10">
        <v>40948.080729166664</v>
      </c>
      <c r="M2531" t="b">
        <v>0</v>
      </c>
      <c r="N2531">
        <v>76</v>
      </c>
      <c r="O2531" t="b">
        <v>1</v>
      </c>
      <c r="P2531" t="s">
        <v>8300</v>
      </c>
      <c r="Q2531">
        <v>1.0428333333333333</v>
      </c>
      <c r="R2531">
        <v>82.328947368421055</v>
      </c>
      <c r="S2531" t="s">
        <v>8315</v>
      </c>
      <c r="T2531" t="s">
        <v>8331</v>
      </c>
    </row>
    <row r="2532" spans="1:20" x14ac:dyDescent="0.2">
      <c r="A2532">
        <v>2530</v>
      </c>
      <c r="B2532" t="s">
        <v>2530</v>
      </c>
      <c r="C253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v>42114.201388888891</v>
      </c>
      <c r="K2532">
        <v>1426711505</v>
      </c>
      <c r="L2532" s="10">
        <v>42081.864641203705</v>
      </c>
      <c r="M2532" t="b">
        <v>0</v>
      </c>
      <c r="N2532">
        <v>48</v>
      </c>
      <c r="O2532" t="b">
        <v>1</v>
      </c>
      <c r="P2532" t="s">
        <v>8300</v>
      </c>
      <c r="Q2532">
        <v>1</v>
      </c>
      <c r="R2532">
        <v>135.41666666666666</v>
      </c>
      <c r="S2532" t="s">
        <v>8315</v>
      </c>
      <c r="T2532" t="s">
        <v>8331</v>
      </c>
    </row>
    <row r="2533" spans="1:20" x14ac:dyDescent="0.2">
      <c r="A2533">
        <v>2531</v>
      </c>
      <c r="B2533" t="s">
        <v>2531</v>
      </c>
      <c r="C253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v>42231.165972222225</v>
      </c>
      <c r="K2533">
        <v>1437668354</v>
      </c>
      <c r="L2533" s="10">
        <v>42208.680023148147</v>
      </c>
      <c r="M2533" t="b">
        <v>0</v>
      </c>
      <c r="N2533">
        <v>61</v>
      </c>
      <c r="O2533" t="b">
        <v>1</v>
      </c>
      <c r="P2533" t="s">
        <v>8300</v>
      </c>
      <c r="Q2533">
        <v>1.004</v>
      </c>
      <c r="R2533">
        <v>74.06557377049181</v>
      </c>
      <c r="S2533" t="s">
        <v>8315</v>
      </c>
      <c r="T2533" t="s">
        <v>8331</v>
      </c>
    </row>
    <row r="2534" spans="1:20" x14ac:dyDescent="0.2">
      <c r="A2534">
        <v>2532</v>
      </c>
      <c r="B2534" t="s">
        <v>2532</v>
      </c>
      <c r="C2534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v>41137.849143518521</v>
      </c>
      <c r="K2534">
        <v>1342556566</v>
      </c>
      <c r="L2534" s="10">
        <v>41107.849143518521</v>
      </c>
      <c r="M2534" t="b">
        <v>0</v>
      </c>
      <c r="N2534">
        <v>60</v>
      </c>
      <c r="O2534" t="b">
        <v>1</v>
      </c>
      <c r="P2534" t="s">
        <v>8300</v>
      </c>
      <c r="Q2534">
        <v>1.26125</v>
      </c>
      <c r="R2534">
        <v>84.083333333333329</v>
      </c>
      <c r="S2534" t="s">
        <v>8315</v>
      </c>
      <c r="T2534" t="s">
        <v>8331</v>
      </c>
    </row>
    <row r="2535" spans="1:20" x14ac:dyDescent="0.2">
      <c r="A2535">
        <v>2533</v>
      </c>
      <c r="B2535" t="s">
        <v>2533</v>
      </c>
      <c r="C2535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v>41334.750787037039</v>
      </c>
      <c r="K2535">
        <v>1359568911</v>
      </c>
      <c r="L2535" s="10"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>
        <v>1.1066666666666667</v>
      </c>
      <c r="R2535">
        <v>61.029411764705884</v>
      </c>
      <c r="S2535" t="s">
        <v>8315</v>
      </c>
      <c r="T2535" t="s">
        <v>8331</v>
      </c>
    </row>
    <row r="2536" spans="1:20" x14ac:dyDescent="0.2">
      <c r="A2536">
        <v>2534</v>
      </c>
      <c r="B2536" t="s">
        <v>2534</v>
      </c>
      <c r="C2536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v>40179.25</v>
      </c>
      <c r="K2536">
        <v>1257871712</v>
      </c>
      <c r="L2536" s="10">
        <v>40127.700370370374</v>
      </c>
      <c r="M2536" t="b">
        <v>0</v>
      </c>
      <c r="N2536">
        <v>14</v>
      </c>
      <c r="O2536" t="b">
        <v>1</v>
      </c>
      <c r="P2536" t="s">
        <v>8300</v>
      </c>
      <c r="Q2536">
        <v>1.05</v>
      </c>
      <c r="R2536">
        <v>150</v>
      </c>
      <c r="S2536" t="s">
        <v>8315</v>
      </c>
      <c r="T2536" t="s">
        <v>8331</v>
      </c>
    </row>
    <row r="2537" spans="1:20" x14ac:dyDescent="0.2">
      <c r="A2537">
        <v>2535</v>
      </c>
      <c r="B2537" t="s">
        <v>2535</v>
      </c>
      <c r="C2537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v>41974.832696759258</v>
      </c>
      <c r="K2537">
        <v>1414781945</v>
      </c>
      <c r="L2537" s="10">
        <v>41943.791030092594</v>
      </c>
      <c r="M2537" t="b">
        <v>0</v>
      </c>
      <c r="N2537">
        <v>78</v>
      </c>
      <c r="O2537" t="b">
        <v>1</v>
      </c>
      <c r="P2537" t="s">
        <v>8300</v>
      </c>
      <c r="Q2537">
        <v>1.03775</v>
      </c>
      <c r="R2537">
        <v>266.08974358974359</v>
      </c>
      <c r="S2537" t="s">
        <v>8315</v>
      </c>
      <c r="T2537" t="s">
        <v>8331</v>
      </c>
    </row>
    <row r="2538" spans="1:20" x14ac:dyDescent="0.2">
      <c r="A2538">
        <v>2536</v>
      </c>
      <c r="B2538" t="s">
        <v>2536</v>
      </c>
      <c r="C2538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v>41485.106087962966</v>
      </c>
      <c r="K2538">
        <v>1373337166</v>
      </c>
      <c r="L2538" s="10">
        <v>41464.106087962966</v>
      </c>
      <c r="M2538" t="b">
        <v>0</v>
      </c>
      <c r="N2538">
        <v>4</v>
      </c>
      <c r="O2538" t="b">
        <v>1</v>
      </c>
      <c r="P2538" t="s">
        <v>8300</v>
      </c>
      <c r="Q2538">
        <v>1.1599999999999999</v>
      </c>
      <c r="R2538">
        <v>7.25</v>
      </c>
      <c r="S2538" t="s">
        <v>8315</v>
      </c>
      <c r="T2538" t="s">
        <v>8331</v>
      </c>
    </row>
    <row r="2539" spans="1:20" x14ac:dyDescent="0.2">
      <c r="A2539">
        <v>2537</v>
      </c>
      <c r="B2539" t="s">
        <v>2537</v>
      </c>
      <c r="C2539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v>40756.648784722223</v>
      </c>
      <c r="K2539">
        <v>1307028855</v>
      </c>
      <c r="L2539" s="10">
        <v>40696.648784722223</v>
      </c>
      <c r="M2539" t="b">
        <v>0</v>
      </c>
      <c r="N2539">
        <v>11</v>
      </c>
      <c r="O2539" t="b">
        <v>1</v>
      </c>
      <c r="P2539" t="s">
        <v>8300</v>
      </c>
      <c r="Q2539">
        <v>1.1000000000000001</v>
      </c>
      <c r="R2539">
        <v>100</v>
      </c>
      <c r="S2539" t="s">
        <v>8315</v>
      </c>
      <c r="T2539" t="s">
        <v>8331</v>
      </c>
    </row>
    <row r="2540" spans="1:20" x14ac:dyDescent="0.2">
      <c r="A2540">
        <v>2538</v>
      </c>
      <c r="B2540" t="s">
        <v>2538</v>
      </c>
      <c r="C2540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v>41329.207638888889</v>
      </c>
      <c r="K2540">
        <v>1359029661</v>
      </c>
      <c r="L2540" s="10"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>
        <v>1.130176111111111</v>
      </c>
      <c r="R2540">
        <v>109.96308108108107</v>
      </c>
      <c r="S2540" t="s">
        <v>8315</v>
      </c>
      <c r="T2540" t="s">
        <v>8331</v>
      </c>
    </row>
    <row r="2541" spans="1:20" x14ac:dyDescent="0.2">
      <c r="A2541">
        <v>2539</v>
      </c>
      <c r="B2541" t="s">
        <v>2539</v>
      </c>
      <c r="C254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v>42037.902222222227</v>
      </c>
      <c r="K2541">
        <v>1417729152</v>
      </c>
      <c r="L2541" s="10">
        <v>41977.902222222227</v>
      </c>
      <c r="M2541" t="b">
        <v>0</v>
      </c>
      <c r="N2541">
        <v>59</v>
      </c>
      <c r="O2541" t="b">
        <v>1</v>
      </c>
      <c r="P2541" t="s">
        <v>8300</v>
      </c>
      <c r="Q2541">
        <v>1.0024999999999999</v>
      </c>
      <c r="R2541">
        <v>169.91525423728814</v>
      </c>
      <c r="S2541" t="s">
        <v>8315</v>
      </c>
      <c r="T2541" t="s">
        <v>8331</v>
      </c>
    </row>
    <row r="2542" spans="1:20" x14ac:dyDescent="0.2">
      <c r="A2542">
        <v>2540</v>
      </c>
      <c r="B2542" t="s">
        <v>2540</v>
      </c>
      <c r="C254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v>40845.675011574072</v>
      </c>
      <c r="K2542">
        <v>1314720721</v>
      </c>
      <c r="L2542" s="10">
        <v>40785.675011574072</v>
      </c>
      <c r="M2542" t="b">
        <v>0</v>
      </c>
      <c r="N2542">
        <v>27</v>
      </c>
      <c r="O2542" t="b">
        <v>1</v>
      </c>
      <c r="P2542" t="s">
        <v>8300</v>
      </c>
      <c r="Q2542">
        <v>1.034</v>
      </c>
      <c r="R2542">
        <v>95.740740740740748</v>
      </c>
      <c r="S2542" t="s">
        <v>8315</v>
      </c>
      <c r="T2542" t="s">
        <v>8331</v>
      </c>
    </row>
    <row r="2543" spans="1:20" x14ac:dyDescent="0.2">
      <c r="A2543">
        <v>2541</v>
      </c>
      <c r="B2543" t="s">
        <v>2541</v>
      </c>
      <c r="C254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v>41543.449282407404</v>
      </c>
      <c r="K2543">
        <v>1375008418</v>
      </c>
      <c r="L2543" s="10">
        <v>41483.449282407404</v>
      </c>
      <c r="M2543" t="b">
        <v>0</v>
      </c>
      <c r="N2543">
        <v>63</v>
      </c>
      <c r="O2543" t="b">
        <v>1</v>
      </c>
      <c r="P2543" t="s">
        <v>8300</v>
      </c>
      <c r="Q2543">
        <v>1.0702857142857143</v>
      </c>
      <c r="R2543">
        <v>59.460317460317462</v>
      </c>
      <c r="S2543" t="s">
        <v>8315</v>
      </c>
      <c r="T2543" t="s">
        <v>8331</v>
      </c>
    </row>
    <row r="2544" spans="1:20" x14ac:dyDescent="0.2">
      <c r="A2544">
        <v>2542</v>
      </c>
      <c r="B2544" t="s">
        <v>2542</v>
      </c>
      <c r="C2544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v>41548.165972222225</v>
      </c>
      <c r="K2544">
        <v>1377252857</v>
      </c>
      <c r="L2544" s="10">
        <v>41509.426585648151</v>
      </c>
      <c r="M2544" t="b">
        <v>0</v>
      </c>
      <c r="N2544">
        <v>13</v>
      </c>
      <c r="O2544" t="b">
        <v>1</v>
      </c>
      <c r="P2544" t="s">
        <v>8300</v>
      </c>
      <c r="Q2544">
        <v>1.0357142857142858</v>
      </c>
      <c r="R2544">
        <v>55.769230769230766</v>
      </c>
      <c r="S2544" t="s">
        <v>8315</v>
      </c>
      <c r="T2544" t="s">
        <v>8331</v>
      </c>
    </row>
    <row r="2545" spans="1:20" x14ac:dyDescent="0.2">
      <c r="A2545">
        <v>2543</v>
      </c>
      <c r="B2545" t="s">
        <v>2543</v>
      </c>
      <c r="C2545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v>40545.125</v>
      </c>
      <c r="K2545">
        <v>1291257298</v>
      </c>
      <c r="L2545" s="10">
        <v>40514.107615740737</v>
      </c>
      <c r="M2545" t="b">
        <v>0</v>
      </c>
      <c r="N2545">
        <v>13</v>
      </c>
      <c r="O2545" t="b">
        <v>1</v>
      </c>
      <c r="P2545" t="s">
        <v>8300</v>
      </c>
      <c r="Q2545">
        <v>1.5640000000000001</v>
      </c>
      <c r="R2545">
        <v>30.076923076923077</v>
      </c>
      <c r="S2545" t="s">
        <v>8315</v>
      </c>
      <c r="T2545" t="s">
        <v>8331</v>
      </c>
    </row>
    <row r="2546" spans="1:20" x14ac:dyDescent="0.2">
      <c r="A2546">
        <v>2544</v>
      </c>
      <c r="B2546" t="s">
        <v>2544</v>
      </c>
      <c r="C2546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v>41098.520474537036</v>
      </c>
      <c r="K2546">
        <v>1339158569</v>
      </c>
      <c r="L2546" s="10">
        <v>41068.520474537036</v>
      </c>
      <c r="M2546" t="b">
        <v>0</v>
      </c>
      <c r="N2546">
        <v>57</v>
      </c>
      <c r="O2546" t="b">
        <v>1</v>
      </c>
      <c r="P2546" t="s">
        <v>8300</v>
      </c>
      <c r="Q2546">
        <v>1.0082</v>
      </c>
      <c r="R2546">
        <v>88.438596491228068</v>
      </c>
      <c r="S2546" t="s">
        <v>8315</v>
      </c>
      <c r="T2546" t="s">
        <v>8331</v>
      </c>
    </row>
    <row r="2547" spans="1:20" x14ac:dyDescent="0.2">
      <c r="A2547">
        <v>2545</v>
      </c>
      <c r="B2547" t="s">
        <v>2545</v>
      </c>
      <c r="C2547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v>42062.020833333328</v>
      </c>
      <c r="K2547">
        <v>1421983138</v>
      </c>
      <c r="L2547" s="10">
        <v>42027.13817129629</v>
      </c>
      <c r="M2547" t="b">
        <v>0</v>
      </c>
      <c r="N2547">
        <v>61</v>
      </c>
      <c r="O2547" t="b">
        <v>1</v>
      </c>
      <c r="P2547" t="s">
        <v>8300</v>
      </c>
      <c r="Q2547">
        <v>1.9530000000000001</v>
      </c>
      <c r="R2547">
        <v>64.032786885245898</v>
      </c>
      <c r="S2547" t="s">
        <v>8315</v>
      </c>
      <c r="T2547" t="s">
        <v>8331</v>
      </c>
    </row>
    <row r="2548" spans="1:20" x14ac:dyDescent="0.2">
      <c r="A2548">
        <v>2546</v>
      </c>
      <c r="B2548" t="s">
        <v>2546</v>
      </c>
      <c r="C2548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v>41552.208333333336</v>
      </c>
      <c r="K2548">
        <v>1378586179</v>
      </c>
      <c r="L2548" s="10">
        <v>41524.858553240738</v>
      </c>
      <c r="M2548" t="b">
        <v>0</v>
      </c>
      <c r="N2548">
        <v>65</v>
      </c>
      <c r="O2548" t="b">
        <v>1</v>
      </c>
      <c r="P2548" t="s">
        <v>8300</v>
      </c>
      <c r="Q2548">
        <v>1.1171428571428572</v>
      </c>
      <c r="R2548">
        <v>60.153846153846153</v>
      </c>
      <c r="S2548" t="s">
        <v>8315</v>
      </c>
      <c r="T2548" t="s">
        <v>8331</v>
      </c>
    </row>
    <row r="2549" spans="1:20" x14ac:dyDescent="0.2">
      <c r="A2549">
        <v>2547</v>
      </c>
      <c r="B2549" t="s">
        <v>2547</v>
      </c>
      <c r="C2549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v>41003.731516203705</v>
      </c>
      <c r="K2549">
        <v>1330972403</v>
      </c>
      <c r="L2549" s="10"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>
        <v>1.1985454545454546</v>
      </c>
      <c r="R2549">
        <v>49.194029850746269</v>
      </c>
      <c r="S2549" t="s">
        <v>8315</v>
      </c>
      <c r="T2549" t="s">
        <v>8331</v>
      </c>
    </row>
    <row r="2550" spans="1:20" x14ac:dyDescent="0.2">
      <c r="A2550">
        <v>2548</v>
      </c>
      <c r="B2550" t="s">
        <v>2548</v>
      </c>
      <c r="C2550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v>42643.185416666667</v>
      </c>
      <c r="K2550">
        <v>1473087637</v>
      </c>
      <c r="L2550" s="10">
        <v>42618.625428240746</v>
      </c>
      <c r="M2550" t="b">
        <v>0</v>
      </c>
      <c r="N2550">
        <v>37</v>
      </c>
      <c r="O2550" t="b">
        <v>1</v>
      </c>
      <c r="P2550" t="s">
        <v>8300</v>
      </c>
      <c r="Q2550">
        <v>1.0185</v>
      </c>
      <c r="R2550">
        <v>165.16216216216216</v>
      </c>
      <c r="S2550" t="s">
        <v>8315</v>
      </c>
      <c r="T2550" t="s">
        <v>8331</v>
      </c>
    </row>
    <row r="2551" spans="1:20" x14ac:dyDescent="0.2">
      <c r="A2551">
        <v>2549</v>
      </c>
      <c r="B2551" t="s">
        <v>2549</v>
      </c>
      <c r="C255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v>41425.708333333336</v>
      </c>
      <c r="K2551">
        <v>1366999870</v>
      </c>
      <c r="L2551" s="10">
        <v>41390.757754629631</v>
      </c>
      <c r="M2551" t="b">
        <v>0</v>
      </c>
      <c r="N2551">
        <v>37</v>
      </c>
      <c r="O2551" t="b">
        <v>1</v>
      </c>
      <c r="P2551" t="s">
        <v>8300</v>
      </c>
      <c r="Q2551">
        <v>1.0280254777070064</v>
      </c>
      <c r="R2551">
        <v>43.621621621621621</v>
      </c>
      <c r="S2551" t="s">
        <v>8315</v>
      </c>
      <c r="T2551" t="s">
        <v>8331</v>
      </c>
    </row>
    <row r="2552" spans="1:20" x14ac:dyDescent="0.2">
      <c r="A2552">
        <v>2550</v>
      </c>
      <c r="B2552" t="s">
        <v>2550</v>
      </c>
      <c r="C255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v>42285.165972222225</v>
      </c>
      <c r="K2552">
        <v>1439392406</v>
      </c>
      <c r="L2552" s="10"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>
        <v>1.0084615384615385</v>
      </c>
      <c r="R2552">
        <v>43.7</v>
      </c>
      <c r="S2552" t="s">
        <v>8315</v>
      </c>
      <c r="T2552" t="s">
        <v>8331</v>
      </c>
    </row>
    <row r="2553" spans="1:20" x14ac:dyDescent="0.2">
      <c r="A2553">
        <v>2551</v>
      </c>
      <c r="B2553" t="s">
        <v>2551</v>
      </c>
      <c r="C255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v>40989.866666666669</v>
      </c>
      <c r="K2553">
        <v>1329890585</v>
      </c>
      <c r="L2553" s="10">
        <v>40961.252141203702</v>
      </c>
      <c r="M2553" t="b">
        <v>0</v>
      </c>
      <c r="N2553">
        <v>56</v>
      </c>
      <c r="O2553" t="b">
        <v>1</v>
      </c>
      <c r="P2553" t="s">
        <v>8300</v>
      </c>
      <c r="Q2553">
        <v>1.0273469387755103</v>
      </c>
      <c r="R2553">
        <v>67.419642857142861</v>
      </c>
      <c r="S2553" t="s">
        <v>8315</v>
      </c>
      <c r="T2553" t="s">
        <v>8331</v>
      </c>
    </row>
    <row r="2554" spans="1:20" x14ac:dyDescent="0.2">
      <c r="A2554">
        <v>2552</v>
      </c>
      <c r="B2554" t="s">
        <v>2552</v>
      </c>
      <c r="C2554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v>42799.809965277775</v>
      </c>
      <c r="K2554">
        <v>1486149981</v>
      </c>
      <c r="L2554" s="10">
        <v>42769.809965277775</v>
      </c>
      <c r="M2554" t="b">
        <v>0</v>
      </c>
      <c r="N2554">
        <v>18</v>
      </c>
      <c r="O2554" t="b">
        <v>1</v>
      </c>
      <c r="P2554" t="s">
        <v>8300</v>
      </c>
      <c r="Q2554">
        <v>1.0649999999999999</v>
      </c>
      <c r="R2554">
        <v>177.5</v>
      </c>
      <c r="S2554" t="s">
        <v>8315</v>
      </c>
      <c r="T2554" t="s">
        <v>8331</v>
      </c>
    </row>
    <row r="2555" spans="1:20" x14ac:dyDescent="0.2">
      <c r="A2555">
        <v>2553</v>
      </c>
      <c r="B2555" t="s">
        <v>2553</v>
      </c>
      <c r="C2555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v>41173.199155092596</v>
      </c>
      <c r="K2555">
        <v>1343018807</v>
      </c>
      <c r="L2555" s="10">
        <v>41113.199155092596</v>
      </c>
      <c r="M2555" t="b">
        <v>0</v>
      </c>
      <c r="N2555">
        <v>60</v>
      </c>
      <c r="O2555" t="b">
        <v>1</v>
      </c>
      <c r="P2555" t="s">
        <v>8300</v>
      </c>
      <c r="Q2555">
        <v>1.5553333333333332</v>
      </c>
      <c r="R2555">
        <v>38.883333333333333</v>
      </c>
      <c r="S2555" t="s">
        <v>8315</v>
      </c>
      <c r="T2555" t="s">
        <v>8331</v>
      </c>
    </row>
    <row r="2556" spans="1:20" x14ac:dyDescent="0.2">
      <c r="A2556">
        <v>2554</v>
      </c>
      <c r="B2556" t="s">
        <v>2554</v>
      </c>
      <c r="C2556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v>42156.165972222225</v>
      </c>
      <c r="K2556">
        <v>1430445163</v>
      </c>
      <c r="L2556" s="10">
        <v>42125.078275462962</v>
      </c>
      <c r="M2556" t="b">
        <v>0</v>
      </c>
      <c r="N2556">
        <v>67</v>
      </c>
      <c r="O2556" t="b">
        <v>1</v>
      </c>
      <c r="P2556" t="s">
        <v>8300</v>
      </c>
      <c r="Q2556">
        <v>1.228</v>
      </c>
      <c r="R2556">
        <v>54.985074626865675</v>
      </c>
      <c r="S2556" t="s">
        <v>8315</v>
      </c>
      <c r="T2556" t="s">
        <v>8331</v>
      </c>
    </row>
    <row r="2557" spans="1:20" x14ac:dyDescent="0.2">
      <c r="A2557">
        <v>2555</v>
      </c>
      <c r="B2557" t="s">
        <v>2555</v>
      </c>
      <c r="C2557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v>41057.655011574076</v>
      </c>
      <c r="K2557">
        <v>1335541393</v>
      </c>
      <c r="L2557" s="10">
        <v>41026.655011574076</v>
      </c>
      <c r="M2557" t="b">
        <v>0</v>
      </c>
      <c r="N2557">
        <v>35</v>
      </c>
      <c r="O2557" t="b">
        <v>1</v>
      </c>
      <c r="P2557" t="s">
        <v>8300</v>
      </c>
      <c r="Q2557">
        <v>1.0734999999999999</v>
      </c>
      <c r="R2557">
        <v>61.342857142857142</v>
      </c>
      <c r="S2557" t="s">
        <v>8315</v>
      </c>
      <c r="T2557" t="s">
        <v>8331</v>
      </c>
    </row>
    <row r="2558" spans="1:20" x14ac:dyDescent="0.2">
      <c r="A2558">
        <v>2556</v>
      </c>
      <c r="B2558" t="s">
        <v>2556</v>
      </c>
      <c r="C2558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v>41267.991400462961</v>
      </c>
      <c r="K2558">
        <v>1352504857</v>
      </c>
      <c r="L2558" s="10">
        <v>41222.991400462961</v>
      </c>
      <c r="M2558" t="b">
        <v>0</v>
      </c>
      <c r="N2558">
        <v>34</v>
      </c>
      <c r="O2558" t="b">
        <v>1</v>
      </c>
      <c r="P2558" t="s">
        <v>8300</v>
      </c>
      <c r="Q2558">
        <v>1.0550335570469798</v>
      </c>
      <c r="R2558">
        <v>23.117647058823529</v>
      </c>
      <c r="S2558" t="s">
        <v>8315</v>
      </c>
      <c r="T2558" t="s">
        <v>8331</v>
      </c>
    </row>
    <row r="2559" spans="1:20" x14ac:dyDescent="0.2">
      <c r="A2559">
        <v>2557</v>
      </c>
      <c r="B2559" t="s">
        <v>2557</v>
      </c>
      <c r="C2559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v>41774.745208333334</v>
      </c>
      <c r="K2559">
        <v>1397584386</v>
      </c>
      <c r="L2559" s="10">
        <v>41744.745208333334</v>
      </c>
      <c r="M2559" t="b">
        <v>0</v>
      </c>
      <c r="N2559">
        <v>36</v>
      </c>
      <c r="O2559" t="b">
        <v>1</v>
      </c>
      <c r="P2559" t="s">
        <v>8300</v>
      </c>
      <c r="Q2559">
        <v>1.1844444444444444</v>
      </c>
      <c r="R2559">
        <v>29.611111111111111</v>
      </c>
      <c r="S2559" t="s">
        <v>8315</v>
      </c>
      <c r="T2559" t="s">
        <v>8331</v>
      </c>
    </row>
    <row r="2560" spans="1:20" x14ac:dyDescent="0.2">
      <c r="A2560">
        <v>2558</v>
      </c>
      <c r="B2560" t="s">
        <v>2558</v>
      </c>
      <c r="C2560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v>42125.582638888889</v>
      </c>
      <c r="K2560">
        <v>1427747906</v>
      </c>
      <c r="L2560" s="10">
        <v>42093.860023148154</v>
      </c>
      <c r="M2560" t="b">
        <v>0</v>
      </c>
      <c r="N2560">
        <v>18</v>
      </c>
      <c r="O2560" t="b">
        <v>1</v>
      </c>
      <c r="P2560" t="s">
        <v>8300</v>
      </c>
      <c r="Q2560">
        <v>1.0888</v>
      </c>
      <c r="R2560">
        <v>75.611111111111114</v>
      </c>
      <c r="S2560" t="s">
        <v>8315</v>
      </c>
      <c r="T2560" t="s">
        <v>8331</v>
      </c>
    </row>
    <row r="2561" spans="1:20" x14ac:dyDescent="0.2">
      <c r="A2561">
        <v>2559</v>
      </c>
      <c r="B2561" t="s">
        <v>2559</v>
      </c>
      <c r="C256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v>40862.817361111112</v>
      </c>
      <c r="K2561">
        <v>1318539484</v>
      </c>
      <c r="L2561" s="10">
        <v>40829.873657407406</v>
      </c>
      <c r="M2561" t="b">
        <v>0</v>
      </c>
      <c r="N2561">
        <v>25</v>
      </c>
      <c r="O2561" t="b">
        <v>1</v>
      </c>
      <c r="P2561" t="s">
        <v>8300</v>
      </c>
      <c r="Q2561">
        <v>1.1125</v>
      </c>
      <c r="R2561">
        <v>35.6</v>
      </c>
      <c r="S2561" t="s">
        <v>8315</v>
      </c>
      <c r="T2561" t="s">
        <v>8331</v>
      </c>
    </row>
    <row r="2562" spans="1:20" x14ac:dyDescent="0.2">
      <c r="A2562">
        <v>2560</v>
      </c>
      <c r="B2562" t="s">
        <v>2560</v>
      </c>
      <c r="C256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v>42069.951087962967</v>
      </c>
      <c r="K2562">
        <v>1423090174</v>
      </c>
      <c r="L2562" s="10">
        <v>42039.951087962967</v>
      </c>
      <c r="M2562" t="b">
        <v>0</v>
      </c>
      <c r="N2562">
        <v>21</v>
      </c>
      <c r="O2562" t="b">
        <v>1</v>
      </c>
      <c r="P2562" t="s">
        <v>8300</v>
      </c>
      <c r="Q2562">
        <v>1.0009999999999999</v>
      </c>
      <c r="R2562">
        <v>143</v>
      </c>
      <c r="S2562" t="s">
        <v>8315</v>
      </c>
      <c r="T2562" t="s">
        <v>8331</v>
      </c>
    </row>
    <row r="2563" spans="1:20" x14ac:dyDescent="0.2">
      <c r="A2563">
        <v>2561</v>
      </c>
      <c r="B2563" t="s">
        <v>2561</v>
      </c>
      <c r="C256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v>42290.528807870374</v>
      </c>
      <c r="K2563">
        <v>1442148089</v>
      </c>
      <c r="L2563" s="10">
        <v>42260.528807870374</v>
      </c>
      <c r="M2563" t="b">
        <v>0</v>
      </c>
      <c r="N2563">
        <v>0</v>
      </c>
      <c r="O2563" t="b">
        <v>0</v>
      </c>
      <c r="P2563" t="s">
        <v>8284</v>
      </c>
      <c r="Q2563">
        <v>0</v>
      </c>
      <c r="R2563" t="e">
        <v>#DIV/0!</v>
      </c>
      <c r="S2563" t="s">
        <v>8312</v>
      </c>
      <c r="T2563" t="s">
        <v>8337</v>
      </c>
    </row>
    <row r="2564" spans="1:20" x14ac:dyDescent="0.2">
      <c r="A2564">
        <v>2562</v>
      </c>
      <c r="B2564" t="s">
        <v>2562</v>
      </c>
      <c r="C2564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v>42654.524756944447</v>
      </c>
      <c r="K2564">
        <v>1471005339</v>
      </c>
      <c r="L2564" s="10">
        <v>42594.524756944447</v>
      </c>
      <c r="M2564" t="b">
        <v>0</v>
      </c>
      <c r="N2564">
        <v>3</v>
      </c>
      <c r="O2564" t="b">
        <v>0</v>
      </c>
      <c r="P2564" t="s">
        <v>8284</v>
      </c>
      <c r="Q2564">
        <v>7.4999999999999997E-3</v>
      </c>
      <c r="R2564">
        <v>25</v>
      </c>
      <c r="S2564" t="s">
        <v>8312</v>
      </c>
      <c r="T2564" t="s">
        <v>8337</v>
      </c>
    </row>
    <row r="2565" spans="1:20" x14ac:dyDescent="0.2">
      <c r="A2565">
        <v>2563</v>
      </c>
      <c r="B2565" t="s">
        <v>2563</v>
      </c>
      <c r="C2565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v>42215.139479166668</v>
      </c>
      <c r="K2565">
        <v>1433042451</v>
      </c>
      <c r="L2565" s="10">
        <v>42155.139479166668</v>
      </c>
      <c r="M2565" t="b">
        <v>0</v>
      </c>
      <c r="N2565">
        <v>0</v>
      </c>
      <c r="O2565" t="b">
        <v>0</v>
      </c>
      <c r="P2565" t="s">
        <v>8284</v>
      </c>
      <c r="Q2565">
        <v>0</v>
      </c>
      <c r="R2565" t="e">
        <v>#DIV/0!</v>
      </c>
      <c r="S2565" t="s">
        <v>8312</v>
      </c>
      <c r="T2565" t="s">
        <v>8337</v>
      </c>
    </row>
    <row r="2566" spans="1:20" x14ac:dyDescent="0.2">
      <c r="A2566">
        <v>2564</v>
      </c>
      <c r="B2566" t="s">
        <v>2564</v>
      </c>
      <c r="C2566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v>41852.040497685186</v>
      </c>
      <c r="K2566">
        <v>1404262699</v>
      </c>
      <c r="L2566" s="10">
        <v>41822.040497685186</v>
      </c>
      <c r="M2566" t="b">
        <v>0</v>
      </c>
      <c r="N2566">
        <v>0</v>
      </c>
      <c r="O2566" t="b">
        <v>0</v>
      </c>
      <c r="P2566" t="s">
        <v>8284</v>
      </c>
      <c r="Q2566">
        <v>0</v>
      </c>
      <c r="R2566" t="e">
        <v>#DIV/0!</v>
      </c>
      <c r="S2566" t="s">
        <v>8312</v>
      </c>
      <c r="T2566" t="s">
        <v>8337</v>
      </c>
    </row>
    <row r="2567" spans="1:20" x14ac:dyDescent="0.2">
      <c r="A2567">
        <v>2565</v>
      </c>
      <c r="B2567" t="s">
        <v>2565</v>
      </c>
      <c r="C2567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v>42499.868055555555</v>
      </c>
      <c r="K2567">
        <v>1457710589</v>
      </c>
      <c r="L2567" s="10">
        <v>42440.650335648148</v>
      </c>
      <c r="M2567" t="b">
        <v>0</v>
      </c>
      <c r="N2567">
        <v>1</v>
      </c>
      <c r="O2567" t="b">
        <v>0</v>
      </c>
      <c r="P2567" t="s">
        <v>8284</v>
      </c>
      <c r="Q2567">
        <v>0.01</v>
      </c>
      <c r="R2567">
        <v>100</v>
      </c>
      <c r="S2567" t="s">
        <v>8312</v>
      </c>
      <c r="T2567" t="s">
        <v>8337</v>
      </c>
    </row>
    <row r="2568" spans="1:20" x14ac:dyDescent="0.2">
      <c r="A2568">
        <v>2566</v>
      </c>
      <c r="B2568" t="s">
        <v>2566</v>
      </c>
      <c r="C2568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v>41872.980879629627</v>
      </c>
      <c r="K2568">
        <v>1406071948</v>
      </c>
      <c r="L2568" s="10">
        <v>41842.980879629627</v>
      </c>
      <c r="M2568" t="b">
        <v>0</v>
      </c>
      <c r="N2568">
        <v>0</v>
      </c>
      <c r="O2568" t="b">
        <v>0</v>
      </c>
      <c r="P2568" t="s">
        <v>8284</v>
      </c>
      <c r="Q2568">
        <v>0</v>
      </c>
      <c r="R2568" t="e">
        <v>#DIV/0!</v>
      </c>
      <c r="S2568" t="s">
        <v>8312</v>
      </c>
      <c r="T2568" t="s">
        <v>8337</v>
      </c>
    </row>
    <row r="2569" spans="1:20" x14ac:dyDescent="0.2">
      <c r="A2569">
        <v>2567</v>
      </c>
      <c r="B2569" t="s">
        <v>2567</v>
      </c>
      <c r="C2569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v>42117.878912037035</v>
      </c>
      <c r="K2569">
        <v>1427231138</v>
      </c>
      <c r="L2569" s="10">
        <v>42087.878912037035</v>
      </c>
      <c r="M2569" t="b">
        <v>0</v>
      </c>
      <c r="N2569">
        <v>2</v>
      </c>
      <c r="O2569" t="b">
        <v>0</v>
      </c>
      <c r="P2569" t="s">
        <v>8284</v>
      </c>
      <c r="Q2569">
        <v>2.6666666666666666E-3</v>
      </c>
      <c r="R2569">
        <v>60</v>
      </c>
      <c r="S2569" t="s">
        <v>8312</v>
      </c>
      <c r="T2569" t="s">
        <v>8337</v>
      </c>
    </row>
    <row r="2570" spans="1:20" x14ac:dyDescent="0.2">
      <c r="A2570">
        <v>2568</v>
      </c>
      <c r="B2570" t="s">
        <v>2568</v>
      </c>
      <c r="C2570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v>42614.666597222225</v>
      </c>
      <c r="K2570">
        <v>1470153594</v>
      </c>
      <c r="L2570" s="10">
        <v>42584.666597222225</v>
      </c>
      <c r="M2570" t="b">
        <v>0</v>
      </c>
      <c r="N2570">
        <v>1</v>
      </c>
      <c r="O2570" t="b">
        <v>0</v>
      </c>
      <c r="P2570" t="s">
        <v>8284</v>
      </c>
      <c r="Q2570">
        <v>5.0000000000000001E-3</v>
      </c>
      <c r="R2570">
        <v>50</v>
      </c>
      <c r="S2570" t="s">
        <v>8312</v>
      </c>
      <c r="T2570" t="s">
        <v>8337</v>
      </c>
    </row>
    <row r="2571" spans="1:20" x14ac:dyDescent="0.2">
      <c r="A2571">
        <v>2569</v>
      </c>
      <c r="B2571" t="s">
        <v>2569</v>
      </c>
      <c r="C257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v>42264.105462962965</v>
      </c>
      <c r="K2571">
        <v>1439865112</v>
      </c>
      <c r="L2571" s="10">
        <v>42234.105462962965</v>
      </c>
      <c r="M2571" t="b">
        <v>0</v>
      </c>
      <c r="N2571">
        <v>2</v>
      </c>
      <c r="O2571" t="b">
        <v>0</v>
      </c>
      <c r="P2571" t="s">
        <v>8284</v>
      </c>
      <c r="Q2571">
        <v>2.2307692307692306E-2</v>
      </c>
      <c r="R2571">
        <v>72.5</v>
      </c>
      <c r="S2571" t="s">
        <v>8312</v>
      </c>
      <c r="T2571" t="s">
        <v>8337</v>
      </c>
    </row>
    <row r="2572" spans="1:20" x14ac:dyDescent="0.2">
      <c r="A2572">
        <v>2570</v>
      </c>
      <c r="B2572" t="s">
        <v>2570</v>
      </c>
      <c r="C257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v>42774.903182870374</v>
      </c>
      <c r="K2572">
        <v>1483998035</v>
      </c>
      <c r="L2572" s="10">
        <v>42744.903182870374</v>
      </c>
      <c r="M2572" t="b">
        <v>0</v>
      </c>
      <c r="N2572">
        <v>2</v>
      </c>
      <c r="O2572" t="b">
        <v>0</v>
      </c>
      <c r="P2572" t="s">
        <v>8284</v>
      </c>
      <c r="Q2572">
        <v>8.4285714285714294E-3</v>
      </c>
      <c r="R2572">
        <v>29.5</v>
      </c>
      <c r="S2572" t="s">
        <v>8312</v>
      </c>
      <c r="T2572" t="s">
        <v>8337</v>
      </c>
    </row>
    <row r="2573" spans="1:20" x14ac:dyDescent="0.2">
      <c r="A2573">
        <v>2571</v>
      </c>
      <c r="B2573" t="s">
        <v>2571</v>
      </c>
      <c r="C257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v>42509.341678240744</v>
      </c>
      <c r="K2573">
        <v>1458461521</v>
      </c>
      <c r="L2573" s="10">
        <v>42449.341678240744</v>
      </c>
      <c r="M2573" t="b">
        <v>0</v>
      </c>
      <c r="N2573">
        <v>4</v>
      </c>
      <c r="O2573" t="b">
        <v>0</v>
      </c>
      <c r="P2573" t="s">
        <v>8284</v>
      </c>
      <c r="Q2573">
        <v>2.5000000000000001E-3</v>
      </c>
      <c r="R2573">
        <v>62.5</v>
      </c>
      <c r="S2573" t="s">
        <v>8312</v>
      </c>
      <c r="T2573" t="s">
        <v>8337</v>
      </c>
    </row>
    <row r="2574" spans="1:20" x14ac:dyDescent="0.2">
      <c r="A2574">
        <v>2572</v>
      </c>
      <c r="B2574" t="s">
        <v>2572</v>
      </c>
      <c r="C2574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v>42107.119409722218</v>
      </c>
      <c r="K2574">
        <v>1426301517</v>
      </c>
      <c r="L2574" s="10">
        <v>42077.119409722218</v>
      </c>
      <c r="M2574" t="b">
        <v>0</v>
      </c>
      <c r="N2574">
        <v>0</v>
      </c>
      <c r="O2574" t="b">
        <v>0</v>
      </c>
      <c r="P2574" t="s">
        <v>8284</v>
      </c>
      <c r="Q2574">
        <v>0</v>
      </c>
      <c r="R2574" t="e">
        <v>#DIV/0!</v>
      </c>
      <c r="S2574" t="s">
        <v>8312</v>
      </c>
      <c r="T2574" t="s">
        <v>8337</v>
      </c>
    </row>
    <row r="2575" spans="1:20" x14ac:dyDescent="0.2">
      <c r="A2575">
        <v>2573</v>
      </c>
      <c r="B2575" t="s">
        <v>2573</v>
      </c>
      <c r="C2575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v>41874.592002314814</v>
      </c>
      <c r="K2575">
        <v>1404915149</v>
      </c>
      <c r="L2575" s="10">
        <v>41829.592002314814</v>
      </c>
      <c r="M2575" t="b">
        <v>0</v>
      </c>
      <c r="N2575">
        <v>0</v>
      </c>
      <c r="O2575" t="b">
        <v>0</v>
      </c>
      <c r="P2575" t="s">
        <v>8284</v>
      </c>
      <c r="Q2575">
        <v>0</v>
      </c>
      <c r="R2575" t="e">
        <v>#DIV/0!</v>
      </c>
      <c r="S2575" t="s">
        <v>8312</v>
      </c>
      <c r="T2575" t="s">
        <v>8337</v>
      </c>
    </row>
    <row r="2576" spans="1:20" x14ac:dyDescent="0.2">
      <c r="A2576">
        <v>2574</v>
      </c>
      <c r="B2576" t="s">
        <v>2574</v>
      </c>
      <c r="C2576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v>42508.825752314813</v>
      </c>
      <c r="K2576">
        <v>1461786545</v>
      </c>
      <c r="L2576" s="10">
        <v>42487.825752314813</v>
      </c>
      <c r="M2576" t="b">
        <v>0</v>
      </c>
      <c r="N2576">
        <v>0</v>
      </c>
      <c r="O2576" t="b">
        <v>0</v>
      </c>
      <c r="P2576" t="s">
        <v>8284</v>
      </c>
      <c r="Q2576">
        <v>0</v>
      </c>
      <c r="R2576" t="e">
        <v>#DIV/0!</v>
      </c>
      <c r="S2576" t="s">
        <v>8312</v>
      </c>
      <c r="T2576" t="s">
        <v>8337</v>
      </c>
    </row>
    <row r="2577" spans="1:20" x14ac:dyDescent="0.2">
      <c r="A2577">
        <v>2575</v>
      </c>
      <c r="B2577" t="s">
        <v>2575</v>
      </c>
      <c r="C2577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v>42016.108726851846</v>
      </c>
      <c r="K2577">
        <v>1418438194</v>
      </c>
      <c r="L2577" s="10">
        <v>41986.108726851846</v>
      </c>
      <c r="M2577" t="b">
        <v>0</v>
      </c>
      <c r="N2577">
        <v>0</v>
      </c>
      <c r="O2577" t="b">
        <v>0</v>
      </c>
      <c r="P2577" t="s">
        <v>8284</v>
      </c>
      <c r="Q2577">
        <v>0</v>
      </c>
      <c r="R2577" t="e">
        <v>#DIV/0!</v>
      </c>
      <c r="S2577" t="s">
        <v>8312</v>
      </c>
      <c r="T2577" t="s">
        <v>8337</v>
      </c>
    </row>
    <row r="2578" spans="1:20" x14ac:dyDescent="0.2">
      <c r="A2578">
        <v>2576</v>
      </c>
      <c r="B2578" t="s">
        <v>2576</v>
      </c>
      <c r="C2578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v>42104.968136574069</v>
      </c>
      <c r="K2578">
        <v>1424823247</v>
      </c>
      <c r="L2578" s="10">
        <v>42060.00980324074</v>
      </c>
      <c r="M2578" t="b">
        <v>0</v>
      </c>
      <c r="N2578">
        <v>0</v>
      </c>
      <c r="O2578" t="b">
        <v>0</v>
      </c>
      <c r="P2578" t="s">
        <v>8284</v>
      </c>
      <c r="Q2578">
        <v>0</v>
      </c>
      <c r="R2578" t="e">
        <v>#DIV/0!</v>
      </c>
      <c r="S2578" t="s">
        <v>8312</v>
      </c>
      <c r="T2578" t="s">
        <v>8337</v>
      </c>
    </row>
    <row r="2579" spans="1:20" x14ac:dyDescent="0.2">
      <c r="A2579">
        <v>2577</v>
      </c>
      <c r="B2579" t="s">
        <v>2577</v>
      </c>
      <c r="C2579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v>41855.820567129631</v>
      </c>
      <c r="K2579">
        <v>1405021297</v>
      </c>
      <c r="L2579" s="10">
        <v>41830.820567129631</v>
      </c>
      <c r="M2579" t="b">
        <v>0</v>
      </c>
      <c r="N2579">
        <v>0</v>
      </c>
      <c r="O2579" t="b">
        <v>0</v>
      </c>
      <c r="P2579" t="s">
        <v>8284</v>
      </c>
      <c r="Q2579">
        <v>0</v>
      </c>
      <c r="R2579" t="e">
        <v>#DIV/0!</v>
      </c>
      <c r="S2579" t="s">
        <v>8312</v>
      </c>
      <c r="T2579" t="s">
        <v>8337</v>
      </c>
    </row>
    <row r="2580" spans="1:20" x14ac:dyDescent="0.2">
      <c r="A2580">
        <v>2578</v>
      </c>
      <c r="B2580" t="s">
        <v>2578</v>
      </c>
      <c r="C2580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v>42286.708333333328</v>
      </c>
      <c r="K2580">
        <v>1440203579</v>
      </c>
      <c r="L2580" s="10">
        <v>42238.022905092599</v>
      </c>
      <c r="M2580" t="b">
        <v>0</v>
      </c>
      <c r="N2580">
        <v>0</v>
      </c>
      <c r="O2580" t="b">
        <v>0</v>
      </c>
      <c r="P2580" t="s">
        <v>8284</v>
      </c>
      <c r="Q2580">
        <v>0</v>
      </c>
      <c r="R2580" t="e">
        <v>#DIV/0!</v>
      </c>
      <c r="S2580" t="s">
        <v>8312</v>
      </c>
      <c r="T2580" t="s">
        <v>8337</v>
      </c>
    </row>
    <row r="2581" spans="1:20" x14ac:dyDescent="0.2">
      <c r="A2581">
        <v>2579</v>
      </c>
      <c r="B2581" t="s">
        <v>2579</v>
      </c>
      <c r="C258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v>41897.829895833333</v>
      </c>
      <c r="K2581">
        <v>1405626903</v>
      </c>
      <c r="L2581" s="10">
        <v>41837.829895833333</v>
      </c>
      <c r="M2581" t="b">
        <v>0</v>
      </c>
      <c r="N2581">
        <v>12</v>
      </c>
      <c r="O2581" t="b">
        <v>0</v>
      </c>
      <c r="P2581" t="s">
        <v>8284</v>
      </c>
      <c r="Q2581">
        <v>1.3849999999999999E-3</v>
      </c>
      <c r="R2581">
        <v>23.083333333333332</v>
      </c>
      <c r="S2581" t="s">
        <v>8312</v>
      </c>
      <c r="T2581" t="s">
        <v>8337</v>
      </c>
    </row>
    <row r="2582" spans="1:20" x14ac:dyDescent="0.2">
      <c r="A2582">
        <v>2580</v>
      </c>
      <c r="B2582" t="s">
        <v>2580</v>
      </c>
      <c r="C258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v>42140.125</v>
      </c>
      <c r="K2582">
        <v>1429170603</v>
      </c>
      <c r="L2582" s="10">
        <v>42110.326423611114</v>
      </c>
      <c r="M2582" t="b">
        <v>0</v>
      </c>
      <c r="N2582">
        <v>2</v>
      </c>
      <c r="O2582" t="b">
        <v>0</v>
      </c>
      <c r="P2582" t="s">
        <v>8284</v>
      </c>
      <c r="Q2582">
        <v>6.0000000000000001E-3</v>
      </c>
      <c r="R2582">
        <v>25.5</v>
      </c>
      <c r="S2582" t="s">
        <v>8312</v>
      </c>
      <c r="T2582" t="s">
        <v>8337</v>
      </c>
    </row>
    <row r="2583" spans="1:20" x14ac:dyDescent="0.2">
      <c r="A2583">
        <v>2581</v>
      </c>
      <c r="B2583" t="s">
        <v>2581</v>
      </c>
      <c r="C258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v>42324.670115740737</v>
      </c>
      <c r="K2583">
        <v>1445094298</v>
      </c>
      <c r="L2583" s="10">
        <v>42294.628449074073</v>
      </c>
      <c r="M2583" t="b">
        <v>0</v>
      </c>
      <c r="N2583">
        <v>11</v>
      </c>
      <c r="O2583" t="b">
        <v>0</v>
      </c>
      <c r="P2583" t="s">
        <v>8284</v>
      </c>
      <c r="Q2583">
        <v>0.106</v>
      </c>
      <c r="R2583">
        <v>48.18181818181818</v>
      </c>
      <c r="S2583" t="s">
        <v>8312</v>
      </c>
      <c r="T2583" t="s">
        <v>8337</v>
      </c>
    </row>
    <row r="2584" spans="1:20" x14ac:dyDescent="0.2">
      <c r="A2584">
        <v>2582</v>
      </c>
      <c r="B2584" t="s">
        <v>2582</v>
      </c>
      <c r="C2584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v>42672.988819444443</v>
      </c>
      <c r="K2584">
        <v>1475192634</v>
      </c>
      <c r="L2584" s="10">
        <v>42642.988819444443</v>
      </c>
      <c r="M2584" t="b">
        <v>0</v>
      </c>
      <c r="N2584">
        <v>1</v>
      </c>
      <c r="O2584" t="b">
        <v>0</v>
      </c>
      <c r="P2584" t="s">
        <v>8284</v>
      </c>
      <c r="Q2584">
        <v>1.1111111111111112E-5</v>
      </c>
      <c r="R2584">
        <v>1</v>
      </c>
      <c r="S2584" t="s">
        <v>8312</v>
      </c>
      <c r="T2584" t="s">
        <v>8337</v>
      </c>
    </row>
    <row r="2585" spans="1:20" x14ac:dyDescent="0.2">
      <c r="A2585">
        <v>2583</v>
      </c>
      <c r="B2585" t="s">
        <v>2583</v>
      </c>
      <c r="C2585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v>42079.727777777778</v>
      </c>
      <c r="K2585">
        <v>1421346480</v>
      </c>
      <c r="L2585" s="10">
        <v>42019.76944444445</v>
      </c>
      <c r="M2585" t="b">
        <v>0</v>
      </c>
      <c r="N2585">
        <v>5</v>
      </c>
      <c r="O2585" t="b">
        <v>0</v>
      </c>
      <c r="P2585" t="s">
        <v>8284</v>
      </c>
      <c r="Q2585">
        <v>5.0000000000000001E-3</v>
      </c>
      <c r="R2585">
        <v>1</v>
      </c>
      <c r="S2585" t="s">
        <v>8312</v>
      </c>
      <c r="T2585" t="s">
        <v>8337</v>
      </c>
    </row>
    <row r="2586" spans="1:20" x14ac:dyDescent="0.2">
      <c r="A2586">
        <v>2584</v>
      </c>
      <c r="B2586" t="s">
        <v>2584</v>
      </c>
      <c r="C2586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v>42170.173252314817</v>
      </c>
      <c r="K2586">
        <v>1431749369</v>
      </c>
      <c r="L2586" s="10">
        <v>42140.173252314817</v>
      </c>
      <c r="M2586" t="b">
        <v>0</v>
      </c>
      <c r="N2586">
        <v>0</v>
      </c>
      <c r="O2586" t="b">
        <v>0</v>
      </c>
      <c r="P2586" t="s">
        <v>8284</v>
      </c>
      <c r="Q2586">
        <v>0</v>
      </c>
      <c r="R2586" t="e">
        <v>#DIV/0!</v>
      </c>
      <c r="S2586" t="s">
        <v>8312</v>
      </c>
      <c r="T2586" t="s">
        <v>8337</v>
      </c>
    </row>
    <row r="2587" spans="1:20" x14ac:dyDescent="0.2">
      <c r="A2587">
        <v>2585</v>
      </c>
      <c r="B2587" t="s">
        <v>2585</v>
      </c>
      <c r="C2587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v>41825.963333333333</v>
      </c>
      <c r="K2587">
        <v>1402009632</v>
      </c>
      <c r="L2587" s="10">
        <v>41795.963333333333</v>
      </c>
      <c r="M2587" t="b">
        <v>0</v>
      </c>
      <c r="N2587">
        <v>1</v>
      </c>
      <c r="O2587" t="b">
        <v>0</v>
      </c>
      <c r="P2587" t="s">
        <v>8284</v>
      </c>
      <c r="Q2587">
        <v>1.6666666666666668E-3</v>
      </c>
      <c r="R2587">
        <v>50</v>
      </c>
      <c r="S2587" t="s">
        <v>8312</v>
      </c>
      <c r="T2587" t="s">
        <v>8337</v>
      </c>
    </row>
    <row r="2588" spans="1:20" x14ac:dyDescent="0.2">
      <c r="A2588">
        <v>2586</v>
      </c>
      <c r="B2588" t="s">
        <v>2586</v>
      </c>
      <c r="C2588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v>42363.330277777779</v>
      </c>
      <c r="K2588">
        <v>1448438136</v>
      </c>
      <c r="L2588" s="10">
        <v>42333.330277777779</v>
      </c>
      <c r="M2588" t="b">
        <v>0</v>
      </c>
      <c r="N2588">
        <v>1</v>
      </c>
      <c r="O2588" t="b">
        <v>0</v>
      </c>
      <c r="P2588" t="s">
        <v>8284</v>
      </c>
      <c r="Q2588">
        <v>1.6666666666666668E-3</v>
      </c>
      <c r="R2588">
        <v>5</v>
      </c>
      <c r="S2588" t="s">
        <v>8312</v>
      </c>
      <c r="T2588" t="s">
        <v>8337</v>
      </c>
    </row>
    <row r="2589" spans="1:20" x14ac:dyDescent="0.2">
      <c r="A2589">
        <v>2587</v>
      </c>
      <c r="B2589" t="s">
        <v>2587</v>
      </c>
      <c r="C2589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v>42368.675381944442</v>
      </c>
      <c r="K2589">
        <v>1448899953</v>
      </c>
      <c r="L2589" s="10">
        <v>42338.675381944442</v>
      </c>
      <c r="M2589" t="b">
        <v>0</v>
      </c>
      <c r="N2589">
        <v>6</v>
      </c>
      <c r="O2589" t="b">
        <v>0</v>
      </c>
      <c r="P2589" t="s">
        <v>8284</v>
      </c>
      <c r="Q2589">
        <v>2.4340000000000001E-2</v>
      </c>
      <c r="R2589">
        <v>202.83333333333334</v>
      </c>
      <c r="S2589" t="s">
        <v>8312</v>
      </c>
      <c r="T2589" t="s">
        <v>8337</v>
      </c>
    </row>
    <row r="2590" spans="1:20" x14ac:dyDescent="0.2">
      <c r="A2590">
        <v>2588</v>
      </c>
      <c r="B2590" t="s">
        <v>2588</v>
      </c>
      <c r="C2590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v>42094.551388888889</v>
      </c>
      <c r="K2590">
        <v>1423325626</v>
      </c>
      <c r="L2590" s="10">
        <v>42042.676226851851</v>
      </c>
      <c r="M2590" t="b">
        <v>0</v>
      </c>
      <c r="N2590">
        <v>8</v>
      </c>
      <c r="O2590" t="b">
        <v>0</v>
      </c>
      <c r="P2590" t="s">
        <v>8284</v>
      </c>
      <c r="Q2590">
        <v>3.8833333333333331E-2</v>
      </c>
      <c r="R2590">
        <v>29.125</v>
      </c>
      <c r="S2590" t="s">
        <v>8312</v>
      </c>
      <c r="T2590" t="s">
        <v>8337</v>
      </c>
    </row>
    <row r="2591" spans="1:20" x14ac:dyDescent="0.2">
      <c r="A2591">
        <v>2589</v>
      </c>
      <c r="B2591" t="s">
        <v>2589</v>
      </c>
      <c r="C259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v>42452.494525462964</v>
      </c>
      <c r="K2591">
        <v>1456145527</v>
      </c>
      <c r="L2591" s="10">
        <v>42422.536192129628</v>
      </c>
      <c r="M2591" t="b">
        <v>0</v>
      </c>
      <c r="N2591">
        <v>1</v>
      </c>
      <c r="O2591" t="b">
        <v>0</v>
      </c>
      <c r="P2591" t="s">
        <v>8284</v>
      </c>
      <c r="Q2591">
        <v>1E-4</v>
      </c>
      <c r="R2591">
        <v>5</v>
      </c>
      <c r="S2591" t="s">
        <v>8312</v>
      </c>
      <c r="T2591" t="s">
        <v>8337</v>
      </c>
    </row>
    <row r="2592" spans="1:20" x14ac:dyDescent="0.2">
      <c r="A2592">
        <v>2590</v>
      </c>
      <c r="B2592" t="s">
        <v>2590</v>
      </c>
      <c r="C259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v>42395.589085648149</v>
      </c>
      <c r="K2592">
        <v>1453212497</v>
      </c>
      <c r="L2592" s="10">
        <v>42388.589085648149</v>
      </c>
      <c r="M2592" t="b">
        <v>0</v>
      </c>
      <c r="N2592">
        <v>0</v>
      </c>
      <c r="O2592" t="b">
        <v>0</v>
      </c>
      <c r="P2592" t="s">
        <v>8284</v>
      </c>
      <c r="Q2592">
        <v>0</v>
      </c>
      <c r="R2592" t="e">
        <v>#DIV/0!</v>
      </c>
      <c r="S2592" t="s">
        <v>8312</v>
      </c>
      <c r="T2592" t="s">
        <v>8337</v>
      </c>
    </row>
    <row r="2593" spans="1:20" x14ac:dyDescent="0.2">
      <c r="A2593">
        <v>2591</v>
      </c>
      <c r="B2593" t="s">
        <v>2591</v>
      </c>
      <c r="C259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v>42442.864861111113</v>
      </c>
      <c r="K2593">
        <v>1452721524</v>
      </c>
      <c r="L2593" s="10">
        <v>42382.906527777777</v>
      </c>
      <c r="M2593" t="b">
        <v>0</v>
      </c>
      <c r="N2593">
        <v>2</v>
      </c>
      <c r="O2593" t="b">
        <v>0</v>
      </c>
      <c r="P2593" t="s">
        <v>8284</v>
      </c>
      <c r="Q2593">
        <v>1.7333333333333333E-2</v>
      </c>
      <c r="R2593">
        <v>13</v>
      </c>
      <c r="S2593" t="s">
        <v>8312</v>
      </c>
      <c r="T2593" t="s">
        <v>8337</v>
      </c>
    </row>
    <row r="2594" spans="1:20" x14ac:dyDescent="0.2">
      <c r="A2594">
        <v>2592</v>
      </c>
      <c r="B2594" t="s">
        <v>2592</v>
      </c>
      <c r="C2594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v>41917.801168981481</v>
      </c>
      <c r="K2594">
        <v>1409944421</v>
      </c>
      <c r="L2594" s="10">
        <v>41887.801168981481</v>
      </c>
      <c r="M2594" t="b">
        <v>0</v>
      </c>
      <c r="N2594">
        <v>1</v>
      </c>
      <c r="O2594" t="b">
        <v>0</v>
      </c>
      <c r="P2594" t="s">
        <v>8284</v>
      </c>
      <c r="Q2594">
        <v>1.6666666666666668E-3</v>
      </c>
      <c r="R2594">
        <v>50</v>
      </c>
      <c r="S2594" t="s">
        <v>8312</v>
      </c>
      <c r="T2594" t="s">
        <v>8337</v>
      </c>
    </row>
    <row r="2595" spans="1:20" x14ac:dyDescent="0.2">
      <c r="A2595">
        <v>2593</v>
      </c>
      <c r="B2595" t="s">
        <v>2593</v>
      </c>
      <c r="C2595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v>42119.84520833334</v>
      </c>
      <c r="K2595">
        <v>1427401026</v>
      </c>
      <c r="L2595" s="10">
        <v>42089.84520833334</v>
      </c>
      <c r="M2595" t="b">
        <v>0</v>
      </c>
      <c r="N2595">
        <v>0</v>
      </c>
      <c r="O2595" t="b">
        <v>0</v>
      </c>
      <c r="P2595" t="s">
        <v>8284</v>
      </c>
      <c r="Q2595">
        <v>0</v>
      </c>
      <c r="R2595" t="e">
        <v>#DIV/0!</v>
      </c>
      <c r="S2595" t="s">
        <v>8312</v>
      </c>
      <c r="T2595" t="s">
        <v>8337</v>
      </c>
    </row>
    <row r="2596" spans="1:20" x14ac:dyDescent="0.2">
      <c r="A2596">
        <v>2594</v>
      </c>
      <c r="B2596" t="s">
        <v>2594</v>
      </c>
      <c r="C2596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v>41858.967916666668</v>
      </c>
      <c r="K2596">
        <v>1404861228</v>
      </c>
      <c r="L2596" s="10">
        <v>41828.967916666668</v>
      </c>
      <c r="M2596" t="b">
        <v>0</v>
      </c>
      <c r="N2596">
        <v>1</v>
      </c>
      <c r="O2596" t="b">
        <v>0</v>
      </c>
      <c r="P2596" t="s">
        <v>8284</v>
      </c>
      <c r="Q2596">
        <v>1.2500000000000001E-5</v>
      </c>
      <c r="R2596">
        <v>1</v>
      </c>
      <c r="S2596" t="s">
        <v>8312</v>
      </c>
      <c r="T2596" t="s">
        <v>8337</v>
      </c>
    </row>
    <row r="2597" spans="1:20" x14ac:dyDescent="0.2">
      <c r="A2597">
        <v>2595</v>
      </c>
      <c r="B2597" t="s">
        <v>2595</v>
      </c>
      <c r="C2597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v>42790.244212962964</v>
      </c>
      <c r="K2597">
        <v>1485323500</v>
      </c>
      <c r="L2597" s="10">
        <v>42760.244212962964</v>
      </c>
      <c r="M2597" t="b">
        <v>0</v>
      </c>
      <c r="N2597">
        <v>19</v>
      </c>
      <c r="O2597" t="b">
        <v>0</v>
      </c>
      <c r="P2597" t="s">
        <v>8284</v>
      </c>
      <c r="Q2597">
        <v>0.12166666666666667</v>
      </c>
      <c r="R2597">
        <v>96.05263157894737</v>
      </c>
      <c r="S2597" t="s">
        <v>8312</v>
      </c>
      <c r="T2597" t="s">
        <v>8337</v>
      </c>
    </row>
    <row r="2598" spans="1:20" x14ac:dyDescent="0.2">
      <c r="A2598">
        <v>2596</v>
      </c>
      <c r="B2598" t="s">
        <v>2596</v>
      </c>
      <c r="C2598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v>41858.664456018516</v>
      </c>
      <c r="K2598">
        <v>1404835009</v>
      </c>
      <c r="L2598" s="10">
        <v>41828.664456018516</v>
      </c>
      <c r="M2598" t="b">
        <v>0</v>
      </c>
      <c r="N2598">
        <v>27</v>
      </c>
      <c r="O2598" t="b">
        <v>0</v>
      </c>
      <c r="P2598" t="s">
        <v>8284</v>
      </c>
      <c r="Q2598">
        <v>0.23588571428571428</v>
      </c>
      <c r="R2598">
        <v>305.77777777777777</v>
      </c>
      <c r="S2598" t="s">
        <v>8312</v>
      </c>
      <c r="T2598" t="s">
        <v>8337</v>
      </c>
    </row>
    <row r="2599" spans="1:20" x14ac:dyDescent="0.2">
      <c r="A2599">
        <v>2597</v>
      </c>
      <c r="B2599" t="s">
        <v>2597</v>
      </c>
      <c r="C2599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v>42540.341631944444</v>
      </c>
      <c r="K2599">
        <v>1463731917</v>
      </c>
      <c r="L2599" s="10">
        <v>42510.341631944444</v>
      </c>
      <c r="M2599" t="b">
        <v>0</v>
      </c>
      <c r="N2599">
        <v>7</v>
      </c>
      <c r="O2599" t="b">
        <v>0</v>
      </c>
      <c r="P2599" t="s">
        <v>8284</v>
      </c>
      <c r="Q2599">
        <v>5.6666666666666664E-2</v>
      </c>
      <c r="R2599">
        <v>12.142857142857142</v>
      </c>
      <c r="S2599" t="s">
        <v>8312</v>
      </c>
      <c r="T2599" t="s">
        <v>8337</v>
      </c>
    </row>
    <row r="2600" spans="1:20" x14ac:dyDescent="0.2">
      <c r="A2600">
        <v>2598</v>
      </c>
      <c r="B2600" t="s">
        <v>2598</v>
      </c>
      <c r="C2600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v>42270.840289351851</v>
      </c>
      <c r="K2600">
        <v>1440447001</v>
      </c>
      <c r="L2600" s="10">
        <v>42240.840289351851</v>
      </c>
      <c r="M2600" t="b">
        <v>0</v>
      </c>
      <c r="N2600">
        <v>14</v>
      </c>
      <c r="O2600" t="b">
        <v>0</v>
      </c>
      <c r="P2600" t="s">
        <v>8284</v>
      </c>
      <c r="Q2600">
        <v>0.39</v>
      </c>
      <c r="R2600">
        <v>83.571428571428569</v>
      </c>
      <c r="S2600" t="s">
        <v>8312</v>
      </c>
      <c r="T2600" t="s">
        <v>8337</v>
      </c>
    </row>
    <row r="2601" spans="1:20" x14ac:dyDescent="0.2">
      <c r="A2601">
        <v>2599</v>
      </c>
      <c r="B2601" t="s">
        <v>2599</v>
      </c>
      <c r="C260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v>41854.754016203704</v>
      </c>
      <c r="K2601">
        <v>1403201147</v>
      </c>
      <c r="L2601" s="10">
        <v>41809.754016203704</v>
      </c>
      <c r="M2601" t="b">
        <v>0</v>
      </c>
      <c r="N2601">
        <v>5</v>
      </c>
      <c r="O2601" t="b">
        <v>0</v>
      </c>
      <c r="P2601" t="s">
        <v>8284</v>
      </c>
      <c r="Q2601">
        <v>9.9546510341776348E-3</v>
      </c>
      <c r="R2601">
        <v>18</v>
      </c>
      <c r="S2601" t="s">
        <v>8312</v>
      </c>
      <c r="T2601" t="s">
        <v>8337</v>
      </c>
    </row>
    <row r="2602" spans="1:20" x14ac:dyDescent="0.2">
      <c r="A2602">
        <v>2600</v>
      </c>
      <c r="B2602" t="s">
        <v>2600</v>
      </c>
      <c r="C260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v>42454.858796296292</v>
      </c>
      <c r="K2602">
        <v>1453757800</v>
      </c>
      <c r="L2602" s="10">
        <v>42394.900462962964</v>
      </c>
      <c r="M2602" t="b">
        <v>0</v>
      </c>
      <c r="N2602">
        <v>30</v>
      </c>
      <c r="O2602" t="b">
        <v>0</v>
      </c>
      <c r="P2602" t="s">
        <v>8284</v>
      </c>
      <c r="Q2602">
        <v>6.9320000000000007E-2</v>
      </c>
      <c r="R2602">
        <v>115.53333333333333</v>
      </c>
      <c r="S2602" t="s">
        <v>8312</v>
      </c>
      <c r="T2602" t="s">
        <v>8337</v>
      </c>
    </row>
    <row r="2603" spans="1:20" x14ac:dyDescent="0.2">
      <c r="A2603">
        <v>2601</v>
      </c>
      <c r="B2603" t="s">
        <v>2601</v>
      </c>
      <c r="C260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v>41165.165972222225</v>
      </c>
      <c r="K2603">
        <v>1346276349</v>
      </c>
      <c r="L2603" s="10"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>
        <v>6.6139999999999999</v>
      </c>
      <c r="R2603">
        <v>21.900662251655628</v>
      </c>
      <c r="S2603" t="s">
        <v>8318</v>
      </c>
      <c r="T2603" t="s">
        <v>8358</v>
      </c>
    </row>
    <row r="2604" spans="1:20" x14ac:dyDescent="0.2">
      <c r="A2604">
        <v>2602</v>
      </c>
      <c r="B2604" t="s">
        <v>2602</v>
      </c>
      <c r="C2604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v>41955.888888888891</v>
      </c>
      <c r="K2604">
        <v>1412358968</v>
      </c>
      <c r="L2604" s="10"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>
        <v>3.2609166666666667</v>
      </c>
      <c r="R2604">
        <v>80.022494887525568</v>
      </c>
      <c r="S2604" t="s">
        <v>8318</v>
      </c>
      <c r="T2604" t="s">
        <v>8358</v>
      </c>
    </row>
    <row r="2605" spans="1:20" x14ac:dyDescent="0.2">
      <c r="A2605">
        <v>2603</v>
      </c>
      <c r="B2605" t="s">
        <v>2603</v>
      </c>
      <c r="C2605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v>41631.912662037037</v>
      </c>
      <c r="K2605">
        <v>1386626054</v>
      </c>
      <c r="L2605" s="10">
        <v>41617.912662037037</v>
      </c>
      <c r="M2605" t="b">
        <v>1</v>
      </c>
      <c r="N2605">
        <v>50</v>
      </c>
      <c r="O2605" t="b">
        <v>1</v>
      </c>
      <c r="P2605" t="s">
        <v>8301</v>
      </c>
      <c r="Q2605">
        <v>1.0148571428571429</v>
      </c>
      <c r="R2605">
        <v>35.520000000000003</v>
      </c>
      <c r="S2605" t="s">
        <v>8318</v>
      </c>
      <c r="T2605" t="s">
        <v>8358</v>
      </c>
    </row>
    <row r="2606" spans="1:20" x14ac:dyDescent="0.2">
      <c r="A2606">
        <v>2604</v>
      </c>
      <c r="B2606" t="s">
        <v>2604</v>
      </c>
      <c r="C2606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v>41028.051192129627</v>
      </c>
      <c r="K2606">
        <v>1333070023</v>
      </c>
      <c r="L2606" s="10"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>
        <v>1.0421799999999999</v>
      </c>
      <c r="R2606">
        <v>64.933333333333323</v>
      </c>
      <c r="S2606" t="s">
        <v>8318</v>
      </c>
      <c r="T2606" t="s">
        <v>8358</v>
      </c>
    </row>
    <row r="2607" spans="1:20" x14ac:dyDescent="0.2">
      <c r="A2607">
        <v>2605</v>
      </c>
      <c r="B2607" t="s">
        <v>2605</v>
      </c>
      <c r="C2607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v>42538.541550925926</v>
      </c>
      <c r="K2607">
        <v>1463576390</v>
      </c>
      <c r="L2607" s="10"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>
        <v>1.0742157000000001</v>
      </c>
      <c r="R2607">
        <v>60.965703745743475</v>
      </c>
      <c r="S2607" t="s">
        <v>8318</v>
      </c>
      <c r="T2607" t="s">
        <v>8358</v>
      </c>
    </row>
    <row r="2608" spans="1:20" x14ac:dyDescent="0.2">
      <c r="A2608">
        <v>2606</v>
      </c>
      <c r="B2608" t="s">
        <v>2606</v>
      </c>
      <c r="C2608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v>41758.712754629632</v>
      </c>
      <c r="K2608">
        <v>1396026382</v>
      </c>
      <c r="L2608" s="10"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>
        <v>1.1005454545454545</v>
      </c>
      <c r="R2608">
        <v>31.444155844155844</v>
      </c>
      <c r="S2608" t="s">
        <v>8318</v>
      </c>
      <c r="T2608" t="s">
        <v>8358</v>
      </c>
    </row>
    <row r="2609" spans="1:20" x14ac:dyDescent="0.2">
      <c r="A2609">
        <v>2607</v>
      </c>
      <c r="B2609" t="s">
        <v>2607</v>
      </c>
      <c r="C2609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v>42228.083333333328</v>
      </c>
      <c r="K2609">
        <v>1435611572</v>
      </c>
      <c r="L2609" s="10"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>
        <v>4.077</v>
      </c>
      <c r="R2609">
        <v>81.949748743718587</v>
      </c>
      <c r="S2609" t="s">
        <v>8318</v>
      </c>
      <c r="T2609" t="s">
        <v>8358</v>
      </c>
    </row>
    <row r="2610" spans="1:20" x14ac:dyDescent="0.2">
      <c r="A2610">
        <v>2608</v>
      </c>
      <c r="B2610" t="s">
        <v>2608</v>
      </c>
      <c r="C2610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v>42809</v>
      </c>
      <c r="K2610">
        <v>1485976468</v>
      </c>
      <c r="L2610" s="10"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>
        <v>2.2392500000000002</v>
      </c>
      <c r="R2610">
        <v>58.92763157894737</v>
      </c>
      <c r="S2610" t="s">
        <v>8318</v>
      </c>
      <c r="T2610" t="s">
        <v>8358</v>
      </c>
    </row>
    <row r="2611" spans="1:20" x14ac:dyDescent="0.2">
      <c r="A2611">
        <v>2609</v>
      </c>
      <c r="B2611" t="s">
        <v>2609</v>
      </c>
      <c r="C261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v>41105.237858796296</v>
      </c>
      <c r="K2611">
        <v>1339738951</v>
      </c>
      <c r="L2611" s="10"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>
        <v>3.038011142857143</v>
      </c>
      <c r="R2611">
        <v>157.29347633136095</v>
      </c>
      <c r="S2611" t="s">
        <v>8318</v>
      </c>
      <c r="T2611" t="s">
        <v>8358</v>
      </c>
    </row>
    <row r="2612" spans="1:20" x14ac:dyDescent="0.2">
      <c r="A2612">
        <v>2610</v>
      </c>
      <c r="B2612" t="s">
        <v>2610</v>
      </c>
      <c r="C261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v>42604.290972222225</v>
      </c>
      <c r="K2612">
        <v>1468444125</v>
      </c>
      <c r="L2612" s="10"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>
        <v>1.4132510432681749</v>
      </c>
      <c r="R2612">
        <v>55.758509532062391</v>
      </c>
      <c r="S2612" t="s">
        <v>8318</v>
      </c>
      <c r="T2612" t="s">
        <v>8358</v>
      </c>
    </row>
    <row r="2613" spans="1:20" x14ac:dyDescent="0.2">
      <c r="A2613">
        <v>2611</v>
      </c>
      <c r="B2613" t="s">
        <v>2611</v>
      </c>
      <c r="C261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v>42737.957638888889</v>
      </c>
      <c r="K2613">
        <v>1480493014</v>
      </c>
      <c r="L2613" s="10"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>
        <v>27.906363636363636</v>
      </c>
      <c r="R2613">
        <v>83.802893802893806</v>
      </c>
      <c r="S2613" t="s">
        <v>8318</v>
      </c>
      <c r="T2613" t="s">
        <v>8358</v>
      </c>
    </row>
    <row r="2614" spans="1:20" x14ac:dyDescent="0.2">
      <c r="A2614">
        <v>2612</v>
      </c>
      <c r="B2614" t="s">
        <v>2612</v>
      </c>
      <c r="C2614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v>42013.143171296295</v>
      </c>
      <c r="K2614">
        <v>1418095570</v>
      </c>
      <c r="L2614" s="10"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>
        <v>1.7176130000000001</v>
      </c>
      <c r="R2614">
        <v>58.422210884353746</v>
      </c>
      <c r="S2614" t="s">
        <v>8318</v>
      </c>
      <c r="T2614" t="s">
        <v>8358</v>
      </c>
    </row>
    <row r="2615" spans="1:20" x14ac:dyDescent="0.2">
      <c r="A2615">
        <v>2613</v>
      </c>
      <c r="B2615" t="s">
        <v>2613</v>
      </c>
      <c r="C2615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v>41173.81821759259</v>
      </c>
      <c r="K2615">
        <v>1345664294</v>
      </c>
      <c r="L2615" s="10">
        <v>41143.81821759259</v>
      </c>
      <c r="M2615" t="b">
        <v>1</v>
      </c>
      <c r="N2615">
        <v>28</v>
      </c>
      <c r="O2615" t="b">
        <v>1</v>
      </c>
      <c r="P2615" t="s">
        <v>8301</v>
      </c>
      <c r="Q2615">
        <v>1.0101333333333333</v>
      </c>
      <c r="R2615">
        <v>270.57142857142856</v>
      </c>
      <c r="S2615" t="s">
        <v>8318</v>
      </c>
      <c r="T2615" t="s">
        <v>8358</v>
      </c>
    </row>
    <row r="2616" spans="1:20" x14ac:dyDescent="0.2">
      <c r="A2616">
        <v>2614</v>
      </c>
      <c r="B2616" t="s">
        <v>2614</v>
      </c>
      <c r="C2616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v>41759.208333333336</v>
      </c>
      <c r="K2616">
        <v>1396371612</v>
      </c>
      <c r="L2616" s="10"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>
        <v>1.02</v>
      </c>
      <c r="R2616">
        <v>107.1</v>
      </c>
      <c r="S2616" t="s">
        <v>8318</v>
      </c>
      <c r="T2616" t="s">
        <v>8358</v>
      </c>
    </row>
    <row r="2617" spans="1:20" x14ac:dyDescent="0.2">
      <c r="A2617">
        <v>2615</v>
      </c>
      <c r="B2617" t="s">
        <v>2615</v>
      </c>
      <c r="C2617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v>42490.5</v>
      </c>
      <c r="K2617">
        <v>1458820564</v>
      </c>
      <c r="L2617" s="10">
        <v>42453.49726851852</v>
      </c>
      <c r="M2617" t="b">
        <v>0</v>
      </c>
      <c r="N2617">
        <v>72</v>
      </c>
      <c r="O2617" t="b">
        <v>1</v>
      </c>
      <c r="P2617" t="s">
        <v>8301</v>
      </c>
      <c r="Q2617">
        <v>1.6976511744127936</v>
      </c>
      <c r="R2617">
        <v>47.180555555555557</v>
      </c>
      <c r="S2617" t="s">
        <v>8318</v>
      </c>
      <c r="T2617" t="s">
        <v>8358</v>
      </c>
    </row>
    <row r="2618" spans="1:20" x14ac:dyDescent="0.2">
      <c r="A2618">
        <v>2616</v>
      </c>
      <c r="B2618" t="s">
        <v>2616</v>
      </c>
      <c r="C2618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v>42241.99454861111</v>
      </c>
      <c r="K2618">
        <v>1437954729</v>
      </c>
      <c r="L2618" s="10">
        <v>42211.99454861111</v>
      </c>
      <c r="M2618" t="b">
        <v>1</v>
      </c>
      <c r="N2618">
        <v>238</v>
      </c>
      <c r="O2618" t="b">
        <v>1</v>
      </c>
      <c r="P2618" t="s">
        <v>8301</v>
      </c>
      <c r="Q2618">
        <v>1.14534</v>
      </c>
      <c r="R2618">
        <v>120.30882352941177</v>
      </c>
      <c r="S2618" t="s">
        <v>8318</v>
      </c>
      <c r="T2618" t="s">
        <v>8358</v>
      </c>
    </row>
    <row r="2619" spans="1:20" x14ac:dyDescent="0.2">
      <c r="A2619">
        <v>2617</v>
      </c>
      <c r="B2619" t="s">
        <v>2617</v>
      </c>
      <c r="C2619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v>41932.874432870369</v>
      </c>
      <c r="K2619">
        <v>1411246751</v>
      </c>
      <c r="L2619" s="10"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>
        <v>8.7759999999999998</v>
      </c>
      <c r="R2619">
        <v>27.59748427672956</v>
      </c>
      <c r="S2619" t="s">
        <v>8318</v>
      </c>
      <c r="T2619" t="s">
        <v>8358</v>
      </c>
    </row>
    <row r="2620" spans="1:20" x14ac:dyDescent="0.2">
      <c r="A2620">
        <v>2618</v>
      </c>
      <c r="B2620" t="s">
        <v>2618</v>
      </c>
      <c r="C2620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v>42339.834039351852</v>
      </c>
      <c r="K2620">
        <v>1443812461</v>
      </c>
      <c r="L2620" s="10">
        <v>42279.792372685188</v>
      </c>
      <c r="M2620" t="b">
        <v>1</v>
      </c>
      <c r="N2620">
        <v>77</v>
      </c>
      <c r="O2620" t="b">
        <v>1</v>
      </c>
      <c r="P2620" t="s">
        <v>8301</v>
      </c>
      <c r="Q2620">
        <v>1.0538666666666667</v>
      </c>
      <c r="R2620">
        <v>205.2987012987013</v>
      </c>
      <c r="S2620" t="s">
        <v>8318</v>
      </c>
      <c r="T2620" t="s">
        <v>8358</v>
      </c>
    </row>
    <row r="2621" spans="1:20" x14ac:dyDescent="0.2">
      <c r="A2621">
        <v>2619</v>
      </c>
      <c r="B2621" t="s">
        <v>2619</v>
      </c>
      <c r="C262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v>42300.458333333328</v>
      </c>
      <c r="K2621">
        <v>1443302004</v>
      </c>
      <c r="L2621" s="10">
        <v>42273.884305555555</v>
      </c>
      <c r="M2621" t="b">
        <v>1</v>
      </c>
      <c r="N2621">
        <v>53</v>
      </c>
      <c r="O2621" t="b">
        <v>1</v>
      </c>
      <c r="P2621" t="s">
        <v>8301</v>
      </c>
      <c r="Q2621">
        <v>1.8839999999999999</v>
      </c>
      <c r="R2621">
        <v>35.547169811320757</v>
      </c>
      <c r="S2621" t="s">
        <v>8318</v>
      </c>
      <c r="T2621" t="s">
        <v>8358</v>
      </c>
    </row>
    <row r="2622" spans="1:20" x14ac:dyDescent="0.2">
      <c r="A2622">
        <v>2620</v>
      </c>
      <c r="B2622" t="s">
        <v>2620</v>
      </c>
      <c r="C262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v>42288.041666666672</v>
      </c>
      <c r="K2622">
        <v>1441339242</v>
      </c>
      <c r="L2622" s="10"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>
        <v>1.436523076923077</v>
      </c>
      <c r="R2622">
        <v>74.639488409272587</v>
      </c>
      <c r="S2622" t="s">
        <v>8318</v>
      </c>
      <c r="T2622" t="s">
        <v>8358</v>
      </c>
    </row>
    <row r="2623" spans="1:20" x14ac:dyDescent="0.2">
      <c r="A2623">
        <v>2621</v>
      </c>
      <c r="B2623" t="s">
        <v>2621</v>
      </c>
      <c r="C262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v>42145.74754629629</v>
      </c>
      <c r="K2623">
        <v>1429638988</v>
      </c>
      <c r="L2623" s="10">
        <v>42115.74754629629</v>
      </c>
      <c r="M2623" t="b">
        <v>1</v>
      </c>
      <c r="N2623">
        <v>465</v>
      </c>
      <c r="O2623" t="b">
        <v>1</v>
      </c>
      <c r="P2623" t="s">
        <v>8301</v>
      </c>
      <c r="Q2623">
        <v>1.4588000000000001</v>
      </c>
      <c r="R2623">
        <v>47.058064516129029</v>
      </c>
      <c r="S2623" t="s">
        <v>8318</v>
      </c>
      <c r="T2623" t="s">
        <v>8358</v>
      </c>
    </row>
    <row r="2624" spans="1:20" x14ac:dyDescent="0.2">
      <c r="A2624">
        <v>2622</v>
      </c>
      <c r="B2624" t="s">
        <v>2622</v>
      </c>
      <c r="C2624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v>42734.74324074074</v>
      </c>
      <c r="K2624">
        <v>1479232216</v>
      </c>
      <c r="L2624" s="10">
        <v>42689.74324074074</v>
      </c>
      <c r="M2624" t="b">
        <v>0</v>
      </c>
      <c r="N2624">
        <v>74</v>
      </c>
      <c r="O2624" t="b">
        <v>1</v>
      </c>
      <c r="P2624" t="s">
        <v>8301</v>
      </c>
      <c r="Q2624">
        <v>1.3118399999999999</v>
      </c>
      <c r="R2624">
        <v>26.591351351351353</v>
      </c>
      <c r="S2624" t="s">
        <v>8318</v>
      </c>
      <c r="T2624" t="s">
        <v>8358</v>
      </c>
    </row>
    <row r="2625" spans="1:20" x14ac:dyDescent="0.2">
      <c r="A2625">
        <v>2623</v>
      </c>
      <c r="B2625" t="s">
        <v>2623</v>
      </c>
      <c r="C2625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v>42706.256550925929</v>
      </c>
      <c r="K2625">
        <v>1479449366</v>
      </c>
      <c r="L2625" s="10">
        <v>42692.256550925929</v>
      </c>
      <c r="M2625" t="b">
        <v>0</v>
      </c>
      <c r="N2625">
        <v>62</v>
      </c>
      <c r="O2625" t="b">
        <v>1</v>
      </c>
      <c r="P2625" t="s">
        <v>8301</v>
      </c>
      <c r="Q2625">
        <v>1.1399999999999999</v>
      </c>
      <c r="R2625">
        <v>36.774193548387096</v>
      </c>
      <c r="S2625" t="s">
        <v>8318</v>
      </c>
      <c r="T2625" t="s">
        <v>8358</v>
      </c>
    </row>
    <row r="2626" spans="1:20" x14ac:dyDescent="0.2">
      <c r="A2626">
        <v>2624</v>
      </c>
      <c r="B2626" t="s">
        <v>2624</v>
      </c>
      <c r="C2626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v>41165.42155092593</v>
      </c>
      <c r="K2626">
        <v>1345716422</v>
      </c>
      <c r="L2626" s="10"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>
        <v>13.794206249999998</v>
      </c>
      <c r="R2626">
        <v>31.820544982698959</v>
      </c>
      <c r="S2626" t="s">
        <v>8318</v>
      </c>
      <c r="T2626" t="s">
        <v>8358</v>
      </c>
    </row>
    <row r="2627" spans="1:20" x14ac:dyDescent="0.2">
      <c r="A2627">
        <v>2625</v>
      </c>
      <c r="B2627" t="s">
        <v>2625</v>
      </c>
      <c r="C2627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v>42683.851944444439</v>
      </c>
      <c r="K2627">
        <v>1476559608</v>
      </c>
      <c r="L2627" s="10">
        <v>42658.810277777782</v>
      </c>
      <c r="M2627" t="b">
        <v>0</v>
      </c>
      <c r="N2627">
        <v>52</v>
      </c>
      <c r="O2627" t="b">
        <v>1</v>
      </c>
      <c r="P2627" t="s">
        <v>8301</v>
      </c>
      <c r="Q2627">
        <v>9.56</v>
      </c>
      <c r="R2627">
        <v>27.576923076923077</v>
      </c>
      <c r="S2627" t="s">
        <v>8318</v>
      </c>
      <c r="T2627" t="s">
        <v>8358</v>
      </c>
    </row>
    <row r="2628" spans="1:20" x14ac:dyDescent="0.2">
      <c r="A2628">
        <v>2626</v>
      </c>
      <c r="B2628" t="s">
        <v>2626</v>
      </c>
      <c r="C2628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v>42158.628113425926</v>
      </c>
      <c r="K2628">
        <v>1430751869</v>
      </c>
      <c r="L2628" s="10">
        <v>42128.628113425926</v>
      </c>
      <c r="M2628" t="b">
        <v>0</v>
      </c>
      <c r="N2628">
        <v>50</v>
      </c>
      <c r="O2628" t="b">
        <v>1</v>
      </c>
      <c r="P2628" t="s">
        <v>8301</v>
      </c>
      <c r="Q2628">
        <v>1.1200000000000001</v>
      </c>
      <c r="R2628">
        <v>56</v>
      </c>
      <c r="S2628" t="s">
        <v>8318</v>
      </c>
      <c r="T2628" t="s">
        <v>8358</v>
      </c>
    </row>
    <row r="2629" spans="1:20" x14ac:dyDescent="0.2">
      <c r="A2629">
        <v>2627</v>
      </c>
      <c r="B2629" t="s">
        <v>2627</v>
      </c>
      <c r="C2629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v>42334.871076388896</v>
      </c>
      <c r="K2629">
        <v>1445975661</v>
      </c>
      <c r="L2629" s="10">
        <v>42304.829409722224</v>
      </c>
      <c r="M2629" t="b">
        <v>0</v>
      </c>
      <c r="N2629">
        <v>45</v>
      </c>
      <c r="O2629" t="b">
        <v>1</v>
      </c>
      <c r="P2629" t="s">
        <v>8301</v>
      </c>
      <c r="Q2629">
        <v>6.4666666666666668</v>
      </c>
      <c r="R2629">
        <v>21.555555555555557</v>
      </c>
      <c r="S2629" t="s">
        <v>8318</v>
      </c>
      <c r="T2629" t="s">
        <v>8358</v>
      </c>
    </row>
    <row r="2630" spans="1:20" x14ac:dyDescent="0.2">
      <c r="A2630">
        <v>2628</v>
      </c>
      <c r="B2630" t="s">
        <v>2628</v>
      </c>
      <c r="C2630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v>41973.966053240743</v>
      </c>
      <c r="K2630">
        <v>1415661067</v>
      </c>
      <c r="L2630" s="10">
        <v>41953.966053240743</v>
      </c>
      <c r="M2630" t="b">
        <v>0</v>
      </c>
      <c r="N2630">
        <v>21</v>
      </c>
      <c r="O2630" t="b">
        <v>1</v>
      </c>
      <c r="P2630" t="s">
        <v>8301</v>
      </c>
      <c r="Q2630">
        <v>1.1036948748510131</v>
      </c>
      <c r="R2630">
        <v>44.095238095238095</v>
      </c>
      <c r="S2630" t="s">
        <v>8318</v>
      </c>
      <c r="T2630" t="s">
        <v>8358</v>
      </c>
    </row>
    <row r="2631" spans="1:20" x14ac:dyDescent="0.2">
      <c r="A2631">
        <v>2629</v>
      </c>
      <c r="B2631" t="s">
        <v>2629</v>
      </c>
      <c r="C263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v>42138.538449074069</v>
      </c>
      <c r="K2631">
        <v>1429016122</v>
      </c>
      <c r="L2631" s="10"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>
        <v>1.2774000000000001</v>
      </c>
      <c r="R2631">
        <v>63.87</v>
      </c>
      <c r="S2631" t="s">
        <v>8318</v>
      </c>
      <c r="T2631" t="s">
        <v>8358</v>
      </c>
    </row>
    <row r="2632" spans="1:20" x14ac:dyDescent="0.2">
      <c r="A2632">
        <v>2630</v>
      </c>
      <c r="B2632" t="s">
        <v>2630</v>
      </c>
      <c r="C263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v>42551.416666666672</v>
      </c>
      <c r="K2632">
        <v>1464921112</v>
      </c>
      <c r="L2632" s="10">
        <v>42524.105462962965</v>
      </c>
      <c r="M2632" t="b">
        <v>0</v>
      </c>
      <c r="N2632">
        <v>81</v>
      </c>
      <c r="O2632" t="b">
        <v>1</v>
      </c>
      <c r="P2632" t="s">
        <v>8301</v>
      </c>
      <c r="Q2632">
        <v>1.579</v>
      </c>
      <c r="R2632">
        <v>38.987654320987652</v>
      </c>
      <c r="S2632" t="s">
        <v>8318</v>
      </c>
      <c r="T2632" t="s">
        <v>8358</v>
      </c>
    </row>
    <row r="2633" spans="1:20" x14ac:dyDescent="0.2">
      <c r="A2633">
        <v>2631</v>
      </c>
      <c r="B2633" t="s">
        <v>2631</v>
      </c>
      <c r="C263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v>42246.169293981482</v>
      </c>
      <c r="K2633">
        <v>1438488227</v>
      </c>
      <c r="L2633" s="10"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>
        <v>1.1466525000000001</v>
      </c>
      <c r="R2633">
        <v>80.185489510489504</v>
      </c>
      <c r="S2633" t="s">
        <v>8318</v>
      </c>
      <c r="T2633" t="s">
        <v>8358</v>
      </c>
    </row>
    <row r="2634" spans="1:20" x14ac:dyDescent="0.2">
      <c r="A2634">
        <v>2632</v>
      </c>
      <c r="B2634" t="s">
        <v>2632</v>
      </c>
      <c r="C2634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v>42519.061793981484</v>
      </c>
      <c r="K2634">
        <v>1462325339</v>
      </c>
      <c r="L2634" s="10">
        <v>42494.061793981484</v>
      </c>
      <c r="M2634" t="b">
        <v>0</v>
      </c>
      <c r="N2634">
        <v>42</v>
      </c>
      <c r="O2634" t="b">
        <v>1</v>
      </c>
      <c r="P2634" t="s">
        <v>8301</v>
      </c>
      <c r="Q2634">
        <v>1.3700934579439252</v>
      </c>
      <c r="R2634">
        <v>34.904761904761905</v>
      </c>
      <c r="S2634" t="s">
        <v>8318</v>
      </c>
      <c r="T2634" t="s">
        <v>8358</v>
      </c>
    </row>
    <row r="2635" spans="1:20" x14ac:dyDescent="0.2">
      <c r="A2635">
        <v>2633</v>
      </c>
      <c r="B2635" t="s">
        <v>2633</v>
      </c>
      <c r="C2635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v>41697.958333333336</v>
      </c>
      <c r="K2635">
        <v>1390938332</v>
      </c>
      <c r="L2635" s="10"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>
        <v>3.5461999999999998</v>
      </c>
      <c r="R2635">
        <v>89.100502512562812</v>
      </c>
      <c r="S2635" t="s">
        <v>8318</v>
      </c>
      <c r="T2635" t="s">
        <v>8358</v>
      </c>
    </row>
    <row r="2636" spans="1:20" x14ac:dyDescent="0.2">
      <c r="A2636">
        <v>2634</v>
      </c>
      <c r="B2636" t="s">
        <v>2634</v>
      </c>
      <c r="C2636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v>42642.656493055561</v>
      </c>
      <c r="K2636">
        <v>1472571921</v>
      </c>
      <c r="L2636" s="10">
        <v>42612.656493055561</v>
      </c>
      <c r="M2636" t="b">
        <v>0</v>
      </c>
      <c r="N2636">
        <v>25</v>
      </c>
      <c r="O2636" t="b">
        <v>1</v>
      </c>
      <c r="P2636" t="s">
        <v>8301</v>
      </c>
      <c r="Q2636">
        <v>1.0602150537634409</v>
      </c>
      <c r="R2636">
        <v>39.44</v>
      </c>
      <c r="S2636" t="s">
        <v>8318</v>
      </c>
      <c r="T2636" t="s">
        <v>8358</v>
      </c>
    </row>
    <row r="2637" spans="1:20" x14ac:dyDescent="0.2">
      <c r="A2637">
        <v>2635</v>
      </c>
      <c r="B2637" t="s">
        <v>2635</v>
      </c>
      <c r="C2637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v>42072.909270833334</v>
      </c>
      <c r="K2637">
        <v>1422917361</v>
      </c>
      <c r="L2637" s="10">
        <v>42037.950937500005</v>
      </c>
      <c r="M2637" t="b">
        <v>0</v>
      </c>
      <c r="N2637">
        <v>84</v>
      </c>
      <c r="O2637" t="b">
        <v>1</v>
      </c>
      <c r="P2637" t="s">
        <v>8301</v>
      </c>
      <c r="Q2637">
        <v>1</v>
      </c>
      <c r="R2637">
        <v>136.9047619047619</v>
      </c>
      <c r="S2637" t="s">
        <v>8318</v>
      </c>
      <c r="T2637" t="s">
        <v>8358</v>
      </c>
    </row>
    <row r="2638" spans="1:20" x14ac:dyDescent="0.2">
      <c r="A2638">
        <v>2636</v>
      </c>
      <c r="B2638" t="s">
        <v>2636</v>
      </c>
      <c r="C2638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v>42659.041666666672</v>
      </c>
      <c r="K2638">
        <v>1474641914</v>
      </c>
      <c r="L2638" s="10">
        <v>42636.614745370374</v>
      </c>
      <c r="M2638" t="b">
        <v>0</v>
      </c>
      <c r="N2638">
        <v>50</v>
      </c>
      <c r="O2638" t="b">
        <v>1</v>
      </c>
      <c r="P2638" t="s">
        <v>8301</v>
      </c>
      <c r="Q2638">
        <v>1.873</v>
      </c>
      <c r="R2638">
        <v>37.46</v>
      </c>
      <c r="S2638" t="s">
        <v>8318</v>
      </c>
      <c r="T2638" t="s">
        <v>8358</v>
      </c>
    </row>
    <row r="2639" spans="1:20" x14ac:dyDescent="0.2">
      <c r="A2639">
        <v>2637</v>
      </c>
      <c r="B2639" t="s">
        <v>2637</v>
      </c>
      <c r="C2639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v>42655.549479166672</v>
      </c>
      <c r="K2639">
        <v>1474895475</v>
      </c>
      <c r="L2639" s="10">
        <v>42639.549479166672</v>
      </c>
      <c r="M2639" t="b">
        <v>0</v>
      </c>
      <c r="N2639">
        <v>26</v>
      </c>
      <c r="O2639" t="b">
        <v>1</v>
      </c>
      <c r="P2639" t="s">
        <v>8301</v>
      </c>
      <c r="Q2639">
        <v>1.6619999999999999</v>
      </c>
      <c r="R2639">
        <v>31.96153846153846</v>
      </c>
      <c r="S2639" t="s">
        <v>8318</v>
      </c>
      <c r="T2639" t="s">
        <v>8358</v>
      </c>
    </row>
    <row r="2640" spans="1:20" x14ac:dyDescent="0.2">
      <c r="A2640">
        <v>2638</v>
      </c>
      <c r="B2640" t="s">
        <v>2638</v>
      </c>
      <c r="C2640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v>42019.913136574076</v>
      </c>
      <c r="K2640">
        <v>1418766895</v>
      </c>
      <c r="L2640" s="10">
        <v>41989.913136574076</v>
      </c>
      <c r="M2640" t="b">
        <v>0</v>
      </c>
      <c r="N2640">
        <v>14</v>
      </c>
      <c r="O2640" t="b">
        <v>1</v>
      </c>
      <c r="P2640" t="s">
        <v>8301</v>
      </c>
      <c r="Q2640">
        <v>1.0172910662824208</v>
      </c>
      <c r="R2640">
        <v>25.214285714285715</v>
      </c>
      <c r="S2640" t="s">
        <v>8318</v>
      </c>
      <c r="T2640" t="s">
        <v>8358</v>
      </c>
    </row>
    <row r="2641" spans="1:20" x14ac:dyDescent="0.2">
      <c r="A2641">
        <v>2639</v>
      </c>
      <c r="B2641" t="s">
        <v>2639</v>
      </c>
      <c r="C264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v>42054.86513888889</v>
      </c>
      <c r="K2641">
        <v>1421786748</v>
      </c>
      <c r="L2641" s="10">
        <v>42024.86513888889</v>
      </c>
      <c r="M2641" t="b">
        <v>0</v>
      </c>
      <c r="N2641">
        <v>49</v>
      </c>
      <c r="O2641" t="b">
        <v>1</v>
      </c>
      <c r="P2641" t="s">
        <v>8301</v>
      </c>
      <c r="Q2641">
        <v>1.64</v>
      </c>
      <c r="R2641">
        <v>10.040816326530612</v>
      </c>
      <c r="S2641" t="s">
        <v>8318</v>
      </c>
      <c r="T2641" t="s">
        <v>8358</v>
      </c>
    </row>
    <row r="2642" spans="1:20" x14ac:dyDescent="0.2">
      <c r="A2642">
        <v>2640</v>
      </c>
      <c r="B2642" t="s">
        <v>2640</v>
      </c>
      <c r="C264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v>42163.160578703704</v>
      </c>
      <c r="K2642">
        <v>1428551474</v>
      </c>
      <c r="L2642" s="10">
        <v>42103.160578703704</v>
      </c>
      <c r="M2642" t="b">
        <v>0</v>
      </c>
      <c r="N2642">
        <v>69</v>
      </c>
      <c r="O2642" t="b">
        <v>1</v>
      </c>
      <c r="P2642" t="s">
        <v>8301</v>
      </c>
      <c r="Q2642">
        <v>1.0566666666666666</v>
      </c>
      <c r="R2642">
        <v>45.94202898550725</v>
      </c>
      <c r="S2642" t="s">
        <v>8318</v>
      </c>
      <c r="T2642" t="s">
        <v>8358</v>
      </c>
    </row>
    <row r="2643" spans="1:20" x14ac:dyDescent="0.2">
      <c r="A2643">
        <v>2641</v>
      </c>
      <c r="B2643" t="s">
        <v>2641</v>
      </c>
      <c r="C264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v>41897.839583333334</v>
      </c>
      <c r="K2643">
        <v>1409341863</v>
      </c>
      <c r="L2643" s="10">
        <v>41880.827118055553</v>
      </c>
      <c r="M2643" t="b">
        <v>0</v>
      </c>
      <c r="N2643">
        <v>1</v>
      </c>
      <c r="O2643" t="b">
        <v>0</v>
      </c>
      <c r="P2643" t="s">
        <v>8301</v>
      </c>
      <c r="Q2643">
        <v>0.01</v>
      </c>
      <c r="R2643">
        <v>15</v>
      </c>
      <c r="S2643" t="s">
        <v>8318</v>
      </c>
      <c r="T2643" t="s">
        <v>8358</v>
      </c>
    </row>
    <row r="2644" spans="1:20" x14ac:dyDescent="0.2">
      <c r="A2644">
        <v>2642</v>
      </c>
      <c r="B2644" t="s">
        <v>2642</v>
      </c>
      <c r="C2644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v>42566.289583333331</v>
      </c>
      <c r="K2644">
        <v>1465970108</v>
      </c>
      <c r="L2644" s="10">
        <v>42536.246620370366</v>
      </c>
      <c r="M2644" t="b">
        <v>0</v>
      </c>
      <c r="N2644">
        <v>0</v>
      </c>
      <c r="O2644" t="b">
        <v>0</v>
      </c>
      <c r="P2644" t="s">
        <v>8301</v>
      </c>
      <c r="Q2644">
        <v>0</v>
      </c>
      <c r="R2644" t="e">
        <v>#DIV/0!</v>
      </c>
      <c r="S2644" t="s">
        <v>8318</v>
      </c>
      <c r="T2644" t="s">
        <v>8358</v>
      </c>
    </row>
    <row r="2645" spans="1:20" x14ac:dyDescent="0.2">
      <c r="A2645">
        <v>2643</v>
      </c>
      <c r="B2645" t="s">
        <v>2643</v>
      </c>
      <c r="C2645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v>42725.332638888889</v>
      </c>
      <c r="K2645">
        <v>1479218315</v>
      </c>
      <c r="L2645" s="10"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>
        <v>0.33559730999999998</v>
      </c>
      <c r="R2645">
        <v>223.58248500999335</v>
      </c>
      <c r="S2645" t="s">
        <v>8318</v>
      </c>
      <c r="T2645" t="s">
        <v>8358</v>
      </c>
    </row>
    <row r="2646" spans="1:20" x14ac:dyDescent="0.2">
      <c r="A2646">
        <v>2644</v>
      </c>
      <c r="B2646" t="s">
        <v>2644</v>
      </c>
      <c r="C2646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v>42804.792071759264</v>
      </c>
      <c r="K2646">
        <v>1486580435</v>
      </c>
      <c r="L2646" s="10">
        <v>42774.792071759264</v>
      </c>
      <c r="M2646" t="b">
        <v>1</v>
      </c>
      <c r="N2646">
        <v>52</v>
      </c>
      <c r="O2646" t="b">
        <v>0</v>
      </c>
      <c r="P2646" t="s">
        <v>8301</v>
      </c>
      <c r="Q2646">
        <v>2.053E-2</v>
      </c>
      <c r="R2646">
        <v>39.480769230769234</v>
      </c>
      <c r="S2646" t="s">
        <v>8318</v>
      </c>
      <c r="T2646" t="s">
        <v>8358</v>
      </c>
    </row>
    <row r="2647" spans="1:20" x14ac:dyDescent="0.2">
      <c r="A2647">
        <v>2645</v>
      </c>
      <c r="B2647" t="s">
        <v>2645</v>
      </c>
      <c r="C2647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v>41951.884293981479</v>
      </c>
      <c r="K2647">
        <v>1412885603</v>
      </c>
      <c r="L2647" s="10">
        <v>41921.842627314814</v>
      </c>
      <c r="M2647" t="b">
        <v>1</v>
      </c>
      <c r="N2647">
        <v>23</v>
      </c>
      <c r="O2647" t="b">
        <v>0</v>
      </c>
      <c r="P2647" t="s">
        <v>8301</v>
      </c>
      <c r="Q2647">
        <v>0.105</v>
      </c>
      <c r="R2647">
        <v>91.304347826086953</v>
      </c>
      <c r="S2647" t="s">
        <v>8318</v>
      </c>
      <c r="T2647" t="s">
        <v>8358</v>
      </c>
    </row>
    <row r="2648" spans="1:20" x14ac:dyDescent="0.2">
      <c r="A2648">
        <v>2646</v>
      </c>
      <c r="B2648" t="s">
        <v>2646</v>
      </c>
      <c r="C2648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v>42256.313298611116</v>
      </c>
      <c r="K2648">
        <v>1439191869</v>
      </c>
      <c r="L2648" s="10"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>
        <v>8.4172839999999999E-2</v>
      </c>
      <c r="R2648">
        <v>78.666205607476627</v>
      </c>
      <c r="S2648" t="s">
        <v>8318</v>
      </c>
      <c r="T2648" t="s">
        <v>8358</v>
      </c>
    </row>
    <row r="2649" spans="1:20" x14ac:dyDescent="0.2">
      <c r="A2649">
        <v>2647</v>
      </c>
      <c r="B2649" t="s">
        <v>2647</v>
      </c>
      <c r="C2649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v>42230.261793981481</v>
      </c>
      <c r="K2649">
        <v>1436941019</v>
      </c>
      <c r="L2649" s="10">
        <v>42200.261793981481</v>
      </c>
      <c r="M2649" t="b">
        <v>0</v>
      </c>
      <c r="N2649">
        <v>3</v>
      </c>
      <c r="O2649" t="b">
        <v>0</v>
      </c>
      <c r="P2649" t="s">
        <v>8301</v>
      </c>
      <c r="Q2649">
        <v>1.44E-2</v>
      </c>
      <c r="R2649">
        <v>12</v>
      </c>
      <c r="S2649" t="s">
        <v>8318</v>
      </c>
      <c r="T2649" t="s">
        <v>8358</v>
      </c>
    </row>
    <row r="2650" spans="1:20" x14ac:dyDescent="0.2">
      <c r="A2650">
        <v>2648</v>
      </c>
      <c r="B2650" t="s">
        <v>2648</v>
      </c>
      <c r="C2650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v>42438.714814814812</v>
      </c>
      <c r="K2650">
        <v>1454951360</v>
      </c>
      <c r="L2650" s="10">
        <v>42408.714814814812</v>
      </c>
      <c r="M2650" t="b">
        <v>0</v>
      </c>
      <c r="N2650">
        <v>6</v>
      </c>
      <c r="O2650" t="b">
        <v>0</v>
      </c>
      <c r="P2650" t="s">
        <v>8301</v>
      </c>
      <c r="Q2650">
        <v>8.8333333333333337E-3</v>
      </c>
      <c r="R2650">
        <v>17.666666666666668</v>
      </c>
      <c r="S2650" t="s">
        <v>8318</v>
      </c>
      <c r="T2650" t="s">
        <v>8358</v>
      </c>
    </row>
    <row r="2651" spans="1:20" x14ac:dyDescent="0.2">
      <c r="A2651">
        <v>2649</v>
      </c>
      <c r="B2651" t="s">
        <v>2649</v>
      </c>
      <c r="C265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v>42401.99700231482</v>
      </c>
      <c r="K2651">
        <v>1449186941</v>
      </c>
      <c r="L2651" s="10">
        <v>42341.99700231482</v>
      </c>
      <c r="M2651" t="b">
        <v>0</v>
      </c>
      <c r="N2651">
        <v>3</v>
      </c>
      <c r="O2651" t="b">
        <v>0</v>
      </c>
      <c r="P2651" t="s">
        <v>8301</v>
      </c>
      <c r="Q2651">
        <v>9.9200000000000004E-4</v>
      </c>
      <c r="R2651">
        <v>41.333333333333336</v>
      </c>
      <c r="S2651" t="s">
        <v>8318</v>
      </c>
      <c r="T2651" t="s">
        <v>8358</v>
      </c>
    </row>
    <row r="2652" spans="1:20" x14ac:dyDescent="0.2">
      <c r="A2652">
        <v>2650</v>
      </c>
      <c r="B2652" t="s">
        <v>2650</v>
      </c>
      <c r="C265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v>42725.624340277776</v>
      </c>
      <c r="K2652">
        <v>1479740343</v>
      </c>
      <c r="L2652" s="10">
        <v>42695.624340277776</v>
      </c>
      <c r="M2652" t="b">
        <v>0</v>
      </c>
      <c r="N2652">
        <v>5</v>
      </c>
      <c r="O2652" t="b">
        <v>0</v>
      </c>
      <c r="P2652" t="s">
        <v>8301</v>
      </c>
      <c r="Q2652">
        <v>5.966666666666667E-3</v>
      </c>
      <c r="R2652">
        <v>71.599999999999994</v>
      </c>
      <c r="S2652" t="s">
        <v>8318</v>
      </c>
      <c r="T2652" t="s">
        <v>8358</v>
      </c>
    </row>
    <row r="2653" spans="1:20" x14ac:dyDescent="0.2">
      <c r="A2653">
        <v>2651</v>
      </c>
      <c r="B2653" t="s">
        <v>2651</v>
      </c>
      <c r="C265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v>42355.805659722217</v>
      </c>
      <c r="K2653">
        <v>1447960809</v>
      </c>
      <c r="L2653" s="10">
        <v>42327.805659722217</v>
      </c>
      <c r="M2653" t="b">
        <v>0</v>
      </c>
      <c r="N2653">
        <v>17</v>
      </c>
      <c r="O2653" t="b">
        <v>0</v>
      </c>
      <c r="P2653" t="s">
        <v>8301</v>
      </c>
      <c r="Q2653">
        <v>1.8689285714285714E-2</v>
      </c>
      <c r="R2653">
        <v>307.8235294117647</v>
      </c>
      <c r="S2653" t="s">
        <v>8318</v>
      </c>
      <c r="T2653" t="s">
        <v>8358</v>
      </c>
    </row>
    <row r="2654" spans="1:20" x14ac:dyDescent="0.2">
      <c r="A2654">
        <v>2652</v>
      </c>
      <c r="B2654" t="s">
        <v>2652</v>
      </c>
      <c r="C2654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v>41983.158854166672</v>
      </c>
      <c r="K2654">
        <v>1415591325</v>
      </c>
      <c r="L2654" s="10">
        <v>41953.158854166672</v>
      </c>
      <c r="M2654" t="b">
        <v>0</v>
      </c>
      <c r="N2654">
        <v>11</v>
      </c>
      <c r="O2654" t="b">
        <v>0</v>
      </c>
      <c r="P2654" t="s">
        <v>8301</v>
      </c>
      <c r="Q2654">
        <v>8.8500000000000002E-3</v>
      </c>
      <c r="R2654">
        <v>80.454545454545453</v>
      </c>
      <c r="S2654" t="s">
        <v>8318</v>
      </c>
      <c r="T2654" t="s">
        <v>8358</v>
      </c>
    </row>
    <row r="2655" spans="1:20" x14ac:dyDescent="0.2">
      <c r="A2655">
        <v>2653</v>
      </c>
      <c r="B2655" t="s">
        <v>2653</v>
      </c>
      <c r="C2655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v>41803.166666666664</v>
      </c>
      <c r="K2655">
        <v>1399909127</v>
      </c>
      <c r="L2655" s="10">
        <v>41771.651932870373</v>
      </c>
      <c r="M2655" t="b">
        <v>0</v>
      </c>
      <c r="N2655">
        <v>70</v>
      </c>
      <c r="O2655" t="b">
        <v>0</v>
      </c>
      <c r="P2655" t="s">
        <v>8301</v>
      </c>
      <c r="Q2655">
        <v>0.1152156862745098</v>
      </c>
      <c r="R2655">
        <v>83.942857142857136</v>
      </c>
      <c r="S2655" t="s">
        <v>8318</v>
      </c>
      <c r="T2655" t="s">
        <v>8358</v>
      </c>
    </row>
    <row r="2656" spans="1:20" x14ac:dyDescent="0.2">
      <c r="A2656">
        <v>2654</v>
      </c>
      <c r="B2656" t="s">
        <v>2654</v>
      </c>
      <c r="C2656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v>42115.559328703705</v>
      </c>
      <c r="K2656">
        <v>1424442326</v>
      </c>
      <c r="L2656" s="10">
        <v>42055.600995370376</v>
      </c>
      <c r="M2656" t="b">
        <v>0</v>
      </c>
      <c r="N2656">
        <v>6</v>
      </c>
      <c r="O2656" t="b">
        <v>0</v>
      </c>
      <c r="P2656" t="s">
        <v>8301</v>
      </c>
      <c r="Q2656">
        <v>5.1000000000000004E-4</v>
      </c>
      <c r="R2656">
        <v>8.5</v>
      </c>
      <c r="S2656" t="s">
        <v>8318</v>
      </c>
      <c r="T2656" t="s">
        <v>8358</v>
      </c>
    </row>
    <row r="2657" spans="1:20" x14ac:dyDescent="0.2">
      <c r="A2657">
        <v>2655</v>
      </c>
      <c r="B2657" t="s">
        <v>2655</v>
      </c>
      <c r="C2657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v>42409.833333333328</v>
      </c>
      <c r="K2657">
        <v>1452631647</v>
      </c>
      <c r="L2657" s="10">
        <v>42381.866284722222</v>
      </c>
      <c r="M2657" t="b">
        <v>0</v>
      </c>
      <c r="N2657">
        <v>43</v>
      </c>
      <c r="O2657" t="b">
        <v>0</v>
      </c>
      <c r="P2657" t="s">
        <v>8301</v>
      </c>
      <c r="Q2657">
        <v>0.21033333333333334</v>
      </c>
      <c r="R2657">
        <v>73.372093023255815</v>
      </c>
      <c r="S2657" t="s">
        <v>8318</v>
      </c>
      <c r="T2657" t="s">
        <v>8358</v>
      </c>
    </row>
    <row r="2658" spans="1:20" x14ac:dyDescent="0.2">
      <c r="A2658">
        <v>2656</v>
      </c>
      <c r="B2658" t="s">
        <v>2656</v>
      </c>
      <c r="C2658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v>42806.791666666672</v>
      </c>
      <c r="K2658">
        <v>1485966688</v>
      </c>
      <c r="L2658" s="10"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>
        <v>0.11436666666666667</v>
      </c>
      <c r="R2658">
        <v>112.86184210526316</v>
      </c>
      <c r="S2658" t="s">
        <v>8318</v>
      </c>
      <c r="T2658" t="s">
        <v>8358</v>
      </c>
    </row>
    <row r="2659" spans="1:20" x14ac:dyDescent="0.2">
      <c r="A2659">
        <v>2657</v>
      </c>
      <c r="B2659" t="s">
        <v>2657</v>
      </c>
      <c r="C2659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v>42585.0625</v>
      </c>
      <c r="K2659">
        <v>1467325053</v>
      </c>
      <c r="L2659" s="10">
        <v>42551.928854166668</v>
      </c>
      <c r="M2659" t="b">
        <v>0</v>
      </c>
      <c r="N2659">
        <v>59</v>
      </c>
      <c r="O2659" t="b">
        <v>0</v>
      </c>
      <c r="P2659" t="s">
        <v>8301</v>
      </c>
      <c r="Q2659">
        <v>0.18737933333333334</v>
      </c>
      <c r="R2659">
        <v>95.277627118644077</v>
      </c>
      <c r="S2659" t="s">
        <v>8318</v>
      </c>
      <c r="T2659" t="s">
        <v>8358</v>
      </c>
    </row>
    <row r="2660" spans="1:20" x14ac:dyDescent="0.2">
      <c r="A2660">
        <v>2658</v>
      </c>
      <c r="B2660" t="s">
        <v>2658</v>
      </c>
      <c r="C2660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v>42581.884189814817</v>
      </c>
      <c r="K2660">
        <v>1467321194</v>
      </c>
      <c r="L2660" s="10">
        <v>42551.884189814817</v>
      </c>
      <c r="M2660" t="b">
        <v>0</v>
      </c>
      <c r="N2660">
        <v>4</v>
      </c>
      <c r="O2660" t="b">
        <v>0</v>
      </c>
      <c r="P2660" t="s">
        <v>8301</v>
      </c>
      <c r="Q2660">
        <v>9.2857142857142856E-4</v>
      </c>
      <c r="R2660">
        <v>22.75</v>
      </c>
      <c r="S2660" t="s">
        <v>8318</v>
      </c>
      <c r="T2660" t="s">
        <v>8358</v>
      </c>
    </row>
    <row r="2661" spans="1:20" x14ac:dyDescent="0.2">
      <c r="A2661">
        <v>2659</v>
      </c>
      <c r="B2661" t="s">
        <v>2659</v>
      </c>
      <c r="C266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v>42112.069560185191</v>
      </c>
      <c r="K2661">
        <v>1426729210</v>
      </c>
      <c r="L2661" s="10">
        <v>42082.069560185191</v>
      </c>
      <c r="M2661" t="b">
        <v>0</v>
      </c>
      <c r="N2661">
        <v>10</v>
      </c>
      <c r="O2661" t="b">
        <v>0</v>
      </c>
      <c r="P2661" t="s">
        <v>8301</v>
      </c>
      <c r="Q2661">
        <v>2.720408163265306E-2</v>
      </c>
      <c r="R2661">
        <v>133.30000000000001</v>
      </c>
      <c r="S2661" t="s">
        <v>8318</v>
      </c>
      <c r="T2661" t="s">
        <v>8358</v>
      </c>
    </row>
    <row r="2662" spans="1:20" x14ac:dyDescent="0.2">
      <c r="A2662">
        <v>2660</v>
      </c>
      <c r="B2662" t="s">
        <v>2660</v>
      </c>
      <c r="C266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v>42332.754837962959</v>
      </c>
      <c r="K2662">
        <v>1443200818</v>
      </c>
      <c r="L2662" s="10">
        <v>42272.713171296295</v>
      </c>
      <c r="M2662" t="b">
        <v>0</v>
      </c>
      <c r="N2662">
        <v>5</v>
      </c>
      <c r="O2662" t="b">
        <v>0</v>
      </c>
      <c r="P2662" t="s">
        <v>8301</v>
      </c>
      <c r="Q2662">
        <v>9.5E-4</v>
      </c>
      <c r="R2662">
        <v>3.8</v>
      </c>
      <c r="S2662" t="s">
        <v>8318</v>
      </c>
      <c r="T2662" t="s">
        <v>8358</v>
      </c>
    </row>
    <row r="2663" spans="1:20" x14ac:dyDescent="0.2">
      <c r="A2663">
        <v>2661</v>
      </c>
      <c r="B2663" t="s">
        <v>2661</v>
      </c>
      <c r="C266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v>41572.958449074074</v>
      </c>
      <c r="K2663">
        <v>1380150010</v>
      </c>
      <c r="L2663" s="10">
        <v>41542.958449074074</v>
      </c>
      <c r="M2663" t="b">
        <v>0</v>
      </c>
      <c r="N2663">
        <v>60</v>
      </c>
      <c r="O2663" t="b">
        <v>1</v>
      </c>
      <c r="P2663" t="s">
        <v>8302</v>
      </c>
      <c r="Q2663">
        <v>1.0289999999999999</v>
      </c>
      <c r="R2663">
        <v>85.75</v>
      </c>
      <c r="S2663" t="s">
        <v>8318</v>
      </c>
      <c r="T2663" t="s">
        <v>8342</v>
      </c>
    </row>
    <row r="2664" spans="1:20" x14ac:dyDescent="0.2">
      <c r="A2664">
        <v>2662</v>
      </c>
      <c r="B2664" t="s">
        <v>2662</v>
      </c>
      <c r="C2664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v>42237.746678240743</v>
      </c>
      <c r="K2664">
        <v>1437587713</v>
      </c>
      <c r="L2664" s="10">
        <v>42207.746678240743</v>
      </c>
      <c r="M2664" t="b">
        <v>0</v>
      </c>
      <c r="N2664">
        <v>80</v>
      </c>
      <c r="O2664" t="b">
        <v>1</v>
      </c>
      <c r="P2664" t="s">
        <v>8302</v>
      </c>
      <c r="Q2664">
        <v>1.0680000000000001</v>
      </c>
      <c r="R2664">
        <v>267</v>
      </c>
      <c r="S2664" t="s">
        <v>8318</v>
      </c>
      <c r="T2664" t="s">
        <v>8342</v>
      </c>
    </row>
    <row r="2665" spans="1:20" x14ac:dyDescent="0.2">
      <c r="A2665">
        <v>2663</v>
      </c>
      <c r="B2665" t="s">
        <v>2663</v>
      </c>
      <c r="C2665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v>42251.625</v>
      </c>
      <c r="K2665">
        <v>1438873007</v>
      </c>
      <c r="L2665" s="10">
        <v>42222.622766203705</v>
      </c>
      <c r="M2665" t="b">
        <v>0</v>
      </c>
      <c r="N2665">
        <v>56</v>
      </c>
      <c r="O2665" t="b">
        <v>1</v>
      </c>
      <c r="P2665" t="s">
        <v>8302</v>
      </c>
      <c r="Q2665">
        <v>1.0459624999999999</v>
      </c>
      <c r="R2665">
        <v>373.55803571428572</v>
      </c>
      <c r="S2665" t="s">
        <v>8318</v>
      </c>
      <c r="T2665" t="s">
        <v>8342</v>
      </c>
    </row>
    <row r="2666" spans="1:20" x14ac:dyDescent="0.2">
      <c r="A2666">
        <v>2664</v>
      </c>
      <c r="B2666" t="s">
        <v>2664</v>
      </c>
      <c r="C2666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v>42347.290972222225</v>
      </c>
      <c r="K2666">
        <v>1446683797</v>
      </c>
      <c r="L2666" s="10">
        <v>42313.02542824074</v>
      </c>
      <c r="M2666" t="b">
        <v>0</v>
      </c>
      <c r="N2666">
        <v>104</v>
      </c>
      <c r="O2666" t="b">
        <v>1</v>
      </c>
      <c r="P2666" t="s">
        <v>8302</v>
      </c>
      <c r="Q2666">
        <v>1.0342857142857143</v>
      </c>
      <c r="R2666">
        <v>174.03846153846155</v>
      </c>
      <c r="S2666" t="s">
        <v>8318</v>
      </c>
      <c r="T2666" t="s">
        <v>8342</v>
      </c>
    </row>
    <row r="2667" spans="1:20" x14ac:dyDescent="0.2">
      <c r="A2667">
        <v>2665</v>
      </c>
      <c r="B2667" t="s">
        <v>2665</v>
      </c>
      <c r="C2667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v>42128.895532407405</v>
      </c>
      <c r="K2667">
        <v>1426886974</v>
      </c>
      <c r="L2667" s="10">
        <v>42083.895532407405</v>
      </c>
      <c r="M2667" t="b">
        <v>0</v>
      </c>
      <c r="N2667">
        <v>46</v>
      </c>
      <c r="O2667" t="b">
        <v>1</v>
      </c>
      <c r="P2667" t="s">
        <v>8302</v>
      </c>
      <c r="Q2667">
        <v>1.2314285714285715</v>
      </c>
      <c r="R2667">
        <v>93.695652173913047</v>
      </c>
      <c r="S2667" t="s">
        <v>8318</v>
      </c>
      <c r="T2667" t="s">
        <v>8342</v>
      </c>
    </row>
    <row r="2668" spans="1:20" x14ac:dyDescent="0.2">
      <c r="A2668">
        <v>2666</v>
      </c>
      <c r="B2668" t="s">
        <v>2666</v>
      </c>
      <c r="C2668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v>42272.875</v>
      </c>
      <c r="K2668">
        <v>1440008439</v>
      </c>
      <c r="L2668" s="10"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>
        <v>1.592951</v>
      </c>
      <c r="R2668">
        <v>77.327718446601949</v>
      </c>
      <c r="S2668" t="s">
        <v>8318</v>
      </c>
      <c r="T2668" t="s">
        <v>8342</v>
      </c>
    </row>
    <row r="2669" spans="1:20" x14ac:dyDescent="0.2">
      <c r="A2669">
        <v>2667</v>
      </c>
      <c r="B2669" t="s">
        <v>2667</v>
      </c>
      <c r="C2669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v>42410.926111111112</v>
      </c>
      <c r="K2669">
        <v>1452550416</v>
      </c>
      <c r="L2669" s="10">
        <v>42380.926111111112</v>
      </c>
      <c r="M2669" t="b">
        <v>0</v>
      </c>
      <c r="N2669">
        <v>18</v>
      </c>
      <c r="O2669" t="b">
        <v>1</v>
      </c>
      <c r="P2669" t="s">
        <v>8302</v>
      </c>
      <c r="Q2669">
        <v>1.1066666666666667</v>
      </c>
      <c r="R2669">
        <v>92.222222222222229</v>
      </c>
      <c r="S2669" t="s">
        <v>8318</v>
      </c>
      <c r="T2669" t="s">
        <v>8342</v>
      </c>
    </row>
    <row r="2670" spans="1:20" x14ac:dyDescent="0.2">
      <c r="A2670">
        <v>2668</v>
      </c>
      <c r="B2670" t="s">
        <v>2668</v>
      </c>
      <c r="C2670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v>42317.60555555555</v>
      </c>
      <c r="K2670">
        <v>1443449265</v>
      </c>
      <c r="L2670" s="10">
        <v>42275.588715277772</v>
      </c>
      <c r="M2670" t="b">
        <v>0</v>
      </c>
      <c r="N2670">
        <v>28</v>
      </c>
      <c r="O2670" t="b">
        <v>1</v>
      </c>
      <c r="P2670" t="s">
        <v>8302</v>
      </c>
      <c r="Q2670">
        <v>1.7070000000000001</v>
      </c>
      <c r="R2670">
        <v>60.964285714285715</v>
      </c>
      <c r="S2670" t="s">
        <v>8318</v>
      </c>
      <c r="T2670" t="s">
        <v>8342</v>
      </c>
    </row>
    <row r="2671" spans="1:20" x14ac:dyDescent="0.2">
      <c r="A2671">
        <v>2669</v>
      </c>
      <c r="B2671" t="s">
        <v>2669</v>
      </c>
      <c r="C267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v>42379.035833333335</v>
      </c>
      <c r="K2671">
        <v>1447203096</v>
      </c>
      <c r="L2671" s="10">
        <v>42319.035833333335</v>
      </c>
      <c r="M2671" t="b">
        <v>0</v>
      </c>
      <c r="N2671">
        <v>11</v>
      </c>
      <c r="O2671" t="b">
        <v>1</v>
      </c>
      <c r="P2671" t="s">
        <v>8302</v>
      </c>
      <c r="Q2671">
        <v>1.25125</v>
      </c>
      <c r="R2671">
        <v>91</v>
      </c>
      <c r="S2671" t="s">
        <v>8318</v>
      </c>
      <c r="T2671" t="s">
        <v>8342</v>
      </c>
    </row>
    <row r="2672" spans="1:20" x14ac:dyDescent="0.2">
      <c r="A2672">
        <v>2670</v>
      </c>
      <c r="B2672" t="s">
        <v>2670</v>
      </c>
      <c r="C267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v>41849.020601851851</v>
      </c>
      <c r="K2672">
        <v>1404174580</v>
      </c>
      <c r="L2672" s="10">
        <v>41821.020601851851</v>
      </c>
      <c r="M2672" t="b">
        <v>1</v>
      </c>
      <c r="N2672">
        <v>60</v>
      </c>
      <c r="O2672" t="b">
        <v>0</v>
      </c>
      <c r="P2672" t="s">
        <v>8302</v>
      </c>
      <c r="Q2672">
        <v>6.4158609339642042E-2</v>
      </c>
      <c r="R2672">
        <v>41.583333333333336</v>
      </c>
      <c r="S2672" t="s">
        <v>8318</v>
      </c>
      <c r="T2672" t="s">
        <v>8342</v>
      </c>
    </row>
    <row r="2673" spans="1:20" x14ac:dyDescent="0.2">
      <c r="A2673">
        <v>2671</v>
      </c>
      <c r="B2673" t="s">
        <v>2671</v>
      </c>
      <c r="C267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v>41992.818055555559</v>
      </c>
      <c r="K2673">
        <v>1416419916</v>
      </c>
      <c r="L2673" s="10">
        <v>41962.749027777783</v>
      </c>
      <c r="M2673" t="b">
        <v>1</v>
      </c>
      <c r="N2673">
        <v>84</v>
      </c>
      <c r="O2673" t="b">
        <v>0</v>
      </c>
      <c r="P2673" t="s">
        <v>8302</v>
      </c>
      <c r="Q2673">
        <v>0.11344</v>
      </c>
      <c r="R2673">
        <v>33.761904761904759</v>
      </c>
      <c r="S2673" t="s">
        <v>8318</v>
      </c>
      <c r="T2673" t="s">
        <v>8342</v>
      </c>
    </row>
    <row r="2674" spans="1:20" x14ac:dyDescent="0.2">
      <c r="A2674">
        <v>2672</v>
      </c>
      <c r="B2674" t="s">
        <v>2672</v>
      </c>
      <c r="C2674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v>42366.25</v>
      </c>
      <c r="K2674">
        <v>1449436390</v>
      </c>
      <c r="L2674" s="10">
        <v>42344.884143518517</v>
      </c>
      <c r="M2674" t="b">
        <v>1</v>
      </c>
      <c r="N2674">
        <v>47</v>
      </c>
      <c r="O2674" t="b">
        <v>0</v>
      </c>
      <c r="P2674" t="s">
        <v>8302</v>
      </c>
      <c r="Q2674">
        <v>0.33189999999999997</v>
      </c>
      <c r="R2674">
        <v>70.61702127659575</v>
      </c>
      <c r="S2674" t="s">
        <v>8318</v>
      </c>
      <c r="T2674" t="s">
        <v>8342</v>
      </c>
    </row>
    <row r="2675" spans="1:20" x14ac:dyDescent="0.2">
      <c r="A2675">
        <v>2673</v>
      </c>
      <c r="B2675" t="s">
        <v>2673</v>
      </c>
      <c r="C2675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v>41941.947916666664</v>
      </c>
      <c r="K2675">
        <v>1412081999</v>
      </c>
      <c r="L2675" s="10">
        <v>41912.541655092595</v>
      </c>
      <c r="M2675" t="b">
        <v>1</v>
      </c>
      <c r="N2675">
        <v>66</v>
      </c>
      <c r="O2675" t="b">
        <v>0</v>
      </c>
      <c r="P2675" t="s">
        <v>8302</v>
      </c>
      <c r="Q2675">
        <v>0.27579999999999999</v>
      </c>
      <c r="R2675">
        <v>167.15151515151516</v>
      </c>
      <c r="S2675" t="s">
        <v>8318</v>
      </c>
      <c r="T2675" t="s">
        <v>8342</v>
      </c>
    </row>
    <row r="2676" spans="1:20" x14ac:dyDescent="0.2">
      <c r="A2676">
        <v>2674</v>
      </c>
      <c r="B2676" t="s">
        <v>2674</v>
      </c>
      <c r="C2676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v>42556.207638888889</v>
      </c>
      <c r="K2676">
        <v>1465398670</v>
      </c>
      <c r="L2676" s="10"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>
        <v>0.62839999999999996</v>
      </c>
      <c r="R2676">
        <v>128.61988304093566</v>
      </c>
      <c r="S2676" t="s">
        <v>8318</v>
      </c>
      <c r="T2676" t="s">
        <v>8342</v>
      </c>
    </row>
    <row r="2677" spans="1:20" x14ac:dyDescent="0.2">
      <c r="A2677">
        <v>2675</v>
      </c>
      <c r="B2677" t="s">
        <v>2675</v>
      </c>
      <c r="C2677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v>41953.899178240739</v>
      </c>
      <c r="K2677">
        <v>1413059689</v>
      </c>
      <c r="L2677" s="10">
        <v>41923.857511574075</v>
      </c>
      <c r="M2677" t="b">
        <v>1</v>
      </c>
      <c r="N2677">
        <v>29</v>
      </c>
      <c r="O2677" t="b">
        <v>0</v>
      </c>
      <c r="P2677" t="s">
        <v>8302</v>
      </c>
      <c r="Q2677">
        <v>7.5880000000000003E-2</v>
      </c>
      <c r="R2677">
        <v>65.41379310344827</v>
      </c>
      <c r="S2677" t="s">
        <v>8318</v>
      </c>
      <c r="T2677" t="s">
        <v>8342</v>
      </c>
    </row>
    <row r="2678" spans="1:20" x14ac:dyDescent="0.2">
      <c r="A2678">
        <v>2676</v>
      </c>
      <c r="B2678" t="s">
        <v>2676</v>
      </c>
      <c r="C2678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v>42512.624699074076</v>
      </c>
      <c r="K2678">
        <v>1461337174</v>
      </c>
      <c r="L2678" s="10">
        <v>42482.624699074076</v>
      </c>
      <c r="M2678" t="b">
        <v>0</v>
      </c>
      <c r="N2678">
        <v>9</v>
      </c>
      <c r="O2678" t="b">
        <v>0</v>
      </c>
      <c r="P2678" t="s">
        <v>8302</v>
      </c>
      <c r="Q2678">
        <v>0.50380952380952382</v>
      </c>
      <c r="R2678">
        <v>117.55555555555556</v>
      </c>
      <c r="S2678" t="s">
        <v>8318</v>
      </c>
      <c r="T2678" t="s">
        <v>8342</v>
      </c>
    </row>
    <row r="2679" spans="1:20" x14ac:dyDescent="0.2">
      <c r="A2679">
        <v>2677</v>
      </c>
      <c r="B2679" t="s">
        <v>2677</v>
      </c>
      <c r="C2679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v>41823.029432870368</v>
      </c>
      <c r="K2679">
        <v>1401756143</v>
      </c>
      <c r="L2679" s="10">
        <v>41793.029432870368</v>
      </c>
      <c r="M2679" t="b">
        <v>0</v>
      </c>
      <c r="N2679">
        <v>27</v>
      </c>
      <c r="O2679" t="b">
        <v>0</v>
      </c>
      <c r="P2679" t="s">
        <v>8302</v>
      </c>
      <c r="Q2679">
        <v>0.17512820512820512</v>
      </c>
      <c r="R2679">
        <v>126.48148148148148</v>
      </c>
      <c r="S2679" t="s">
        <v>8318</v>
      </c>
      <c r="T2679" t="s">
        <v>8342</v>
      </c>
    </row>
    <row r="2680" spans="1:20" x14ac:dyDescent="0.2">
      <c r="A2680">
        <v>2678</v>
      </c>
      <c r="B2680" t="s">
        <v>2678</v>
      </c>
      <c r="C2680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v>42271.798206018517</v>
      </c>
      <c r="K2680">
        <v>1440529765</v>
      </c>
      <c r="L2680" s="10">
        <v>42241.798206018517</v>
      </c>
      <c r="M2680" t="b">
        <v>0</v>
      </c>
      <c r="N2680">
        <v>2</v>
      </c>
      <c r="O2680" t="b">
        <v>0</v>
      </c>
      <c r="P2680" t="s">
        <v>8302</v>
      </c>
      <c r="Q2680">
        <v>1.3750000000000001E-4</v>
      </c>
      <c r="R2680">
        <v>550</v>
      </c>
      <c r="S2680" t="s">
        <v>8318</v>
      </c>
      <c r="T2680" t="s">
        <v>8342</v>
      </c>
    </row>
    <row r="2681" spans="1:20" x14ac:dyDescent="0.2">
      <c r="A2681">
        <v>2679</v>
      </c>
      <c r="B2681" t="s">
        <v>2679</v>
      </c>
      <c r="C268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v>42063.001087962963</v>
      </c>
      <c r="K2681">
        <v>1422489694</v>
      </c>
      <c r="L2681" s="10">
        <v>42033.001087962963</v>
      </c>
      <c r="M2681" t="b">
        <v>0</v>
      </c>
      <c r="N2681">
        <v>3</v>
      </c>
      <c r="O2681" t="b">
        <v>0</v>
      </c>
      <c r="P2681" t="s">
        <v>8302</v>
      </c>
      <c r="Q2681">
        <v>3.3E-3</v>
      </c>
      <c r="R2681">
        <v>44</v>
      </c>
      <c r="S2681" t="s">
        <v>8318</v>
      </c>
      <c r="T2681" t="s">
        <v>8342</v>
      </c>
    </row>
    <row r="2682" spans="1:20" x14ac:dyDescent="0.2">
      <c r="A2682">
        <v>2680</v>
      </c>
      <c r="B2682" t="s">
        <v>2680</v>
      </c>
      <c r="C268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v>42466.170034722221</v>
      </c>
      <c r="K2682">
        <v>1457327091</v>
      </c>
      <c r="L2682" s="10">
        <v>42436.211701388893</v>
      </c>
      <c r="M2682" t="b">
        <v>0</v>
      </c>
      <c r="N2682">
        <v>4</v>
      </c>
      <c r="O2682" t="b">
        <v>0</v>
      </c>
      <c r="P2682" t="s">
        <v>8302</v>
      </c>
      <c r="Q2682">
        <v>8.6250000000000007E-3</v>
      </c>
      <c r="R2682">
        <v>69</v>
      </c>
      <c r="S2682" t="s">
        <v>8318</v>
      </c>
      <c r="T2682" t="s">
        <v>8342</v>
      </c>
    </row>
    <row r="2683" spans="1:20" x14ac:dyDescent="0.2">
      <c r="A2683">
        <v>2681</v>
      </c>
      <c r="B2683" t="s">
        <v>2681</v>
      </c>
      <c r="C268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v>41830.895254629628</v>
      </c>
      <c r="K2683">
        <v>1402867750</v>
      </c>
      <c r="L2683" s="10">
        <v>41805.895254629628</v>
      </c>
      <c r="M2683" t="b">
        <v>0</v>
      </c>
      <c r="N2683">
        <v>2</v>
      </c>
      <c r="O2683" t="b">
        <v>0</v>
      </c>
      <c r="P2683" t="s">
        <v>8284</v>
      </c>
      <c r="Q2683">
        <v>6.875E-3</v>
      </c>
      <c r="R2683">
        <v>27.5</v>
      </c>
      <c r="S2683" t="s">
        <v>8312</v>
      </c>
      <c r="T2683" t="s">
        <v>8337</v>
      </c>
    </row>
    <row r="2684" spans="1:20" x14ac:dyDescent="0.2">
      <c r="A2684">
        <v>2682</v>
      </c>
      <c r="B2684" t="s">
        <v>2682</v>
      </c>
      <c r="C2684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v>41965.249305555553</v>
      </c>
      <c r="K2684">
        <v>1413838540</v>
      </c>
      <c r="L2684" s="10">
        <v>41932.871990740743</v>
      </c>
      <c r="M2684" t="b">
        <v>0</v>
      </c>
      <c r="N2684">
        <v>20</v>
      </c>
      <c r="O2684" t="b">
        <v>0</v>
      </c>
      <c r="P2684" t="s">
        <v>8284</v>
      </c>
      <c r="Q2684">
        <v>0.28299999999999997</v>
      </c>
      <c r="R2684">
        <v>84.9</v>
      </c>
      <c r="S2684" t="s">
        <v>8312</v>
      </c>
      <c r="T2684" t="s">
        <v>8337</v>
      </c>
    </row>
    <row r="2685" spans="1:20" x14ac:dyDescent="0.2">
      <c r="A2685">
        <v>2683</v>
      </c>
      <c r="B2685" t="s">
        <v>2683</v>
      </c>
      <c r="C2685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v>42064.75509259259</v>
      </c>
      <c r="K2685">
        <v>1422641240</v>
      </c>
      <c r="L2685" s="10">
        <v>42034.75509259259</v>
      </c>
      <c r="M2685" t="b">
        <v>0</v>
      </c>
      <c r="N2685">
        <v>3</v>
      </c>
      <c r="O2685" t="b">
        <v>0</v>
      </c>
      <c r="P2685" t="s">
        <v>8284</v>
      </c>
      <c r="Q2685">
        <v>2.3999999999999998E-3</v>
      </c>
      <c r="R2685">
        <v>12</v>
      </c>
      <c r="S2685" t="s">
        <v>8312</v>
      </c>
      <c r="T2685" t="s">
        <v>8337</v>
      </c>
    </row>
    <row r="2686" spans="1:20" x14ac:dyDescent="0.2">
      <c r="A2686">
        <v>2684</v>
      </c>
      <c r="B2686" t="s">
        <v>2684</v>
      </c>
      <c r="C2686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v>41860.914641203701</v>
      </c>
      <c r="K2686">
        <v>1404165425</v>
      </c>
      <c r="L2686" s="10">
        <v>41820.914641203701</v>
      </c>
      <c r="M2686" t="b">
        <v>0</v>
      </c>
      <c r="N2686">
        <v>4</v>
      </c>
      <c r="O2686" t="b">
        <v>0</v>
      </c>
      <c r="P2686" t="s">
        <v>8284</v>
      </c>
      <c r="Q2686">
        <v>1.1428571428571429E-2</v>
      </c>
      <c r="R2686">
        <v>200</v>
      </c>
      <c r="S2686" t="s">
        <v>8312</v>
      </c>
      <c r="T2686" t="s">
        <v>8337</v>
      </c>
    </row>
    <row r="2687" spans="1:20" x14ac:dyDescent="0.2">
      <c r="A2687">
        <v>2685</v>
      </c>
      <c r="B2687" t="s">
        <v>2685</v>
      </c>
      <c r="C2687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v>42121.654282407413</v>
      </c>
      <c r="K2687">
        <v>1424968930</v>
      </c>
      <c r="L2687" s="10">
        <v>42061.69594907407</v>
      </c>
      <c r="M2687" t="b">
        <v>0</v>
      </c>
      <c r="N2687">
        <v>1</v>
      </c>
      <c r="O2687" t="b">
        <v>0</v>
      </c>
      <c r="P2687" t="s">
        <v>8284</v>
      </c>
      <c r="Q2687">
        <v>2.0000000000000001E-4</v>
      </c>
      <c r="R2687">
        <v>10</v>
      </c>
      <c r="S2687" t="s">
        <v>8312</v>
      </c>
      <c r="T2687" t="s">
        <v>8337</v>
      </c>
    </row>
    <row r="2688" spans="1:20" x14ac:dyDescent="0.2">
      <c r="A2688">
        <v>2686</v>
      </c>
      <c r="B2688" t="s">
        <v>2686</v>
      </c>
      <c r="C2688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v>41912.974803240737</v>
      </c>
      <c r="K2688">
        <v>1410391423</v>
      </c>
      <c r="L2688" s="10">
        <v>41892.974803240737</v>
      </c>
      <c r="M2688" t="b">
        <v>0</v>
      </c>
      <c r="N2688">
        <v>0</v>
      </c>
      <c r="O2688" t="b">
        <v>0</v>
      </c>
      <c r="P2688" t="s">
        <v>8284</v>
      </c>
      <c r="Q2688">
        <v>0</v>
      </c>
      <c r="R2688" t="e">
        <v>#DIV/0!</v>
      </c>
      <c r="S2688" t="s">
        <v>8312</v>
      </c>
      <c r="T2688" t="s">
        <v>8337</v>
      </c>
    </row>
    <row r="2689" spans="1:20" x14ac:dyDescent="0.2">
      <c r="A2689">
        <v>2687</v>
      </c>
      <c r="B2689" t="s">
        <v>2687</v>
      </c>
      <c r="C2689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v>42184.64025462963</v>
      </c>
      <c r="K2689">
        <v>1432999318</v>
      </c>
      <c r="L2689" s="10">
        <v>42154.64025462963</v>
      </c>
      <c r="M2689" t="b">
        <v>0</v>
      </c>
      <c r="N2689">
        <v>0</v>
      </c>
      <c r="O2689" t="b">
        <v>0</v>
      </c>
      <c r="P2689" t="s">
        <v>8284</v>
      </c>
      <c r="Q2689">
        <v>0</v>
      </c>
      <c r="R2689" t="e">
        <v>#DIV/0!</v>
      </c>
      <c r="S2689" t="s">
        <v>8312</v>
      </c>
      <c r="T2689" t="s">
        <v>8337</v>
      </c>
    </row>
    <row r="2690" spans="1:20" x14ac:dyDescent="0.2">
      <c r="A2690">
        <v>2688</v>
      </c>
      <c r="B2690" t="s">
        <v>2688</v>
      </c>
      <c r="C2690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v>42059.125</v>
      </c>
      <c r="K2690">
        <v>1422067870</v>
      </c>
      <c r="L2690" s="10">
        <v>42028.118865740747</v>
      </c>
      <c r="M2690" t="b">
        <v>0</v>
      </c>
      <c r="N2690">
        <v>14</v>
      </c>
      <c r="O2690" t="b">
        <v>0</v>
      </c>
      <c r="P2690" t="s">
        <v>8284</v>
      </c>
      <c r="Q2690">
        <v>1.48E-3</v>
      </c>
      <c r="R2690">
        <v>5.2857142857142856</v>
      </c>
      <c r="S2690" t="s">
        <v>8312</v>
      </c>
      <c r="T2690" t="s">
        <v>8337</v>
      </c>
    </row>
    <row r="2691" spans="1:20" x14ac:dyDescent="0.2">
      <c r="A2691">
        <v>2689</v>
      </c>
      <c r="B2691" t="s">
        <v>2689</v>
      </c>
      <c r="C269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v>42581.961689814809</v>
      </c>
      <c r="K2691">
        <v>1467327890</v>
      </c>
      <c r="L2691" s="10">
        <v>42551.961689814809</v>
      </c>
      <c r="M2691" t="b">
        <v>0</v>
      </c>
      <c r="N2691">
        <v>1</v>
      </c>
      <c r="O2691" t="b">
        <v>0</v>
      </c>
      <c r="P2691" t="s">
        <v>8284</v>
      </c>
      <c r="Q2691">
        <v>2.8571428571428571E-5</v>
      </c>
      <c r="R2691">
        <v>1</v>
      </c>
      <c r="S2691" t="s">
        <v>8312</v>
      </c>
      <c r="T2691" t="s">
        <v>8337</v>
      </c>
    </row>
    <row r="2692" spans="1:20" x14ac:dyDescent="0.2">
      <c r="A2692">
        <v>2690</v>
      </c>
      <c r="B2692" t="s">
        <v>2690</v>
      </c>
      <c r="C269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v>42158.105046296296</v>
      </c>
      <c r="K2692">
        <v>1429410676</v>
      </c>
      <c r="L2692" s="10"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>
        <v>0.107325</v>
      </c>
      <c r="R2692">
        <v>72.762711864406782</v>
      </c>
      <c r="S2692" t="s">
        <v>8312</v>
      </c>
      <c r="T2692" t="s">
        <v>8337</v>
      </c>
    </row>
    <row r="2693" spans="1:20" x14ac:dyDescent="0.2">
      <c r="A2693">
        <v>2691</v>
      </c>
      <c r="B2693" t="s">
        <v>2691</v>
      </c>
      <c r="C269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v>42134.724039351851</v>
      </c>
      <c r="K2693">
        <v>1427390557</v>
      </c>
      <c r="L2693" s="10">
        <v>42089.724039351851</v>
      </c>
      <c r="M2693" t="b">
        <v>0</v>
      </c>
      <c r="N2693">
        <v>2</v>
      </c>
      <c r="O2693" t="b">
        <v>0</v>
      </c>
      <c r="P2693" t="s">
        <v>8284</v>
      </c>
      <c r="Q2693">
        <v>5.3846153846153844E-4</v>
      </c>
      <c r="R2693">
        <v>17.5</v>
      </c>
      <c r="S2693" t="s">
        <v>8312</v>
      </c>
      <c r="T2693" t="s">
        <v>8337</v>
      </c>
    </row>
    <row r="2694" spans="1:20" x14ac:dyDescent="0.2">
      <c r="A2694">
        <v>2692</v>
      </c>
      <c r="B2694" t="s">
        <v>2692</v>
      </c>
      <c r="C2694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v>42088.292361111111</v>
      </c>
      <c r="K2694">
        <v>1424678460</v>
      </c>
      <c r="L2694" s="10">
        <v>42058.334027777775</v>
      </c>
      <c r="M2694" t="b">
        <v>0</v>
      </c>
      <c r="N2694">
        <v>1</v>
      </c>
      <c r="O2694" t="b">
        <v>0</v>
      </c>
      <c r="P2694" t="s">
        <v>8284</v>
      </c>
      <c r="Q2694">
        <v>7.1428571428571426E-3</v>
      </c>
      <c r="R2694">
        <v>25</v>
      </c>
      <c r="S2694" t="s">
        <v>8312</v>
      </c>
      <c r="T2694" t="s">
        <v>8337</v>
      </c>
    </row>
    <row r="2695" spans="1:20" x14ac:dyDescent="0.2">
      <c r="A2695">
        <v>2693</v>
      </c>
      <c r="B2695" t="s">
        <v>2693</v>
      </c>
      <c r="C2695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v>41864.138495370367</v>
      </c>
      <c r="K2695">
        <v>1405307966</v>
      </c>
      <c r="L2695" s="10">
        <v>41834.138495370367</v>
      </c>
      <c r="M2695" t="b">
        <v>0</v>
      </c>
      <c r="N2695">
        <v>3</v>
      </c>
      <c r="O2695" t="b">
        <v>0</v>
      </c>
      <c r="P2695" t="s">
        <v>8284</v>
      </c>
      <c r="Q2695">
        <v>8.0000000000000002E-3</v>
      </c>
      <c r="R2695">
        <v>13.333333333333334</v>
      </c>
      <c r="S2695" t="s">
        <v>8312</v>
      </c>
      <c r="T2695" t="s">
        <v>8337</v>
      </c>
    </row>
    <row r="2696" spans="1:20" x14ac:dyDescent="0.2">
      <c r="A2696">
        <v>2694</v>
      </c>
      <c r="B2696" t="s">
        <v>2694</v>
      </c>
      <c r="C2696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v>41908.140497685185</v>
      </c>
      <c r="K2696">
        <v>1409109739</v>
      </c>
      <c r="L2696" s="10">
        <v>41878.140497685185</v>
      </c>
      <c r="M2696" t="b">
        <v>0</v>
      </c>
      <c r="N2696">
        <v>1</v>
      </c>
      <c r="O2696" t="b">
        <v>0</v>
      </c>
      <c r="P2696" t="s">
        <v>8284</v>
      </c>
      <c r="Q2696">
        <v>3.3333333333333335E-5</v>
      </c>
      <c r="R2696">
        <v>1</v>
      </c>
      <c r="S2696" t="s">
        <v>8312</v>
      </c>
      <c r="T2696" t="s">
        <v>8337</v>
      </c>
    </row>
    <row r="2697" spans="1:20" x14ac:dyDescent="0.2">
      <c r="A2697">
        <v>2695</v>
      </c>
      <c r="B2697" t="s">
        <v>2695</v>
      </c>
      <c r="C2697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v>42108.14025462963</v>
      </c>
      <c r="K2697">
        <v>1423801318</v>
      </c>
      <c r="L2697" s="10">
        <v>42048.181921296295</v>
      </c>
      <c r="M2697" t="b">
        <v>0</v>
      </c>
      <c r="N2697">
        <v>3</v>
      </c>
      <c r="O2697" t="b">
        <v>0</v>
      </c>
      <c r="P2697" t="s">
        <v>8284</v>
      </c>
      <c r="Q2697">
        <v>4.7333333333333333E-3</v>
      </c>
      <c r="R2697">
        <v>23.666666666666668</v>
      </c>
      <c r="S2697" t="s">
        <v>8312</v>
      </c>
      <c r="T2697" t="s">
        <v>8337</v>
      </c>
    </row>
    <row r="2698" spans="1:20" x14ac:dyDescent="0.2">
      <c r="A2698">
        <v>2696</v>
      </c>
      <c r="B2698" t="s">
        <v>2696</v>
      </c>
      <c r="C2698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v>41998.844444444447</v>
      </c>
      <c r="K2698">
        <v>1416600960</v>
      </c>
      <c r="L2698" s="10">
        <v>41964.844444444447</v>
      </c>
      <c r="M2698" t="b">
        <v>0</v>
      </c>
      <c r="N2698">
        <v>38</v>
      </c>
      <c r="O2698" t="b">
        <v>0</v>
      </c>
      <c r="P2698" t="s">
        <v>8284</v>
      </c>
      <c r="Q2698">
        <v>5.6500000000000002E-2</v>
      </c>
      <c r="R2698">
        <v>89.21052631578948</v>
      </c>
      <c r="S2698" t="s">
        <v>8312</v>
      </c>
      <c r="T2698" t="s">
        <v>8337</v>
      </c>
    </row>
    <row r="2699" spans="1:20" x14ac:dyDescent="0.2">
      <c r="A2699">
        <v>2697</v>
      </c>
      <c r="B2699" t="s">
        <v>2697</v>
      </c>
      <c r="C2699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v>42218.916666666672</v>
      </c>
      <c r="K2699">
        <v>1435876423</v>
      </c>
      <c r="L2699" s="10">
        <v>42187.940081018518</v>
      </c>
      <c r="M2699" t="b">
        <v>0</v>
      </c>
      <c r="N2699">
        <v>52</v>
      </c>
      <c r="O2699" t="b">
        <v>0</v>
      </c>
      <c r="P2699" t="s">
        <v>8284</v>
      </c>
      <c r="Q2699">
        <v>0.26352173913043481</v>
      </c>
      <c r="R2699">
        <v>116.55769230769231</v>
      </c>
      <c r="S2699" t="s">
        <v>8312</v>
      </c>
      <c r="T2699" t="s">
        <v>8337</v>
      </c>
    </row>
    <row r="2700" spans="1:20" x14ac:dyDescent="0.2">
      <c r="A2700">
        <v>2698</v>
      </c>
      <c r="B2700" t="s">
        <v>2698</v>
      </c>
      <c r="C2700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v>41817.898240740738</v>
      </c>
      <c r="K2700">
        <v>1401312808</v>
      </c>
      <c r="L2700" s="10">
        <v>41787.898240740738</v>
      </c>
      <c r="M2700" t="b">
        <v>0</v>
      </c>
      <c r="N2700">
        <v>2</v>
      </c>
      <c r="O2700" t="b">
        <v>0</v>
      </c>
      <c r="P2700" t="s">
        <v>8284</v>
      </c>
      <c r="Q2700">
        <v>3.2512500000000002E-3</v>
      </c>
      <c r="R2700">
        <v>13.005000000000001</v>
      </c>
      <c r="S2700" t="s">
        <v>8312</v>
      </c>
      <c r="T2700" t="s">
        <v>8337</v>
      </c>
    </row>
    <row r="2701" spans="1:20" x14ac:dyDescent="0.2">
      <c r="A2701">
        <v>2699</v>
      </c>
      <c r="B2701" t="s">
        <v>2699</v>
      </c>
      <c r="C270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v>41859.896562499998</v>
      </c>
      <c r="K2701">
        <v>1404941463</v>
      </c>
      <c r="L2701" s="10">
        <v>41829.896562499998</v>
      </c>
      <c r="M2701" t="b">
        <v>0</v>
      </c>
      <c r="N2701">
        <v>0</v>
      </c>
      <c r="O2701" t="b">
        <v>0</v>
      </c>
      <c r="P2701" t="s">
        <v>8284</v>
      </c>
      <c r="Q2701">
        <v>0</v>
      </c>
      <c r="R2701" t="e">
        <v>#DIV/0!</v>
      </c>
      <c r="S2701" t="s">
        <v>8312</v>
      </c>
      <c r="T2701" t="s">
        <v>8337</v>
      </c>
    </row>
    <row r="2702" spans="1:20" x14ac:dyDescent="0.2">
      <c r="A2702">
        <v>2700</v>
      </c>
      <c r="B2702" t="s">
        <v>2700</v>
      </c>
      <c r="C270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v>41900.87467592593</v>
      </c>
      <c r="K2702">
        <v>1408481972</v>
      </c>
      <c r="L2702" s="10">
        <v>41870.87467592593</v>
      </c>
      <c r="M2702" t="b">
        <v>0</v>
      </c>
      <c r="N2702">
        <v>4</v>
      </c>
      <c r="O2702" t="b">
        <v>0</v>
      </c>
      <c r="P2702" t="s">
        <v>8284</v>
      </c>
      <c r="Q2702">
        <v>7.0007000700070005E-3</v>
      </c>
      <c r="R2702">
        <v>17.5</v>
      </c>
      <c r="S2702" t="s">
        <v>8312</v>
      </c>
      <c r="T2702" t="s">
        <v>8337</v>
      </c>
    </row>
    <row r="2703" spans="1:20" x14ac:dyDescent="0.2">
      <c r="A2703">
        <v>2701</v>
      </c>
      <c r="B2703" t="s">
        <v>2701</v>
      </c>
      <c r="C270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v>42832.733032407406</v>
      </c>
      <c r="K2703">
        <v>1488911734</v>
      </c>
      <c r="L2703" s="10">
        <v>42801.774699074071</v>
      </c>
      <c r="M2703" t="b">
        <v>0</v>
      </c>
      <c r="N2703">
        <v>46</v>
      </c>
      <c r="O2703" t="b">
        <v>0</v>
      </c>
      <c r="P2703" t="s">
        <v>8303</v>
      </c>
      <c r="Q2703">
        <v>0.46176470588235297</v>
      </c>
      <c r="R2703">
        <v>34.130434782608695</v>
      </c>
      <c r="S2703" t="s">
        <v>8319</v>
      </c>
      <c r="T2703" t="s">
        <v>8359</v>
      </c>
    </row>
    <row r="2704" spans="1:20" x14ac:dyDescent="0.2">
      <c r="A2704">
        <v>2702</v>
      </c>
      <c r="B2704" t="s">
        <v>2702</v>
      </c>
      <c r="C2704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v>42830.760150462964</v>
      </c>
      <c r="K2704">
        <v>1488827677</v>
      </c>
      <c r="L2704" s="10">
        <v>42800.801817129628</v>
      </c>
      <c r="M2704" t="b">
        <v>1</v>
      </c>
      <c r="N2704">
        <v>26</v>
      </c>
      <c r="O2704" t="b">
        <v>0</v>
      </c>
      <c r="P2704" t="s">
        <v>8303</v>
      </c>
      <c r="Q2704">
        <v>0.34410000000000002</v>
      </c>
      <c r="R2704">
        <v>132.34615384615384</v>
      </c>
      <c r="S2704" t="s">
        <v>8319</v>
      </c>
      <c r="T2704" t="s">
        <v>8359</v>
      </c>
    </row>
    <row r="2705" spans="1:20" x14ac:dyDescent="0.2">
      <c r="A2705">
        <v>2703</v>
      </c>
      <c r="B2705" t="s">
        <v>2703</v>
      </c>
      <c r="C2705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v>42816.648495370369</v>
      </c>
      <c r="K2705">
        <v>1485016430</v>
      </c>
      <c r="L2705" s="10">
        <v>42756.690162037034</v>
      </c>
      <c r="M2705" t="b">
        <v>0</v>
      </c>
      <c r="N2705">
        <v>45</v>
      </c>
      <c r="O2705" t="b">
        <v>0</v>
      </c>
      <c r="P2705" t="s">
        <v>8303</v>
      </c>
      <c r="Q2705">
        <v>1.0375000000000001</v>
      </c>
      <c r="R2705">
        <v>922.22222222222217</v>
      </c>
      <c r="S2705" t="s">
        <v>8319</v>
      </c>
      <c r="T2705" t="s">
        <v>8359</v>
      </c>
    </row>
    <row r="2706" spans="1:20" x14ac:dyDescent="0.2">
      <c r="A2706">
        <v>2704</v>
      </c>
      <c r="B2706" t="s">
        <v>2704</v>
      </c>
      <c r="C2706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v>42830.820763888885</v>
      </c>
      <c r="K2706">
        <v>1487709714</v>
      </c>
      <c r="L2706" s="10">
        <v>42787.862430555557</v>
      </c>
      <c r="M2706" t="b">
        <v>0</v>
      </c>
      <c r="N2706">
        <v>7</v>
      </c>
      <c r="O2706" t="b">
        <v>0</v>
      </c>
      <c r="P2706" t="s">
        <v>8303</v>
      </c>
      <c r="Q2706">
        <v>6.0263157894736845E-2</v>
      </c>
      <c r="R2706">
        <v>163.57142857142858</v>
      </c>
      <c r="S2706" t="s">
        <v>8319</v>
      </c>
      <c r="T2706" t="s">
        <v>8359</v>
      </c>
    </row>
    <row r="2707" spans="1:20" x14ac:dyDescent="0.2">
      <c r="A2707">
        <v>2705</v>
      </c>
      <c r="B2707" t="s">
        <v>2705</v>
      </c>
      <c r="C2707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v>42818.874513888892</v>
      </c>
      <c r="K2707">
        <v>1486504758</v>
      </c>
      <c r="L2707" s="10">
        <v>42773.916180555556</v>
      </c>
      <c r="M2707" t="b">
        <v>0</v>
      </c>
      <c r="N2707">
        <v>8</v>
      </c>
      <c r="O2707" t="b">
        <v>0</v>
      </c>
      <c r="P2707" t="s">
        <v>8303</v>
      </c>
      <c r="Q2707">
        <v>0.10539393939393939</v>
      </c>
      <c r="R2707">
        <v>217.375</v>
      </c>
      <c r="S2707" t="s">
        <v>8319</v>
      </c>
      <c r="T2707" t="s">
        <v>8359</v>
      </c>
    </row>
    <row r="2708" spans="1:20" x14ac:dyDescent="0.2">
      <c r="A2708">
        <v>2706</v>
      </c>
      <c r="B2708" t="s">
        <v>2706</v>
      </c>
      <c r="C2708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v>41928.290972222225</v>
      </c>
      <c r="K2708">
        <v>1410937483</v>
      </c>
      <c r="L2708" s="10"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>
        <v>1.1229714285714285</v>
      </c>
      <c r="R2708">
        <v>149.44486692015209</v>
      </c>
      <c r="S2708" t="s">
        <v>8319</v>
      </c>
      <c r="T2708" t="s">
        <v>8359</v>
      </c>
    </row>
    <row r="2709" spans="1:20" x14ac:dyDescent="0.2">
      <c r="A2709">
        <v>2707</v>
      </c>
      <c r="B2709" t="s">
        <v>2707</v>
      </c>
      <c r="C2709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v>41421.290972222225</v>
      </c>
      <c r="K2709">
        <v>1367088443</v>
      </c>
      <c r="L2709" s="10"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>
        <v>3.50844625</v>
      </c>
      <c r="R2709">
        <v>71.237487309644663</v>
      </c>
      <c r="S2709" t="s">
        <v>8319</v>
      </c>
      <c r="T2709" t="s">
        <v>8359</v>
      </c>
    </row>
    <row r="2710" spans="1:20" x14ac:dyDescent="0.2">
      <c r="A2710">
        <v>2708</v>
      </c>
      <c r="B2710" t="s">
        <v>2708</v>
      </c>
      <c r="C2710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v>42572.698217592595</v>
      </c>
      <c r="K2710">
        <v>1463935526</v>
      </c>
      <c r="L2710" s="10"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>
        <v>2.3321535</v>
      </c>
      <c r="R2710">
        <v>44.464318398474738</v>
      </c>
      <c r="S2710" t="s">
        <v>8319</v>
      </c>
      <c r="T2710" t="s">
        <v>8359</v>
      </c>
    </row>
    <row r="2711" spans="1:20" x14ac:dyDescent="0.2">
      <c r="A2711">
        <v>2709</v>
      </c>
      <c r="B2711" t="s">
        <v>2709</v>
      </c>
      <c r="C271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v>42647.165972222225</v>
      </c>
      <c r="K2711">
        <v>1472528141</v>
      </c>
      <c r="L2711" s="10"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>
        <v>1.01606</v>
      </c>
      <c r="R2711">
        <v>164.94480519480518</v>
      </c>
      <c r="S2711" t="s">
        <v>8319</v>
      </c>
      <c r="T2711" t="s">
        <v>8359</v>
      </c>
    </row>
    <row r="2712" spans="1:20" x14ac:dyDescent="0.2">
      <c r="A2712">
        <v>2710</v>
      </c>
      <c r="B2712" t="s">
        <v>2710</v>
      </c>
      <c r="C271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v>41860.083333333336</v>
      </c>
      <c r="K2712">
        <v>1404797428</v>
      </c>
      <c r="L2712" s="10"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>
        <v>1.5390035000000002</v>
      </c>
      <c r="R2712">
        <v>84.871516544117654</v>
      </c>
      <c r="S2712" t="s">
        <v>8319</v>
      </c>
      <c r="T2712" t="s">
        <v>8359</v>
      </c>
    </row>
    <row r="2713" spans="1:20" x14ac:dyDescent="0.2">
      <c r="A2713">
        <v>2711</v>
      </c>
      <c r="B2713" t="s">
        <v>2711</v>
      </c>
      <c r="C271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v>41810.917361111111</v>
      </c>
      <c r="K2713">
        <v>1400694790</v>
      </c>
      <c r="L2713" s="10">
        <v>41780.745254629634</v>
      </c>
      <c r="M2713" t="b">
        <v>1</v>
      </c>
      <c r="N2713">
        <v>73</v>
      </c>
      <c r="O2713" t="b">
        <v>1</v>
      </c>
      <c r="P2713" t="s">
        <v>8303</v>
      </c>
      <c r="Q2713">
        <v>1.007161125319693</v>
      </c>
      <c r="R2713">
        <v>53.945205479452056</v>
      </c>
      <c r="S2713" t="s">
        <v>8319</v>
      </c>
      <c r="T2713" t="s">
        <v>8359</v>
      </c>
    </row>
    <row r="2714" spans="1:20" x14ac:dyDescent="0.2">
      <c r="A2714">
        <v>2712</v>
      </c>
      <c r="B2714" t="s">
        <v>2712</v>
      </c>
      <c r="C2714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v>41468.75</v>
      </c>
      <c r="K2714">
        <v>1370568560</v>
      </c>
      <c r="L2714" s="10"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>
        <v>1.3138181818181818</v>
      </c>
      <c r="R2714">
        <v>50.531468531468533</v>
      </c>
      <c r="S2714" t="s">
        <v>8319</v>
      </c>
      <c r="T2714" t="s">
        <v>8359</v>
      </c>
    </row>
    <row r="2715" spans="1:20" x14ac:dyDescent="0.2">
      <c r="A2715">
        <v>2713</v>
      </c>
      <c r="B2715" t="s">
        <v>2713</v>
      </c>
      <c r="C2715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v>42362.653749999998</v>
      </c>
      <c r="K2715">
        <v>1447515684</v>
      </c>
      <c r="L2715" s="10"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>
        <v>1.0224133333333334</v>
      </c>
      <c r="R2715">
        <v>108.00140845070422</v>
      </c>
      <c r="S2715" t="s">
        <v>8319</v>
      </c>
      <c r="T2715" t="s">
        <v>8359</v>
      </c>
    </row>
    <row r="2716" spans="1:20" x14ac:dyDescent="0.2">
      <c r="A2716">
        <v>2714</v>
      </c>
      <c r="B2716" t="s">
        <v>2714</v>
      </c>
      <c r="C2716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v>42657.958333333328</v>
      </c>
      <c r="K2716">
        <v>1474040596</v>
      </c>
      <c r="L2716" s="10"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>
        <v>1.1635599999999999</v>
      </c>
      <c r="R2716">
        <v>95.373770491803285</v>
      </c>
      <c r="S2716" t="s">
        <v>8319</v>
      </c>
      <c r="T2716" t="s">
        <v>8359</v>
      </c>
    </row>
    <row r="2717" spans="1:20" x14ac:dyDescent="0.2">
      <c r="A2717">
        <v>2715</v>
      </c>
      <c r="B2717" t="s">
        <v>2715</v>
      </c>
      <c r="C2717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v>42421.398472222223</v>
      </c>
      <c r="K2717">
        <v>1453109628</v>
      </c>
      <c r="L2717" s="10"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>
        <v>2.6462241666666664</v>
      </c>
      <c r="R2717">
        <v>57.631016333938291</v>
      </c>
      <c r="S2717" t="s">
        <v>8319</v>
      </c>
      <c r="T2717" t="s">
        <v>8359</v>
      </c>
    </row>
    <row r="2718" spans="1:20" x14ac:dyDescent="0.2">
      <c r="A2718">
        <v>2716</v>
      </c>
      <c r="B2718" t="s">
        <v>2716</v>
      </c>
      <c r="C2718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v>42285.333252314813</v>
      </c>
      <c r="K2718">
        <v>1441699193</v>
      </c>
      <c r="L2718" s="10"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>
        <v>1.1998010000000001</v>
      </c>
      <c r="R2718">
        <v>64.160481283422456</v>
      </c>
      <c r="S2718" t="s">
        <v>8319</v>
      </c>
      <c r="T2718" t="s">
        <v>8359</v>
      </c>
    </row>
    <row r="2719" spans="1:20" x14ac:dyDescent="0.2">
      <c r="A2719">
        <v>2717</v>
      </c>
      <c r="B2719" t="s">
        <v>2717</v>
      </c>
      <c r="C2719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v>41979.956585648149</v>
      </c>
      <c r="K2719">
        <v>1414015049</v>
      </c>
      <c r="L2719" s="10"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>
        <v>1.2010400000000001</v>
      </c>
      <c r="R2719">
        <v>92.387692307692305</v>
      </c>
      <c r="S2719" t="s">
        <v>8319</v>
      </c>
      <c r="T2719" t="s">
        <v>8359</v>
      </c>
    </row>
    <row r="2720" spans="1:20" x14ac:dyDescent="0.2">
      <c r="A2720">
        <v>2718</v>
      </c>
      <c r="B2720" t="s">
        <v>2718</v>
      </c>
      <c r="C2720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v>42493.958333333328</v>
      </c>
      <c r="K2720">
        <v>1459865945</v>
      </c>
      <c r="L2720" s="10"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>
        <v>1.0358333333333334</v>
      </c>
      <c r="R2720">
        <v>125.97972972972973</v>
      </c>
      <c r="S2720" t="s">
        <v>8319</v>
      </c>
      <c r="T2720" t="s">
        <v>8359</v>
      </c>
    </row>
    <row r="2721" spans="1:20" x14ac:dyDescent="0.2">
      <c r="A2721">
        <v>2719</v>
      </c>
      <c r="B2721" t="s">
        <v>2719</v>
      </c>
      <c r="C272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v>42477.989513888882</v>
      </c>
      <c r="K2721">
        <v>1455756294</v>
      </c>
      <c r="L2721" s="10">
        <v>42418.031180555554</v>
      </c>
      <c r="M2721" t="b">
        <v>0</v>
      </c>
      <c r="N2721">
        <v>69</v>
      </c>
      <c r="O2721" t="b">
        <v>1</v>
      </c>
      <c r="P2721" t="s">
        <v>8303</v>
      </c>
      <c r="Q2721">
        <v>1.0883333333333334</v>
      </c>
      <c r="R2721">
        <v>94.637681159420296</v>
      </c>
      <c r="S2721" t="s">
        <v>8319</v>
      </c>
      <c r="T2721" t="s">
        <v>8359</v>
      </c>
    </row>
    <row r="2722" spans="1:20" x14ac:dyDescent="0.2">
      <c r="A2722">
        <v>2720</v>
      </c>
      <c r="B2722" t="s">
        <v>2720</v>
      </c>
      <c r="C272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v>42685.507557870369</v>
      </c>
      <c r="K2722">
        <v>1476270653</v>
      </c>
      <c r="L2722" s="10"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>
        <v>1.1812400000000001</v>
      </c>
      <c r="R2722">
        <v>170.69942196531792</v>
      </c>
      <c r="S2722" t="s">
        <v>8319</v>
      </c>
      <c r="T2722" t="s">
        <v>8359</v>
      </c>
    </row>
    <row r="2723" spans="1:20" x14ac:dyDescent="0.2">
      <c r="A2723">
        <v>2721</v>
      </c>
      <c r="B2723" t="s">
        <v>2721</v>
      </c>
      <c r="C272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v>41523.791666666664</v>
      </c>
      <c r="K2723">
        <v>1375880598</v>
      </c>
      <c r="L2723" s="10"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>
        <v>14.62</v>
      </c>
      <c r="R2723">
        <v>40.762081784386616</v>
      </c>
      <c r="S2723" t="s">
        <v>8318</v>
      </c>
      <c r="T2723" t="s">
        <v>8339</v>
      </c>
    </row>
    <row r="2724" spans="1:20" x14ac:dyDescent="0.2">
      <c r="A2724">
        <v>2722</v>
      </c>
      <c r="B2724" t="s">
        <v>2722</v>
      </c>
      <c r="C2724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v>42764.857094907406</v>
      </c>
      <c r="K2724">
        <v>1480538053</v>
      </c>
      <c r="L2724" s="10"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>
        <v>2.5253999999999999</v>
      </c>
      <c r="R2724">
        <v>68.254054054054052</v>
      </c>
      <c r="S2724" t="s">
        <v>8318</v>
      </c>
      <c r="T2724" t="s">
        <v>8339</v>
      </c>
    </row>
    <row r="2725" spans="1:20" x14ac:dyDescent="0.2">
      <c r="A2725">
        <v>2723</v>
      </c>
      <c r="B2725" t="s">
        <v>2723</v>
      </c>
      <c r="C2725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v>42004.880648148144</v>
      </c>
      <c r="K2725">
        <v>1414872488</v>
      </c>
      <c r="L2725" s="10">
        <v>41944.83898148148</v>
      </c>
      <c r="M2725" t="b">
        <v>0</v>
      </c>
      <c r="N2725">
        <v>176</v>
      </c>
      <c r="O2725" t="b">
        <v>1</v>
      </c>
      <c r="P2725" t="s">
        <v>8295</v>
      </c>
      <c r="Q2725">
        <v>1.4005000000000001</v>
      </c>
      <c r="R2725">
        <v>95.48863636363636</v>
      </c>
      <c r="S2725" t="s">
        <v>8318</v>
      </c>
      <c r="T2725" t="s">
        <v>8339</v>
      </c>
    </row>
    <row r="2726" spans="1:20" x14ac:dyDescent="0.2">
      <c r="A2726">
        <v>2724</v>
      </c>
      <c r="B2726" t="s">
        <v>2724</v>
      </c>
      <c r="C2726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v>42231.32707175926</v>
      </c>
      <c r="K2726">
        <v>1436860259</v>
      </c>
      <c r="L2726" s="10"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>
        <v>2.9687520259319289</v>
      </c>
      <c r="R2726">
        <v>7.1902649656526005</v>
      </c>
      <c r="S2726" t="s">
        <v>8318</v>
      </c>
      <c r="T2726" t="s">
        <v>8339</v>
      </c>
    </row>
    <row r="2727" spans="1:20" x14ac:dyDescent="0.2">
      <c r="A2727">
        <v>2725</v>
      </c>
      <c r="B2727" t="s">
        <v>2725</v>
      </c>
      <c r="C2727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v>42795.744618055556</v>
      </c>
      <c r="K2727">
        <v>1484070735</v>
      </c>
      <c r="L2727" s="10"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>
        <v>1.445425</v>
      </c>
      <c r="R2727">
        <v>511.65486725663715</v>
      </c>
      <c r="S2727" t="s">
        <v>8318</v>
      </c>
      <c r="T2727" t="s">
        <v>8339</v>
      </c>
    </row>
    <row r="2728" spans="1:20" x14ac:dyDescent="0.2">
      <c r="A2728">
        <v>2726</v>
      </c>
      <c r="B2728" t="s">
        <v>2726</v>
      </c>
      <c r="C2728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v>42482.579988425925</v>
      </c>
      <c r="K2728">
        <v>1458741311</v>
      </c>
      <c r="L2728" s="10"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>
        <v>1.05745</v>
      </c>
      <c r="R2728">
        <v>261.74504950495049</v>
      </c>
      <c r="S2728" t="s">
        <v>8318</v>
      </c>
      <c r="T2728" t="s">
        <v>8339</v>
      </c>
    </row>
    <row r="2729" spans="1:20" x14ac:dyDescent="0.2">
      <c r="A2729">
        <v>2727</v>
      </c>
      <c r="B2729" t="s">
        <v>2727</v>
      </c>
      <c r="C2729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v>42223.676655092597</v>
      </c>
      <c r="K2729">
        <v>1436804063</v>
      </c>
      <c r="L2729" s="10"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>
        <v>4.9321000000000002</v>
      </c>
      <c r="R2729">
        <v>69.760961810466767</v>
      </c>
      <c r="S2729" t="s">
        <v>8318</v>
      </c>
      <c r="T2729" t="s">
        <v>8339</v>
      </c>
    </row>
    <row r="2730" spans="1:20" x14ac:dyDescent="0.2">
      <c r="A2730">
        <v>2728</v>
      </c>
      <c r="B2730" t="s">
        <v>2728</v>
      </c>
      <c r="C2730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v>42368.59993055556</v>
      </c>
      <c r="K2730">
        <v>1448461434</v>
      </c>
      <c r="L2730" s="10">
        <v>42333.59993055556</v>
      </c>
      <c r="M2730" t="b">
        <v>0</v>
      </c>
      <c r="N2730">
        <v>392</v>
      </c>
      <c r="O2730" t="b">
        <v>1</v>
      </c>
      <c r="P2730" t="s">
        <v>8295</v>
      </c>
      <c r="Q2730">
        <v>2.0182666666666669</v>
      </c>
      <c r="R2730">
        <v>77.229591836734699</v>
      </c>
      <c r="S2730" t="s">
        <v>8318</v>
      </c>
      <c r="T2730" t="s">
        <v>8339</v>
      </c>
    </row>
    <row r="2731" spans="1:20" x14ac:dyDescent="0.2">
      <c r="A2731">
        <v>2729</v>
      </c>
      <c r="B2731" t="s">
        <v>2729</v>
      </c>
      <c r="C273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v>42125.240706018521</v>
      </c>
      <c r="K2731">
        <v>1427867197</v>
      </c>
      <c r="L2731" s="10">
        <v>42095.240706018521</v>
      </c>
      <c r="M2731" t="b">
        <v>0</v>
      </c>
      <c r="N2731">
        <v>23</v>
      </c>
      <c r="O2731" t="b">
        <v>1</v>
      </c>
      <c r="P2731" t="s">
        <v>8295</v>
      </c>
      <c r="Q2731">
        <v>1.0444</v>
      </c>
      <c r="R2731">
        <v>340.56521739130437</v>
      </c>
      <c r="S2731" t="s">
        <v>8318</v>
      </c>
      <c r="T2731" t="s">
        <v>8339</v>
      </c>
    </row>
    <row r="2732" spans="1:20" x14ac:dyDescent="0.2">
      <c r="A2732">
        <v>2730</v>
      </c>
      <c r="B2732" t="s">
        <v>2730</v>
      </c>
      <c r="C273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v>41386.541377314818</v>
      </c>
      <c r="K2732">
        <v>1363611575</v>
      </c>
      <c r="L2732" s="10"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>
        <v>1.7029262962962963</v>
      </c>
      <c r="R2732">
        <v>67.417903225806455</v>
      </c>
      <c r="S2732" t="s">
        <v>8318</v>
      </c>
      <c r="T2732" t="s">
        <v>8339</v>
      </c>
    </row>
    <row r="2733" spans="1:20" x14ac:dyDescent="0.2">
      <c r="A2733">
        <v>2731</v>
      </c>
      <c r="B2733" t="s">
        <v>2731</v>
      </c>
      <c r="C273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v>41930.166666666664</v>
      </c>
      <c r="K2733">
        <v>1408624622</v>
      </c>
      <c r="L2733" s="10">
        <v>41872.525717592594</v>
      </c>
      <c r="M2733" t="b">
        <v>0</v>
      </c>
      <c r="N2733">
        <v>37</v>
      </c>
      <c r="O2733" t="b">
        <v>1</v>
      </c>
      <c r="P2733" t="s">
        <v>8295</v>
      </c>
      <c r="Q2733">
        <v>1.0430333333333333</v>
      </c>
      <c r="R2733">
        <v>845.70270270270271</v>
      </c>
      <c r="S2733" t="s">
        <v>8318</v>
      </c>
      <c r="T2733" t="s">
        <v>8339</v>
      </c>
    </row>
    <row r="2734" spans="1:20" x14ac:dyDescent="0.2">
      <c r="A2734">
        <v>2732</v>
      </c>
      <c r="B2734" t="s">
        <v>2732</v>
      </c>
      <c r="C2734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v>41422</v>
      </c>
      <c r="K2734">
        <v>1366917828</v>
      </c>
      <c r="L2734" s="10"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>
        <v>1.1825000000000001</v>
      </c>
      <c r="R2734">
        <v>97.191780821917803</v>
      </c>
      <c r="S2734" t="s">
        <v>8318</v>
      </c>
      <c r="T2734" t="s">
        <v>8339</v>
      </c>
    </row>
    <row r="2735" spans="1:20" x14ac:dyDescent="0.2">
      <c r="A2735">
        <v>2733</v>
      </c>
      <c r="B2735" t="s">
        <v>2733</v>
      </c>
      <c r="C2735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v>42104.231180555551</v>
      </c>
      <c r="K2735">
        <v>1423463574</v>
      </c>
      <c r="L2735" s="10"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>
        <v>1.07538</v>
      </c>
      <c r="R2735">
        <v>451.84033613445376</v>
      </c>
      <c r="S2735" t="s">
        <v>8318</v>
      </c>
      <c r="T2735" t="s">
        <v>8339</v>
      </c>
    </row>
    <row r="2736" spans="1:20" x14ac:dyDescent="0.2">
      <c r="A2736">
        <v>2734</v>
      </c>
      <c r="B2736" t="s">
        <v>2734</v>
      </c>
      <c r="C2736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v>42656.915972222225</v>
      </c>
      <c r="K2736">
        <v>1473782592</v>
      </c>
      <c r="L2736" s="10"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>
        <v>22603</v>
      </c>
      <c r="R2736">
        <v>138.66871165644173</v>
      </c>
      <c r="S2736" t="s">
        <v>8318</v>
      </c>
      <c r="T2736" t="s">
        <v>8339</v>
      </c>
    </row>
    <row r="2737" spans="1:20" x14ac:dyDescent="0.2">
      <c r="A2737">
        <v>2735</v>
      </c>
      <c r="B2737" t="s">
        <v>2735</v>
      </c>
      <c r="C2737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v>41346.833333333336</v>
      </c>
      <c r="K2737">
        <v>1360551250</v>
      </c>
      <c r="L2737" s="10"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>
        <v>9.7813466666666677</v>
      </c>
      <c r="R2737">
        <v>21.640147492625371</v>
      </c>
      <c r="S2737" t="s">
        <v>8318</v>
      </c>
      <c r="T2737" t="s">
        <v>8339</v>
      </c>
    </row>
    <row r="2738" spans="1:20" x14ac:dyDescent="0.2">
      <c r="A2738">
        <v>2736</v>
      </c>
      <c r="B2738" t="s">
        <v>2736</v>
      </c>
      <c r="C2738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v>41752.666354166664</v>
      </c>
      <c r="K2738">
        <v>1395676773</v>
      </c>
      <c r="L2738" s="10">
        <v>41722.666354166664</v>
      </c>
      <c r="M2738" t="b">
        <v>0</v>
      </c>
      <c r="N2738">
        <v>58</v>
      </c>
      <c r="O2738" t="b">
        <v>1</v>
      </c>
      <c r="P2738" t="s">
        <v>8295</v>
      </c>
      <c r="Q2738">
        <v>1.2290000000000001</v>
      </c>
      <c r="R2738">
        <v>169.51724137931035</v>
      </c>
      <c r="S2738" t="s">
        <v>8318</v>
      </c>
      <c r="T2738" t="s">
        <v>8339</v>
      </c>
    </row>
    <row r="2739" spans="1:20" x14ac:dyDescent="0.2">
      <c r="A2739">
        <v>2737</v>
      </c>
      <c r="B2739" t="s">
        <v>2737</v>
      </c>
      <c r="C2739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v>41654.791666666664</v>
      </c>
      <c r="K2739">
        <v>1386108087</v>
      </c>
      <c r="L2739" s="10"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>
        <v>2.4606080000000001</v>
      </c>
      <c r="R2739">
        <v>161.88210526315791</v>
      </c>
      <c r="S2739" t="s">
        <v>8318</v>
      </c>
      <c r="T2739" t="s">
        <v>8339</v>
      </c>
    </row>
    <row r="2740" spans="1:20" x14ac:dyDescent="0.2">
      <c r="A2740">
        <v>2738</v>
      </c>
      <c r="B2740" t="s">
        <v>2738</v>
      </c>
      <c r="C2740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v>42680.143564814818</v>
      </c>
      <c r="K2740">
        <v>1473218804</v>
      </c>
      <c r="L2740" s="10">
        <v>42620.143564814818</v>
      </c>
      <c r="M2740" t="b">
        <v>0</v>
      </c>
      <c r="N2740">
        <v>15</v>
      </c>
      <c r="O2740" t="b">
        <v>1</v>
      </c>
      <c r="P2740" t="s">
        <v>8295</v>
      </c>
      <c r="Q2740">
        <v>1.4794</v>
      </c>
      <c r="R2740">
        <v>493.13333333333333</v>
      </c>
      <c r="S2740" t="s">
        <v>8318</v>
      </c>
      <c r="T2740" t="s">
        <v>8339</v>
      </c>
    </row>
    <row r="2741" spans="1:20" x14ac:dyDescent="0.2">
      <c r="A2741">
        <v>2739</v>
      </c>
      <c r="B2741" t="s">
        <v>2739</v>
      </c>
      <c r="C274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v>41764.887928240743</v>
      </c>
      <c r="K2741">
        <v>1395436717</v>
      </c>
      <c r="L2741" s="10"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>
        <v>3.8409090909090908</v>
      </c>
      <c r="R2741">
        <v>22.120418848167539</v>
      </c>
      <c r="S2741" t="s">
        <v>8318</v>
      </c>
      <c r="T2741" t="s">
        <v>8339</v>
      </c>
    </row>
    <row r="2742" spans="1:20" x14ac:dyDescent="0.2">
      <c r="A2742">
        <v>2740</v>
      </c>
      <c r="B2742" t="s">
        <v>2740</v>
      </c>
      <c r="C274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v>42074.99018518519</v>
      </c>
      <c r="K2742">
        <v>1423529152</v>
      </c>
      <c r="L2742" s="10">
        <v>42045.031851851847</v>
      </c>
      <c r="M2742" t="b">
        <v>0</v>
      </c>
      <c r="N2742">
        <v>17</v>
      </c>
      <c r="O2742" t="b">
        <v>1</v>
      </c>
      <c r="P2742" t="s">
        <v>8295</v>
      </c>
      <c r="Q2742">
        <v>1.0333333333333334</v>
      </c>
      <c r="R2742">
        <v>18.235294117647058</v>
      </c>
      <c r="S2742" t="s">
        <v>8318</v>
      </c>
      <c r="T2742" t="s">
        <v>8339</v>
      </c>
    </row>
    <row r="2743" spans="1:20" x14ac:dyDescent="0.2">
      <c r="A2743">
        <v>2741</v>
      </c>
      <c r="B2743" t="s">
        <v>2741</v>
      </c>
      <c r="C274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v>41932.088194444441</v>
      </c>
      <c r="K2743">
        <v>1412005602</v>
      </c>
      <c r="L2743" s="10">
        <v>41911.657430555555</v>
      </c>
      <c r="M2743" t="b">
        <v>0</v>
      </c>
      <c r="N2743">
        <v>4</v>
      </c>
      <c r="O2743" t="b">
        <v>0</v>
      </c>
      <c r="P2743" t="s">
        <v>8304</v>
      </c>
      <c r="Q2743">
        <v>4.3750000000000004E-3</v>
      </c>
      <c r="R2743">
        <v>8.75</v>
      </c>
      <c r="S2743" t="s">
        <v>8317</v>
      </c>
      <c r="T2743" t="s">
        <v>8330</v>
      </c>
    </row>
    <row r="2744" spans="1:20" x14ac:dyDescent="0.2">
      <c r="A2744">
        <v>2742</v>
      </c>
      <c r="B2744" t="s">
        <v>2742</v>
      </c>
      <c r="C2744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v>41044.719756944447</v>
      </c>
      <c r="K2744">
        <v>1335892587</v>
      </c>
      <c r="L2744" s="10">
        <v>41030.719756944447</v>
      </c>
      <c r="M2744" t="b">
        <v>0</v>
      </c>
      <c r="N2744">
        <v>18</v>
      </c>
      <c r="O2744" t="b">
        <v>0</v>
      </c>
      <c r="P2744" t="s">
        <v>8304</v>
      </c>
      <c r="Q2744">
        <v>0.29239999999999999</v>
      </c>
      <c r="R2744">
        <v>40.611111111111114</v>
      </c>
      <c r="S2744" t="s">
        <v>8317</v>
      </c>
      <c r="T2744" t="s">
        <v>8330</v>
      </c>
    </row>
    <row r="2745" spans="1:20" x14ac:dyDescent="0.2">
      <c r="A2745">
        <v>2743</v>
      </c>
      <c r="B2745" t="s">
        <v>2743</v>
      </c>
      <c r="C2745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v>42662.328784722224</v>
      </c>
      <c r="K2745">
        <v>1474271607</v>
      </c>
      <c r="L2745" s="10">
        <v>42632.328784722224</v>
      </c>
      <c r="M2745" t="b">
        <v>0</v>
      </c>
      <c r="N2745">
        <v>0</v>
      </c>
      <c r="O2745" t="b">
        <v>0</v>
      </c>
      <c r="P2745" t="s">
        <v>8304</v>
      </c>
      <c r="Q2745">
        <v>0</v>
      </c>
      <c r="R2745" t="e">
        <v>#DIV/0!</v>
      </c>
      <c r="S2745" t="s">
        <v>8317</v>
      </c>
      <c r="T2745" t="s">
        <v>8330</v>
      </c>
    </row>
    <row r="2746" spans="1:20" x14ac:dyDescent="0.2">
      <c r="A2746">
        <v>2744</v>
      </c>
      <c r="B2746" t="s">
        <v>2744</v>
      </c>
      <c r="C2746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v>40968.062476851854</v>
      </c>
      <c r="K2746">
        <v>1327886998</v>
      </c>
      <c r="L2746" s="10">
        <v>40938.062476851854</v>
      </c>
      <c r="M2746" t="b">
        <v>0</v>
      </c>
      <c r="N2746">
        <v>22</v>
      </c>
      <c r="O2746" t="b">
        <v>0</v>
      </c>
      <c r="P2746" t="s">
        <v>8304</v>
      </c>
      <c r="Q2746">
        <v>5.2187499999999998E-2</v>
      </c>
      <c r="R2746">
        <v>37.954545454545453</v>
      </c>
      <c r="S2746" t="s">
        <v>8317</v>
      </c>
      <c r="T2746" t="s">
        <v>8330</v>
      </c>
    </row>
    <row r="2747" spans="1:20" x14ac:dyDescent="0.2">
      <c r="A2747">
        <v>2745</v>
      </c>
      <c r="B2747" t="s">
        <v>2745</v>
      </c>
      <c r="C2747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v>41104.988055555557</v>
      </c>
      <c r="K2747">
        <v>1337125368</v>
      </c>
      <c r="L2747" s="10">
        <v>41044.988055555557</v>
      </c>
      <c r="M2747" t="b">
        <v>0</v>
      </c>
      <c r="N2747">
        <v>49</v>
      </c>
      <c r="O2747" t="b">
        <v>0</v>
      </c>
      <c r="P2747" t="s">
        <v>8304</v>
      </c>
      <c r="Q2747">
        <v>0.21887499999999999</v>
      </c>
      <c r="R2747">
        <v>35.734693877551024</v>
      </c>
      <c r="S2747" t="s">
        <v>8317</v>
      </c>
      <c r="T2747" t="s">
        <v>8330</v>
      </c>
    </row>
    <row r="2748" spans="1:20" x14ac:dyDescent="0.2">
      <c r="A2748">
        <v>2746</v>
      </c>
      <c r="B2748" t="s">
        <v>2746</v>
      </c>
      <c r="C2748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v>41880.781377314815</v>
      </c>
      <c r="K2748">
        <v>1406745911</v>
      </c>
      <c r="L2748" s="10">
        <v>41850.781377314815</v>
      </c>
      <c r="M2748" t="b">
        <v>0</v>
      </c>
      <c r="N2748">
        <v>19</v>
      </c>
      <c r="O2748" t="b">
        <v>0</v>
      </c>
      <c r="P2748" t="s">
        <v>8304</v>
      </c>
      <c r="Q2748">
        <v>0.26700000000000002</v>
      </c>
      <c r="R2748">
        <v>42.157894736842103</v>
      </c>
      <c r="S2748" t="s">
        <v>8317</v>
      </c>
      <c r="T2748" t="s">
        <v>8330</v>
      </c>
    </row>
    <row r="2749" spans="1:20" x14ac:dyDescent="0.2">
      <c r="A2749">
        <v>2747</v>
      </c>
      <c r="B2749" t="s">
        <v>2747</v>
      </c>
      <c r="C2749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v>41076.131944444445</v>
      </c>
      <c r="K2749">
        <v>1337095997</v>
      </c>
      <c r="L2749" s="10">
        <v>41044.64811342593</v>
      </c>
      <c r="M2749" t="b">
        <v>0</v>
      </c>
      <c r="N2749">
        <v>4</v>
      </c>
      <c r="O2749" t="b">
        <v>0</v>
      </c>
      <c r="P2749" t="s">
        <v>8304</v>
      </c>
      <c r="Q2749">
        <v>0.28000000000000003</v>
      </c>
      <c r="R2749">
        <v>35</v>
      </c>
      <c r="S2749" t="s">
        <v>8317</v>
      </c>
      <c r="T2749" t="s">
        <v>8330</v>
      </c>
    </row>
    <row r="2750" spans="1:20" x14ac:dyDescent="0.2">
      <c r="A2750">
        <v>2748</v>
      </c>
      <c r="B2750" t="s">
        <v>2748</v>
      </c>
      <c r="C2750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v>42615.7106712963</v>
      </c>
      <c r="K2750">
        <v>1470243802</v>
      </c>
      <c r="L2750" s="10">
        <v>42585.7106712963</v>
      </c>
      <c r="M2750" t="b">
        <v>0</v>
      </c>
      <c r="N2750">
        <v>4</v>
      </c>
      <c r="O2750" t="b">
        <v>0</v>
      </c>
      <c r="P2750" t="s">
        <v>8304</v>
      </c>
      <c r="Q2750">
        <v>1.06E-2</v>
      </c>
      <c r="R2750">
        <v>13.25</v>
      </c>
      <c r="S2750" t="s">
        <v>8317</v>
      </c>
      <c r="T2750" t="s">
        <v>8330</v>
      </c>
    </row>
    <row r="2751" spans="1:20" x14ac:dyDescent="0.2">
      <c r="A2751">
        <v>2749</v>
      </c>
      <c r="B2751" t="s">
        <v>2749</v>
      </c>
      <c r="C275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v>42098.757372685184</v>
      </c>
      <c r="K2751">
        <v>1425582637</v>
      </c>
      <c r="L2751" s="10">
        <v>42068.799039351856</v>
      </c>
      <c r="M2751" t="b">
        <v>0</v>
      </c>
      <c r="N2751">
        <v>2</v>
      </c>
      <c r="O2751" t="b">
        <v>0</v>
      </c>
      <c r="P2751" t="s">
        <v>8304</v>
      </c>
      <c r="Q2751">
        <v>1.0999999999999999E-2</v>
      </c>
      <c r="R2751">
        <v>55</v>
      </c>
      <c r="S2751" t="s">
        <v>8317</v>
      </c>
      <c r="T2751" t="s">
        <v>8330</v>
      </c>
    </row>
    <row r="2752" spans="1:20" x14ac:dyDescent="0.2">
      <c r="A2752">
        <v>2750</v>
      </c>
      <c r="B2752" t="s">
        <v>2750</v>
      </c>
      <c r="C275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v>41090.833333333336</v>
      </c>
      <c r="K2752">
        <v>1340055345</v>
      </c>
      <c r="L2752" s="10">
        <v>41078.899826388886</v>
      </c>
      <c r="M2752" t="b">
        <v>0</v>
      </c>
      <c r="N2752">
        <v>0</v>
      </c>
      <c r="O2752" t="b">
        <v>0</v>
      </c>
      <c r="P2752" t="s">
        <v>8304</v>
      </c>
      <c r="Q2752">
        <v>0</v>
      </c>
      <c r="R2752" t="e">
        <v>#DIV/0!</v>
      </c>
      <c r="S2752" t="s">
        <v>8317</v>
      </c>
      <c r="T2752" t="s">
        <v>8330</v>
      </c>
    </row>
    <row r="2753" spans="1:20" x14ac:dyDescent="0.2">
      <c r="A2753">
        <v>2751</v>
      </c>
      <c r="B2753" t="s">
        <v>2751</v>
      </c>
      <c r="C275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v>41807.887060185189</v>
      </c>
      <c r="K2753">
        <v>1397855842</v>
      </c>
      <c r="L2753" s="10">
        <v>41747.887060185189</v>
      </c>
      <c r="M2753" t="b">
        <v>0</v>
      </c>
      <c r="N2753">
        <v>0</v>
      </c>
      <c r="O2753" t="b">
        <v>0</v>
      </c>
      <c r="P2753" t="s">
        <v>8304</v>
      </c>
      <c r="Q2753">
        <v>0</v>
      </c>
      <c r="R2753" t="e">
        <v>#DIV/0!</v>
      </c>
      <c r="S2753" t="s">
        <v>8317</v>
      </c>
      <c r="T2753" t="s">
        <v>8330</v>
      </c>
    </row>
    <row r="2754" spans="1:20" x14ac:dyDescent="0.2">
      <c r="A2754">
        <v>2752</v>
      </c>
      <c r="B2754" t="s">
        <v>2752</v>
      </c>
      <c r="C2754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v>40895.765092592592</v>
      </c>
      <c r="K2754">
        <v>1320776504</v>
      </c>
      <c r="L2754" s="10">
        <v>40855.765092592592</v>
      </c>
      <c r="M2754" t="b">
        <v>0</v>
      </c>
      <c r="N2754">
        <v>14</v>
      </c>
      <c r="O2754" t="b">
        <v>0</v>
      </c>
      <c r="P2754" t="s">
        <v>8304</v>
      </c>
      <c r="Q2754">
        <v>0.11458333333333333</v>
      </c>
      <c r="R2754">
        <v>39.285714285714285</v>
      </c>
      <c r="S2754" t="s">
        <v>8317</v>
      </c>
      <c r="T2754" t="s">
        <v>8330</v>
      </c>
    </row>
    <row r="2755" spans="1:20" x14ac:dyDescent="0.2">
      <c r="A2755">
        <v>2753</v>
      </c>
      <c r="B2755" t="s">
        <v>2753</v>
      </c>
      <c r="C2755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v>41147.900729166664</v>
      </c>
      <c r="K2755">
        <v>1343425023</v>
      </c>
      <c r="L2755" s="10">
        <v>41117.900729166664</v>
      </c>
      <c r="M2755" t="b">
        <v>0</v>
      </c>
      <c r="N2755">
        <v>8</v>
      </c>
      <c r="O2755" t="b">
        <v>0</v>
      </c>
      <c r="P2755" t="s">
        <v>8304</v>
      </c>
      <c r="Q2755">
        <v>0.19</v>
      </c>
      <c r="R2755">
        <v>47.5</v>
      </c>
      <c r="S2755" t="s">
        <v>8317</v>
      </c>
      <c r="T2755" t="s">
        <v>8330</v>
      </c>
    </row>
    <row r="2756" spans="1:20" x14ac:dyDescent="0.2">
      <c r="A2756">
        <v>2754</v>
      </c>
      <c r="B2756" t="s">
        <v>2754</v>
      </c>
      <c r="C2756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v>41893.636006944449</v>
      </c>
      <c r="K2756">
        <v>1407856551</v>
      </c>
      <c r="L2756" s="10">
        <v>41863.636006944449</v>
      </c>
      <c r="M2756" t="b">
        <v>0</v>
      </c>
      <c r="N2756">
        <v>0</v>
      </c>
      <c r="O2756" t="b">
        <v>0</v>
      </c>
      <c r="P2756" t="s">
        <v>8304</v>
      </c>
      <c r="Q2756">
        <v>0</v>
      </c>
      <c r="R2756" t="e">
        <v>#DIV/0!</v>
      </c>
      <c r="S2756" t="s">
        <v>8317</v>
      </c>
      <c r="T2756" t="s">
        <v>8330</v>
      </c>
    </row>
    <row r="2757" spans="1:20" x14ac:dyDescent="0.2">
      <c r="A2757">
        <v>2755</v>
      </c>
      <c r="B2757" t="s">
        <v>2755</v>
      </c>
      <c r="C2757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v>42102.790821759263</v>
      </c>
      <c r="K2757">
        <v>1425927527</v>
      </c>
      <c r="L2757" s="10">
        <v>42072.790821759263</v>
      </c>
      <c r="M2757" t="b">
        <v>0</v>
      </c>
      <c r="N2757">
        <v>15</v>
      </c>
      <c r="O2757" t="b">
        <v>0</v>
      </c>
      <c r="P2757" t="s">
        <v>8304</v>
      </c>
      <c r="Q2757">
        <v>0.52</v>
      </c>
      <c r="R2757">
        <v>17.333333333333332</v>
      </c>
      <c r="S2757" t="s">
        <v>8317</v>
      </c>
      <c r="T2757" t="s">
        <v>8330</v>
      </c>
    </row>
    <row r="2758" spans="1:20" x14ac:dyDescent="0.2">
      <c r="A2758">
        <v>2756</v>
      </c>
      <c r="B2758" t="s">
        <v>2756</v>
      </c>
      <c r="C2758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v>41650.90047453704</v>
      </c>
      <c r="K2758">
        <v>1386884201</v>
      </c>
      <c r="L2758" s="10">
        <v>41620.90047453704</v>
      </c>
      <c r="M2758" t="b">
        <v>0</v>
      </c>
      <c r="N2758">
        <v>33</v>
      </c>
      <c r="O2758" t="b">
        <v>0</v>
      </c>
      <c r="P2758" t="s">
        <v>8304</v>
      </c>
      <c r="Q2758">
        <v>0.1048</v>
      </c>
      <c r="R2758">
        <v>31.757575757575758</v>
      </c>
      <c r="S2758" t="s">
        <v>8317</v>
      </c>
      <c r="T2758" t="s">
        <v>8330</v>
      </c>
    </row>
    <row r="2759" spans="1:20" x14ac:dyDescent="0.2">
      <c r="A2759">
        <v>2757</v>
      </c>
      <c r="B2759" t="s">
        <v>2757</v>
      </c>
      <c r="C2759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v>42588.65662037037</v>
      </c>
      <c r="K2759">
        <v>1469202332</v>
      </c>
      <c r="L2759" s="10">
        <v>42573.65662037037</v>
      </c>
      <c r="M2759" t="b">
        <v>0</v>
      </c>
      <c r="N2759">
        <v>2</v>
      </c>
      <c r="O2759" t="b">
        <v>0</v>
      </c>
      <c r="P2759" t="s">
        <v>8304</v>
      </c>
      <c r="Q2759">
        <v>6.6666666666666671E-3</v>
      </c>
      <c r="R2759">
        <v>5</v>
      </c>
      <c r="S2759" t="s">
        <v>8317</v>
      </c>
      <c r="T2759" t="s">
        <v>8330</v>
      </c>
    </row>
    <row r="2760" spans="1:20" x14ac:dyDescent="0.2">
      <c r="A2760">
        <v>2758</v>
      </c>
      <c r="B2760" t="s">
        <v>2758</v>
      </c>
      <c r="C2760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v>42653.441932870366</v>
      </c>
      <c r="K2760">
        <v>1474886183</v>
      </c>
      <c r="L2760" s="10">
        <v>42639.441932870366</v>
      </c>
      <c r="M2760" t="b">
        <v>0</v>
      </c>
      <c r="N2760">
        <v>6</v>
      </c>
      <c r="O2760" t="b">
        <v>0</v>
      </c>
      <c r="P2760" t="s">
        <v>8304</v>
      </c>
      <c r="Q2760">
        <v>0.11700000000000001</v>
      </c>
      <c r="R2760">
        <v>39</v>
      </c>
      <c r="S2760" t="s">
        <v>8317</v>
      </c>
      <c r="T2760" t="s">
        <v>8330</v>
      </c>
    </row>
    <row r="2761" spans="1:20" x14ac:dyDescent="0.2">
      <c r="A2761">
        <v>2759</v>
      </c>
      <c r="B2761" t="s">
        <v>2759</v>
      </c>
      <c r="C276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v>42567.36650462963</v>
      </c>
      <c r="K2761">
        <v>1464943666</v>
      </c>
      <c r="L2761" s="10">
        <v>42524.36650462963</v>
      </c>
      <c r="M2761" t="b">
        <v>0</v>
      </c>
      <c r="N2761">
        <v>2</v>
      </c>
      <c r="O2761" t="b">
        <v>0</v>
      </c>
      <c r="P2761" t="s">
        <v>8304</v>
      </c>
      <c r="Q2761">
        <v>0.105</v>
      </c>
      <c r="R2761">
        <v>52.5</v>
      </c>
      <c r="S2761" t="s">
        <v>8317</v>
      </c>
      <c r="T2761" t="s">
        <v>8330</v>
      </c>
    </row>
    <row r="2762" spans="1:20" x14ac:dyDescent="0.2">
      <c r="A2762">
        <v>2760</v>
      </c>
      <c r="B2762" t="s">
        <v>2760</v>
      </c>
      <c r="C276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v>41445.461319444446</v>
      </c>
      <c r="K2762">
        <v>1369134258</v>
      </c>
      <c r="L2762" s="10">
        <v>41415.461319444446</v>
      </c>
      <c r="M2762" t="b">
        <v>0</v>
      </c>
      <c r="N2762">
        <v>0</v>
      </c>
      <c r="O2762" t="b">
        <v>0</v>
      </c>
      <c r="P2762" t="s">
        <v>8304</v>
      </c>
      <c r="Q2762">
        <v>0</v>
      </c>
      <c r="R2762" t="e">
        <v>#DIV/0!</v>
      </c>
      <c r="S2762" t="s">
        <v>8317</v>
      </c>
      <c r="T2762" t="s">
        <v>8330</v>
      </c>
    </row>
    <row r="2763" spans="1:20" x14ac:dyDescent="0.2">
      <c r="A2763">
        <v>2761</v>
      </c>
      <c r="B2763" t="s">
        <v>2761</v>
      </c>
      <c r="C276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v>41277.063576388886</v>
      </c>
      <c r="K2763">
        <v>1354584693</v>
      </c>
      <c r="L2763" s="10">
        <v>41247.063576388886</v>
      </c>
      <c r="M2763" t="b">
        <v>0</v>
      </c>
      <c r="N2763">
        <v>4</v>
      </c>
      <c r="O2763" t="b">
        <v>0</v>
      </c>
      <c r="P2763" t="s">
        <v>8304</v>
      </c>
      <c r="Q2763">
        <v>7.1999999999999998E-3</v>
      </c>
      <c r="R2763">
        <v>9</v>
      </c>
      <c r="S2763" t="s">
        <v>8317</v>
      </c>
      <c r="T2763" t="s">
        <v>8330</v>
      </c>
    </row>
    <row r="2764" spans="1:20" x14ac:dyDescent="0.2">
      <c r="A2764">
        <v>2762</v>
      </c>
      <c r="B2764" t="s">
        <v>2762</v>
      </c>
      <c r="C2764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v>40986.995312500003</v>
      </c>
      <c r="K2764">
        <v>1326934395</v>
      </c>
      <c r="L2764" s="10">
        <v>40927.036979166667</v>
      </c>
      <c r="M2764" t="b">
        <v>0</v>
      </c>
      <c r="N2764">
        <v>1</v>
      </c>
      <c r="O2764" t="b">
        <v>0</v>
      </c>
      <c r="P2764" t="s">
        <v>8304</v>
      </c>
      <c r="Q2764">
        <v>7.6923076923076927E-3</v>
      </c>
      <c r="R2764">
        <v>25</v>
      </c>
      <c r="S2764" t="s">
        <v>8317</v>
      </c>
      <c r="T2764" t="s">
        <v>8330</v>
      </c>
    </row>
    <row r="2765" spans="1:20" x14ac:dyDescent="0.2">
      <c r="A2765">
        <v>2763</v>
      </c>
      <c r="B2765" t="s">
        <v>2763</v>
      </c>
      <c r="C2765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v>41418.579675925925</v>
      </c>
      <c r="K2765">
        <v>1365515684</v>
      </c>
      <c r="L2765" s="10">
        <v>41373.579675925925</v>
      </c>
      <c r="M2765" t="b">
        <v>0</v>
      </c>
      <c r="N2765">
        <v>3</v>
      </c>
      <c r="O2765" t="b">
        <v>0</v>
      </c>
      <c r="P2765" t="s">
        <v>8304</v>
      </c>
      <c r="Q2765">
        <v>2.2842639593908631E-3</v>
      </c>
      <c r="R2765">
        <v>30</v>
      </c>
      <c r="S2765" t="s">
        <v>8317</v>
      </c>
      <c r="T2765" t="s">
        <v>8330</v>
      </c>
    </row>
    <row r="2766" spans="1:20" x14ac:dyDescent="0.2">
      <c r="A2766">
        <v>2764</v>
      </c>
      <c r="B2766" t="s">
        <v>2764</v>
      </c>
      <c r="C2766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v>41059.791666666664</v>
      </c>
      <c r="K2766">
        <v>1335855631</v>
      </c>
      <c r="L2766" s="10">
        <v>41030.292025462964</v>
      </c>
      <c r="M2766" t="b">
        <v>0</v>
      </c>
      <c r="N2766">
        <v>4</v>
      </c>
      <c r="O2766" t="b">
        <v>0</v>
      </c>
      <c r="P2766" t="s">
        <v>8304</v>
      </c>
      <c r="Q2766">
        <v>1.125E-2</v>
      </c>
      <c r="R2766">
        <v>11.25</v>
      </c>
      <c r="S2766" t="s">
        <v>8317</v>
      </c>
      <c r="T2766" t="s">
        <v>8330</v>
      </c>
    </row>
    <row r="2767" spans="1:20" x14ac:dyDescent="0.2">
      <c r="A2767">
        <v>2765</v>
      </c>
      <c r="B2767" t="s">
        <v>2765</v>
      </c>
      <c r="C2767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v>41210.579027777778</v>
      </c>
      <c r="K2767">
        <v>1350050028</v>
      </c>
      <c r="L2767" s="10">
        <v>41194.579027777778</v>
      </c>
      <c r="M2767" t="b">
        <v>0</v>
      </c>
      <c r="N2767">
        <v>0</v>
      </c>
      <c r="O2767" t="b">
        <v>0</v>
      </c>
      <c r="P2767" t="s">
        <v>8304</v>
      </c>
      <c r="Q2767">
        <v>0</v>
      </c>
      <c r="R2767" t="e">
        <v>#DIV/0!</v>
      </c>
      <c r="S2767" t="s">
        <v>8317</v>
      </c>
      <c r="T2767" t="s">
        <v>8330</v>
      </c>
    </row>
    <row r="2768" spans="1:20" x14ac:dyDescent="0.2">
      <c r="A2768">
        <v>2766</v>
      </c>
      <c r="B2768" t="s">
        <v>2766</v>
      </c>
      <c r="C2768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v>40766.668032407404</v>
      </c>
      <c r="K2768">
        <v>1310486518</v>
      </c>
      <c r="L2768" s="10">
        <v>40736.668032407404</v>
      </c>
      <c r="M2768" t="b">
        <v>0</v>
      </c>
      <c r="N2768">
        <v>4</v>
      </c>
      <c r="O2768" t="b">
        <v>0</v>
      </c>
      <c r="P2768" t="s">
        <v>8304</v>
      </c>
      <c r="Q2768">
        <v>0.02</v>
      </c>
      <c r="R2768">
        <v>25</v>
      </c>
      <c r="S2768" t="s">
        <v>8317</v>
      </c>
      <c r="T2768" t="s">
        <v>8330</v>
      </c>
    </row>
    <row r="2769" spans="1:20" x14ac:dyDescent="0.2">
      <c r="A2769">
        <v>2767</v>
      </c>
      <c r="B2769" t="s">
        <v>2767</v>
      </c>
      <c r="C2769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v>42232.958912037036</v>
      </c>
      <c r="K2769">
        <v>1434582050</v>
      </c>
      <c r="L2769" s="10">
        <v>42172.958912037036</v>
      </c>
      <c r="M2769" t="b">
        <v>0</v>
      </c>
      <c r="N2769">
        <v>3</v>
      </c>
      <c r="O2769" t="b">
        <v>0</v>
      </c>
      <c r="P2769" t="s">
        <v>8304</v>
      </c>
      <c r="Q2769">
        <v>8.5000000000000006E-3</v>
      </c>
      <c r="R2769">
        <v>11.333333333333334</v>
      </c>
      <c r="S2769" t="s">
        <v>8317</v>
      </c>
      <c r="T2769" t="s">
        <v>8330</v>
      </c>
    </row>
    <row r="2770" spans="1:20" x14ac:dyDescent="0.2">
      <c r="A2770">
        <v>2768</v>
      </c>
      <c r="B2770" t="s">
        <v>2768</v>
      </c>
      <c r="C2770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v>40997.573182870372</v>
      </c>
      <c r="K2770">
        <v>1330440323</v>
      </c>
      <c r="L2770" s="10">
        <v>40967.614849537036</v>
      </c>
      <c r="M2770" t="b">
        <v>0</v>
      </c>
      <c r="N2770">
        <v>34</v>
      </c>
      <c r="O2770" t="b">
        <v>0</v>
      </c>
      <c r="P2770" t="s">
        <v>8304</v>
      </c>
      <c r="Q2770">
        <v>0.14314285714285716</v>
      </c>
      <c r="R2770">
        <v>29.470588235294116</v>
      </c>
      <c r="S2770" t="s">
        <v>8317</v>
      </c>
      <c r="T2770" t="s">
        <v>8330</v>
      </c>
    </row>
    <row r="2771" spans="1:20" x14ac:dyDescent="0.2">
      <c r="A2771">
        <v>2769</v>
      </c>
      <c r="B2771" t="s">
        <v>2769</v>
      </c>
      <c r="C277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v>41795.826273148145</v>
      </c>
      <c r="K2771">
        <v>1397677790</v>
      </c>
      <c r="L2771" s="10">
        <v>41745.826273148145</v>
      </c>
      <c r="M2771" t="b">
        <v>0</v>
      </c>
      <c r="N2771">
        <v>2</v>
      </c>
      <c r="O2771" t="b">
        <v>0</v>
      </c>
      <c r="P2771" t="s">
        <v>8304</v>
      </c>
      <c r="Q2771">
        <v>2.5000000000000001E-3</v>
      </c>
      <c r="R2771">
        <v>1</v>
      </c>
      <c r="S2771" t="s">
        <v>8317</v>
      </c>
      <c r="T2771" t="s">
        <v>8330</v>
      </c>
    </row>
    <row r="2772" spans="1:20" x14ac:dyDescent="0.2">
      <c r="A2772">
        <v>2770</v>
      </c>
      <c r="B2772" t="s">
        <v>2770</v>
      </c>
      <c r="C277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v>41716.663541666669</v>
      </c>
      <c r="K2772">
        <v>1392569730</v>
      </c>
      <c r="L2772" s="10">
        <v>41686.705208333333</v>
      </c>
      <c r="M2772" t="b">
        <v>0</v>
      </c>
      <c r="N2772">
        <v>33</v>
      </c>
      <c r="O2772" t="b">
        <v>0</v>
      </c>
      <c r="P2772" t="s">
        <v>8304</v>
      </c>
      <c r="Q2772">
        <v>0.1041125</v>
      </c>
      <c r="R2772">
        <v>63.098484848484851</v>
      </c>
      <c r="S2772" t="s">
        <v>8317</v>
      </c>
      <c r="T2772" t="s">
        <v>8330</v>
      </c>
    </row>
    <row r="2773" spans="1:20" x14ac:dyDescent="0.2">
      <c r="A2773">
        <v>2771</v>
      </c>
      <c r="B2773" t="s">
        <v>2771</v>
      </c>
      <c r="C277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v>41306.708333333336</v>
      </c>
      <c r="K2773">
        <v>1355489140</v>
      </c>
      <c r="L2773" s="10">
        <v>41257.531712962962</v>
      </c>
      <c r="M2773" t="b">
        <v>0</v>
      </c>
      <c r="N2773">
        <v>0</v>
      </c>
      <c r="O2773" t="b">
        <v>0</v>
      </c>
      <c r="P2773" t="s">
        <v>8304</v>
      </c>
      <c r="Q2773">
        <v>0</v>
      </c>
      <c r="R2773" t="e">
        <v>#DIV/0!</v>
      </c>
      <c r="S2773" t="s">
        <v>8317</v>
      </c>
      <c r="T2773" t="s">
        <v>8330</v>
      </c>
    </row>
    <row r="2774" spans="1:20" x14ac:dyDescent="0.2">
      <c r="A2774">
        <v>2772</v>
      </c>
      <c r="B2774" t="s">
        <v>2772</v>
      </c>
      <c r="C2774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v>41552.869143518517</v>
      </c>
      <c r="K2774">
        <v>1379710294</v>
      </c>
      <c r="L2774" s="10">
        <v>41537.869143518517</v>
      </c>
      <c r="M2774" t="b">
        <v>0</v>
      </c>
      <c r="N2774">
        <v>0</v>
      </c>
      <c r="O2774" t="b">
        <v>0</v>
      </c>
      <c r="P2774" t="s">
        <v>8304</v>
      </c>
      <c r="Q2774">
        <v>0</v>
      </c>
      <c r="R2774" t="e">
        <v>#DIV/0!</v>
      </c>
      <c r="S2774" t="s">
        <v>8317</v>
      </c>
      <c r="T2774" t="s">
        <v>8330</v>
      </c>
    </row>
    <row r="2775" spans="1:20" x14ac:dyDescent="0.2">
      <c r="A2775">
        <v>2773</v>
      </c>
      <c r="B2775" t="s">
        <v>2773</v>
      </c>
      <c r="C2775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v>42484.86482638889</v>
      </c>
      <c r="K2775">
        <v>1460666721</v>
      </c>
      <c r="L2775" s="10">
        <v>42474.86482638889</v>
      </c>
      <c r="M2775" t="b">
        <v>0</v>
      </c>
      <c r="N2775">
        <v>1</v>
      </c>
      <c r="O2775" t="b">
        <v>0</v>
      </c>
      <c r="P2775" t="s">
        <v>8304</v>
      </c>
      <c r="Q2775">
        <v>1.8867924528301887E-3</v>
      </c>
      <c r="R2775">
        <v>1</v>
      </c>
      <c r="S2775" t="s">
        <v>8317</v>
      </c>
      <c r="T2775" t="s">
        <v>8330</v>
      </c>
    </row>
    <row r="2776" spans="1:20" x14ac:dyDescent="0.2">
      <c r="A2776">
        <v>2774</v>
      </c>
      <c r="B2776" t="s">
        <v>2774</v>
      </c>
      <c r="C2776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v>41341.126481481479</v>
      </c>
      <c r="K2776">
        <v>1360119728</v>
      </c>
      <c r="L2776" s="10">
        <v>41311.126481481479</v>
      </c>
      <c r="M2776" t="b">
        <v>0</v>
      </c>
      <c r="N2776">
        <v>13</v>
      </c>
      <c r="O2776" t="b">
        <v>0</v>
      </c>
      <c r="P2776" t="s">
        <v>8304</v>
      </c>
      <c r="Q2776">
        <v>0.14249999999999999</v>
      </c>
      <c r="R2776">
        <v>43.846153846153847</v>
      </c>
      <c r="S2776" t="s">
        <v>8317</v>
      </c>
      <c r="T2776" t="s">
        <v>8330</v>
      </c>
    </row>
    <row r="2777" spans="1:20" x14ac:dyDescent="0.2">
      <c r="A2777">
        <v>2775</v>
      </c>
      <c r="B2777" t="s">
        <v>2775</v>
      </c>
      <c r="C2777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v>40893.013356481482</v>
      </c>
      <c r="K2777">
        <v>1321402754</v>
      </c>
      <c r="L2777" s="10">
        <v>40863.013356481482</v>
      </c>
      <c r="M2777" t="b">
        <v>0</v>
      </c>
      <c r="N2777">
        <v>2</v>
      </c>
      <c r="O2777" t="b">
        <v>0</v>
      </c>
      <c r="P2777" t="s">
        <v>8304</v>
      </c>
      <c r="Q2777">
        <v>0.03</v>
      </c>
      <c r="R2777">
        <v>75</v>
      </c>
      <c r="S2777" t="s">
        <v>8317</v>
      </c>
      <c r="T2777" t="s">
        <v>8330</v>
      </c>
    </row>
    <row r="2778" spans="1:20" x14ac:dyDescent="0.2">
      <c r="A2778">
        <v>2776</v>
      </c>
      <c r="B2778" t="s">
        <v>2776</v>
      </c>
      <c r="C2778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v>42167.297175925924</v>
      </c>
      <c r="K2778">
        <v>1431414476</v>
      </c>
      <c r="L2778" s="10">
        <v>42136.297175925924</v>
      </c>
      <c r="M2778" t="b">
        <v>0</v>
      </c>
      <c r="N2778">
        <v>36</v>
      </c>
      <c r="O2778" t="b">
        <v>0</v>
      </c>
      <c r="P2778" t="s">
        <v>8304</v>
      </c>
      <c r="Q2778">
        <v>7.8809523809523815E-2</v>
      </c>
      <c r="R2778">
        <v>45.972222222222221</v>
      </c>
      <c r="S2778" t="s">
        <v>8317</v>
      </c>
      <c r="T2778" t="s">
        <v>8330</v>
      </c>
    </row>
    <row r="2779" spans="1:20" x14ac:dyDescent="0.2">
      <c r="A2779">
        <v>2777</v>
      </c>
      <c r="B2779" t="s">
        <v>2777</v>
      </c>
      <c r="C2779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v>42202.669027777782</v>
      </c>
      <c r="K2779">
        <v>1434557004</v>
      </c>
      <c r="L2779" s="10">
        <v>42172.669027777782</v>
      </c>
      <c r="M2779" t="b">
        <v>0</v>
      </c>
      <c r="N2779">
        <v>1</v>
      </c>
      <c r="O2779" t="b">
        <v>0</v>
      </c>
      <c r="P2779" t="s">
        <v>8304</v>
      </c>
      <c r="Q2779">
        <v>3.3333333333333335E-3</v>
      </c>
      <c r="R2779">
        <v>10</v>
      </c>
      <c r="S2779" t="s">
        <v>8317</v>
      </c>
      <c r="T2779" t="s">
        <v>8330</v>
      </c>
    </row>
    <row r="2780" spans="1:20" x14ac:dyDescent="0.2">
      <c r="A2780">
        <v>2778</v>
      </c>
      <c r="B2780" t="s">
        <v>2778</v>
      </c>
      <c r="C2780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v>41876.978078703702</v>
      </c>
      <c r="K2780">
        <v>1406417306</v>
      </c>
      <c r="L2780" s="10">
        <v>41846.978078703702</v>
      </c>
      <c r="M2780" t="b">
        <v>0</v>
      </c>
      <c r="N2780">
        <v>15</v>
      </c>
      <c r="O2780" t="b">
        <v>0</v>
      </c>
      <c r="P2780" t="s">
        <v>8304</v>
      </c>
      <c r="Q2780">
        <v>0.25545454545454543</v>
      </c>
      <c r="R2780">
        <v>93.666666666666671</v>
      </c>
      <c r="S2780" t="s">
        <v>8317</v>
      </c>
      <c r="T2780" t="s">
        <v>8330</v>
      </c>
    </row>
    <row r="2781" spans="1:20" x14ac:dyDescent="0.2">
      <c r="A2781">
        <v>2779</v>
      </c>
      <c r="B2781" t="s">
        <v>2779</v>
      </c>
      <c r="C278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v>42330.627557870372</v>
      </c>
      <c r="K2781">
        <v>1445609021</v>
      </c>
      <c r="L2781" s="10">
        <v>42300.585891203707</v>
      </c>
      <c r="M2781" t="b">
        <v>0</v>
      </c>
      <c r="N2781">
        <v>1</v>
      </c>
      <c r="O2781" t="b">
        <v>0</v>
      </c>
      <c r="P2781" t="s">
        <v>8304</v>
      </c>
      <c r="Q2781">
        <v>2.12E-2</v>
      </c>
      <c r="R2781">
        <v>53</v>
      </c>
      <c r="S2781" t="s">
        <v>8317</v>
      </c>
      <c r="T2781" t="s">
        <v>8330</v>
      </c>
    </row>
    <row r="2782" spans="1:20" x14ac:dyDescent="0.2">
      <c r="A2782">
        <v>2780</v>
      </c>
      <c r="B2782" t="s">
        <v>2780</v>
      </c>
      <c r="C278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v>42804.447777777779</v>
      </c>
      <c r="K2782">
        <v>1486550688</v>
      </c>
      <c r="L2782" s="10">
        <v>42774.447777777779</v>
      </c>
      <c r="M2782" t="b">
        <v>0</v>
      </c>
      <c r="N2782">
        <v>0</v>
      </c>
      <c r="O2782" t="b">
        <v>0</v>
      </c>
      <c r="P2782" t="s">
        <v>8304</v>
      </c>
      <c r="Q2782">
        <v>0</v>
      </c>
      <c r="R2782" t="e">
        <v>#DIV/0!</v>
      </c>
      <c r="S2782" t="s">
        <v>8317</v>
      </c>
      <c r="T2782" t="s">
        <v>8330</v>
      </c>
    </row>
    <row r="2783" spans="1:20" x14ac:dyDescent="0.2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v>42047.291666666672</v>
      </c>
      <c r="K2783">
        <v>1421274954</v>
      </c>
      <c r="L2783" s="10">
        <v>42018.94159722222</v>
      </c>
      <c r="M2783" t="b">
        <v>0</v>
      </c>
      <c r="N2783">
        <v>28</v>
      </c>
      <c r="O2783" t="b">
        <v>1</v>
      </c>
      <c r="P2783" t="s">
        <v>8271</v>
      </c>
      <c r="Q2783">
        <v>1.0528</v>
      </c>
      <c r="R2783">
        <v>47</v>
      </c>
      <c r="S2783" t="s">
        <v>8319</v>
      </c>
      <c r="T2783" t="s">
        <v>8350</v>
      </c>
    </row>
    <row r="2784" spans="1:20" x14ac:dyDescent="0.2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v>42052.207638888889</v>
      </c>
      <c r="K2784">
        <v>1421964718</v>
      </c>
      <c r="L2784" s="10">
        <v>42026.924976851849</v>
      </c>
      <c r="M2784" t="b">
        <v>0</v>
      </c>
      <c r="N2784">
        <v>18</v>
      </c>
      <c r="O2784" t="b">
        <v>1</v>
      </c>
      <c r="P2784" t="s">
        <v>8271</v>
      </c>
      <c r="Q2784">
        <v>1.2</v>
      </c>
      <c r="R2784">
        <v>66.666666666666671</v>
      </c>
      <c r="S2784" t="s">
        <v>8319</v>
      </c>
      <c r="T2784" t="s">
        <v>8350</v>
      </c>
    </row>
    <row r="2785" spans="1:20" x14ac:dyDescent="0.2">
      <c r="A2785">
        <v>2783</v>
      </c>
      <c r="B2785" t="s">
        <v>2783</v>
      </c>
      <c r="C2785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v>42117.535254629634</v>
      </c>
      <c r="K2785">
        <v>1428583846</v>
      </c>
      <c r="L2785" s="10">
        <v>42103.535254629634</v>
      </c>
      <c r="M2785" t="b">
        <v>0</v>
      </c>
      <c r="N2785">
        <v>61</v>
      </c>
      <c r="O2785" t="b">
        <v>1</v>
      </c>
      <c r="P2785" t="s">
        <v>8271</v>
      </c>
      <c r="Q2785">
        <v>1.145</v>
      </c>
      <c r="R2785">
        <v>18.770491803278688</v>
      </c>
      <c r="S2785" t="s">
        <v>8319</v>
      </c>
      <c r="T2785" t="s">
        <v>8350</v>
      </c>
    </row>
    <row r="2786" spans="1:20" x14ac:dyDescent="0.2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v>41941.787534722222</v>
      </c>
      <c r="K2786">
        <v>1412794443</v>
      </c>
      <c r="L2786" s="10"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>
        <v>1.19</v>
      </c>
      <c r="R2786">
        <v>66.111111111111114</v>
      </c>
      <c r="S2786" t="s">
        <v>8319</v>
      </c>
      <c r="T2786" t="s">
        <v>8350</v>
      </c>
    </row>
    <row r="2787" spans="1:20" x14ac:dyDescent="0.2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v>42587.875</v>
      </c>
      <c r="K2787">
        <v>1467865967</v>
      </c>
      <c r="L2787" s="10"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>
        <v>1.0468</v>
      </c>
      <c r="R2787">
        <v>36.859154929577464</v>
      </c>
      <c r="S2787" t="s">
        <v>8319</v>
      </c>
      <c r="T2787" t="s">
        <v>8350</v>
      </c>
    </row>
    <row r="2788" spans="1:20" x14ac:dyDescent="0.2">
      <c r="A2788">
        <v>2786</v>
      </c>
      <c r="B2788" t="s">
        <v>2786</v>
      </c>
      <c r="C2788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v>41829.569212962961</v>
      </c>
      <c r="K2788">
        <v>1403703580</v>
      </c>
      <c r="L2788" s="10">
        <v>41815.569212962961</v>
      </c>
      <c r="M2788" t="b">
        <v>0</v>
      </c>
      <c r="N2788">
        <v>74</v>
      </c>
      <c r="O2788" t="b">
        <v>1</v>
      </c>
      <c r="P2788" t="s">
        <v>8271</v>
      </c>
      <c r="Q2788">
        <v>1.1783999999999999</v>
      </c>
      <c r="R2788">
        <v>39.810810810810814</v>
      </c>
      <c r="S2788" t="s">
        <v>8319</v>
      </c>
      <c r="T2788" t="s">
        <v>8350</v>
      </c>
    </row>
    <row r="2789" spans="1:20" x14ac:dyDescent="0.2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v>41838.198518518519</v>
      </c>
      <c r="K2789">
        <v>1403066752</v>
      </c>
      <c r="L2789" s="10">
        <v>41808.198518518519</v>
      </c>
      <c r="M2789" t="b">
        <v>0</v>
      </c>
      <c r="N2789">
        <v>38</v>
      </c>
      <c r="O2789" t="b">
        <v>1</v>
      </c>
      <c r="P2789" t="s">
        <v>8271</v>
      </c>
      <c r="Q2789">
        <v>1.1970000000000001</v>
      </c>
      <c r="R2789">
        <v>31.5</v>
      </c>
      <c r="S2789" t="s">
        <v>8319</v>
      </c>
      <c r="T2789" t="s">
        <v>8350</v>
      </c>
    </row>
    <row r="2790" spans="1:20" x14ac:dyDescent="0.2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v>42580.701886574068</v>
      </c>
      <c r="K2790">
        <v>1467219043</v>
      </c>
      <c r="L2790" s="10">
        <v>42550.701886574068</v>
      </c>
      <c r="M2790" t="b">
        <v>0</v>
      </c>
      <c r="N2790">
        <v>20</v>
      </c>
      <c r="O2790" t="b">
        <v>1</v>
      </c>
      <c r="P2790" t="s">
        <v>8271</v>
      </c>
      <c r="Q2790">
        <v>1.0249999999999999</v>
      </c>
      <c r="R2790">
        <v>102.5</v>
      </c>
      <c r="S2790" t="s">
        <v>8319</v>
      </c>
      <c r="T2790" t="s">
        <v>8350</v>
      </c>
    </row>
    <row r="2791" spans="1:20" x14ac:dyDescent="0.2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v>42075.166666666672</v>
      </c>
      <c r="K2791">
        <v>1424477934</v>
      </c>
      <c r="L2791" s="10">
        <v>42056.013124999998</v>
      </c>
      <c r="M2791" t="b">
        <v>0</v>
      </c>
      <c r="N2791">
        <v>24</v>
      </c>
      <c r="O2791" t="b">
        <v>1</v>
      </c>
      <c r="P2791" t="s">
        <v>8271</v>
      </c>
      <c r="Q2791">
        <v>1.0116666666666667</v>
      </c>
      <c r="R2791">
        <v>126.45833333333333</v>
      </c>
      <c r="S2791" t="s">
        <v>8319</v>
      </c>
      <c r="T2791" t="s">
        <v>8350</v>
      </c>
    </row>
    <row r="2792" spans="1:20" x14ac:dyDescent="0.2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v>42046.938692129625</v>
      </c>
      <c r="K2792">
        <v>1421101903</v>
      </c>
      <c r="L2792" s="10">
        <v>42016.938692129625</v>
      </c>
      <c r="M2792" t="b">
        <v>0</v>
      </c>
      <c r="N2792">
        <v>66</v>
      </c>
      <c r="O2792" t="b">
        <v>1</v>
      </c>
      <c r="P2792" t="s">
        <v>8271</v>
      </c>
      <c r="Q2792">
        <v>1.0533333333333332</v>
      </c>
      <c r="R2792">
        <v>47.878787878787875</v>
      </c>
      <c r="S2792" t="s">
        <v>8319</v>
      </c>
      <c r="T2792" t="s">
        <v>8350</v>
      </c>
    </row>
    <row r="2793" spans="1:20" x14ac:dyDescent="0.2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v>42622.166666666672</v>
      </c>
      <c r="K2793">
        <v>1470778559</v>
      </c>
      <c r="L2793" s="10">
        <v>42591.899988425925</v>
      </c>
      <c r="M2793" t="b">
        <v>0</v>
      </c>
      <c r="N2793">
        <v>28</v>
      </c>
      <c r="O2793" t="b">
        <v>1</v>
      </c>
      <c r="P2793" t="s">
        <v>8271</v>
      </c>
      <c r="Q2793">
        <v>1.0249999999999999</v>
      </c>
      <c r="R2793">
        <v>73.214285714285708</v>
      </c>
      <c r="S2793" t="s">
        <v>8319</v>
      </c>
      <c r="T2793" t="s">
        <v>8350</v>
      </c>
    </row>
    <row r="2794" spans="1:20" x14ac:dyDescent="0.2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v>42228.231006944443</v>
      </c>
      <c r="K2794">
        <v>1435469559</v>
      </c>
      <c r="L2794" s="10">
        <v>42183.231006944443</v>
      </c>
      <c r="M2794" t="b">
        <v>0</v>
      </c>
      <c r="N2794">
        <v>24</v>
      </c>
      <c r="O2794" t="b">
        <v>1</v>
      </c>
      <c r="P2794" t="s">
        <v>8271</v>
      </c>
      <c r="Q2794">
        <v>1.0760000000000001</v>
      </c>
      <c r="R2794">
        <v>89.666666666666671</v>
      </c>
      <c r="S2794" t="s">
        <v>8319</v>
      </c>
      <c r="T2794" t="s">
        <v>8350</v>
      </c>
    </row>
    <row r="2795" spans="1:20" x14ac:dyDescent="0.2">
      <c r="A2795">
        <v>2793</v>
      </c>
      <c r="B2795" t="s">
        <v>2793</v>
      </c>
      <c r="C2795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v>42206.419039351851</v>
      </c>
      <c r="K2795">
        <v>1434881005</v>
      </c>
      <c r="L2795" s="10">
        <v>42176.419039351851</v>
      </c>
      <c r="M2795" t="b">
        <v>0</v>
      </c>
      <c r="N2795">
        <v>73</v>
      </c>
      <c r="O2795" t="b">
        <v>1</v>
      </c>
      <c r="P2795" t="s">
        <v>8271</v>
      </c>
      <c r="Q2795">
        <v>1.105675</v>
      </c>
      <c r="R2795">
        <v>151.4623287671233</v>
      </c>
      <c r="S2795" t="s">
        <v>8319</v>
      </c>
      <c r="T2795" t="s">
        <v>8350</v>
      </c>
    </row>
    <row r="2796" spans="1:20" x14ac:dyDescent="0.2">
      <c r="A2796">
        <v>2794</v>
      </c>
      <c r="B2796" t="s">
        <v>2794</v>
      </c>
      <c r="C2796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v>42432.791666666672</v>
      </c>
      <c r="K2796">
        <v>1455640559</v>
      </c>
      <c r="L2796" s="10">
        <v>42416.691655092596</v>
      </c>
      <c r="M2796" t="b">
        <v>0</v>
      </c>
      <c r="N2796">
        <v>3</v>
      </c>
      <c r="O2796" t="b">
        <v>1</v>
      </c>
      <c r="P2796" t="s">
        <v>8271</v>
      </c>
      <c r="Q2796">
        <v>1.5</v>
      </c>
      <c r="R2796">
        <v>25</v>
      </c>
      <c r="S2796" t="s">
        <v>8319</v>
      </c>
      <c r="T2796" t="s">
        <v>8350</v>
      </c>
    </row>
    <row r="2797" spans="1:20" x14ac:dyDescent="0.2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v>41796.958333333336</v>
      </c>
      <c r="K2797">
        <v>1400675841</v>
      </c>
      <c r="L2797" s="10">
        <v>41780.525937500002</v>
      </c>
      <c r="M2797" t="b">
        <v>0</v>
      </c>
      <c r="N2797">
        <v>20</v>
      </c>
      <c r="O2797" t="b">
        <v>1</v>
      </c>
      <c r="P2797" t="s">
        <v>8271</v>
      </c>
      <c r="Q2797">
        <v>1.0428571428571429</v>
      </c>
      <c r="R2797">
        <v>36.5</v>
      </c>
      <c r="S2797" t="s">
        <v>8319</v>
      </c>
      <c r="T2797" t="s">
        <v>8350</v>
      </c>
    </row>
    <row r="2798" spans="1:20" x14ac:dyDescent="0.2">
      <c r="A2798">
        <v>2796</v>
      </c>
      <c r="B2798" t="s">
        <v>2796</v>
      </c>
      <c r="C2798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v>41825.528101851851</v>
      </c>
      <c r="K2798">
        <v>1401972028</v>
      </c>
      <c r="L2798" s="10">
        <v>41795.528101851851</v>
      </c>
      <c r="M2798" t="b">
        <v>0</v>
      </c>
      <c r="N2798">
        <v>21</v>
      </c>
      <c r="O2798" t="b">
        <v>1</v>
      </c>
      <c r="P2798" t="s">
        <v>8271</v>
      </c>
      <c r="Q2798">
        <v>1.155</v>
      </c>
      <c r="R2798">
        <v>44</v>
      </c>
      <c r="S2798" t="s">
        <v>8319</v>
      </c>
      <c r="T2798" t="s">
        <v>8350</v>
      </c>
    </row>
    <row r="2799" spans="1:20" x14ac:dyDescent="0.2">
      <c r="A2799">
        <v>2797</v>
      </c>
      <c r="B2799" t="s">
        <v>2797</v>
      </c>
      <c r="C2799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v>41828.94027777778</v>
      </c>
      <c r="K2799">
        <v>1402266840</v>
      </c>
      <c r="L2799" s="10">
        <v>41798.94027777778</v>
      </c>
      <c r="M2799" t="b">
        <v>0</v>
      </c>
      <c r="N2799">
        <v>94</v>
      </c>
      <c r="O2799" t="b">
        <v>1</v>
      </c>
      <c r="P2799" t="s">
        <v>8271</v>
      </c>
      <c r="Q2799">
        <v>1.02645125</v>
      </c>
      <c r="R2799">
        <v>87.357553191489373</v>
      </c>
      <c r="S2799" t="s">
        <v>8319</v>
      </c>
      <c r="T2799" t="s">
        <v>8350</v>
      </c>
    </row>
    <row r="2800" spans="1:20" x14ac:dyDescent="0.2">
      <c r="A2800">
        <v>2798</v>
      </c>
      <c r="B2800" t="s">
        <v>2798</v>
      </c>
      <c r="C2800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v>42216.666666666672</v>
      </c>
      <c r="K2800">
        <v>1437063121</v>
      </c>
      <c r="L2800" s="10"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>
        <v>1.014</v>
      </c>
      <c r="R2800">
        <v>36.474820143884891</v>
      </c>
      <c r="S2800" t="s">
        <v>8319</v>
      </c>
      <c r="T2800" t="s">
        <v>8350</v>
      </c>
    </row>
    <row r="2801" spans="1:20" x14ac:dyDescent="0.2">
      <c r="A2801">
        <v>2799</v>
      </c>
      <c r="B2801" t="s">
        <v>2799</v>
      </c>
      <c r="C280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v>42538.666666666672</v>
      </c>
      <c r="K2801">
        <v>1463466070</v>
      </c>
      <c r="L2801" s="10"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>
        <v>1.1663479999999999</v>
      </c>
      <c r="R2801">
        <v>44.859538461538463</v>
      </c>
      <c r="S2801" t="s">
        <v>8319</v>
      </c>
      <c r="T2801" t="s">
        <v>8350</v>
      </c>
    </row>
    <row r="2802" spans="1:20" x14ac:dyDescent="0.2">
      <c r="A2802">
        <v>2800</v>
      </c>
      <c r="B2802" t="s">
        <v>2800</v>
      </c>
      <c r="C280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v>42008.552847222221</v>
      </c>
      <c r="K2802">
        <v>1415193366</v>
      </c>
      <c r="L2802" s="10">
        <v>41948.552847222221</v>
      </c>
      <c r="M2802" t="b">
        <v>0</v>
      </c>
      <c r="N2802">
        <v>31</v>
      </c>
      <c r="O2802" t="b">
        <v>1</v>
      </c>
      <c r="P2802" t="s">
        <v>8271</v>
      </c>
      <c r="Q2802">
        <v>1.33</v>
      </c>
      <c r="R2802">
        <v>42.903225806451616</v>
      </c>
      <c r="S2802" t="s">
        <v>8319</v>
      </c>
      <c r="T2802" t="s">
        <v>8350</v>
      </c>
    </row>
    <row r="2803" spans="1:20" x14ac:dyDescent="0.2">
      <c r="A2803">
        <v>2801</v>
      </c>
      <c r="B2803" t="s">
        <v>2801</v>
      </c>
      <c r="C280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v>41922.458333333336</v>
      </c>
      <c r="K2803">
        <v>1411019409</v>
      </c>
      <c r="L2803" s="10">
        <v>41900.243159722224</v>
      </c>
      <c r="M2803" t="b">
        <v>0</v>
      </c>
      <c r="N2803">
        <v>13</v>
      </c>
      <c r="O2803" t="b">
        <v>1</v>
      </c>
      <c r="P2803" t="s">
        <v>8271</v>
      </c>
      <c r="Q2803">
        <v>1.3320000000000001</v>
      </c>
      <c r="R2803">
        <v>51.230769230769234</v>
      </c>
      <c r="S2803" t="s">
        <v>8319</v>
      </c>
      <c r="T2803" t="s">
        <v>8350</v>
      </c>
    </row>
    <row r="2804" spans="1:20" x14ac:dyDescent="0.2">
      <c r="A2804">
        <v>2802</v>
      </c>
      <c r="B2804" t="s">
        <v>2802</v>
      </c>
      <c r="C2804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v>42222.64707175926</v>
      </c>
      <c r="K2804">
        <v>1436283107</v>
      </c>
      <c r="L2804" s="10">
        <v>42192.64707175926</v>
      </c>
      <c r="M2804" t="b">
        <v>0</v>
      </c>
      <c r="N2804">
        <v>90</v>
      </c>
      <c r="O2804" t="b">
        <v>1</v>
      </c>
      <c r="P2804" t="s">
        <v>8271</v>
      </c>
      <c r="Q2804">
        <v>1.0183333333333333</v>
      </c>
      <c r="R2804">
        <v>33.944444444444443</v>
      </c>
      <c r="S2804" t="s">
        <v>8319</v>
      </c>
      <c r="T2804" t="s">
        <v>8350</v>
      </c>
    </row>
    <row r="2805" spans="1:20" x14ac:dyDescent="0.2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v>42201</v>
      </c>
      <c r="K2805">
        <v>1433295276</v>
      </c>
      <c r="L2805" s="10"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>
        <v>1.2795000000000001</v>
      </c>
      <c r="R2805">
        <v>90.744680851063833</v>
      </c>
      <c r="S2805" t="s">
        <v>8319</v>
      </c>
      <c r="T2805" t="s">
        <v>8350</v>
      </c>
    </row>
    <row r="2806" spans="1:20" x14ac:dyDescent="0.2">
      <c r="A2806">
        <v>2804</v>
      </c>
      <c r="B2806" t="s">
        <v>2804</v>
      </c>
      <c r="C2806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v>41911.453587962962</v>
      </c>
      <c r="K2806">
        <v>1409395990</v>
      </c>
      <c r="L2806" s="10">
        <v>41881.453587962962</v>
      </c>
      <c r="M2806" t="b">
        <v>0</v>
      </c>
      <c r="N2806">
        <v>23</v>
      </c>
      <c r="O2806" t="b">
        <v>1</v>
      </c>
      <c r="P2806" t="s">
        <v>8271</v>
      </c>
      <c r="Q2806">
        <v>1.1499999999999999</v>
      </c>
      <c r="R2806">
        <v>50</v>
      </c>
      <c r="S2806" t="s">
        <v>8319</v>
      </c>
      <c r="T2806" t="s">
        <v>8350</v>
      </c>
    </row>
    <row r="2807" spans="1:20" x14ac:dyDescent="0.2">
      <c r="A2807">
        <v>2805</v>
      </c>
      <c r="B2807" t="s">
        <v>2805</v>
      </c>
      <c r="C2807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v>42238.505474537036</v>
      </c>
      <c r="K2807">
        <v>1438085273</v>
      </c>
      <c r="L2807" s="10">
        <v>42213.505474537036</v>
      </c>
      <c r="M2807" t="b">
        <v>0</v>
      </c>
      <c r="N2807">
        <v>18</v>
      </c>
      <c r="O2807" t="b">
        <v>1</v>
      </c>
      <c r="P2807" t="s">
        <v>8271</v>
      </c>
      <c r="Q2807">
        <v>1.1000000000000001</v>
      </c>
      <c r="R2807">
        <v>24.444444444444443</v>
      </c>
      <c r="S2807" t="s">
        <v>8319</v>
      </c>
      <c r="T2807" t="s">
        <v>8350</v>
      </c>
    </row>
    <row r="2808" spans="1:20" x14ac:dyDescent="0.2">
      <c r="A2808">
        <v>2806</v>
      </c>
      <c r="B2808" t="s">
        <v>2806</v>
      </c>
      <c r="C2808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v>42221.458333333328</v>
      </c>
      <c r="K2808">
        <v>1435645490</v>
      </c>
      <c r="L2808" s="10">
        <v>42185.267245370371</v>
      </c>
      <c r="M2808" t="b">
        <v>0</v>
      </c>
      <c r="N2808">
        <v>76</v>
      </c>
      <c r="O2808" t="b">
        <v>1</v>
      </c>
      <c r="P2808" t="s">
        <v>8271</v>
      </c>
      <c r="Q2808">
        <v>1.121</v>
      </c>
      <c r="R2808">
        <v>44.25</v>
      </c>
      <c r="S2808" t="s">
        <v>8319</v>
      </c>
      <c r="T2808" t="s">
        <v>8350</v>
      </c>
    </row>
    <row r="2809" spans="1:20" x14ac:dyDescent="0.2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v>42184.873124999998</v>
      </c>
      <c r="K2809">
        <v>1433019438</v>
      </c>
      <c r="L2809" s="10">
        <v>42154.873124999998</v>
      </c>
      <c r="M2809" t="b">
        <v>0</v>
      </c>
      <c r="N2809">
        <v>93</v>
      </c>
      <c r="O2809" t="b">
        <v>1</v>
      </c>
      <c r="P2809" t="s">
        <v>8271</v>
      </c>
      <c r="Q2809">
        <v>1.26</v>
      </c>
      <c r="R2809">
        <v>67.741935483870961</v>
      </c>
      <c r="S2809" t="s">
        <v>8319</v>
      </c>
      <c r="T2809" t="s">
        <v>8350</v>
      </c>
    </row>
    <row r="2810" spans="1:20" x14ac:dyDescent="0.2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v>42238.84646990741</v>
      </c>
      <c r="K2810">
        <v>1437682735</v>
      </c>
      <c r="L2810" s="10">
        <v>42208.84646990741</v>
      </c>
      <c r="M2810" t="b">
        <v>0</v>
      </c>
      <c r="N2810">
        <v>69</v>
      </c>
      <c r="O2810" t="b">
        <v>1</v>
      </c>
      <c r="P2810" t="s">
        <v>8271</v>
      </c>
      <c r="Q2810">
        <v>1.0024444444444445</v>
      </c>
      <c r="R2810">
        <v>65.376811594202906</v>
      </c>
      <c r="S2810" t="s">
        <v>8319</v>
      </c>
      <c r="T2810" t="s">
        <v>8350</v>
      </c>
    </row>
    <row r="2811" spans="1:20" x14ac:dyDescent="0.2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v>42459.610416666663</v>
      </c>
      <c r="K2811">
        <v>1458647725</v>
      </c>
      <c r="L2811" s="10">
        <v>42451.496817129635</v>
      </c>
      <c r="M2811" t="b">
        <v>0</v>
      </c>
      <c r="N2811">
        <v>21</v>
      </c>
      <c r="O2811" t="b">
        <v>1</v>
      </c>
      <c r="P2811" t="s">
        <v>8271</v>
      </c>
      <c r="Q2811">
        <v>1.024</v>
      </c>
      <c r="R2811">
        <v>121.9047619047619</v>
      </c>
      <c r="S2811" t="s">
        <v>8319</v>
      </c>
      <c r="T2811" t="s">
        <v>8350</v>
      </c>
    </row>
    <row r="2812" spans="1:20" x14ac:dyDescent="0.2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v>41791.165972222225</v>
      </c>
      <c r="K2812">
        <v>1398828064</v>
      </c>
      <c r="L2812" s="10">
        <v>41759.13962962963</v>
      </c>
      <c r="M2812" t="b">
        <v>0</v>
      </c>
      <c r="N2812">
        <v>57</v>
      </c>
      <c r="O2812" t="b">
        <v>1</v>
      </c>
      <c r="P2812" t="s">
        <v>8271</v>
      </c>
      <c r="Q2812">
        <v>1.0820000000000001</v>
      </c>
      <c r="R2812">
        <v>47.456140350877192</v>
      </c>
      <c r="S2812" t="s">
        <v>8319</v>
      </c>
      <c r="T2812" t="s">
        <v>8350</v>
      </c>
    </row>
    <row r="2813" spans="1:20" x14ac:dyDescent="0.2">
      <c r="A2813">
        <v>2811</v>
      </c>
      <c r="B2813" t="s">
        <v>2811</v>
      </c>
      <c r="C281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v>42058.496562500004</v>
      </c>
      <c r="K2813">
        <v>1422100503</v>
      </c>
      <c r="L2813" s="10"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>
        <v>1.0026999999999999</v>
      </c>
      <c r="R2813">
        <v>92.842592592592595</v>
      </c>
      <c r="S2813" t="s">
        <v>8319</v>
      </c>
      <c r="T2813" t="s">
        <v>8350</v>
      </c>
    </row>
    <row r="2814" spans="1:20" x14ac:dyDescent="0.2">
      <c r="A2814">
        <v>2812</v>
      </c>
      <c r="B2814" t="s">
        <v>2812</v>
      </c>
      <c r="C2814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v>42100.166666666672</v>
      </c>
      <c r="K2814">
        <v>1424368298</v>
      </c>
      <c r="L2814" s="10">
        <v>42054.74418981481</v>
      </c>
      <c r="M2814" t="b">
        <v>0</v>
      </c>
      <c r="N2814">
        <v>83</v>
      </c>
      <c r="O2814" t="b">
        <v>1</v>
      </c>
      <c r="P2814" t="s">
        <v>8271</v>
      </c>
      <c r="Q2814">
        <v>1.133</v>
      </c>
      <c r="R2814">
        <v>68.253012048192772</v>
      </c>
      <c r="S2814" t="s">
        <v>8319</v>
      </c>
      <c r="T2814" t="s">
        <v>8350</v>
      </c>
    </row>
    <row r="2815" spans="1:20" x14ac:dyDescent="0.2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v>42718.742604166662</v>
      </c>
      <c r="K2815">
        <v>1479577761</v>
      </c>
      <c r="L2815" s="10">
        <v>42693.742604166662</v>
      </c>
      <c r="M2815" t="b">
        <v>0</v>
      </c>
      <c r="N2815">
        <v>96</v>
      </c>
      <c r="O2815" t="b">
        <v>1</v>
      </c>
      <c r="P2815" t="s">
        <v>8271</v>
      </c>
      <c r="Q2815">
        <v>1.2757571428571428</v>
      </c>
      <c r="R2815">
        <v>37.209583333333335</v>
      </c>
      <c r="S2815" t="s">
        <v>8319</v>
      </c>
      <c r="T2815" t="s">
        <v>8350</v>
      </c>
    </row>
    <row r="2816" spans="1:20" x14ac:dyDescent="0.2">
      <c r="A2816">
        <v>2814</v>
      </c>
      <c r="B2816" t="s">
        <v>2814</v>
      </c>
      <c r="C2816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v>42133.399479166663</v>
      </c>
      <c r="K2816">
        <v>1428572115</v>
      </c>
      <c r="L2816" s="10">
        <v>42103.399479166663</v>
      </c>
      <c r="M2816" t="b">
        <v>0</v>
      </c>
      <c r="N2816">
        <v>64</v>
      </c>
      <c r="O2816" t="b">
        <v>1</v>
      </c>
      <c r="P2816" t="s">
        <v>8271</v>
      </c>
      <c r="Q2816">
        <v>1.0773333333333333</v>
      </c>
      <c r="R2816">
        <v>25.25</v>
      </c>
      <c r="S2816" t="s">
        <v>8319</v>
      </c>
      <c r="T2816" t="s">
        <v>8350</v>
      </c>
    </row>
    <row r="2817" spans="1:20" x14ac:dyDescent="0.2">
      <c r="A2817">
        <v>2815</v>
      </c>
      <c r="B2817" t="s">
        <v>2815</v>
      </c>
      <c r="C2817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v>42589.776724537034</v>
      </c>
      <c r="K2817">
        <v>1468003109</v>
      </c>
      <c r="L2817" s="10">
        <v>42559.776724537034</v>
      </c>
      <c r="M2817" t="b">
        <v>0</v>
      </c>
      <c r="N2817">
        <v>14</v>
      </c>
      <c r="O2817" t="b">
        <v>1</v>
      </c>
      <c r="P2817" t="s">
        <v>8271</v>
      </c>
      <c r="Q2817">
        <v>2.42</v>
      </c>
      <c r="R2817">
        <v>43.214285714285715</v>
      </c>
      <c r="S2817" t="s">
        <v>8319</v>
      </c>
      <c r="T2817" t="s">
        <v>8350</v>
      </c>
    </row>
    <row r="2818" spans="1:20" x14ac:dyDescent="0.2">
      <c r="A2818">
        <v>2816</v>
      </c>
      <c r="B2818" t="s">
        <v>2816</v>
      </c>
      <c r="C2818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v>42218.666666666672</v>
      </c>
      <c r="K2818">
        <v>1435921992</v>
      </c>
      <c r="L2818" s="10"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>
        <v>1.4156666666666666</v>
      </c>
      <c r="R2818">
        <v>25.130177514792898</v>
      </c>
      <c r="S2818" t="s">
        <v>8319</v>
      </c>
      <c r="T2818" t="s">
        <v>8350</v>
      </c>
    </row>
    <row r="2819" spans="1:20" x14ac:dyDescent="0.2">
      <c r="A2819">
        <v>2817</v>
      </c>
      <c r="B2819" t="s">
        <v>2817</v>
      </c>
      <c r="C2819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v>42063.634976851856</v>
      </c>
      <c r="K2819">
        <v>1421680462</v>
      </c>
      <c r="L2819" s="10">
        <v>42023.634976851856</v>
      </c>
      <c r="M2819" t="b">
        <v>0</v>
      </c>
      <c r="N2819">
        <v>33</v>
      </c>
      <c r="O2819" t="b">
        <v>1</v>
      </c>
      <c r="P2819" t="s">
        <v>8271</v>
      </c>
      <c r="Q2819">
        <v>1.3</v>
      </c>
      <c r="R2819">
        <v>23.636363636363637</v>
      </c>
      <c r="S2819" t="s">
        <v>8319</v>
      </c>
      <c r="T2819" t="s">
        <v>8350</v>
      </c>
    </row>
    <row r="2820" spans="1:20" x14ac:dyDescent="0.2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v>42270.598217592589</v>
      </c>
      <c r="K2820">
        <v>1441290086</v>
      </c>
      <c r="L2820" s="10"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>
        <v>1.0603</v>
      </c>
      <c r="R2820">
        <v>103.95098039215686</v>
      </c>
      <c r="S2820" t="s">
        <v>8319</v>
      </c>
      <c r="T2820" t="s">
        <v>8350</v>
      </c>
    </row>
    <row r="2821" spans="1:20" x14ac:dyDescent="0.2">
      <c r="A2821">
        <v>2819</v>
      </c>
      <c r="B2821" t="s">
        <v>2819</v>
      </c>
      <c r="C282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v>42169.525567129633</v>
      </c>
      <c r="K2821">
        <v>1431693409</v>
      </c>
      <c r="L2821" s="10"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>
        <v>1.048</v>
      </c>
      <c r="R2821">
        <v>50.384615384615387</v>
      </c>
      <c r="S2821" t="s">
        <v>8319</v>
      </c>
      <c r="T2821" t="s">
        <v>8350</v>
      </c>
    </row>
    <row r="2822" spans="1:20" x14ac:dyDescent="0.2">
      <c r="A2822">
        <v>2820</v>
      </c>
      <c r="B2822" t="s">
        <v>2820</v>
      </c>
      <c r="C282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v>42426</v>
      </c>
      <c r="K2822">
        <v>1454337589</v>
      </c>
      <c r="L2822" s="10">
        <v>42401.610983796301</v>
      </c>
      <c r="M2822" t="b">
        <v>0</v>
      </c>
      <c r="N2822">
        <v>20</v>
      </c>
      <c r="O2822" t="b">
        <v>1</v>
      </c>
      <c r="P2822" t="s">
        <v>8271</v>
      </c>
      <c r="Q2822">
        <v>1.36</v>
      </c>
      <c r="R2822">
        <v>13.6</v>
      </c>
      <c r="S2822" t="s">
        <v>8319</v>
      </c>
      <c r="T2822" t="s">
        <v>8350</v>
      </c>
    </row>
    <row r="2823" spans="1:20" x14ac:dyDescent="0.2">
      <c r="A2823">
        <v>2821</v>
      </c>
      <c r="B2823" t="s">
        <v>2821</v>
      </c>
      <c r="C282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v>41905.922858796301</v>
      </c>
      <c r="K2823">
        <v>1408918135</v>
      </c>
      <c r="L2823" s="10">
        <v>41875.922858796301</v>
      </c>
      <c r="M2823" t="b">
        <v>0</v>
      </c>
      <c r="N2823">
        <v>35</v>
      </c>
      <c r="O2823" t="b">
        <v>1</v>
      </c>
      <c r="P2823" t="s">
        <v>8271</v>
      </c>
      <c r="Q2823">
        <v>1</v>
      </c>
      <c r="R2823">
        <v>28.571428571428573</v>
      </c>
      <c r="S2823" t="s">
        <v>8319</v>
      </c>
      <c r="T2823" t="s">
        <v>8350</v>
      </c>
    </row>
    <row r="2824" spans="1:20" x14ac:dyDescent="0.2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v>42090.642268518524</v>
      </c>
      <c r="K2824">
        <v>1424881492</v>
      </c>
      <c r="L2824" s="10">
        <v>42060.683935185181</v>
      </c>
      <c r="M2824" t="b">
        <v>0</v>
      </c>
      <c r="N2824">
        <v>94</v>
      </c>
      <c r="O2824" t="b">
        <v>1</v>
      </c>
      <c r="P2824" t="s">
        <v>8271</v>
      </c>
      <c r="Q2824">
        <v>1</v>
      </c>
      <c r="R2824">
        <v>63.829787234042556</v>
      </c>
      <c r="S2824" t="s">
        <v>8319</v>
      </c>
      <c r="T2824" t="s">
        <v>8350</v>
      </c>
    </row>
    <row r="2825" spans="1:20" x14ac:dyDescent="0.2">
      <c r="A2825">
        <v>2823</v>
      </c>
      <c r="B2825" t="s">
        <v>2823</v>
      </c>
      <c r="C2825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v>42094.957638888889</v>
      </c>
      <c r="K2825">
        <v>1425428206</v>
      </c>
      <c r="L2825" s="10">
        <v>42067.011643518519</v>
      </c>
      <c r="M2825" t="b">
        <v>0</v>
      </c>
      <c r="N2825">
        <v>14</v>
      </c>
      <c r="O2825" t="b">
        <v>1</v>
      </c>
      <c r="P2825" t="s">
        <v>8271</v>
      </c>
      <c r="Q2825">
        <v>1.24</v>
      </c>
      <c r="R2825">
        <v>8.8571428571428577</v>
      </c>
      <c r="S2825" t="s">
        <v>8319</v>
      </c>
      <c r="T2825" t="s">
        <v>8350</v>
      </c>
    </row>
    <row r="2826" spans="1:20" x14ac:dyDescent="0.2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v>42168.071527777778</v>
      </c>
      <c r="K2826">
        <v>1431412196</v>
      </c>
      <c r="L2826" s="10">
        <v>42136.270787037036</v>
      </c>
      <c r="M2826" t="b">
        <v>0</v>
      </c>
      <c r="N2826">
        <v>15</v>
      </c>
      <c r="O2826" t="b">
        <v>1</v>
      </c>
      <c r="P2826" t="s">
        <v>8271</v>
      </c>
      <c r="Q2826">
        <v>1.1692307692307693</v>
      </c>
      <c r="R2826">
        <v>50.666666666666664</v>
      </c>
      <c r="S2826" t="s">
        <v>8319</v>
      </c>
      <c r="T2826" t="s">
        <v>8350</v>
      </c>
    </row>
    <row r="2827" spans="1:20" x14ac:dyDescent="0.2">
      <c r="A2827">
        <v>2825</v>
      </c>
      <c r="B2827" t="s">
        <v>2825</v>
      </c>
      <c r="C2827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v>42342.792662037042</v>
      </c>
      <c r="K2827">
        <v>1446663686</v>
      </c>
      <c r="L2827" s="10">
        <v>42312.792662037042</v>
      </c>
      <c r="M2827" t="b">
        <v>0</v>
      </c>
      <c r="N2827">
        <v>51</v>
      </c>
      <c r="O2827" t="b">
        <v>1</v>
      </c>
      <c r="P2827" t="s">
        <v>8271</v>
      </c>
      <c r="Q2827">
        <v>1.0333333333333334</v>
      </c>
      <c r="R2827">
        <v>60.784313725490193</v>
      </c>
      <c r="S2827" t="s">
        <v>8319</v>
      </c>
      <c r="T2827" t="s">
        <v>8350</v>
      </c>
    </row>
    <row r="2828" spans="1:20" x14ac:dyDescent="0.2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v>42195.291666666672</v>
      </c>
      <c r="K2828">
        <v>1434415812</v>
      </c>
      <c r="L2828" s="10">
        <v>42171.034861111111</v>
      </c>
      <c r="M2828" t="b">
        <v>0</v>
      </c>
      <c r="N2828">
        <v>19</v>
      </c>
      <c r="O2828" t="b">
        <v>1</v>
      </c>
      <c r="P2828" t="s">
        <v>8271</v>
      </c>
      <c r="Q2828">
        <v>1.0774999999999999</v>
      </c>
      <c r="R2828">
        <v>113.42105263157895</v>
      </c>
      <c r="S2828" t="s">
        <v>8319</v>
      </c>
      <c r="T2828" t="s">
        <v>8350</v>
      </c>
    </row>
    <row r="2829" spans="1:20" x14ac:dyDescent="0.2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v>42524.6875</v>
      </c>
      <c r="K2829">
        <v>1462379066</v>
      </c>
      <c r="L2829" s="10">
        <v>42494.683634259258</v>
      </c>
      <c r="M2829" t="b">
        <v>0</v>
      </c>
      <c r="N2829">
        <v>23</v>
      </c>
      <c r="O2829" t="b">
        <v>1</v>
      </c>
      <c r="P2829" t="s">
        <v>8271</v>
      </c>
      <c r="Q2829">
        <v>1.2024999999999999</v>
      </c>
      <c r="R2829">
        <v>104.56521739130434</v>
      </c>
      <c r="S2829" t="s">
        <v>8319</v>
      </c>
      <c r="T2829" t="s">
        <v>8350</v>
      </c>
    </row>
    <row r="2830" spans="1:20" x14ac:dyDescent="0.2">
      <c r="A2830">
        <v>2828</v>
      </c>
      <c r="B2830" t="s">
        <v>2828</v>
      </c>
      <c r="C2830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v>42279.958333333328</v>
      </c>
      <c r="K2830">
        <v>1441606869</v>
      </c>
      <c r="L2830" s="10">
        <v>42254.264687499999</v>
      </c>
      <c r="M2830" t="b">
        <v>0</v>
      </c>
      <c r="N2830">
        <v>97</v>
      </c>
      <c r="O2830" t="b">
        <v>1</v>
      </c>
      <c r="P2830" t="s">
        <v>8271</v>
      </c>
      <c r="Q2830">
        <v>1.0037894736842106</v>
      </c>
      <c r="R2830">
        <v>98.30927835051547</v>
      </c>
      <c r="S2830" t="s">
        <v>8319</v>
      </c>
      <c r="T2830" t="s">
        <v>8350</v>
      </c>
    </row>
    <row r="2831" spans="1:20" x14ac:dyDescent="0.2">
      <c r="A2831">
        <v>2829</v>
      </c>
      <c r="B2831" t="s">
        <v>2829</v>
      </c>
      <c r="C283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v>42523.434236111112</v>
      </c>
      <c r="K2831">
        <v>1462443918</v>
      </c>
      <c r="L2831" s="10">
        <v>42495.434236111112</v>
      </c>
      <c r="M2831" t="b">
        <v>0</v>
      </c>
      <c r="N2831">
        <v>76</v>
      </c>
      <c r="O2831" t="b">
        <v>1</v>
      </c>
      <c r="P2831" t="s">
        <v>8271</v>
      </c>
      <c r="Q2831">
        <v>1.0651999999999999</v>
      </c>
      <c r="R2831">
        <v>35.039473684210527</v>
      </c>
      <c r="S2831" t="s">
        <v>8319</v>
      </c>
      <c r="T2831" t="s">
        <v>8350</v>
      </c>
    </row>
    <row r="2832" spans="1:20" x14ac:dyDescent="0.2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v>41771.165972222225</v>
      </c>
      <c r="K2832">
        <v>1398802148</v>
      </c>
      <c r="L2832" s="10">
        <v>41758.839675925927</v>
      </c>
      <c r="M2832" t="b">
        <v>0</v>
      </c>
      <c r="N2832">
        <v>11</v>
      </c>
      <c r="O2832" t="b">
        <v>1</v>
      </c>
      <c r="P2832" t="s">
        <v>8271</v>
      </c>
      <c r="Q2832">
        <v>1</v>
      </c>
      <c r="R2832">
        <v>272.72727272727275</v>
      </c>
      <c r="S2832" t="s">
        <v>8319</v>
      </c>
      <c r="T2832" t="s">
        <v>8350</v>
      </c>
    </row>
    <row r="2833" spans="1:20" x14ac:dyDescent="0.2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v>42201.824884259258</v>
      </c>
      <c r="K2833">
        <v>1434484070</v>
      </c>
      <c r="L2833" s="10">
        <v>42171.824884259258</v>
      </c>
      <c r="M2833" t="b">
        <v>0</v>
      </c>
      <c r="N2833">
        <v>52</v>
      </c>
      <c r="O2833" t="b">
        <v>1</v>
      </c>
      <c r="P2833" t="s">
        <v>8271</v>
      </c>
      <c r="Q2833">
        <v>1.1066666666666667</v>
      </c>
      <c r="R2833">
        <v>63.846153846153847</v>
      </c>
      <c r="S2833" t="s">
        <v>8319</v>
      </c>
      <c r="T2833" t="s">
        <v>8350</v>
      </c>
    </row>
    <row r="2834" spans="1:20" x14ac:dyDescent="0.2">
      <c r="A2834">
        <v>2832</v>
      </c>
      <c r="B2834" t="s">
        <v>2832</v>
      </c>
      <c r="C2834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v>41966.916666666672</v>
      </c>
      <c r="K2834">
        <v>1414342894</v>
      </c>
      <c r="L2834" s="10">
        <v>41938.709421296298</v>
      </c>
      <c r="M2834" t="b">
        <v>0</v>
      </c>
      <c r="N2834">
        <v>95</v>
      </c>
      <c r="O2834" t="b">
        <v>1</v>
      </c>
      <c r="P2834" t="s">
        <v>8271</v>
      </c>
      <c r="Q2834">
        <v>1.1471959999999999</v>
      </c>
      <c r="R2834">
        <v>30.189368421052631</v>
      </c>
      <c r="S2834" t="s">
        <v>8319</v>
      </c>
      <c r="T2834" t="s">
        <v>8350</v>
      </c>
    </row>
    <row r="2835" spans="1:20" x14ac:dyDescent="0.2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v>42288.083333333328</v>
      </c>
      <c r="K2835">
        <v>1442804633</v>
      </c>
      <c r="L2835" s="10">
        <v>42268.127696759257</v>
      </c>
      <c r="M2835" t="b">
        <v>0</v>
      </c>
      <c r="N2835">
        <v>35</v>
      </c>
      <c r="O2835" t="b">
        <v>1</v>
      </c>
      <c r="P2835" t="s">
        <v>8271</v>
      </c>
      <c r="Q2835">
        <v>1.0825925925925926</v>
      </c>
      <c r="R2835">
        <v>83.51428571428572</v>
      </c>
      <c r="S2835" t="s">
        <v>8319</v>
      </c>
      <c r="T2835" t="s">
        <v>8350</v>
      </c>
    </row>
    <row r="2836" spans="1:20" x14ac:dyDescent="0.2">
      <c r="A2836">
        <v>2834</v>
      </c>
      <c r="B2836" t="s">
        <v>2834</v>
      </c>
      <c r="C2836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v>42034.959837962961</v>
      </c>
      <c r="K2836">
        <v>1421362930</v>
      </c>
      <c r="L2836" s="10">
        <v>42019.959837962961</v>
      </c>
      <c r="M2836" t="b">
        <v>0</v>
      </c>
      <c r="N2836">
        <v>21</v>
      </c>
      <c r="O2836" t="b">
        <v>1</v>
      </c>
      <c r="P2836" t="s">
        <v>8271</v>
      </c>
      <c r="Q2836">
        <v>1.7</v>
      </c>
      <c r="R2836">
        <v>64.761904761904759</v>
      </c>
      <c r="S2836" t="s">
        <v>8319</v>
      </c>
      <c r="T2836" t="s">
        <v>8350</v>
      </c>
    </row>
    <row r="2837" spans="1:20" x14ac:dyDescent="0.2">
      <c r="A2837">
        <v>2835</v>
      </c>
      <c r="B2837" t="s">
        <v>2835</v>
      </c>
      <c r="C2837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v>42343</v>
      </c>
      <c r="K2837">
        <v>1446742417</v>
      </c>
      <c r="L2837" s="10">
        <v>42313.703900462962</v>
      </c>
      <c r="M2837" t="b">
        <v>0</v>
      </c>
      <c r="N2837">
        <v>93</v>
      </c>
      <c r="O2837" t="b">
        <v>1</v>
      </c>
      <c r="P2837" t="s">
        <v>8271</v>
      </c>
      <c r="Q2837">
        <v>1.8709899999999999</v>
      </c>
      <c r="R2837">
        <v>20.118172043010752</v>
      </c>
      <c r="S2837" t="s">
        <v>8319</v>
      </c>
      <c r="T2837" t="s">
        <v>8350</v>
      </c>
    </row>
    <row r="2838" spans="1:20" x14ac:dyDescent="0.2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v>42784.207638888889</v>
      </c>
      <c r="K2838">
        <v>1484115418</v>
      </c>
      <c r="L2838" s="10">
        <v>42746.261782407411</v>
      </c>
      <c r="M2838" t="b">
        <v>0</v>
      </c>
      <c r="N2838">
        <v>11</v>
      </c>
      <c r="O2838" t="b">
        <v>1</v>
      </c>
      <c r="P2838" t="s">
        <v>8271</v>
      </c>
      <c r="Q2838">
        <v>1.0777777777777777</v>
      </c>
      <c r="R2838">
        <v>44.090909090909093</v>
      </c>
      <c r="S2838" t="s">
        <v>8319</v>
      </c>
      <c r="T2838" t="s">
        <v>8350</v>
      </c>
    </row>
    <row r="2839" spans="1:20" x14ac:dyDescent="0.2">
      <c r="A2839">
        <v>2837</v>
      </c>
      <c r="B2839" t="s">
        <v>2837</v>
      </c>
      <c r="C2839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v>42347.950046296297</v>
      </c>
      <c r="K2839">
        <v>1446241684</v>
      </c>
      <c r="L2839" s="10">
        <v>42307.908379629633</v>
      </c>
      <c r="M2839" t="b">
        <v>0</v>
      </c>
      <c r="N2839">
        <v>21</v>
      </c>
      <c r="O2839" t="b">
        <v>1</v>
      </c>
      <c r="P2839" t="s">
        <v>8271</v>
      </c>
      <c r="Q2839">
        <v>1</v>
      </c>
      <c r="R2839">
        <v>40.476190476190474</v>
      </c>
      <c r="S2839" t="s">
        <v>8319</v>
      </c>
      <c r="T2839" t="s">
        <v>8350</v>
      </c>
    </row>
    <row r="2840" spans="1:20" x14ac:dyDescent="0.2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v>41864.916666666664</v>
      </c>
      <c r="K2840">
        <v>1406039696</v>
      </c>
      <c r="L2840" s="10">
        <v>41842.607592592591</v>
      </c>
      <c r="M2840" t="b">
        <v>0</v>
      </c>
      <c r="N2840">
        <v>54</v>
      </c>
      <c r="O2840" t="b">
        <v>1</v>
      </c>
      <c r="P2840" t="s">
        <v>8271</v>
      </c>
      <c r="Q2840">
        <v>1.2024999999999999</v>
      </c>
      <c r="R2840">
        <v>44.537037037037038</v>
      </c>
      <c r="S2840" t="s">
        <v>8319</v>
      </c>
      <c r="T2840" t="s">
        <v>8350</v>
      </c>
    </row>
    <row r="2841" spans="1:20" x14ac:dyDescent="0.2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v>41876.207638888889</v>
      </c>
      <c r="K2841">
        <v>1406958354</v>
      </c>
      <c r="L2841" s="10">
        <v>41853.240208333329</v>
      </c>
      <c r="M2841" t="b">
        <v>0</v>
      </c>
      <c r="N2841">
        <v>31</v>
      </c>
      <c r="O2841" t="b">
        <v>1</v>
      </c>
      <c r="P2841" t="s">
        <v>8271</v>
      </c>
      <c r="Q2841">
        <v>1.1142857142857143</v>
      </c>
      <c r="R2841">
        <v>125.80645161290323</v>
      </c>
      <c r="S2841" t="s">
        <v>8319</v>
      </c>
      <c r="T2841" t="s">
        <v>8350</v>
      </c>
    </row>
    <row r="2842" spans="1:20" x14ac:dyDescent="0.2">
      <c r="A2842">
        <v>2840</v>
      </c>
      <c r="B2842" t="s">
        <v>2840</v>
      </c>
      <c r="C284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v>42081.708333333328</v>
      </c>
      <c r="K2842">
        <v>1424825479</v>
      </c>
      <c r="L2842" s="10"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>
        <v>1.04</v>
      </c>
      <c r="R2842">
        <v>19.696969696969695</v>
      </c>
      <c r="S2842" t="s">
        <v>8319</v>
      </c>
      <c r="T2842" t="s">
        <v>8350</v>
      </c>
    </row>
    <row r="2843" spans="1:20" x14ac:dyDescent="0.2">
      <c r="A2843">
        <v>2841</v>
      </c>
      <c r="B2843" t="s">
        <v>2841</v>
      </c>
      <c r="C284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v>42351.781215277777</v>
      </c>
      <c r="K2843">
        <v>1444844697</v>
      </c>
      <c r="L2843" s="10">
        <v>42291.739548611105</v>
      </c>
      <c r="M2843" t="b">
        <v>0</v>
      </c>
      <c r="N2843">
        <v>1</v>
      </c>
      <c r="O2843" t="b">
        <v>0</v>
      </c>
      <c r="P2843" t="s">
        <v>8271</v>
      </c>
      <c r="Q2843">
        <v>0.01</v>
      </c>
      <c r="R2843">
        <v>10</v>
      </c>
      <c r="S2843" t="s">
        <v>8319</v>
      </c>
      <c r="T2843" t="s">
        <v>8350</v>
      </c>
    </row>
    <row r="2844" spans="1:20" x14ac:dyDescent="0.2">
      <c r="A2844">
        <v>2842</v>
      </c>
      <c r="B2844" t="s">
        <v>2842</v>
      </c>
      <c r="C2844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v>41811.458333333336</v>
      </c>
      <c r="K2844">
        <v>1401058295</v>
      </c>
      <c r="L2844" s="10">
        <v>41784.952488425923</v>
      </c>
      <c r="M2844" t="b">
        <v>0</v>
      </c>
      <c r="N2844">
        <v>0</v>
      </c>
      <c r="O2844" t="b">
        <v>0</v>
      </c>
      <c r="P2844" t="s">
        <v>8271</v>
      </c>
      <c r="Q2844">
        <v>0</v>
      </c>
      <c r="R2844" t="e">
        <v>#DIV/0!</v>
      </c>
      <c r="S2844" t="s">
        <v>8319</v>
      </c>
      <c r="T2844" t="s">
        <v>8350</v>
      </c>
    </row>
    <row r="2845" spans="1:20" x14ac:dyDescent="0.2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v>42534.166666666672</v>
      </c>
      <c r="K2845">
        <v>1462210950</v>
      </c>
      <c r="L2845" s="10">
        <v>42492.737847222219</v>
      </c>
      <c r="M2845" t="b">
        <v>0</v>
      </c>
      <c r="N2845">
        <v>0</v>
      </c>
      <c r="O2845" t="b">
        <v>0</v>
      </c>
      <c r="P2845" t="s">
        <v>8271</v>
      </c>
      <c r="Q2845">
        <v>0</v>
      </c>
      <c r="R2845" t="e">
        <v>#DIV/0!</v>
      </c>
      <c r="S2845" t="s">
        <v>8319</v>
      </c>
      <c r="T2845" t="s">
        <v>8350</v>
      </c>
    </row>
    <row r="2846" spans="1:20" x14ac:dyDescent="0.2">
      <c r="A2846">
        <v>2844</v>
      </c>
      <c r="B2846" t="s">
        <v>2844</v>
      </c>
      <c r="C2846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v>42739.546064814815</v>
      </c>
      <c r="K2846">
        <v>1480943180</v>
      </c>
      <c r="L2846" s="10">
        <v>42709.546064814815</v>
      </c>
      <c r="M2846" t="b">
        <v>0</v>
      </c>
      <c r="N2846">
        <v>1</v>
      </c>
      <c r="O2846" t="b">
        <v>0</v>
      </c>
      <c r="P2846" t="s">
        <v>8271</v>
      </c>
      <c r="Q2846">
        <v>5.4545454545454543E-2</v>
      </c>
      <c r="R2846">
        <v>30</v>
      </c>
      <c r="S2846" t="s">
        <v>8319</v>
      </c>
      <c r="T2846" t="s">
        <v>8350</v>
      </c>
    </row>
    <row r="2847" spans="1:20" x14ac:dyDescent="0.2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v>42163.016585648147</v>
      </c>
      <c r="K2847">
        <v>1428539033</v>
      </c>
      <c r="L2847" s="10">
        <v>42103.016585648147</v>
      </c>
      <c r="M2847" t="b">
        <v>0</v>
      </c>
      <c r="N2847">
        <v>39</v>
      </c>
      <c r="O2847" t="b">
        <v>0</v>
      </c>
      <c r="P2847" t="s">
        <v>8271</v>
      </c>
      <c r="Q2847">
        <v>0.31546666666666667</v>
      </c>
      <c r="R2847">
        <v>60.666666666666664</v>
      </c>
      <c r="S2847" t="s">
        <v>8319</v>
      </c>
      <c r="T2847" t="s">
        <v>8350</v>
      </c>
    </row>
    <row r="2848" spans="1:20" x14ac:dyDescent="0.2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v>42153.692060185189</v>
      </c>
      <c r="K2848">
        <v>1429029394</v>
      </c>
      <c r="L2848" s="10">
        <v>42108.692060185189</v>
      </c>
      <c r="M2848" t="b">
        <v>0</v>
      </c>
      <c r="N2848">
        <v>0</v>
      </c>
      <c r="O2848" t="b">
        <v>0</v>
      </c>
      <c r="P2848" t="s">
        <v>8271</v>
      </c>
      <c r="Q2848">
        <v>0</v>
      </c>
      <c r="R2848" t="e">
        <v>#DIV/0!</v>
      </c>
      <c r="S2848" t="s">
        <v>8319</v>
      </c>
      <c r="T2848" t="s">
        <v>8350</v>
      </c>
    </row>
    <row r="2849" spans="1:20" x14ac:dyDescent="0.2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v>42513.806307870371</v>
      </c>
      <c r="K2849">
        <v>1458847265</v>
      </c>
      <c r="L2849" s="10">
        <v>42453.806307870371</v>
      </c>
      <c r="M2849" t="b">
        <v>0</v>
      </c>
      <c r="N2849">
        <v>0</v>
      </c>
      <c r="O2849" t="b">
        <v>0</v>
      </c>
      <c r="P2849" t="s">
        <v>8271</v>
      </c>
      <c r="Q2849">
        <v>0</v>
      </c>
      <c r="R2849" t="e">
        <v>#DIV/0!</v>
      </c>
      <c r="S2849" t="s">
        <v>8319</v>
      </c>
      <c r="T2849" t="s">
        <v>8350</v>
      </c>
    </row>
    <row r="2850" spans="1:20" x14ac:dyDescent="0.2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v>42153.648831018523</v>
      </c>
      <c r="K2850">
        <v>1430321659</v>
      </c>
      <c r="L2850" s="10">
        <v>42123.648831018523</v>
      </c>
      <c r="M2850" t="b">
        <v>0</v>
      </c>
      <c r="N2850">
        <v>3</v>
      </c>
      <c r="O2850" t="b">
        <v>0</v>
      </c>
      <c r="P2850" t="s">
        <v>8271</v>
      </c>
      <c r="Q2850">
        <v>2E-3</v>
      </c>
      <c r="R2850">
        <v>23.333333333333332</v>
      </c>
      <c r="S2850" t="s">
        <v>8319</v>
      </c>
      <c r="T2850" t="s">
        <v>8350</v>
      </c>
    </row>
    <row r="2851" spans="1:20" x14ac:dyDescent="0.2">
      <c r="A2851">
        <v>2849</v>
      </c>
      <c r="B2851" t="s">
        <v>2849</v>
      </c>
      <c r="C285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v>42483.428240740745</v>
      </c>
      <c r="K2851">
        <v>1458814600</v>
      </c>
      <c r="L2851" s="10">
        <v>42453.428240740745</v>
      </c>
      <c r="M2851" t="b">
        <v>0</v>
      </c>
      <c r="N2851">
        <v>1</v>
      </c>
      <c r="O2851" t="b">
        <v>0</v>
      </c>
      <c r="P2851" t="s">
        <v>8271</v>
      </c>
      <c r="Q2851">
        <v>0.01</v>
      </c>
      <c r="R2851">
        <v>5</v>
      </c>
      <c r="S2851" t="s">
        <v>8319</v>
      </c>
      <c r="T2851" t="s">
        <v>8350</v>
      </c>
    </row>
    <row r="2852" spans="1:20" x14ac:dyDescent="0.2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v>41888.007071759261</v>
      </c>
      <c r="K2852">
        <v>1407370211</v>
      </c>
      <c r="L2852" s="10">
        <v>41858.007071759261</v>
      </c>
      <c r="M2852" t="b">
        <v>0</v>
      </c>
      <c r="N2852">
        <v>13</v>
      </c>
      <c r="O2852" t="b">
        <v>0</v>
      </c>
      <c r="P2852" t="s">
        <v>8271</v>
      </c>
      <c r="Q2852">
        <v>3.8875E-2</v>
      </c>
      <c r="R2852">
        <v>23.923076923076923</v>
      </c>
      <c r="S2852" t="s">
        <v>8319</v>
      </c>
      <c r="T2852" t="s">
        <v>8350</v>
      </c>
    </row>
    <row r="2853" spans="1:20" x14ac:dyDescent="0.2">
      <c r="A2853">
        <v>2851</v>
      </c>
      <c r="B2853" t="s">
        <v>2851</v>
      </c>
      <c r="C285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v>42398.970138888893</v>
      </c>
      <c r="K2853">
        <v>1453334629</v>
      </c>
      <c r="L2853" s="10">
        <v>42390.002650462964</v>
      </c>
      <c r="M2853" t="b">
        <v>0</v>
      </c>
      <c r="N2853">
        <v>0</v>
      </c>
      <c r="O2853" t="b">
        <v>0</v>
      </c>
      <c r="P2853" t="s">
        <v>8271</v>
      </c>
      <c r="Q2853">
        <v>0</v>
      </c>
      <c r="R2853" t="e">
        <v>#DIV/0!</v>
      </c>
      <c r="S2853" t="s">
        <v>8319</v>
      </c>
      <c r="T2853" t="s">
        <v>8350</v>
      </c>
    </row>
    <row r="2854" spans="1:20" x14ac:dyDescent="0.2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v>41811.045173611114</v>
      </c>
      <c r="K2854">
        <v>1400720703</v>
      </c>
      <c r="L2854" s="10">
        <v>41781.045173611114</v>
      </c>
      <c r="M2854" t="b">
        <v>0</v>
      </c>
      <c r="N2854">
        <v>6</v>
      </c>
      <c r="O2854" t="b">
        <v>0</v>
      </c>
      <c r="P2854" t="s">
        <v>8271</v>
      </c>
      <c r="Q2854">
        <v>1.9E-2</v>
      </c>
      <c r="R2854">
        <v>15.833333333333334</v>
      </c>
      <c r="S2854" t="s">
        <v>8319</v>
      </c>
      <c r="T2854" t="s">
        <v>8350</v>
      </c>
    </row>
    <row r="2855" spans="1:20" x14ac:dyDescent="0.2">
      <c r="A2855">
        <v>2853</v>
      </c>
      <c r="B2855" t="s">
        <v>2853</v>
      </c>
      <c r="C2855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v>41896.190937499996</v>
      </c>
      <c r="K2855">
        <v>1405485297</v>
      </c>
      <c r="L2855" s="10">
        <v>41836.190937499996</v>
      </c>
      <c r="M2855" t="b">
        <v>0</v>
      </c>
      <c r="N2855">
        <v>0</v>
      </c>
      <c r="O2855" t="b">
        <v>0</v>
      </c>
      <c r="P2855" t="s">
        <v>8271</v>
      </c>
      <c r="Q2855">
        <v>0</v>
      </c>
      <c r="R2855" t="e">
        <v>#DIV/0!</v>
      </c>
      <c r="S2855" t="s">
        <v>8319</v>
      </c>
      <c r="T2855" t="s">
        <v>8350</v>
      </c>
    </row>
    <row r="2856" spans="1:20" x14ac:dyDescent="0.2">
      <c r="A2856">
        <v>2854</v>
      </c>
      <c r="B2856" t="s">
        <v>2854</v>
      </c>
      <c r="C2856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v>42131.71665509259</v>
      </c>
      <c r="K2856">
        <v>1429290719</v>
      </c>
      <c r="L2856" s="10">
        <v>42111.71665509259</v>
      </c>
      <c r="M2856" t="b">
        <v>0</v>
      </c>
      <c r="N2856">
        <v>14</v>
      </c>
      <c r="O2856" t="b">
        <v>0</v>
      </c>
      <c r="P2856" t="s">
        <v>8271</v>
      </c>
      <c r="Q2856">
        <v>0.41699999999999998</v>
      </c>
      <c r="R2856">
        <v>29.785714285714285</v>
      </c>
      <c r="S2856" t="s">
        <v>8319</v>
      </c>
      <c r="T2856" t="s">
        <v>8350</v>
      </c>
    </row>
    <row r="2857" spans="1:20" x14ac:dyDescent="0.2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v>42398.981944444444</v>
      </c>
      <c r="K2857">
        <v>1451607071</v>
      </c>
      <c r="L2857" s="10">
        <v>42370.007766203707</v>
      </c>
      <c r="M2857" t="b">
        <v>0</v>
      </c>
      <c r="N2857">
        <v>5</v>
      </c>
      <c r="O2857" t="b">
        <v>0</v>
      </c>
      <c r="P2857" t="s">
        <v>8271</v>
      </c>
      <c r="Q2857">
        <v>0.5</v>
      </c>
      <c r="R2857">
        <v>60</v>
      </c>
      <c r="S2857" t="s">
        <v>8319</v>
      </c>
      <c r="T2857" t="s">
        <v>8350</v>
      </c>
    </row>
    <row r="2858" spans="1:20" x14ac:dyDescent="0.2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v>42224.898611111115</v>
      </c>
      <c r="K2858">
        <v>1433897647</v>
      </c>
      <c r="L2858" s="10">
        <v>42165.037581018521</v>
      </c>
      <c r="M2858" t="b">
        <v>0</v>
      </c>
      <c r="N2858">
        <v>6</v>
      </c>
      <c r="O2858" t="b">
        <v>0</v>
      </c>
      <c r="P2858" t="s">
        <v>8271</v>
      </c>
      <c r="Q2858">
        <v>4.8666666666666664E-2</v>
      </c>
      <c r="R2858">
        <v>24.333333333333332</v>
      </c>
      <c r="S2858" t="s">
        <v>8319</v>
      </c>
      <c r="T2858" t="s">
        <v>8350</v>
      </c>
    </row>
    <row r="2859" spans="1:20" x14ac:dyDescent="0.2">
      <c r="A2859">
        <v>2857</v>
      </c>
      <c r="B2859" t="s">
        <v>2857</v>
      </c>
      <c r="C2859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v>42786.75</v>
      </c>
      <c r="K2859">
        <v>1482444295</v>
      </c>
      <c r="L2859" s="10">
        <v>42726.920081018514</v>
      </c>
      <c r="M2859" t="b">
        <v>0</v>
      </c>
      <c r="N2859">
        <v>15</v>
      </c>
      <c r="O2859" t="b">
        <v>0</v>
      </c>
      <c r="P2859" t="s">
        <v>8271</v>
      </c>
      <c r="Q2859">
        <v>0.19736842105263158</v>
      </c>
      <c r="R2859">
        <v>500</v>
      </c>
      <c r="S2859" t="s">
        <v>8319</v>
      </c>
      <c r="T2859" t="s">
        <v>8350</v>
      </c>
    </row>
    <row r="2860" spans="1:20" x14ac:dyDescent="0.2">
      <c r="A2860">
        <v>2858</v>
      </c>
      <c r="B2860" t="s">
        <v>2858</v>
      </c>
      <c r="C2860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v>41978.477777777778</v>
      </c>
      <c r="K2860">
        <v>1415711095</v>
      </c>
      <c r="L2860" s="10">
        <v>41954.545081018514</v>
      </c>
      <c r="M2860" t="b">
        <v>0</v>
      </c>
      <c r="N2860">
        <v>0</v>
      </c>
      <c r="O2860" t="b">
        <v>0</v>
      </c>
      <c r="P2860" t="s">
        <v>8271</v>
      </c>
      <c r="Q2860">
        <v>0</v>
      </c>
      <c r="R2860" t="e">
        <v>#DIV/0!</v>
      </c>
      <c r="S2860" t="s">
        <v>8319</v>
      </c>
      <c r="T2860" t="s">
        <v>8350</v>
      </c>
    </row>
    <row r="2861" spans="1:20" x14ac:dyDescent="0.2">
      <c r="A2861">
        <v>2859</v>
      </c>
      <c r="B2861" t="s">
        <v>2859</v>
      </c>
      <c r="C286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v>42293.362314814818</v>
      </c>
      <c r="K2861">
        <v>1439800904</v>
      </c>
      <c r="L2861" s="10">
        <v>42233.362314814818</v>
      </c>
      <c r="M2861" t="b">
        <v>0</v>
      </c>
      <c r="N2861">
        <v>1</v>
      </c>
      <c r="O2861" t="b">
        <v>0</v>
      </c>
      <c r="P2861" t="s">
        <v>8271</v>
      </c>
      <c r="Q2861">
        <v>1.7500000000000002E-2</v>
      </c>
      <c r="R2861">
        <v>35</v>
      </c>
      <c r="S2861" t="s">
        <v>8319</v>
      </c>
      <c r="T2861" t="s">
        <v>8350</v>
      </c>
    </row>
    <row r="2862" spans="1:20" x14ac:dyDescent="0.2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v>42540.800648148142</v>
      </c>
      <c r="K2862">
        <v>1461179576</v>
      </c>
      <c r="L2862" s="10">
        <v>42480.800648148142</v>
      </c>
      <c r="M2862" t="b">
        <v>0</v>
      </c>
      <c r="N2862">
        <v>9</v>
      </c>
      <c r="O2862" t="b">
        <v>0</v>
      </c>
      <c r="P2862" t="s">
        <v>8271</v>
      </c>
      <c r="Q2862">
        <v>6.6500000000000004E-2</v>
      </c>
      <c r="R2862">
        <v>29.555555555555557</v>
      </c>
      <c r="S2862" t="s">
        <v>8319</v>
      </c>
      <c r="T2862" t="s">
        <v>8350</v>
      </c>
    </row>
    <row r="2863" spans="1:20" x14ac:dyDescent="0.2">
      <c r="A2863">
        <v>2861</v>
      </c>
      <c r="B2863" t="s">
        <v>2861</v>
      </c>
      <c r="C286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v>42271.590833333335</v>
      </c>
      <c r="K2863">
        <v>1441894248</v>
      </c>
      <c r="L2863" s="10">
        <v>42257.590833333335</v>
      </c>
      <c r="M2863" t="b">
        <v>0</v>
      </c>
      <c r="N2863">
        <v>3</v>
      </c>
      <c r="O2863" t="b">
        <v>0</v>
      </c>
      <c r="P2863" t="s">
        <v>8271</v>
      </c>
      <c r="Q2863">
        <v>0.32</v>
      </c>
      <c r="R2863">
        <v>26.666666666666668</v>
      </c>
      <c r="S2863" t="s">
        <v>8319</v>
      </c>
      <c r="T2863" t="s">
        <v>8350</v>
      </c>
    </row>
    <row r="2864" spans="1:20" x14ac:dyDescent="0.2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v>41814.789687500001</v>
      </c>
      <c r="K2864">
        <v>1401044229</v>
      </c>
      <c r="L2864" s="10">
        <v>41784.789687500001</v>
      </c>
      <c r="M2864" t="b">
        <v>0</v>
      </c>
      <c r="N2864">
        <v>3</v>
      </c>
      <c r="O2864" t="b">
        <v>0</v>
      </c>
      <c r="P2864" t="s">
        <v>8271</v>
      </c>
      <c r="Q2864">
        <v>4.3307086614173228E-3</v>
      </c>
      <c r="R2864">
        <v>18.333333333333332</v>
      </c>
      <c r="S2864" t="s">
        <v>8319</v>
      </c>
      <c r="T2864" t="s">
        <v>8350</v>
      </c>
    </row>
    <row r="2865" spans="1:20" x14ac:dyDescent="0.2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v>41891.675034722226</v>
      </c>
      <c r="K2865">
        <v>1405095123</v>
      </c>
      <c r="L2865" s="10">
        <v>41831.675034722226</v>
      </c>
      <c r="M2865" t="b">
        <v>0</v>
      </c>
      <c r="N2865">
        <v>1</v>
      </c>
      <c r="O2865" t="b">
        <v>0</v>
      </c>
      <c r="P2865" t="s">
        <v>8271</v>
      </c>
      <c r="Q2865">
        <v>4.0000000000000002E-4</v>
      </c>
      <c r="R2865">
        <v>20</v>
      </c>
      <c r="S2865" t="s">
        <v>8319</v>
      </c>
      <c r="T2865" t="s">
        <v>8350</v>
      </c>
    </row>
    <row r="2866" spans="1:20" x14ac:dyDescent="0.2">
      <c r="A2866">
        <v>2864</v>
      </c>
      <c r="B2866" t="s">
        <v>2864</v>
      </c>
      <c r="C2866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v>42202.554166666669</v>
      </c>
      <c r="K2866">
        <v>1434552207</v>
      </c>
      <c r="L2866" s="10">
        <v>42172.613506944443</v>
      </c>
      <c r="M2866" t="b">
        <v>0</v>
      </c>
      <c r="N2866">
        <v>3</v>
      </c>
      <c r="O2866" t="b">
        <v>0</v>
      </c>
      <c r="P2866" t="s">
        <v>8271</v>
      </c>
      <c r="Q2866">
        <v>1.6E-2</v>
      </c>
      <c r="R2866">
        <v>13.333333333333334</v>
      </c>
      <c r="S2866" t="s">
        <v>8319</v>
      </c>
      <c r="T2866" t="s">
        <v>8350</v>
      </c>
    </row>
    <row r="2867" spans="1:20" x14ac:dyDescent="0.2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v>42010.114108796297</v>
      </c>
      <c r="K2867">
        <v>1415328259</v>
      </c>
      <c r="L2867" s="10">
        <v>41950.114108796297</v>
      </c>
      <c r="M2867" t="b">
        <v>0</v>
      </c>
      <c r="N2867">
        <v>0</v>
      </c>
      <c r="O2867" t="b">
        <v>0</v>
      </c>
      <c r="P2867" t="s">
        <v>8271</v>
      </c>
      <c r="Q2867">
        <v>0</v>
      </c>
      <c r="R2867" t="e">
        <v>#DIV/0!</v>
      </c>
      <c r="S2867" t="s">
        <v>8319</v>
      </c>
      <c r="T2867" t="s">
        <v>8350</v>
      </c>
    </row>
    <row r="2868" spans="1:20" x14ac:dyDescent="0.2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v>42657.916666666672</v>
      </c>
      <c r="K2868">
        <v>1473893721</v>
      </c>
      <c r="L2868" s="10">
        <v>42627.955104166671</v>
      </c>
      <c r="M2868" t="b">
        <v>0</v>
      </c>
      <c r="N2868">
        <v>2</v>
      </c>
      <c r="O2868" t="b">
        <v>0</v>
      </c>
      <c r="P2868" t="s">
        <v>8271</v>
      </c>
      <c r="Q2868">
        <v>8.9999999999999993E-3</v>
      </c>
      <c r="R2868">
        <v>22.5</v>
      </c>
      <c r="S2868" t="s">
        <v>8319</v>
      </c>
      <c r="T2868" t="s">
        <v>8350</v>
      </c>
    </row>
    <row r="2869" spans="1:20" x14ac:dyDescent="0.2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v>42555.166666666672</v>
      </c>
      <c r="K2869">
        <v>1465533672</v>
      </c>
      <c r="L2869" s="10">
        <v>42531.195277777777</v>
      </c>
      <c r="M2869" t="b">
        <v>0</v>
      </c>
      <c r="N2869">
        <v>10</v>
      </c>
      <c r="O2869" t="b">
        <v>0</v>
      </c>
      <c r="P2869" t="s">
        <v>8271</v>
      </c>
      <c r="Q2869">
        <v>0.2016</v>
      </c>
      <c r="R2869">
        <v>50.4</v>
      </c>
      <c r="S2869" t="s">
        <v>8319</v>
      </c>
      <c r="T2869" t="s">
        <v>8350</v>
      </c>
    </row>
    <row r="2870" spans="1:20" x14ac:dyDescent="0.2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v>42648.827013888891</v>
      </c>
      <c r="K2870">
        <v>1473105054</v>
      </c>
      <c r="L2870" s="10">
        <v>42618.827013888891</v>
      </c>
      <c r="M2870" t="b">
        <v>0</v>
      </c>
      <c r="N2870">
        <v>60</v>
      </c>
      <c r="O2870" t="b">
        <v>0</v>
      </c>
      <c r="P2870" t="s">
        <v>8271</v>
      </c>
      <c r="Q2870">
        <v>0.42011733333333334</v>
      </c>
      <c r="R2870">
        <v>105.02933333333334</v>
      </c>
      <c r="S2870" t="s">
        <v>8319</v>
      </c>
      <c r="T2870" t="s">
        <v>8350</v>
      </c>
    </row>
    <row r="2871" spans="1:20" x14ac:dyDescent="0.2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v>42570.593530092592</v>
      </c>
      <c r="K2871">
        <v>1466345681</v>
      </c>
      <c r="L2871" s="10">
        <v>42540.593530092592</v>
      </c>
      <c r="M2871" t="b">
        <v>0</v>
      </c>
      <c r="N2871">
        <v>5</v>
      </c>
      <c r="O2871" t="b">
        <v>0</v>
      </c>
      <c r="P2871" t="s">
        <v>8271</v>
      </c>
      <c r="Q2871">
        <v>8.8500000000000002E-3</v>
      </c>
      <c r="R2871">
        <v>35.4</v>
      </c>
      <c r="S2871" t="s">
        <v>8319</v>
      </c>
      <c r="T2871" t="s">
        <v>8350</v>
      </c>
    </row>
    <row r="2872" spans="1:20" x14ac:dyDescent="0.2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v>41776.189409722225</v>
      </c>
      <c r="K2872">
        <v>1397709165</v>
      </c>
      <c r="L2872" s="10">
        <v>41746.189409722225</v>
      </c>
      <c r="M2872" t="b">
        <v>0</v>
      </c>
      <c r="N2872">
        <v>9</v>
      </c>
      <c r="O2872" t="b">
        <v>0</v>
      </c>
      <c r="P2872" t="s">
        <v>8271</v>
      </c>
      <c r="Q2872">
        <v>0.15</v>
      </c>
      <c r="R2872">
        <v>83.333333333333329</v>
      </c>
      <c r="S2872" t="s">
        <v>8319</v>
      </c>
      <c r="T2872" t="s">
        <v>8350</v>
      </c>
    </row>
    <row r="2873" spans="1:20" x14ac:dyDescent="0.2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v>41994.738576388889</v>
      </c>
      <c r="K2873">
        <v>1417455813</v>
      </c>
      <c r="L2873" s="10">
        <v>41974.738576388889</v>
      </c>
      <c r="M2873" t="b">
        <v>0</v>
      </c>
      <c r="N2873">
        <v>13</v>
      </c>
      <c r="O2873" t="b">
        <v>0</v>
      </c>
      <c r="P2873" t="s">
        <v>8271</v>
      </c>
      <c r="Q2873">
        <v>4.6699999999999998E-2</v>
      </c>
      <c r="R2873">
        <v>35.92307692307692</v>
      </c>
      <c r="S2873" t="s">
        <v>8319</v>
      </c>
      <c r="T2873" t="s">
        <v>8350</v>
      </c>
    </row>
    <row r="2874" spans="1:20" x14ac:dyDescent="0.2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v>42175.11618055556</v>
      </c>
      <c r="K2874">
        <v>1429584438</v>
      </c>
      <c r="L2874" s="10">
        <v>42115.11618055556</v>
      </c>
      <c r="M2874" t="b">
        <v>0</v>
      </c>
      <c r="N2874">
        <v>0</v>
      </c>
      <c r="O2874" t="b">
        <v>0</v>
      </c>
      <c r="P2874" t="s">
        <v>8271</v>
      </c>
      <c r="Q2874">
        <v>0</v>
      </c>
      <c r="R2874" t="e">
        <v>#DIV/0!</v>
      </c>
      <c r="S2874" t="s">
        <v>8319</v>
      </c>
      <c r="T2874" t="s">
        <v>8350</v>
      </c>
    </row>
    <row r="2875" spans="1:20" x14ac:dyDescent="0.2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v>42032.817488425921</v>
      </c>
      <c r="K2875">
        <v>1419881831</v>
      </c>
      <c r="L2875" s="10">
        <v>42002.817488425921</v>
      </c>
      <c r="M2875" t="b">
        <v>0</v>
      </c>
      <c r="N2875">
        <v>8</v>
      </c>
      <c r="O2875" t="b">
        <v>0</v>
      </c>
      <c r="P2875" t="s">
        <v>8271</v>
      </c>
      <c r="Q2875">
        <v>0.38119999999999998</v>
      </c>
      <c r="R2875">
        <v>119.125</v>
      </c>
      <c r="S2875" t="s">
        <v>8319</v>
      </c>
      <c r="T2875" t="s">
        <v>8350</v>
      </c>
    </row>
    <row r="2876" spans="1:20" x14ac:dyDescent="0.2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v>42752.84474537037</v>
      </c>
      <c r="K2876">
        <v>1482092186</v>
      </c>
      <c r="L2876" s="10">
        <v>42722.84474537037</v>
      </c>
      <c r="M2876" t="b">
        <v>0</v>
      </c>
      <c r="N2876">
        <v>3</v>
      </c>
      <c r="O2876" t="b">
        <v>0</v>
      </c>
      <c r="P2876" t="s">
        <v>8271</v>
      </c>
      <c r="Q2876">
        <v>5.4199999999999998E-2</v>
      </c>
      <c r="R2876">
        <v>90.333333333333329</v>
      </c>
      <c r="S2876" t="s">
        <v>8319</v>
      </c>
      <c r="T2876" t="s">
        <v>8350</v>
      </c>
    </row>
    <row r="2877" spans="1:20" x14ac:dyDescent="0.2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v>42495.128391203703</v>
      </c>
      <c r="K2877">
        <v>1459825493</v>
      </c>
      <c r="L2877" s="10">
        <v>42465.128391203703</v>
      </c>
      <c r="M2877" t="b">
        <v>0</v>
      </c>
      <c r="N2877">
        <v>3</v>
      </c>
      <c r="O2877" t="b">
        <v>0</v>
      </c>
      <c r="P2877" t="s">
        <v>8271</v>
      </c>
      <c r="Q2877">
        <v>3.5E-4</v>
      </c>
      <c r="R2877">
        <v>2.3333333333333335</v>
      </c>
      <c r="S2877" t="s">
        <v>8319</v>
      </c>
      <c r="T2877" t="s">
        <v>8350</v>
      </c>
    </row>
    <row r="2878" spans="1:20" x14ac:dyDescent="0.2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v>42201.743969907402</v>
      </c>
      <c r="K2878">
        <v>1434477079</v>
      </c>
      <c r="L2878" s="10">
        <v>42171.743969907402</v>
      </c>
      <c r="M2878" t="b">
        <v>0</v>
      </c>
      <c r="N2878">
        <v>0</v>
      </c>
      <c r="O2878" t="b">
        <v>0</v>
      </c>
      <c r="P2878" t="s">
        <v>8271</v>
      </c>
      <c r="Q2878">
        <v>0</v>
      </c>
      <c r="R2878" t="e">
        <v>#DIV/0!</v>
      </c>
      <c r="S2878" t="s">
        <v>8319</v>
      </c>
      <c r="T2878" t="s">
        <v>8350</v>
      </c>
    </row>
    <row r="2879" spans="1:20" x14ac:dyDescent="0.2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v>42704.708333333328</v>
      </c>
      <c r="K2879">
        <v>1477781724</v>
      </c>
      <c r="L2879" s="10">
        <v>42672.955138888887</v>
      </c>
      <c r="M2879" t="b">
        <v>0</v>
      </c>
      <c r="N2879">
        <v>6</v>
      </c>
      <c r="O2879" t="b">
        <v>0</v>
      </c>
      <c r="P2879" t="s">
        <v>8271</v>
      </c>
      <c r="Q2879">
        <v>0.10833333333333334</v>
      </c>
      <c r="R2879">
        <v>108.33333333333333</v>
      </c>
      <c r="S2879" t="s">
        <v>8319</v>
      </c>
      <c r="T2879" t="s">
        <v>8350</v>
      </c>
    </row>
    <row r="2880" spans="1:20" x14ac:dyDescent="0.2">
      <c r="A2880">
        <v>2878</v>
      </c>
      <c r="B2880" t="s">
        <v>2878</v>
      </c>
      <c r="C2880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v>42188.615682870368</v>
      </c>
      <c r="K2880">
        <v>1430750795</v>
      </c>
      <c r="L2880" s="10">
        <v>42128.615682870368</v>
      </c>
      <c r="M2880" t="b">
        <v>0</v>
      </c>
      <c r="N2880">
        <v>4</v>
      </c>
      <c r="O2880" t="b">
        <v>0</v>
      </c>
      <c r="P2880" t="s">
        <v>8271</v>
      </c>
      <c r="Q2880">
        <v>2.1000000000000001E-2</v>
      </c>
      <c r="R2880">
        <v>15.75</v>
      </c>
      <c r="S2880" t="s">
        <v>8319</v>
      </c>
      <c r="T2880" t="s">
        <v>8350</v>
      </c>
    </row>
    <row r="2881" spans="1:20" x14ac:dyDescent="0.2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v>42389.725243055553</v>
      </c>
      <c r="K2881">
        <v>1450718661</v>
      </c>
      <c r="L2881" s="10">
        <v>42359.725243055553</v>
      </c>
      <c r="M2881" t="b">
        <v>0</v>
      </c>
      <c r="N2881">
        <v>1</v>
      </c>
      <c r="O2881" t="b">
        <v>0</v>
      </c>
      <c r="P2881" t="s">
        <v>8271</v>
      </c>
      <c r="Q2881">
        <v>2.5892857142857141E-3</v>
      </c>
      <c r="R2881">
        <v>29</v>
      </c>
      <c r="S2881" t="s">
        <v>8319</v>
      </c>
      <c r="T2881" t="s">
        <v>8350</v>
      </c>
    </row>
    <row r="2882" spans="1:20" x14ac:dyDescent="0.2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v>42236.711805555555</v>
      </c>
      <c r="K2882">
        <v>1436305452</v>
      </c>
      <c r="L2882" s="10">
        <v>42192.905694444446</v>
      </c>
      <c r="M2882" t="b">
        <v>0</v>
      </c>
      <c r="N2882">
        <v>29</v>
      </c>
      <c r="O2882" t="b">
        <v>0</v>
      </c>
      <c r="P2882" t="s">
        <v>8271</v>
      </c>
      <c r="Q2882">
        <v>0.23333333333333334</v>
      </c>
      <c r="R2882">
        <v>96.551724137931032</v>
      </c>
      <c r="S2882" t="s">
        <v>8319</v>
      </c>
      <c r="T2882" t="s">
        <v>8350</v>
      </c>
    </row>
    <row r="2883" spans="1:20" x14ac:dyDescent="0.2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v>41976.639305555553</v>
      </c>
      <c r="K2883">
        <v>1412432436</v>
      </c>
      <c r="L2883" s="10">
        <v>41916.597638888888</v>
      </c>
      <c r="M2883" t="b">
        <v>0</v>
      </c>
      <c r="N2883">
        <v>0</v>
      </c>
      <c r="O2883" t="b">
        <v>0</v>
      </c>
      <c r="P2883" t="s">
        <v>8271</v>
      </c>
      <c r="Q2883">
        <v>0</v>
      </c>
      <c r="R2883" t="e">
        <v>#DIV/0!</v>
      </c>
      <c r="S2883" t="s">
        <v>8319</v>
      </c>
      <c r="T2883" t="s">
        <v>8350</v>
      </c>
    </row>
    <row r="2884" spans="1:20" x14ac:dyDescent="0.2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v>42491.596273148149</v>
      </c>
      <c r="K2884">
        <v>1459520318</v>
      </c>
      <c r="L2884" s="10">
        <v>42461.596273148149</v>
      </c>
      <c r="M2884" t="b">
        <v>0</v>
      </c>
      <c r="N2884">
        <v>4</v>
      </c>
      <c r="O2884" t="b">
        <v>0</v>
      </c>
      <c r="P2884" t="s">
        <v>8271</v>
      </c>
      <c r="Q2884">
        <v>0.33600000000000002</v>
      </c>
      <c r="R2884">
        <v>63</v>
      </c>
      <c r="S2884" t="s">
        <v>8319</v>
      </c>
      <c r="T2884" t="s">
        <v>8350</v>
      </c>
    </row>
    <row r="2885" spans="1:20" x14ac:dyDescent="0.2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v>42406.207638888889</v>
      </c>
      <c r="K2885">
        <v>1451684437</v>
      </c>
      <c r="L2885" s="10">
        <v>42370.90320601852</v>
      </c>
      <c r="M2885" t="b">
        <v>0</v>
      </c>
      <c r="N2885">
        <v>5</v>
      </c>
      <c r="O2885" t="b">
        <v>0</v>
      </c>
      <c r="P2885" t="s">
        <v>8271</v>
      </c>
      <c r="Q2885">
        <v>0.1908</v>
      </c>
      <c r="R2885">
        <v>381.6</v>
      </c>
      <c r="S2885" t="s">
        <v>8319</v>
      </c>
      <c r="T2885" t="s">
        <v>8350</v>
      </c>
    </row>
    <row r="2886" spans="1:20" x14ac:dyDescent="0.2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v>41978.727256944447</v>
      </c>
      <c r="K2886">
        <v>1415208435</v>
      </c>
      <c r="L2886" s="10">
        <v>41948.727256944447</v>
      </c>
      <c r="M2886" t="b">
        <v>0</v>
      </c>
      <c r="N2886">
        <v>4</v>
      </c>
      <c r="O2886" t="b">
        <v>0</v>
      </c>
      <c r="P2886" t="s">
        <v>8271</v>
      </c>
      <c r="Q2886">
        <v>4.1111111111111114E-3</v>
      </c>
      <c r="R2886">
        <v>46.25</v>
      </c>
      <c r="S2886" t="s">
        <v>8319</v>
      </c>
      <c r="T2886" t="s">
        <v>8350</v>
      </c>
    </row>
    <row r="2887" spans="1:20" x14ac:dyDescent="0.2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v>42077.034733796296</v>
      </c>
      <c r="K2887">
        <v>1423705801</v>
      </c>
      <c r="L2887" s="10">
        <v>42047.07640046296</v>
      </c>
      <c r="M2887" t="b">
        <v>0</v>
      </c>
      <c r="N2887">
        <v>5</v>
      </c>
      <c r="O2887" t="b">
        <v>0</v>
      </c>
      <c r="P2887" t="s">
        <v>8271</v>
      </c>
      <c r="Q2887">
        <v>0.32500000000000001</v>
      </c>
      <c r="R2887">
        <v>26</v>
      </c>
      <c r="S2887" t="s">
        <v>8319</v>
      </c>
      <c r="T2887" t="s">
        <v>8350</v>
      </c>
    </row>
    <row r="2888" spans="1:20" x14ac:dyDescent="0.2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v>42266.165972222225</v>
      </c>
      <c r="K2888">
        <v>1442243484</v>
      </c>
      <c r="L2888" s="10">
        <v>42261.632916666669</v>
      </c>
      <c r="M2888" t="b">
        <v>0</v>
      </c>
      <c r="N2888">
        <v>1</v>
      </c>
      <c r="O2888" t="b">
        <v>0</v>
      </c>
      <c r="P2888" t="s">
        <v>8271</v>
      </c>
      <c r="Q2888">
        <v>0.05</v>
      </c>
      <c r="R2888">
        <v>10</v>
      </c>
      <c r="S2888" t="s">
        <v>8319</v>
      </c>
      <c r="T2888" t="s">
        <v>8350</v>
      </c>
    </row>
    <row r="2889" spans="1:20" x14ac:dyDescent="0.2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v>42015.427361111113</v>
      </c>
      <c r="K2889">
        <v>1418379324</v>
      </c>
      <c r="L2889" s="10">
        <v>41985.427361111113</v>
      </c>
      <c r="M2889" t="b">
        <v>0</v>
      </c>
      <c r="N2889">
        <v>1</v>
      </c>
      <c r="O2889" t="b">
        <v>0</v>
      </c>
      <c r="P2889" t="s">
        <v>8271</v>
      </c>
      <c r="Q2889">
        <v>1.6666666666666668E-3</v>
      </c>
      <c r="R2889">
        <v>5</v>
      </c>
      <c r="S2889" t="s">
        <v>8319</v>
      </c>
      <c r="T2889" t="s">
        <v>8350</v>
      </c>
    </row>
    <row r="2890" spans="1:20" x14ac:dyDescent="0.2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v>41930.207638888889</v>
      </c>
      <c r="K2890">
        <v>1412945440</v>
      </c>
      <c r="L2890" s="10">
        <v>41922.535185185188</v>
      </c>
      <c r="M2890" t="b">
        <v>0</v>
      </c>
      <c r="N2890">
        <v>0</v>
      </c>
      <c r="O2890" t="b">
        <v>0</v>
      </c>
      <c r="P2890" t="s">
        <v>8271</v>
      </c>
      <c r="Q2890">
        <v>0</v>
      </c>
      <c r="R2890" t="e">
        <v>#DIV/0!</v>
      </c>
      <c r="S2890" t="s">
        <v>8319</v>
      </c>
      <c r="T2890" t="s">
        <v>8350</v>
      </c>
    </row>
    <row r="2891" spans="1:20" x14ac:dyDescent="0.2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v>41880.863252314812</v>
      </c>
      <c r="K2891">
        <v>1406752985</v>
      </c>
      <c r="L2891" s="10">
        <v>41850.863252314812</v>
      </c>
      <c r="M2891" t="b">
        <v>0</v>
      </c>
      <c r="N2891">
        <v>14</v>
      </c>
      <c r="O2891" t="b">
        <v>0</v>
      </c>
      <c r="P2891" t="s">
        <v>8271</v>
      </c>
      <c r="Q2891">
        <v>0.38066666666666665</v>
      </c>
      <c r="R2891">
        <v>81.571428571428569</v>
      </c>
      <c r="S2891" t="s">
        <v>8319</v>
      </c>
      <c r="T2891" t="s">
        <v>8350</v>
      </c>
    </row>
    <row r="2892" spans="1:20" x14ac:dyDescent="0.2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v>41860.125</v>
      </c>
      <c r="K2892">
        <v>1405100992</v>
      </c>
      <c r="L2892" s="10">
        <v>41831.742962962962</v>
      </c>
      <c r="M2892" t="b">
        <v>0</v>
      </c>
      <c r="N2892">
        <v>3</v>
      </c>
      <c r="O2892" t="b">
        <v>0</v>
      </c>
      <c r="P2892" t="s">
        <v>8271</v>
      </c>
      <c r="Q2892">
        <v>1.0500000000000001E-2</v>
      </c>
      <c r="R2892">
        <v>7</v>
      </c>
      <c r="S2892" t="s">
        <v>8319</v>
      </c>
      <c r="T2892" t="s">
        <v>8350</v>
      </c>
    </row>
    <row r="2893" spans="1:20" x14ac:dyDescent="0.2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v>42475.84175925926</v>
      </c>
      <c r="K2893">
        <v>1455570728</v>
      </c>
      <c r="L2893" s="10">
        <v>42415.883425925931</v>
      </c>
      <c r="M2893" t="b">
        <v>0</v>
      </c>
      <c r="N2893">
        <v>10</v>
      </c>
      <c r="O2893" t="b">
        <v>0</v>
      </c>
      <c r="P2893" t="s">
        <v>8271</v>
      </c>
      <c r="Q2893">
        <v>2.7300000000000001E-2</v>
      </c>
      <c r="R2893">
        <v>27.3</v>
      </c>
      <c r="S2893" t="s">
        <v>8319</v>
      </c>
      <c r="T2893" t="s">
        <v>8350</v>
      </c>
    </row>
    <row r="2894" spans="1:20" x14ac:dyDescent="0.2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v>41876.875</v>
      </c>
      <c r="K2894">
        <v>1408381704</v>
      </c>
      <c r="L2894" s="10">
        <v>41869.714166666665</v>
      </c>
      <c r="M2894" t="b">
        <v>0</v>
      </c>
      <c r="N2894">
        <v>17</v>
      </c>
      <c r="O2894" t="b">
        <v>0</v>
      </c>
      <c r="P2894" t="s">
        <v>8271</v>
      </c>
      <c r="Q2894">
        <v>9.0909090909090912E-2</v>
      </c>
      <c r="R2894">
        <v>29.411764705882351</v>
      </c>
      <c r="S2894" t="s">
        <v>8319</v>
      </c>
      <c r="T2894" t="s">
        <v>8350</v>
      </c>
    </row>
    <row r="2895" spans="1:20" x14ac:dyDescent="0.2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v>42013.083333333328</v>
      </c>
      <c r="K2895">
        <v>1415644395</v>
      </c>
      <c r="L2895" s="10">
        <v>41953.773090277777</v>
      </c>
      <c r="M2895" t="b">
        <v>0</v>
      </c>
      <c r="N2895">
        <v>2</v>
      </c>
      <c r="O2895" t="b">
        <v>0</v>
      </c>
      <c r="P2895" t="s">
        <v>8271</v>
      </c>
      <c r="Q2895">
        <v>5.0000000000000001E-3</v>
      </c>
      <c r="R2895">
        <v>12.5</v>
      </c>
      <c r="S2895" t="s">
        <v>8319</v>
      </c>
      <c r="T2895" t="s">
        <v>8350</v>
      </c>
    </row>
    <row r="2896" spans="1:20" x14ac:dyDescent="0.2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v>42097.944618055553</v>
      </c>
      <c r="K2896">
        <v>1422920415</v>
      </c>
      <c r="L2896" s="10">
        <v>42037.986284722225</v>
      </c>
      <c r="M2896" t="b">
        <v>0</v>
      </c>
      <c r="N2896">
        <v>0</v>
      </c>
      <c r="O2896" t="b">
        <v>0</v>
      </c>
      <c r="P2896" t="s">
        <v>8271</v>
      </c>
      <c r="Q2896">
        <v>0</v>
      </c>
      <c r="R2896" t="e">
        <v>#DIV/0!</v>
      </c>
      <c r="S2896" t="s">
        <v>8319</v>
      </c>
      <c r="T2896" t="s">
        <v>8350</v>
      </c>
    </row>
    <row r="2897" spans="1:20" x14ac:dyDescent="0.2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v>41812.875</v>
      </c>
      <c r="K2897">
        <v>1403356792</v>
      </c>
      <c r="L2897" s="10">
        <v>41811.555462962962</v>
      </c>
      <c r="M2897" t="b">
        <v>0</v>
      </c>
      <c r="N2897">
        <v>4</v>
      </c>
      <c r="O2897" t="b">
        <v>0</v>
      </c>
      <c r="P2897" t="s">
        <v>8271</v>
      </c>
      <c r="Q2897">
        <v>4.5999999999999999E-2</v>
      </c>
      <c r="R2897">
        <v>5.75</v>
      </c>
      <c r="S2897" t="s">
        <v>8319</v>
      </c>
      <c r="T2897" t="s">
        <v>8350</v>
      </c>
    </row>
    <row r="2898" spans="1:20" x14ac:dyDescent="0.2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v>42716.25</v>
      </c>
      <c r="K2898">
        <v>1480283321</v>
      </c>
      <c r="L2898" s="10">
        <v>42701.908807870372</v>
      </c>
      <c r="M2898" t="b">
        <v>0</v>
      </c>
      <c r="N2898">
        <v>12</v>
      </c>
      <c r="O2898" t="b">
        <v>0</v>
      </c>
      <c r="P2898" t="s">
        <v>8271</v>
      </c>
      <c r="Q2898">
        <v>0.20833333333333334</v>
      </c>
      <c r="R2898">
        <v>52.083333333333336</v>
      </c>
      <c r="S2898" t="s">
        <v>8319</v>
      </c>
      <c r="T2898" t="s">
        <v>8350</v>
      </c>
    </row>
    <row r="2899" spans="1:20" x14ac:dyDescent="0.2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v>42288.645196759258</v>
      </c>
      <c r="K2899">
        <v>1441985458</v>
      </c>
      <c r="L2899" s="10">
        <v>42258.646504629629</v>
      </c>
      <c r="M2899" t="b">
        <v>0</v>
      </c>
      <c r="N2899">
        <v>3</v>
      </c>
      <c r="O2899" t="b">
        <v>0</v>
      </c>
      <c r="P2899" t="s">
        <v>8271</v>
      </c>
      <c r="Q2899">
        <v>4.583333333333333E-2</v>
      </c>
      <c r="R2899">
        <v>183.33333333333334</v>
      </c>
      <c r="S2899" t="s">
        <v>8319</v>
      </c>
      <c r="T2899" t="s">
        <v>8350</v>
      </c>
    </row>
    <row r="2900" spans="1:20" x14ac:dyDescent="0.2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v>42308.664965277778</v>
      </c>
      <c r="K2900">
        <v>1443715053</v>
      </c>
      <c r="L2900" s="10">
        <v>42278.664965277778</v>
      </c>
      <c r="M2900" t="b">
        <v>0</v>
      </c>
      <c r="N2900">
        <v>12</v>
      </c>
      <c r="O2900" t="b">
        <v>0</v>
      </c>
      <c r="P2900" t="s">
        <v>8271</v>
      </c>
      <c r="Q2900">
        <v>4.2133333333333335E-2</v>
      </c>
      <c r="R2900">
        <v>26.333333333333332</v>
      </c>
      <c r="S2900" t="s">
        <v>8319</v>
      </c>
      <c r="T2900" t="s">
        <v>8350</v>
      </c>
    </row>
    <row r="2901" spans="1:20" x14ac:dyDescent="0.2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v>42575.078217592592</v>
      </c>
      <c r="K2901">
        <v>1464141158</v>
      </c>
      <c r="L2901" s="10">
        <v>42515.078217592592</v>
      </c>
      <c r="M2901" t="b">
        <v>0</v>
      </c>
      <c r="N2901">
        <v>0</v>
      </c>
      <c r="O2901" t="b">
        <v>0</v>
      </c>
      <c r="P2901" t="s">
        <v>8271</v>
      </c>
      <c r="Q2901">
        <v>0</v>
      </c>
      <c r="R2901" t="e">
        <v>#DIV/0!</v>
      </c>
      <c r="S2901" t="s">
        <v>8319</v>
      </c>
      <c r="T2901" t="s">
        <v>8350</v>
      </c>
    </row>
    <row r="2902" spans="1:20" x14ac:dyDescent="0.2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v>41860.234166666669</v>
      </c>
      <c r="K2902">
        <v>1404970632</v>
      </c>
      <c r="L2902" s="10">
        <v>41830.234166666669</v>
      </c>
      <c r="M2902" t="b">
        <v>0</v>
      </c>
      <c r="N2902">
        <v>7</v>
      </c>
      <c r="O2902" t="b">
        <v>0</v>
      </c>
      <c r="P2902" t="s">
        <v>8271</v>
      </c>
      <c r="Q2902">
        <v>0.61909090909090914</v>
      </c>
      <c r="R2902">
        <v>486.42857142857144</v>
      </c>
      <c r="S2902" t="s">
        <v>8319</v>
      </c>
      <c r="T2902" t="s">
        <v>8350</v>
      </c>
    </row>
    <row r="2903" spans="1:20" x14ac:dyDescent="0.2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v>42042.904386574075</v>
      </c>
      <c r="K2903">
        <v>1418161339</v>
      </c>
      <c r="L2903" s="10">
        <v>41982.904386574075</v>
      </c>
      <c r="M2903" t="b">
        <v>0</v>
      </c>
      <c r="N2903">
        <v>2</v>
      </c>
      <c r="O2903" t="b">
        <v>0</v>
      </c>
      <c r="P2903" t="s">
        <v>8271</v>
      </c>
      <c r="Q2903">
        <v>8.0000000000000002E-3</v>
      </c>
      <c r="R2903">
        <v>3</v>
      </c>
      <c r="S2903" t="s">
        <v>8319</v>
      </c>
      <c r="T2903" t="s">
        <v>8350</v>
      </c>
    </row>
    <row r="2904" spans="1:20" x14ac:dyDescent="0.2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v>42240.439768518518</v>
      </c>
      <c r="K2904">
        <v>1437820396</v>
      </c>
      <c r="L2904" s="10">
        <v>42210.439768518518</v>
      </c>
      <c r="M2904" t="b">
        <v>0</v>
      </c>
      <c r="N2904">
        <v>1</v>
      </c>
      <c r="O2904" t="b">
        <v>0</v>
      </c>
      <c r="P2904" t="s">
        <v>8271</v>
      </c>
      <c r="Q2904">
        <v>1.6666666666666666E-4</v>
      </c>
      <c r="R2904">
        <v>25</v>
      </c>
      <c r="S2904" t="s">
        <v>8319</v>
      </c>
      <c r="T2904" t="s">
        <v>8350</v>
      </c>
    </row>
    <row r="2905" spans="1:20" x14ac:dyDescent="0.2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v>42256.166874999995</v>
      </c>
      <c r="K2905">
        <v>1436587218</v>
      </c>
      <c r="L2905" s="10">
        <v>42196.166874999995</v>
      </c>
      <c r="M2905" t="b">
        <v>0</v>
      </c>
      <c r="N2905">
        <v>4</v>
      </c>
      <c r="O2905" t="b">
        <v>0</v>
      </c>
      <c r="P2905" t="s">
        <v>8271</v>
      </c>
      <c r="Q2905">
        <v>7.7999999999999996E-3</v>
      </c>
      <c r="R2905">
        <v>9.75</v>
      </c>
      <c r="S2905" t="s">
        <v>8319</v>
      </c>
      <c r="T2905" t="s">
        <v>8350</v>
      </c>
    </row>
    <row r="2906" spans="1:20" x14ac:dyDescent="0.2">
      <c r="A2906">
        <v>2904</v>
      </c>
      <c r="B2906" t="s">
        <v>2904</v>
      </c>
      <c r="C2906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v>41952.5</v>
      </c>
      <c r="K2906">
        <v>1414538031</v>
      </c>
      <c r="L2906" s="10">
        <v>41940.967951388891</v>
      </c>
      <c r="M2906" t="b">
        <v>0</v>
      </c>
      <c r="N2906">
        <v>4</v>
      </c>
      <c r="O2906" t="b">
        <v>0</v>
      </c>
      <c r="P2906" t="s">
        <v>8271</v>
      </c>
      <c r="Q2906">
        <v>0.05</v>
      </c>
      <c r="R2906">
        <v>18.75</v>
      </c>
      <c r="S2906" t="s">
        <v>8319</v>
      </c>
      <c r="T2906" t="s">
        <v>8350</v>
      </c>
    </row>
    <row r="2907" spans="1:20" x14ac:dyDescent="0.2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v>42620.056863425925</v>
      </c>
      <c r="K2907">
        <v>1472001713</v>
      </c>
      <c r="L2907" s="10">
        <v>42606.056863425925</v>
      </c>
      <c r="M2907" t="b">
        <v>0</v>
      </c>
      <c r="N2907">
        <v>17</v>
      </c>
      <c r="O2907" t="b">
        <v>0</v>
      </c>
      <c r="P2907" t="s">
        <v>8271</v>
      </c>
      <c r="Q2907">
        <v>0.17771428571428571</v>
      </c>
      <c r="R2907">
        <v>36.588235294117645</v>
      </c>
      <c r="S2907" t="s">
        <v>8319</v>
      </c>
      <c r="T2907" t="s">
        <v>8350</v>
      </c>
    </row>
    <row r="2908" spans="1:20" x14ac:dyDescent="0.2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v>42217.041666666672</v>
      </c>
      <c r="K2908">
        <v>1436888066</v>
      </c>
      <c r="L2908" s="10">
        <v>42199.648912037039</v>
      </c>
      <c r="M2908" t="b">
        <v>0</v>
      </c>
      <c r="N2908">
        <v>7</v>
      </c>
      <c r="O2908" t="b">
        <v>0</v>
      </c>
      <c r="P2908" t="s">
        <v>8271</v>
      </c>
      <c r="Q2908">
        <v>9.4166666666666662E-2</v>
      </c>
      <c r="R2908">
        <v>80.714285714285708</v>
      </c>
      <c r="S2908" t="s">
        <v>8319</v>
      </c>
      <c r="T2908" t="s">
        <v>8350</v>
      </c>
    </row>
    <row r="2909" spans="1:20" x14ac:dyDescent="0.2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v>42504.877743055549</v>
      </c>
      <c r="K2909">
        <v>1458075837</v>
      </c>
      <c r="L2909" s="10">
        <v>42444.877743055549</v>
      </c>
      <c r="M2909" t="b">
        <v>0</v>
      </c>
      <c r="N2909">
        <v>2</v>
      </c>
      <c r="O2909" t="b">
        <v>0</v>
      </c>
      <c r="P2909" t="s">
        <v>8271</v>
      </c>
      <c r="Q2909">
        <v>8.0000000000000004E-4</v>
      </c>
      <c r="R2909">
        <v>1</v>
      </c>
      <c r="S2909" t="s">
        <v>8319</v>
      </c>
      <c r="T2909" t="s">
        <v>8350</v>
      </c>
    </row>
    <row r="2910" spans="1:20" x14ac:dyDescent="0.2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v>42529.731701388882</v>
      </c>
      <c r="K2910">
        <v>1462815219</v>
      </c>
      <c r="L2910" s="10">
        <v>42499.731701388882</v>
      </c>
      <c r="M2910" t="b">
        <v>0</v>
      </c>
      <c r="N2910">
        <v>5</v>
      </c>
      <c r="O2910" t="b">
        <v>0</v>
      </c>
      <c r="P2910" t="s">
        <v>8271</v>
      </c>
      <c r="Q2910">
        <v>2.75E-2</v>
      </c>
      <c r="R2910">
        <v>52.8</v>
      </c>
      <c r="S2910" t="s">
        <v>8319</v>
      </c>
      <c r="T2910" t="s">
        <v>8350</v>
      </c>
    </row>
    <row r="2911" spans="1:20" x14ac:dyDescent="0.2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v>41968.823611111111</v>
      </c>
      <c r="K2911">
        <v>1413527001</v>
      </c>
      <c r="L2911" s="10">
        <v>41929.266215277778</v>
      </c>
      <c r="M2911" t="b">
        <v>0</v>
      </c>
      <c r="N2911">
        <v>1</v>
      </c>
      <c r="O2911" t="b">
        <v>0</v>
      </c>
      <c r="P2911" t="s">
        <v>8271</v>
      </c>
      <c r="Q2911">
        <v>1.1111111111111112E-4</v>
      </c>
      <c r="R2911">
        <v>20</v>
      </c>
      <c r="S2911" t="s">
        <v>8319</v>
      </c>
      <c r="T2911" t="s">
        <v>8350</v>
      </c>
    </row>
    <row r="2912" spans="1:20" x14ac:dyDescent="0.2">
      <c r="A2912">
        <v>2910</v>
      </c>
      <c r="B2912" t="s">
        <v>2910</v>
      </c>
      <c r="C291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v>42167.841284722221</v>
      </c>
      <c r="K2912">
        <v>1428955887</v>
      </c>
      <c r="L2912" s="10">
        <v>42107.841284722221</v>
      </c>
      <c r="M2912" t="b">
        <v>0</v>
      </c>
      <c r="N2912">
        <v>1</v>
      </c>
      <c r="O2912" t="b">
        <v>0</v>
      </c>
      <c r="P2912" t="s">
        <v>8271</v>
      </c>
      <c r="Q2912">
        <v>3.3333333333333335E-5</v>
      </c>
      <c r="R2912">
        <v>1</v>
      </c>
      <c r="S2912" t="s">
        <v>8319</v>
      </c>
      <c r="T2912" t="s">
        <v>8350</v>
      </c>
    </row>
    <row r="2913" spans="1:20" x14ac:dyDescent="0.2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v>42182.768819444449</v>
      </c>
      <c r="K2913">
        <v>1431973626</v>
      </c>
      <c r="L2913" s="10">
        <v>42142.768819444449</v>
      </c>
      <c r="M2913" t="b">
        <v>0</v>
      </c>
      <c r="N2913">
        <v>14</v>
      </c>
      <c r="O2913" t="b">
        <v>0</v>
      </c>
      <c r="P2913" t="s">
        <v>8271</v>
      </c>
      <c r="Q2913">
        <v>0.36499999999999999</v>
      </c>
      <c r="R2913">
        <v>46.928571428571431</v>
      </c>
      <c r="S2913" t="s">
        <v>8319</v>
      </c>
      <c r="T2913" t="s">
        <v>8350</v>
      </c>
    </row>
    <row r="2914" spans="1:20" x14ac:dyDescent="0.2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v>42384.131643518514</v>
      </c>
      <c r="K2914">
        <v>1450235374</v>
      </c>
      <c r="L2914" s="10">
        <v>42354.131643518514</v>
      </c>
      <c r="M2914" t="b">
        <v>0</v>
      </c>
      <c r="N2914">
        <v>26</v>
      </c>
      <c r="O2914" t="b">
        <v>0</v>
      </c>
      <c r="P2914" t="s">
        <v>8271</v>
      </c>
      <c r="Q2914">
        <v>0.14058171745152354</v>
      </c>
      <c r="R2914">
        <v>78.07692307692308</v>
      </c>
      <c r="S2914" t="s">
        <v>8319</v>
      </c>
      <c r="T2914" t="s">
        <v>8350</v>
      </c>
    </row>
    <row r="2915" spans="1:20" x14ac:dyDescent="0.2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v>41888.922905092593</v>
      </c>
      <c r="K2915">
        <v>1404857339</v>
      </c>
      <c r="L2915" s="10">
        <v>41828.922905092593</v>
      </c>
      <c r="M2915" t="b">
        <v>0</v>
      </c>
      <c r="N2915">
        <v>2</v>
      </c>
      <c r="O2915" t="b">
        <v>0</v>
      </c>
      <c r="P2915" t="s">
        <v>8271</v>
      </c>
      <c r="Q2915">
        <v>2.0000000000000001E-4</v>
      </c>
      <c r="R2915">
        <v>1</v>
      </c>
      <c r="S2915" t="s">
        <v>8319</v>
      </c>
      <c r="T2915" t="s">
        <v>8350</v>
      </c>
    </row>
    <row r="2916" spans="1:20" x14ac:dyDescent="0.2">
      <c r="A2916">
        <v>2914</v>
      </c>
      <c r="B2916" t="s">
        <v>2914</v>
      </c>
      <c r="C2916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v>42077.865671296298</v>
      </c>
      <c r="K2916">
        <v>1421185594</v>
      </c>
      <c r="L2916" s="10">
        <v>42017.907337962963</v>
      </c>
      <c r="M2916" t="b">
        <v>0</v>
      </c>
      <c r="N2916">
        <v>1</v>
      </c>
      <c r="O2916" t="b">
        <v>0</v>
      </c>
      <c r="P2916" t="s">
        <v>8271</v>
      </c>
      <c r="Q2916">
        <v>4.0000000000000003E-5</v>
      </c>
      <c r="R2916">
        <v>1</v>
      </c>
      <c r="S2916" t="s">
        <v>8319</v>
      </c>
      <c r="T2916" t="s">
        <v>8350</v>
      </c>
    </row>
    <row r="2917" spans="1:20" x14ac:dyDescent="0.2">
      <c r="A2917">
        <v>2915</v>
      </c>
      <c r="B2917" t="s">
        <v>2915</v>
      </c>
      <c r="C2917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v>42445.356365740736</v>
      </c>
      <c r="K2917">
        <v>1455528790</v>
      </c>
      <c r="L2917" s="10">
        <v>42415.398032407407</v>
      </c>
      <c r="M2917" t="b">
        <v>0</v>
      </c>
      <c r="N2917">
        <v>3</v>
      </c>
      <c r="O2917" t="b">
        <v>0</v>
      </c>
      <c r="P2917" t="s">
        <v>8271</v>
      </c>
      <c r="Q2917">
        <v>0.61099999999999999</v>
      </c>
      <c r="R2917">
        <v>203.66666666666666</v>
      </c>
      <c r="S2917" t="s">
        <v>8319</v>
      </c>
      <c r="T2917" t="s">
        <v>8350</v>
      </c>
    </row>
    <row r="2918" spans="1:20" x14ac:dyDescent="0.2">
      <c r="A2918">
        <v>2916</v>
      </c>
      <c r="B2918" t="s">
        <v>2916</v>
      </c>
      <c r="C2918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v>41778.476724537039</v>
      </c>
      <c r="K2918">
        <v>1398511589</v>
      </c>
      <c r="L2918" s="10">
        <v>41755.476724537039</v>
      </c>
      <c r="M2918" t="b">
        <v>0</v>
      </c>
      <c r="N2918">
        <v>7</v>
      </c>
      <c r="O2918" t="b">
        <v>0</v>
      </c>
      <c r="P2918" t="s">
        <v>8271</v>
      </c>
      <c r="Q2918">
        <v>7.8378378378378383E-2</v>
      </c>
      <c r="R2918">
        <v>20.714285714285715</v>
      </c>
      <c r="S2918" t="s">
        <v>8319</v>
      </c>
      <c r="T2918" t="s">
        <v>8350</v>
      </c>
    </row>
    <row r="2919" spans="1:20" x14ac:dyDescent="0.2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v>42263.234340277777</v>
      </c>
      <c r="K2919">
        <v>1440826647</v>
      </c>
      <c r="L2919" s="10">
        <v>42245.234340277777</v>
      </c>
      <c r="M2919" t="b">
        <v>0</v>
      </c>
      <c r="N2919">
        <v>9</v>
      </c>
      <c r="O2919" t="b">
        <v>0</v>
      </c>
      <c r="P2919" t="s">
        <v>8271</v>
      </c>
      <c r="Q2919">
        <v>0.2185</v>
      </c>
      <c r="R2919">
        <v>48.555555555555557</v>
      </c>
      <c r="S2919" t="s">
        <v>8319</v>
      </c>
      <c r="T2919" t="s">
        <v>8350</v>
      </c>
    </row>
    <row r="2920" spans="1:20" x14ac:dyDescent="0.2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v>42306.629710648151</v>
      </c>
      <c r="K2920">
        <v>1443712007</v>
      </c>
      <c r="L2920" s="10">
        <v>42278.629710648151</v>
      </c>
      <c r="M2920" t="b">
        <v>0</v>
      </c>
      <c r="N2920">
        <v>20</v>
      </c>
      <c r="O2920" t="b">
        <v>0</v>
      </c>
      <c r="P2920" t="s">
        <v>8271</v>
      </c>
      <c r="Q2920">
        <v>0.27239999999999998</v>
      </c>
      <c r="R2920">
        <v>68.099999999999994</v>
      </c>
      <c r="S2920" t="s">
        <v>8319</v>
      </c>
      <c r="T2920" t="s">
        <v>8350</v>
      </c>
    </row>
    <row r="2921" spans="1:20" x14ac:dyDescent="0.2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v>41856.61954861111</v>
      </c>
      <c r="K2921">
        <v>1404658329</v>
      </c>
      <c r="L2921" s="10">
        <v>41826.61954861111</v>
      </c>
      <c r="M2921" t="b">
        <v>0</v>
      </c>
      <c r="N2921">
        <v>6</v>
      </c>
      <c r="O2921" t="b">
        <v>0</v>
      </c>
      <c r="P2921" t="s">
        <v>8271</v>
      </c>
      <c r="Q2921">
        <v>8.5000000000000006E-2</v>
      </c>
      <c r="R2921">
        <v>8.5</v>
      </c>
      <c r="S2921" t="s">
        <v>8319</v>
      </c>
      <c r="T2921" t="s">
        <v>8350</v>
      </c>
    </row>
    <row r="2922" spans="1:20" x14ac:dyDescent="0.2">
      <c r="A2922">
        <v>2920</v>
      </c>
      <c r="B2922" t="s">
        <v>2920</v>
      </c>
      <c r="C292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v>42088.750810185185</v>
      </c>
      <c r="K2922">
        <v>1424718070</v>
      </c>
      <c r="L2922" s="10">
        <v>42058.792476851857</v>
      </c>
      <c r="M2922" t="b">
        <v>0</v>
      </c>
      <c r="N2922">
        <v>13</v>
      </c>
      <c r="O2922" t="b">
        <v>0</v>
      </c>
      <c r="P2922" t="s">
        <v>8271</v>
      </c>
      <c r="Q2922">
        <v>0.26840000000000003</v>
      </c>
      <c r="R2922">
        <v>51.615384615384613</v>
      </c>
      <c r="S2922" t="s">
        <v>8319</v>
      </c>
      <c r="T2922" t="s">
        <v>8350</v>
      </c>
    </row>
    <row r="2923" spans="1:20" x14ac:dyDescent="0.2">
      <c r="A2923">
        <v>2921</v>
      </c>
      <c r="B2923" t="s">
        <v>2921</v>
      </c>
      <c r="C292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v>41907.886620370373</v>
      </c>
      <c r="K2923">
        <v>1409087804</v>
      </c>
      <c r="L2923" s="10">
        <v>41877.886620370373</v>
      </c>
      <c r="M2923" t="b">
        <v>0</v>
      </c>
      <c r="N2923">
        <v>3</v>
      </c>
      <c r="O2923" t="b">
        <v>1</v>
      </c>
      <c r="P2923" t="s">
        <v>8305</v>
      </c>
      <c r="Q2923">
        <v>1.29</v>
      </c>
      <c r="R2923">
        <v>43</v>
      </c>
      <c r="S2923" t="s">
        <v>8319</v>
      </c>
      <c r="T2923" t="s">
        <v>8344</v>
      </c>
    </row>
    <row r="2924" spans="1:20" x14ac:dyDescent="0.2">
      <c r="A2924">
        <v>2922</v>
      </c>
      <c r="B2924" t="s">
        <v>2922</v>
      </c>
      <c r="C2924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v>42142.874155092592</v>
      </c>
      <c r="K2924">
        <v>1428094727</v>
      </c>
      <c r="L2924" s="10">
        <v>42097.874155092592</v>
      </c>
      <c r="M2924" t="b">
        <v>0</v>
      </c>
      <c r="N2924">
        <v>6</v>
      </c>
      <c r="O2924" t="b">
        <v>1</v>
      </c>
      <c r="P2924" t="s">
        <v>8305</v>
      </c>
      <c r="Q2924">
        <v>1</v>
      </c>
      <c r="R2924">
        <v>83.333333333333329</v>
      </c>
      <c r="S2924" t="s">
        <v>8319</v>
      </c>
      <c r="T2924" t="s">
        <v>8344</v>
      </c>
    </row>
    <row r="2925" spans="1:20" x14ac:dyDescent="0.2">
      <c r="A2925">
        <v>2923</v>
      </c>
      <c r="B2925" t="s">
        <v>2923</v>
      </c>
      <c r="C2925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v>42028.125</v>
      </c>
      <c r="K2925">
        <v>1420774779</v>
      </c>
      <c r="L2925" s="10">
        <v>42013.15253472222</v>
      </c>
      <c r="M2925" t="b">
        <v>0</v>
      </c>
      <c r="N2925">
        <v>10</v>
      </c>
      <c r="O2925" t="b">
        <v>1</v>
      </c>
      <c r="P2925" t="s">
        <v>8305</v>
      </c>
      <c r="Q2925">
        <v>1</v>
      </c>
      <c r="R2925">
        <v>30</v>
      </c>
      <c r="S2925" t="s">
        <v>8319</v>
      </c>
      <c r="T2925" t="s">
        <v>8344</v>
      </c>
    </row>
    <row r="2926" spans="1:20" x14ac:dyDescent="0.2">
      <c r="A2926">
        <v>2924</v>
      </c>
      <c r="B2926" t="s">
        <v>2924</v>
      </c>
      <c r="C2926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v>42133.165972222225</v>
      </c>
      <c r="K2926">
        <v>1428585710</v>
      </c>
      <c r="L2926" s="10"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>
        <v>1.032</v>
      </c>
      <c r="R2926">
        <v>175.51020408163265</v>
      </c>
      <c r="S2926" t="s">
        <v>8319</v>
      </c>
      <c r="T2926" t="s">
        <v>8344</v>
      </c>
    </row>
    <row r="2927" spans="1:20" x14ac:dyDescent="0.2">
      <c r="A2927">
        <v>2925</v>
      </c>
      <c r="B2927" t="s">
        <v>2925</v>
      </c>
      <c r="C2927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v>41893.584120370368</v>
      </c>
      <c r="K2927">
        <v>1407852068</v>
      </c>
      <c r="L2927" s="10"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>
        <v>1.0244597777777777</v>
      </c>
      <c r="R2927">
        <v>231.66175879396985</v>
      </c>
      <c r="S2927" t="s">
        <v>8319</v>
      </c>
      <c r="T2927" t="s">
        <v>8344</v>
      </c>
    </row>
    <row r="2928" spans="1:20" x14ac:dyDescent="0.2">
      <c r="A2928">
        <v>2926</v>
      </c>
      <c r="B2928" t="s">
        <v>2926</v>
      </c>
      <c r="C2928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v>42058.765960648147</v>
      </c>
      <c r="K2928">
        <v>1423506179</v>
      </c>
      <c r="L2928" s="10">
        <v>42044.765960648147</v>
      </c>
      <c r="M2928" t="b">
        <v>0</v>
      </c>
      <c r="N2928">
        <v>50</v>
      </c>
      <c r="O2928" t="b">
        <v>1</v>
      </c>
      <c r="P2928" t="s">
        <v>8305</v>
      </c>
      <c r="Q2928">
        <v>1.25</v>
      </c>
      <c r="R2928">
        <v>75</v>
      </c>
      <c r="S2928" t="s">
        <v>8319</v>
      </c>
      <c r="T2928" t="s">
        <v>8344</v>
      </c>
    </row>
    <row r="2929" spans="1:20" x14ac:dyDescent="0.2">
      <c r="A2929">
        <v>2927</v>
      </c>
      <c r="B2929" t="s">
        <v>2927</v>
      </c>
      <c r="C2929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v>41835.208333333336</v>
      </c>
      <c r="K2929">
        <v>1402934629</v>
      </c>
      <c r="L2929" s="10">
        <v>41806.669317129628</v>
      </c>
      <c r="M2929" t="b">
        <v>0</v>
      </c>
      <c r="N2929">
        <v>21</v>
      </c>
      <c r="O2929" t="b">
        <v>1</v>
      </c>
      <c r="P2929" t="s">
        <v>8305</v>
      </c>
      <c r="Q2929">
        <v>1.3083333333333333</v>
      </c>
      <c r="R2929">
        <v>112.14285714285714</v>
      </c>
      <c r="S2929" t="s">
        <v>8319</v>
      </c>
      <c r="T2929" t="s">
        <v>8344</v>
      </c>
    </row>
    <row r="2930" spans="1:20" x14ac:dyDescent="0.2">
      <c r="A2930">
        <v>2928</v>
      </c>
      <c r="B2930" t="s">
        <v>2928</v>
      </c>
      <c r="C2930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v>42433.998217592598</v>
      </c>
      <c r="K2930">
        <v>1454543846</v>
      </c>
      <c r="L2930" s="10">
        <v>42403.998217592598</v>
      </c>
      <c r="M2930" t="b">
        <v>0</v>
      </c>
      <c r="N2930">
        <v>24</v>
      </c>
      <c r="O2930" t="b">
        <v>1</v>
      </c>
      <c r="P2930" t="s">
        <v>8305</v>
      </c>
      <c r="Q2930">
        <v>1</v>
      </c>
      <c r="R2930">
        <v>41.666666666666664</v>
      </c>
      <c r="S2930" t="s">
        <v>8319</v>
      </c>
      <c r="T2930" t="s">
        <v>8344</v>
      </c>
    </row>
    <row r="2931" spans="1:20" x14ac:dyDescent="0.2">
      <c r="A2931">
        <v>2929</v>
      </c>
      <c r="B2931" t="s">
        <v>2929</v>
      </c>
      <c r="C293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v>41784.564328703702</v>
      </c>
      <c r="K2931">
        <v>1398432758</v>
      </c>
      <c r="L2931" s="10">
        <v>41754.564328703702</v>
      </c>
      <c r="M2931" t="b">
        <v>0</v>
      </c>
      <c r="N2931">
        <v>32</v>
      </c>
      <c r="O2931" t="b">
        <v>1</v>
      </c>
      <c r="P2931" t="s">
        <v>8305</v>
      </c>
      <c r="Q2931">
        <v>1.02069375</v>
      </c>
      <c r="R2931">
        <v>255.17343750000001</v>
      </c>
      <c r="S2931" t="s">
        <v>8319</v>
      </c>
      <c r="T2931" t="s">
        <v>8344</v>
      </c>
    </row>
    <row r="2932" spans="1:20" x14ac:dyDescent="0.2">
      <c r="A2932">
        <v>2930</v>
      </c>
      <c r="B2932" t="s">
        <v>2930</v>
      </c>
      <c r="C293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v>42131.584074074075</v>
      </c>
      <c r="K2932">
        <v>1428415264</v>
      </c>
      <c r="L2932" s="10">
        <v>42101.584074074075</v>
      </c>
      <c r="M2932" t="b">
        <v>0</v>
      </c>
      <c r="N2932">
        <v>62</v>
      </c>
      <c r="O2932" t="b">
        <v>1</v>
      </c>
      <c r="P2932" t="s">
        <v>8305</v>
      </c>
      <c r="Q2932">
        <v>1.0092000000000001</v>
      </c>
      <c r="R2932">
        <v>162.7741935483871</v>
      </c>
      <c r="S2932" t="s">
        <v>8319</v>
      </c>
      <c r="T2932" t="s">
        <v>8344</v>
      </c>
    </row>
    <row r="2933" spans="1:20" x14ac:dyDescent="0.2">
      <c r="A2933">
        <v>2931</v>
      </c>
      <c r="B2933" t="s">
        <v>2931</v>
      </c>
      <c r="C293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v>41897.255555555559</v>
      </c>
      <c r="K2933">
        <v>1408604363</v>
      </c>
      <c r="L2933" s="10">
        <v>41872.291238425925</v>
      </c>
      <c r="M2933" t="b">
        <v>0</v>
      </c>
      <c r="N2933">
        <v>9</v>
      </c>
      <c r="O2933" t="b">
        <v>1</v>
      </c>
      <c r="P2933" t="s">
        <v>8305</v>
      </c>
      <c r="Q2933">
        <v>1.06</v>
      </c>
      <c r="R2933">
        <v>88.333333333333329</v>
      </c>
      <c r="S2933" t="s">
        <v>8319</v>
      </c>
      <c r="T2933" t="s">
        <v>8344</v>
      </c>
    </row>
    <row r="2934" spans="1:20" x14ac:dyDescent="0.2">
      <c r="A2934">
        <v>2932</v>
      </c>
      <c r="B2934" t="s">
        <v>2932</v>
      </c>
      <c r="C2934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v>42056.458333333328</v>
      </c>
      <c r="K2934">
        <v>1421812637</v>
      </c>
      <c r="L2934" s="10">
        <v>42025.164780092593</v>
      </c>
      <c r="M2934" t="b">
        <v>0</v>
      </c>
      <c r="N2934">
        <v>38</v>
      </c>
      <c r="O2934" t="b">
        <v>1</v>
      </c>
      <c r="P2934" t="s">
        <v>8305</v>
      </c>
      <c r="Q2934">
        <v>1.0509677419354839</v>
      </c>
      <c r="R2934">
        <v>85.736842105263165</v>
      </c>
      <c r="S2934" t="s">
        <v>8319</v>
      </c>
      <c r="T2934" t="s">
        <v>8344</v>
      </c>
    </row>
    <row r="2935" spans="1:20" x14ac:dyDescent="0.2">
      <c r="A2935">
        <v>2933</v>
      </c>
      <c r="B2935" t="s">
        <v>2933</v>
      </c>
      <c r="C2935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v>42525.956631944442</v>
      </c>
      <c r="K2935">
        <v>1462489053</v>
      </c>
      <c r="L2935" s="10">
        <v>42495.956631944442</v>
      </c>
      <c r="M2935" t="b">
        <v>0</v>
      </c>
      <c r="N2935">
        <v>54</v>
      </c>
      <c r="O2935" t="b">
        <v>1</v>
      </c>
      <c r="P2935" t="s">
        <v>8305</v>
      </c>
      <c r="Q2935">
        <v>1.0276000000000001</v>
      </c>
      <c r="R2935">
        <v>47.574074074074076</v>
      </c>
      <c r="S2935" t="s">
        <v>8319</v>
      </c>
      <c r="T2935" t="s">
        <v>8344</v>
      </c>
    </row>
    <row r="2936" spans="1:20" x14ac:dyDescent="0.2">
      <c r="A2936">
        <v>2934</v>
      </c>
      <c r="B2936" t="s">
        <v>2934</v>
      </c>
      <c r="C2936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v>41805.636157407411</v>
      </c>
      <c r="K2936">
        <v>1400253364</v>
      </c>
      <c r="L2936" s="10">
        <v>41775.636157407411</v>
      </c>
      <c r="M2936" t="b">
        <v>0</v>
      </c>
      <c r="N2936">
        <v>37</v>
      </c>
      <c r="O2936" t="b">
        <v>1</v>
      </c>
      <c r="P2936" t="s">
        <v>8305</v>
      </c>
      <c r="Q2936">
        <v>1.08</v>
      </c>
      <c r="R2936">
        <v>72.972972972972968</v>
      </c>
      <c r="S2936" t="s">
        <v>8319</v>
      </c>
      <c r="T2936" t="s">
        <v>8344</v>
      </c>
    </row>
    <row r="2937" spans="1:20" x14ac:dyDescent="0.2">
      <c r="A2937">
        <v>2935</v>
      </c>
      <c r="B2937" t="s">
        <v>2935</v>
      </c>
      <c r="C2937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v>42611.708333333328</v>
      </c>
      <c r="K2937">
        <v>1467468008</v>
      </c>
      <c r="L2937" s="10">
        <v>42553.583425925928</v>
      </c>
      <c r="M2937" t="b">
        <v>0</v>
      </c>
      <c r="N2937">
        <v>39</v>
      </c>
      <c r="O2937" t="b">
        <v>1</v>
      </c>
      <c r="P2937" t="s">
        <v>8305</v>
      </c>
      <c r="Q2937">
        <v>1.0088571428571429</v>
      </c>
      <c r="R2937">
        <v>90.538461538461533</v>
      </c>
      <c r="S2937" t="s">
        <v>8319</v>
      </c>
      <c r="T2937" t="s">
        <v>8344</v>
      </c>
    </row>
    <row r="2938" spans="1:20" x14ac:dyDescent="0.2">
      <c r="A2938">
        <v>2936</v>
      </c>
      <c r="B2938" t="s">
        <v>2936</v>
      </c>
      <c r="C2938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v>41925.207638888889</v>
      </c>
      <c r="K2938">
        <v>1412091423</v>
      </c>
      <c r="L2938" s="10">
        <v>41912.650729166664</v>
      </c>
      <c r="M2938" t="b">
        <v>0</v>
      </c>
      <c r="N2938">
        <v>34</v>
      </c>
      <c r="O2938" t="b">
        <v>1</v>
      </c>
      <c r="P2938" t="s">
        <v>8305</v>
      </c>
      <c r="Q2938">
        <v>1.28</v>
      </c>
      <c r="R2938">
        <v>37.647058823529413</v>
      </c>
      <c r="S2938" t="s">
        <v>8319</v>
      </c>
      <c r="T2938" t="s">
        <v>8344</v>
      </c>
    </row>
    <row r="2939" spans="1:20" x14ac:dyDescent="0.2">
      <c r="A2939">
        <v>2937</v>
      </c>
      <c r="B2939" t="s">
        <v>2937</v>
      </c>
      <c r="C2939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v>41833.457326388889</v>
      </c>
      <c r="K2939">
        <v>1402657113</v>
      </c>
      <c r="L2939" s="10">
        <v>41803.457326388889</v>
      </c>
      <c r="M2939" t="b">
        <v>0</v>
      </c>
      <c r="N2939">
        <v>55</v>
      </c>
      <c r="O2939" t="b">
        <v>1</v>
      </c>
      <c r="P2939" t="s">
        <v>8305</v>
      </c>
      <c r="Q2939">
        <v>1.3333333333333333</v>
      </c>
      <c r="R2939">
        <v>36.363636363636367</v>
      </c>
      <c r="S2939" t="s">
        <v>8319</v>
      </c>
      <c r="T2939" t="s">
        <v>8344</v>
      </c>
    </row>
    <row r="2940" spans="1:20" x14ac:dyDescent="0.2">
      <c r="A2940">
        <v>2938</v>
      </c>
      <c r="B2940" t="s">
        <v>2938</v>
      </c>
      <c r="C2940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v>42034.703865740739</v>
      </c>
      <c r="K2940">
        <v>1420044814</v>
      </c>
      <c r="L2940" s="10">
        <v>42004.703865740739</v>
      </c>
      <c r="M2940" t="b">
        <v>0</v>
      </c>
      <c r="N2940">
        <v>32</v>
      </c>
      <c r="O2940" t="b">
        <v>1</v>
      </c>
      <c r="P2940" t="s">
        <v>8305</v>
      </c>
      <c r="Q2940">
        <v>1.0137499999999999</v>
      </c>
      <c r="R2940">
        <v>126.71875</v>
      </c>
      <c r="S2940" t="s">
        <v>8319</v>
      </c>
      <c r="T2940" t="s">
        <v>8344</v>
      </c>
    </row>
    <row r="2941" spans="1:20" x14ac:dyDescent="0.2">
      <c r="A2941">
        <v>2939</v>
      </c>
      <c r="B2941" t="s">
        <v>2939</v>
      </c>
      <c r="C294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v>41879.041666666664</v>
      </c>
      <c r="K2941">
        <v>1406316312</v>
      </c>
      <c r="L2941" s="10">
        <v>41845.809166666666</v>
      </c>
      <c r="M2941" t="b">
        <v>0</v>
      </c>
      <c r="N2941">
        <v>25</v>
      </c>
      <c r="O2941" t="b">
        <v>1</v>
      </c>
      <c r="P2941" t="s">
        <v>8305</v>
      </c>
      <c r="Q2941">
        <v>1.0287500000000001</v>
      </c>
      <c r="R2941">
        <v>329.2</v>
      </c>
      <c r="S2941" t="s">
        <v>8319</v>
      </c>
      <c r="T2941" t="s">
        <v>8344</v>
      </c>
    </row>
    <row r="2942" spans="1:20" x14ac:dyDescent="0.2">
      <c r="A2942">
        <v>2940</v>
      </c>
      <c r="B2942" t="s">
        <v>2940</v>
      </c>
      <c r="C294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v>42022.773356481484</v>
      </c>
      <c r="K2942">
        <v>1418150018</v>
      </c>
      <c r="L2942" s="10">
        <v>41982.773356481484</v>
      </c>
      <c r="M2942" t="b">
        <v>0</v>
      </c>
      <c r="N2942">
        <v>33</v>
      </c>
      <c r="O2942" t="b">
        <v>1</v>
      </c>
      <c r="P2942" t="s">
        <v>8305</v>
      </c>
      <c r="Q2942">
        <v>1.0724</v>
      </c>
      <c r="R2942">
        <v>81.242424242424249</v>
      </c>
      <c r="S2942" t="s">
        <v>8319</v>
      </c>
      <c r="T2942" t="s">
        <v>8344</v>
      </c>
    </row>
    <row r="2943" spans="1:20" x14ac:dyDescent="0.2">
      <c r="A2943">
        <v>2941</v>
      </c>
      <c r="B2943" t="s">
        <v>2941</v>
      </c>
      <c r="C294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v>42064.960127314815</v>
      </c>
      <c r="K2943">
        <v>1422658955</v>
      </c>
      <c r="L2943" s="10">
        <v>42034.960127314815</v>
      </c>
      <c r="M2943" t="b">
        <v>0</v>
      </c>
      <c r="N2943">
        <v>1</v>
      </c>
      <c r="O2943" t="b">
        <v>0</v>
      </c>
      <c r="P2943" t="s">
        <v>8303</v>
      </c>
      <c r="Q2943">
        <v>4.0000000000000003E-5</v>
      </c>
      <c r="R2943">
        <v>1</v>
      </c>
      <c r="S2943" t="s">
        <v>8319</v>
      </c>
      <c r="T2943" t="s">
        <v>8359</v>
      </c>
    </row>
    <row r="2944" spans="1:20" x14ac:dyDescent="0.2">
      <c r="A2944">
        <v>2942</v>
      </c>
      <c r="B2944" t="s">
        <v>2942</v>
      </c>
      <c r="C2944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v>42354.845833333333</v>
      </c>
      <c r="K2944">
        <v>1448565459</v>
      </c>
      <c r="L2944" s="10"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>
        <v>0.20424999999999999</v>
      </c>
      <c r="R2944">
        <v>202.22772277227722</v>
      </c>
      <c r="S2944" t="s">
        <v>8319</v>
      </c>
      <c r="T2944" t="s">
        <v>8359</v>
      </c>
    </row>
    <row r="2945" spans="1:20" x14ac:dyDescent="0.2">
      <c r="A2945">
        <v>2943</v>
      </c>
      <c r="B2945" t="s">
        <v>2943</v>
      </c>
      <c r="C2945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v>42107.129398148143</v>
      </c>
      <c r="K2945">
        <v>1426302380</v>
      </c>
      <c r="L2945" s="10">
        <v>42077.129398148143</v>
      </c>
      <c r="M2945" t="b">
        <v>0</v>
      </c>
      <c r="N2945">
        <v>0</v>
      </c>
      <c r="O2945" t="b">
        <v>0</v>
      </c>
      <c r="P2945" t="s">
        <v>8303</v>
      </c>
      <c r="Q2945">
        <v>0</v>
      </c>
      <c r="R2945" t="e">
        <v>#DIV/0!</v>
      </c>
      <c r="S2945" t="s">
        <v>8319</v>
      </c>
      <c r="T2945" t="s">
        <v>8359</v>
      </c>
    </row>
    <row r="2946" spans="1:20" x14ac:dyDescent="0.2">
      <c r="A2946">
        <v>2944</v>
      </c>
      <c r="B2946" t="s">
        <v>2944</v>
      </c>
      <c r="C2946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v>42162.9143287037</v>
      </c>
      <c r="K2946">
        <v>1431122198</v>
      </c>
      <c r="L2946" s="10">
        <v>42132.9143287037</v>
      </c>
      <c r="M2946" t="b">
        <v>0</v>
      </c>
      <c r="N2946">
        <v>1</v>
      </c>
      <c r="O2946" t="b">
        <v>0</v>
      </c>
      <c r="P2946" t="s">
        <v>8303</v>
      </c>
      <c r="Q2946">
        <v>0.01</v>
      </c>
      <c r="R2946">
        <v>100</v>
      </c>
      <c r="S2946" t="s">
        <v>8319</v>
      </c>
      <c r="T2946" t="s">
        <v>8359</v>
      </c>
    </row>
    <row r="2947" spans="1:20" x14ac:dyDescent="0.2">
      <c r="A2947">
        <v>2945</v>
      </c>
      <c r="B2947" t="s">
        <v>2945</v>
      </c>
      <c r="C2947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v>42148.139583333337</v>
      </c>
      <c r="K2947">
        <v>1429845660</v>
      </c>
      <c r="L2947" s="10">
        <v>42118.139583333337</v>
      </c>
      <c r="M2947" t="b">
        <v>0</v>
      </c>
      <c r="N2947">
        <v>0</v>
      </c>
      <c r="O2947" t="b">
        <v>0</v>
      </c>
      <c r="P2947" t="s">
        <v>8303</v>
      </c>
      <c r="Q2947">
        <v>0</v>
      </c>
      <c r="R2947" t="e">
        <v>#DIV/0!</v>
      </c>
      <c r="S2947" t="s">
        <v>8319</v>
      </c>
      <c r="T2947" t="s">
        <v>8359</v>
      </c>
    </row>
    <row r="2948" spans="1:20" x14ac:dyDescent="0.2">
      <c r="A2948">
        <v>2946</v>
      </c>
      <c r="B2948" t="s">
        <v>2946</v>
      </c>
      <c r="C2948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v>42597.531157407408</v>
      </c>
      <c r="K2948">
        <v>1468673092</v>
      </c>
      <c r="L2948" s="10">
        <v>42567.531157407408</v>
      </c>
      <c r="M2948" t="b">
        <v>0</v>
      </c>
      <c r="N2948">
        <v>2</v>
      </c>
      <c r="O2948" t="b">
        <v>0</v>
      </c>
      <c r="P2948" t="s">
        <v>8303</v>
      </c>
      <c r="Q2948">
        <v>1E-3</v>
      </c>
      <c r="R2948">
        <v>1</v>
      </c>
      <c r="S2948" t="s">
        <v>8319</v>
      </c>
      <c r="T2948" t="s">
        <v>8359</v>
      </c>
    </row>
    <row r="2949" spans="1:20" x14ac:dyDescent="0.2">
      <c r="A2949">
        <v>2947</v>
      </c>
      <c r="B2949" t="s">
        <v>2947</v>
      </c>
      <c r="C2949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v>42698.715972222228</v>
      </c>
      <c r="K2949">
        <v>1475760567</v>
      </c>
      <c r="L2949" s="10">
        <v>42649.562118055561</v>
      </c>
      <c r="M2949" t="b">
        <v>0</v>
      </c>
      <c r="N2949">
        <v>13</v>
      </c>
      <c r="O2949" t="b">
        <v>0</v>
      </c>
      <c r="P2949" t="s">
        <v>8303</v>
      </c>
      <c r="Q2949">
        <v>4.2880000000000001E-2</v>
      </c>
      <c r="R2949">
        <v>82.461538461538467</v>
      </c>
      <c r="S2949" t="s">
        <v>8319</v>
      </c>
      <c r="T2949" t="s">
        <v>8359</v>
      </c>
    </row>
    <row r="2950" spans="1:20" x14ac:dyDescent="0.2">
      <c r="A2950">
        <v>2948</v>
      </c>
      <c r="B2950" t="s">
        <v>2948</v>
      </c>
      <c r="C2950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v>42157.649224537032</v>
      </c>
      <c r="K2950">
        <v>1428075293</v>
      </c>
      <c r="L2950" s="10">
        <v>42097.649224537032</v>
      </c>
      <c r="M2950" t="b">
        <v>0</v>
      </c>
      <c r="N2950">
        <v>9</v>
      </c>
      <c r="O2950" t="b">
        <v>0</v>
      </c>
      <c r="P2950" t="s">
        <v>8303</v>
      </c>
      <c r="Q2950">
        <v>4.8000000000000001E-5</v>
      </c>
      <c r="R2950">
        <v>2.6666666666666665</v>
      </c>
      <c r="S2950" t="s">
        <v>8319</v>
      </c>
      <c r="T2950" t="s">
        <v>8359</v>
      </c>
    </row>
    <row r="2951" spans="1:20" x14ac:dyDescent="0.2">
      <c r="A2951">
        <v>2949</v>
      </c>
      <c r="B2951" t="s">
        <v>2949</v>
      </c>
      <c r="C295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v>42327.864780092597</v>
      </c>
      <c r="K2951">
        <v>1445370317</v>
      </c>
      <c r="L2951" s="10">
        <v>42297.823113425926</v>
      </c>
      <c r="M2951" t="b">
        <v>0</v>
      </c>
      <c r="N2951">
        <v>2</v>
      </c>
      <c r="O2951" t="b">
        <v>0</v>
      </c>
      <c r="P2951" t="s">
        <v>8303</v>
      </c>
      <c r="Q2951">
        <v>2.5000000000000001E-2</v>
      </c>
      <c r="R2951">
        <v>12.5</v>
      </c>
      <c r="S2951" t="s">
        <v>8319</v>
      </c>
      <c r="T2951" t="s">
        <v>8359</v>
      </c>
    </row>
    <row r="2952" spans="1:20" x14ac:dyDescent="0.2">
      <c r="A2952">
        <v>2950</v>
      </c>
      <c r="B2952" t="s">
        <v>2950</v>
      </c>
      <c r="C295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v>42392.36518518519</v>
      </c>
      <c r="K2952">
        <v>1450946752</v>
      </c>
      <c r="L2952" s="10">
        <v>42362.36518518519</v>
      </c>
      <c r="M2952" t="b">
        <v>0</v>
      </c>
      <c r="N2952">
        <v>0</v>
      </c>
      <c r="O2952" t="b">
        <v>0</v>
      </c>
      <c r="P2952" t="s">
        <v>8303</v>
      </c>
      <c r="Q2952">
        <v>0</v>
      </c>
      <c r="R2952" t="e">
        <v>#DIV/0!</v>
      </c>
      <c r="S2952" t="s">
        <v>8319</v>
      </c>
      <c r="T2952" t="s">
        <v>8359</v>
      </c>
    </row>
    <row r="2953" spans="1:20" x14ac:dyDescent="0.2">
      <c r="A2953">
        <v>2951</v>
      </c>
      <c r="B2953" t="s">
        <v>2951</v>
      </c>
      <c r="C295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v>41917.802928240737</v>
      </c>
      <c r="K2953">
        <v>1408648573</v>
      </c>
      <c r="L2953" s="10">
        <v>41872.802928240737</v>
      </c>
      <c r="M2953" t="b">
        <v>0</v>
      </c>
      <c r="N2953">
        <v>58</v>
      </c>
      <c r="O2953" t="b">
        <v>0</v>
      </c>
      <c r="P2953" t="s">
        <v>8303</v>
      </c>
      <c r="Q2953">
        <v>2.1919999999999999E-2</v>
      </c>
      <c r="R2953">
        <v>18.896551724137932</v>
      </c>
      <c r="S2953" t="s">
        <v>8319</v>
      </c>
      <c r="T2953" t="s">
        <v>8359</v>
      </c>
    </row>
    <row r="2954" spans="1:20" x14ac:dyDescent="0.2">
      <c r="A2954">
        <v>2952</v>
      </c>
      <c r="B2954" t="s">
        <v>2952</v>
      </c>
      <c r="C2954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v>42660.166666666672</v>
      </c>
      <c r="K2954">
        <v>1473957239</v>
      </c>
      <c r="L2954" s="10">
        <v>42628.690266203703</v>
      </c>
      <c r="M2954" t="b">
        <v>0</v>
      </c>
      <c r="N2954">
        <v>8</v>
      </c>
      <c r="O2954" t="b">
        <v>0</v>
      </c>
      <c r="P2954" t="s">
        <v>8303</v>
      </c>
      <c r="Q2954">
        <v>8.0250000000000002E-2</v>
      </c>
      <c r="R2954">
        <v>200.625</v>
      </c>
      <c r="S2954" t="s">
        <v>8319</v>
      </c>
      <c r="T2954" t="s">
        <v>8359</v>
      </c>
    </row>
    <row r="2955" spans="1:20" x14ac:dyDescent="0.2">
      <c r="A2955">
        <v>2953</v>
      </c>
      <c r="B2955" t="s">
        <v>2953</v>
      </c>
      <c r="C2955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v>42285.791909722218</v>
      </c>
      <c r="K2955">
        <v>1441738821</v>
      </c>
      <c r="L2955" s="10">
        <v>42255.791909722218</v>
      </c>
      <c r="M2955" t="b">
        <v>0</v>
      </c>
      <c r="N2955">
        <v>3</v>
      </c>
      <c r="O2955" t="b">
        <v>0</v>
      </c>
      <c r="P2955" t="s">
        <v>8303</v>
      </c>
      <c r="Q2955">
        <v>1.5125E-3</v>
      </c>
      <c r="R2955">
        <v>201.66666666666666</v>
      </c>
      <c r="S2955" t="s">
        <v>8319</v>
      </c>
      <c r="T2955" t="s">
        <v>8359</v>
      </c>
    </row>
    <row r="2956" spans="1:20" x14ac:dyDescent="0.2">
      <c r="A2956">
        <v>2954</v>
      </c>
      <c r="B2956" t="s">
        <v>2954</v>
      </c>
      <c r="C2956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v>42810.541701388895</v>
      </c>
      <c r="K2956">
        <v>1487944803</v>
      </c>
      <c r="L2956" s="10">
        <v>42790.583368055552</v>
      </c>
      <c r="M2956" t="b">
        <v>0</v>
      </c>
      <c r="N2956">
        <v>0</v>
      </c>
      <c r="O2956" t="b">
        <v>0</v>
      </c>
      <c r="P2956" t="s">
        <v>8303</v>
      </c>
      <c r="Q2956">
        <v>0</v>
      </c>
      <c r="R2956" t="e">
        <v>#DIV/0!</v>
      </c>
      <c r="S2956" t="s">
        <v>8319</v>
      </c>
      <c r="T2956" t="s">
        <v>8359</v>
      </c>
    </row>
    <row r="2957" spans="1:20" x14ac:dyDescent="0.2">
      <c r="A2957">
        <v>2955</v>
      </c>
      <c r="B2957" t="s">
        <v>2955</v>
      </c>
      <c r="C2957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v>42171.741307870368</v>
      </c>
      <c r="K2957">
        <v>1431884849</v>
      </c>
      <c r="L2957" s="10">
        <v>42141.741307870368</v>
      </c>
      <c r="M2957" t="b">
        <v>0</v>
      </c>
      <c r="N2957">
        <v>11</v>
      </c>
      <c r="O2957" t="b">
        <v>0</v>
      </c>
      <c r="P2957" t="s">
        <v>8303</v>
      </c>
      <c r="Q2957">
        <v>0.59583333333333333</v>
      </c>
      <c r="R2957">
        <v>65</v>
      </c>
      <c r="S2957" t="s">
        <v>8319</v>
      </c>
      <c r="T2957" t="s">
        <v>8359</v>
      </c>
    </row>
    <row r="2958" spans="1:20" x14ac:dyDescent="0.2">
      <c r="A2958">
        <v>2956</v>
      </c>
      <c r="B2958" t="s">
        <v>2956</v>
      </c>
      <c r="C2958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v>42494.958912037036</v>
      </c>
      <c r="K2958">
        <v>1459810850</v>
      </c>
      <c r="L2958" s="10">
        <v>42464.958912037036</v>
      </c>
      <c r="M2958" t="b">
        <v>0</v>
      </c>
      <c r="N2958">
        <v>20</v>
      </c>
      <c r="O2958" t="b">
        <v>0</v>
      </c>
      <c r="P2958" t="s">
        <v>8303</v>
      </c>
      <c r="Q2958">
        <v>0.16734177215189874</v>
      </c>
      <c r="R2958">
        <v>66.099999999999994</v>
      </c>
      <c r="S2958" t="s">
        <v>8319</v>
      </c>
      <c r="T2958" t="s">
        <v>8359</v>
      </c>
    </row>
    <row r="2959" spans="1:20" x14ac:dyDescent="0.2">
      <c r="A2959">
        <v>2957</v>
      </c>
      <c r="B2959" t="s">
        <v>2957</v>
      </c>
      <c r="C2959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v>42090.969583333332</v>
      </c>
      <c r="K2959">
        <v>1422317772</v>
      </c>
      <c r="L2959" s="10">
        <v>42031.011249999996</v>
      </c>
      <c r="M2959" t="b">
        <v>0</v>
      </c>
      <c r="N2959">
        <v>3</v>
      </c>
      <c r="O2959" t="b">
        <v>0</v>
      </c>
      <c r="P2959" t="s">
        <v>8303</v>
      </c>
      <c r="Q2959">
        <v>1.8666666666666668E-2</v>
      </c>
      <c r="R2959">
        <v>93.333333333333329</v>
      </c>
      <c r="S2959" t="s">
        <v>8319</v>
      </c>
      <c r="T2959" t="s">
        <v>8359</v>
      </c>
    </row>
    <row r="2960" spans="1:20" x14ac:dyDescent="0.2">
      <c r="A2960">
        <v>2958</v>
      </c>
      <c r="B2960" t="s">
        <v>2958</v>
      </c>
      <c r="C2960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v>42498.73746527778</v>
      </c>
      <c r="K2960">
        <v>1457548917</v>
      </c>
      <c r="L2960" s="10">
        <v>42438.779131944444</v>
      </c>
      <c r="M2960" t="b">
        <v>0</v>
      </c>
      <c r="N2960">
        <v>0</v>
      </c>
      <c r="O2960" t="b">
        <v>0</v>
      </c>
      <c r="P2960" t="s">
        <v>8303</v>
      </c>
      <c r="Q2960">
        <v>0</v>
      </c>
      <c r="R2960" t="e">
        <v>#DIV/0!</v>
      </c>
      <c r="S2960" t="s">
        <v>8319</v>
      </c>
      <c r="T2960" t="s">
        <v>8359</v>
      </c>
    </row>
    <row r="2961" spans="1:20" x14ac:dyDescent="0.2">
      <c r="A2961">
        <v>2959</v>
      </c>
      <c r="B2961" t="s">
        <v>2959</v>
      </c>
      <c r="C296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v>42528.008391203708</v>
      </c>
      <c r="K2961">
        <v>1462666325</v>
      </c>
      <c r="L2961" s="10">
        <v>42498.008391203708</v>
      </c>
      <c r="M2961" t="b">
        <v>0</v>
      </c>
      <c r="N2961">
        <v>0</v>
      </c>
      <c r="O2961" t="b">
        <v>0</v>
      </c>
      <c r="P2961" t="s">
        <v>8303</v>
      </c>
      <c r="Q2961">
        <v>0</v>
      </c>
      <c r="R2961" t="e">
        <v>#DIV/0!</v>
      </c>
      <c r="S2961" t="s">
        <v>8319</v>
      </c>
      <c r="T2961" t="s">
        <v>8359</v>
      </c>
    </row>
    <row r="2962" spans="1:20" x14ac:dyDescent="0.2">
      <c r="A2962">
        <v>2960</v>
      </c>
      <c r="B2962" t="s">
        <v>2960</v>
      </c>
      <c r="C296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v>41893.757210648146</v>
      </c>
      <c r="K2962">
        <v>1407867023</v>
      </c>
      <c r="L2962" s="10">
        <v>41863.757210648146</v>
      </c>
      <c r="M2962" t="b">
        <v>0</v>
      </c>
      <c r="N2962">
        <v>0</v>
      </c>
      <c r="O2962" t="b">
        <v>0</v>
      </c>
      <c r="P2962" t="s">
        <v>8303</v>
      </c>
      <c r="Q2962">
        <v>0</v>
      </c>
      <c r="R2962" t="e">
        <v>#DIV/0!</v>
      </c>
      <c r="S2962" t="s">
        <v>8319</v>
      </c>
      <c r="T2962" t="s">
        <v>8359</v>
      </c>
    </row>
    <row r="2963" spans="1:20" x14ac:dyDescent="0.2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v>42089.166666666672</v>
      </c>
      <c r="K2963">
        <v>1424927159</v>
      </c>
      <c r="L2963" s="10"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>
        <v>1.0962000000000001</v>
      </c>
      <c r="R2963">
        <v>50.75</v>
      </c>
      <c r="S2963" t="s">
        <v>8319</v>
      </c>
      <c r="T2963" t="s">
        <v>8350</v>
      </c>
    </row>
    <row r="2964" spans="1:20" x14ac:dyDescent="0.2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v>42064.290972222225</v>
      </c>
      <c r="K2964">
        <v>1422769906</v>
      </c>
      <c r="L2964" s="10">
        <v>42036.24428240741</v>
      </c>
      <c r="M2964" t="b">
        <v>0</v>
      </c>
      <c r="N2964">
        <v>20</v>
      </c>
      <c r="O2964" t="b">
        <v>1</v>
      </c>
      <c r="P2964" t="s">
        <v>8271</v>
      </c>
      <c r="Q2964">
        <v>1.218</v>
      </c>
      <c r="R2964">
        <v>60.9</v>
      </c>
      <c r="S2964" t="s">
        <v>8319</v>
      </c>
      <c r="T2964" t="s">
        <v>8350</v>
      </c>
    </row>
    <row r="2965" spans="1:20" x14ac:dyDescent="0.2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v>42187.470185185186</v>
      </c>
      <c r="K2965">
        <v>1433243824</v>
      </c>
      <c r="L2965" s="10">
        <v>42157.470185185186</v>
      </c>
      <c r="M2965" t="b">
        <v>0</v>
      </c>
      <c r="N2965">
        <v>98</v>
      </c>
      <c r="O2965" t="b">
        <v>1</v>
      </c>
      <c r="P2965" t="s">
        <v>8271</v>
      </c>
      <c r="Q2965">
        <v>1.0685</v>
      </c>
      <c r="R2965">
        <v>109.03061224489795</v>
      </c>
      <c r="S2965" t="s">
        <v>8319</v>
      </c>
      <c r="T2965" t="s">
        <v>8350</v>
      </c>
    </row>
    <row r="2966" spans="1:20" x14ac:dyDescent="0.2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v>41857.897222222222</v>
      </c>
      <c r="K2966">
        <v>1404769819</v>
      </c>
      <c r="L2966" s="10"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>
        <v>1.0071379999999999</v>
      </c>
      <c r="R2966">
        <v>25.692295918367346</v>
      </c>
      <c r="S2966" t="s">
        <v>8319</v>
      </c>
      <c r="T2966" t="s">
        <v>8350</v>
      </c>
    </row>
    <row r="2967" spans="1:20" x14ac:dyDescent="0.2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v>42192.729548611111</v>
      </c>
      <c r="K2967">
        <v>1433698233</v>
      </c>
      <c r="L2967" s="10">
        <v>42162.729548611111</v>
      </c>
      <c r="M2967" t="b">
        <v>0</v>
      </c>
      <c r="N2967">
        <v>39</v>
      </c>
      <c r="O2967" t="b">
        <v>1</v>
      </c>
      <c r="P2967" t="s">
        <v>8271</v>
      </c>
      <c r="Q2967">
        <v>1.0900000000000001</v>
      </c>
      <c r="R2967">
        <v>41.92307692307692</v>
      </c>
      <c r="S2967" t="s">
        <v>8319</v>
      </c>
      <c r="T2967" t="s">
        <v>8350</v>
      </c>
    </row>
    <row r="2968" spans="1:20" x14ac:dyDescent="0.2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v>42263.738564814819</v>
      </c>
      <c r="K2968">
        <v>1439833412</v>
      </c>
      <c r="L2968" s="10"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>
        <v>1.1363000000000001</v>
      </c>
      <c r="R2968">
        <v>88.7734375</v>
      </c>
      <c r="S2968" t="s">
        <v>8319</v>
      </c>
      <c r="T2968" t="s">
        <v>8350</v>
      </c>
    </row>
    <row r="2969" spans="1:20" x14ac:dyDescent="0.2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v>42072.156157407408</v>
      </c>
      <c r="K2969">
        <v>1423284292</v>
      </c>
      <c r="L2969" s="10">
        <v>42042.197824074072</v>
      </c>
      <c r="M2969" t="b">
        <v>0</v>
      </c>
      <c r="N2969">
        <v>71</v>
      </c>
      <c r="O2969" t="b">
        <v>1</v>
      </c>
      <c r="P2969" t="s">
        <v>8271</v>
      </c>
      <c r="Q2969">
        <v>1.1392</v>
      </c>
      <c r="R2969">
        <v>80.225352112676063</v>
      </c>
      <c r="S2969" t="s">
        <v>8319</v>
      </c>
      <c r="T2969" t="s">
        <v>8350</v>
      </c>
    </row>
    <row r="2970" spans="1:20" x14ac:dyDescent="0.2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v>42599.165972222225</v>
      </c>
      <c r="K2970">
        <v>1470227660</v>
      </c>
      <c r="L2970" s="10">
        <v>42585.523842592593</v>
      </c>
      <c r="M2970" t="b">
        <v>0</v>
      </c>
      <c r="N2970">
        <v>47</v>
      </c>
      <c r="O2970" t="b">
        <v>1</v>
      </c>
      <c r="P2970" t="s">
        <v>8271</v>
      </c>
      <c r="Q2970">
        <v>1.06</v>
      </c>
      <c r="R2970">
        <v>78.936170212765958</v>
      </c>
      <c r="S2970" t="s">
        <v>8319</v>
      </c>
      <c r="T2970" t="s">
        <v>8350</v>
      </c>
    </row>
    <row r="2971" spans="1:20" x14ac:dyDescent="0.2">
      <c r="A2971">
        <v>2969</v>
      </c>
      <c r="B2971" t="s">
        <v>2969</v>
      </c>
      <c r="C297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v>42127.952083333337</v>
      </c>
      <c r="K2971">
        <v>1428087153</v>
      </c>
      <c r="L2971" s="10">
        <v>42097.786493055552</v>
      </c>
      <c r="M2971" t="b">
        <v>0</v>
      </c>
      <c r="N2971">
        <v>17</v>
      </c>
      <c r="O2971" t="b">
        <v>1</v>
      </c>
      <c r="P2971" t="s">
        <v>8271</v>
      </c>
      <c r="Q2971">
        <v>1.625</v>
      </c>
      <c r="R2971">
        <v>95.588235294117652</v>
      </c>
      <c r="S2971" t="s">
        <v>8319</v>
      </c>
      <c r="T2971" t="s">
        <v>8350</v>
      </c>
    </row>
    <row r="2972" spans="1:20" x14ac:dyDescent="0.2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v>41838.669571759259</v>
      </c>
      <c r="K2972">
        <v>1403107451</v>
      </c>
      <c r="L2972" s="10">
        <v>41808.669571759259</v>
      </c>
      <c r="M2972" t="b">
        <v>0</v>
      </c>
      <c r="N2972">
        <v>91</v>
      </c>
      <c r="O2972" t="b">
        <v>1</v>
      </c>
      <c r="P2972" t="s">
        <v>8271</v>
      </c>
      <c r="Q2972">
        <v>1.06</v>
      </c>
      <c r="R2972">
        <v>69.890109890109883</v>
      </c>
      <c r="S2972" t="s">
        <v>8319</v>
      </c>
      <c r="T2972" t="s">
        <v>8350</v>
      </c>
    </row>
    <row r="2973" spans="1:20" x14ac:dyDescent="0.2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v>41882.658310185187</v>
      </c>
      <c r="K2973">
        <v>1406908078</v>
      </c>
      <c r="L2973" s="10">
        <v>41852.658310185187</v>
      </c>
      <c r="M2973" t="b">
        <v>0</v>
      </c>
      <c r="N2973">
        <v>43</v>
      </c>
      <c r="O2973" t="b">
        <v>1</v>
      </c>
      <c r="P2973" t="s">
        <v>8271</v>
      </c>
      <c r="Q2973">
        <v>1.0015624999999999</v>
      </c>
      <c r="R2973">
        <v>74.534883720930239</v>
      </c>
      <c r="S2973" t="s">
        <v>8319</v>
      </c>
      <c r="T2973" t="s">
        <v>8350</v>
      </c>
    </row>
    <row r="2974" spans="1:20" x14ac:dyDescent="0.2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v>42709.041666666672</v>
      </c>
      <c r="K2974">
        <v>1479609520</v>
      </c>
      <c r="L2974" s="10">
        <v>42694.110185185185</v>
      </c>
      <c r="M2974" t="b">
        <v>0</v>
      </c>
      <c r="N2974">
        <v>17</v>
      </c>
      <c r="O2974" t="b">
        <v>1</v>
      </c>
      <c r="P2974" t="s">
        <v>8271</v>
      </c>
      <c r="Q2974">
        <v>1.0535000000000001</v>
      </c>
      <c r="R2974">
        <v>123.94117647058823</v>
      </c>
      <c r="S2974" t="s">
        <v>8319</v>
      </c>
      <c r="T2974" t="s">
        <v>8350</v>
      </c>
    </row>
    <row r="2975" spans="1:20" x14ac:dyDescent="0.2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v>42370.166666666672</v>
      </c>
      <c r="K2975">
        <v>1449171508</v>
      </c>
      <c r="L2975" s="10">
        <v>42341.818379629629</v>
      </c>
      <c r="M2975" t="b">
        <v>0</v>
      </c>
      <c r="N2975">
        <v>33</v>
      </c>
      <c r="O2975" t="b">
        <v>1</v>
      </c>
      <c r="P2975" t="s">
        <v>8271</v>
      </c>
      <c r="Q2975">
        <v>1.748</v>
      </c>
      <c r="R2975">
        <v>264.84848484848487</v>
      </c>
      <c r="S2975" t="s">
        <v>8319</v>
      </c>
      <c r="T2975" t="s">
        <v>8350</v>
      </c>
    </row>
    <row r="2976" spans="1:20" x14ac:dyDescent="0.2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v>41908.065972222219</v>
      </c>
      <c r="K2976">
        <v>1409275671</v>
      </c>
      <c r="L2976" s="10">
        <v>41880.061006944445</v>
      </c>
      <c r="M2976" t="b">
        <v>0</v>
      </c>
      <c r="N2976">
        <v>87</v>
      </c>
      <c r="O2976" t="b">
        <v>1</v>
      </c>
      <c r="P2976" t="s">
        <v>8271</v>
      </c>
      <c r="Q2976">
        <v>1.02</v>
      </c>
      <c r="R2976">
        <v>58.620689655172413</v>
      </c>
      <c r="S2976" t="s">
        <v>8319</v>
      </c>
      <c r="T2976" t="s">
        <v>8350</v>
      </c>
    </row>
    <row r="2977" spans="1:20" x14ac:dyDescent="0.2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v>41970.125</v>
      </c>
      <c r="K2977">
        <v>1414599886</v>
      </c>
      <c r="L2977" s="10"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>
        <v>1.00125</v>
      </c>
      <c r="R2977">
        <v>70.884955752212392</v>
      </c>
      <c r="S2977" t="s">
        <v>8319</v>
      </c>
      <c r="T2977" t="s">
        <v>8350</v>
      </c>
    </row>
    <row r="2978" spans="1:20" x14ac:dyDescent="0.2">
      <c r="A2978">
        <v>2976</v>
      </c>
      <c r="B2978" t="s">
        <v>2976</v>
      </c>
      <c r="C2978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v>42442.5</v>
      </c>
      <c r="K2978">
        <v>1456421530</v>
      </c>
      <c r="L2978" s="10">
        <v>42425.730671296296</v>
      </c>
      <c r="M2978" t="b">
        <v>0</v>
      </c>
      <c r="N2978">
        <v>14</v>
      </c>
      <c r="O2978" t="b">
        <v>1</v>
      </c>
      <c r="P2978" t="s">
        <v>8271</v>
      </c>
      <c r="Q2978">
        <v>1.7142857142857142</v>
      </c>
      <c r="R2978">
        <v>8.5714285714285712</v>
      </c>
      <c r="S2978" t="s">
        <v>8319</v>
      </c>
      <c r="T2978" t="s">
        <v>8350</v>
      </c>
    </row>
    <row r="2979" spans="1:20" x14ac:dyDescent="0.2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v>42086.093055555553</v>
      </c>
      <c r="K2979">
        <v>1421960934</v>
      </c>
      <c r="L2979" s="10">
        <v>42026.88118055556</v>
      </c>
      <c r="M2979" t="b">
        <v>0</v>
      </c>
      <c r="N2979">
        <v>30</v>
      </c>
      <c r="O2979" t="b">
        <v>1</v>
      </c>
      <c r="P2979" t="s">
        <v>8271</v>
      </c>
      <c r="Q2979">
        <v>1.1356666666666666</v>
      </c>
      <c r="R2979">
        <v>113.56666666666666</v>
      </c>
      <c r="S2979" t="s">
        <v>8319</v>
      </c>
      <c r="T2979" t="s">
        <v>8350</v>
      </c>
    </row>
    <row r="2980" spans="1:20" x14ac:dyDescent="0.2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v>41932.249305555553</v>
      </c>
      <c r="K2980">
        <v>1412954547</v>
      </c>
      <c r="L2980" s="10">
        <v>41922.640590277777</v>
      </c>
      <c r="M2980" t="b">
        <v>0</v>
      </c>
      <c r="N2980">
        <v>16</v>
      </c>
      <c r="O2980" t="b">
        <v>1</v>
      </c>
      <c r="P2980" t="s">
        <v>8271</v>
      </c>
      <c r="Q2980">
        <v>1.2946666666666666</v>
      </c>
      <c r="R2980">
        <v>60.6875</v>
      </c>
      <c r="S2980" t="s">
        <v>8319</v>
      </c>
      <c r="T2980" t="s">
        <v>8350</v>
      </c>
    </row>
    <row r="2981" spans="1:20" x14ac:dyDescent="0.2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v>42010.25</v>
      </c>
      <c r="K2981">
        <v>1419104823</v>
      </c>
      <c r="L2981" s="10">
        <v>41993.824340277773</v>
      </c>
      <c r="M2981" t="b">
        <v>0</v>
      </c>
      <c r="N2981">
        <v>46</v>
      </c>
      <c r="O2981" t="b">
        <v>1</v>
      </c>
      <c r="P2981" t="s">
        <v>8271</v>
      </c>
      <c r="Q2981">
        <v>1.014</v>
      </c>
      <c r="R2981">
        <v>110.21739130434783</v>
      </c>
      <c r="S2981" t="s">
        <v>8319</v>
      </c>
      <c r="T2981" t="s">
        <v>8350</v>
      </c>
    </row>
    <row r="2982" spans="1:20" x14ac:dyDescent="0.2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v>42240.083333333328</v>
      </c>
      <c r="K2982">
        <v>1438639130</v>
      </c>
      <c r="L2982" s="10">
        <v>42219.915856481486</v>
      </c>
      <c r="M2982" t="b">
        <v>0</v>
      </c>
      <c r="N2982">
        <v>24</v>
      </c>
      <c r="O2982" t="b">
        <v>1</v>
      </c>
      <c r="P2982" t="s">
        <v>8271</v>
      </c>
      <c r="Q2982">
        <v>1.0916666666666666</v>
      </c>
      <c r="R2982">
        <v>136.45833333333334</v>
      </c>
      <c r="S2982" t="s">
        <v>8319</v>
      </c>
      <c r="T2982" t="s">
        <v>8350</v>
      </c>
    </row>
    <row r="2983" spans="1:20" x14ac:dyDescent="0.2">
      <c r="A2983">
        <v>2981</v>
      </c>
      <c r="B2983" t="s">
        <v>2981</v>
      </c>
      <c r="C298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v>42270.559675925921</v>
      </c>
      <c r="K2983">
        <v>1439126756</v>
      </c>
      <c r="L2983" s="10">
        <v>42225.559675925921</v>
      </c>
      <c r="M2983" t="b">
        <v>1</v>
      </c>
      <c r="N2983">
        <v>97</v>
      </c>
      <c r="O2983" t="b">
        <v>1</v>
      </c>
      <c r="P2983" t="s">
        <v>8303</v>
      </c>
      <c r="Q2983">
        <v>1.28925</v>
      </c>
      <c r="R2983">
        <v>53.164948453608247</v>
      </c>
      <c r="S2983" t="s">
        <v>8319</v>
      </c>
      <c r="T2983" t="s">
        <v>8359</v>
      </c>
    </row>
    <row r="2984" spans="1:20" x14ac:dyDescent="0.2">
      <c r="A2984">
        <v>2982</v>
      </c>
      <c r="B2984" t="s">
        <v>2982</v>
      </c>
      <c r="C2984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v>42411.686840277776</v>
      </c>
      <c r="K2984">
        <v>1452616143</v>
      </c>
      <c r="L2984" s="10">
        <v>42381.686840277776</v>
      </c>
      <c r="M2984" t="b">
        <v>1</v>
      </c>
      <c r="N2984">
        <v>59</v>
      </c>
      <c r="O2984" t="b">
        <v>1</v>
      </c>
      <c r="P2984" t="s">
        <v>8303</v>
      </c>
      <c r="Q2984">
        <v>1.0206</v>
      </c>
      <c r="R2984">
        <v>86.491525423728817</v>
      </c>
      <c r="S2984" t="s">
        <v>8319</v>
      </c>
      <c r="T2984" t="s">
        <v>8359</v>
      </c>
    </row>
    <row r="2985" spans="1:20" x14ac:dyDescent="0.2">
      <c r="A2985">
        <v>2983</v>
      </c>
      <c r="B2985" t="s">
        <v>2983</v>
      </c>
      <c r="C2985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v>41954.674027777779</v>
      </c>
      <c r="K2985">
        <v>1410534636</v>
      </c>
      <c r="L2985" s="10"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>
        <v>1.465395775862069</v>
      </c>
      <c r="R2985">
        <v>155.23827397260274</v>
      </c>
      <c r="S2985" t="s">
        <v>8319</v>
      </c>
      <c r="T2985" t="s">
        <v>8359</v>
      </c>
    </row>
    <row r="2986" spans="1:20" x14ac:dyDescent="0.2">
      <c r="A2986">
        <v>2984</v>
      </c>
      <c r="B2986" t="s">
        <v>2984</v>
      </c>
      <c r="C2986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v>42606.278715277775</v>
      </c>
      <c r="K2986">
        <v>1469428881</v>
      </c>
      <c r="L2986" s="10"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>
        <v>1.00352</v>
      </c>
      <c r="R2986">
        <v>115.08256880733946</v>
      </c>
      <c r="S2986" t="s">
        <v>8319</v>
      </c>
      <c r="T2986" t="s">
        <v>8359</v>
      </c>
    </row>
    <row r="2987" spans="1:20" x14ac:dyDescent="0.2">
      <c r="A2987">
        <v>2985</v>
      </c>
      <c r="B2987" t="s">
        <v>2985</v>
      </c>
      <c r="C2987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v>42674.166666666672</v>
      </c>
      <c r="K2987">
        <v>1476228128</v>
      </c>
      <c r="L2987" s="10"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>
        <v>1.2164999999999999</v>
      </c>
      <c r="R2987">
        <v>109.5945945945946</v>
      </c>
      <c r="S2987" t="s">
        <v>8319</v>
      </c>
      <c r="T2987" t="s">
        <v>8359</v>
      </c>
    </row>
    <row r="2988" spans="1:20" x14ac:dyDescent="0.2">
      <c r="A2988">
        <v>2986</v>
      </c>
      <c r="B2988" t="s">
        <v>2986</v>
      </c>
      <c r="C2988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v>42491.458402777775</v>
      </c>
      <c r="K2988">
        <v>1456920006</v>
      </c>
      <c r="L2988" s="10">
        <v>42431.500069444446</v>
      </c>
      <c r="M2988" t="b">
        <v>0</v>
      </c>
      <c r="N2988">
        <v>56</v>
      </c>
      <c r="O2988" t="b">
        <v>1</v>
      </c>
      <c r="P2988" t="s">
        <v>8303</v>
      </c>
      <c r="Q2988">
        <v>1.0549999999999999</v>
      </c>
      <c r="R2988">
        <v>45.214285714285715</v>
      </c>
      <c r="S2988" t="s">
        <v>8319</v>
      </c>
      <c r="T2988" t="s">
        <v>8359</v>
      </c>
    </row>
    <row r="2989" spans="1:20" x14ac:dyDescent="0.2">
      <c r="A2989">
        <v>2987</v>
      </c>
      <c r="B2989" t="s">
        <v>2987</v>
      </c>
      <c r="C2989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v>42656</v>
      </c>
      <c r="K2989">
        <v>1473837751</v>
      </c>
      <c r="L2989" s="10"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>
        <v>1.1040080000000001</v>
      </c>
      <c r="R2989">
        <v>104.15169811320754</v>
      </c>
      <c r="S2989" t="s">
        <v>8319</v>
      </c>
      <c r="T2989" t="s">
        <v>8359</v>
      </c>
    </row>
    <row r="2990" spans="1:20" x14ac:dyDescent="0.2">
      <c r="A2990">
        <v>2988</v>
      </c>
      <c r="B2990" t="s">
        <v>2988</v>
      </c>
      <c r="C2990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v>42541.362048611118</v>
      </c>
      <c r="K2990">
        <v>1463820081</v>
      </c>
      <c r="L2990" s="10">
        <v>42511.362048611118</v>
      </c>
      <c r="M2990" t="b">
        <v>0</v>
      </c>
      <c r="N2990">
        <v>28</v>
      </c>
      <c r="O2990" t="b">
        <v>1</v>
      </c>
      <c r="P2990" t="s">
        <v>8303</v>
      </c>
      <c r="Q2990">
        <v>1</v>
      </c>
      <c r="R2990">
        <v>35.714285714285715</v>
      </c>
      <c r="S2990" t="s">
        <v>8319</v>
      </c>
      <c r="T2990" t="s">
        <v>8359</v>
      </c>
    </row>
    <row r="2991" spans="1:20" x14ac:dyDescent="0.2">
      <c r="A2991">
        <v>2989</v>
      </c>
      <c r="B2991" t="s">
        <v>2989</v>
      </c>
      <c r="C299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v>42359.207638888889</v>
      </c>
      <c r="K2991">
        <v>1448756962</v>
      </c>
      <c r="L2991" s="10">
        <v>42337.02039351852</v>
      </c>
      <c r="M2991" t="b">
        <v>0</v>
      </c>
      <c r="N2991">
        <v>364</v>
      </c>
      <c r="O2991" t="b">
        <v>1</v>
      </c>
      <c r="P2991" t="s">
        <v>8303</v>
      </c>
      <c r="Q2991">
        <v>1.76535</v>
      </c>
      <c r="R2991">
        <v>96.997252747252745</v>
      </c>
      <c r="S2991" t="s">
        <v>8319</v>
      </c>
      <c r="T2991" t="s">
        <v>8359</v>
      </c>
    </row>
    <row r="2992" spans="1:20" x14ac:dyDescent="0.2">
      <c r="A2992">
        <v>2990</v>
      </c>
      <c r="B2992" t="s">
        <v>2990</v>
      </c>
      <c r="C299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v>42376.57430555555</v>
      </c>
      <c r="K2992">
        <v>1449150420</v>
      </c>
      <c r="L2992" s="10">
        <v>42341.57430555555</v>
      </c>
      <c r="M2992" t="b">
        <v>0</v>
      </c>
      <c r="N2992">
        <v>27</v>
      </c>
      <c r="O2992" t="b">
        <v>1</v>
      </c>
      <c r="P2992" t="s">
        <v>8303</v>
      </c>
      <c r="Q2992">
        <v>1</v>
      </c>
      <c r="R2992">
        <v>370.37037037037038</v>
      </c>
      <c r="S2992" t="s">
        <v>8319</v>
      </c>
      <c r="T2992" t="s">
        <v>8359</v>
      </c>
    </row>
    <row r="2993" spans="1:20" x14ac:dyDescent="0.2">
      <c r="A2993">
        <v>2991</v>
      </c>
      <c r="B2993" t="s">
        <v>2991</v>
      </c>
      <c r="C299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v>42762.837152777778</v>
      </c>
      <c r="K2993">
        <v>1483646730</v>
      </c>
      <c r="L2993" s="10">
        <v>42740.837152777778</v>
      </c>
      <c r="M2993" t="b">
        <v>0</v>
      </c>
      <c r="N2993">
        <v>93</v>
      </c>
      <c r="O2993" t="b">
        <v>1</v>
      </c>
      <c r="P2993" t="s">
        <v>8303</v>
      </c>
      <c r="Q2993">
        <v>1.0329411764705883</v>
      </c>
      <c r="R2993">
        <v>94.408602150537632</v>
      </c>
      <c r="S2993" t="s">
        <v>8319</v>
      </c>
      <c r="T2993" t="s">
        <v>8359</v>
      </c>
    </row>
    <row r="2994" spans="1:20" x14ac:dyDescent="0.2">
      <c r="A2994">
        <v>2992</v>
      </c>
      <c r="B2994" t="s">
        <v>2992</v>
      </c>
      <c r="C2994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v>42652.767476851848</v>
      </c>
      <c r="K2994">
        <v>1473445510</v>
      </c>
      <c r="L2994" s="10">
        <v>42622.767476851848</v>
      </c>
      <c r="M2994" t="b">
        <v>0</v>
      </c>
      <c r="N2994">
        <v>64</v>
      </c>
      <c r="O2994" t="b">
        <v>1</v>
      </c>
      <c r="P2994" t="s">
        <v>8303</v>
      </c>
      <c r="Q2994">
        <v>1.0449999999999999</v>
      </c>
      <c r="R2994">
        <v>48.984375</v>
      </c>
      <c r="S2994" t="s">
        <v>8319</v>
      </c>
      <c r="T2994" t="s">
        <v>8359</v>
      </c>
    </row>
    <row r="2995" spans="1:20" x14ac:dyDescent="0.2">
      <c r="A2995">
        <v>2993</v>
      </c>
      <c r="B2995" t="s">
        <v>2993</v>
      </c>
      <c r="C2995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v>42420.838738425926</v>
      </c>
      <c r="K2995">
        <v>1453406867</v>
      </c>
      <c r="L2995" s="10">
        <v>42390.838738425926</v>
      </c>
      <c r="M2995" t="b">
        <v>0</v>
      </c>
      <c r="N2995">
        <v>22</v>
      </c>
      <c r="O2995" t="b">
        <v>1</v>
      </c>
      <c r="P2995" t="s">
        <v>8303</v>
      </c>
      <c r="Q2995">
        <v>1.0029999999999999</v>
      </c>
      <c r="R2995">
        <v>45.590909090909093</v>
      </c>
      <c r="S2995" t="s">
        <v>8319</v>
      </c>
      <c r="T2995" t="s">
        <v>8359</v>
      </c>
    </row>
    <row r="2996" spans="1:20" x14ac:dyDescent="0.2">
      <c r="A2996">
        <v>2994</v>
      </c>
      <c r="B2996" t="s">
        <v>2994</v>
      </c>
      <c r="C2996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v>41915.478842592594</v>
      </c>
      <c r="K2996">
        <v>1409743772</v>
      </c>
      <c r="L2996" s="10">
        <v>41885.478842592594</v>
      </c>
      <c r="M2996" t="b">
        <v>0</v>
      </c>
      <c r="N2996">
        <v>59</v>
      </c>
      <c r="O2996" t="b">
        <v>1</v>
      </c>
      <c r="P2996" t="s">
        <v>8303</v>
      </c>
      <c r="Q2996">
        <v>4.577466666666667</v>
      </c>
      <c r="R2996">
        <v>23.275254237288134</v>
      </c>
      <c r="S2996" t="s">
        <v>8319</v>
      </c>
      <c r="T2996" t="s">
        <v>8359</v>
      </c>
    </row>
    <row r="2997" spans="1:20" x14ac:dyDescent="0.2">
      <c r="A2997">
        <v>2995</v>
      </c>
      <c r="B2997" t="s">
        <v>2995</v>
      </c>
      <c r="C2997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v>42754.665173611109</v>
      </c>
      <c r="K2997">
        <v>1482249471</v>
      </c>
      <c r="L2997" s="10"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>
        <v>1.0496000000000001</v>
      </c>
      <c r="R2997">
        <v>63.2289156626506</v>
      </c>
      <c r="S2997" t="s">
        <v>8319</v>
      </c>
      <c r="T2997" t="s">
        <v>8359</v>
      </c>
    </row>
    <row r="2998" spans="1:20" x14ac:dyDescent="0.2">
      <c r="A2998">
        <v>2996</v>
      </c>
      <c r="B2998" t="s">
        <v>2996</v>
      </c>
      <c r="C2998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v>42150.912500000006</v>
      </c>
      <c r="K2998">
        <v>1427493240</v>
      </c>
      <c r="L2998" s="10"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>
        <v>1.7194285714285715</v>
      </c>
      <c r="R2998">
        <v>153.5204081632653</v>
      </c>
      <c r="S2998" t="s">
        <v>8319</v>
      </c>
      <c r="T2998" t="s">
        <v>8359</v>
      </c>
    </row>
    <row r="2999" spans="1:20" x14ac:dyDescent="0.2">
      <c r="A2999">
        <v>2997</v>
      </c>
      <c r="B2999" t="s">
        <v>2997</v>
      </c>
      <c r="C2999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v>42793.207638888889</v>
      </c>
      <c r="K2999">
        <v>1486661793</v>
      </c>
      <c r="L2999" s="10"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>
        <v>1.0373000000000001</v>
      </c>
      <c r="R2999">
        <v>90.2</v>
      </c>
      <c r="S2999" t="s">
        <v>8319</v>
      </c>
      <c r="T2999" t="s">
        <v>8359</v>
      </c>
    </row>
    <row r="3000" spans="1:20" x14ac:dyDescent="0.2">
      <c r="A3000">
        <v>2998</v>
      </c>
      <c r="B3000" t="s">
        <v>2998</v>
      </c>
      <c r="C3000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v>41806.184027777781</v>
      </c>
      <c r="K3000">
        <v>1400474329</v>
      </c>
      <c r="L3000" s="10"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>
        <v>1.0302899999999999</v>
      </c>
      <c r="R3000">
        <v>118.97113163972287</v>
      </c>
      <c r="S3000" t="s">
        <v>8319</v>
      </c>
      <c r="T3000" t="s">
        <v>8359</v>
      </c>
    </row>
    <row r="3001" spans="1:20" x14ac:dyDescent="0.2">
      <c r="A3001">
        <v>2999</v>
      </c>
      <c r="B3001" t="s">
        <v>2999</v>
      </c>
      <c r="C300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v>42795.083333333328</v>
      </c>
      <c r="K3001">
        <v>1487094360</v>
      </c>
      <c r="L3001" s="10">
        <v>42780.740277777775</v>
      </c>
      <c r="M3001" t="b">
        <v>0</v>
      </c>
      <c r="N3001">
        <v>20</v>
      </c>
      <c r="O3001" t="b">
        <v>1</v>
      </c>
      <c r="P3001" t="s">
        <v>8303</v>
      </c>
      <c r="Q3001">
        <v>1.1888888888888889</v>
      </c>
      <c r="R3001">
        <v>80.25</v>
      </c>
      <c r="S3001" t="s">
        <v>8319</v>
      </c>
      <c r="T3001" t="s">
        <v>8359</v>
      </c>
    </row>
    <row r="3002" spans="1:20" x14ac:dyDescent="0.2">
      <c r="A3002">
        <v>3000</v>
      </c>
      <c r="B3002" t="s">
        <v>3000</v>
      </c>
      <c r="C300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v>42766.75</v>
      </c>
      <c r="K3002">
        <v>1484682670</v>
      </c>
      <c r="L3002" s="10">
        <v>42752.827199074076</v>
      </c>
      <c r="M3002" t="b">
        <v>0</v>
      </c>
      <c r="N3002">
        <v>8</v>
      </c>
      <c r="O3002" t="b">
        <v>1</v>
      </c>
      <c r="P3002" t="s">
        <v>8303</v>
      </c>
      <c r="Q3002">
        <v>1</v>
      </c>
      <c r="R3002">
        <v>62.5</v>
      </c>
      <c r="S3002" t="s">
        <v>8319</v>
      </c>
      <c r="T3002" t="s">
        <v>8359</v>
      </c>
    </row>
    <row r="3003" spans="1:20" x14ac:dyDescent="0.2">
      <c r="A3003">
        <v>3001</v>
      </c>
      <c r="B3003" t="s">
        <v>3001</v>
      </c>
      <c r="C300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v>42564.895625000005</v>
      </c>
      <c r="K3003">
        <v>1465853382</v>
      </c>
      <c r="L3003" s="10"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>
        <v>3.1869988910451896</v>
      </c>
      <c r="R3003">
        <v>131.37719999999999</v>
      </c>
      <c r="S3003" t="s">
        <v>8319</v>
      </c>
      <c r="T3003" t="s">
        <v>8359</v>
      </c>
    </row>
    <row r="3004" spans="1:20" x14ac:dyDescent="0.2">
      <c r="A3004">
        <v>3002</v>
      </c>
      <c r="B3004" t="s">
        <v>3002</v>
      </c>
      <c r="C3004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v>41269.83625</v>
      </c>
      <c r="K3004">
        <v>1353960252</v>
      </c>
      <c r="L3004" s="10">
        <v>41239.83625</v>
      </c>
      <c r="M3004" t="b">
        <v>0</v>
      </c>
      <c r="N3004">
        <v>104</v>
      </c>
      <c r="O3004" t="b">
        <v>1</v>
      </c>
      <c r="P3004" t="s">
        <v>8303</v>
      </c>
      <c r="Q3004">
        <v>1.0850614285714286</v>
      </c>
      <c r="R3004">
        <v>73.032980769230775</v>
      </c>
      <c r="S3004" t="s">
        <v>8319</v>
      </c>
      <c r="T3004" t="s">
        <v>8359</v>
      </c>
    </row>
    <row r="3005" spans="1:20" x14ac:dyDescent="0.2">
      <c r="A3005">
        <v>3003</v>
      </c>
      <c r="B3005" t="s">
        <v>3003</v>
      </c>
      <c r="C3005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v>42430.249305555553</v>
      </c>
      <c r="K3005">
        <v>1454098976</v>
      </c>
      <c r="L3005" s="10">
        <v>42398.849259259259</v>
      </c>
      <c r="M3005" t="b">
        <v>0</v>
      </c>
      <c r="N3005">
        <v>17</v>
      </c>
      <c r="O3005" t="b">
        <v>1</v>
      </c>
      <c r="P3005" t="s">
        <v>8303</v>
      </c>
      <c r="Q3005">
        <v>1.0116666666666667</v>
      </c>
      <c r="R3005">
        <v>178.52941176470588</v>
      </c>
      <c r="S3005" t="s">
        <v>8319</v>
      </c>
      <c r="T3005" t="s">
        <v>8359</v>
      </c>
    </row>
    <row r="3006" spans="1:20" x14ac:dyDescent="0.2">
      <c r="A3006">
        <v>3004</v>
      </c>
      <c r="B3006" t="s">
        <v>3004</v>
      </c>
      <c r="C3006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v>41958.922731481478</v>
      </c>
      <c r="K3006">
        <v>1413493724</v>
      </c>
      <c r="L3006" s="10"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>
        <v>1.12815</v>
      </c>
      <c r="R3006">
        <v>162.90974729241879</v>
      </c>
      <c r="S3006" t="s">
        <v>8319</v>
      </c>
      <c r="T3006" t="s">
        <v>8359</v>
      </c>
    </row>
    <row r="3007" spans="1:20" x14ac:dyDescent="0.2">
      <c r="A3007">
        <v>3005</v>
      </c>
      <c r="B3007" t="s">
        <v>3005</v>
      </c>
      <c r="C3007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v>41918.674826388888</v>
      </c>
      <c r="K3007">
        <v>1410019905</v>
      </c>
      <c r="L3007" s="10"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>
        <v>1.2049622641509434</v>
      </c>
      <c r="R3007">
        <v>108.24237288135593</v>
      </c>
      <c r="S3007" t="s">
        <v>8319</v>
      </c>
      <c r="T3007" t="s">
        <v>8359</v>
      </c>
    </row>
    <row r="3008" spans="1:20" x14ac:dyDescent="0.2">
      <c r="A3008">
        <v>3006</v>
      </c>
      <c r="B3008" t="s">
        <v>3006</v>
      </c>
      <c r="C3008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v>41987.756840277783</v>
      </c>
      <c r="K3008">
        <v>1415988591</v>
      </c>
      <c r="L3008" s="10">
        <v>41957.756840277783</v>
      </c>
      <c r="M3008" t="b">
        <v>0</v>
      </c>
      <c r="N3008">
        <v>97</v>
      </c>
      <c r="O3008" t="b">
        <v>1</v>
      </c>
      <c r="P3008" t="s">
        <v>8303</v>
      </c>
      <c r="Q3008">
        <v>1.0774999999999999</v>
      </c>
      <c r="R3008">
        <v>88.865979381443296</v>
      </c>
      <c r="S3008" t="s">
        <v>8319</v>
      </c>
      <c r="T3008" t="s">
        <v>8359</v>
      </c>
    </row>
    <row r="3009" spans="1:20" x14ac:dyDescent="0.2">
      <c r="A3009">
        <v>3007</v>
      </c>
      <c r="B3009" t="s">
        <v>3007</v>
      </c>
      <c r="C3009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v>42119.216238425928</v>
      </c>
      <c r="K3009">
        <v>1428124283</v>
      </c>
      <c r="L3009" s="10">
        <v>42098.216238425928</v>
      </c>
      <c r="M3009" t="b">
        <v>0</v>
      </c>
      <c r="N3009">
        <v>20</v>
      </c>
      <c r="O3009" t="b">
        <v>1</v>
      </c>
      <c r="P3009" t="s">
        <v>8303</v>
      </c>
      <c r="Q3009">
        <v>1.8</v>
      </c>
      <c r="R3009">
        <v>54</v>
      </c>
      <c r="S3009" t="s">
        <v>8319</v>
      </c>
      <c r="T3009" t="s">
        <v>8359</v>
      </c>
    </row>
    <row r="3010" spans="1:20" x14ac:dyDescent="0.2">
      <c r="A3010">
        <v>3008</v>
      </c>
      <c r="B3010" t="s">
        <v>3008</v>
      </c>
      <c r="C3010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v>42390.212025462963</v>
      </c>
      <c r="K3010">
        <v>1450760719</v>
      </c>
      <c r="L3010" s="10">
        <v>42360.212025462963</v>
      </c>
      <c r="M3010" t="b">
        <v>0</v>
      </c>
      <c r="N3010">
        <v>26</v>
      </c>
      <c r="O3010" t="b">
        <v>1</v>
      </c>
      <c r="P3010" t="s">
        <v>8303</v>
      </c>
      <c r="Q3010">
        <v>1.0116666666666667</v>
      </c>
      <c r="R3010">
        <v>116.73076923076923</v>
      </c>
      <c r="S3010" t="s">
        <v>8319</v>
      </c>
      <c r="T3010" t="s">
        <v>8359</v>
      </c>
    </row>
    <row r="3011" spans="1:20" x14ac:dyDescent="0.2">
      <c r="A3011">
        <v>3009</v>
      </c>
      <c r="B3011" t="s">
        <v>3009</v>
      </c>
      <c r="C301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v>41969.611574074079</v>
      </c>
      <c r="K3011">
        <v>1414417240</v>
      </c>
      <c r="L3011" s="10"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>
        <v>1.19756</v>
      </c>
      <c r="R3011">
        <v>233.8984375</v>
      </c>
      <c r="S3011" t="s">
        <v>8319</v>
      </c>
      <c r="T3011" t="s">
        <v>8359</v>
      </c>
    </row>
    <row r="3012" spans="1:20" x14ac:dyDescent="0.2">
      <c r="A3012">
        <v>3010</v>
      </c>
      <c r="B3012" t="s">
        <v>3010</v>
      </c>
      <c r="C301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v>42056.832395833335</v>
      </c>
      <c r="K3012">
        <v>1419364719</v>
      </c>
      <c r="L3012" s="10">
        <v>41996.832395833335</v>
      </c>
      <c r="M3012" t="b">
        <v>0</v>
      </c>
      <c r="N3012">
        <v>15</v>
      </c>
      <c r="O3012" t="b">
        <v>1</v>
      </c>
      <c r="P3012" t="s">
        <v>8303</v>
      </c>
      <c r="Q3012">
        <v>1.58</v>
      </c>
      <c r="R3012">
        <v>158</v>
      </c>
      <c r="S3012" t="s">
        <v>8319</v>
      </c>
      <c r="T3012" t="s">
        <v>8359</v>
      </c>
    </row>
    <row r="3013" spans="1:20" x14ac:dyDescent="0.2">
      <c r="A3013">
        <v>3011</v>
      </c>
      <c r="B3013" t="s">
        <v>3011</v>
      </c>
      <c r="C301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v>42361.957638888889</v>
      </c>
      <c r="K3013">
        <v>1448536516</v>
      </c>
      <c r="L3013" s="10">
        <v>42334.468935185185</v>
      </c>
      <c r="M3013" t="b">
        <v>0</v>
      </c>
      <c r="N3013">
        <v>25</v>
      </c>
      <c r="O3013" t="b">
        <v>1</v>
      </c>
      <c r="P3013" t="s">
        <v>8303</v>
      </c>
      <c r="Q3013">
        <v>1.2366666666666666</v>
      </c>
      <c r="R3013">
        <v>14.84</v>
      </c>
      <c r="S3013" t="s">
        <v>8319</v>
      </c>
      <c r="T3013" t="s">
        <v>8359</v>
      </c>
    </row>
    <row r="3014" spans="1:20" x14ac:dyDescent="0.2">
      <c r="A3014">
        <v>3012</v>
      </c>
      <c r="B3014" t="s">
        <v>3012</v>
      </c>
      <c r="C3014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v>42045.702893518523</v>
      </c>
      <c r="K3014">
        <v>1421772730</v>
      </c>
      <c r="L3014" s="10">
        <v>42024.702893518523</v>
      </c>
      <c r="M3014" t="b">
        <v>0</v>
      </c>
      <c r="N3014">
        <v>55</v>
      </c>
      <c r="O3014" t="b">
        <v>1</v>
      </c>
      <c r="P3014" t="s">
        <v>8303</v>
      </c>
      <c r="Q3014">
        <v>1.1712499999999999</v>
      </c>
      <c r="R3014">
        <v>85.181818181818187</v>
      </c>
      <c r="S3014" t="s">
        <v>8319</v>
      </c>
      <c r="T3014" t="s">
        <v>8359</v>
      </c>
    </row>
    <row r="3015" spans="1:20" x14ac:dyDescent="0.2">
      <c r="A3015">
        <v>3013</v>
      </c>
      <c r="B3015" t="s">
        <v>3013</v>
      </c>
      <c r="C3015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v>42176.836215277777</v>
      </c>
      <c r="K3015">
        <v>1432325049</v>
      </c>
      <c r="L3015" s="10"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>
        <v>1.5696000000000001</v>
      </c>
      <c r="R3015">
        <v>146.69158878504672</v>
      </c>
      <c r="S3015" t="s">
        <v>8319</v>
      </c>
      <c r="T3015" t="s">
        <v>8359</v>
      </c>
    </row>
    <row r="3016" spans="1:20" x14ac:dyDescent="0.2">
      <c r="A3016">
        <v>3014</v>
      </c>
      <c r="B3016" t="s">
        <v>3014</v>
      </c>
      <c r="C3016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v>41948.208333333336</v>
      </c>
      <c r="K3016">
        <v>1412737080</v>
      </c>
      <c r="L3016" s="10"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>
        <v>1.13104</v>
      </c>
      <c r="R3016">
        <v>50.764811490125673</v>
      </c>
      <c r="S3016" t="s">
        <v>8319</v>
      </c>
      <c r="T3016" t="s">
        <v>8359</v>
      </c>
    </row>
    <row r="3017" spans="1:20" x14ac:dyDescent="0.2">
      <c r="A3017">
        <v>3015</v>
      </c>
      <c r="B3017" t="s">
        <v>3015</v>
      </c>
      <c r="C3017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v>41801.166666666664</v>
      </c>
      <c r="K3017">
        <v>1401125238</v>
      </c>
      <c r="L3017" s="10">
        <v>41785.72729166667</v>
      </c>
      <c r="M3017" t="b">
        <v>0</v>
      </c>
      <c r="N3017">
        <v>40</v>
      </c>
      <c r="O3017" t="b">
        <v>1</v>
      </c>
      <c r="P3017" t="s">
        <v>8303</v>
      </c>
      <c r="Q3017">
        <v>1.0317647058823529</v>
      </c>
      <c r="R3017">
        <v>87.7</v>
      </c>
      <c r="S3017" t="s">
        <v>8319</v>
      </c>
      <c r="T3017" t="s">
        <v>8359</v>
      </c>
    </row>
    <row r="3018" spans="1:20" x14ac:dyDescent="0.2">
      <c r="A3018">
        <v>3016</v>
      </c>
      <c r="B3018" t="s">
        <v>3016</v>
      </c>
      <c r="C3018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v>41838.548055555555</v>
      </c>
      <c r="K3018">
        <v>1400504952</v>
      </c>
      <c r="L3018" s="10">
        <v>41778.548055555555</v>
      </c>
      <c r="M3018" t="b">
        <v>0</v>
      </c>
      <c r="N3018">
        <v>36</v>
      </c>
      <c r="O3018" t="b">
        <v>1</v>
      </c>
      <c r="P3018" t="s">
        <v>8303</v>
      </c>
      <c r="Q3018">
        <v>1.0261176470588236</v>
      </c>
      <c r="R3018">
        <v>242.27777777777777</v>
      </c>
      <c r="S3018" t="s">
        <v>8319</v>
      </c>
      <c r="T3018" t="s">
        <v>8359</v>
      </c>
    </row>
    <row r="3019" spans="1:20" x14ac:dyDescent="0.2">
      <c r="A3019">
        <v>3017</v>
      </c>
      <c r="B3019" t="s">
        <v>3017</v>
      </c>
      <c r="C3019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v>41871.850034722222</v>
      </c>
      <c r="K3019">
        <v>1405974243</v>
      </c>
      <c r="L3019" s="10"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>
        <v>1.0584090909090909</v>
      </c>
      <c r="R3019">
        <v>146.44654088050314</v>
      </c>
      <c r="S3019" t="s">
        <v>8319</v>
      </c>
      <c r="T3019" t="s">
        <v>8359</v>
      </c>
    </row>
    <row r="3020" spans="1:20" x14ac:dyDescent="0.2">
      <c r="A3020">
        <v>3018</v>
      </c>
      <c r="B3020" t="s">
        <v>3018</v>
      </c>
      <c r="C3020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v>42205.916666666672</v>
      </c>
      <c r="K3020">
        <v>1433747376</v>
      </c>
      <c r="L3020" s="10">
        <v>42163.29833333334</v>
      </c>
      <c r="M3020" t="b">
        <v>0</v>
      </c>
      <c r="N3020">
        <v>41</v>
      </c>
      <c r="O3020" t="b">
        <v>1</v>
      </c>
      <c r="P3020" t="s">
        <v>8303</v>
      </c>
      <c r="Q3020">
        <v>1.0071428571428571</v>
      </c>
      <c r="R3020">
        <v>103.17073170731707</v>
      </c>
      <c r="S3020" t="s">
        <v>8319</v>
      </c>
      <c r="T3020" t="s">
        <v>8359</v>
      </c>
    </row>
    <row r="3021" spans="1:20" x14ac:dyDescent="0.2">
      <c r="A3021">
        <v>3019</v>
      </c>
      <c r="B3021" t="s">
        <v>3019</v>
      </c>
      <c r="C302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v>41786.125</v>
      </c>
      <c r="K3021">
        <v>1398801620</v>
      </c>
      <c r="L3021" s="10"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>
        <v>1.2123333333333333</v>
      </c>
      <c r="R3021">
        <v>80.464601769911511</v>
      </c>
      <c r="S3021" t="s">
        <v>8319</v>
      </c>
      <c r="T3021" t="s">
        <v>8359</v>
      </c>
    </row>
    <row r="3022" spans="1:20" x14ac:dyDescent="0.2">
      <c r="A3022">
        <v>3020</v>
      </c>
      <c r="B3022" t="s">
        <v>3020</v>
      </c>
      <c r="C302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v>42230.846446759257</v>
      </c>
      <c r="K3022">
        <v>1434399533</v>
      </c>
      <c r="L3022" s="10">
        <v>42170.846446759257</v>
      </c>
      <c r="M3022" t="b">
        <v>0</v>
      </c>
      <c r="N3022">
        <v>30</v>
      </c>
      <c r="O3022" t="b">
        <v>1</v>
      </c>
      <c r="P3022" t="s">
        <v>8303</v>
      </c>
      <c r="Q3022">
        <v>1.0057142857142858</v>
      </c>
      <c r="R3022">
        <v>234.66666666666666</v>
      </c>
      <c r="S3022" t="s">
        <v>8319</v>
      </c>
      <c r="T3022" t="s">
        <v>8359</v>
      </c>
    </row>
    <row r="3023" spans="1:20" x14ac:dyDescent="0.2">
      <c r="A3023">
        <v>3021</v>
      </c>
      <c r="B3023" t="s">
        <v>3021</v>
      </c>
      <c r="C302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v>42696.249305555553</v>
      </c>
      <c r="K3023">
        <v>1476715869</v>
      </c>
      <c r="L3023" s="10"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>
        <v>1.1602222222222223</v>
      </c>
      <c r="R3023">
        <v>50.689320388349515</v>
      </c>
      <c r="S3023" t="s">
        <v>8319</v>
      </c>
      <c r="T3023" t="s">
        <v>8359</v>
      </c>
    </row>
    <row r="3024" spans="1:20" x14ac:dyDescent="0.2">
      <c r="A3024">
        <v>3022</v>
      </c>
      <c r="B3024" t="s">
        <v>3022</v>
      </c>
      <c r="C3024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v>42609.95380787037</v>
      </c>
      <c r="K3024">
        <v>1468450409</v>
      </c>
      <c r="L3024" s="10">
        <v>42564.95380787037</v>
      </c>
      <c r="M3024" t="b">
        <v>0</v>
      </c>
      <c r="N3024">
        <v>62</v>
      </c>
      <c r="O3024" t="b">
        <v>1</v>
      </c>
      <c r="P3024" t="s">
        <v>8303</v>
      </c>
      <c r="Q3024">
        <v>1.0087999999999999</v>
      </c>
      <c r="R3024">
        <v>162.70967741935485</v>
      </c>
      <c r="S3024" t="s">
        <v>8319</v>
      </c>
      <c r="T3024" t="s">
        <v>8359</v>
      </c>
    </row>
    <row r="3025" spans="1:20" x14ac:dyDescent="0.2">
      <c r="A3025">
        <v>3023</v>
      </c>
      <c r="B3025" t="s">
        <v>3023</v>
      </c>
      <c r="C3025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v>42166.675763888896</v>
      </c>
      <c r="K3025">
        <v>1430151186</v>
      </c>
      <c r="L3025" s="10">
        <v>42121.675763888896</v>
      </c>
      <c r="M3025" t="b">
        <v>0</v>
      </c>
      <c r="N3025">
        <v>6</v>
      </c>
      <c r="O3025" t="b">
        <v>1</v>
      </c>
      <c r="P3025" t="s">
        <v>8303</v>
      </c>
      <c r="Q3025">
        <v>1.03</v>
      </c>
      <c r="R3025">
        <v>120.16666666666667</v>
      </c>
      <c r="S3025" t="s">
        <v>8319</v>
      </c>
      <c r="T3025" t="s">
        <v>8359</v>
      </c>
    </row>
    <row r="3026" spans="1:20" x14ac:dyDescent="0.2">
      <c r="A3026">
        <v>3024</v>
      </c>
      <c r="B3026" t="s">
        <v>3024</v>
      </c>
      <c r="C3026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v>41188.993923611109</v>
      </c>
      <c r="K3026">
        <v>1346975475</v>
      </c>
      <c r="L3026" s="10"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>
        <v>2.4641999999999999</v>
      </c>
      <c r="R3026">
        <v>67.697802197802204</v>
      </c>
      <c r="S3026" t="s">
        <v>8319</v>
      </c>
      <c r="T3026" t="s">
        <v>8359</v>
      </c>
    </row>
    <row r="3027" spans="1:20" x14ac:dyDescent="0.2">
      <c r="A3027">
        <v>3025</v>
      </c>
      <c r="B3027" t="s">
        <v>3025</v>
      </c>
      <c r="C3027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v>41789.666666666664</v>
      </c>
      <c r="K3027">
        <v>1399032813</v>
      </c>
      <c r="L3027" s="10"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>
        <v>3.0219999999999998</v>
      </c>
      <c r="R3027">
        <v>52.103448275862071</v>
      </c>
      <c r="S3027" t="s">
        <v>8319</v>
      </c>
      <c r="T3027" t="s">
        <v>8359</v>
      </c>
    </row>
    <row r="3028" spans="1:20" x14ac:dyDescent="0.2">
      <c r="A3028">
        <v>3026</v>
      </c>
      <c r="B3028" t="s">
        <v>3026</v>
      </c>
      <c r="C3028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v>42797.459398148145</v>
      </c>
      <c r="K3028">
        <v>1487329292</v>
      </c>
      <c r="L3028" s="10">
        <v>42783.459398148145</v>
      </c>
      <c r="M3028" t="b">
        <v>0</v>
      </c>
      <c r="N3028">
        <v>25</v>
      </c>
      <c r="O3028" t="b">
        <v>1</v>
      </c>
      <c r="P3028" t="s">
        <v>8303</v>
      </c>
      <c r="Q3028">
        <v>1.4333333333333333</v>
      </c>
      <c r="R3028">
        <v>51.6</v>
      </c>
      <c r="S3028" t="s">
        <v>8319</v>
      </c>
      <c r="T3028" t="s">
        <v>8359</v>
      </c>
    </row>
    <row r="3029" spans="1:20" x14ac:dyDescent="0.2">
      <c r="A3029">
        <v>3027</v>
      </c>
      <c r="B3029" t="s">
        <v>3027</v>
      </c>
      <c r="C3029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v>42083.662627314814</v>
      </c>
      <c r="K3029">
        <v>1424278451</v>
      </c>
      <c r="L3029" s="10"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>
        <v>1.3144</v>
      </c>
      <c r="R3029">
        <v>164.3</v>
      </c>
      <c r="S3029" t="s">
        <v>8319</v>
      </c>
      <c r="T3029" t="s">
        <v>8359</v>
      </c>
    </row>
    <row r="3030" spans="1:20" x14ac:dyDescent="0.2">
      <c r="A3030">
        <v>3028</v>
      </c>
      <c r="B3030" t="s">
        <v>3028</v>
      </c>
      <c r="C3030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v>42597.264178240745</v>
      </c>
      <c r="K3030">
        <v>1468650025</v>
      </c>
      <c r="L3030" s="10">
        <v>42567.264178240745</v>
      </c>
      <c r="M3030" t="b">
        <v>0</v>
      </c>
      <c r="N3030">
        <v>99</v>
      </c>
      <c r="O3030" t="b">
        <v>1</v>
      </c>
      <c r="P3030" t="s">
        <v>8303</v>
      </c>
      <c r="Q3030">
        <v>1.6801999999999999</v>
      </c>
      <c r="R3030">
        <v>84.858585858585855</v>
      </c>
      <c r="S3030" t="s">
        <v>8319</v>
      </c>
      <c r="T3030" t="s">
        <v>8359</v>
      </c>
    </row>
    <row r="3031" spans="1:20" x14ac:dyDescent="0.2">
      <c r="A3031">
        <v>3029</v>
      </c>
      <c r="B3031" t="s">
        <v>3029</v>
      </c>
      <c r="C303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v>41961.190972222219</v>
      </c>
      <c r="K3031">
        <v>1413824447</v>
      </c>
      <c r="L3031" s="10"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>
        <v>1.0967666666666667</v>
      </c>
      <c r="R3031">
        <v>94.548850574712645</v>
      </c>
      <c r="S3031" t="s">
        <v>8319</v>
      </c>
      <c r="T3031" t="s">
        <v>8359</v>
      </c>
    </row>
    <row r="3032" spans="1:20" x14ac:dyDescent="0.2">
      <c r="A3032">
        <v>3030</v>
      </c>
      <c r="B3032" t="s">
        <v>3030</v>
      </c>
      <c r="C303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v>42263.747349537036</v>
      </c>
      <c r="K3032">
        <v>1439834171</v>
      </c>
      <c r="L3032" s="10">
        <v>42233.747349537036</v>
      </c>
      <c r="M3032" t="b">
        <v>0</v>
      </c>
      <c r="N3032">
        <v>41</v>
      </c>
      <c r="O3032" t="b">
        <v>1</v>
      </c>
      <c r="P3032" t="s">
        <v>8303</v>
      </c>
      <c r="Q3032">
        <v>1.0668571428571429</v>
      </c>
      <c r="R3032">
        <v>45.536585365853661</v>
      </c>
      <c r="S3032" t="s">
        <v>8319</v>
      </c>
      <c r="T3032" t="s">
        <v>8359</v>
      </c>
    </row>
    <row r="3033" spans="1:20" x14ac:dyDescent="0.2">
      <c r="A3033">
        <v>3031</v>
      </c>
      <c r="B3033" t="s">
        <v>3031</v>
      </c>
      <c r="C303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v>42657.882488425923</v>
      </c>
      <c r="K3033">
        <v>1471295447</v>
      </c>
      <c r="L3033" s="10">
        <v>42597.882488425923</v>
      </c>
      <c r="M3033" t="b">
        <v>0</v>
      </c>
      <c r="N3033">
        <v>29</v>
      </c>
      <c r="O3033" t="b">
        <v>1</v>
      </c>
      <c r="P3033" t="s">
        <v>8303</v>
      </c>
      <c r="Q3033">
        <v>1</v>
      </c>
      <c r="R3033">
        <v>51.724137931034484</v>
      </c>
      <c r="S3033" t="s">
        <v>8319</v>
      </c>
      <c r="T3033" t="s">
        <v>8359</v>
      </c>
    </row>
    <row r="3034" spans="1:20" x14ac:dyDescent="0.2">
      <c r="A3034">
        <v>3032</v>
      </c>
      <c r="B3034" t="s">
        <v>3032</v>
      </c>
      <c r="C3034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v>42258.044664351852</v>
      </c>
      <c r="K3034">
        <v>1439341459</v>
      </c>
      <c r="L3034" s="10">
        <v>42228.044664351852</v>
      </c>
      <c r="M3034" t="b">
        <v>0</v>
      </c>
      <c r="N3034">
        <v>25</v>
      </c>
      <c r="O3034" t="b">
        <v>1</v>
      </c>
      <c r="P3034" t="s">
        <v>8303</v>
      </c>
      <c r="Q3034">
        <v>1.272</v>
      </c>
      <c r="R3034">
        <v>50.88</v>
      </c>
      <c r="S3034" t="s">
        <v>8319</v>
      </c>
      <c r="T3034" t="s">
        <v>8359</v>
      </c>
    </row>
    <row r="3035" spans="1:20" x14ac:dyDescent="0.2">
      <c r="A3035">
        <v>3033</v>
      </c>
      <c r="B3035" t="s">
        <v>3033</v>
      </c>
      <c r="C3035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v>42600.110243055555</v>
      </c>
      <c r="K3035">
        <v>1468895925</v>
      </c>
      <c r="L3035" s="10">
        <v>42570.110243055555</v>
      </c>
      <c r="M3035" t="b">
        <v>0</v>
      </c>
      <c r="N3035">
        <v>23</v>
      </c>
      <c r="O3035" t="b">
        <v>1</v>
      </c>
      <c r="P3035" t="s">
        <v>8303</v>
      </c>
      <c r="Q3035">
        <v>1.4653333333333334</v>
      </c>
      <c r="R3035">
        <v>191.13043478260869</v>
      </c>
      <c r="S3035" t="s">
        <v>8319</v>
      </c>
      <c r="T3035" t="s">
        <v>8359</v>
      </c>
    </row>
    <row r="3036" spans="1:20" x14ac:dyDescent="0.2">
      <c r="A3036">
        <v>3034</v>
      </c>
      <c r="B3036" t="s">
        <v>3034</v>
      </c>
      <c r="C3036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v>42675.165972222225</v>
      </c>
      <c r="K3036">
        <v>1475326255</v>
      </c>
      <c r="L3036" s="10"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>
        <v>1.1253599999999999</v>
      </c>
      <c r="R3036">
        <v>89.314285714285717</v>
      </c>
      <c r="S3036" t="s">
        <v>8319</v>
      </c>
      <c r="T3036" t="s">
        <v>8359</v>
      </c>
    </row>
    <row r="3037" spans="1:20" x14ac:dyDescent="0.2">
      <c r="A3037">
        <v>3035</v>
      </c>
      <c r="B3037" t="s">
        <v>3035</v>
      </c>
      <c r="C3037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v>41398.560289351852</v>
      </c>
      <c r="K3037">
        <v>1365082009</v>
      </c>
      <c r="L3037" s="10"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>
        <v>1.0878684000000001</v>
      </c>
      <c r="R3037">
        <v>88.588631921824103</v>
      </c>
      <c r="S3037" t="s">
        <v>8319</v>
      </c>
      <c r="T3037" t="s">
        <v>8359</v>
      </c>
    </row>
    <row r="3038" spans="1:20" x14ac:dyDescent="0.2">
      <c r="A3038">
        <v>3036</v>
      </c>
      <c r="B3038" t="s">
        <v>3036</v>
      </c>
      <c r="C3038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v>41502.499305555553</v>
      </c>
      <c r="K3038">
        <v>1373568644</v>
      </c>
      <c r="L3038" s="10"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>
        <v>1.26732</v>
      </c>
      <c r="R3038">
        <v>96.300911854103347</v>
      </c>
      <c r="S3038" t="s">
        <v>8319</v>
      </c>
      <c r="T3038" t="s">
        <v>8359</v>
      </c>
    </row>
    <row r="3039" spans="1:20" x14ac:dyDescent="0.2">
      <c r="A3039">
        <v>3037</v>
      </c>
      <c r="B3039" t="s">
        <v>3037</v>
      </c>
      <c r="C3039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v>40453.207638888889</v>
      </c>
      <c r="K3039">
        <v>1279574773</v>
      </c>
      <c r="L3039" s="10">
        <v>40378.893206018518</v>
      </c>
      <c r="M3039" t="b">
        <v>0</v>
      </c>
      <c r="N3039">
        <v>32</v>
      </c>
      <c r="O3039" t="b">
        <v>1</v>
      </c>
      <c r="P3039" t="s">
        <v>8303</v>
      </c>
      <c r="Q3039">
        <v>2.1320000000000001</v>
      </c>
      <c r="R3039">
        <v>33.3125</v>
      </c>
      <c r="S3039" t="s">
        <v>8319</v>
      </c>
      <c r="T3039" t="s">
        <v>8359</v>
      </c>
    </row>
    <row r="3040" spans="1:20" x14ac:dyDescent="0.2">
      <c r="A3040">
        <v>3038</v>
      </c>
      <c r="B3040" t="s">
        <v>3038</v>
      </c>
      <c r="C3040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v>42433.252280092594</v>
      </c>
      <c r="K3040">
        <v>1451887397</v>
      </c>
      <c r="L3040" s="10">
        <v>42373.252280092594</v>
      </c>
      <c r="M3040" t="b">
        <v>0</v>
      </c>
      <c r="N3040">
        <v>27</v>
      </c>
      <c r="O3040" t="b">
        <v>1</v>
      </c>
      <c r="P3040" t="s">
        <v>8303</v>
      </c>
      <c r="Q3040">
        <v>1.0049999999999999</v>
      </c>
      <c r="R3040">
        <v>37.222222222222221</v>
      </c>
      <c r="S3040" t="s">
        <v>8319</v>
      </c>
      <c r="T3040" t="s">
        <v>8359</v>
      </c>
    </row>
    <row r="3041" spans="1:20" x14ac:dyDescent="0.2">
      <c r="A3041">
        <v>3039</v>
      </c>
      <c r="B3041" t="s">
        <v>3039</v>
      </c>
      <c r="C304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v>41637.332638888889</v>
      </c>
      <c r="K3041">
        <v>1386011038</v>
      </c>
      <c r="L3041" s="10"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>
        <v>1.0871389999999999</v>
      </c>
      <c r="R3041">
        <v>92.130423728813554</v>
      </c>
      <c r="S3041" t="s">
        <v>8319</v>
      </c>
      <c r="T3041" t="s">
        <v>8359</v>
      </c>
    </row>
    <row r="3042" spans="1:20" x14ac:dyDescent="0.2">
      <c r="A3042">
        <v>3040</v>
      </c>
      <c r="B3042" t="s">
        <v>3040</v>
      </c>
      <c r="C304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v>42181.958333333328</v>
      </c>
      <c r="K3042">
        <v>1434999621</v>
      </c>
      <c r="L3042" s="10">
        <v>42177.791909722218</v>
      </c>
      <c r="M3042" t="b">
        <v>0</v>
      </c>
      <c r="N3042">
        <v>42</v>
      </c>
      <c r="O3042" t="b">
        <v>1</v>
      </c>
      <c r="P3042" t="s">
        <v>8303</v>
      </c>
      <c r="Q3042">
        <v>1.075</v>
      </c>
      <c r="R3042">
        <v>76.785714285714292</v>
      </c>
      <c r="S3042" t="s">
        <v>8319</v>
      </c>
      <c r="T3042" t="s">
        <v>8359</v>
      </c>
    </row>
    <row r="3043" spans="1:20" x14ac:dyDescent="0.2">
      <c r="A3043">
        <v>3041</v>
      </c>
      <c r="B3043" t="s">
        <v>3041</v>
      </c>
      <c r="C304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v>42389.868611111116</v>
      </c>
      <c r="K3043">
        <v>1450731048</v>
      </c>
      <c r="L3043" s="10">
        <v>42359.868611111116</v>
      </c>
      <c r="M3043" t="b">
        <v>0</v>
      </c>
      <c r="N3043">
        <v>95</v>
      </c>
      <c r="O3043" t="b">
        <v>1</v>
      </c>
      <c r="P3043" t="s">
        <v>8303</v>
      </c>
      <c r="Q3043">
        <v>1.1048192771084338</v>
      </c>
      <c r="R3043">
        <v>96.526315789473685</v>
      </c>
      <c r="S3043" t="s">
        <v>8319</v>
      </c>
      <c r="T3043" t="s">
        <v>8359</v>
      </c>
    </row>
    <row r="3044" spans="1:20" x14ac:dyDescent="0.2">
      <c r="A3044">
        <v>3042</v>
      </c>
      <c r="B3044" t="s">
        <v>3042</v>
      </c>
      <c r="C3044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v>42283.688043981485</v>
      </c>
      <c r="K3044">
        <v>1441557047</v>
      </c>
      <c r="L3044" s="10">
        <v>42253.688043981485</v>
      </c>
      <c r="M3044" t="b">
        <v>0</v>
      </c>
      <c r="N3044">
        <v>37</v>
      </c>
      <c r="O3044" t="b">
        <v>1</v>
      </c>
      <c r="P3044" t="s">
        <v>8303</v>
      </c>
      <c r="Q3044">
        <v>1.28</v>
      </c>
      <c r="R3044">
        <v>51.891891891891895</v>
      </c>
      <c r="S3044" t="s">
        <v>8319</v>
      </c>
      <c r="T3044" t="s">
        <v>8359</v>
      </c>
    </row>
    <row r="3045" spans="1:20" x14ac:dyDescent="0.2">
      <c r="A3045">
        <v>3043</v>
      </c>
      <c r="B3045" t="s">
        <v>3043</v>
      </c>
      <c r="C3045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v>42110.118055555555</v>
      </c>
      <c r="K3045">
        <v>1426815699</v>
      </c>
      <c r="L3045" s="10"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>
        <v>1.1000666666666667</v>
      </c>
      <c r="R3045">
        <v>128.9140625</v>
      </c>
      <c r="S3045" t="s">
        <v>8319</v>
      </c>
      <c r="T3045" t="s">
        <v>8359</v>
      </c>
    </row>
    <row r="3046" spans="1:20" x14ac:dyDescent="0.2">
      <c r="A3046">
        <v>3044</v>
      </c>
      <c r="B3046" t="s">
        <v>3044</v>
      </c>
      <c r="C3046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v>42402.7268287037</v>
      </c>
      <c r="K3046">
        <v>1453137998</v>
      </c>
      <c r="L3046" s="10">
        <v>42387.7268287037</v>
      </c>
      <c r="M3046" t="b">
        <v>0</v>
      </c>
      <c r="N3046">
        <v>156</v>
      </c>
      <c r="O3046" t="b">
        <v>1</v>
      </c>
      <c r="P3046" t="s">
        <v>8303</v>
      </c>
      <c r="Q3046">
        <v>1.0934166666666667</v>
      </c>
      <c r="R3046">
        <v>84.108974358974365</v>
      </c>
      <c r="S3046" t="s">
        <v>8319</v>
      </c>
      <c r="T3046" t="s">
        <v>8359</v>
      </c>
    </row>
    <row r="3047" spans="1:20" x14ac:dyDescent="0.2">
      <c r="A3047">
        <v>3045</v>
      </c>
      <c r="B3047" t="s">
        <v>3045</v>
      </c>
      <c r="C3047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v>41873.155729166669</v>
      </c>
      <c r="K3047">
        <v>1406087055</v>
      </c>
      <c r="L3047" s="10">
        <v>41843.155729166669</v>
      </c>
      <c r="M3047" t="b">
        <v>0</v>
      </c>
      <c r="N3047">
        <v>64</v>
      </c>
      <c r="O3047" t="b">
        <v>1</v>
      </c>
      <c r="P3047" t="s">
        <v>8303</v>
      </c>
      <c r="Q3047">
        <v>1.3270650000000002</v>
      </c>
      <c r="R3047">
        <v>82.941562500000003</v>
      </c>
      <c r="S3047" t="s">
        <v>8319</v>
      </c>
      <c r="T3047" t="s">
        <v>8359</v>
      </c>
    </row>
    <row r="3048" spans="1:20" x14ac:dyDescent="0.2">
      <c r="A3048">
        <v>3046</v>
      </c>
      <c r="B3048" t="s">
        <v>3046</v>
      </c>
      <c r="C3048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v>41892.202777777777</v>
      </c>
      <c r="K3048">
        <v>1407784586</v>
      </c>
      <c r="L3048" s="10">
        <v>41862.803078703706</v>
      </c>
      <c r="M3048" t="b">
        <v>0</v>
      </c>
      <c r="N3048">
        <v>58</v>
      </c>
      <c r="O3048" t="b">
        <v>1</v>
      </c>
      <c r="P3048" t="s">
        <v>8303</v>
      </c>
      <c r="Q3048">
        <v>1.9084810126582279</v>
      </c>
      <c r="R3048">
        <v>259.94827586206895</v>
      </c>
      <c r="S3048" t="s">
        <v>8319</v>
      </c>
      <c r="T3048" t="s">
        <v>8359</v>
      </c>
    </row>
    <row r="3049" spans="1:20" x14ac:dyDescent="0.2">
      <c r="A3049">
        <v>3047</v>
      </c>
      <c r="B3049" t="s">
        <v>3047</v>
      </c>
      <c r="C3049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v>42487.552777777775</v>
      </c>
      <c r="K3049">
        <v>1457999054</v>
      </c>
      <c r="L3049" s="10">
        <v>42443.989050925928</v>
      </c>
      <c r="M3049" t="b">
        <v>0</v>
      </c>
      <c r="N3049">
        <v>20</v>
      </c>
      <c r="O3049" t="b">
        <v>1</v>
      </c>
      <c r="P3049" t="s">
        <v>8303</v>
      </c>
      <c r="Q3049">
        <v>1.49</v>
      </c>
      <c r="R3049">
        <v>37.25</v>
      </c>
      <c r="S3049" t="s">
        <v>8319</v>
      </c>
      <c r="T3049" t="s">
        <v>8359</v>
      </c>
    </row>
    <row r="3050" spans="1:20" x14ac:dyDescent="0.2">
      <c r="A3050">
        <v>3048</v>
      </c>
      <c r="B3050" t="s">
        <v>3048</v>
      </c>
      <c r="C3050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v>42004.890277777777</v>
      </c>
      <c r="K3050">
        <v>1417556262</v>
      </c>
      <c r="L3050" s="10">
        <v>41975.901180555549</v>
      </c>
      <c r="M3050" t="b">
        <v>0</v>
      </c>
      <c r="N3050">
        <v>47</v>
      </c>
      <c r="O3050" t="b">
        <v>1</v>
      </c>
      <c r="P3050" t="s">
        <v>8303</v>
      </c>
      <c r="Q3050">
        <v>1.6639999999999999</v>
      </c>
      <c r="R3050">
        <v>177.02127659574469</v>
      </c>
      <c r="S3050" t="s">
        <v>8319</v>
      </c>
      <c r="T3050" t="s">
        <v>8359</v>
      </c>
    </row>
    <row r="3051" spans="1:20" x14ac:dyDescent="0.2">
      <c r="A3051">
        <v>3049</v>
      </c>
      <c r="B3051" t="s">
        <v>3049</v>
      </c>
      <c r="C305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v>42169.014525462961</v>
      </c>
      <c r="K3051">
        <v>1431649255</v>
      </c>
      <c r="L3051" s="10">
        <v>42139.014525462961</v>
      </c>
      <c r="M3051" t="b">
        <v>0</v>
      </c>
      <c r="N3051">
        <v>54</v>
      </c>
      <c r="O3051" t="b">
        <v>1</v>
      </c>
      <c r="P3051" t="s">
        <v>8303</v>
      </c>
      <c r="Q3051">
        <v>1.0666666666666667</v>
      </c>
      <c r="R3051">
        <v>74.074074074074076</v>
      </c>
      <c r="S3051" t="s">
        <v>8319</v>
      </c>
      <c r="T3051" t="s">
        <v>8359</v>
      </c>
    </row>
    <row r="3052" spans="1:20" x14ac:dyDescent="0.2">
      <c r="A3052">
        <v>3050</v>
      </c>
      <c r="B3052" t="s">
        <v>3050</v>
      </c>
      <c r="C305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v>42495.16851851852</v>
      </c>
      <c r="K3052">
        <v>1459828960</v>
      </c>
      <c r="L3052" s="10">
        <v>42465.16851851852</v>
      </c>
      <c r="M3052" t="b">
        <v>0</v>
      </c>
      <c r="N3052">
        <v>9</v>
      </c>
      <c r="O3052" t="b">
        <v>1</v>
      </c>
      <c r="P3052" t="s">
        <v>8303</v>
      </c>
      <c r="Q3052">
        <v>1.06</v>
      </c>
      <c r="R3052">
        <v>70.666666666666671</v>
      </c>
      <c r="S3052" t="s">
        <v>8319</v>
      </c>
      <c r="T3052" t="s">
        <v>8359</v>
      </c>
    </row>
    <row r="3053" spans="1:20" x14ac:dyDescent="0.2">
      <c r="A3053">
        <v>3051</v>
      </c>
      <c r="B3053" t="s">
        <v>3051</v>
      </c>
      <c r="C305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v>42774.416030092587</v>
      </c>
      <c r="K3053">
        <v>1483955945</v>
      </c>
      <c r="L3053" s="10">
        <v>42744.416030092587</v>
      </c>
      <c r="M3053" t="b">
        <v>1</v>
      </c>
      <c r="N3053">
        <v>35</v>
      </c>
      <c r="O3053" t="b">
        <v>0</v>
      </c>
      <c r="P3053" t="s">
        <v>8303</v>
      </c>
      <c r="Q3053">
        <v>0.23628571428571429</v>
      </c>
      <c r="R3053">
        <v>23.62857142857143</v>
      </c>
      <c r="S3053" t="s">
        <v>8319</v>
      </c>
      <c r="T3053" t="s">
        <v>8359</v>
      </c>
    </row>
    <row r="3054" spans="1:20" x14ac:dyDescent="0.2">
      <c r="A3054">
        <v>3052</v>
      </c>
      <c r="B3054" t="s">
        <v>3052</v>
      </c>
      <c r="C3054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v>42152.665972222225</v>
      </c>
      <c r="K3054">
        <v>1430237094</v>
      </c>
      <c r="L3054" s="10">
        <v>42122.670069444444</v>
      </c>
      <c r="M3054" t="b">
        <v>0</v>
      </c>
      <c r="N3054">
        <v>2</v>
      </c>
      <c r="O3054" t="b">
        <v>0</v>
      </c>
      <c r="P3054" t="s">
        <v>8303</v>
      </c>
      <c r="Q3054">
        <v>1.5E-3</v>
      </c>
      <c r="R3054">
        <v>37.5</v>
      </c>
      <c r="S3054" t="s">
        <v>8319</v>
      </c>
      <c r="T3054" t="s">
        <v>8359</v>
      </c>
    </row>
    <row r="3055" spans="1:20" x14ac:dyDescent="0.2">
      <c r="A3055">
        <v>3053</v>
      </c>
      <c r="B3055" t="s">
        <v>3053</v>
      </c>
      <c r="C3055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v>41914.165972222225</v>
      </c>
      <c r="K3055">
        <v>1407781013</v>
      </c>
      <c r="L3055" s="10">
        <v>41862.761724537035</v>
      </c>
      <c r="M3055" t="b">
        <v>0</v>
      </c>
      <c r="N3055">
        <v>3</v>
      </c>
      <c r="O3055" t="b">
        <v>0</v>
      </c>
      <c r="P3055" t="s">
        <v>8303</v>
      </c>
      <c r="Q3055">
        <v>4.0000000000000001E-3</v>
      </c>
      <c r="R3055">
        <v>13.333333333333334</v>
      </c>
      <c r="S3055" t="s">
        <v>8319</v>
      </c>
      <c r="T3055" t="s">
        <v>8359</v>
      </c>
    </row>
    <row r="3056" spans="1:20" x14ac:dyDescent="0.2">
      <c r="A3056">
        <v>3054</v>
      </c>
      <c r="B3056" t="s">
        <v>3054</v>
      </c>
      <c r="C3056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v>42065.044444444444</v>
      </c>
      <c r="K3056">
        <v>1422043154</v>
      </c>
      <c r="L3056" s="10">
        <v>42027.832800925928</v>
      </c>
      <c r="M3056" t="b">
        <v>0</v>
      </c>
      <c r="N3056">
        <v>0</v>
      </c>
      <c r="O3056" t="b">
        <v>0</v>
      </c>
      <c r="P3056" t="s">
        <v>8303</v>
      </c>
      <c r="Q3056">
        <v>0</v>
      </c>
      <c r="R3056" t="e">
        <v>#DIV/0!</v>
      </c>
      <c r="S3056" t="s">
        <v>8319</v>
      </c>
      <c r="T3056" t="s">
        <v>8359</v>
      </c>
    </row>
    <row r="3057" spans="1:20" x14ac:dyDescent="0.2">
      <c r="A3057">
        <v>3055</v>
      </c>
      <c r="B3057" t="s">
        <v>3055</v>
      </c>
      <c r="C3057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v>42013.95821759259</v>
      </c>
      <c r="K3057">
        <v>1415660390</v>
      </c>
      <c r="L3057" s="10">
        <v>41953.95821759259</v>
      </c>
      <c r="M3057" t="b">
        <v>0</v>
      </c>
      <c r="N3057">
        <v>1</v>
      </c>
      <c r="O3057" t="b">
        <v>0</v>
      </c>
      <c r="P3057" t="s">
        <v>8303</v>
      </c>
      <c r="Q3057">
        <v>5.0000000000000002E-5</v>
      </c>
      <c r="R3057">
        <v>1</v>
      </c>
      <c r="S3057" t="s">
        <v>8319</v>
      </c>
      <c r="T3057" t="s">
        <v>8359</v>
      </c>
    </row>
    <row r="3058" spans="1:20" x14ac:dyDescent="0.2">
      <c r="A3058">
        <v>3056</v>
      </c>
      <c r="B3058" t="s">
        <v>3056</v>
      </c>
      <c r="C3058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v>41911.636388888888</v>
      </c>
      <c r="K3058">
        <v>1406819784</v>
      </c>
      <c r="L3058" s="10">
        <v>41851.636388888888</v>
      </c>
      <c r="M3058" t="b">
        <v>0</v>
      </c>
      <c r="N3058">
        <v>0</v>
      </c>
      <c r="O3058" t="b">
        <v>0</v>
      </c>
      <c r="P3058" t="s">
        <v>8303</v>
      </c>
      <c r="Q3058">
        <v>0</v>
      </c>
      <c r="R3058" t="e">
        <v>#DIV/0!</v>
      </c>
      <c r="S3058" t="s">
        <v>8319</v>
      </c>
      <c r="T3058" t="s">
        <v>8359</v>
      </c>
    </row>
    <row r="3059" spans="1:20" x14ac:dyDescent="0.2">
      <c r="A3059">
        <v>3057</v>
      </c>
      <c r="B3059" t="s">
        <v>3057</v>
      </c>
      <c r="C3059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v>42463.608923611115</v>
      </c>
      <c r="K3059">
        <v>1457105811</v>
      </c>
      <c r="L3059" s="10">
        <v>42433.650590277779</v>
      </c>
      <c r="M3059" t="b">
        <v>0</v>
      </c>
      <c r="N3059">
        <v>0</v>
      </c>
      <c r="O3059" t="b">
        <v>0</v>
      </c>
      <c r="P3059" t="s">
        <v>8303</v>
      </c>
      <c r="Q3059">
        <v>0</v>
      </c>
      <c r="R3059" t="e">
        <v>#DIV/0!</v>
      </c>
      <c r="S3059" t="s">
        <v>8319</v>
      </c>
      <c r="T3059" t="s">
        <v>8359</v>
      </c>
    </row>
    <row r="3060" spans="1:20" x14ac:dyDescent="0.2">
      <c r="A3060">
        <v>3058</v>
      </c>
      <c r="B3060" t="s">
        <v>3058</v>
      </c>
      <c r="C3060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v>42510.374305555553</v>
      </c>
      <c r="K3060">
        <v>1459414740</v>
      </c>
      <c r="L3060" s="10">
        <v>42460.374305555553</v>
      </c>
      <c r="M3060" t="b">
        <v>0</v>
      </c>
      <c r="N3060">
        <v>3</v>
      </c>
      <c r="O3060" t="b">
        <v>0</v>
      </c>
      <c r="P3060" t="s">
        <v>8303</v>
      </c>
      <c r="Q3060">
        <v>1.6666666666666666E-4</v>
      </c>
      <c r="R3060">
        <v>1</v>
      </c>
      <c r="S3060" t="s">
        <v>8319</v>
      </c>
      <c r="T3060" t="s">
        <v>8359</v>
      </c>
    </row>
    <row r="3061" spans="1:20" x14ac:dyDescent="0.2">
      <c r="A3061">
        <v>3059</v>
      </c>
      <c r="B3061" t="s">
        <v>3059</v>
      </c>
      <c r="C306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v>41859.935717592591</v>
      </c>
      <c r="K3061">
        <v>1404944846</v>
      </c>
      <c r="L3061" s="10">
        <v>41829.935717592591</v>
      </c>
      <c r="M3061" t="b">
        <v>0</v>
      </c>
      <c r="N3061">
        <v>11</v>
      </c>
      <c r="O3061" t="b">
        <v>0</v>
      </c>
      <c r="P3061" t="s">
        <v>8303</v>
      </c>
      <c r="Q3061">
        <v>3.0066666666666665E-2</v>
      </c>
      <c r="R3061">
        <v>41</v>
      </c>
      <c r="S3061" t="s">
        <v>8319</v>
      </c>
      <c r="T3061" t="s">
        <v>8359</v>
      </c>
    </row>
    <row r="3062" spans="1:20" x14ac:dyDescent="0.2">
      <c r="A3062">
        <v>3060</v>
      </c>
      <c r="B3062" t="s">
        <v>3060</v>
      </c>
      <c r="C306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v>42275.274699074071</v>
      </c>
      <c r="K3062">
        <v>1440830134</v>
      </c>
      <c r="L3062" s="10">
        <v>42245.274699074071</v>
      </c>
      <c r="M3062" t="b">
        <v>0</v>
      </c>
      <c r="N3062">
        <v>6</v>
      </c>
      <c r="O3062" t="b">
        <v>0</v>
      </c>
      <c r="P3062" t="s">
        <v>8303</v>
      </c>
      <c r="Q3062">
        <v>1.5227272727272728E-3</v>
      </c>
      <c r="R3062">
        <v>55.833333333333336</v>
      </c>
      <c r="S3062" t="s">
        <v>8319</v>
      </c>
      <c r="T3062" t="s">
        <v>8359</v>
      </c>
    </row>
    <row r="3063" spans="1:20" x14ac:dyDescent="0.2">
      <c r="A3063">
        <v>3061</v>
      </c>
      <c r="B3063" t="s">
        <v>3061</v>
      </c>
      <c r="C306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v>41864.784120370372</v>
      </c>
      <c r="K3063">
        <v>1405363748</v>
      </c>
      <c r="L3063" s="10">
        <v>41834.784120370372</v>
      </c>
      <c r="M3063" t="b">
        <v>0</v>
      </c>
      <c r="N3063">
        <v>0</v>
      </c>
      <c r="O3063" t="b">
        <v>0</v>
      </c>
      <c r="P3063" t="s">
        <v>8303</v>
      </c>
      <c r="Q3063">
        <v>0</v>
      </c>
      <c r="R3063" t="e">
        <v>#DIV/0!</v>
      </c>
      <c r="S3063" t="s">
        <v>8319</v>
      </c>
      <c r="T3063" t="s">
        <v>8359</v>
      </c>
    </row>
    <row r="3064" spans="1:20" x14ac:dyDescent="0.2">
      <c r="A3064">
        <v>3062</v>
      </c>
      <c r="B3064" t="s">
        <v>3062</v>
      </c>
      <c r="C3064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v>42277.75</v>
      </c>
      <c r="K3064">
        <v>1441111892</v>
      </c>
      <c r="L3064" s="10">
        <v>42248.535787037035</v>
      </c>
      <c r="M3064" t="b">
        <v>0</v>
      </c>
      <c r="N3064">
        <v>67</v>
      </c>
      <c r="O3064" t="b">
        <v>0</v>
      </c>
      <c r="P3064" t="s">
        <v>8303</v>
      </c>
      <c r="Q3064">
        <v>0.66839999999999999</v>
      </c>
      <c r="R3064">
        <v>99.761194029850742</v>
      </c>
      <c r="S3064" t="s">
        <v>8319</v>
      </c>
      <c r="T3064" t="s">
        <v>8359</v>
      </c>
    </row>
    <row r="3065" spans="1:20" x14ac:dyDescent="0.2">
      <c r="A3065">
        <v>3063</v>
      </c>
      <c r="B3065" t="s">
        <v>3063</v>
      </c>
      <c r="C3065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v>42665.922893518517</v>
      </c>
      <c r="K3065">
        <v>1474150138</v>
      </c>
      <c r="L3065" s="10">
        <v>42630.922893518517</v>
      </c>
      <c r="M3065" t="b">
        <v>0</v>
      </c>
      <c r="N3065">
        <v>23</v>
      </c>
      <c r="O3065" t="b">
        <v>0</v>
      </c>
      <c r="P3065" t="s">
        <v>8303</v>
      </c>
      <c r="Q3065">
        <v>0.19566666666666666</v>
      </c>
      <c r="R3065">
        <v>25.521739130434781</v>
      </c>
      <c r="S3065" t="s">
        <v>8319</v>
      </c>
      <c r="T3065" t="s">
        <v>8359</v>
      </c>
    </row>
    <row r="3066" spans="1:20" x14ac:dyDescent="0.2">
      <c r="A3066">
        <v>3064</v>
      </c>
      <c r="B3066" t="s">
        <v>3064</v>
      </c>
      <c r="C3066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v>42330.290972222225</v>
      </c>
      <c r="K3066">
        <v>1445483246</v>
      </c>
      <c r="L3066" s="10">
        <v>42299.130162037036</v>
      </c>
      <c r="M3066" t="b">
        <v>0</v>
      </c>
      <c r="N3066">
        <v>72</v>
      </c>
      <c r="O3066" t="b">
        <v>0</v>
      </c>
      <c r="P3066" t="s">
        <v>8303</v>
      </c>
      <c r="Q3066">
        <v>0.11294666666666667</v>
      </c>
      <c r="R3066">
        <v>117.65277777777777</v>
      </c>
      <c r="S3066" t="s">
        <v>8319</v>
      </c>
      <c r="T3066" t="s">
        <v>8359</v>
      </c>
    </row>
    <row r="3067" spans="1:20" x14ac:dyDescent="0.2">
      <c r="A3067">
        <v>3065</v>
      </c>
      <c r="B3067" t="s">
        <v>3065</v>
      </c>
      <c r="C3067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v>41850.055231481485</v>
      </c>
      <c r="K3067">
        <v>1404523172</v>
      </c>
      <c r="L3067" s="10">
        <v>41825.055231481485</v>
      </c>
      <c r="M3067" t="b">
        <v>0</v>
      </c>
      <c r="N3067">
        <v>2</v>
      </c>
      <c r="O3067" t="b">
        <v>0</v>
      </c>
      <c r="P3067" t="s">
        <v>8303</v>
      </c>
      <c r="Q3067">
        <v>4.0000000000000002E-4</v>
      </c>
      <c r="R3067">
        <v>5</v>
      </c>
      <c r="S3067" t="s">
        <v>8319</v>
      </c>
      <c r="T3067" t="s">
        <v>8359</v>
      </c>
    </row>
    <row r="3068" spans="1:20" x14ac:dyDescent="0.2">
      <c r="A3068">
        <v>3066</v>
      </c>
      <c r="B3068" t="s">
        <v>3066</v>
      </c>
      <c r="C3068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v>42561.228437500002</v>
      </c>
      <c r="K3068">
        <v>1465536537</v>
      </c>
      <c r="L3068" s="10">
        <v>42531.228437500002</v>
      </c>
      <c r="M3068" t="b">
        <v>0</v>
      </c>
      <c r="N3068">
        <v>15</v>
      </c>
      <c r="O3068" t="b">
        <v>0</v>
      </c>
      <c r="P3068" t="s">
        <v>8303</v>
      </c>
      <c r="Q3068">
        <v>0.11985714285714286</v>
      </c>
      <c r="R3068">
        <v>2796.6666666666665</v>
      </c>
      <c r="S3068" t="s">
        <v>8319</v>
      </c>
      <c r="T3068" t="s">
        <v>8359</v>
      </c>
    </row>
    <row r="3069" spans="1:20" x14ac:dyDescent="0.2">
      <c r="A3069">
        <v>3067</v>
      </c>
      <c r="B3069" t="s">
        <v>3067</v>
      </c>
      <c r="C3069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v>42256.938414351855</v>
      </c>
      <c r="K3069">
        <v>1439245879</v>
      </c>
      <c r="L3069" s="10">
        <v>42226.938414351855</v>
      </c>
      <c r="M3069" t="b">
        <v>0</v>
      </c>
      <c r="N3069">
        <v>1</v>
      </c>
      <c r="O3069" t="b">
        <v>0</v>
      </c>
      <c r="P3069" t="s">
        <v>8303</v>
      </c>
      <c r="Q3069">
        <v>2.5000000000000001E-2</v>
      </c>
      <c r="R3069">
        <v>200</v>
      </c>
      <c r="S3069" t="s">
        <v>8319</v>
      </c>
      <c r="T3069" t="s">
        <v>8359</v>
      </c>
    </row>
    <row r="3070" spans="1:20" x14ac:dyDescent="0.2">
      <c r="A3070">
        <v>3068</v>
      </c>
      <c r="B3070" t="s">
        <v>3068</v>
      </c>
      <c r="C3070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v>42293.691574074073</v>
      </c>
      <c r="K3070">
        <v>1442421352</v>
      </c>
      <c r="L3070" s="10">
        <v>42263.691574074073</v>
      </c>
      <c r="M3070" t="b">
        <v>0</v>
      </c>
      <c r="N3070">
        <v>2</v>
      </c>
      <c r="O3070" t="b">
        <v>0</v>
      </c>
      <c r="P3070" t="s">
        <v>8303</v>
      </c>
      <c r="Q3070">
        <v>6.9999999999999999E-4</v>
      </c>
      <c r="R3070">
        <v>87.5</v>
      </c>
      <c r="S3070" t="s">
        <v>8319</v>
      </c>
      <c r="T3070" t="s">
        <v>8359</v>
      </c>
    </row>
    <row r="3071" spans="1:20" x14ac:dyDescent="0.2">
      <c r="A3071">
        <v>3069</v>
      </c>
      <c r="B3071" t="s">
        <v>3069</v>
      </c>
      <c r="C307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v>41987.833726851852</v>
      </c>
      <c r="K3071">
        <v>1415995234</v>
      </c>
      <c r="L3071" s="10">
        <v>41957.833726851852</v>
      </c>
      <c r="M3071" t="b">
        <v>0</v>
      </c>
      <c r="N3071">
        <v>7</v>
      </c>
      <c r="O3071" t="b">
        <v>0</v>
      </c>
      <c r="P3071" t="s">
        <v>8303</v>
      </c>
      <c r="Q3071">
        <v>0.14099999999999999</v>
      </c>
      <c r="R3071">
        <v>20.142857142857142</v>
      </c>
      <c r="S3071" t="s">
        <v>8319</v>
      </c>
      <c r="T3071" t="s">
        <v>8359</v>
      </c>
    </row>
    <row r="3072" spans="1:20" x14ac:dyDescent="0.2">
      <c r="A3072">
        <v>3070</v>
      </c>
      <c r="B3072" t="s">
        <v>3070</v>
      </c>
      <c r="C307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v>42711.733437499999</v>
      </c>
      <c r="K3072">
        <v>1479317769</v>
      </c>
      <c r="L3072" s="10">
        <v>42690.733437499999</v>
      </c>
      <c r="M3072" t="b">
        <v>0</v>
      </c>
      <c r="N3072">
        <v>16</v>
      </c>
      <c r="O3072" t="b">
        <v>0</v>
      </c>
      <c r="P3072" t="s">
        <v>8303</v>
      </c>
      <c r="Q3072">
        <v>3.3399999999999999E-2</v>
      </c>
      <c r="R3072">
        <v>20.875</v>
      </c>
      <c r="S3072" t="s">
        <v>8319</v>
      </c>
      <c r="T3072" t="s">
        <v>8359</v>
      </c>
    </row>
    <row r="3073" spans="1:20" x14ac:dyDescent="0.2">
      <c r="A3073">
        <v>3071</v>
      </c>
      <c r="B3073" t="s">
        <v>3071</v>
      </c>
      <c r="C307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v>42115.249305555553</v>
      </c>
      <c r="K3073">
        <v>1428082481</v>
      </c>
      <c r="L3073" s="10"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>
        <v>0.59775</v>
      </c>
      <c r="R3073">
        <v>61.307692307692307</v>
      </c>
      <c r="S3073" t="s">
        <v>8319</v>
      </c>
      <c r="T3073" t="s">
        <v>8359</v>
      </c>
    </row>
    <row r="3074" spans="1:20" x14ac:dyDescent="0.2">
      <c r="A3074">
        <v>3072</v>
      </c>
      <c r="B3074" t="s">
        <v>3072</v>
      </c>
      <c r="C3074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v>42673.073611111111</v>
      </c>
      <c r="K3074">
        <v>1476549262</v>
      </c>
      <c r="L3074" s="10">
        <v>42658.690532407403</v>
      </c>
      <c r="M3074" t="b">
        <v>0</v>
      </c>
      <c r="N3074">
        <v>2</v>
      </c>
      <c r="O3074" t="b">
        <v>0</v>
      </c>
      <c r="P3074" t="s">
        <v>8303</v>
      </c>
      <c r="Q3074">
        <v>1.6666666666666666E-4</v>
      </c>
      <c r="R3074">
        <v>1</v>
      </c>
      <c r="S3074" t="s">
        <v>8319</v>
      </c>
      <c r="T3074" t="s">
        <v>8359</v>
      </c>
    </row>
    <row r="3075" spans="1:20" x14ac:dyDescent="0.2">
      <c r="A3075">
        <v>3073</v>
      </c>
      <c r="B3075" t="s">
        <v>3073</v>
      </c>
      <c r="C3075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v>42169.804861111115</v>
      </c>
      <c r="K3075">
        <v>1429287900</v>
      </c>
      <c r="L3075" s="10">
        <v>42111.684027777781</v>
      </c>
      <c r="M3075" t="b">
        <v>0</v>
      </c>
      <c r="N3075">
        <v>7</v>
      </c>
      <c r="O3075" t="b">
        <v>0</v>
      </c>
      <c r="P3075" t="s">
        <v>8303</v>
      </c>
      <c r="Q3075">
        <v>2.3035714285714285E-4</v>
      </c>
      <c r="R3075">
        <v>92.142857142857139</v>
      </c>
      <c r="S3075" t="s">
        <v>8319</v>
      </c>
      <c r="T3075" t="s">
        <v>8359</v>
      </c>
    </row>
    <row r="3076" spans="1:20" x14ac:dyDescent="0.2">
      <c r="A3076">
        <v>3074</v>
      </c>
      <c r="B3076" t="s">
        <v>3074</v>
      </c>
      <c r="C3076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v>42439.571284722217</v>
      </c>
      <c r="K3076">
        <v>1455025359</v>
      </c>
      <c r="L3076" s="10">
        <v>42409.571284722217</v>
      </c>
      <c r="M3076" t="b">
        <v>0</v>
      </c>
      <c r="N3076">
        <v>3</v>
      </c>
      <c r="O3076" t="b">
        <v>0</v>
      </c>
      <c r="P3076" t="s">
        <v>8303</v>
      </c>
      <c r="Q3076">
        <v>8.8000000000000003E-4</v>
      </c>
      <c r="R3076">
        <v>7.333333333333333</v>
      </c>
      <c r="S3076" t="s">
        <v>8319</v>
      </c>
      <c r="T3076" t="s">
        <v>8359</v>
      </c>
    </row>
    <row r="3077" spans="1:20" x14ac:dyDescent="0.2">
      <c r="A3077">
        <v>3075</v>
      </c>
      <c r="B3077" t="s">
        <v>3075</v>
      </c>
      <c r="C3077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v>42601.102314814809</v>
      </c>
      <c r="K3077">
        <v>1467253640</v>
      </c>
      <c r="L3077" s="10">
        <v>42551.102314814809</v>
      </c>
      <c r="M3077" t="b">
        <v>0</v>
      </c>
      <c r="N3077">
        <v>20</v>
      </c>
      <c r="O3077" t="b">
        <v>0</v>
      </c>
      <c r="P3077" t="s">
        <v>8303</v>
      </c>
      <c r="Q3077">
        <v>8.6400000000000005E-2</v>
      </c>
      <c r="R3077">
        <v>64.8</v>
      </c>
      <c r="S3077" t="s">
        <v>8319</v>
      </c>
      <c r="T3077" t="s">
        <v>8359</v>
      </c>
    </row>
    <row r="3078" spans="1:20" x14ac:dyDescent="0.2">
      <c r="A3078">
        <v>3076</v>
      </c>
      <c r="B3078" t="s">
        <v>3076</v>
      </c>
      <c r="C3078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v>42286.651886574073</v>
      </c>
      <c r="K3078">
        <v>1439221123</v>
      </c>
      <c r="L3078" s="10">
        <v>42226.651886574073</v>
      </c>
      <c r="M3078" t="b">
        <v>0</v>
      </c>
      <c r="N3078">
        <v>50</v>
      </c>
      <c r="O3078" t="b">
        <v>0</v>
      </c>
      <c r="P3078" t="s">
        <v>8303</v>
      </c>
      <c r="Q3078">
        <v>0.15060000000000001</v>
      </c>
      <c r="R3078">
        <v>30.12</v>
      </c>
      <c r="S3078" t="s">
        <v>8319</v>
      </c>
      <c r="T3078" t="s">
        <v>8359</v>
      </c>
    </row>
    <row r="3079" spans="1:20" x14ac:dyDescent="0.2">
      <c r="A3079">
        <v>3077</v>
      </c>
      <c r="B3079" t="s">
        <v>3077</v>
      </c>
      <c r="C3079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v>42796.956921296296</v>
      </c>
      <c r="K3079">
        <v>1485903478</v>
      </c>
      <c r="L3079" s="10">
        <v>42766.956921296296</v>
      </c>
      <c r="M3079" t="b">
        <v>0</v>
      </c>
      <c r="N3079">
        <v>2</v>
      </c>
      <c r="O3079" t="b">
        <v>0</v>
      </c>
      <c r="P3079" t="s">
        <v>8303</v>
      </c>
      <c r="Q3079">
        <v>4.7727272727272731E-3</v>
      </c>
      <c r="R3079">
        <v>52.5</v>
      </c>
      <c r="S3079" t="s">
        <v>8319</v>
      </c>
      <c r="T3079" t="s">
        <v>8359</v>
      </c>
    </row>
    <row r="3080" spans="1:20" x14ac:dyDescent="0.2">
      <c r="A3080">
        <v>3078</v>
      </c>
      <c r="B3080" t="s">
        <v>3078</v>
      </c>
      <c r="C3080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v>42061.138831018514</v>
      </c>
      <c r="K3080">
        <v>1422328795</v>
      </c>
      <c r="L3080" s="10">
        <v>42031.138831018514</v>
      </c>
      <c r="M3080" t="b">
        <v>0</v>
      </c>
      <c r="N3080">
        <v>3</v>
      </c>
      <c r="O3080" t="b">
        <v>0</v>
      </c>
      <c r="P3080" t="s">
        <v>8303</v>
      </c>
      <c r="Q3080">
        <v>1.1833333333333333E-3</v>
      </c>
      <c r="R3080">
        <v>23.666666666666668</v>
      </c>
      <c r="S3080" t="s">
        <v>8319</v>
      </c>
      <c r="T3080" t="s">
        <v>8359</v>
      </c>
    </row>
    <row r="3081" spans="1:20" x14ac:dyDescent="0.2">
      <c r="A3081">
        <v>3079</v>
      </c>
      <c r="B3081" t="s">
        <v>3079</v>
      </c>
      <c r="C308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v>42085.671701388885</v>
      </c>
      <c r="K3081">
        <v>1424452035</v>
      </c>
      <c r="L3081" s="10">
        <v>42055.713368055556</v>
      </c>
      <c r="M3081" t="b">
        <v>0</v>
      </c>
      <c r="N3081">
        <v>27</v>
      </c>
      <c r="O3081" t="b">
        <v>0</v>
      </c>
      <c r="P3081" t="s">
        <v>8303</v>
      </c>
      <c r="Q3081">
        <v>8.4173998587352451E-3</v>
      </c>
      <c r="R3081">
        <v>415.77777777777777</v>
      </c>
      <c r="S3081" t="s">
        <v>8319</v>
      </c>
      <c r="T3081" t="s">
        <v>8359</v>
      </c>
    </row>
    <row r="3082" spans="1:20" x14ac:dyDescent="0.2">
      <c r="A3082">
        <v>3080</v>
      </c>
      <c r="B3082" t="s">
        <v>3080</v>
      </c>
      <c r="C308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v>42000.0699537037</v>
      </c>
      <c r="K3082">
        <v>1414456844</v>
      </c>
      <c r="L3082" s="10">
        <v>41940.028287037036</v>
      </c>
      <c r="M3082" t="b">
        <v>0</v>
      </c>
      <c r="N3082">
        <v>7</v>
      </c>
      <c r="O3082" t="b">
        <v>0</v>
      </c>
      <c r="P3082" t="s">
        <v>8303</v>
      </c>
      <c r="Q3082">
        <v>1.8799999999999999E-4</v>
      </c>
      <c r="R3082">
        <v>53.714285714285715</v>
      </c>
      <c r="S3082" t="s">
        <v>8319</v>
      </c>
      <c r="T3082" t="s">
        <v>8359</v>
      </c>
    </row>
    <row r="3083" spans="1:20" x14ac:dyDescent="0.2">
      <c r="A3083">
        <v>3081</v>
      </c>
      <c r="B3083" t="s">
        <v>3081</v>
      </c>
      <c r="C308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v>42267.181608796294</v>
      </c>
      <c r="K3083">
        <v>1440130891</v>
      </c>
      <c r="L3083" s="10">
        <v>42237.181608796294</v>
      </c>
      <c r="M3083" t="b">
        <v>0</v>
      </c>
      <c r="N3083">
        <v>5</v>
      </c>
      <c r="O3083" t="b">
        <v>0</v>
      </c>
      <c r="P3083" t="s">
        <v>8303</v>
      </c>
      <c r="Q3083">
        <v>2.1029999999999998E-3</v>
      </c>
      <c r="R3083">
        <v>420.6</v>
      </c>
      <c r="S3083" t="s">
        <v>8319</v>
      </c>
      <c r="T3083" t="s">
        <v>8359</v>
      </c>
    </row>
    <row r="3084" spans="1:20" x14ac:dyDescent="0.2">
      <c r="A3084">
        <v>3082</v>
      </c>
      <c r="B3084" t="s">
        <v>3082</v>
      </c>
      <c r="C3084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v>42323.96465277778</v>
      </c>
      <c r="K3084">
        <v>1445033346</v>
      </c>
      <c r="L3084" s="10">
        <v>42293.922986111109</v>
      </c>
      <c r="M3084" t="b">
        <v>0</v>
      </c>
      <c r="N3084">
        <v>0</v>
      </c>
      <c r="O3084" t="b">
        <v>0</v>
      </c>
      <c r="P3084" t="s">
        <v>8303</v>
      </c>
      <c r="Q3084">
        <v>0</v>
      </c>
      <c r="R3084" t="e">
        <v>#DIV/0!</v>
      </c>
      <c r="S3084" t="s">
        <v>8319</v>
      </c>
      <c r="T3084" t="s">
        <v>8359</v>
      </c>
    </row>
    <row r="3085" spans="1:20" x14ac:dyDescent="0.2">
      <c r="A3085">
        <v>3083</v>
      </c>
      <c r="B3085" t="s">
        <v>3083</v>
      </c>
      <c r="C3085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v>41883.208333333336</v>
      </c>
      <c r="K3085">
        <v>1406986278</v>
      </c>
      <c r="L3085" s="10">
        <v>41853.563402777778</v>
      </c>
      <c r="M3085" t="b">
        <v>0</v>
      </c>
      <c r="N3085">
        <v>3</v>
      </c>
      <c r="O3085" t="b">
        <v>0</v>
      </c>
      <c r="P3085" t="s">
        <v>8303</v>
      </c>
      <c r="Q3085">
        <v>2.8E-3</v>
      </c>
      <c r="R3085">
        <v>18.666666666666668</v>
      </c>
      <c r="S3085" t="s">
        <v>8319</v>
      </c>
      <c r="T3085" t="s">
        <v>8359</v>
      </c>
    </row>
    <row r="3086" spans="1:20" x14ac:dyDescent="0.2">
      <c r="A3086">
        <v>3084</v>
      </c>
      <c r="B3086" t="s">
        <v>3084</v>
      </c>
      <c r="C3086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v>42129.783333333333</v>
      </c>
      <c r="K3086">
        <v>1428340931</v>
      </c>
      <c r="L3086" s="10">
        <v>42100.723738425921</v>
      </c>
      <c r="M3086" t="b">
        <v>0</v>
      </c>
      <c r="N3086">
        <v>6</v>
      </c>
      <c r="O3086" t="b">
        <v>0</v>
      </c>
      <c r="P3086" t="s">
        <v>8303</v>
      </c>
      <c r="Q3086">
        <v>0.11579206701157921</v>
      </c>
      <c r="R3086">
        <v>78.333333333333329</v>
      </c>
      <c r="S3086" t="s">
        <v>8319</v>
      </c>
      <c r="T3086" t="s">
        <v>8359</v>
      </c>
    </row>
    <row r="3087" spans="1:20" x14ac:dyDescent="0.2">
      <c r="A3087">
        <v>3085</v>
      </c>
      <c r="B3087" t="s">
        <v>3085</v>
      </c>
      <c r="C3087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v>42276.883784722217</v>
      </c>
      <c r="K3087">
        <v>1440969159</v>
      </c>
      <c r="L3087" s="10">
        <v>42246.883784722217</v>
      </c>
      <c r="M3087" t="b">
        <v>0</v>
      </c>
      <c r="N3087">
        <v>9</v>
      </c>
      <c r="O3087" t="b">
        <v>0</v>
      </c>
      <c r="P3087" t="s">
        <v>8303</v>
      </c>
      <c r="Q3087">
        <v>2.4400000000000002E-2</v>
      </c>
      <c r="R3087">
        <v>67.777777777777771</v>
      </c>
      <c r="S3087" t="s">
        <v>8319</v>
      </c>
      <c r="T3087" t="s">
        <v>8359</v>
      </c>
    </row>
    <row r="3088" spans="1:20" x14ac:dyDescent="0.2">
      <c r="A3088">
        <v>3086</v>
      </c>
      <c r="B3088" t="s">
        <v>3086</v>
      </c>
      <c r="C3088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v>42233.67082175926</v>
      </c>
      <c r="K3088">
        <v>1434643559</v>
      </c>
      <c r="L3088" s="10">
        <v>42173.67082175926</v>
      </c>
      <c r="M3088" t="b">
        <v>0</v>
      </c>
      <c r="N3088">
        <v>3</v>
      </c>
      <c r="O3088" t="b">
        <v>0</v>
      </c>
      <c r="P3088" t="s">
        <v>8303</v>
      </c>
      <c r="Q3088">
        <v>2.5000000000000001E-3</v>
      </c>
      <c r="R3088">
        <v>16.666666666666668</v>
      </c>
      <c r="S3088" t="s">
        <v>8319</v>
      </c>
      <c r="T3088" t="s">
        <v>8359</v>
      </c>
    </row>
    <row r="3089" spans="1:20" x14ac:dyDescent="0.2">
      <c r="A3089">
        <v>3087</v>
      </c>
      <c r="B3089" t="s">
        <v>3087</v>
      </c>
      <c r="C3089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v>42725.192013888889</v>
      </c>
      <c r="K3089">
        <v>1477107390</v>
      </c>
      <c r="L3089" s="10">
        <v>42665.150347222225</v>
      </c>
      <c r="M3089" t="b">
        <v>0</v>
      </c>
      <c r="N3089">
        <v>2</v>
      </c>
      <c r="O3089" t="b">
        <v>0</v>
      </c>
      <c r="P3089" t="s">
        <v>8303</v>
      </c>
      <c r="Q3089">
        <v>6.2500000000000003E-3</v>
      </c>
      <c r="R3089">
        <v>62.5</v>
      </c>
      <c r="S3089" t="s">
        <v>8319</v>
      </c>
      <c r="T3089" t="s">
        <v>8359</v>
      </c>
    </row>
    <row r="3090" spans="1:20" x14ac:dyDescent="0.2">
      <c r="A3090">
        <v>3088</v>
      </c>
      <c r="B3090" t="s">
        <v>3088</v>
      </c>
      <c r="C3090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v>42012.570138888885</v>
      </c>
      <c r="K3090">
        <v>1418046247</v>
      </c>
      <c r="L3090" s="10">
        <v>41981.57230324074</v>
      </c>
      <c r="M3090" t="b">
        <v>0</v>
      </c>
      <c r="N3090">
        <v>3</v>
      </c>
      <c r="O3090" t="b">
        <v>0</v>
      </c>
      <c r="P3090" t="s">
        <v>8303</v>
      </c>
      <c r="Q3090">
        <v>1.9384615384615384E-3</v>
      </c>
      <c r="R3090">
        <v>42</v>
      </c>
      <c r="S3090" t="s">
        <v>8319</v>
      </c>
      <c r="T3090" t="s">
        <v>8359</v>
      </c>
    </row>
    <row r="3091" spans="1:20" x14ac:dyDescent="0.2">
      <c r="A3091">
        <v>3089</v>
      </c>
      <c r="B3091" t="s">
        <v>3089</v>
      </c>
      <c r="C309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v>42560.082638888889</v>
      </c>
      <c r="K3091">
        <v>1465304483</v>
      </c>
      <c r="L3091" s="10">
        <v>42528.542627314819</v>
      </c>
      <c r="M3091" t="b">
        <v>0</v>
      </c>
      <c r="N3091">
        <v>45</v>
      </c>
      <c r="O3091" t="b">
        <v>0</v>
      </c>
      <c r="P3091" t="s">
        <v>8303</v>
      </c>
      <c r="Q3091">
        <v>0.23416000000000001</v>
      </c>
      <c r="R3091">
        <v>130.0888888888889</v>
      </c>
      <c r="S3091" t="s">
        <v>8319</v>
      </c>
      <c r="T3091" t="s">
        <v>8359</v>
      </c>
    </row>
    <row r="3092" spans="1:20" x14ac:dyDescent="0.2">
      <c r="A3092">
        <v>3090</v>
      </c>
      <c r="B3092" t="s">
        <v>3090</v>
      </c>
      <c r="C309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v>42125.777141203704</v>
      </c>
      <c r="K3092">
        <v>1425325145</v>
      </c>
      <c r="L3092" s="10">
        <v>42065.818807870368</v>
      </c>
      <c r="M3092" t="b">
        <v>0</v>
      </c>
      <c r="N3092">
        <v>9</v>
      </c>
      <c r="O3092" t="b">
        <v>0</v>
      </c>
      <c r="P3092" t="s">
        <v>8303</v>
      </c>
      <c r="Q3092">
        <v>5.080888888888889E-2</v>
      </c>
      <c r="R3092">
        <v>1270.2222222222222</v>
      </c>
      <c r="S3092" t="s">
        <v>8319</v>
      </c>
      <c r="T3092" t="s">
        <v>8359</v>
      </c>
    </row>
    <row r="3093" spans="1:20" x14ac:dyDescent="0.2">
      <c r="A3093">
        <v>3091</v>
      </c>
      <c r="B3093" t="s">
        <v>3091</v>
      </c>
      <c r="C309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v>42596.948414351849</v>
      </c>
      <c r="K3093">
        <v>1468622743</v>
      </c>
      <c r="L3093" s="10">
        <v>42566.948414351849</v>
      </c>
      <c r="M3093" t="b">
        <v>0</v>
      </c>
      <c r="N3093">
        <v>9</v>
      </c>
      <c r="O3093" t="b">
        <v>0</v>
      </c>
      <c r="P3093" t="s">
        <v>8303</v>
      </c>
      <c r="Q3093">
        <v>0.15920000000000001</v>
      </c>
      <c r="R3093">
        <v>88.444444444444443</v>
      </c>
      <c r="S3093" t="s">
        <v>8319</v>
      </c>
      <c r="T3093" t="s">
        <v>8359</v>
      </c>
    </row>
    <row r="3094" spans="1:20" x14ac:dyDescent="0.2">
      <c r="A3094">
        <v>3092</v>
      </c>
      <c r="B3094" t="s">
        <v>3092</v>
      </c>
      <c r="C3094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v>42292.916666666672</v>
      </c>
      <c r="K3094">
        <v>1441723912</v>
      </c>
      <c r="L3094" s="10">
        <v>42255.619351851856</v>
      </c>
      <c r="M3094" t="b">
        <v>0</v>
      </c>
      <c r="N3094">
        <v>21</v>
      </c>
      <c r="O3094" t="b">
        <v>0</v>
      </c>
      <c r="P3094" t="s">
        <v>8303</v>
      </c>
      <c r="Q3094">
        <v>1.1831900000000001E-2</v>
      </c>
      <c r="R3094">
        <v>56.342380952380957</v>
      </c>
      <c r="S3094" t="s">
        <v>8319</v>
      </c>
      <c r="T3094" t="s">
        <v>8359</v>
      </c>
    </row>
    <row r="3095" spans="1:20" x14ac:dyDescent="0.2">
      <c r="A3095">
        <v>3093</v>
      </c>
      <c r="B3095" t="s">
        <v>3093</v>
      </c>
      <c r="C3095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v>41791.165972222225</v>
      </c>
      <c r="K3095">
        <v>1398980941</v>
      </c>
      <c r="L3095" s="10">
        <v>41760.909039351849</v>
      </c>
      <c r="M3095" t="b">
        <v>0</v>
      </c>
      <c r="N3095">
        <v>17</v>
      </c>
      <c r="O3095" t="b">
        <v>0</v>
      </c>
      <c r="P3095" t="s">
        <v>8303</v>
      </c>
      <c r="Q3095">
        <v>0.22750000000000001</v>
      </c>
      <c r="R3095">
        <v>53.529411764705884</v>
      </c>
      <c r="S3095" t="s">
        <v>8319</v>
      </c>
      <c r="T3095" t="s">
        <v>8359</v>
      </c>
    </row>
    <row r="3096" spans="1:20" x14ac:dyDescent="0.2">
      <c r="A3096">
        <v>3094</v>
      </c>
      <c r="B3096" t="s">
        <v>3094</v>
      </c>
      <c r="C3096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v>42267.795787037037</v>
      </c>
      <c r="K3096">
        <v>1437591956</v>
      </c>
      <c r="L3096" s="10">
        <v>42207.795787037037</v>
      </c>
      <c r="M3096" t="b">
        <v>0</v>
      </c>
      <c r="N3096">
        <v>1</v>
      </c>
      <c r="O3096" t="b">
        <v>0</v>
      </c>
      <c r="P3096" t="s">
        <v>8303</v>
      </c>
      <c r="Q3096">
        <v>2.5000000000000001E-4</v>
      </c>
      <c r="R3096">
        <v>25</v>
      </c>
      <c r="S3096" t="s">
        <v>8319</v>
      </c>
      <c r="T3096" t="s">
        <v>8359</v>
      </c>
    </row>
    <row r="3097" spans="1:20" x14ac:dyDescent="0.2">
      <c r="A3097">
        <v>3095</v>
      </c>
      <c r="B3097" t="s">
        <v>3095</v>
      </c>
      <c r="C3097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v>42583.025231481486</v>
      </c>
      <c r="K3097">
        <v>1464827780</v>
      </c>
      <c r="L3097" s="10">
        <v>42523.025231481486</v>
      </c>
      <c r="M3097" t="b">
        <v>0</v>
      </c>
      <c r="N3097">
        <v>1</v>
      </c>
      <c r="O3097" t="b">
        <v>0</v>
      </c>
      <c r="P3097" t="s">
        <v>8303</v>
      </c>
      <c r="Q3097">
        <v>3.351206434316354E-3</v>
      </c>
      <c r="R3097">
        <v>50</v>
      </c>
      <c r="S3097" t="s">
        <v>8319</v>
      </c>
      <c r="T3097" t="s">
        <v>8359</v>
      </c>
    </row>
    <row r="3098" spans="1:20" x14ac:dyDescent="0.2">
      <c r="A3098">
        <v>3096</v>
      </c>
      <c r="B3098" t="s">
        <v>3096</v>
      </c>
      <c r="C3098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v>42144.825532407413</v>
      </c>
      <c r="K3098">
        <v>1429559326</v>
      </c>
      <c r="L3098" s="10">
        <v>42114.825532407413</v>
      </c>
      <c r="M3098" t="b">
        <v>0</v>
      </c>
      <c r="N3098">
        <v>14</v>
      </c>
      <c r="O3098" t="b">
        <v>0</v>
      </c>
      <c r="P3098" t="s">
        <v>8303</v>
      </c>
      <c r="Q3098">
        <v>3.9750000000000001E-2</v>
      </c>
      <c r="R3098">
        <v>56.785714285714285</v>
      </c>
      <c r="S3098" t="s">
        <v>8319</v>
      </c>
      <c r="T3098" t="s">
        <v>8359</v>
      </c>
    </row>
    <row r="3099" spans="1:20" x14ac:dyDescent="0.2">
      <c r="A3099">
        <v>3097</v>
      </c>
      <c r="B3099" t="s">
        <v>3097</v>
      </c>
      <c r="C3099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v>42650.583333333328</v>
      </c>
      <c r="K3099">
        <v>1474027501</v>
      </c>
      <c r="L3099" s="10">
        <v>42629.503483796296</v>
      </c>
      <c r="M3099" t="b">
        <v>0</v>
      </c>
      <c r="N3099">
        <v>42</v>
      </c>
      <c r="O3099" t="b">
        <v>0</v>
      </c>
      <c r="P3099" t="s">
        <v>8303</v>
      </c>
      <c r="Q3099">
        <v>0.17150000000000001</v>
      </c>
      <c r="R3099">
        <v>40.833333333333336</v>
      </c>
      <c r="S3099" t="s">
        <v>8319</v>
      </c>
      <c r="T3099" t="s">
        <v>8359</v>
      </c>
    </row>
    <row r="3100" spans="1:20" x14ac:dyDescent="0.2">
      <c r="A3100">
        <v>3098</v>
      </c>
      <c r="B3100" t="s">
        <v>3098</v>
      </c>
      <c r="C3100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v>42408.01180555555</v>
      </c>
      <c r="K3100">
        <v>1450724449</v>
      </c>
      <c r="L3100" s="10">
        <v>42359.792233796295</v>
      </c>
      <c r="M3100" t="b">
        <v>0</v>
      </c>
      <c r="N3100">
        <v>27</v>
      </c>
      <c r="O3100" t="b">
        <v>0</v>
      </c>
      <c r="P3100" t="s">
        <v>8303</v>
      </c>
      <c r="Q3100">
        <v>3.608004104669061E-2</v>
      </c>
      <c r="R3100">
        <v>65.111111111111114</v>
      </c>
      <c r="S3100" t="s">
        <v>8319</v>
      </c>
      <c r="T3100" t="s">
        <v>8359</v>
      </c>
    </row>
    <row r="3101" spans="1:20" x14ac:dyDescent="0.2">
      <c r="A3101">
        <v>3099</v>
      </c>
      <c r="B3101" t="s">
        <v>3099</v>
      </c>
      <c r="C310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v>42412.189710648148</v>
      </c>
      <c r="K3101">
        <v>1452659591</v>
      </c>
      <c r="L3101" s="10">
        <v>42382.189710648148</v>
      </c>
      <c r="M3101" t="b">
        <v>0</v>
      </c>
      <c r="N3101">
        <v>5</v>
      </c>
      <c r="O3101" t="b">
        <v>0</v>
      </c>
      <c r="P3101" t="s">
        <v>8303</v>
      </c>
      <c r="Q3101">
        <v>0.13900000000000001</v>
      </c>
      <c r="R3101">
        <v>55.6</v>
      </c>
      <c r="S3101" t="s">
        <v>8319</v>
      </c>
      <c r="T3101" t="s">
        <v>8359</v>
      </c>
    </row>
    <row r="3102" spans="1:20" x14ac:dyDescent="0.2">
      <c r="A3102">
        <v>3100</v>
      </c>
      <c r="B3102" t="s">
        <v>3100</v>
      </c>
      <c r="C310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v>41932.622395833336</v>
      </c>
      <c r="K3102">
        <v>1411224975</v>
      </c>
      <c r="L3102" s="10">
        <v>41902.622395833336</v>
      </c>
      <c r="M3102" t="b">
        <v>0</v>
      </c>
      <c r="N3102">
        <v>13</v>
      </c>
      <c r="O3102" t="b">
        <v>0</v>
      </c>
      <c r="P3102" t="s">
        <v>8303</v>
      </c>
      <c r="Q3102">
        <v>0.15225</v>
      </c>
      <c r="R3102">
        <v>140.53846153846155</v>
      </c>
      <c r="S3102" t="s">
        <v>8319</v>
      </c>
      <c r="T3102" t="s">
        <v>8359</v>
      </c>
    </row>
    <row r="3103" spans="1:20" x14ac:dyDescent="0.2">
      <c r="A3103">
        <v>3101</v>
      </c>
      <c r="B3103" t="s">
        <v>3101</v>
      </c>
      <c r="C310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v>42201.330555555556</v>
      </c>
      <c r="K3103">
        <v>1434445937</v>
      </c>
      <c r="L3103" s="10">
        <v>42171.383530092593</v>
      </c>
      <c r="M3103" t="b">
        <v>0</v>
      </c>
      <c r="N3103">
        <v>12</v>
      </c>
      <c r="O3103" t="b">
        <v>0</v>
      </c>
      <c r="P3103" t="s">
        <v>8303</v>
      </c>
      <c r="Q3103">
        <v>0.12</v>
      </c>
      <c r="R3103">
        <v>25</v>
      </c>
      <c r="S3103" t="s">
        <v>8319</v>
      </c>
      <c r="T3103" t="s">
        <v>8359</v>
      </c>
    </row>
    <row r="3104" spans="1:20" x14ac:dyDescent="0.2">
      <c r="A3104">
        <v>3102</v>
      </c>
      <c r="B3104" t="s">
        <v>3102</v>
      </c>
      <c r="C3104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v>42605.340486111112</v>
      </c>
      <c r="K3104">
        <v>1467619818</v>
      </c>
      <c r="L3104" s="10">
        <v>42555.340486111112</v>
      </c>
      <c r="M3104" t="b">
        <v>0</v>
      </c>
      <c r="N3104">
        <v>90</v>
      </c>
      <c r="O3104" t="b">
        <v>0</v>
      </c>
      <c r="P3104" t="s">
        <v>8303</v>
      </c>
      <c r="Q3104">
        <v>0.391125</v>
      </c>
      <c r="R3104">
        <v>69.533333333333331</v>
      </c>
      <c r="S3104" t="s">
        <v>8319</v>
      </c>
      <c r="T3104" t="s">
        <v>8359</v>
      </c>
    </row>
    <row r="3105" spans="1:20" x14ac:dyDescent="0.2">
      <c r="A3105">
        <v>3103</v>
      </c>
      <c r="B3105" t="s">
        <v>3103</v>
      </c>
      <c r="C3105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v>42167.156319444446</v>
      </c>
      <c r="K3105">
        <v>1428896706</v>
      </c>
      <c r="L3105" s="10">
        <v>42107.156319444446</v>
      </c>
      <c r="M3105" t="b">
        <v>0</v>
      </c>
      <c r="N3105">
        <v>2</v>
      </c>
      <c r="O3105" t="b">
        <v>0</v>
      </c>
      <c r="P3105" t="s">
        <v>8303</v>
      </c>
      <c r="Q3105">
        <v>2.6829268292682929E-3</v>
      </c>
      <c r="R3105">
        <v>5.5</v>
      </c>
      <c r="S3105" t="s">
        <v>8319</v>
      </c>
      <c r="T3105" t="s">
        <v>8359</v>
      </c>
    </row>
    <row r="3106" spans="1:20" x14ac:dyDescent="0.2">
      <c r="A3106">
        <v>3104</v>
      </c>
      <c r="B3106" t="s">
        <v>3104</v>
      </c>
      <c r="C3106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v>42038.083333333328</v>
      </c>
      <c r="K3106">
        <v>1420235311</v>
      </c>
      <c r="L3106" s="10">
        <v>42006.908692129626</v>
      </c>
      <c r="M3106" t="b">
        <v>0</v>
      </c>
      <c r="N3106">
        <v>5</v>
      </c>
      <c r="O3106" t="b">
        <v>0</v>
      </c>
      <c r="P3106" t="s">
        <v>8303</v>
      </c>
      <c r="Q3106">
        <v>0.29625000000000001</v>
      </c>
      <c r="R3106">
        <v>237</v>
      </c>
      <c r="S3106" t="s">
        <v>8319</v>
      </c>
      <c r="T3106" t="s">
        <v>8359</v>
      </c>
    </row>
    <row r="3107" spans="1:20" x14ac:dyDescent="0.2">
      <c r="A3107">
        <v>3105</v>
      </c>
      <c r="B3107" t="s">
        <v>3105</v>
      </c>
      <c r="C3107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v>41931.208333333336</v>
      </c>
      <c r="K3107">
        <v>1408986916</v>
      </c>
      <c r="L3107" s="10">
        <v>41876.718935185185</v>
      </c>
      <c r="M3107" t="b">
        <v>0</v>
      </c>
      <c r="N3107">
        <v>31</v>
      </c>
      <c r="O3107" t="b">
        <v>0</v>
      </c>
      <c r="P3107" t="s">
        <v>8303</v>
      </c>
      <c r="Q3107">
        <v>0.4236099230111206</v>
      </c>
      <c r="R3107">
        <v>79.870967741935488</v>
      </c>
      <c r="S3107" t="s">
        <v>8319</v>
      </c>
      <c r="T3107" t="s">
        <v>8359</v>
      </c>
    </row>
    <row r="3108" spans="1:20" x14ac:dyDescent="0.2">
      <c r="A3108">
        <v>3106</v>
      </c>
      <c r="B3108" t="s">
        <v>3106</v>
      </c>
      <c r="C3108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v>42263.916666666672</v>
      </c>
      <c r="K3108">
        <v>1440497876</v>
      </c>
      <c r="L3108" s="10">
        <v>42241.429120370376</v>
      </c>
      <c r="M3108" t="b">
        <v>0</v>
      </c>
      <c r="N3108">
        <v>4</v>
      </c>
      <c r="O3108" t="b">
        <v>0</v>
      </c>
      <c r="P3108" t="s">
        <v>8303</v>
      </c>
      <c r="Q3108">
        <v>4.1000000000000002E-2</v>
      </c>
      <c r="R3108">
        <v>10.25</v>
      </c>
      <c r="S3108" t="s">
        <v>8319</v>
      </c>
      <c r="T3108" t="s">
        <v>8359</v>
      </c>
    </row>
    <row r="3109" spans="1:20" x14ac:dyDescent="0.2">
      <c r="A3109">
        <v>3107</v>
      </c>
      <c r="B3109" t="s">
        <v>3107</v>
      </c>
      <c r="C3109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v>42135.814247685179</v>
      </c>
      <c r="K3109">
        <v>1430767951</v>
      </c>
      <c r="L3109" s="10">
        <v>42128.814247685179</v>
      </c>
      <c r="M3109" t="b">
        <v>0</v>
      </c>
      <c r="N3109">
        <v>29</v>
      </c>
      <c r="O3109" t="b">
        <v>0</v>
      </c>
      <c r="P3109" t="s">
        <v>8303</v>
      </c>
      <c r="Q3109">
        <v>0.197625</v>
      </c>
      <c r="R3109">
        <v>272.58620689655174</v>
      </c>
      <c r="S3109" t="s">
        <v>8319</v>
      </c>
      <c r="T3109" t="s">
        <v>8359</v>
      </c>
    </row>
    <row r="3110" spans="1:20" x14ac:dyDescent="0.2">
      <c r="A3110">
        <v>3108</v>
      </c>
      <c r="B3110" t="s">
        <v>3108</v>
      </c>
      <c r="C3110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v>42122.638819444444</v>
      </c>
      <c r="K3110">
        <v>1425053994</v>
      </c>
      <c r="L3110" s="10">
        <v>42062.680486111116</v>
      </c>
      <c r="M3110" t="b">
        <v>0</v>
      </c>
      <c r="N3110">
        <v>2</v>
      </c>
      <c r="O3110" t="b">
        <v>0</v>
      </c>
      <c r="P3110" t="s">
        <v>8303</v>
      </c>
      <c r="Q3110">
        <v>5.1999999999999995E-4</v>
      </c>
      <c r="R3110">
        <v>13</v>
      </c>
      <c r="S3110" t="s">
        <v>8319</v>
      </c>
      <c r="T3110" t="s">
        <v>8359</v>
      </c>
    </row>
    <row r="3111" spans="1:20" x14ac:dyDescent="0.2">
      <c r="A3111">
        <v>3109</v>
      </c>
      <c r="B3111" t="s">
        <v>3109</v>
      </c>
      <c r="C311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v>41879.125115740739</v>
      </c>
      <c r="K3111">
        <v>1406170810</v>
      </c>
      <c r="L3111" s="10"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>
        <v>0.25030188679245285</v>
      </c>
      <c r="R3111">
        <v>58.184210526315788</v>
      </c>
      <c r="S3111" t="s">
        <v>8319</v>
      </c>
      <c r="T3111" t="s">
        <v>8359</v>
      </c>
    </row>
    <row r="3112" spans="1:20" x14ac:dyDescent="0.2">
      <c r="A3112">
        <v>3110</v>
      </c>
      <c r="B3112" t="s">
        <v>3110</v>
      </c>
      <c r="C311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v>42785.031469907408</v>
      </c>
      <c r="K3112">
        <v>1484009119</v>
      </c>
      <c r="L3112" s="10">
        <v>42745.031469907408</v>
      </c>
      <c r="M3112" t="b">
        <v>0</v>
      </c>
      <c r="N3112">
        <v>1</v>
      </c>
      <c r="O3112" t="b">
        <v>0</v>
      </c>
      <c r="P3112" t="s">
        <v>8303</v>
      </c>
      <c r="Q3112">
        <v>4.0000000000000002E-4</v>
      </c>
      <c r="R3112">
        <v>10</v>
      </c>
      <c r="S3112" t="s">
        <v>8319</v>
      </c>
      <c r="T3112" t="s">
        <v>8359</v>
      </c>
    </row>
    <row r="3113" spans="1:20" x14ac:dyDescent="0.2">
      <c r="A3113">
        <v>3111</v>
      </c>
      <c r="B3113" t="s">
        <v>3111</v>
      </c>
      <c r="C311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v>41916.595138888886</v>
      </c>
      <c r="K3113">
        <v>1409753820</v>
      </c>
      <c r="L3113" s="10">
        <v>41885.595138888886</v>
      </c>
      <c r="M3113" t="b">
        <v>0</v>
      </c>
      <c r="N3113">
        <v>76</v>
      </c>
      <c r="O3113" t="b">
        <v>0</v>
      </c>
      <c r="P3113" t="s">
        <v>8303</v>
      </c>
      <c r="Q3113">
        <v>0.26640000000000003</v>
      </c>
      <c r="R3113">
        <v>70.10526315789474</v>
      </c>
      <c r="S3113" t="s">
        <v>8319</v>
      </c>
      <c r="T3113" t="s">
        <v>8359</v>
      </c>
    </row>
    <row r="3114" spans="1:20" x14ac:dyDescent="0.2">
      <c r="A3114">
        <v>3112</v>
      </c>
      <c r="B3114" t="s">
        <v>3112</v>
      </c>
      <c r="C3114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v>42675.121921296297</v>
      </c>
      <c r="K3114">
        <v>1472784934</v>
      </c>
      <c r="L3114" s="10">
        <v>42615.121921296297</v>
      </c>
      <c r="M3114" t="b">
        <v>0</v>
      </c>
      <c r="N3114">
        <v>9</v>
      </c>
      <c r="O3114" t="b">
        <v>0</v>
      </c>
      <c r="P3114" t="s">
        <v>8303</v>
      </c>
      <c r="Q3114">
        <v>4.7363636363636365E-2</v>
      </c>
      <c r="R3114">
        <v>57.888888888888886</v>
      </c>
      <c r="S3114" t="s">
        <v>8319</v>
      </c>
      <c r="T3114" t="s">
        <v>8359</v>
      </c>
    </row>
    <row r="3115" spans="1:20" x14ac:dyDescent="0.2">
      <c r="A3115">
        <v>3113</v>
      </c>
      <c r="B3115" t="s">
        <v>3113</v>
      </c>
      <c r="C3115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v>42111.731273148151</v>
      </c>
      <c r="K3115">
        <v>1426699982</v>
      </c>
      <c r="L3115" s="10">
        <v>42081.731273148151</v>
      </c>
      <c r="M3115" t="b">
        <v>0</v>
      </c>
      <c r="N3115">
        <v>37</v>
      </c>
      <c r="O3115" t="b">
        <v>0</v>
      </c>
      <c r="P3115" t="s">
        <v>8303</v>
      </c>
      <c r="Q3115">
        <v>4.2435339894712751E-2</v>
      </c>
      <c r="R3115">
        <v>125.27027027027027</v>
      </c>
      <c r="S3115" t="s">
        <v>8319</v>
      </c>
      <c r="T3115" t="s">
        <v>8359</v>
      </c>
    </row>
    <row r="3116" spans="1:20" x14ac:dyDescent="0.2">
      <c r="A3116">
        <v>3114</v>
      </c>
      <c r="B3116" t="s">
        <v>3114</v>
      </c>
      <c r="C3116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v>41903.632523148146</v>
      </c>
      <c r="K3116">
        <v>1406128250</v>
      </c>
      <c r="L3116" s="10">
        <v>41843.632523148146</v>
      </c>
      <c r="M3116" t="b">
        <v>0</v>
      </c>
      <c r="N3116">
        <v>0</v>
      </c>
      <c r="O3116" t="b">
        <v>0</v>
      </c>
      <c r="P3116" t="s">
        <v>8303</v>
      </c>
      <c r="Q3116">
        <v>0</v>
      </c>
      <c r="R3116" t="e">
        <v>#DIV/0!</v>
      </c>
      <c r="S3116" t="s">
        <v>8319</v>
      </c>
      <c r="T3116" t="s">
        <v>8359</v>
      </c>
    </row>
    <row r="3117" spans="1:20" x14ac:dyDescent="0.2">
      <c r="A3117">
        <v>3115</v>
      </c>
      <c r="B3117" t="s">
        <v>3115</v>
      </c>
      <c r="C3117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v>42526.447071759263</v>
      </c>
      <c r="K3117">
        <v>1462531427</v>
      </c>
      <c r="L3117" s="10">
        <v>42496.447071759263</v>
      </c>
      <c r="M3117" t="b">
        <v>0</v>
      </c>
      <c r="N3117">
        <v>1</v>
      </c>
      <c r="O3117" t="b">
        <v>0</v>
      </c>
      <c r="P3117" t="s">
        <v>8303</v>
      </c>
      <c r="Q3117">
        <v>0.03</v>
      </c>
      <c r="R3117">
        <v>300</v>
      </c>
      <c r="S3117" t="s">
        <v>8319</v>
      </c>
      <c r="T3117" t="s">
        <v>8359</v>
      </c>
    </row>
    <row r="3118" spans="1:20" x14ac:dyDescent="0.2">
      <c r="A3118">
        <v>3116</v>
      </c>
      <c r="B3118" t="s">
        <v>3116</v>
      </c>
      <c r="C3118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v>42095.515335648146</v>
      </c>
      <c r="K3118">
        <v>1426681325</v>
      </c>
      <c r="L3118" s="10">
        <v>42081.515335648146</v>
      </c>
      <c r="M3118" t="b">
        <v>0</v>
      </c>
      <c r="N3118">
        <v>10</v>
      </c>
      <c r="O3118" t="b">
        <v>0</v>
      </c>
      <c r="P3118" t="s">
        <v>8303</v>
      </c>
      <c r="Q3118">
        <v>0.57333333333333336</v>
      </c>
      <c r="R3118">
        <v>43</v>
      </c>
      <c r="S3118" t="s">
        <v>8319</v>
      </c>
      <c r="T3118" t="s">
        <v>8359</v>
      </c>
    </row>
    <row r="3119" spans="1:20" x14ac:dyDescent="0.2">
      <c r="A3119">
        <v>3117</v>
      </c>
      <c r="B3119" t="s">
        <v>3117</v>
      </c>
      <c r="C3119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v>42517.55</v>
      </c>
      <c r="K3119">
        <v>1463648360</v>
      </c>
      <c r="L3119" s="10">
        <v>42509.374537037031</v>
      </c>
      <c r="M3119" t="b">
        <v>0</v>
      </c>
      <c r="N3119">
        <v>1</v>
      </c>
      <c r="O3119" t="b">
        <v>0</v>
      </c>
      <c r="P3119" t="s">
        <v>8303</v>
      </c>
      <c r="Q3119">
        <v>1E-3</v>
      </c>
      <c r="R3119">
        <v>1</v>
      </c>
      <c r="S3119" t="s">
        <v>8319</v>
      </c>
      <c r="T3119" t="s">
        <v>8359</v>
      </c>
    </row>
    <row r="3120" spans="1:20" x14ac:dyDescent="0.2">
      <c r="A3120">
        <v>3118</v>
      </c>
      <c r="B3120" t="s">
        <v>3118</v>
      </c>
      <c r="C3120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v>42553.649571759262</v>
      </c>
      <c r="K3120">
        <v>1465832123</v>
      </c>
      <c r="L3120" s="10">
        <v>42534.649571759262</v>
      </c>
      <c r="M3120" t="b">
        <v>0</v>
      </c>
      <c r="N3120">
        <v>2</v>
      </c>
      <c r="O3120" t="b">
        <v>0</v>
      </c>
      <c r="P3120" t="s">
        <v>8303</v>
      </c>
      <c r="Q3120">
        <v>3.0999999999999999E-3</v>
      </c>
      <c r="R3120">
        <v>775</v>
      </c>
      <c r="S3120" t="s">
        <v>8319</v>
      </c>
      <c r="T3120" t="s">
        <v>8359</v>
      </c>
    </row>
    <row r="3121" spans="1:20" x14ac:dyDescent="0.2">
      <c r="A3121">
        <v>3119</v>
      </c>
      <c r="B3121" t="s">
        <v>3119</v>
      </c>
      <c r="C312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v>42090.003842592589</v>
      </c>
      <c r="K3121">
        <v>1424826332</v>
      </c>
      <c r="L3121" s="10">
        <v>42060.04550925926</v>
      </c>
      <c r="M3121" t="b">
        <v>0</v>
      </c>
      <c r="N3121">
        <v>1</v>
      </c>
      <c r="O3121" t="b">
        <v>0</v>
      </c>
      <c r="P3121" t="s">
        <v>8303</v>
      </c>
      <c r="Q3121">
        <v>5.0000000000000001E-4</v>
      </c>
      <c r="R3121">
        <v>5</v>
      </c>
      <c r="S3121" t="s">
        <v>8319</v>
      </c>
      <c r="T3121" t="s">
        <v>8359</v>
      </c>
    </row>
    <row r="3122" spans="1:20" x14ac:dyDescent="0.2">
      <c r="A3122">
        <v>3120</v>
      </c>
      <c r="B3122" t="s">
        <v>3120</v>
      </c>
      <c r="C312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v>42495.900416666671</v>
      </c>
      <c r="K3122">
        <v>1457303796</v>
      </c>
      <c r="L3122" s="10">
        <v>42435.942083333335</v>
      </c>
      <c r="M3122" t="b">
        <v>0</v>
      </c>
      <c r="N3122">
        <v>10</v>
      </c>
      <c r="O3122" t="b">
        <v>0</v>
      </c>
      <c r="P3122" t="s">
        <v>8303</v>
      </c>
      <c r="Q3122">
        <v>9.8461538461538464E-5</v>
      </c>
      <c r="R3122">
        <v>12.8</v>
      </c>
      <c r="S3122" t="s">
        <v>8319</v>
      </c>
      <c r="T3122" t="s">
        <v>8359</v>
      </c>
    </row>
    <row r="3123" spans="1:20" x14ac:dyDescent="0.2">
      <c r="A3123">
        <v>3121</v>
      </c>
      <c r="B3123" t="s">
        <v>3121</v>
      </c>
      <c r="C312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v>41908.679803240739</v>
      </c>
      <c r="K3123">
        <v>1406564335</v>
      </c>
      <c r="L3123" s="10">
        <v>41848.679803240739</v>
      </c>
      <c r="M3123" t="b">
        <v>0</v>
      </c>
      <c r="N3123">
        <v>1</v>
      </c>
      <c r="O3123" t="b">
        <v>0</v>
      </c>
      <c r="P3123" t="s">
        <v>8303</v>
      </c>
      <c r="Q3123">
        <v>6.6666666666666671E-3</v>
      </c>
      <c r="R3123">
        <v>10</v>
      </c>
      <c r="S3123" t="s">
        <v>8319</v>
      </c>
      <c r="T3123" t="s">
        <v>8359</v>
      </c>
    </row>
    <row r="3124" spans="1:20" x14ac:dyDescent="0.2">
      <c r="A3124">
        <v>3122</v>
      </c>
      <c r="B3124" t="s">
        <v>3122</v>
      </c>
      <c r="C3124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v>42683.973750000005</v>
      </c>
      <c r="K3124">
        <v>1478298132</v>
      </c>
      <c r="L3124" s="10">
        <v>42678.932083333333</v>
      </c>
      <c r="M3124" t="b">
        <v>0</v>
      </c>
      <c r="N3124">
        <v>2</v>
      </c>
      <c r="O3124" t="b">
        <v>0</v>
      </c>
      <c r="P3124" t="s">
        <v>8303</v>
      </c>
      <c r="Q3124">
        <v>0.58291457286432158</v>
      </c>
      <c r="R3124">
        <v>58</v>
      </c>
      <c r="S3124" t="s">
        <v>8319</v>
      </c>
      <c r="T3124" t="s">
        <v>8359</v>
      </c>
    </row>
    <row r="3125" spans="1:20" x14ac:dyDescent="0.2">
      <c r="A3125">
        <v>3123</v>
      </c>
      <c r="B3125" t="s">
        <v>3123</v>
      </c>
      <c r="C3125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v>42560.993032407408</v>
      </c>
      <c r="K3125">
        <v>1465516198</v>
      </c>
      <c r="L3125" s="10"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>
        <v>0.68153600000000003</v>
      </c>
      <c r="R3125">
        <v>244.80459770114942</v>
      </c>
      <c r="S3125" t="s">
        <v>8319</v>
      </c>
      <c r="T3125" t="s">
        <v>8359</v>
      </c>
    </row>
    <row r="3126" spans="1:20" x14ac:dyDescent="0.2">
      <c r="A3126">
        <v>3124</v>
      </c>
      <c r="B3126" t="s">
        <v>3124</v>
      </c>
      <c r="C3126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v>42037.780104166668</v>
      </c>
      <c r="K3126">
        <v>1417718601</v>
      </c>
      <c r="L3126" s="10">
        <v>41977.780104166668</v>
      </c>
      <c r="M3126" t="b">
        <v>0</v>
      </c>
      <c r="N3126">
        <v>4</v>
      </c>
      <c r="O3126" t="b">
        <v>0</v>
      </c>
      <c r="P3126" t="s">
        <v>8303</v>
      </c>
      <c r="Q3126">
        <v>3.2499999999999997E-5</v>
      </c>
      <c r="R3126">
        <v>6.5</v>
      </c>
      <c r="S3126" t="s">
        <v>8319</v>
      </c>
      <c r="T3126" t="s">
        <v>8359</v>
      </c>
    </row>
    <row r="3127" spans="1:20" x14ac:dyDescent="0.2">
      <c r="A3127">
        <v>3125</v>
      </c>
      <c r="B3127" t="s">
        <v>3125</v>
      </c>
      <c r="C3127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v>42376.20685185185</v>
      </c>
      <c r="K3127">
        <v>1449550672</v>
      </c>
      <c r="L3127" s="10">
        <v>42346.20685185185</v>
      </c>
      <c r="M3127" t="b">
        <v>0</v>
      </c>
      <c r="N3127">
        <v>0</v>
      </c>
      <c r="O3127" t="b">
        <v>0</v>
      </c>
      <c r="P3127" t="s">
        <v>8303</v>
      </c>
      <c r="Q3127">
        <v>0</v>
      </c>
      <c r="R3127" t="e">
        <v>#DIV/0!</v>
      </c>
      <c r="S3127" t="s">
        <v>8319</v>
      </c>
      <c r="T3127" t="s">
        <v>8359</v>
      </c>
    </row>
    <row r="3128" spans="1:20" x14ac:dyDescent="0.2">
      <c r="A3128">
        <v>3126</v>
      </c>
      <c r="B3128" t="s">
        <v>3126</v>
      </c>
      <c r="C3128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v>42456.976412037038</v>
      </c>
      <c r="K3128">
        <v>1456532762</v>
      </c>
      <c r="L3128" s="10">
        <v>42427.01807870371</v>
      </c>
      <c r="M3128" t="b">
        <v>0</v>
      </c>
      <c r="N3128">
        <v>17</v>
      </c>
      <c r="O3128" t="b">
        <v>0</v>
      </c>
      <c r="P3128" t="s">
        <v>8303</v>
      </c>
      <c r="Q3128">
        <v>4.1599999999999998E-2</v>
      </c>
      <c r="R3128">
        <v>61.176470588235297</v>
      </c>
      <c r="S3128" t="s">
        <v>8319</v>
      </c>
      <c r="T3128" t="s">
        <v>8359</v>
      </c>
    </row>
    <row r="3129" spans="1:20" x14ac:dyDescent="0.2">
      <c r="A3129">
        <v>3127</v>
      </c>
      <c r="B3129" t="s">
        <v>3127</v>
      </c>
      <c r="C3129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v>42064.856817129628</v>
      </c>
      <c r="K3129">
        <v>1422650029</v>
      </c>
      <c r="L3129" s="10">
        <v>42034.856817129628</v>
      </c>
      <c r="M3129" t="b">
        <v>0</v>
      </c>
      <c r="N3129">
        <v>0</v>
      </c>
      <c r="O3129" t="b">
        <v>0</v>
      </c>
      <c r="P3129" t="s">
        <v>8303</v>
      </c>
      <c r="Q3129">
        <v>0</v>
      </c>
      <c r="R3129" t="e">
        <v>#DIV/0!</v>
      </c>
      <c r="S3129" t="s">
        <v>8319</v>
      </c>
      <c r="T3129" t="s">
        <v>8359</v>
      </c>
    </row>
    <row r="3130" spans="1:20" x14ac:dyDescent="0.2">
      <c r="A3130">
        <v>3128</v>
      </c>
      <c r="B3130" t="s">
        <v>3128</v>
      </c>
      <c r="C3130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v>42810.784039351856</v>
      </c>
      <c r="K3130">
        <v>1487101741</v>
      </c>
      <c r="L3130" s="10"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>
        <v>1.0860666666666667</v>
      </c>
      <c r="R3130">
        <v>139.23931623931625</v>
      </c>
      <c r="S3130" t="s">
        <v>8319</v>
      </c>
      <c r="T3130" t="s">
        <v>8350</v>
      </c>
    </row>
    <row r="3131" spans="1:20" x14ac:dyDescent="0.2">
      <c r="A3131">
        <v>3129</v>
      </c>
      <c r="B3131" t="s">
        <v>3129</v>
      </c>
      <c r="C313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v>42843.801145833335</v>
      </c>
      <c r="K3131">
        <v>1489090419</v>
      </c>
      <c r="L3131" s="10">
        <v>42803.842812499999</v>
      </c>
      <c r="M3131" t="b">
        <v>0</v>
      </c>
      <c r="N3131">
        <v>1</v>
      </c>
      <c r="O3131" t="b">
        <v>0</v>
      </c>
      <c r="P3131" t="s">
        <v>8271</v>
      </c>
      <c r="Q3131">
        <v>8.0000000000000002E-3</v>
      </c>
      <c r="R3131">
        <v>10</v>
      </c>
      <c r="S3131" t="s">
        <v>8319</v>
      </c>
      <c r="T3131" t="s">
        <v>8350</v>
      </c>
    </row>
    <row r="3132" spans="1:20" x14ac:dyDescent="0.2">
      <c r="A3132">
        <v>3130</v>
      </c>
      <c r="B3132" t="s">
        <v>3130</v>
      </c>
      <c r="C313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v>42839.207638888889</v>
      </c>
      <c r="K3132">
        <v>1489504916</v>
      </c>
      <c r="L3132" s="10">
        <v>42808.640231481477</v>
      </c>
      <c r="M3132" t="b">
        <v>0</v>
      </c>
      <c r="N3132">
        <v>4</v>
      </c>
      <c r="O3132" t="b">
        <v>0</v>
      </c>
      <c r="P3132" t="s">
        <v>8271</v>
      </c>
      <c r="Q3132">
        <v>3.7499999999999999E-2</v>
      </c>
      <c r="R3132">
        <v>93.75</v>
      </c>
      <c r="S3132" t="s">
        <v>8319</v>
      </c>
      <c r="T3132" t="s">
        <v>8350</v>
      </c>
    </row>
    <row r="3133" spans="1:20" x14ac:dyDescent="0.2">
      <c r="A3133">
        <v>3131</v>
      </c>
      <c r="B3133" t="s">
        <v>3131</v>
      </c>
      <c r="C313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v>42833.537557870368</v>
      </c>
      <c r="K3133">
        <v>1489067645</v>
      </c>
      <c r="L3133" s="10">
        <v>42803.579224537039</v>
      </c>
      <c r="M3133" t="b">
        <v>0</v>
      </c>
      <c r="N3133">
        <v>12</v>
      </c>
      <c r="O3133" t="b">
        <v>0</v>
      </c>
      <c r="P3133" t="s">
        <v>8271</v>
      </c>
      <c r="Q3133">
        <v>0.15731707317073171</v>
      </c>
      <c r="R3133">
        <v>53.75</v>
      </c>
      <c r="S3133" t="s">
        <v>8319</v>
      </c>
      <c r="T3133" t="s">
        <v>8350</v>
      </c>
    </row>
    <row r="3134" spans="1:20" x14ac:dyDescent="0.2">
      <c r="A3134">
        <v>3132</v>
      </c>
      <c r="B3134" t="s">
        <v>3132</v>
      </c>
      <c r="C3134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v>42846.308564814812</v>
      </c>
      <c r="K3134">
        <v>1487579060</v>
      </c>
      <c r="L3134" s="10">
        <v>42786.350231481483</v>
      </c>
      <c r="M3134" t="b">
        <v>0</v>
      </c>
      <c r="N3134">
        <v>1</v>
      </c>
      <c r="O3134" t="b">
        <v>0</v>
      </c>
      <c r="P3134" t="s">
        <v>8271</v>
      </c>
      <c r="Q3134">
        <v>3.3333333333333332E-4</v>
      </c>
      <c r="R3134">
        <v>10</v>
      </c>
      <c r="S3134" t="s">
        <v>8319</v>
      </c>
      <c r="T3134" t="s">
        <v>8350</v>
      </c>
    </row>
    <row r="3135" spans="1:20" x14ac:dyDescent="0.2">
      <c r="A3135">
        <v>3133</v>
      </c>
      <c r="B3135" t="s">
        <v>3133</v>
      </c>
      <c r="C3135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v>42818.523541666669</v>
      </c>
      <c r="K3135">
        <v>1487770434</v>
      </c>
      <c r="L3135" s="10">
        <v>42788.565208333333</v>
      </c>
      <c r="M3135" t="b">
        <v>0</v>
      </c>
      <c r="N3135">
        <v>16</v>
      </c>
      <c r="O3135" t="b">
        <v>0</v>
      </c>
      <c r="P3135" t="s">
        <v>8271</v>
      </c>
      <c r="Q3135">
        <v>1.08</v>
      </c>
      <c r="R3135">
        <v>33.75</v>
      </c>
      <c r="S3135" t="s">
        <v>8319</v>
      </c>
      <c r="T3135" t="s">
        <v>8350</v>
      </c>
    </row>
    <row r="3136" spans="1:20" x14ac:dyDescent="0.2">
      <c r="A3136">
        <v>3134</v>
      </c>
      <c r="B3136" t="s">
        <v>3134</v>
      </c>
      <c r="C3136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v>42821.678460648152</v>
      </c>
      <c r="K3136">
        <v>1488820619</v>
      </c>
      <c r="L3136" s="10">
        <v>42800.720127314817</v>
      </c>
      <c r="M3136" t="b">
        <v>0</v>
      </c>
      <c r="N3136">
        <v>12</v>
      </c>
      <c r="O3136" t="b">
        <v>0</v>
      </c>
      <c r="P3136" t="s">
        <v>8271</v>
      </c>
      <c r="Q3136">
        <v>0.22500000000000001</v>
      </c>
      <c r="R3136">
        <v>18.75</v>
      </c>
      <c r="S3136" t="s">
        <v>8319</v>
      </c>
      <c r="T3136" t="s">
        <v>8350</v>
      </c>
    </row>
    <row r="3137" spans="1:20" x14ac:dyDescent="0.2">
      <c r="A3137">
        <v>3135</v>
      </c>
      <c r="B3137" t="s">
        <v>3135</v>
      </c>
      <c r="C3137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v>42829.151863425926</v>
      </c>
      <c r="K3137">
        <v>1489376321</v>
      </c>
      <c r="L3137" s="10">
        <v>42807.151863425926</v>
      </c>
      <c r="M3137" t="b">
        <v>0</v>
      </c>
      <c r="N3137">
        <v>7</v>
      </c>
      <c r="O3137" t="b">
        <v>0</v>
      </c>
      <c r="P3137" t="s">
        <v>8271</v>
      </c>
      <c r="Q3137">
        <v>0.20849420849420849</v>
      </c>
      <c r="R3137">
        <v>23.142857142857142</v>
      </c>
      <c r="S3137" t="s">
        <v>8319</v>
      </c>
      <c r="T3137" t="s">
        <v>8350</v>
      </c>
    </row>
    <row r="3138" spans="1:20" x14ac:dyDescent="0.2">
      <c r="A3138">
        <v>3136</v>
      </c>
      <c r="B3138" t="s">
        <v>3136</v>
      </c>
      <c r="C3138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v>42825.957638888889</v>
      </c>
      <c r="K3138">
        <v>1487847954</v>
      </c>
      <c r="L3138" s="10">
        <v>42789.462430555555</v>
      </c>
      <c r="M3138" t="b">
        <v>0</v>
      </c>
      <c r="N3138">
        <v>22</v>
      </c>
      <c r="O3138" t="b">
        <v>0</v>
      </c>
      <c r="P3138" t="s">
        <v>8271</v>
      </c>
      <c r="Q3138">
        <v>1.278</v>
      </c>
      <c r="R3138">
        <v>29.045454545454547</v>
      </c>
      <c r="S3138" t="s">
        <v>8319</v>
      </c>
      <c r="T3138" t="s">
        <v>8350</v>
      </c>
    </row>
    <row r="3139" spans="1:20" x14ac:dyDescent="0.2">
      <c r="A3139">
        <v>3137</v>
      </c>
      <c r="B3139" t="s">
        <v>3137</v>
      </c>
      <c r="C3139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v>42858.8</v>
      </c>
      <c r="K3139">
        <v>1489439669</v>
      </c>
      <c r="L3139" s="10">
        <v>42807.885057870371</v>
      </c>
      <c r="M3139" t="b">
        <v>0</v>
      </c>
      <c r="N3139">
        <v>1</v>
      </c>
      <c r="O3139" t="b">
        <v>0</v>
      </c>
      <c r="P3139" t="s">
        <v>8271</v>
      </c>
      <c r="Q3139">
        <v>3.3333333333333333E-2</v>
      </c>
      <c r="R3139">
        <v>50</v>
      </c>
      <c r="S3139" t="s">
        <v>8319</v>
      </c>
      <c r="T3139" t="s">
        <v>8350</v>
      </c>
    </row>
    <row r="3140" spans="1:20" x14ac:dyDescent="0.2">
      <c r="A3140">
        <v>3138</v>
      </c>
      <c r="B3140" t="s">
        <v>3138</v>
      </c>
      <c r="C3140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v>42828.645914351851</v>
      </c>
      <c r="K3140">
        <v>1489591807</v>
      </c>
      <c r="L3140" s="10">
        <v>42809.645914351851</v>
      </c>
      <c r="M3140" t="b">
        <v>0</v>
      </c>
      <c r="N3140">
        <v>0</v>
      </c>
      <c r="O3140" t="b">
        <v>0</v>
      </c>
      <c r="P3140" t="s">
        <v>8271</v>
      </c>
      <c r="Q3140">
        <v>0</v>
      </c>
      <c r="R3140" t="e">
        <v>#DIV/0!</v>
      </c>
      <c r="S3140" t="s">
        <v>8319</v>
      </c>
      <c r="T3140" t="s">
        <v>8350</v>
      </c>
    </row>
    <row r="3141" spans="1:20" x14ac:dyDescent="0.2">
      <c r="A3141">
        <v>3139</v>
      </c>
      <c r="B3141" t="s">
        <v>3139</v>
      </c>
      <c r="C314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v>42819.189583333333</v>
      </c>
      <c r="K3141">
        <v>1487485760</v>
      </c>
      <c r="L3141" s="10">
        <v>42785.270370370374</v>
      </c>
      <c r="M3141" t="b">
        <v>0</v>
      </c>
      <c r="N3141">
        <v>6</v>
      </c>
      <c r="O3141" t="b">
        <v>0</v>
      </c>
      <c r="P3141" t="s">
        <v>8271</v>
      </c>
      <c r="Q3141">
        <v>5.3999999999999999E-2</v>
      </c>
      <c r="R3141">
        <v>450</v>
      </c>
      <c r="S3141" t="s">
        <v>8319</v>
      </c>
      <c r="T3141" t="s">
        <v>8350</v>
      </c>
    </row>
    <row r="3142" spans="1:20" x14ac:dyDescent="0.2">
      <c r="A3142">
        <v>3140</v>
      </c>
      <c r="B3142" t="s">
        <v>3140</v>
      </c>
      <c r="C314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v>42832.677118055552</v>
      </c>
      <c r="K3142">
        <v>1488993303</v>
      </c>
      <c r="L3142" s="10">
        <v>42802.718784722223</v>
      </c>
      <c r="M3142" t="b">
        <v>0</v>
      </c>
      <c r="N3142">
        <v>4</v>
      </c>
      <c r="O3142" t="b">
        <v>0</v>
      </c>
      <c r="P3142" t="s">
        <v>8271</v>
      </c>
      <c r="Q3142">
        <v>9.5999999999999992E-3</v>
      </c>
      <c r="R3142">
        <v>24</v>
      </c>
      <c r="S3142" t="s">
        <v>8319</v>
      </c>
      <c r="T3142" t="s">
        <v>8350</v>
      </c>
    </row>
    <row r="3143" spans="1:20" x14ac:dyDescent="0.2">
      <c r="A3143">
        <v>3141</v>
      </c>
      <c r="B3143" t="s">
        <v>3141</v>
      </c>
      <c r="C314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v>42841.833333333328</v>
      </c>
      <c r="K3143">
        <v>1488823488</v>
      </c>
      <c r="L3143" s="10">
        <v>42800.753333333334</v>
      </c>
      <c r="M3143" t="b">
        <v>0</v>
      </c>
      <c r="N3143">
        <v>8</v>
      </c>
      <c r="O3143" t="b">
        <v>0</v>
      </c>
      <c r="P3143" t="s">
        <v>8271</v>
      </c>
      <c r="Q3143">
        <v>0.51600000000000001</v>
      </c>
      <c r="R3143">
        <v>32.25</v>
      </c>
      <c r="S3143" t="s">
        <v>8319</v>
      </c>
      <c r="T3143" t="s">
        <v>8350</v>
      </c>
    </row>
    <row r="3144" spans="1:20" x14ac:dyDescent="0.2">
      <c r="A3144">
        <v>3142</v>
      </c>
      <c r="B3144" t="s">
        <v>3142</v>
      </c>
      <c r="C3144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v>42813.471516203703</v>
      </c>
      <c r="K3144">
        <v>1487333939</v>
      </c>
      <c r="L3144" s="10">
        <v>42783.513182870374</v>
      </c>
      <c r="M3144" t="b">
        <v>0</v>
      </c>
      <c r="N3144">
        <v>3</v>
      </c>
      <c r="O3144" t="b">
        <v>0</v>
      </c>
      <c r="P3144" t="s">
        <v>8271</v>
      </c>
      <c r="Q3144">
        <v>1.6363636363636365E-2</v>
      </c>
      <c r="R3144">
        <v>15</v>
      </c>
      <c r="S3144" t="s">
        <v>8319</v>
      </c>
      <c r="T3144" t="s">
        <v>8350</v>
      </c>
    </row>
    <row r="3145" spans="1:20" x14ac:dyDescent="0.2">
      <c r="A3145">
        <v>3143</v>
      </c>
      <c r="B3145" t="s">
        <v>3143</v>
      </c>
      <c r="C3145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v>42834.358287037037</v>
      </c>
      <c r="K3145">
        <v>1489480556</v>
      </c>
      <c r="L3145" s="10">
        <v>42808.358287037037</v>
      </c>
      <c r="M3145" t="b">
        <v>0</v>
      </c>
      <c r="N3145">
        <v>0</v>
      </c>
      <c r="O3145" t="b">
        <v>0</v>
      </c>
      <c r="P3145" t="s">
        <v>8271</v>
      </c>
      <c r="Q3145">
        <v>0</v>
      </c>
      <c r="R3145" t="e">
        <v>#DIV/0!</v>
      </c>
      <c r="S3145" t="s">
        <v>8319</v>
      </c>
      <c r="T3145" t="s">
        <v>8350</v>
      </c>
    </row>
    <row r="3146" spans="1:20" x14ac:dyDescent="0.2">
      <c r="A3146">
        <v>3144</v>
      </c>
      <c r="B3146" t="s">
        <v>3144</v>
      </c>
      <c r="C3146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v>42813.25</v>
      </c>
      <c r="K3146">
        <v>1488459307</v>
      </c>
      <c r="L3146" s="10">
        <v>42796.538275462968</v>
      </c>
      <c r="M3146" t="b">
        <v>0</v>
      </c>
      <c r="N3146">
        <v>30</v>
      </c>
      <c r="O3146" t="b">
        <v>0</v>
      </c>
      <c r="P3146" t="s">
        <v>8271</v>
      </c>
      <c r="Q3146">
        <v>0.754</v>
      </c>
      <c r="R3146">
        <v>251.33333333333334</v>
      </c>
      <c r="S3146" t="s">
        <v>8319</v>
      </c>
      <c r="T3146" t="s">
        <v>8350</v>
      </c>
    </row>
    <row r="3147" spans="1:20" x14ac:dyDescent="0.2">
      <c r="A3147">
        <v>3145</v>
      </c>
      <c r="B3147" t="s">
        <v>3145</v>
      </c>
      <c r="C3147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v>42821.999236111107</v>
      </c>
      <c r="K3147">
        <v>1485478734</v>
      </c>
      <c r="L3147" s="10">
        <v>42762.040902777779</v>
      </c>
      <c r="M3147" t="b">
        <v>0</v>
      </c>
      <c r="N3147">
        <v>0</v>
      </c>
      <c r="O3147" t="b">
        <v>0</v>
      </c>
      <c r="P3147" t="s">
        <v>8271</v>
      </c>
      <c r="Q3147">
        <v>0</v>
      </c>
      <c r="R3147" t="e">
        <v>#DIV/0!</v>
      </c>
      <c r="S3147" t="s">
        <v>8319</v>
      </c>
      <c r="T3147" t="s">
        <v>8350</v>
      </c>
    </row>
    <row r="3148" spans="1:20" x14ac:dyDescent="0.2">
      <c r="A3148">
        <v>3146</v>
      </c>
      <c r="B3148" t="s">
        <v>3146</v>
      </c>
      <c r="C3148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v>42841.640810185185</v>
      </c>
      <c r="K3148">
        <v>1488471766</v>
      </c>
      <c r="L3148" s="10">
        <v>42796.682476851856</v>
      </c>
      <c r="M3148" t="b">
        <v>0</v>
      </c>
      <c r="N3148">
        <v>12</v>
      </c>
      <c r="O3148" t="b">
        <v>0</v>
      </c>
      <c r="P3148" t="s">
        <v>8271</v>
      </c>
      <c r="Q3148">
        <v>0.105</v>
      </c>
      <c r="R3148">
        <v>437.5</v>
      </c>
      <c r="S3148" t="s">
        <v>8319</v>
      </c>
      <c r="T3148" t="s">
        <v>8350</v>
      </c>
    </row>
    <row r="3149" spans="1:20" x14ac:dyDescent="0.2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v>41950.011053240742</v>
      </c>
      <c r="K3149">
        <v>1411859755</v>
      </c>
      <c r="L3149" s="10"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>
        <v>1.1752499999999999</v>
      </c>
      <c r="R3149">
        <v>110.35211267605634</v>
      </c>
      <c r="S3149" t="s">
        <v>8319</v>
      </c>
      <c r="T3149" t="s">
        <v>8350</v>
      </c>
    </row>
    <row r="3150" spans="1:20" x14ac:dyDescent="0.2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v>41913.166666666664</v>
      </c>
      <c r="K3150">
        <v>1410278284</v>
      </c>
      <c r="L3150" s="10">
        <v>41891.665324074071</v>
      </c>
      <c r="M3150" t="b">
        <v>1</v>
      </c>
      <c r="N3150">
        <v>57</v>
      </c>
      <c r="O3150" t="b">
        <v>1</v>
      </c>
      <c r="P3150" t="s">
        <v>8271</v>
      </c>
      <c r="Q3150">
        <v>1.3116666666666668</v>
      </c>
      <c r="R3150">
        <v>41.421052631578945</v>
      </c>
      <c r="S3150" t="s">
        <v>8319</v>
      </c>
      <c r="T3150" t="s">
        <v>8350</v>
      </c>
    </row>
    <row r="3151" spans="1:20" x14ac:dyDescent="0.2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v>41250.083333333336</v>
      </c>
      <c r="K3151">
        <v>1352766300</v>
      </c>
      <c r="L3151" s="10">
        <v>41226.017361111109</v>
      </c>
      <c r="M3151" t="b">
        <v>1</v>
      </c>
      <c r="N3151">
        <v>25</v>
      </c>
      <c r="O3151" t="b">
        <v>1</v>
      </c>
      <c r="P3151" t="s">
        <v>8271</v>
      </c>
      <c r="Q3151">
        <v>1.04</v>
      </c>
      <c r="R3151">
        <v>52</v>
      </c>
      <c r="S3151" t="s">
        <v>8319</v>
      </c>
      <c r="T3151" t="s">
        <v>8350</v>
      </c>
    </row>
    <row r="3152" spans="1:20" x14ac:dyDescent="0.2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v>40568.166666666664</v>
      </c>
      <c r="K3152">
        <v>1288160403</v>
      </c>
      <c r="L3152" s="10"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>
        <v>1.01</v>
      </c>
      <c r="R3152">
        <v>33.990384615384613</v>
      </c>
      <c r="S3152" t="s">
        <v>8319</v>
      </c>
      <c r="T3152" t="s">
        <v>8350</v>
      </c>
    </row>
    <row r="3153" spans="1:20" x14ac:dyDescent="0.2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v>41892.83997685185</v>
      </c>
      <c r="K3153">
        <v>1407787774</v>
      </c>
      <c r="L3153" s="10">
        <v>41862.83997685185</v>
      </c>
      <c r="M3153" t="b">
        <v>1</v>
      </c>
      <c r="N3153">
        <v>34</v>
      </c>
      <c r="O3153" t="b">
        <v>1</v>
      </c>
      <c r="P3153" t="s">
        <v>8271</v>
      </c>
      <c r="Q3153">
        <v>1.004</v>
      </c>
      <c r="R3153">
        <v>103.35294117647059</v>
      </c>
      <c r="S3153" t="s">
        <v>8319</v>
      </c>
      <c r="T3153" t="s">
        <v>8350</v>
      </c>
    </row>
    <row r="3154" spans="1:20" x14ac:dyDescent="0.2">
      <c r="A3154">
        <v>3152</v>
      </c>
      <c r="B3154" t="s">
        <v>3152</v>
      </c>
      <c r="C3154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v>41580.867673611108</v>
      </c>
      <c r="K3154">
        <v>1380833367</v>
      </c>
      <c r="L3154" s="10">
        <v>41550.867673611108</v>
      </c>
      <c r="M3154" t="b">
        <v>1</v>
      </c>
      <c r="N3154">
        <v>67</v>
      </c>
      <c r="O3154" t="b">
        <v>1</v>
      </c>
      <c r="P3154" t="s">
        <v>8271</v>
      </c>
      <c r="Q3154">
        <v>1.0595454545454546</v>
      </c>
      <c r="R3154">
        <v>34.791044776119406</v>
      </c>
      <c r="S3154" t="s">
        <v>8319</v>
      </c>
      <c r="T3154" t="s">
        <v>8350</v>
      </c>
    </row>
    <row r="3155" spans="1:20" x14ac:dyDescent="0.2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v>40664.207638888889</v>
      </c>
      <c r="K3155">
        <v>1301542937</v>
      </c>
      <c r="L3155" s="10"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>
        <v>3.3558333333333334</v>
      </c>
      <c r="R3155">
        <v>41.773858921161825</v>
      </c>
      <c r="S3155" t="s">
        <v>8319</v>
      </c>
      <c r="T3155" t="s">
        <v>8350</v>
      </c>
    </row>
    <row r="3156" spans="1:20" x14ac:dyDescent="0.2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v>41000.834004629629</v>
      </c>
      <c r="K3156">
        <v>1330722058</v>
      </c>
      <c r="L3156" s="10"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>
        <v>1.1292857142857142</v>
      </c>
      <c r="R3156">
        <v>64.268292682926827</v>
      </c>
      <c r="S3156" t="s">
        <v>8319</v>
      </c>
      <c r="T3156" t="s">
        <v>8350</v>
      </c>
    </row>
    <row r="3157" spans="1:20" x14ac:dyDescent="0.2">
      <c r="A3157">
        <v>3155</v>
      </c>
      <c r="B3157" t="s">
        <v>3155</v>
      </c>
      <c r="C3157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v>41263.499131944445</v>
      </c>
      <c r="K3157">
        <v>1353412725</v>
      </c>
      <c r="L3157" s="10"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>
        <v>1.885046</v>
      </c>
      <c r="R3157">
        <v>31.209370860927152</v>
      </c>
      <c r="S3157" t="s">
        <v>8319</v>
      </c>
      <c r="T3157" t="s">
        <v>8350</v>
      </c>
    </row>
    <row r="3158" spans="1:20" x14ac:dyDescent="0.2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v>41061.953055555554</v>
      </c>
      <c r="K3158">
        <v>1335567144</v>
      </c>
      <c r="L3158" s="10">
        <v>41026.953055555554</v>
      </c>
      <c r="M3158" t="b">
        <v>1</v>
      </c>
      <c r="N3158">
        <v>89</v>
      </c>
      <c r="O3158" t="b">
        <v>1</v>
      </c>
      <c r="P3158" t="s">
        <v>8271</v>
      </c>
      <c r="Q3158">
        <v>1.0181818181818181</v>
      </c>
      <c r="R3158">
        <v>62.921348314606739</v>
      </c>
      <c r="S3158" t="s">
        <v>8319</v>
      </c>
      <c r="T3158" t="s">
        <v>8350</v>
      </c>
    </row>
    <row r="3159" spans="1:20" x14ac:dyDescent="0.2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v>41839.208333333336</v>
      </c>
      <c r="K3159">
        <v>1404932105</v>
      </c>
      <c r="L3159" s="10">
        <v>41829.788252314815</v>
      </c>
      <c r="M3159" t="b">
        <v>1</v>
      </c>
      <c r="N3159">
        <v>41</v>
      </c>
      <c r="O3159" t="b">
        <v>1</v>
      </c>
      <c r="P3159" t="s">
        <v>8271</v>
      </c>
      <c r="Q3159">
        <v>1.01</v>
      </c>
      <c r="R3159">
        <v>98.536585365853654</v>
      </c>
      <c r="S3159" t="s">
        <v>8319</v>
      </c>
      <c r="T3159" t="s">
        <v>8350</v>
      </c>
    </row>
    <row r="3160" spans="1:20" x14ac:dyDescent="0.2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v>41477.839722222219</v>
      </c>
      <c r="K3160">
        <v>1371931752</v>
      </c>
      <c r="L3160" s="10">
        <v>41447.839722222219</v>
      </c>
      <c r="M3160" t="b">
        <v>1</v>
      </c>
      <c r="N3160">
        <v>69</v>
      </c>
      <c r="O3160" t="b">
        <v>1</v>
      </c>
      <c r="P3160" t="s">
        <v>8271</v>
      </c>
      <c r="Q3160">
        <v>1.1399999999999999</v>
      </c>
      <c r="R3160">
        <v>82.608695652173907</v>
      </c>
      <c r="S3160" t="s">
        <v>8319</v>
      </c>
      <c r="T3160" t="s">
        <v>8350</v>
      </c>
    </row>
    <row r="3161" spans="1:20" x14ac:dyDescent="0.2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v>40926.958333333336</v>
      </c>
      <c r="K3161">
        <v>1323221761</v>
      </c>
      <c r="L3161" s="10">
        <v>40884.066678240742</v>
      </c>
      <c r="M3161" t="b">
        <v>1</v>
      </c>
      <c r="N3161">
        <v>52</v>
      </c>
      <c r="O3161" t="b">
        <v>1</v>
      </c>
      <c r="P3161" t="s">
        <v>8271</v>
      </c>
      <c r="Q3161">
        <v>1.3348133333333334</v>
      </c>
      <c r="R3161">
        <v>38.504230769230773</v>
      </c>
      <c r="S3161" t="s">
        <v>8319</v>
      </c>
      <c r="T3161" t="s">
        <v>8350</v>
      </c>
    </row>
    <row r="3162" spans="1:20" x14ac:dyDescent="0.2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v>41864.207638888889</v>
      </c>
      <c r="K3162">
        <v>1405923687</v>
      </c>
      <c r="L3162" s="10">
        <v>41841.26489583333</v>
      </c>
      <c r="M3162" t="b">
        <v>1</v>
      </c>
      <c r="N3162">
        <v>57</v>
      </c>
      <c r="O3162" t="b">
        <v>1</v>
      </c>
      <c r="P3162" t="s">
        <v>8271</v>
      </c>
      <c r="Q3162">
        <v>1.0153333333333334</v>
      </c>
      <c r="R3162">
        <v>80.15789473684211</v>
      </c>
      <c r="S3162" t="s">
        <v>8319</v>
      </c>
      <c r="T3162" t="s">
        <v>8350</v>
      </c>
    </row>
    <row r="3163" spans="1:20" x14ac:dyDescent="0.2">
      <c r="A3163">
        <v>3161</v>
      </c>
      <c r="B3163" t="s">
        <v>3161</v>
      </c>
      <c r="C316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v>41927.536134259259</v>
      </c>
      <c r="K3163">
        <v>1410785522</v>
      </c>
      <c r="L3163" s="10">
        <v>41897.536134259259</v>
      </c>
      <c r="M3163" t="b">
        <v>1</v>
      </c>
      <c r="N3163">
        <v>74</v>
      </c>
      <c r="O3163" t="b">
        <v>1</v>
      </c>
      <c r="P3163" t="s">
        <v>8271</v>
      </c>
      <c r="Q3163">
        <v>1.0509999999999999</v>
      </c>
      <c r="R3163">
        <v>28.405405405405407</v>
      </c>
      <c r="S3163" t="s">
        <v>8319</v>
      </c>
      <c r="T3163" t="s">
        <v>8350</v>
      </c>
    </row>
    <row r="3164" spans="1:20" x14ac:dyDescent="0.2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v>41827.083333333336</v>
      </c>
      <c r="K3164">
        <v>1402331262</v>
      </c>
      <c r="L3164" s="10">
        <v>41799.685902777775</v>
      </c>
      <c r="M3164" t="b">
        <v>1</v>
      </c>
      <c r="N3164">
        <v>63</v>
      </c>
      <c r="O3164" t="b">
        <v>1</v>
      </c>
      <c r="P3164" t="s">
        <v>8271</v>
      </c>
      <c r="Q3164">
        <v>1.2715000000000001</v>
      </c>
      <c r="R3164">
        <v>80.730158730158735</v>
      </c>
      <c r="S3164" t="s">
        <v>8319</v>
      </c>
      <c r="T3164" t="s">
        <v>8350</v>
      </c>
    </row>
    <row r="3165" spans="1:20" x14ac:dyDescent="0.2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v>41805.753761574073</v>
      </c>
      <c r="K3165">
        <v>1400263525</v>
      </c>
      <c r="L3165" s="10">
        <v>41775.753761574073</v>
      </c>
      <c r="M3165" t="b">
        <v>1</v>
      </c>
      <c r="N3165">
        <v>72</v>
      </c>
      <c r="O3165" t="b">
        <v>1</v>
      </c>
      <c r="P3165" t="s">
        <v>8271</v>
      </c>
      <c r="Q3165">
        <v>1.1115384615384616</v>
      </c>
      <c r="R3165">
        <v>200.69444444444446</v>
      </c>
      <c r="S3165" t="s">
        <v>8319</v>
      </c>
      <c r="T3165" t="s">
        <v>8350</v>
      </c>
    </row>
    <row r="3166" spans="1:20" x14ac:dyDescent="0.2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v>41799.80572916667</v>
      </c>
      <c r="K3166">
        <v>1399490415</v>
      </c>
      <c r="L3166" s="10">
        <v>41766.80572916667</v>
      </c>
      <c r="M3166" t="b">
        <v>1</v>
      </c>
      <c r="N3166">
        <v>71</v>
      </c>
      <c r="O3166" t="b">
        <v>1</v>
      </c>
      <c r="P3166" t="s">
        <v>8271</v>
      </c>
      <c r="Q3166">
        <v>1.0676000000000001</v>
      </c>
      <c r="R3166">
        <v>37.591549295774648</v>
      </c>
      <c r="S3166" t="s">
        <v>8319</v>
      </c>
      <c r="T3166" t="s">
        <v>8350</v>
      </c>
    </row>
    <row r="3167" spans="1:20" x14ac:dyDescent="0.2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v>40666.165972222225</v>
      </c>
      <c r="K3167">
        <v>1302493760</v>
      </c>
      <c r="L3167" s="10">
        <v>40644.159259259257</v>
      </c>
      <c r="M3167" t="b">
        <v>1</v>
      </c>
      <c r="N3167">
        <v>21</v>
      </c>
      <c r="O3167" t="b">
        <v>1</v>
      </c>
      <c r="P3167" t="s">
        <v>8271</v>
      </c>
      <c r="Q3167">
        <v>1.6266666666666667</v>
      </c>
      <c r="R3167">
        <v>58.095238095238095</v>
      </c>
      <c r="S3167" t="s">
        <v>8319</v>
      </c>
      <c r="T3167" t="s">
        <v>8350</v>
      </c>
    </row>
    <row r="3168" spans="1:20" x14ac:dyDescent="0.2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v>41969.332638888889</v>
      </c>
      <c r="K3168">
        <v>1414514153</v>
      </c>
      <c r="L3168" s="10">
        <v>41940.69158564815</v>
      </c>
      <c r="M3168" t="b">
        <v>1</v>
      </c>
      <c r="N3168">
        <v>930</v>
      </c>
      <c r="O3168" t="b">
        <v>1</v>
      </c>
      <c r="P3168" t="s">
        <v>8271</v>
      </c>
      <c r="Q3168">
        <v>1.6022808571428573</v>
      </c>
      <c r="R3168">
        <v>60.300892473118282</v>
      </c>
      <c r="S3168" t="s">
        <v>8319</v>
      </c>
      <c r="T3168" t="s">
        <v>8350</v>
      </c>
    </row>
    <row r="3169" spans="1:20" x14ac:dyDescent="0.2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v>41853.175706018519</v>
      </c>
      <c r="K3169">
        <v>1405743181</v>
      </c>
      <c r="L3169" s="10">
        <v>41839.175706018519</v>
      </c>
      <c r="M3169" t="b">
        <v>1</v>
      </c>
      <c r="N3169">
        <v>55</v>
      </c>
      <c r="O3169" t="b">
        <v>1</v>
      </c>
      <c r="P3169" t="s">
        <v>8271</v>
      </c>
      <c r="Q3169">
        <v>1.1616666666666666</v>
      </c>
      <c r="R3169">
        <v>63.363636363636367</v>
      </c>
      <c r="S3169" t="s">
        <v>8319</v>
      </c>
      <c r="T3169" t="s">
        <v>8350</v>
      </c>
    </row>
    <row r="3170" spans="1:20" x14ac:dyDescent="0.2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v>41803.916666666664</v>
      </c>
      <c r="K3170">
        <v>1399948353</v>
      </c>
      <c r="L3170" s="10">
        <v>41772.105937500004</v>
      </c>
      <c r="M3170" t="b">
        <v>1</v>
      </c>
      <c r="N3170">
        <v>61</v>
      </c>
      <c r="O3170" t="b">
        <v>1</v>
      </c>
      <c r="P3170" t="s">
        <v>8271</v>
      </c>
      <c r="Q3170">
        <v>1.242</v>
      </c>
      <c r="R3170">
        <v>50.901639344262293</v>
      </c>
      <c r="S3170" t="s">
        <v>8319</v>
      </c>
      <c r="T3170" t="s">
        <v>8350</v>
      </c>
    </row>
    <row r="3171" spans="1:20" x14ac:dyDescent="0.2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v>41621.207638888889</v>
      </c>
      <c r="K3171">
        <v>1384364561</v>
      </c>
      <c r="L3171" s="10">
        <v>41591.737974537034</v>
      </c>
      <c r="M3171" t="b">
        <v>1</v>
      </c>
      <c r="N3171">
        <v>82</v>
      </c>
      <c r="O3171" t="b">
        <v>1</v>
      </c>
      <c r="P3171" t="s">
        <v>8271</v>
      </c>
      <c r="Q3171">
        <v>1.030125</v>
      </c>
      <c r="R3171">
        <v>100.5</v>
      </c>
      <c r="S3171" t="s">
        <v>8319</v>
      </c>
      <c r="T3171" t="s">
        <v>8350</v>
      </c>
    </row>
    <row r="3172" spans="1:20" x14ac:dyDescent="0.2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v>41822.166666666664</v>
      </c>
      <c r="K3172">
        <v>1401414944</v>
      </c>
      <c r="L3172" s="10">
        <v>41789.080370370371</v>
      </c>
      <c r="M3172" t="b">
        <v>1</v>
      </c>
      <c r="N3172">
        <v>71</v>
      </c>
      <c r="O3172" t="b">
        <v>1</v>
      </c>
      <c r="P3172" t="s">
        <v>8271</v>
      </c>
      <c r="Q3172">
        <v>1.1225000000000001</v>
      </c>
      <c r="R3172">
        <v>31.619718309859156</v>
      </c>
      <c r="S3172" t="s">
        <v>8319</v>
      </c>
      <c r="T3172" t="s">
        <v>8350</v>
      </c>
    </row>
    <row r="3173" spans="1:20" x14ac:dyDescent="0.2">
      <c r="A3173">
        <v>3171</v>
      </c>
      <c r="B3173" t="s">
        <v>3171</v>
      </c>
      <c r="C317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v>42496.608310185184</v>
      </c>
      <c r="K3173">
        <v>1459953358</v>
      </c>
      <c r="L3173" s="10"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>
        <v>1.0881428571428571</v>
      </c>
      <c r="R3173">
        <v>65.102564102564102</v>
      </c>
      <c r="S3173" t="s">
        <v>8319</v>
      </c>
      <c r="T3173" t="s">
        <v>8350</v>
      </c>
    </row>
    <row r="3174" spans="1:20" x14ac:dyDescent="0.2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v>40953.729953703703</v>
      </c>
      <c r="K3174">
        <v>1326648668</v>
      </c>
      <c r="L3174" s="10">
        <v>40923.729953703703</v>
      </c>
      <c r="M3174" t="b">
        <v>1</v>
      </c>
      <c r="N3174">
        <v>29</v>
      </c>
      <c r="O3174" t="b">
        <v>1</v>
      </c>
      <c r="P3174" t="s">
        <v>8271</v>
      </c>
      <c r="Q3174">
        <v>1.1499999999999999</v>
      </c>
      <c r="R3174">
        <v>79.310344827586206</v>
      </c>
      <c r="S3174" t="s">
        <v>8319</v>
      </c>
      <c r="T3174" t="s">
        <v>8350</v>
      </c>
    </row>
    <row r="3175" spans="1:20" x14ac:dyDescent="0.2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v>41908.878379629627</v>
      </c>
      <c r="K3175">
        <v>1409173492</v>
      </c>
      <c r="L3175" s="10">
        <v>41878.878379629627</v>
      </c>
      <c r="M3175" t="b">
        <v>1</v>
      </c>
      <c r="N3175">
        <v>74</v>
      </c>
      <c r="O3175" t="b">
        <v>1</v>
      </c>
      <c r="P3175" t="s">
        <v>8271</v>
      </c>
      <c r="Q3175">
        <v>1.03</v>
      </c>
      <c r="R3175">
        <v>139.18918918918919</v>
      </c>
      <c r="S3175" t="s">
        <v>8319</v>
      </c>
      <c r="T3175" t="s">
        <v>8350</v>
      </c>
    </row>
    <row r="3176" spans="1:20" x14ac:dyDescent="0.2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v>41876.864675925928</v>
      </c>
      <c r="K3176">
        <v>1407789908</v>
      </c>
      <c r="L3176" s="10">
        <v>41862.864675925928</v>
      </c>
      <c r="M3176" t="b">
        <v>1</v>
      </c>
      <c r="N3176">
        <v>23</v>
      </c>
      <c r="O3176" t="b">
        <v>1</v>
      </c>
      <c r="P3176" t="s">
        <v>8271</v>
      </c>
      <c r="Q3176">
        <v>1.0113333333333334</v>
      </c>
      <c r="R3176">
        <v>131.91304347826087</v>
      </c>
      <c r="S3176" t="s">
        <v>8319</v>
      </c>
      <c r="T3176" t="s">
        <v>8350</v>
      </c>
    </row>
    <row r="3177" spans="1:20" x14ac:dyDescent="0.2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v>40591.886886574073</v>
      </c>
      <c r="K3177">
        <v>1292793427</v>
      </c>
      <c r="L3177" s="10">
        <v>40531.886886574073</v>
      </c>
      <c r="M3177" t="b">
        <v>1</v>
      </c>
      <c r="N3177">
        <v>60</v>
      </c>
      <c r="O3177" t="b">
        <v>1</v>
      </c>
      <c r="P3177" t="s">
        <v>8271</v>
      </c>
      <c r="Q3177">
        <v>1.0955999999999999</v>
      </c>
      <c r="R3177">
        <v>91.3</v>
      </c>
      <c r="S3177" t="s">
        <v>8319</v>
      </c>
      <c r="T3177" t="s">
        <v>8350</v>
      </c>
    </row>
    <row r="3178" spans="1:20" x14ac:dyDescent="0.2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v>41504.625</v>
      </c>
      <c r="K3178">
        <v>1374531631</v>
      </c>
      <c r="L3178" s="10">
        <v>41477.930914351848</v>
      </c>
      <c r="M3178" t="b">
        <v>1</v>
      </c>
      <c r="N3178">
        <v>55</v>
      </c>
      <c r="O3178" t="b">
        <v>1</v>
      </c>
      <c r="P3178" t="s">
        <v>8271</v>
      </c>
      <c r="Q3178">
        <v>1.148421052631579</v>
      </c>
      <c r="R3178">
        <v>39.672727272727272</v>
      </c>
      <c r="S3178" t="s">
        <v>8319</v>
      </c>
      <c r="T3178" t="s">
        <v>8350</v>
      </c>
    </row>
    <row r="3179" spans="1:20" x14ac:dyDescent="0.2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v>41811.666770833333</v>
      </c>
      <c r="K3179">
        <v>1400774409</v>
      </c>
      <c r="L3179" s="10">
        <v>41781.666770833333</v>
      </c>
      <c r="M3179" t="b">
        <v>1</v>
      </c>
      <c r="N3179">
        <v>51</v>
      </c>
      <c r="O3179" t="b">
        <v>1</v>
      </c>
      <c r="P3179" t="s">
        <v>8271</v>
      </c>
      <c r="Q3179">
        <v>1.1739999999999999</v>
      </c>
      <c r="R3179">
        <v>57.549019607843135</v>
      </c>
      <c r="S3179" t="s">
        <v>8319</v>
      </c>
      <c r="T3179" t="s">
        <v>8350</v>
      </c>
    </row>
    <row r="3180" spans="1:20" x14ac:dyDescent="0.2">
      <c r="A3180">
        <v>3178</v>
      </c>
      <c r="B3180" t="s">
        <v>3178</v>
      </c>
      <c r="C3180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v>41836.605034722219</v>
      </c>
      <c r="K3180">
        <v>1402929075</v>
      </c>
      <c r="L3180" s="10">
        <v>41806.605034722219</v>
      </c>
      <c r="M3180" t="b">
        <v>1</v>
      </c>
      <c r="N3180">
        <v>78</v>
      </c>
      <c r="O3180" t="b">
        <v>1</v>
      </c>
      <c r="P3180" t="s">
        <v>8271</v>
      </c>
      <c r="Q3180">
        <v>1.7173333333333334</v>
      </c>
      <c r="R3180">
        <v>33.025641025641029</v>
      </c>
      <c r="S3180" t="s">
        <v>8319</v>
      </c>
      <c r="T3180" t="s">
        <v>8350</v>
      </c>
    </row>
    <row r="3181" spans="1:20" x14ac:dyDescent="0.2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v>41400.702210648145</v>
      </c>
      <c r="K3181">
        <v>1365699071</v>
      </c>
      <c r="L3181" s="10">
        <v>41375.702210648145</v>
      </c>
      <c r="M3181" t="b">
        <v>1</v>
      </c>
      <c r="N3181">
        <v>62</v>
      </c>
      <c r="O3181" t="b">
        <v>1</v>
      </c>
      <c r="P3181" t="s">
        <v>8271</v>
      </c>
      <c r="Q3181">
        <v>1.1416238095238094</v>
      </c>
      <c r="R3181">
        <v>77.335806451612896</v>
      </c>
      <c r="S3181" t="s">
        <v>8319</v>
      </c>
      <c r="T3181" t="s">
        <v>8350</v>
      </c>
    </row>
    <row r="3182" spans="1:20" x14ac:dyDescent="0.2">
      <c r="A3182">
        <v>3180</v>
      </c>
      <c r="B3182" t="s">
        <v>3180</v>
      </c>
      <c r="C318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v>41810.412604166668</v>
      </c>
      <c r="K3182">
        <v>1400666049</v>
      </c>
      <c r="L3182" s="10">
        <v>41780.412604166668</v>
      </c>
      <c r="M3182" t="b">
        <v>1</v>
      </c>
      <c r="N3182">
        <v>45</v>
      </c>
      <c r="O3182" t="b">
        <v>1</v>
      </c>
      <c r="P3182" t="s">
        <v>8271</v>
      </c>
      <c r="Q3182">
        <v>1.1975</v>
      </c>
      <c r="R3182">
        <v>31.933333333333334</v>
      </c>
      <c r="S3182" t="s">
        <v>8319</v>
      </c>
      <c r="T3182" t="s">
        <v>8350</v>
      </c>
    </row>
    <row r="3183" spans="1:20" x14ac:dyDescent="0.2">
      <c r="A3183">
        <v>3181</v>
      </c>
      <c r="B3183" t="s">
        <v>3181</v>
      </c>
      <c r="C318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v>41805.666666666664</v>
      </c>
      <c r="K3183">
        <v>1400570787</v>
      </c>
      <c r="L3183" s="10">
        <v>41779.310034722221</v>
      </c>
      <c r="M3183" t="b">
        <v>1</v>
      </c>
      <c r="N3183">
        <v>15</v>
      </c>
      <c r="O3183" t="b">
        <v>1</v>
      </c>
      <c r="P3183" t="s">
        <v>8271</v>
      </c>
      <c r="Q3183">
        <v>1.0900000000000001</v>
      </c>
      <c r="R3183">
        <v>36.333333333333336</v>
      </c>
      <c r="S3183" t="s">
        <v>8319</v>
      </c>
      <c r="T3183" t="s">
        <v>8350</v>
      </c>
    </row>
    <row r="3184" spans="1:20" x14ac:dyDescent="0.2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v>40939.708333333336</v>
      </c>
      <c r="K3184">
        <v>1323211621</v>
      </c>
      <c r="L3184" s="10"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>
        <v>1.0088571428571429</v>
      </c>
      <c r="R3184">
        <v>46.768211920529801</v>
      </c>
      <c r="S3184" t="s">
        <v>8319</v>
      </c>
      <c r="T3184" t="s">
        <v>8350</v>
      </c>
    </row>
    <row r="3185" spans="1:20" x14ac:dyDescent="0.2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v>41509.79478009259</v>
      </c>
      <c r="K3185">
        <v>1375729469</v>
      </c>
      <c r="L3185" s="10">
        <v>41491.79478009259</v>
      </c>
      <c r="M3185" t="b">
        <v>1</v>
      </c>
      <c r="N3185">
        <v>68</v>
      </c>
      <c r="O3185" t="b">
        <v>1</v>
      </c>
      <c r="P3185" t="s">
        <v>8271</v>
      </c>
      <c r="Q3185">
        <v>1.0900000000000001</v>
      </c>
      <c r="R3185">
        <v>40.073529411764703</v>
      </c>
      <c r="S3185" t="s">
        <v>8319</v>
      </c>
      <c r="T3185" t="s">
        <v>8350</v>
      </c>
    </row>
    <row r="3186" spans="1:20" x14ac:dyDescent="0.2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v>41821.993414351848</v>
      </c>
      <c r="K3186">
        <v>1401666631</v>
      </c>
      <c r="L3186" s="10">
        <v>41791.993414351848</v>
      </c>
      <c r="M3186" t="b">
        <v>1</v>
      </c>
      <c r="N3186">
        <v>46</v>
      </c>
      <c r="O3186" t="b">
        <v>1</v>
      </c>
      <c r="P3186" t="s">
        <v>8271</v>
      </c>
      <c r="Q3186">
        <v>1.0720930232558139</v>
      </c>
      <c r="R3186">
        <v>100.21739130434783</v>
      </c>
      <c r="S3186" t="s">
        <v>8319</v>
      </c>
      <c r="T3186" t="s">
        <v>8350</v>
      </c>
    </row>
    <row r="3187" spans="1:20" x14ac:dyDescent="0.2">
      <c r="A3187">
        <v>3185</v>
      </c>
      <c r="B3187" t="s">
        <v>3185</v>
      </c>
      <c r="C3187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v>41836.977326388893</v>
      </c>
      <c r="K3187">
        <v>1404948441</v>
      </c>
      <c r="L3187" s="10">
        <v>41829.977326388893</v>
      </c>
      <c r="M3187" t="b">
        <v>1</v>
      </c>
      <c r="N3187">
        <v>24</v>
      </c>
      <c r="O3187" t="b">
        <v>1</v>
      </c>
      <c r="P3187" t="s">
        <v>8271</v>
      </c>
      <c r="Q3187">
        <v>1</v>
      </c>
      <c r="R3187">
        <v>41.666666666666664</v>
      </c>
      <c r="S3187" t="s">
        <v>8319</v>
      </c>
      <c r="T3187" t="s">
        <v>8350</v>
      </c>
    </row>
    <row r="3188" spans="1:20" x14ac:dyDescent="0.2">
      <c r="A3188">
        <v>3186</v>
      </c>
      <c r="B3188" t="s">
        <v>3186</v>
      </c>
      <c r="C3188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v>41898.875</v>
      </c>
      <c r="K3188">
        <v>1408313438</v>
      </c>
      <c r="L3188" s="10">
        <v>41868.924050925925</v>
      </c>
      <c r="M3188" t="b">
        <v>1</v>
      </c>
      <c r="N3188">
        <v>70</v>
      </c>
      <c r="O3188" t="b">
        <v>1</v>
      </c>
      <c r="P3188" t="s">
        <v>8271</v>
      </c>
      <c r="Q3188">
        <v>1.0218750000000001</v>
      </c>
      <c r="R3188">
        <v>46.714285714285715</v>
      </c>
      <c r="S3188" t="s">
        <v>8319</v>
      </c>
      <c r="T3188" t="s">
        <v>8350</v>
      </c>
    </row>
    <row r="3189" spans="1:20" x14ac:dyDescent="0.2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v>41855.666354166664</v>
      </c>
      <c r="K3189">
        <v>1405439973</v>
      </c>
      <c r="L3189" s="10"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>
        <v>1.1629333333333334</v>
      </c>
      <c r="R3189">
        <v>71.491803278688522</v>
      </c>
      <c r="S3189" t="s">
        <v>8319</v>
      </c>
      <c r="T3189" t="s">
        <v>8350</v>
      </c>
    </row>
    <row r="3190" spans="1:20" x14ac:dyDescent="0.2">
      <c r="A3190">
        <v>3188</v>
      </c>
      <c r="B3190" t="s">
        <v>3188</v>
      </c>
      <c r="C3190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v>42165.415532407409</v>
      </c>
      <c r="K3190">
        <v>1432115902</v>
      </c>
      <c r="L3190" s="10">
        <v>42144.415532407409</v>
      </c>
      <c r="M3190" t="b">
        <v>0</v>
      </c>
      <c r="N3190">
        <v>9</v>
      </c>
      <c r="O3190" t="b">
        <v>0</v>
      </c>
      <c r="P3190" t="s">
        <v>8305</v>
      </c>
      <c r="Q3190">
        <v>0.65</v>
      </c>
      <c r="R3190">
        <v>14.444444444444445</v>
      </c>
      <c r="S3190" t="s">
        <v>8319</v>
      </c>
      <c r="T3190" t="s">
        <v>8344</v>
      </c>
    </row>
    <row r="3191" spans="1:20" x14ac:dyDescent="0.2">
      <c r="A3191">
        <v>3189</v>
      </c>
      <c r="B3191" t="s">
        <v>3189</v>
      </c>
      <c r="C319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v>42148.346435185187</v>
      </c>
      <c r="K3191">
        <v>1429863532</v>
      </c>
      <c r="L3191" s="10">
        <v>42118.346435185187</v>
      </c>
      <c r="M3191" t="b">
        <v>0</v>
      </c>
      <c r="N3191">
        <v>19</v>
      </c>
      <c r="O3191" t="b">
        <v>0</v>
      </c>
      <c r="P3191" t="s">
        <v>8305</v>
      </c>
      <c r="Q3191">
        <v>0.12327272727272727</v>
      </c>
      <c r="R3191">
        <v>356.84210526315792</v>
      </c>
      <c r="S3191" t="s">
        <v>8319</v>
      </c>
      <c r="T3191" t="s">
        <v>8344</v>
      </c>
    </row>
    <row r="3192" spans="1:20" x14ac:dyDescent="0.2">
      <c r="A3192">
        <v>3190</v>
      </c>
      <c r="B3192" t="s">
        <v>3190</v>
      </c>
      <c r="C319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v>42713.192997685182</v>
      </c>
      <c r="K3192">
        <v>1478662675</v>
      </c>
      <c r="L3192" s="10">
        <v>42683.151331018518</v>
      </c>
      <c r="M3192" t="b">
        <v>0</v>
      </c>
      <c r="N3192">
        <v>0</v>
      </c>
      <c r="O3192" t="b">
        <v>0</v>
      </c>
      <c r="P3192" t="s">
        <v>8305</v>
      </c>
      <c r="Q3192">
        <v>0</v>
      </c>
      <c r="R3192" t="e">
        <v>#DIV/0!</v>
      </c>
      <c r="S3192" t="s">
        <v>8319</v>
      </c>
      <c r="T3192" t="s">
        <v>8344</v>
      </c>
    </row>
    <row r="3193" spans="1:20" x14ac:dyDescent="0.2">
      <c r="A3193">
        <v>3191</v>
      </c>
      <c r="B3193" t="s">
        <v>3191</v>
      </c>
      <c r="C319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v>42598.755428240736</v>
      </c>
      <c r="K3193">
        <v>1466186869</v>
      </c>
      <c r="L3193" s="10">
        <v>42538.755428240736</v>
      </c>
      <c r="M3193" t="b">
        <v>0</v>
      </c>
      <c r="N3193">
        <v>4</v>
      </c>
      <c r="O3193" t="b">
        <v>0</v>
      </c>
      <c r="P3193" t="s">
        <v>8305</v>
      </c>
      <c r="Q3193">
        <v>4.0266666666666666E-2</v>
      </c>
      <c r="R3193">
        <v>37.75</v>
      </c>
      <c r="S3193" t="s">
        <v>8319</v>
      </c>
      <c r="T3193" t="s">
        <v>8344</v>
      </c>
    </row>
    <row r="3194" spans="1:20" x14ac:dyDescent="0.2">
      <c r="A3194">
        <v>3192</v>
      </c>
      <c r="B3194" t="s">
        <v>3192</v>
      </c>
      <c r="C3194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v>42063.916666666672</v>
      </c>
      <c r="K3194">
        <v>1421274859</v>
      </c>
      <c r="L3194" s="10">
        <v>42018.94049768518</v>
      </c>
      <c r="M3194" t="b">
        <v>0</v>
      </c>
      <c r="N3194">
        <v>8</v>
      </c>
      <c r="O3194" t="b">
        <v>0</v>
      </c>
      <c r="P3194" t="s">
        <v>8305</v>
      </c>
      <c r="Q3194">
        <v>1.0200000000000001E-2</v>
      </c>
      <c r="R3194">
        <v>12.75</v>
      </c>
      <c r="S3194" t="s">
        <v>8319</v>
      </c>
      <c r="T3194" t="s">
        <v>8344</v>
      </c>
    </row>
    <row r="3195" spans="1:20" x14ac:dyDescent="0.2">
      <c r="A3195">
        <v>3193</v>
      </c>
      <c r="B3195" t="s">
        <v>3193</v>
      </c>
      <c r="C3195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v>42055.968240740738</v>
      </c>
      <c r="K3195">
        <v>1420586056</v>
      </c>
      <c r="L3195" s="10">
        <v>42010.968240740738</v>
      </c>
      <c r="M3195" t="b">
        <v>0</v>
      </c>
      <c r="N3195">
        <v>24</v>
      </c>
      <c r="O3195" t="b">
        <v>0</v>
      </c>
      <c r="P3195" t="s">
        <v>8305</v>
      </c>
      <c r="Q3195">
        <v>0.1174</v>
      </c>
      <c r="R3195">
        <v>24.458333333333332</v>
      </c>
      <c r="S3195" t="s">
        <v>8319</v>
      </c>
      <c r="T3195" t="s">
        <v>8344</v>
      </c>
    </row>
    <row r="3196" spans="1:20" x14ac:dyDescent="0.2">
      <c r="A3196">
        <v>3194</v>
      </c>
      <c r="B3196" t="s">
        <v>3194</v>
      </c>
      <c r="C3196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v>42212.062476851846</v>
      </c>
      <c r="K3196">
        <v>1435368598</v>
      </c>
      <c r="L3196" s="10">
        <v>42182.062476851846</v>
      </c>
      <c r="M3196" t="b">
        <v>0</v>
      </c>
      <c r="N3196">
        <v>0</v>
      </c>
      <c r="O3196" t="b">
        <v>0</v>
      </c>
      <c r="P3196" t="s">
        <v>8305</v>
      </c>
      <c r="Q3196">
        <v>0</v>
      </c>
      <c r="R3196" t="e">
        <v>#DIV/0!</v>
      </c>
      <c r="S3196" t="s">
        <v>8319</v>
      </c>
      <c r="T3196" t="s">
        <v>8344</v>
      </c>
    </row>
    <row r="3197" spans="1:20" x14ac:dyDescent="0.2">
      <c r="A3197">
        <v>3195</v>
      </c>
      <c r="B3197" t="s">
        <v>3195</v>
      </c>
      <c r="C3197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v>42047.594236111108</v>
      </c>
      <c r="K3197">
        <v>1421158542</v>
      </c>
      <c r="L3197" s="10">
        <v>42017.594236111108</v>
      </c>
      <c r="M3197" t="b">
        <v>0</v>
      </c>
      <c r="N3197">
        <v>39</v>
      </c>
      <c r="O3197" t="b">
        <v>0</v>
      </c>
      <c r="P3197" t="s">
        <v>8305</v>
      </c>
      <c r="Q3197">
        <v>0.59142857142857141</v>
      </c>
      <c r="R3197">
        <v>53.07692307692308</v>
      </c>
      <c r="S3197" t="s">
        <v>8319</v>
      </c>
      <c r="T3197" t="s">
        <v>8344</v>
      </c>
    </row>
    <row r="3198" spans="1:20" x14ac:dyDescent="0.2">
      <c r="A3198">
        <v>3196</v>
      </c>
      <c r="B3198" t="s">
        <v>3196</v>
      </c>
      <c r="C3198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v>42217.583333333328</v>
      </c>
      <c r="K3198">
        <v>1433254875</v>
      </c>
      <c r="L3198" s="10">
        <v>42157.598090277781</v>
      </c>
      <c r="M3198" t="b">
        <v>0</v>
      </c>
      <c r="N3198">
        <v>6</v>
      </c>
      <c r="O3198" t="b">
        <v>0</v>
      </c>
      <c r="P3198" t="s">
        <v>8305</v>
      </c>
      <c r="Q3198">
        <v>5.9999999999999995E-4</v>
      </c>
      <c r="R3198">
        <v>300</v>
      </c>
      <c r="S3198" t="s">
        <v>8319</v>
      </c>
      <c r="T3198" t="s">
        <v>8344</v>
      </c>
    </row>
    <row r="3199" spans="1:20" x14ac:dyDescent="0.2">
      <c r="A3199">
        <v>3197</v>
      </c>
      <c r="B3199" t="s">
        <v>3197</v>
      </c>
      <c r="C3199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v>42039.493263888886</v>
      </c>
      <c r="K3199">
        <v>1420458618</v>
      </c>
      <c r="L3199" s="10">
        <v>42009.493263888886</v>
      </c>
      <c r="M3199" t="b">
        <v>0</v>
      </c>
      <c r="N3199">
        <v>4</v>
      </c>
      <c r="O3199" t="b">
        <v>0</v>
      </c>
      <c r="P3199" t="s">
        <v>8305</v>
      </c>
      <c r="Q3199">
        <v>0.1145</v>
      </c>
      <c r="R3199">
        <v>286.25</v>
      </c>
      <c r="S3199" t="s">
        <v>8319</v>
      </c>
      <c r="T3199" t="s">
        <v>8344</v>
      </c>
    </row>
    <row r="3200" spans="1:20" x14ac:dyDescent="0.2">
      <c r="A3200">
        <v>3198</v>
      </c>
      <c r="B3200" t="s">
        <v>3198</v>
      </c>
      <c r="C3200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v>42051.424502314811</v>
      </c>
      <c r="K3200">
        <v>1420798277</v>
      </c>
      <c r="L3200" s="10">
        <v>42013.424502314811</v>
      </c>
      <c r="M3200" t="b">
        <v>0</v>
      </c>
      <c r="N3200">
        <v>3</v>
      </c>
      <c r="O3200" t="b">
        <v>0</v>
      </c>
      <c r="P3200" t="s">
        <v>8305</v>
      </c>
      <c r="Q3200">
        <v>3.6666666666666666E-3</v>
      </c>
      <c r="R3200">
        <v>36.666666666666664</v>
      </c>
      <c r="S3200" t="s">
        <v>8319</v>
      </c>
      <c r="T3200" t="s">
        <v>8344</v>
      </c>
    </row>
    <row r="3201" spans="1:20" x14ac:dyDescent="0.2">
      <c r="A3201">
        <v>3199</v>
      </c>
      <c r="B3201" t="s">
        <v>3199</v>
      </c>
      <c r="C320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v>41888.875</v>
      </c>
      <c r="K3201">
        <v>1407435418</v>
      </c>
      <c r="L3201" s="10">
        <v>41858.761782407404</v>
      </c>
      <c r="M3201" t="b">
        <v>0</v>
      </c>
      <c r="N3201">
        <v>53</v>
      </c>
      <c r="O3201" t="b">
        <v>0</v>
      </c>
      <c r="P3201" t="s">
        <v>8305</v>
      </c>
      <c r="Q3201">
        <v>0.52159999999999995</v>
      </c>
      <c r="R3201">
        <v>49.20754716981132</v>
      </c>
      <c r="S3201" t="s">
        <v>8319</v>
      </c>
      <c r="T3201" t="s">
        <v>8344</v>
      </c>
    </row>
    <row r="3202" spans="1:20" x14ac:dyDescent="0.2">
      <c r="A3202">
        <v>3200</v>
      </c>
      <c r="B3202" t="s">
        <v>3200</v>
      </c>
      <c r="C320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v>42490.231944444444</v>
      </c>
      <c r="K3202">
        <v>1459410101</v>
      </c>
      <c r="L3202" s="10">
        <v>42460.320613425924</v>
      </c>
      <c r="M3202" t="b">
        <v>0</v>
      </c>
      <c r="N3202">
        <v>1</v>
      </c>
      <c r="O3202" t="b">
        <v>0</v>
      </c>
      <c r="P3202" t="s">
        <v>8305</v>
      </c>
      <c r="Q3202">
        <v>2.0000000000000002E-5</v>
      </c>
      <c r="R3202">
        <v>1</v>
      </c>
      <c r="S3202" t="s">
        <v>8319</v>
      </c>
      <c r="T3202" t="s">
        <v>8344</v>
      </c>
    </row>
    <row r="3203" spans="1:20" x14ac:dyDescent="0.2">
      <c r="A3203">
        <v>3201</v>
      </c>
      <c r="B3203" t="s">
        <v>3201</v>
      </c>
      <c r="C320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v>41882.767094907409</v>
      </c>
      <c r="K3203">
        <v>1407695077</v>
      </c>
      <c r="L3203" s="10">
        <v>41861.767094907409</v>
      </c>
      <c r="M3203" t="b">
        <v>0</v>
      </c>
      <c r="N3203">
        <v>2</v>
      </c>
      <c r="O3203" t="b">
        <v>0</v>
      </c>
      <c r="P3203" t="s">
        <v>8305</v>
      </c>
      <c r="Q3203">
        <v>1.2500000000000001E-2</v>
      </c>
      <c r="R3203">
        <v>12.5</v>
      </c>
      <c r="S3203" t="s">
        <v>8319</v>
      </c>
      <c r="T3203" t="s">
        <v>8344</v>
      </c>
    </row>
    <row r="3204" spans="1:20" x14ac:dyDescent="0.2">
      <c r="A3204">
        <v>3202</v>
      </c>
      <c r="B3204" t="s">
        <v>3202</v>
      </c>
      <c r="C3204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v>42352.249305555553</v>
      </c>
      <c r="K3204">
        <v>1445027346</v>
      </c>
      <c r="L3204" s="10">
        <v>42293.853541666671</v>
      </c>
      <c r="M3204" t="b">
        <v>0</v>
      </c>
      <c r="N3204">
        <v>25</v>
      </c>
      <c r="O3204" t="b">
        <v>0</v>
      </c>
      <c r="P3204" t="s">
        <v>8305</v>
      </c>
      <c r="Q3204">
        <v>0.54520000000000002</v>
      </c>
      <c r="R3204">
        <v>109.04</v>
      </c>
      <c r="S3204" t="s">
        <v>8319</v>
      </c>
      <c r="T3204" t="s">
        <v>8344</v>
      </c>
    </row>
    <row r="3205" spans="1:20" x14ac:dyDescent="0.2">
      <c r="A3205">
        <v>3203</v>
      </c>
      <c r="B3205" t="s">
        <v>3203</v>
      </c>
      <c r="C3205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v>42272.988680555558</v>
      </c>
      <c r="K3205">
        <v>1440632622</v>
      </c>
      <c r="L3205" s="10">
        <v>42242.988680555558</v>
      </c>
      <c r="M3205" t="b">
        <v>0</v>
      </c>
      <c r="N3205">
        <v>6</v>
      </c>
      <c r="O3205" t="b">
        <v>0</v>
      </c>
      <c r="P3205" t="s">
        <v>8305</v>
      </c>
      <c r="Q3205">
        <v>0.25</v>
      </c>
      <c r="R3205">
        <v>41.666666666666664</v>
      </c>
      <c r="S3205" t="s">
        <v>8319</v>
      </c>
      <c r="T3205" t="s">
        <v>8344</v>
      </c>
    </row>
    <row r="3206" spans="1:20" x14ac:dyDescent="0.2">
      <c r="A3206">
        <v>3204</v>
      </c>
      <c r="B3206" t="s">
        <v>3204</v>
      </c>
      <c r="C3206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v>42202.676388888889</v>
      </c>
      <c r="K3206">
        <v>1434558479</v>
      </c>
      <c r="L3206" s="10">
        <v>42172.686099537037</v>
      </c>
      <c r="M3206" t="b">
        <v>0</v>
      </c>
      <c r="N3206">
        <v>0</v>
      </c>
      <c r="O3206" t="b">
        <v>0</v>
      </c>
      <c r="P3206" t="s">
        <v>8305</v>
      </c>
      <c r="Q3206">
        <v>0</v>
      </c>
      <c r="R3206" t="e">
        <v>#DIV/0!</v>
      </c>
      <c r="S3206" t="s">
        <v>8319</v>
      </c>
      <c r="T3206" t="s">
        <v>8344</v>
      </c>
    </row>
    <row r="3207" spans="1:20" x14ac:dyDescent="0.2">
      <c r="A3207">
        <v>3205</v>
      </c>
      <c r="B3207" t="s">
        <v>3205</v>
      </c>
      <c r="C3207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v>42125.374675925923</v>
      </c>
      <c r="K3207">
        <v>1427878772</v>
      </c>
      <c r="L3207" s="10">
        <v>42095.374675925923</v>
      </c>
      <c r="M3207" t="b">
        <v>0</v>
      </c>
      <c r="N3207">
        <v>12</v>
      </c>
      <c r="O3207" t="b">
        <v>0</v>
      </c>
      <c r="P3207" t="s">
        <v>8305</v>
      </c>
      <c r="Q3207">
        <v>3.4125000000000003E-2</v>
      </c>
      <c r="R3207">
        <v>22.75</v>
      </c>
      <c r="S3207" t="s">
        <v>8319</v>
      </c>
      <c r="T3207" t="s">
        <v>8344</v>
      </c>
    </row>
    <row r="3208" spans="1:20" x14ac:dyDescent="0.2">
      <c r="A3208">
        <v>3206</v>
      </c>
      <c r="B3208" t="s">
        <v>3206</v>
      </c>
      <c r="C3208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v>42266.276053240741</v>
      </c>
      <c r="K3208">
        <v>1440052651</v>
      </c>
      <c r="L3208" s="10">
        <v>42236.276053240741</v>
      </c>
      <c r="M3208" t="b">
        <v>0</v>
      </c>
      <c r="N3208">
        <v>0</v>
      </c>
      <c r="O3208" t="b">
        <v>0</v>
      </c>
      <c r="P3208" t="s">
        <v>8305</v>
      </c>
      <c r="Q3208">
        <v>0</v>
      </c>
      <c r="R3208" t="e">
        <v>#DIV/0!</v>
      </c>
      <c r="S3208" t="s">
        <v>8319</v>
      </c>
      <c r="T3208" t="s">
        <v>8344</v>
      </c>
    </row>
    <row r="3209" spans="1:20" x14ac:dyDescent="0.2">
      <c r="A3209">
        <v>3207</v>
      </c>
      <c r="B3209" t="s">
        <v>3207</v>
      </c>
      <c r="C3209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v>42117.236192129625</v>
      </c>
      <c r="K3209">
        <v>1424587207</v>
      </c>
      <c r="L3209" s="10">
        <v>42057.277858796297</v>
      </c>
      <c r="M3209" t="b">
        <v>0</v>
      </c>
      <c r="N3209">
        <v>36</v>
      </c>
      <c r="O3209" t="b">
        <v>0</v>
      </c>
      <c r="P3209" t="s">
        <v>8305</v>
      </c>
      <c r="Q3209">
        <v>0.46363636363636362</v>
      </c>
      <c r="R3209">
        <v>70.833333333333329</v>
      </c>
      <c r="S3209" t="s">
        <v>8319</v>
      </c>
      <c r="T3209" t="s">
        <v>8344</v>
      </c>
    </row>
    <row r="3210" spans="1:20" x14ac:dyDescent="0.2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v>41848.605057870373</v>
      </c>
      <c r="K3210">
        <v>1404743477</v>
      </c>
      <c r="L3210" s="10">
        <v>41827.605057870373</v>
      </c>
      <c r="M3210" t="b">
        <v>1</v>
      </c>
      <c r="N3210">
        <v>82</v>
      </c>
      <c r="O3210" t="b">
        <v>1</v>
      </c>
      <c r="P3210" t="s">
        <v>8271</v>
      </c>
      <c r="Q3210">
        <v>1.0349999999999999</v>
      </c>
      <c r="R3210">
        <v>63.109756097560975</v>
      </c>
      <c r="S3210" t="s">
        <v>8319</v>
      </c>
      <c r="T3210" t="s">
        <v>8350</v>
      </c>
    </row>
    <row r="3211" spans="1:20" x14ac:dyDescent="0.2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v>41810.958333333336</v>
      </c>
      <c r="K3211">
        <v>1400512658</v>
      </c>
      <c r="L3211" s="10"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>
        <v>1.1932315789473684</v>
      </c>
      <c r="R3211">
        <v>50.157964601769912</v>
      </c>
      <c r="S3211" t="s">
        <v>8319</v>
      </c>
      <c r="T3211" t="s">
        <v>8350</v>
      </c>
    </row>
    <row r="3212" spans="1:20" x14ac:dyDescent="0.2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v>41061.165972222225</v>
      </c>
      <c r="K3212">
        <v>1334442519</v>
      </c>
      <c r="L3212" s="10">
        <v>41013.936562499999</v>
      </c>
      <c r="M3212" t="b">
        <v>1</v>
      </c>
      <c r="N3212">
        <v>60</v>
      </c>
      <c r="O3212" t="b">
        <v>1</v>
      </c>
      <c r="P3212" t="s">
        <v>8271</v>
      </c>
      <c r="Q3212">
        <v>1.2576666666666667</v>
      </c>
      <c r="R3212">
        <v>62.883333333333333</v>
      </c>
      <c r="S3212" t="s">
        <v>8319</v>
      </c>
      <c r="T3212" t="s">
        <v>8350</v>
      </c>
    </row>
    <row r="3213" spans="1:20" x14ac:dyDescent="0.2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v>41866.083333333336</v>
      </c>
      <c r="K3213">
        <v>1405346680</v>
      </c>
      <c r="L3213" s="10"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>
        <v>1.1974347826086957</v>
      </c>
      <c r="R3213">
        <v>85.531055900621112</v>
      </c>
      <c r="S3213" t="s">
        <v>8319</v>
      </c>
      <c r="T3213" t="s">
        <v>8350</v>
      </c>
    </row>
    <row r="3214" spans="1:20" x14ac:dyDescent="0.2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v>41859.795729166668</v>
      </c>
      <c r="K3214">
        <v>1404932751</v>
      </c>
      <c r="L3214" s="10">
        <v>41829.795729166668</v>
      </c>
      <c r="M3214" t="b">
        <v>1</v>
      </c>
      <c r="N3214">
        <v>94</v>
      </c>
      <c r="O3214" t="b">
        <v>1</v>
      </c>
      <c r="P3214" t="s">
        <v>8271</v>
      </c>
      <c r="Q3214">
        <v>1.2625</v>
      </c>
      <c r="R3214">
        <v>53.723404255319146</v>
      </c>
      <c r="S3214" t="s">
        <v>8319</v>
      </c>
      <c r="T3214" t="s">
        <v>8350</v>
      </c>
    </row>
    <row r="3215" spans="1:20" x14ac:dyDescent="0.2">
      <c r="A3215">
        <v>3213</v>
      </c>
      <c r="B3215" t="s">
        <v>3213</v>
      </c>
      <c r="C3215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v>42211.763414351852</v>
      </c>
      <c r="K3215">
        <v>1434478759</v>
      </c>
      <c r="L3215" s="10">
        <v>42171.763414351852</v>
      </c>
      <c r="M3215" t="b">
        <v>1</v>
      </c>
      <c r="N3215">
        <v>47</v>
      </c>
      <c r="O3215" t="b">
        <v>1</v>
      </c>
      <c r="P3215" t="s">
        <v>8271</v>
      </c>
      <c r="Q3215">
        <v>1.0011666666666668</v>
      </c>
      <c r="R3215">
        <v>127.80851063829788</v>
      </c>
      <c r="S3215" t="s">
        <v>8319</v>
      </c>
      <c r="T3215" t="s">
        <v>8350</v>
      </c>
    </row>
    <row r="3216" spans="1:20" x14ac:dyDescent="0.2">
      <c r="A3216">
        <v>3214</v>
      </c>
      <c r="B3216" t="s">
        <v>3214</v>
      </c>
      <c r="C3216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v>42374.996527777781</v>
      </c>
      <c r="K3216">
        <v>1448823673</v>
      </c>
      <c r="L3216" s="10"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>
        <v>1.0213333333333334</v>
      </c>
      <c r="R3216">
        <v>106.57391304347826</v>
      </c>
      <c r="S3216" t="s">
        <v>8319</v>
      </c>
      <c r="T3216" t="s">
        <v>8350</v>
      </c>
    </row>
    <row r="3217" spans="1:20" x14ac:dyDescent="0.2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v>42257.165972222225</v>
      </c>
      <c r="K3217">
        <v>1438617471</v>
      </c>
      <c r="L3217" s="10"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>
        <v>1.0035142857142858</v>
      </c>
      <c r="R3217">
        <v>262.11194029850748</v>
      </c>
      <c r="S3217" t="s">
        <v>8319</v>
      </c>
      <c r="T3217" t="s">
        <v>8350</v>
      </c>
    </row>
    <row r="3218" spans="1:20" x14ac:dyDescent="0.2">
      <c r="A3218">
        <v>3216</v>
      </c>
      <c r="B3218" t="s">
        <v>3216</v>
      </c>
      <c r="C3218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v>42196.604166666672</v>
      </c>
      <c r="K3218">
        <v>1433934371</v>
      </c>
      <c r="L3218" s="10">
        <v>42165.462627314817</v>
      </c>
      <c r="M3218" t="b">
        <v>1</v>
      </c>
      <c r="N3218">
        <v>35</v>
      </c>
      <c r="O3218" t="b">
        <v>1</v>
      </c>
      <c r="P3218" t="s">
        <v>8271</v>
      </c>
      <c r="Q3218">
        <v>1.0004999999999999</v>
      </c>
      <c r="R3218">
        <v>57.171428571428571</v>
      </c>
      <c r="S3218" t="s">
        <v>8319</v>
      </c>
      <c r="T3218" t="s">
        <v>8350</v>
      </c>
    </row>
    <row r="3219" spans="1:20" x14ac:dyDescent="0.2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v>42678.546111111107</v>
      </c>
      <c r="K3219">
        <v>1475672784</v>
      </c>
      <c r="L3219" s="10"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>
        <v>1.1602222222222223</v>
      </c>
      <c r="R3219">
        <v>50.20192307692308</v>
      </c>
      <c r="S3219" t="s">
        <v>8319</v>
      </c>
      <c r="T3219" t="s">
        <v>8350</v>
      </c>
    </row>
    <row r="3220" spans="1:20" x14ac:dyDescent="0.2">
      <c r="A3220">
        <v>3218</v>
      </c>
      <c r="B3220" t="s">
        <v>3218</v>
      </c>
      <c r="C3220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v>42004</v>
      </c>
      <c r="K3220">
        <v>1417132986</v>
      </c>
      <c r="L3220" s="10"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>
        <v>1.0209999999999999</v>
      </c>
      <c r="R3220">
        <v>66.586956521739125</v>
      </c>
      <c r="S3220" t="s">
        <v>8319</v>
      </c>
      <c r="T3220" t="s">
        <v>8350</v>
      </c>
    </row>
    <row r="3221" spans="1:20" x14ac:dyDescent="0.2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v>42085.941516203704</v>
      </c>
      <c r="K3221">
        <v>1424043347</v>
      </c>
      <c r="L3221" s="10"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>
        <v>1.0011000000000001</v>
      </c>
      <c r="R3221">
        <v>168.25210084033614</v>
      </c>
      <c r="S3221" t="s">
        <v>8319</v>
      </c>
      <c r="T3221" t="s">
        <v>8350</v>
      </c>
    </row>
    <row r="3222" spans="1:20" x14ac:dyDescent="0.2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v>42806.875</v>
      </c>
      <c r="K3222">
        <v>1486411204</v>
      </c>
      <c r="L3222" s="10">
        <v>42772.833379629628</v>
      </c>
      <c r="M3222" t="b">
        <v>1</v>
      </c>
      <c r="N3222">
        <v>59</v>
      </c>
      <c r="O3222" t="b">
        <v>1</v>
      </c>
      <c r="P3222" t="s">
        <v>8271</v>
      </c>
      <c r="Q3222">
        <v>1.0084</v>
      </c>
      <c r="R3222">
        <v>256.37288135593218</v>
      </c>
      <c r="S3222" t="s">
        <v>8319</v>
      </c>
      <c r="T3222" t="s">
        <v>8350</v>
      </c>
    </row>
    <row r="3223" spans="1:20" x14ac:dyDescent="0.2">
      <c r="A3223">
        <v>3221</v>
      </c>
      <c r="B3223" t="s">
        <v>3221</v>
      </c>
      <c r="C322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v>42190.696793981479</v>
      </c>
      <c r="K3223">
        <v>1433090603</v>
      </c>
      <c r="L3223" s="10"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>
        <v>1.0342499999999999</v>
      </c>
      <c r="R3223">
        <v>36.610619469026545</v>
      </c>
      <c r="S3223" t="s">
        <v>8319</v>
      </c>
      <c r="T3223" t="s">
        <v>8350</v>
      </c>
    </row>
    <row r="3224" spans="1:20" x14ac:dyDescent="0.2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v>42301.895138888889</v>
      </c>
      <c r="K3224">
        <v>1443016697</v>
      </c>
      <c r="L3224" s="10">
        <v>42270.582141203704</v>
      </c>
      <c r="M3224" t="b">
        <v>1</v>
      </c>
      <c r="N3224">
        <v>84</v>
      </c>
      <c r="O3224" t="b">
        <v>1</v>
      </c>
      <c r="P3224" t="s">
        <v>8271</v>
      </c>
      <c r="Q3224">
        <v>1.248</v>
      </c>
      <c r="R3224">
        <v>37.142857142857146</v>
      </c>
      <c r="S3224" t="s">
        <v>8319</v>
      </c>
      <c r="T3224" t="s">
        <v>8350</v>
      </c>
    </row>
    <row r="3225" spans="1:20" x14ac:dyDescent="0.2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v>42236.835370370376</v>
      </c>
      <c r="K3225">
        <v>1437508976</v>
      </c>
      <c r="L3225" s="10">
        <v>42206.835370370376</v>
      </c>
      <c r="M3225" t="b">
        <v>1</v>
      </c>
      <c r="N3225">
        <v>74</v>
      </c>
      <c r="O3225" t="b">
        <v>1</v>
      </c>
      <c r="P3225" t="s">
        <v>8271</v>
      </c>
      <c r="Q3225">
        <v>1.0951612903225807</v>
      </c>
      <c r="R3225">
        <v>45.878378378378379</v>
      </c>
      <c r="S3225" t="s">
        <v>8319</v>
      </c>
      <c r="T3225" t="s">
        <v>8350</v>
      </c>
    </row>
    <row r="3226" spans="1:20" x14ac:dyDescent="0.2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v>42745.208333333328</v>
      </c>
      <c r="K3226">
        <v>1479932713</v>
      </c>
      <c r="L3226" s="10"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>
        <v>1.0203333333333333</v>
      </c>
      <c r="R3226">
        <v>141.71296296296296</v>
      </c>
      <c r="S3226" t="s">
        <v>8319</v>
      </c>
      <c r="T3226" t="s">
        <v>8350</v>
      </c>
    </row>
    <row r="3227" spans="1:20" x14ac:dyDescent="0.2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v>42524.875</v>
      </c>
      <c r="K3227">
        <v>1463145938</v>
      </c>
      <c r="L3227" s="10">
        <v>42503.559467592597</v>
      </c>
      <c r="M3227" t="b">
        <v>1</v>
      </c>
      <c r="N3227">
        <v>39</v>
      </c>
      <c r="O3227" t="b">
        <v>1</v>
      </c>
      <c r="P3227" t="s">
        <v>8271</v>
      </c>
      <c r="Q3227">
        <v>1.0235000000000001</v>
      </c>
      <c r="R3227">
        <v>52.487179487179489</v>
      </c>
      <c r="S3227" t="s">
        <v>8319</v>
      </c>
      <c r="T3227" t="s">
        <v>8350</v>
      </c>
    </row>
    <row r="3228" spans="1:20" x14ac:dyDescent="0.2">
      <c r="A3228">
        <v>3226</v>
      </c>
      <c r="B3228" t="s">
        <v>3226</v>
      </c>
      <c r="C3228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v>42307.583472222221</v>
      </c>
      <c r="K3228">
        <v>1443621612</v>
      </c>
      <c r="L3228" s="10">
        <v>42277.583472222221</v>
      </c>
      <c r="M3228" t="b">
        <v>1</v>
      </c>
      <c r="N3228">
        <v>21</v>
      </c>
      <c r="O3228" t="b">
        <v>1</v>
      </c>
      <c r="P3228" t="s">
        <v>8271</v>
      </c>
      <c r="Q3228">
        <v>1.0416666666666667</v>
      </c>
      <c r="R3228">
        <v>59.523809523809526</v>
      </c>
      <c r="S3228" t="s">
        <v>8319</v>
      </c>
      <c r="T3228" t="s">
        <v>8350</v>
      </c>
    </row>
    <row r="3229" spans="1:20" x14ac:dyDescent="0.2">
      <c r="A3229">
        <v>3227</v>
      </c>
      <c r="B3229" t="s">
        <v>3227</v>
      </c>
      <c r="C3229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v>42752.882361111115</v>
      </c>
      <c r="K3229">
        <v>1482095436</v>
      </c>
      <c r="L3229" s="10">
        <v>42722.882361111115</v>
      </c>
      <c r="M3229" t="b">
        <v>0</v>
      </c>
      <c r="N3229">
        <v>30</v>
      </c>
      <c r="O3229" t="b">
        <v>1</v>
      </c>
      <c r="P3229" t="s">
        <v>8271</v>
      </c>
      <c r="Q3229">
        <v>1.25</v>
      </c>
      <c r="R3229">
        <v>50</v>
      </c>
      <c r="S3229" t="s">
        <v>8319</v>
      </c>
      <c r="T3229" t="s">
        <v>8350</v>
      </c>
    </row>
    <row r="3230" spans="1:20" x14ac:dyDescent="0.2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v>42355.207638888889</v>
      </c>
      <c r="K3230">
        <v>1447606884</v>
      </c>
      <c r="L3230" s="10">
        <v>42323.70930555556</v>
      </c>
      <c r="M3230" t="b">
        <v>1</v>
      </c>
      <c r="N3230">
        <v>37</v>
      </c>
      <c r="O3230" t="b">
        <v>1</v>
      </c>
      <c r="P3230" t="s">
        <v>8271</v>
      </c>
      <c r="Q3230">
        <v>1.0234285714285714</v>
      </c>
      <c r="R3230">
        <v>193.62162162162161</v>
      </c>
      <c r="S3230" t="s">
        <v>8319</v>
      </c>
      <c r="T3230" t="s">
        <v>8350</v>
      </c>
    </row>
    <row r="3231" spans="1:20" x14ac:dyDescent="0.2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v>41963.333310185189</v>
      </c>
      <c r="K3231">
        <v>1413874798</v>
      </c>
      <c r="L3231" s="10"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>
        <v>1.0786500000000001</v>
      </c>
      <c r="R3231">
        <v>106.79702970297029</v>
      </c>
      <c r="S3231" t="s">
        <v>8319</v>
      </c>
      <c r="T3231" t="s">
        <v>8350</v>
      </c>
    </row>
    <row r="3232" spans="1:20" x14ac:dyDescent="0.2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v>41913.165972222225</v>
      </c>
      <c r="K3232">
        <v>1410840126</v>
      </c>
      <c r="L3232" s="10">
        <v>41898.168125000004</v>
      </c>
      <c r="M3232" t="b">
        <v>1</v>
      </c>
      <c r="N3232">
        <v>37</v>
      </c>
      <c r="O3232" t="b">
        <v>1</v>
      </c>
      <c r="P3232" t="s">
        <v>8271</v>
      </c>
      <c r="Q3232">
        <v>1.0988461538461538</v>
      </c>
      <c r="R3232">
        <v>77.21621621621621</v>
      </c>
      <c r="S3232" t="s">
        <v>8319</v>
      </c>
      <c r="T3232" t="s">
        <v>8350</v>
      </c>
    </row>
    <row r="3233" spans="1:20" x14ac:dyDescent="0.2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v>42476.943831018521</v>
      </c>
      <c r="K3233">
        <v>1458254347</v>
      </c>
      <c r="L3233" s="10">
        <v>42446.943831018521</v>
      </c>
      <c r="M3233" t="b">
        <v>0</v>
      </c>
      <c r="N3233">
        <v>28</v>
      </c>
      <c r="O3233" t="b">
        <v>1</v>
      </c>
      <c r="P3233" t="s">
        <v>8271</v>
      </c>
      <c r="Q3233">
        <v>1.61</v>
      </c>
      <c r="R3233">
        <v>57.5</v>
      </c>
      <c r="S3233" t="s">
        <v>8319</v>
      </c>
      <c r="T3233" t="s">
        <v>8350</v>
      </c>
    </row>
    <row r="3234" spans="1:20" x14ac:dyDescent="0.2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v>42494.165972222225</v>
      </c>
      <c r="K3234">
        <v>1459711917</v>
      </c>
      <c r="L3234" s="10">
        <v>42463.81385416667</v>
      </c>
      <c r="M3234" t="b">
        <v>1</v>
      </c>
      <c r="N3234">
        <v>26</v>
      </c>
      <c r="O3234" t="b">
        <v>1</v>
      </c>
      <c r="P3234" t="s">
        <v>8271</v>
      </c>
      <c r="Q3234">
        <v>1.3120000000000001</v>
      </c>
      <c r="R3234">
        <v>50.46153846153846</v>
      </c>
      <c r="S3234" t="s">
        <v>8319</v>
      </c>
      <c r="T3234" t="s">
        <v>8350</v>
      </c>
    </row>
    <row r="3235" spans="1:20" x14ac:dyDescent="0.2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v>42796.805034722223</v>
      </c>
      <c r="K3235">
        <v>1485890355</v>
      </c>
      <c r="L3235" s="10">
        <v>42766.805034722223</v>
      </c>
      <c r="M3235" t="b">
        <v>0</v>
      </c>
      <c r="N3235">
        <v>61</v>
      </c>
      <c r="O3235" t="b">
        <v>1</v>
      </c>
      <c r="P3235" t="s">
        <v>8271</v>
      </c>
      <c r="Q3235">
        <v>1.1879999999999999</v>
      </c>
      <c r="R3235">
        <v>97.377049180327873</v>
      </c>
      <c r="S3235" t="s">
        <v>8319</v>
      </c>
      <c r="T3235" t="s">
        <v>8350</v>
      </c>
    </row>
    <row r="3236" spans="1:20" x14ac:dyDescent="0.2">
      <c r="A3236">
        <v>3234</v>
      </c>
      <c r="B3236" t="s">
        <v>3234</v>
      </c>
      <c r="C3236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v>42767.979861111111</v>
      </c>
      <c r="K3236">
        <v>1483124208</v>
      </c>
      <c r="L3236" s="10"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>
        <v>1.0039275000000001</v>
      </c>
      <c r="R3236">
        <v>34.91921739130435</v>
      </c>
      <c r="S3236" t="s">
        <v>8319</v>
      </c>
      <c r="T3236" t="s">
        <v>8350</v>
      </c>
    </row>
    <row r="3237" spans="1:20" x14ac:dyDescent="0.2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v>42552.347812499997</v>
      </c>
      <c r="K3237">
        <v>1464769251</v>
      </c>
      <c r="L3237" s="10"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>
        <v>1.0320666666666667</v>
      </c>
      <c r="R3237">
        <v>85.530386740331494</v>
      </c>
      <c r="S3237" t="s">
        <v>8319</v>
      </c>
      <c r="T3237" t="s">
        <v>8350</v>
      </c>
    </row>
    <row r="3238" spans="1:20" x14ac:dyDescent="0.2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v>42732.917048611111</v>
      </c>
      <c r="K3238">
        <v>1480370433</v>
      </c>
      <c r="L3238" s="10"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>
        <v>1.006</v>
      </c>
      <c r="R3238">
        <v>182.90909090909091</v>
      </c>
      <c r="S3238" t="s">
        <v>8319</v>
      </c>
      <c r="T3238" t="s">
        <v>8350</v>
      </c>
    </row>
    <row r="3239" spans="1:20" x14ac:dyDescent="0.2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v>42276.165972222225</v>
      </c>
      <c r="K3239">
        <v>1441452184</v>
      </c>
      <c r="L3239" s="10"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>
        <v>1.0078754285714286</v>
      </c>
      <c r="R3239">
        <v>131.13620817843866</v>
      </c>
      <c r="S3239" t="s">
        <v>8319</v>
      </c>
      <c r="T3239" t="s">
        <v>8350</v>
      </c>
    </row>
    <row r="3240" spans="1:20" x14ac:dyDescent="0.2">
      <c r="A3240">
        <v>3238</v>
      </c>
      <c r="B3240" t="s">
        <v>3238</v>
      </c>
      <c r="C3240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v>42186.510393518518</v>
      </c>
      <c r="K3240">
        <v>1433160898</v>
      </c>
      <c r="L3240" s="10">
        <v>42156.510393518518</v>
      </c>
      <c r="M3240" t="b">
        <v>1</v>
      </c>
      <c r="N3240">
        <v>79</v>
      </c>
      <c r="O3240" t="b">
        <v>1</v>
      </c>
      <c r="P3240" t="s">
        <v>8271</v>
      </c>
      <c r="Q3240">
        <v>1.1232142857142857</v>
      </c>
      <c r="R3240">
        <v>39.810126582278478</v>
      </c>
      <c r="S3240" t="s">
        <v>8319</v>
      </c>
      <c r="T3240" t="s">
        <v>8350</v>
      </c>
    </row>
    <row r="3241" spans="1:20" x14ac:dyDescent="0.2">
      <c r="A3241">
        <v>3239</v>
      </c>
      <c r="B3241" t="s">
        <v>3239</v>
      </c>
      <c r="C324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v>42302.999305555553</v>
      </c>
      <c r="K3241">
        <v>1443665293</v>
      </c>
      <c r="L3241" s="10"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>
        <v>1.0591914022517912</v>
      </c>
      <c r="R3241">
        <v>59.701730769230764</v>
      </c>
      <c r="S3241" t="s">
        <v>8319</v>
      </c>
      <c r="T3241" t="s">
        <v>8350</v>
      </c>
    </row>
    <row r="3242" spans="1:20" x14ac:dyDescent="0.2">
      <c r="A3242">
        <v>3240</v>
      </c>
      <c r="B3242" t="s">
        <v>3240</v>
      </c>
      <c r="C324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v>42782.958333333328</v>
      </c>
      <c r="K3242">
        <v>1484843948</v>
      </c>
      <c r="L3242" s="10">
        <v>42754.693842592591</v>
      </c>
      <c r="M3242" t="b">
        <v>0</v>
      </c>
      <c r="N3242">
        <v>34</v>
      </c>
      <c r="O3242" t="b">
        <v>1</v>
      </c>
      <c r="P3242" t="s">
        <v>8271</v>
      </c>
      <c r="Q3242">
        <v>1.0056666666666667</v>
      </c>
      <c r="R3242">
        <v>88.735294117647058</v>
      </c>
      <c r="S3242" t="s">
        <v>8319</v>
      </c>
      <c r="T3242" t="s">
        <v>8350</v>
      </c>
    </row>
    <row r="3243" spans="1:20" x14ac:dyDescent="0.2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v>41926.290972222225</v>
      </c>
      <c r="K3243">
        <v>1410421670</v>
      </c>
      <c r="L3243" s="10"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>
        <v>1.1530588235294117</v>
      </c>
      <c r="R3243">
        <v>58.688622754491021</v>
      </c>
      <c r="S3243" t="s">
        <v>8319</v>
      </c>
      <c r="T3243" t="s">
        <v>8350</v>
      </c>
    </row>
    <row r="3244" spans="1:20" x14ac:dyDescent="0.2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v>41901.755694444444</v>
      </c>
      <c r="K3244">
        <v>1408558092</v>
      </c>
      <c r="L3244" s="10"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>
        <v>1.273042</v>
      </c>
      <c r="R3244">
        <v>69.56513661202186</v>
      </c>
      <c r="S3244" t="s">
        <v>8319</v>
      </c>
      <c r="T3244" t="s">
        <v>8350</v>
      </c>
    </row>
    <row r="3245" spans="1:20" x14ac:dyDescent="0.2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v>42286</v>
      </c>
      <c r="K3245">
        <v>1442283562</v>
      </c>
      <c r="L3245" s="10">
        <v>42262.096782407403</v>
      </c>
      <c r="M3245" t="b">
        <v>1</v>
      </c>
      <c r="N3245">
        <v>71</v>
      </c>
      <c r="O3245" t="b">
        <v>1</v>
      </c>
      <c r="P3245" t="s">
        <v>8271</v>
      </c>
      <c r="Q3245">
        <v>1.028375</v>
      </c>
      <c r="R3245">
        <v>115.87323943661971</v>
      </c>
      <c r="S3245" t="s">
        <v>8319</v>
      </c>
      <c r="T3245" t="s">
        <v>8350</v>
      </c>
    </row>
    <row r="3246" spans="1:20" x14ac:dyDescent="0.2">
      <c r="A3246">
        <v>3244</v>
      </c>
      <c r="B3246" t="s">
        <v>3244</v>
      </c>
      <c r="C3246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v>42705.735902777778</v>
      </c>
      <c r="K3246">
        <v>1478018382</v>
      </c>
      <c r="L3246" s="10">
        <v>42675.694236111114</v>
      </c>
      <c r="M3246" t="b">
        <v>0</v>
      </c>
      <c r="N3246">
        <v>69</v>
      </c>
      <c r="O3246" t="b">
        <v>1</v>
      </c>
      <c r="P3246" t="s">
        <v>8271</v>
      </c>
      <c r="Q3246">
        <v>1.0293749999999999</v>
      </c>
      <c r="R3246">
        <v>23.869565217391305</v>
      </c>
      <c r="S3246" t="s">
        <v>8319</v>
      </c>
      <c r="T3246" t="s">
        <v>8350</v>
      </c>
    </row>
    <row r="3247" spans="1:20" x14ac:dyDescent="0.2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v>42167.083333333328</v>
      </c>
      <c r="K3247">
        <v>1431354258</v>
      </c>
      <c r="L3247" s="10">
        <v>42135.60020833333</v>
      </c>
      <c r="M3247" t="b">
        <v>0</v>
      </c>
      <c r="N3247">
        <v>270</v>
      </c>
      <c r="O3247" t="b">
        <v>1</v>
      </c>
      <c r="P3247" t="s">
        <v>8271</v>
      </c>
      <c r="Q3247">
        <v>1.043047619047619</v>
      </c>
      <c r="R3247">
        <v>81.125925925925927</v>
      </c>
      <c r="S3247" t="s">
        <v>8319</v>
      </c>
      <c r="T3247" t="s">
        <v>8350</v>
      </c>
    </row>
    <row r="3248" spans="1:20" x14ac:dyDescent="0.2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v>42259.165972222225</v>
      </c>
      <c r="K3248">
        <v>1439551200</v>
      </c>
      <c r="L3248" s="10"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>
        <v>1.1122000000000001</v>
      </c>
      <c r="R3248">
        <v>57.626943005181346</v>
      </c>
      <c r="S3248" t="s">
        <v>8319</v>
      </c>
      <c r="T3248" t="s">
        <v>8350</v>
      </c>
    </row>
    <row r="3249" spans="1:20" x14ac:dyDescent="0.2">
      <c r="A3249">
        <v>3247</v>
      </c>
      <c r="B3249" t="s">
        <v>3247</v>
      </c>
      <c r="C3249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v>42197.434166666666</v>
      </c>
      <c r="K3249">
        <v>1434104712</v>
      </c>
      <c r="L3249" s="10">
        <v>42167.434166666666</v>
      </c>
      <c r="M3249" t="b">
        <v>1</v>
      </c>
      <c r="N3249">
        <v>57</v>
      </c>
      <c r="O3249" t="b">
        <v>1</v>
      </c>
      <c r="P3249" t="s">
        <v>8271</v>
      </c>
      <c r="Q3249">
        <v>1.0586</v>
      </c>
      <c r="R3249">
        <v>46.429824561403507</v>
      </c>
      <c r="S3249" t="s">
        <v>8319</v>
      </c>
      <c r="T3249" t="s">
        <v>8350</v>
      </c>
    </row>
    <row r="3250" spans="1:20" x14ac:dyDescent="0.2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v>42098.846724537041</v>
      </c>
      <c r="K3250">
        <v>1425590357</v>
      </c>
      <c r="L3250" s="10"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>
        <v>1.0079166666666666</v>
      </c>
      <c r="R3250">
        <v>60.475000000000001</v>
      </c>
      <c r="S3250" t="s">
        <v>8319</v>
      </c>
      <c r="T3250" t="s">
        <v>8350</v>
      </c>
    </row>
    <row r="3251" spans="1:20" x14ac:dyDescent="0.2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v>42175.746689814812</v>
      </c>
      <c r="K3251">
        <v>1432230914</v>
      </c>
      <c r="L3251" s="10">
        <v>42145.746689814812</v>
      </c>
      <c r="M3251" t="b">
        <v>1</v>
      </c>
      <c r="N3251">
        <v>88</v>
      </c>
      <c r="O3251" t="b">
        <v>1</v>
      </c>
      <c r="P3251" t="s">
        <v>8271</v>
      </c>
      <c r="Q3251">
        <v>1.0492727272727274</v>
      </c>
      <c r="R3251">
        <v>65.579545454545453</v>
      </c>
      <c r="S3251" t="s">
        <v>8319</v>
      </c>
      <c r="T3251" t="s">
        <v>8350</v>
      </c>
    </row>
    <row r="3252" spans="1:20" x14ac:dyDescent="0.2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v>41948.783842592595</v>
      </c>
      <c r="K3252">
        <v>1412617724</v>
      </c>
      <c r="L3252" s="10"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>
        <v>1.01552</v>
      </c>
      <c r="R3252">
        <v>119.1924882629108</v>
      </c>
      <c r="S3252" t="s">
        <v>8319</v>
      </c>
      <c r="T3252" t="s">
        <v>8350</v>
      </c>
    </row>
    <row r="3253" spans="1:20" x14ac:dyDescent="0.2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v>42176.731087962966</v>
      </c>
      <c r="K3253">
        <v>1432315966</v>
      </c>
      <c r="L3253" s="10">
        <v>42146.731087962966</v>
      </c>
      <c r="M3253" t="b">
        <v>1</v>
      </c>
      <c r="N3253">
        <v>20</v>
      </c>
      <c r="O3253" t="b">
        <v>1</v>
      </c>
      <c r="P3253" t="s">
        <v>8271</v>
      </c>
      <c r="Q3253">
        <v>1.1073333333333333</v>
      </c>
      <c r="R3253">
        <v>83.05</v>
      </c>
      <c r="S3253" t="s">
        <v>8319</v>
      </c>
      <c r="T3253" t="s">
        <v>8350</v>
      </c>
    </row>
    <row r="3254" spans="1:20" x14ac:dyDescent="0.2">
      <c r="A3254">
        <v>3252</v>
      </c>
      <c r="B3254" t="s">
        <v>3252</v>
      </c>
      <c r="C3254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v>42620.472685185188</v>
      </c>
      <c r="K3254">
        <v>1470655240</v>
      </c>
      <c r="L3254" s="10">
        <v>42590.472685185188</v>
      </c>
      <c r="M3254" t="b">
        <v>1</v>
      </c>
      <c r="N3254">
        <v>50</v>
      </c>
      <c r="O3254" t="b">
        <v>1</v>
      </c>
      <c r="P3254" t="s">
        <v>8271</v>
      </c>
      <c r="Q3254">
        <v>1.2782222222222221</v>
      </c>
      <c r="R3254">
        <v>57.52</v>
      </c>
      <c r="S3254" t="s">
        <v>8319</v>
      </c>
      <c r="T3254" t="s">
        <v>8350</v>
      </c>
    </row>
    <row r="3255" spans="1:20" x14ac:dyDescent="0.2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v>42621.15625</v>
      </c>
      <c r="K3255">
        <v>1471701028</v>
      </c>
      <c r="L3255" s="10"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>
        <v>1.0182500000000001</v>
      </c>
      <c r="R3255">
        <v>177.08695652173913</v>
      </c>
      <c r="S3255" t="s">
        <v>8319</v>
      </c>
      <c r="T3255" t="s">
        <v>8350</v>
      </c>
    </row>
    <row r="3256" spans="1:20" x14ac:dyDescent="0.2">
      <c r="A3256">
        <v>3254</v>
      </c>
      <c r="B3256" t="s">
        <v>3254</v>
      </c>
      <c r="C3256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v>42089.044085648144</v>
      </c>
      <c r="K3256">
        <v>1424743409</v>
      </c>
      <c r="L3256" s="10"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>
        <v>1.012576923076923</v>
      </c>
      <c r="R3256">
        <v>70.771505376344081</v>
      </c>
      <c r="S3256" t="s">
        <v>8319</v>
      </c>
      <c r="T3256" t="s">
        <v>8350</v>
      </c>
    </row>
    <row r="3257" spans="1:20" x14ac:dyDescent="0.2">
      <c r="A3257">
        <v>3255</v>
      </c>
      <c r="B3257" t="s">
        <v>3255</v>
      </c>
      <c r="C3257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v>41919.768229166664</v>
      </c>
      <c r="K3257">
        <v>1410114375</v>
      </c>
      <c r="L3257" s="10">
        <v>41889.768229166664</v>
      </c>
      <c r="M3257" t="b">
        <v>1</v>
      </c>
      <c r="N3257">
        <v>18</v>
      </c>
      <c r="O3257" t="b">
        <v>1</v>
      </c>
      <c r="P3257" t="s">
        <v>8271</v>
      </c>
      <c r="Q3257">
        <v>1.75</v>
      </c>
      <c r="R3257">
        <v>29.166666666666668</v>
      </c>
      <c r="S3257" t="s">
        <v>8319</v>
      </c>
      <c r="T3257" t="s">
        <v>8350</v>
      </c>
    </row>
    <row r="3258" spans="1:20" x14ac:dyDescent="0.2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v>42166.165972222225</v>
      </c>
      <c r="K3258">
        <v>1432129577</v>
      </c>
      <c r="L3258" s="10"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>
        <v>1.2806</v>
      </c>
      <c r="R3258">
        <v>72.76136363636364</v>
      </c>
      <c r="S3258" t="s">
        <v>8319</v>
      </c>
      <c r="T3258" t="s">
        <v>8350</v>
      </c>
    </row>
    <row r="3259" spans="1:20" x14ac:dyDescent="0.2">
      <c r="A3259">
        <v>3257</v>
      </c>
      <c r="B3259" t="s">
        <v>3257</v>
      </c>
      <c r="C3259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v>42788.559629629628</v>
      </c>
      <c r="K3259">
        <v>1485177952</v>
      </c>
      <c r="L3259" s="10">
        <v>42758.559629629628</v>
      </c>
      <c r="M3259" t="b">
        <v>0</v>
      </c>
      <c r="N3259">
        <v>41</v>
      </c>
      <c r="O3259" t="b">
        <v>1</v>
      </c>
      <c r="P3259" t="s">
        <v>8271</v>
      </c>
      <c r="Q3259">
        <v>1.0629949999999999</v>
      </c>
      <c r="R3259">
        <v>51.853414634146333</v>
      </c>
      <c r="S3259" t="s">
        <v>8319</v>
      </c>
      <c r="T3259" t="s">
        <v>8350</v>
      </c>
    </row>
    <row r="3260" spans="1:20" x14ac:dyDescent="0.2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v>42012.887280092589</v>
      </c>
      <c r="K3260">
        <v>1418159861</v>
      </c>
      <c r="L3260" s="10">
        <v>41982.887280092589</v>
      </c>
      <c r="M3260" t="b">
        <v>1</v>
      </c>
      <c r="N3260">
        <v>75</v>
      </c>
      <c r="O3260" t="b">
        <v>1</v>
      </c>
      <c r="P3260" t="s">
        <v>8271</v>
      </c>
      <c r="Q3260">
        <v>1.052142857142857</v>
      </c>
      <c r="R3260">
        <v>98.2</v>
      </c>
      <c r="S3260" t="s">
        <v>8319</v>
      </c>
      <c r="T3260" t="s">
        <v>8350</v>
      </c>
    </row>
    <row r="3261" spans="1:20" x14ac:dyDescent="0.2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v>42644.165972222225</v>
      </c>
      <c r="K3261">
        <v>1472753745</v>
      </c>
      <c r="L3261" s="10">
        <v>42614.760937500003</v>
      </c>
      <c r="M3261" t="b">
        <v>1</v>
      </c>
      <c r="N3261">
        <v>97</v>
      </c>
      <c r="O3261" t="b">
        <v>1</v>
      </c>
      <c r="P3261" t="s">
        <v>8271</v>
      </c>
      <c r="Q3261">
        <v>1.0616782608695652</v>
      </c>
      <c r="R3261">
        <v>251.7381443298969</v>
      </c>
      <c r="S3261" t="s">
        <v>8319</v>
      </c>
      <c r="T3261" t="s">
        <v>8350</v>
      </c>
    </row>
    <row r="3262" spans="1:20" x14ac:dyDescent="0.2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v>42338.714328703703</v>
      </c>
      <c r="K3262">
        <v>1445875718</v>
      </c>
      <c r="L3262" s="10">
        <v>42303.672662037032</v>
      </c>
      <c r="M3262" t="b">
        <v>1</v>
      </c>
      <c r="N3262">
        <v>73</v>
      </c>
      <c r="O3262" t="b">
        <v>1</v>
      </c>
      <c r="P3262" t="s">
        <v>8271</v>
      </c>
      <c r="Q3262">
        <v>1.0924</v>
      </c>
      <c r="R3262">
        <v>74.821917808219183</v>
      </c>
      <c r="S3262" t="s">
        <v>8319</v>
      </c>
      <c r="T3262" t="s">
        <v>8350</v>
      </c>
    </row>
    <row r="3263" spans="1:20" x14ac:dyDescent="0.2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v>42201.725416666668</v>
      </c>
      <c r="K3263">
        <v>1434475476</v>
      </c>
      <c r="L3263" s="10">
        <v>42171.725416666668</v>
      </c>
      <c r="M3263" t="b">
        <v>1</v>
      </c>
      <c r="N3263">
        <v>49</v>
      </c>
      <c r="O3263" t="b">
        <v>1</v>
      </c>
      <c r="P3263" t="s">
        <v>8271</v>
      </c>
      <c r="Q3263">
        <v>1.0045454545454546</v>
      </c>
      <c r="R3263">
        <v>67.65306122448979</v>
      </c>
      <c r="S3263" t="s">
        <v>8319</v>
      </c>
      <c r="T3263" t="s">
        <v>8350</v>
      </c>
    </row>
    <row r="3264" spans="1:20" x14ac:dyDescent="0.2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v>41995.166666666672</v>
      </c>
      <c r="K3264">
        <v>1416555262</v>
      </c>
      <c r="L3264" s="10"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>
        <v>1.0304098360655738</v>
      </c>
      <c r="R3264">
        <v>93.81343283582089</v>
      </c>
      <c r="S3264" t="s">
        <v>8319</v>
      </c>
      <c r="T3264" t="s">
        <v>8350</v>
      </c>
    </row>
    <row r="3265" spans="1:20" x14ac:dyDescent="0.2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v>42307.875</v>
      </c>
      <c r="K3265">
        <v>1444220588</v>
      </c>
      <c r="L3265" s="10">
        <v>42284.516064814816</v>
      </c>
      <c r="M3265" t="b">
        <v>1</v>
      </c>
      <c r="N3265">
        <v>68</v>
      </c>
      <c r="O3265" t="b">
        <v>1</v>
      </c>
      <c r="P3265" t="s">
        <v>8271</v>
      </c>
      <c r="Q3265">
        <v>1.121664</v>
      </c>
      <c r="R3265">
        <v>41.237647058823526</v>
      </c>
      <c r="S3265" t="s">
        <v>8319</v>
      </c>
      <c r="T3265" t="s">
        <v>8350</v>
      </c>
    </row>
    <row r="3266" spans="1:20" x14ac:dyDescent="0.2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v>42032.916666666672</v>
      </c>
      <c r="K3266">
        <v>1421089938</v>
      </c>
      <c r="L3266" s="10">
        <v>42016.800208333334</v>
      </c>
      <c r="M3266" t="b">
        <v>1</v>
      </c>
      <c r="N3266">
        <v>49</v>
      </c>
      <c r="O3266" t="b">
        <v>1</v>
      </c>
      <c r="P3266" t="s">
        <v>8271</v>
      </c>
      <c r="Q3266">
        <v>1.03</v>
      </c>
      <c r="R3266">
        <v>52.551020408163268</v>
      </c>
      <c r="S3266" t="s">
        <v>8319</v>
      </c>
      <c r="T3266" t="s">
        <v>8350</v>
      </c>
    </row>
    <row r="3267" spans="1:20" x14ac:dyDescent="0.2">
      <c r="A3267">
        <v>3265</v>
      </c>
      <c r="B3267" t="s">
        <v>3265</v>
      </c>
      <c r="C3267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v>42341.708333333328</v>
      </c>
      <c r="K3267">
        <v>1446570315</v>
      </c>
      <c r="L3267" s="10">
        <v>42311.711979166663</v>
      </c>
      <c r="M3267" t="b">
        <v>1</v>
      </c>
      <c r="N3267">
        <v>63</v>
      </c>
      <c r="O3267" t="b">
        <v>1</v>
      </c>
      <c r="P3267" t="s">
        <v>8271</v>
      </c>
      <c r="Q3267">
        <v>1.64</v>
      </c>
      <c r="R3267">
        <v>70.285714285714292</v>
      </c>
      <c r="S3267" t="s">
        <v>8319</v>
      </c>
      <c r="T3267" t="s">
        <v>8350</v>
      </c>
    </row>
    <row r="3268" spans="1:20" x14ac:dyDescent="0.2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v>42167.875</v>
      </c>
      <c r="K3268">
        <v>1431435122</v>
      </c>
      <c r="L3268" s="10"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>
        <v>1.3128333333333333</v>
      </c>
      <c r="R3268">
        <v>48.325153374233132</v>
      </c>
      <c r="S3268" t="s">
        <v>8319</v>
      </c>
      <c r="T3268" t="s">
        <v>8350</v>
      </c>
    </row>
    <row r="3269" spans="1:20" x14ac:dyDescent="0.2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v>42202.757638888885</v>
      </c>
      <c r="K3269">
        <v>1434564660</v>
      </c>
      <c r="L3269" s="10"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>
        <v>1.0209999999999999</v>
      </c>
      <c r="R3269">
        <v>53.177083333333336</v>
      </c>
      <c r="S3269" t="s">
        <v>8319</v>
      </c>
      <c r="T3269" t="s">
        <v>8350</v>
      </c>
    </row>
    <row r="3270" spans="1:20" x14ac:dyDescent="0.2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v>42606.90425925926</v>
      </c>
      <c r="K3270">
        <v>1470692528</v>
      </c>
      <c r="L3270" s="10">
        <v>42590.90425925926</v>
      </c>
      <c r="M3270" t="b">
        <v>1</v>
      </c>
      <c r="N3270">
        <v>42</v>
      </c>
      <c r="O3270" t="b">
        <v>1</v>
      </c>
      <c r="P3270" t="s">
        <v>8271</v>
      </c>
      <c r="Q3270">
        <v>1.28</v>
      </c>
      <c r="R3270">
        <v>60.952380952380949</v>
      </c>
      <c r="S3270" t="s">
        <v>8319</v>
      </c>
      <c r="T3270" t="s">
        <v>8350</v>
      </c>
    </row>
    <row r="3271" spans="1:20" x14ac:dyDescent="0.2">
      <c r="A3271">
        <v>3269</v>
      </c>
      <c r="B3271" t="s">
        <v>3269</v>
      </c>
      <c r="C327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v>42171.458333333328</v>
      </c>
      <c r="K3271">
        <v>1431509397</v>
      </c>
      <c r="L3271" s="10">
        <v>42137.395798611105</v>
      </c>
      <c r="M3271" t="b">
        <v>1</v>
      </c>
      <c r="N3271">
        <v>70</v>
      </c>
      <c r="O3271" t="b">
        <v>1</v>
      </c>
      <c r="P3271" t="s">
        <v>8271</v>
      </c>
      <c r="Q3271">
        <v>1.0149999999999999</v>
      </c>
      <c r="R3271">
        <v>116</v>
      </c>
      <c r="S3271" t="s">
        <v>8319</v>
      </c>
      <c r="T3271" t="s">
        <v>8350</v>
      </c>
    </row>
    <row r="3272" spans="1:20" x14ac:dyDescent="0.2">
      <c r="A3272">
        <v>3270</v>
      </c>
      <c r="B3272" t="s">
        <v>3270</v>
      </c>
      <c r="C327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v>42197.533159722225</v>
      </c>
      <c r="K3272">
        <v>1434113265</v>
      </c>
      <c r="L3272" s="10">
        <v>42167.533159722225</v>
      </c>
      <c r="M3272" t="b">
        <v>1</v>
      </c>
      <c r="N3272">
        <v>30</v>
      </c>
      <c r="O3272" t="b">
        <v>1</v>
      </c>
      <c r="P3272" t="s">
        <v>8271</v>
      </c>
      <c r="Q3272">
        <v>1.0166666666666666</v>
      </c>
      <c r="R3272">
        <v>61</v>
      </c>
      <c r="S3272" t="s">
        <v>8319</v>
      </c>
      <c r="T3272" t="s">
        <v>8350</v>
      </c>
    </row>
    <row r="3273" spans="1:20" x14ac:dyDescent="0.2">
      <c r="A3273">
        <v>3271</v>
      </c>
      <c r="B3273" t="s">
        <v>3271</v>
      </c>
      <c r="C327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v>41945.478877314818</v>
      </c>
      <c r="K3273">
        <v>1412332175</v>
      </c>
      <c r="L3273" s="10">
        <v>41915.437210648146</v>
      </c>
      <c r="M3273" t="b">
        <v>1</v>
      </c>
      <c r="N3273">
        <v>51</v>
      </c>
      <c r="O3273" t="b">
        <v>1</v>
      </c>
      <c r="P3273" t="s">
        <v>8271</v>
      </c>
      <c r="Q3273">
        <v>1.3</v>
      </c>
      <c r="R3273">
        <v>38.235294117647058</v>
      </c>
      <c r="S3273" t="s">
        <v>8319</v>
      </c>
      <c r="T3273" t="s">
        <v>8350</v>
      </c>
    </row>
    <row r="3274" spans="1:20" x14ac:dyDescent="0.2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v>42314.541770833333</v>
      </c>
      <c r="K3274">
        <v>1444219209</v>
      </c>
      <c r="L3274" s="10"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>
        <v>1.5443</v>
      </c>
      <c r="R3274">
        <v>106.50344827586207</v>
      </c>
      <c r="S3274" t="s">
        <v>8319</v>
      </c>
      <c r="T3274" t="s">
        <v>8350</v>
      </c>
    </row>
    <row r="3275" spans="1:20" x14ac:dyDescent="0.2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v>42627.791666666672</v>
      </c>
      <c r="K3275">
        <v>1472498042</v>
      </c>
      <c r="L3275" s="10">
        <v>42611.801412037035</v>
      </c>
      <c r="M3275" t="b">
        <v>1</v>
      </c>
      <c r="N3275">
        <v>21</v>
      </c>
      <c r="O3275" t="b">
        <v>1</v>
      </c>
      <c r="P3275" t="s">
        <v>8271</v>
      </c>
      <c r="Q3275">
        <v>1.0740000000000001</v>
      </c>
      <c r="R3275">
        <v>204.57142857142858</v>
      </c>
      <c r="S3275" t="s">
        <v>8319</v>
      </c>
      <c r="T3275" t="s">
        <v>8350</v>
      </c>
    </row>
    <row r="3276" spans="1:20" x14ac:dyDescent="0.2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v>42444.875</v>
      </c>
      <c r="K3276">
        <v>1454259272</v>
      </c>
      <c r="L3276" s="10"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>
        <v>1.0132258064516129</v>
      </c>
      <c r="R3276">
        <v>54.912587412587413</v>
      </c>
      <c r="S3276" t="s">
        <v>8319</v>
      </c>
      <c r="T3276" t="s">
        <v>8350</v>
      </c>
    </row>
    <row r="3277" spans="1:20" x14ac:dyDescent="0.2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v>42044.1875</v>
      </c>
      <c r="K3277">
        <v>1421183271</v>
      </c>
      <c r="L3277" s="10">
        <v>42017.88045138889</v>
      </c>
      <c r="M3277" t="b">
        <v>1</v>
      </c>
      <c r="N3277">
        <v>12</v>
      </c>
      <c r="O3277" t="b">
        <v>1</v>
      </c>
      <c r="P3277" t="s">
        <v>8271</v>
      </c>
      <c r="Q3277">
        <v>1.0027777777777778</v>
      </c>
      <c r="R3277">
        <v>150.41666666666666</v>
      </c>
      <c r="S3277" t="s">
        <v>8319</v>
      </c>
      <c r="T3277" t="s">
        <v>8350</v>
      </c>
    </row>
    <row r="3278" spans="1:20" x14ac:dyDescent="0.2">
      <c r="A3278">
        <v>3276</v>
      </c>
      <c r="B3278" t="s">
        <v>3276</v>
      </c>
      <c r="C3278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v>42461.165972222225</v>
      </c>
      <c r="K3278">
        <v>1456526879</v>
      </c>
      <c r="L3278" s="10"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>
        <v>1.1684444444444444</v>
      </c>
      <c r="R3278">
        <v>52.58</v>
      </c>
      <c r="S3278" t="s">
        <v>8319</v>
      </c>
      <c r="T3278" t="s">
        <v>8350</v>
      </c>
    </row>
    <row r="3279" spans="1:20" x14ac:dyDescent="0.2">
      <c r="A3279">
        <v>3277</v>
      </c>
      <c r="B3279" t="s">
        <v>3277</v>
      </c>
      <c r="C3279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v>41961.724606481483</v>
      </c>
      <c r="K3279">
        <v>1413735806</v>
      </c>
      <c r="L3279" s="10"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>
        <v>1.0860000000000001</v>
      </c>
      <c r="R3279">
        <v>54.3</v>
      </c>
      <c r="S3279" t="s">
        <v>8319</v>
      </c>
      <c r="T3279" t="s">
        <v>8350</v>
      </c>
    </row>
    <row r="3280" spans="1:20" x14ac:dyDescent="0.2">
      <c r="A3280">
        <v>3278</v>
      </c>
      <c r="B3280" t="s">
        <v>3278</v>
      </c>
      <c r="C3280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v>42154.848414351851</v>
      </c>
      <c r="K3280">
        <v>1430425303</v>
      </c>
      <c r="L3280" s="10">
        <v>42124.848414351851</v>
      </c>
      <c r="M3280" t="b">
        <v>1</v>
      </c>
      <c r="N3280">
        <v>34</v>
      </c>
      <c r="O3280" t="b">
        <v>1</v>
      </c>
      <c r="P3280" t="s">
        <v>8271</v>
      </c>
      <c r="Q3280">
        <v>1.034</v>
      </c>
      <c r="R3280">
        <v>76.029411764705884</v>
      </c>
      <c r="S3280" t="s">
        <v>8319</v>
      </c>
      <c r="T3280" t="s">
        <v>8350</v>
      </c>
    </row>
    <row r="3281" spans="1:20" x14ac:dyDescent="0.2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v>42461.06086805556</v>
      </c>
      <c r="K3281">
        <v>1456885659</v>
      </c>
      <c r="L3281" s="10">
        <v>42431.102534722217</v>
      </c>
      <c r="M3281" t="b">
        <v>0</v>
      </c>
      <c r="N3281">
        <v>63</v>
      </c>
      <c r="O3281" t="b">
        <v>1</v>
      </c>
      <c r="P3281" t="s">
        <v>8271</v>
      </c>
      <c r="Q3281">
        <v>1.1427586206896552</v>
      </c>
      <c r="R3281">
        <v>105.2063492063492</v>
      </c>
      <c r="S3281" t="s">
        <v>8319</v>
      </c>
      <c r="T3281" t="s">
        <v>8350</v>
      </c>
    </row>
    <row r="3282" spans="1:20" x14ac:dyDescent="0.2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v>42156.208333333328</v>
      </c>
      <c r="K3282">
        <v>1430158198</v>
      </c>
      <c r="L3282" s="10">
        <v>42121.756921296299</v>
      </c>
      <c r="M3282" t="b">
        <v>0</v>
      </c>
      <c r="N3282">
        <v>30</v>
      </c>
      <c r="O3282" t="b">
        <v>1</v>
      </c>
      <c r="P3282" t="s">
        <v>8271</v>
      </c>
      <c r="Q3282">
        <v>1.03</v>
      </c>
      <c r="R3282">
        <v>68.666666666666671</v>
      </c>
      <c r="S3282" t="s">
        <v>8319</v>
      </c>
      <c r="T3282" t="s">
        <v>8350</v>
      </c>
    </row>
    <row r="3283" spans="1:20" x14ac:dyDescent="0.2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v>42249.019733796296</v>
      </c>
      <c r="K3283">
        <v>1438561705</v>
      </c>
      <c r="L3283" s="10">
        <v>42219.019733796296</v>
      </c>
      <c r="M3283" t="b">
        <v>0</v>
      </c>
      <c r="N3283">
        <v>47</v>
      </c>
      <c r="O3283" t="b">
        <v>1</v>
      </c>
      <c r="P3283" t="s">
        <v>8271</v>
      </c>
      <c r="Q3283">
        <v>1.216</v>
      </c>
      <c r="R3283">
        <v>129.36170212765958</v>
      </c>
      <c r="S3283" t="s">
        <v>8319</v>
      </c>
      <c r="T3283" t="s">
        <v>8350</v>
      </c>
    </row>
    <row r="3284" spans="1:20" x14ac:dyDescent="0.2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v>42489.19430555556</v>
      </c>
      <c r="K3284">
        <v>1458103188</v>
      </c>
      <c r="L3284" s="10">
        <v>42445.19430555556</v>
      </c>
      <c r="M3284" t="b">
        <v>0</v>
      </c>
      <c r="N3284">
        <v>237</v>
      </c>
      <c r="O3284" t="b">
        <v>1</v>
      </c>
      <c r="P3284" t="s">
        <v>8271</v>
      </c>
      <c r="Q3284">
        <v>1.026467741935484</v>
      </c>
      <c r="R3284">
        <v>134.26371308016877</v>
      </c>
      <c r="S3284" t="s">
        <v>8319</v>
      </c>
      <c r="T3284" t="s">
        <v>8350</v>
      </c>
    </row>
    <row r="3285" spans="1:20" x14ac:dyDescent="0.2">
      <c r="A3285">
        <v>3283</v>
      </c>
      <c r="B3285" t="s">
        <v>3283</v>
      </c>
      <c r="C3285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v>42410.875</v>
      </c>
      <c r="K3285">
        <v>1452448298</v>
      </c>
      <c r="L3285" s="10">
        <v>42379.74418981481</v>
      </c>
      <c r="M3285" t="b">
        <v>0</v>
      </c>
      <c r="N3285">
        <v>47</v>
      </c>
      <c r="O3285" t="b">
        <v>1</v>
      </c>
      <c r="P3285" t="s">
        <v>8271</v>
      </c>
      <c r="Q3285">
        <v>1.0475000000000001</v>
      </c>
      <c r="R3285">
        <v>17.829787234042552</v>
      </c>
      <c r="S3285" t="s">
        <v>8319</v>
      </c>
      <c r="T3285" t="s">
        <v>8350</v>
      </c>
    </row>
    <row r="3286" spans="1:20" x14ac:dyDescent="0.2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v>42398.249305555553</v>
      </c>
      <c r="K3286">
        <v>1452546853</v>
      </c>
      <c r="L3286" s="10">
        <v>42380.884872685187</v>
      </c>
      <c r="M3286" t="b">
        <v>0</v>
      </c>
      <c r="N3286">
        <v>15</v>
      </c>
      <c r="O3286" t="b">
        <v>1</v>
      </c>
      <c r="P3286" t="s">
        <v>8271</v>
      </c>
      <c r="Q3286">
        <v>1.016</v>
      </c>
      <c r="R3286">
        <v>203.2</v>
      </c>
      <c r="S3286" t="s">
        <v>8319</v>
      </c>
      <c r="T3286" t="s">
        <v>8350</v>
      </c>
    </row>
    <row r="3287" spans="1:20" x14ac:dyDescent="0.2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v>42794.208333333328</v>
      </c>
      <c r="K3287">
        <v>1485556626</v>
      </c>
      <c r="L3287" s="10">
        <v>42762.942430555559</v>
      </c>
      <c r="M3287" t="b">
        <v>0</v>
      </c>
      <c r="N3287">
        <v>81</v>
      </c>
      <c r="O3287" t="b">
        <v>1</v>
      </c>
      <c r="P3287" t="s">
        <v>8271</v>
      </c>
      <c r="Q3287">
        <v>1.1210242048409682</v>
      </c>
      <c r="R3287">
        <v>69.18518518518519</v>
      </c>
      <c r="S3287" t="s">
        <v>8319</v>
      </c>
      <c r="T3287" t="s">
        <v>8350</v>
      </c>
    </row>
    <row r="3288" spans="1:20" x14ac:dyDescent="0.2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v>42597.840069444443</v>
      </c>
      <c r="K3288">
        <v>1468699782</v>
      </c>
      <c r="L3288" s="10"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>
        <v>1.0176666666666667</v>
      </c>
      <c r="R3288">
        <v>125.12295081967213</v>
      </c>
      <c r="S3288" t="s">
        <v>8319</v>
      </c>
      <c r="T3288" t="s">
        <v>8350</v>
      </c>
    </row>
    <row r="3289" spans="1:20" x14ac:dyDescent="0.2">
      <c r="A3289">
        <v>3287</v>
      </c>
      <c r="B3289" t="s">
        <v>3287</v>
      </c>
      <c r="C3289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v>42336.750324074077</v>
      </c>
      <c r="K3289">
        <v>1446573628</v>
      </c>
      <c r="L3289" s="10">
        <v>42311.750324074077</v>
      </c>
      <c r="M3289" t="b">
        <v>0</v>
      </c>
      <c r="N3289">
        <v>34</v>
      </c>
      <c r="O3289" t="b">
        <v>1</v>
      </c>
      <c r="P3289" t="s">
        <v>8271</v>
      </c>
      <c r="Q3289">
        <v>1</v>
      </c>
      <c r="R3289">
        <v>73.529411764705884</v>
      </c>
      <c r="S3289" t="s">
        <v>8319</v>
      </c>
      <c r="T3289" t="s">
        <v>8350</v>
      </c>
    </row>
    <row r="3290" spans="1:20" x14ac:dyDescent="0.2">
      <c r="A3290">
        <v>3288</v>
      </c>
      <c r="B3290" t="s">
        <v>3288</v>
      </c>
      <c r="C3290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v>42541.958333333328</v>
      </c>
      <c r="K3290">
        <v>1463337315</v>
      </c>
      <c r="L3290" s="10"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>
        <v>1.0026489999999999</v>
      </c>
      <c r="R3290">
        <v>48.437149758454105</v>
      </c>
      <c r="S3290" t="s">
        <v>8319</v>
      </c>
      <c r="T3290" t="s">
        <v>8350</v>
      </c>
    </row>
    <row r="3291" spans="1:20" x14ac:dyDescent="0.2">
      <c r="A3291">
        <v>3289</v>
      </c>
      <c r="B3291" t="s">
        <v>3289</v>
      </c>
      <c r="C329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v>42786.368078703701</v>
      </c>
      <c r="K3291">
        <v>1485161402</v>
      </c>
      <c r="L3291" s="10">
        <v>42758.368078703701</v>
      </c>
      <c r="M3291" t="b">
        <v>0</v>
      </c>
      <c r="N3291">
        <v>25</v>
      </c>
      <c r="O3291" t="b">
        <v>1</v>
      </c>
      <c r="P3291" t="s">
        <v>8271</v>
      </c>
      <c r="Q3291">
        <v>1.3304200000000002</v>
      </c>
      <c r="R3291">
        <v>26.608400000000003</v>
      </c>
      <c r="S3291" t="s">
        <v>8319</v>
      </c>
      <c r="T3291" t="s">
        <v>8350</v>
      </c>
    </row>
    <row r="3292" spans="1:20" x14ac:dyDescent="0.2">
      <c r="A3292">
        <v>3290</v>
      </c>
      <c r="B3292" t="s">
        <v>3290</v>
      </c>
      <c r="C329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v>42805.51494212963</v>
      </c>
      <c r="K3292">
        <v>1486642891</v>
      </c>
      <c r="L3292" s="10">
        <v>42775.51494212963</v>
      </c>
      <c r="M3292" t="b">
        <v>0</v>
      </c>
      <c r="N3292">
        <v>72</v>
      </c>
      <c r="O3292" t="b">
        <v>1</v>
      </c>
      <c r="P3292" t="s">
        <v>8271</v>
      </c>
      <c r="Q3292">
        <v>1.212</v>
      </c>
      <c r="R3292">
        <v>33.666666666666664</v>
      </c>
      <c r="S3292" t="s">
        <v>8319</v>
      </c>
      <c r="T3292" t="s">
        <v>8350</v>
      </c>
    </row>
    <row r="3293" spans="1:20" x14ac:dyDescent="0.2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v>42264.165972222225</v>
      </c>
      <c r="K3293">
        <v>1439743900</v>
      </c>
      <c r="L3293" s="10">
        <v>42232.702546296292</v>
      </c>
      <c r="M3293" t="b">
        <v>0</v>
      </c>
      <c r="N3293">
        <v>14</v>
      </c>
      <c r="O3293" t="b">
        <v>1</v>
      </c>
      <c r="P3293" t="s">
        <v>8271</v>
      </c>
      <c r="Q3293">
        <v>1.1399999999999999</v>
      </c>
      <c r="R3293">
        <v>40.714285714285715</v>
      </c>
      <c r="S3293" t="s">
        <v>8319</v>
      </c>
      <c r="T3293" t="s">
        <v>8350</v>
      </c>
    </row>
    <row r="3294" spans="1:20" x14ac:dyDescent="0.2">
      <c r="A3294">
        <v>3292</v>
      </c>
      <c r="B3294" t="s">
        <v>3292</v>
      </c>
      <c r="C3294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v>42342.811898148153</v>
      </c>
      <c r="K3294">
        <v>1444069748</v>
      </c>
      <c r="L3294" s="10">
        <v>42282.770231481481</v>
      </c>
      <c r="M3294" t="b">
        <v>0</v>
      </c>
      <c r="N3294">
        <v>15</v>
      </c>
      <c r="O3294" t="b">
        <v>1</v>
      </c>
      <c r="P3294" t="s">
        <v>8271</v>
      </c>
      <c r="Q3294">
        <v>2.8613861386138613</v>
      </c>
      <c r="R3294">
        <v>19.266666666666666</v>
      </c>
      <c r="S3294" t="s">
        <v>8319</v>
      </c>
      <c r="T3294" t="s">
        <v>8350</v>
      </c>
    </row>
    <row r="3295" spans="1:20" x14ac:dyDescent="0.2">
      <c r="A3295">
        <v>3293</v>
      </c>
      <c r="B3295" t="s">
        <v>3293</v>
      </c>
      <c r="C3295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v>42798.425370370373</v>
      </c>
      <c r="K3295">
        <v>1486030352</v>
      </c>
      <c r="L3295" s="10">
        <v>42768.425370370373</v>
      </c>
      <c r="M3295" t="b">
        <v>0</v>
      </c>
      <c r="N3295">
        <v>91</v>
      </c>
      <c r="O3295" t="b">
        <v>1</v>
      </c>
      <c r="P3295" t="s">
        <v>8271</v>
      </c>
      <c r="Q3295">
        <v>1.7044444444444444</v>
      </c>
      <c r="R3295">
        <v>84.285714285714292</v>
      </c>
      <c r="S3295" t="s">
        <v>8319</v>
      </c>
      <c r="T3295" t="s">
        <v>8350</v>
      </c>
    </row>
    <row r="3296" spans="1:20" x14ac:dyDescent="0.2">
      <c r="A3296">
        <v>3294</v>
      </c>
      <c r="B3296" t="s">
        <v>3294</v>
      </c>
      <c r="C3296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v>42171.541134259256</v>
      </c>
      <c r="K3296">
        <v>1431867554</v>
      </c>
      <c r="L3296" s="10">
        <v>42141.541134259256</v>
      </c>
      <c r="M3296" t="b">
        <v>0</v>
      </c>
      <c r="N3296">
        <v>24</v>
      </c>
      <c r="O3296" t="b">
        <v>1</v>
      </c>
      <c r="P3296" t="s">
        <v>8271</v>
      </c>
      <c r="Q3296">
        <v>1.1833333333333333</v>
      </c>
      <c r="R3296">
        <v>29.583333333333332</v>
      </c>
      <c r="S3296" t="s">
        <v>8319</v>
      </c>
      <c r="T3296" t="s">
        <v>8350</v>
      </c>
    </row>
    <row r="3297" spans="1:20" x14ac:dyDescent="0.2">
      <c r="A3297">
        <v>3295</v>
      </c>
      <c r="B3297" t="s">
        <v>3295</v>
      </c>
      <c r="C3297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v>42639.442465277782</v>
      </c>
      <c r="K3297">
        <v>1472294229</v>
      </c>
      <c r="L3297" s="10">
        <v>42609.442465277782</v>
      </c>
      <c r="M3297" t="b">
        <v>0</v>
      </c>
      <c r="N3297">
        <v>27</v>
      </c>
      <c r="O3297" t="b">
        <v>1</v>
      </c>
      <c r="P3297" t="s">
        <v>8271</v>
      </c>
      <c r="Q3297">
        <v>1.0285857142857142</v>
      </c>
      <c r="R3297">
        <v>26.667037037037037</v>
      </c>
      <c r="S3297" t="s">
        <v>8319</v>
      </c>
      <c r="T3297" t="s">
        <v>8350</v>
      </c>
    </row>
    <row r="3298" spans="1:20" x14ac:dyDescent="0.2">
      <c r="A3298">
        <v>3296</v>
      </c>
      <c r="B3298" t="s">
        <v>3296</v>
      </c>
      <c r="C3298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v>42330.916666666672</v>
      </c>
      <c r="K3298">
        <v>1446401372</v>
      </c>
      <c r="L3298" s="10">
        <v>42309.756620370375</v>
      </c>
      <c r="M3298" t="b">
        <v>0</v>
      </c>
      <c r="N3298">
        <v>47</v>
      </c>
      <c r="O3298" t="b">
        <v>1</v>
      </c>
      <c r="P3298" t="s">
        <v>8271</v>
      </c>
      <c r="Q3298">
        <v>1.4406666666666668</v>
      </c>
      <c r="R3298">
        <v>45.978723404255319</v>
      </c>
      <c r="S3298" t="s">
        <v>8319</v>
      </c>
      <c r="T3298" t="s">
        <v>8350</v>
      </c>
    </row>
    <row r="3299" spans="1:20" x14ac:dyDescent="0.2">
      <c r="A3299">
        <v>3297</v>
      </c>
      <c r="B3299" t="s">
        <v>3297</v>
      </c>
      <c r="C3299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v>42212.957638888889</v>
      </c>
      <c r="K3299">
        <v>1436380256</v>
      </c>
      <c r="L3299" s="10">
        <v>42193.771481481483</v>
      </c>
      <c r="M3299" t="b">
        <v>0</v>
      </c>
      <c r="N3299">
        <v>44</v>
      </c>
      <c r="O3299" t="b">
        <v>1</v>
      </c>
      <c r="P3299" t="s">
        <v>8271</v>
      </c>
      <c r="Q3299">
        <v>1.0007272727272727</v>
      </c>
      <c r="R3299">
        <v>125.09090909090909</v>
      </c>
      <c r="S3299" t="s">
        <v>8319</v>
      </c>
      <c r="T3299" t="s">
        <v>8350</v>
      </c>
    </row>
    <row r="3300" spans="1:20" x14ac:dyDescent="0.2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v>42260</v>
      </c>
      <c r="K3300">
        <v>1440370768</v>
      </c>
      <c r="L3300" s="10">
        <v>42239.957962962959</v>
      </c>
      <c r="M3300" t="b">
        <v>0</v>
      </c>
      <c r="N3300">
        <v>72</v>
      </c>
      <c r="O3300" t="b">
        <v>1</v>
      </c>
      <c r="P3300" t="s">
        <v>8271</v>
      </c>
      <c r="Q3300">
        <v>1.0173000000000001</v>
      </c>
      <c r="R3300">
        <v>141.29166666666666</v>
      </c>
      <c r="S3300" t="s">
        <v>8319</v>
      </c>
      <c r="T3300" t="s">
        <v>8350</v>
      </c>
    </row>
    <row r="3301" spans="1:20" x14ac:dyDescent="0.2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v>42291.917395833334</v>
      </c>
      <c r="K3301">
        <v>1442268063</v>
      </c>
      <c r="L3301" s="10">
        <v>42261.917395833334</v>
      </c>
      <c r="M3301" t="b">
        <v>0</v>
      </c>
      <c r="N3301">
        <v>63</v>
      </c>
      <c r="O3301" t="b">
        <v>1</v>
      </c>
      <c r="P3301" t="s">
        <v>8271</v>
      </c>
      <c r="Q3301">
        <v>1.1619999999999999</v>
      </c>
      <c r="R3301">
        <v>55.333333333333336</v>
      </c>
      <c r="S3301" t="s">
        <v>8319</v>
      </c>
      <c r="T3301" t="s">
        <v>8350</v>
      </c>
    </row>
    <row r="3302" spans="1:20" x14ac:dyDescent="0.2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v>42123.743773148148</v>
      </c>
      <c r="K3302">
        <v>1428515462</v>
      </c>
      <c r="L3302" s="10">
        <v>42102.743773148148</v>
      </c>
      <c r="M3302" t="b">
        <v>0</v>
      </c>
      <c r="N3302">
        <v>88</v>
      </c>
      <c r="O3302" t="b">
        <v>1</v>
      </c>
      <c r="P3302" t="s">
        <v>8271</v>
      </c>
      <c r="Q3302">
        <v>1.3616666666666666</v>
      </c>
      <c r="R3302">
        <v>46.420454545454547</v>
      </c>
      <c r="S3302" t="s">
        <v>8319</v>
      </c>
      <c r="T3302" t="s">
        <v>8350</v>
      </c>
    </row>
    <row r="3303" spans="1:20" x14ac:dyDescent="0.2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v>42583.290972222225</v>
      </c>
      <c r="K3303">
        <v>1466185176</v>
      </c>
      <c r="L3303" s="10">
        <v>42538.73583333334</v>
      </c>
      <c r="M3303" t="b">
        <v>0</v>
      </c>
      <c r="N3303">
        <v>70</v>
      </c>
      <c r="O3303" t="b">
        <v>1</v>
      </c>
      <c r="P3303" t="s">
        <v>8271</v>
      </c>
      <c r="Q3303">
        <v>1.3346666666666667</v>
      </c>
      <c r="R3303">
        <v>57.2</v>
      </c>
      <c r="S3303" t="s">
        <v>8319</v>
      </c>
      <c r="T3303" t="s">
        <v>8350</v>
      </c>
    </row>
    <row r="3304" spans="1:20" x14ac:dyDescent="0.2">
      <c r="A3304">
        <v>3302</v>
      </c>
      <c r="B3304" t="s">
        <v>3302</v>
      </c>
      <c r="C3304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v>42711.35157407407</v>
      </c>
      <c r="K3304">
        <v>1478507176</v>
      </c>
      <c r="L3304" s="10">
        <v>42681.35157407407</v>
      </c>
      <c r="M3304" t="b">
        <v>0</v>
      </c>
      <c r="N3304">
        <v>50</v>
      </c>
      <c r="O3304" t="b">
        <v>1</v>
      </c>
      <c r="P3304" t="s">
        <v>8271</v>
      </c>
      <c r="Q3304">
        <v>1.0339285714285715</v>
      </c>
      <c r="R3304">
        <v>173.7</v>
      </c>
      <c r="S3304" t="s">
        <v>8319</v>
      </c>
      <c r="T3304" t="s">
        <v>8350</v>
      </c>
    </row>
    <row r="3305" spans="1:20" x14ac:dyDescent="0.2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v>42091.609768518523</v>
      </c>
      <c r="K3305">
        <v>1424533084</v>
      </c>
      <c r="L3305" s="10">
        <v>42056.65143518518</v>
      </c>
      <c r="M3305" t="b">
        <v>0</v>
      </c>
      <c r="N3305">
        <v>35</v>
      </c>
      <c r="O3305" t="b">
        <v>1</v>
      </c>
      <c r="P3305" t="s">
        <v>8271</v>
      </c>
      <c r="Q3305">
        <v>1.1588888888888889</v>
      </c>
      <c r="R3305">
        <v>59.6</v>
      </c>
      <c r="S3305" t="s">
        <v>8319</v>
      </c>
      <c r="T3305" t="s">
        <v>8350</v>
      </c>
    </row>
    <row r="3306" spans="1:20" x14ac:dyDescent="0.2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v>42726.624444444446</v>
      </c>
      <c r="K3306">
        <v>1479826752</v>
      </c>
      <c r="L3306" s="10"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>
        <v>1.0451666666666666</v>
      </c>
      <c r="R3306">
        <v>89.585714285714289</v>
      </c>
      <c r="S3306" t="s">
        <v>8319</v>
      </c>
      <c r="T3306" t="s">
        <v>8350</v>
      </c>
    </row>
    <row r="3307" spans="1:20" x14ac:dyDescent="0.2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v>42216.855879629627</v>
      </c>
      <c r="K3307">
        <v>1435782748</v>
      </c>
      <c r="L3307" s="10">
        <v>42186.855879629627</v>
      </c>
      <c r="M3307" t="b">
        <v>0</v>
      </c>
      <c r="N3307">
        <v>20</v>
      </c>
      <c r="O3307" t="b">
        <v>1</v>
      </c>
      <c r="P3307" t="s">
        <v>8271</v>
      </c>
      <c r="Q3307">
        <v>1.0202500000000001</v>
      </c>
      <c r="R3307">
        <v>204.05</v>
      </c>
      <c r="S3307" t="s">
        <v>8319</v>
      </c>
      <c r="T3307" t="s">
        <v>8350</v>
      </c>
    </row>
    <row r="3308" spans="1:20" x14ac:dyDescent="0.2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v>42531.125</v>
      </c>
      <c r="K3308">
        <v>1462252542</v>
      </c>
      <c r="L3308" s="10">
        <v>42493.219236111108</v>
      </c>
      <c r="M3308" t="b">
        <v>0</v>
      </c>
      <c r="N3308">
        <v>54</v>
      </c>
      <c r="O3308" t="b">
        <v>1</v>
      </c>
      <c r="P3308" t="s">
        <v>8271</v>
      </c>
      <c r="Q3308">
        <v>1.7533333333333334</v>
      </c>
      <c r="R3308">
        <v>48.703703703703702</v>
      </c>
      <c r="S3308" t="s">
        <v>8319</v>
      </c>
      <c r="T3308" t="s">
        <v>8350</v>
      </c>
    </row>
    <row r="3309" spans="1:20" x14ac:dyDescent="0.2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v>42505.057164351849</v>
      </c>
      <c r="K3309">
        <v>1460683339</v>
      </c>
      <c r="L3309" s="10">
        <v>42475.057164351849</v>
      </c>
      <c r="M3309" t="b">
        <v>0</v>
      </c>
      <c r="N3309">
        <v>20</v>
      </c>
      <c r="O3309" t="b">
        <v>1</v>
      </c>
      <c r="P3309" t="s">
        <v>8271</v>
      </c>
      <c r="Q3309">
        <v>1.0668</v>
      </c>
      <c r="R3309">
        <v>53.339999999999996</v>
      </c>
      <c r="S3309" t="s">
        <v>8319</v>
      </c>
      <c r="T3309" t="s">
        <v>8350</v>
      </c>
    </row>
    <row r="3310" spans="1:20" x14ac:dyDescent="0.2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v>42473.876909722225</v>
      </c>
      <c r="K3310">
        <v>1458766965</v>
      </c>
      <c r="L3310" s="10">
        <v>42452.876909722225</v>
      </c>
      <c r="M3310" t="b">
        <v>0</v>
      </c>
      <c r="N3310">
        <v>57</v>
      </c>
      <c r="O3310" t="b">
        <v>1</v>
      </c>
      <c r="P3310" t="s">
        <v>8271</v>
      </c>
      <c r="Q3310">
        <v>1.2228571428571429</v>
      </c>
      <c r="R3310">
        <v>75.087719298245617</v>
      </c>
      <c r="S3310" t="s">
        <v>8319</v>
      </c>
      <c r="T3310" t="s">
        <v>8350</v>
      </c>
    </row>
    <row r="3311" spans="1:20" x14ac:dyDescent="0.2">
      <c r="A3311">
        <v>3309</v>
      </c>
      <c r="B3311" t="s">
        <v>3309</v>
      </c>
      <c r="C331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v>42659.650208333333</v>
      </c>
      <c r="K3311">
        <v>1473953778</v>
      </c>
      <c r="L3311" s="10">
        <v>42628.650208333333</v>
      </c>
      <c r="M3311" t="b">
        <v>0</v>
      </c>
      <c r="N3311">
        <v>31</v>
      </c>
      <c r="O3311" t="b">
        <v>1</v>
      </c>
      <c r="P3311" t="s">
        <v>8271</v>
      </c>
      <c r="Q3311">
        <v>1.5942857142857143</v>
      </c>
      <c r="R3311">
        <v>18</v>
      </c>
      <c r="S3311" t="s">
        <v>8319</v>
      </c>
      <c r="T3311" t="s">
        <v>8350</v>
      </c>
    </row>
    <row r="3312" spans="1:20" x14ac:dyDescent="0.2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v>42283.928530092591</v>
      </c>
      <c r="K3312">
        <v>1441577825</v>
      </c>
      <c r="L3312" s="10">
        <v>42253.928530092591</v>
      </c>
      <c r="M3312" t="b">
        <v>0</v>
      </c>
      <c r="N3312">
        <v>31</v>
      </c>
      <c r="O3312" t="b">
        <v>1</v>
      </c>
      <c r="P3312" t="s">
        <v>8271</v>
      </c>
      <c r="Q3312">
        <v>1.0007692307692309</v>
      </c>
      <c r="R3312">
        <v>209.83870967741936</v>
      </c>
      <c r="S3312" t="s">
        <v>8319</v>
      </c>
      <c r="T3312" t="s">
        <v>8350</v>
      </c>
    </row>
    <row r="3313" spans="1:20" x14ac:dyDescent="0.2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v>42294.29178240741</v>
      </c>
      <c r="K3313">
        <v>1442473210</v>
      </c>
      <c r="L3313" s="10">
        <v>42264.29178240741</v>
      </c>
      <c r="M3313" t="b">
        <v>0</v>
      </c>
      <c r="N3313">
        <v>45</v>
      </c>
      <c r="O3313" t="b">
        <v>1</v>
      </c>
      <c r="P3313" t="s">
        <v>8271</v>
      </c>
      <c r="Q3313">
        <v>1.0984</v>
      </c>
      <c r="R3313">
        <v>61.022222222222226</v>
      </c>
      <c r="S3313" t="s">
        <v>8319</v>
      </c>
      <c r="T3313" t="s">
        <v>8350</v>
      </c>
    </row>
    <row r="3314" spans="1:20" x14ac:dyDescent="0.2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v>42685.916666666672</v>
      </c>
      <c r="K3314">
        <v>1477077946</v>
      </c>
      <c r="L3314" s="10">
        <v>42664.809560185182</v>
      </c>
      <c r="M3314" t="b">
        <v>0</v>
      </c>
      <c r="N3314">
        <v>41</v>
      </c>
      <c r="O3314" t="b">
        <v>1</v>
      </c>
      <c r="P3314" t="s">
        <v>8271</v>
      </c>
      <c r="Q3314">
        <v>1.0004</v>
      </c>
      <c r="R3314">
        <v>61</v>
      </c>
      <c r="S3314" t="s">
        <v>8319</v>
      </c>
      <c r="T3314" t="s">
        <v>8350</v>
      </c>
    </row>
    <row r="3315" spans="1:20" x14ac:dyDescent="0.2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v>42396.041666666672</v>
      </c>
      <c r="K3315">
        <v>1452664317</v>
      </c>
      <c r="L3315" s="10">
        <v>42382.244409722218</v>
      </c>
      <c r="M3315" t="b">
        <v>0</v>
      </c>
      <c r="N3315">
        <v>29</v>
      </c>
      <c r="O3315" t="b">
        <v>1</v>
      </c>
      <c r="P3315" t="s">
        <v>8271</v>
      </c>
      <c r="Q3315">
        <v>1.1605000000000001</v>
      </c>
      <c r="R3315">
        <v>80.034482758620683</v>
      </c>
      <c r="S3315" t="s">
        <v>8319</v>
      </c>
      <c r="T3315" t="s">
        <v>8350</v>
      </c>
    </row>
    <row r="3316" spans="1:20" x14ac:dyDescent="0.2">
      <c r="A3316">
        <v>3314</v>
      </c>
      <c r="B3316" t="s">
        <v>3314</v>
      </c>
      <c r="C3316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v>42132.836805555555</v>
      </c>
      <c r="K3316">
        <v>1428733511</v>
      </c>
      <c r="L3316" s="10">
        <v>42105.267488425925</v>
      </c>
      <c r="M3316" t="b">
        <v>0</v>
      </c>
      <c r="N3316">
        <v>58</v>
      </c>
      <c r="O3316" t="b">
        <v>1</v>
      </c>
      <c r="P3316" t="s">
        <v>8271</v>
      </c>
      <c r="Q3316">
        <v>2.1074999999999999</v>
      </c>
      <c r="R3316">
        <v>29.068965517241381</v>
      </c>
      <c r="S3316" t="s">
        <v>8319</v>
      </c>
      <c r="T3316" t="s">
        <v>8350</v>
      </c>
    </row>
    <row r="3317" spans="1:20" x14ac:dyDescent="0.2">
      <c r="A3317">
        <v>3315</v>
      </c>
      <c r="B3317" t="s">
        <v>3315</v>
      </c>
      <c r="C3317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v>42496.303715277783</v>
      </c>
      <c r="K3317">
        <v>1459927041</v>
      </c>
      <c r="L3317" s="10">
        <v>42466.303715277783</v>
      </c>
      <c r="M3317" t="b">
        <v>0</v>
      </c>
      <c r="N3317">
        <v>89</v>
      </c>
      <c r="O3317" t="b">
        <v>1</v>
      </c>
      <c r="P3317" t="s">
        <v>8271</v>
      </c>
      <c r="Q3317">
        <v>1.1000000000000001</v>
      </c>
      <c r="R3317">
        <v>49.438202247191015</v>
      </c>
      <c r="S3317" t="s">
        <v>8319</v>
      </c>
      <c r="T3317" t="s">
        <v>8350</v>
      </c>
    </row>
    <row r="3318" spans="1:20" x14ac:dyDescent="0.2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v>41859.57916666667</v>
      </c>
      <c r="K3318">
        <v>1404680075</v>
      </c>
      <c r="L3318" s="10"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>
        <v>1.0008673425918038</v>
      </c>
      <c r="R3318">
        <v>93.977440000000001</v>
      </c>
      <c r="S3318" t="s">
        <v>8319</v>
      </c>
      <c r="T3318" t="s">
        <v>8350</v>
      </c>
    </row>
    <row r="3319" spans="1:20" x14ac:dyDescent="0.2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v>42529.039629629624</v>
      </c>
      <c r="K3319">
        <v>1462755424</v>
      </c>
      <c r="L3319" s="10">
        <v>42499.039629629624</v>
      </c>
      <c r="M3319" t="b">
        <v>0</v>
      </c>
      <c r="N3319">
        <v>18</v>
      </c>
      <c r="O3319" t="b">
        <v>1</v>
      </c>
      <c r="P3319" t="s">
        <v>8271</v>
      </c>
      <c r="Q3319">
        <v>1.0619047619047619</v>
      </c>
      <c r="R3319">
        <v>61.944444444444443</v>
      </c>
      <c r="S3319" t="s">
        <v>8319</v>
      </c>
      <c r="T3319" t="s">
        <v>8350</v>
      </c>
    </row>
    <row r="3320" spans="1:20" x14ac:dyDescent="0.2">
      <c r="A3320">
        <v>3318</v>
      </c>
      <c r="B3320" t="s">
        <v>3318</v>
      </c>
      <c r="C3320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v>42471.104166666672</v>
      </c>
      <c r="K3320">
        <v>1456902893</v>
      </c>
      <c r="L3320" s="10">
        <v>42431.302002314813</v>
      </c>
      <c r="M3320" t="b">
        <v>0</v>
      </c>
      <c r="N3320">
        <v>32</v>
      </c>
      <c r="O3320" t="b">
        <v>1</v>
      </c>
      <c r="P3320" t="s">
        <v>8271</v>
      </c>
      <c r="Q3320">
        <v>1.256</v>
      </c>
      <c r="R3320">
        <v>78.5</v>
      </c>
      <c r="S3320" t="s">
        <v>8319</v>
      </c>
      <c r="T3320" t="s">
        <v>8350</v>
      </c>
    </row>
    <row r="3321" spans="1:20" x14ac:dyDescent="0.2">
      <c r="A3321">
        <v>3319</v>
      </c>
      <c r="B3321" t="s">
        <v>3319</v>
      </c>
      <c r="C332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v>42035.585486111115</v>
      </c>
      <c r="K3321">
        <v>1418824986</v>
      </c>
      <c r="L3321" s="10">
        <v>41990.585486111115</v>
      </c>
      <c r="M3321" t="b">
        <v>0</v>
      </c>
      <c r="N3321">
        <v>16</v>
      </c>
      <c r="O3321" t="b">
        <v>1</v>
      </c>
      <c r="P3321" t="s">
        <v>8271</v>
      </c>
      <c r="Q3321">
        <v>1.08</v>
      </c>
      <c r="R3321">
        <v>33.75</v>
      </c>
      <c r="S3321" t="s">
        <v>8319</v>
      </c>
      <c r="T3321" t="s">
        <v>8350</v>
      </c>
    </row>
    <row r="3322" spans="1:20" x14ac:dyDescent="0.2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v>42543.045798611114</v>
      </c>
      <c r="K3322">
        <v>1463965557</v>
      </c>
      <c r="L3322" s="10">
        <v>42513.045798611114</v>
      </c>
      <c r="M3322" t="b">
        <v>0</v>
      </c>
      <c r="N3322">
        <v>38</v>
      </c>
      <c r="O3322" t="b">
        <v>1</v>
      </c>
      <c r="P3322" t="s">
        <v>8271</v>
      </c>
      <c r="Q3322">
        <v>1.01</v>
      </c>
      <c r="R3322">
        <v>66.44736842105263</v>
      </c>
      <c r="S3322" t="s">
        <v>8319</v>
      </c>
      <c r="T3322" t="s">
        <v>8350</v>
      </c>
    </row>
    <row r="3323" spans="1:20" x14ac:dyDescent="0.2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v>41928.165972222225</v>
      </c>
      <c r="K3323">
        <v>1412216665</v>
      </c>
      <c r="L3323" s="10">
        <v>41914.100289351853</v>
      </c>
      <c r="M3323" t="b">
        <v>0</v>
      </c>
      <c r="N3323">
        <v>15</v>
      </c>
      <c r="O3323" t="b">
        <v>1</v>
      </c>
      <c r="P3323" t="s">
        <v>8271</v>
      </c>
      <c r="Q3323">
        <v>1.0740000000000001</v>
      </c>
      <c r="R3323">
        <v>35.799999999999997</v>
      </c>
      <c r="S3323" t="s">
        <v>8319</v>
      </c>
      <c r="T3323" t="s">
        <v>8350</v>
      </c>
    </row>
    <row r="3324" spans="1:20" x14ac:dyDescent="0.2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v>42543.163194444445</v>
      </c>
      <c r="K3324">
        <v>1464653696</v>
      </c>
      <c r="L3324" s="10">
        <v>42521.010370370372</v>
      </c>
      <c r="M3324" t="b">
        <v>0</v>
      </c>
      <c r="N3324">
        <v>23</v>
      </c>
      <c r="O3324" t="b">
        <v>1</v>
      </c>
      <c r="P3324" t="s">
        <v>8271</v>
      </c>
      <c r="Q3324">
        <v>1.0151515151515151</v>
      </c>
      <c r="R3324">
        <v>145.65217391304347</v>
      </c>
      <c r="S3324" t="s">
        <v>8319</v>
      </c>
      <c r="T3324" t="s">
        <v>8350</v>
      </c>
    </row>
    <row r="3325" spans="1:20" x14ac:dyDescent="0.2">
      <c r="A3325">
        <v>3323</v>
      </c>
      <c r="B3325" t="s">
        <v>3323</v>
      </c>
      <c r="C3325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v>42638.36583333333</v>
      </c>
      <c r="K3325">
        <v>1472201208</v>
      </c>
      <c r="L3325" s="10">
        <v>42608.36583333333</v>
      </c>
      <c r="M3325" t="b">
        <v>0</v>
      </c>
      <c r="N3325">
        <v>49</v>
      </c>
      <c r="O3325" t="b">
        <v>1</v>
      </c>
      <c r="P3325" t="s">
        <v>8271</v>
      </c>
      <c r="Q3325">
        <v>1.2589999999999999</v>
      </c>
      <c r="R3325">
        <v>25.693877551020407</v>
      </c>
      <c r="S3325" t="s">
        <v>8319</v>
      </c>
      <c r="T3325" t="s">
        <v>8350</v>
      </c>
    </row>
    <row r="3326" spans="1:20" x14ac:dyDescent="0.2">
      <c r="A3326">
        <v>3324</v>
      </c>
      <c r="B3326" t="s">
        <v>3324</v>
      </c>
      <c r="C3326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v>42526.58321759259</v>
      </c>
      <c r="K3326">
        <v>1463925590</v>
      </c>
      <c r="L3326" s="10">
        <v>42512.58321759259</v>
      </c>
      <c r="M3326" t="b">
        <v>0</v>
      </c>
      <c r="N3326">
        <v>10</v>
      </c>
      <c r="O3326" t="b">
        <v>1</v>
      </c>
      <c r="P3326" t="s">
        <v>8271</v>
      </c>
      <c r="Q3326">
        <v>1.0166666666666666</v>
      </c>
      <c r="R3326">
        <v>152.5</v>
      </c>
      <c r="S3326" t="s">
        <v>8319</v>
      </c>
      <c r="T3326" t="s">
        <v>8350</v>
      </c>
    </row>
    <row r="3327" spans="1:20" x14ac:dyDescent="0.2">
      <c r="A3327">
        <v>3325</v>
      </c>
      <c r="B3327" t="s">
        <v>3325</v>
      </c>
      <c r="C3327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v>42099.743946759263</v>
      </c>
      <c r="K3327">
        <v>1425235877</v>
      </c>
      <c r="L3327" s="10">
        <v>42064.785613425927</v>
      </c>
      <c r="M3327" t="b">
        <v>0</v>
      </c>
      <c r="N3327">
        <v>15</v>
      </c>
      <c r="O3327" t="b">
        <v>1</v>
      </c>
      <c r="P3327" t="s">
        <v>8271</v>
      </c>
      <c r="Q3327">
        <v>1.125</v>
      </c>
      <c r="R3327">
        <v>30</v>
      </c>
      <c r="S3327" t="s">
        <v>8319</v>
      </c>
      <c r="T3327" t="s">
        <v>8350</v>
      </c>
    </row>
    <row r="3328" spans="1:20" x14ac:dyDescent="0.2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v>42071.67251157407</v>
      </c>
      <c r="K3328">
        <v>1423242505</v>
      </c>
      <c r="L3328" s="10">
        <v>42041.714178240742</v>
      </c>
      <c r="M3328" t="b">
        <v>0</v>
      </c>
      <c r="N3328">
        <v>57</v>
      </c>
      <c r="O3328" t="b">
        <v>1</v>
      </c>
      <c r="P3328" t="s">
        <v>8271</v>
      </c>
      <c r="Q3328">
        <v>1.0137499999999999</v>
      </c>
      <c r="R3328">
        <v>142.28070175438597</v>
      </c>
      <c r="S3328" t="s">
        <v>8319</v>
      </c>
      <c r="T3328" t="s">
        <v>8350</v>
      </c>
    </row>
    <row r="3329" spans="1:20" x14ac:dyDescent="0.2">
      <c r="A3329">
        <v>3327</v>
      </c>
      <c r="B3329" t="s">
        <v>3327</v>
      </c>
      <c r="C3329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v>42498.374606481477</v>
      </c>
      <c r="K3329">
        <v>1460105966</v>
      </c>
      <c r="L3329" s="10">
        <v>42468.374606481477</v>
      </c>
      <c r="M3329" t="b">
        <v>0</v>
      </c>
      <c r="N3329">
        <v>33</v>
      </c>
      <c r="O3329" t="b">
        <v>1</v>
      </c>
      <c r="P3329" t="s">
        <v>8271</v>
      </c>
      <c r="Q3329">
        <v>1.0125</v>
      </c>
      <c r="R3329">
        <v>24.545454545454547</v>
      </c>
      <c r="S3329" t="s">
        <v>8319</v>
      </c>
      <c r="T3329" t="s">
        <v>8350</v>
      </c>
    </row>
    <row r="3330" spans="1:20" x14ac:dyDescent="0.2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v>41825.041666666664</v>
      </c>
      <c r="K3330">
        <v>1404308883</v>
      </c>
      <c r="L3330" s="10">
        <v>41822.57503472222</v>
      </c>
      <c r="M3330" t="b">
        <v>0</v>
      </c>
      <c r="N3330">
        <v>9</v>
      </c>
      <c r="O3330" t="b">
        <v>1</v>
      </c>
      <c r="P3330" t="s">
        <v>8271</v>
      </c>
      <c r="Q3330">
        <v>1.4638888888888888</v>
      </c>
      <c r="R3330">
        <v>292.77777777777777</v>
      </c>
      <c r="S3330" t="s">
        <v>8319</v>
      </c>
      <c r="T3330" t="s">
        <v>8350</v>
      </c>
    </row>
    <row r="3331" spans="1:20" x14ac:dyDescent="0.2">
      <c r="A3331">
        <v>3329</v>
      </c>
      <c r="B3331" t="s">
        <v>3329</v>
      </c>
      <c r="C333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v>41847.958333333336</v>
      </c>
      <c r="K3331">
        <v>1405583108</v>
      </c>
      <c r="L3331" s="10">
        <v>41837.323009259257</v>
      </c>
      <c r="M3331" t="b">
        <v>0</v>
      </c>
      <c r="N3331">
        <v>26</v>
      </c>
      <c r="O3331" t="b">
        <v>1</v>
      </c>
      <c r="P3331" t="s">
        <v>8271</v>
      </c>
      <c r="Q3331">
        <v>1.1679999999999999</v>
      </c>
      <c r="R3331">
        <v>44.92307692307692</v>
      </c>
      <c r="S3331" t="s">
        <v>8319</v>
      </c>
      <c r="T3331" t="s">
        <v>8350</v>
      </c>
    </row>
    <row r="3332" spans="1:20" x14ac:dyDescent="0.2">
      <c r="A3332">
        <v>3330</v>
      </c>
      <c r="B3332" t="s">
        <v>3330</v>
      </c>
      <c r="C333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v>42095.845694444448</v>
      </c>
      <c r="K3332">
        <v>1425331068</v>
      </c>
      <c r="L3332" s="10">
        <v>42065.887361111112</v>
      </c>
      <c r="M3332" t="b">
        <v>0</v>
      </c>
      <c r="N3332">
        <v>69</v>
      </c>
      <c r="O3332" t="b">
        <v>1</v>
      </c>
      <c r="P3332" t="s">
        <v>8271</v>
      </c>
      <c r="Q3332">
        <v>1.0626666666666666</v>
      </c>
      <c r="R3332">
        <v>23.10144927536232</v>
      </c>
      <c r="S3332" t="s">
        <v>8319</v>
      </c>
      <c r="T3332" t="s">
        <v>8350</v>
      </c>
    </row>
    <row r="3333" spans="1:20" x14ac:dyDescent="0.2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v>42283.697754629626</v>
      </c>
      <c r="K3333">
        <v>1441125886</v>
      </c>
      <c r="L3333" s="10">
        <v>42248.697754629626</v>
      </c>
      <c r="M3333" t="b">
        <v>0</v>
      </c>
      <c r="N3333">
        <v>65</v>
      </c>
      <c r="O3333" t="b">
        <v>1</v>
      </c>
      <c r="P3333" t="s">
        <v>8271</v>
      </c>
      <c r="Q3333">
        <v>1.0451999999999999</v>
      </c>
      <c r="R3333">
        <v>80.400000000000006</v>
      </c>
      <c r="S3333" t="s">
        <v>8319</v>
      </c>
      <c r="T3333" t="s">
        <v>8350</v>
      </c>
    </row>
    <row r="3334" spans="1:20" x14ac:dyDescent="0.2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v>41839.860300925924</v>
      </c>
      <c r="K3334">
        <v>1403210330</v>
      </c>
      <c r="L3334" s="10">
        <v>41809.860300925924</v>
      </c>
      <c r="M3334" t="b">
        <v>0</v>
      </c>
      <c r="N3334">
        <v>83</v>
      </c>
      <c r="O3334" t="b">
        <v>1</v>
      </c>
      <c r="P3334" t="s">
        <v>8271</v>
      </c>
      <c r="Q3334">
        <v>1</v>
      </c>
      <c r="R3334">
        <v>72.289156626506028</v>
      </c>
      <c r="S3334" t="s">
        <v>8319</v>
      </c>
      <c r="T3334" t="s">
        <v>8350</v>
      </c>
    </row>
    <row r="3335" spans="1:20" x14ac:dyDescent="0.2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v>42170.676851851851</v>
      </c>
      <c r="K3335">
        <v>1432484080</v>
      </c>
      <c r="L3335" s="10"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>
        <v>1.0457142857142858</v>
      </c>
      <c r="R3335">
        <v>32.972972972972975</v>
      </c>
      <c r="S3335" t="s">
        <v>8319</v>
      </c>
      <c r="T3335" t="s">
        <v>8350</v>
      </c>
    </row>
    <row r="3336" spans="1:20" x14ac:dyDescent="0.2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v>42215.521087962959</v>
      </c>
      <c r="K3336">
        <v>1435667422</v>
      </c>
      <c r="L3336" s="10">
        <v>42185.521087962959</v>
      </c>
      <c r="M3336" t="b">
        <v>0</v>
      </c>
      <c r="N3336">
        <v>46</v>
      </c>
      <c r="O3336" t="b">
        <v>1</v>
      </c>
      <c r="P3336" t="s">
        <v>8271</v>
      </c>
      <c r="Q3336">
        <v>1.3862051149573753</v>
      </c>
      <c r="R3336">
        <v>116.65217391304348</v>
      </c>
      <c r="S3336" t="s">
        <v>8319</v>
      </c>
      <c r="T3336" t="s">
        <v>8350</v>
      </c>
    </row>
    <row r="3337" spans="1:20" x14ac:dyDescent="0.2">
      <c r="A3337">
        <v>3335</v>
      </c>
      <c r="B3337" t="s">
        <v>3335</v>
      </c>
      <c r="C3337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v>41854.958333333336</v>
      </c>
      <c r="K3337">
        <v>1404749446</v>
      </c>
      <c r="L3337" s="10">
        <v>41827.674143518518</v>
      </c>
      <c r="M3337" t="b">
        <v>0</v>
      </c>
      <c r="N3337">
        <v>63</v>
      </c>
      <c r="O3337" t="b">
        <v>1</v>
      </c>
      <c r="P3337" t="s">
        <v>8271</v>
      </c>
      <c r="Q3337">
        <v>1.0032000000000001</v>
      </c>
      <c r="R3337">
        <v>79.61904761904762</v>
      </c>
      <c r="S3337" t="s">
        <v>8319</v>
      </c>
      <c r="T3337" t="s">
        <v>8350</v>
      </c>
    </row>
    <row r="3338" spans="1:20" x14ac:dyDescent="0.2">
      <c r="A3338">
        <v>3336</v>
      </c>
      <c r="B3338" t="s">
        <v>3336</v>
      </c>
      <c r="C3338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v>42465.35701388889</v>
      </c>
      <c r="K3338">
        <v>1457429646</v>
      </c>
      <c r="L3338" s="10">
        <v>42437.398680555561</v>
      </c>
      <c r="M3338" t="b">
        <v>0</v>
      </c>
      <c r="N3338">
        <v>9</v>
      </c>
      <c r="O3338" t="b">
        <v>1</v>
      </c>
      <c r="P3338" t="s">
        <v>8271</v>
      </c>
      <c r="Q3338">
        <v>1</v>
      </c>
      <c r="R3338">
        <v>27.777777777777779</v>
      </c>
      <c r="S3338" t="s">
        <v>8319</v>
      </c>
      <c r="T3338" t="s">
        <v>8350</v>
      </c>
    </row>
    <row r="3339" spans="1:20" x14ac:dyDescent="0.2">
      <c r="A3339">
        <v>3337</v>
      </c>
      <c r="B3339" t="s">
        <v>3337</v>
      </c>
      <c r="C3339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v>41922.875</v>
      </c>
      <c r="K3339">
        <v>1411109167</v>
      </c>
      <c r="L3339" s="10">
        <v>41901.282025462962</v>
      </c>
      <c r="M3339" t="b">
        <v>0</v>
      </c>
      <c r="N3339">
        <v>34</v>
      </c>
      <c r="O3339" t="b">
        <v>1</v>
      </c>
      <c r="P3339" t="s">
        <v>8271</v>
      </c>
      <c r="Q3339">
        <v>1.1020000000000001</v>
      </c>
      <c r="R3339">
        <v>81.029411764705884</v>
      </c>
      <c r="S3339" t="s">
        <v>8319</v>
      </c>
      <c r="T3339" t="s">
        <v>8350</v>
      </c>
    </row>
    <row r="3340" spans="1:20" x14ac:dyDescent="0.2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v>42790.574999999997</v>
      </c>
      <c r="K3340">
        <v>1486129680</v>
      </c>
      <c r="L3340" s="10"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>
        <v>1.0218</v>
      </c>
      <c r="R3340">
        <v>136.84821428571428</v>
      </c>
      <c r="S3340" t="s">
        <v>8319</v>
      </c>
      <c r="T3340" t="s">
        <v>8350</v>
      </c>
    </row>
    <row r="3341" spans="1:20" x14ac:dyDescent="0.2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v>42579.665717592594</v>
      </c>
      <c r="K3341">
        <v>1467129518</v>
      </c>
      <c r="L3341" s="10">
        <v>42549.665717592594</v>
      </c>
      <c r="M3341" t="b">
        <v>0</v>
      </c>
      <c r="N3341">
        <v>47</v>
      </c>
      <c r="O3341" t="b">
        <v>1</v>
      </c>
      <c r="P3341" t="s">
        <v>8271</v>
      </c>
      <c r="Q3341">
        <v>1.0435000000000001</v>
      </c>
      <c r="R3341">
        <v>177.61702127659575</v>
      </c>
      <c r="S3341" t="s">
        <v>8319</v>
      </c>
      <c r="T3341" t="s">
        <v>8350</v>
      </c>
    </row>
    <row r="3342" spans="1:20" x14ac:dyDescent="0.2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v>42710.974004629628</v>
      </c>
      <c r="K3342">
        <v>1478906554</v>
      </c>
      <c r="L3342" s="10">
        <v>42685.974004629628</v>
      </c>
      <c r="M3342" t="b">
        <v>0</v>
      </c>
      <c r="N3342">
        <v>38</v>
      </c>
      <c r="O3342" t="b">
        <v>1</v>
      </c>
      <c r="P3342" t="s">
        <v>8271</v>
      </c>
      <c r="Q3342">
        <v>1.3816666666666666</v>
      </c>
      <c r="R3342">
        <v>109.07894736842105</v>
      </c>
      <c r="S3342" t="s">
        <v>8319</v>
      </c>
      <c r="T3342" t="s">
        <v>8350</v>
      </c>
    </row>
    <row r="3343" spans="1:20" x14ac:dyDescent="0.2">
      <c r="A3343">
        <v>3341</v>
      </c>
      <c r="B3343" t="s">
        <v>3341</v>
      </c>
      <c r="C334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v>42533.708333333328</v>
      </c>
      <c r="K3343">
        <v>1463771421</v>
      </c>
      <c r="L3343" s="10">
        <v>42510.798854166671</v>
      </c>
      <c r="M3343" t="b">
        <v>0</v>
      </c>
      <c r="N3343">
        <v>28</v>
      </c>
      <c r="O3343" t="b">
        <v>1</v>
      </c>
      <c r="P3343" t="s">
        <v>8271</v>
      </c>
      <c r="Q3343">
        <v>1</v>
      </c>
      <c r="R3343">
        <v>119.64285714285714</v>
      </c>
      <c r="S3343" t="s">
        <v>8319</v>
      </c>
      <c r="T3343" t="s">
        <v>8350</v>
      </c>
    </row>
    <row r="3344" spans="1:20" x14ac:dyDescent="0.2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v>42095.207638888889</v>
      </c>
      <c r="K3344">
        <v>1425020810</v>
      </c>
      <c r="L3344" s="10">
        <v>42062.296412037031</v>
      </c>
      <c r="M3344" t="b">
        <v>0</v>
      </c>
      <c r="N3344">
        <v>78</v>
      </c>
      <c r="O3344" t="b">
        <v>1</v>
      </c>
      <c r="P3344" t="s">
        <v>8271</v>
      </c>
      <c r="Q3344">
        <v>1.0166666666666666</v>
      </c>
      <c r="R3344">
        <v>78.205128205128204</v>
      </c>
      <c r="S3344" t="s">
        <v>8319</v>
      </c>
      <c r="T3344" t="s">
        <v>8350</v>
      </c>
    </row>
    <row r="3345" spans="1:20" x14ac:dyDescent="0.2">
      <c r="A3345">
        <v>3343</v>
      </c>
      <c r="B3345" t="s">
        <v>3343</v>
      </c>
      <c r="C3345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v>42473.554166666669</v>
      </c>
      <c r="K3345">
        <v>1458770384</v>
      </c>
      <c r="L3345" s="10">
        <v>42452.916481481487</v>
      </c>
      <c r="M3345" t="b">
        <v>0</v>
      </c>
      <c r="N3345">
        <v>23</v>
      </c>
      <c r="O3345" t="b">
        <v>1</v>
      </c>
      <c r="P3345" t="s">
        <v>8271</v>
      </c>
      <c r="Q3345">
        <v>1.7142857142857142</v>
      </c>
      <c r="R3345">
        <v>52.173913043478258</v>
      </c>
      <c r="S3345" t="s">
        <v>8319</v>
      </c>
      <c r="T3345" t="s">
        <v>8350</v>
      </c>
    </row>
    <row r="3346" spans="1:20" x14ac:dyDescent="0.2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v>41881.200150462959</v>
      </c>
      <c r="K3346">
        <v>1406782093</v>
      </c>
      <c r="L3346" s="10">
        <v>41851.200150462959</v>
      </c>
      <c r="M3346" t="b">
        <v>0</v>
      </c>
      <c r="N3346">
        <v>40</v>
      </c>
      <c r="O3346" t="b">
        <v>1</v>
      </c>
      <c r="P3346" t="s">
        <v>8271</v>
      </c>
      <c r="Q3346">
        <v>1.0144444444444445</v>
      </c>
      <c r="R3346">
        <v>114.125</v>
      </c>
      <c r="S3346" t="s">
        <v>8319</v>
      </c>
      <c r="T3346" t="s">
        <v>8350</v>
      </c>
    </row>
    <row r="3347" spans="1:20" x14ac:dyDescent="0.2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v>42112.025694444441</v>
      </c>
      <c r="K3347">
        <v>1424226768</v>
      </c>
      <c r="L3347" s="10">
        <v>42053.106111111112</v>
      </c>
      <c r="M3347" t="b">
        <v>0</v>
      </c>
      <c r="N3347">
        <v>13</v>
      </c>
      <c r="O3347" t="b">
        <v>1</v>
      </c>
      <c r="P3347" t="s">
        <v>8271</v>
      </c>
      <c r="Q3347">
        <v>1.3</v>
      </c>
      <c r="R3347">
        <v>50</v>
      </c>
      <c r="S3347" t="s">
        <v>8319</v>
      </c>
      <c r="T3347" t="s">
        <v>8350</v>
      </c>
    </row>
    <row r="3348" spans="1:20" x14ac:dyDescent="0.2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v>42061.024421296301</v>
      </c>
      <c r="K3348">
        <v>1424306110</v>
      </c>
      <c r="L3348" s="10">
        <v>42054.024421296301</v>
      </c>
      <c r="M3348" t="b">
        <v>0</v>
      </c>
      <c r="N3348">
        <v>18</v>
      </c>
      <c r="O3348" t="b">
        <v>1</v>
      </c>
      <c r="P3348" t="s">
        <v>8271</v>
      </c>
      <c r="Q3348">
        <v>1.1000000000000001</v>
      </c>
      <c r="R3348">
        <v>91.666666666666671</v>
      </c>
      <c r="S3348" t="s">
        <v>8319</v>
      </c>
      <c r="T3348" t="s">
        <v>8350</v>
      </c>
    </row>
    <row r="3349" spans="1:20" x14ac:dyDescent="0.2">
      <c r="A3349">
        <v>3347</v>
      </c>
      <c r="B3349" t="s">
        <v>3347</v>
      </c>
      <c r="C3349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v>42498.875</v>
      </c>
      <c r="K3349">
        <v>1461503654</v>
      </c>
      <c r="L3349" s="10">
        <v>42484.551550925928</v>
      </c>
      <c r="M3349" t="b">
        <v>0</v>
      </c>
      <c r="N3349">
        <v>22</v>
      </c>
      <c r="O3349" t="b">
        <v>1</v>
      </c>
      <c r="P3349" t="s">
        <v>8271</v>
      </c>
      <c r="Q3349">
        <v>1.1944999999999999</v>
      </c>
      <c r="R3349">
        <v>108.59090909090909</v>
      </c>
      <c r="S3349" t="s">
        <v>8319</v>
      </c>
      <c r="T3349" t="s">
        <v>8350</v>
      </c>
    </row>
    <row r="3350" spans="1:20" x14ac:dyDescent="0.2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v>42490.165972222225</v>
      </c>
      <c r="K3350">
        <v>1459949080</v>
      </c>
      <c r="L3350" s="10">
        <v>42466.558796296296</v>
      </c>
      <c r="M3350" t="b">
        <v>0</v>
      </c>
      <c r="N3350">
        <v>79</v>
      </c>
      <c r="O3350" t="b">
        <v>1</v>
      </c>
      <c r="P3350" t="s">
        <v>8271</v>
      </c>
      <c r="Q3350">
        <v>1.002909090909091</v>
      </c>
      <c r="R3350">
        <v>69.822784810126578</v>
      </c>
      <c r="S3350" t="s">
        <v>8319</v>
      </c>
      <c r="T3350" t="s">
        <v>8350</v>
      </c>
    </row>
    <row r="3351" spans="1:20" x14ac:dyDescent="0.2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v>42534.708333333328</v>
      </c>
      <c r="K3351">
        <v>1463971172</v>
      </c>
      <c r="L3351" s="10">
        <v>42513.110787037032</v>
      </c>
      <c r="M3351" t="b">
        <v>0</v>
      </c>
      <c r="N3351">
        <v>14</v>
      </c>
      <c r="O3351" t="b">
        <v>1</v>
      </c>
      <c r="P3351" t="s">
        <v>8271</v>
      </c>
      <c r="Q3351">
        <v>1.534</v>
      </c>
      <c r="R3351">
        <v>109.57142857142857</v>
      </c>
      <c r="S3351" t="s">
        <v>8319</v>
      </c>
      <c r="T3351" t="s">
        <v>8350</v>
      </c>
    </row>
    <row r="3352" spans="1:20" x14ac:dyDescent="0.2">
      <c r="A3352">
        <v>3350</v>
      </c>
      <c r="B3352" t="s">
        <v>3349</v>
      </c>
      <c r="C335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v>42337.958333333328</v>
      </c>
      <c r="K3352">
        <v>1445791811</v>
      </c>
      <c r="L3352" s="10">
        <v>42302.701516203699</v>
      </c>
      <c r="M3352" t="b">
        <v>0</v>
      </c>
      <c r="N3352">
        <v>51</v>
      </c>
      <c r="O3352" t="b">
        <v>1</v>
      </c>
      <c r="P3352" t="s">
        <v>8271</v>
      </c>
      <c r="Q3352">
        <v>1.0442857142857143</v>
      </c>
      <c r="R3352">
        <v>71.666666666666671</v>
      </c>
      <c r="S3352" t="s">
        <v>8319</v>
      </c>
      <c r="T3352" t="s">
        <v>8350</v>
      </c>
    </row>
    <row r="3353" spans="1:20" x14ac:dyDescent="0.2">
      <c r="A3353">
        <v>3351</v>
      </c>
      <c r="B3353" t="s">
        <v>3350</v>
      </c>
      <c r="C335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v>41843.458333333336</v>
      </c>
      <c r="K3353">
        <v>1402910965</v>
      </c>
      <c r="L3353" s="10">
        <v>41806.395428240743</v>
      </c>
      <c r="M3353" t="b">
        <v>0</v>
      </c>
      <c r="N3353">
        <v>54</v>
      </c>
      <c r="O3353" t="b">
        <v>1</v>
      </c>
      <c r="P3353" t="s">
        <v>8271</v>
      </c>
      <c r="Q3353">
        <v>1.0109999999999999</v>
      </c>
      <c r="R3353">
        <v>93.611111111111114</v>
      </c>
      <c r="S3353" t="s">
        <v>8319</v>
      </c>
      <c r="T3353" t="s">
        <v>8350</v>
      </c>
    </row>
    <row r="3354" spans="1:20" x14ac:dyDescent="0.2">
      <c r="A3354">
        <v>3352</v>
      </c>
      <c r="B3354" t="s">
        <v>3351</v>
      </c>
      <c r="C3354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v>42552.958333333328</v>
      </c>
      <c r="K3354">
        <v>1462492178</v>
      </c>
      <c r="L3354" s="10">
        <v>42495.992800925931</v>
      </c>
      <c r="M3354" t="b">
        <v>0</v>
      </c>
      <c r="N3354">
        <v>70</v>
      </c>
      <c r="O3354" t="b">
        <v>1</v>
      </c>
      <c r="P3354" t="s">
        <v>8271</v>
      </c>
      <c r="Q3354">
        <v>1.0751999999999999</v>
      </c>
      <c r="R3354">
        <v>76.8</v>
      </c>
      <c r="S3354" t="s">
        <v>8319</v>
      </c>
      <c r="T3354" t="s">
        <v>8350</v>
      </c>
    </row>
    <row r="3355" spans="1:20" x14ac:dyDescent="0.2">
      <c r="A3355">
        <v>3353</v>
      </c>
      <c r="B3355" t="s">
        <v>3352</v>
      </c>
      <c r="C3355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v>42492.958333333328</v>
      </c>
      <c r="K3355">
        <v>1461061350</v>
      </c>
      <c r="L3355" s="10">
        <v>42479.432291666672</v>
      </c>
      <c r="M3355" t="b">
        <v>0</v>
      </c>
      <c r="N3355">
        <v>44</v>
      </c>
      <c r="O3355" t="b">
        <v>1</v>
      </c>
      <c r="P3355" t="s">
        <v>8271</v>
      </c>
      <c r="Q3355">
        <v>3.15</v>
      </c>
      <c r="R3355">
        <v>35.795454545454547</v>
      </c>
      <c r="S3355" t="s">
        <v>8319</v>
      </c>
      <c r="T3355" t="s">
        <v>8350</v>
      </c>
    </row>
    <row r="3356" spans="1:20" x14ac:dyDescent="0.2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v>42306.167361111111</v>
      </c>
      <c r="K3356">
        <v>1443029206</v>
      </c>
      <c r="L3356" s="10">
        <v>42270.7269212963</v>
      </c>
      <c r="M3356" t="b">
        <v>0</v>
      </c>
      <c r="N3356">
        <v>55</v>
      </c>
      <c r="O3356" t="b">
        <v>1</v>
      </c>
      <c r="P3356" t="s">
        <v>8271</v>
      </c>
      <c r="Q3356">
        <v>1.0193333333333334</v>
      </c>
      <c r="R3356">
        <v>55.6</v>
      </c>
      <c r="S3356" t="s">
        <v>8319</v>
      </c>
      <c r="T3356" t="s">
        <v>8350</v>
      </c>
    </row>
    <row r="3357" spans="1:20" x14ac:dyDescent="0.2">
      <c r="A3357">
        <v>3355</v>
      </c>
      <c r="B3357" t="s">
        <v>3354</v>
      </c>
      <c r="C3357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v>42500.470138888893</v>
      </c>
      <c r="K3357">
        <v>1461941527</v>
      </c>
      <c r="L3357" s="10">
        <v>42489.619525462964</v>
      </c>
      <c r="M3357" t="b">
        <v>0</v>
      </c>
      <c r="N3357">
        <v>15</v>
      </c>
      <c r="O3357" t="b">
        <v>1</v>
      </c>
      <c r="P3357" t="s">
        <v>8271</v>
      </c>
      <c r="Q3357">
        <v>1.2628571428571429</v>
      </c>
      <c r="R3357">
        <v>147.33333333333334</v>
      </c>
      <c r="S3357" t="s">
        <v>8319</v>
      </c>
      <c r="T3357" t="s">
        <v>8350</v>
      </c>
    </row>
    <row r="3358" spans="1:20" x14ac:dyDescent="0.2">
      <c r="A3358">
        <v>3356</v>
      </c>
      <c r="B3358" t="s">
        <v>3355</v>
      </c>
      <c r="C3358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v>42566.815648148149</v>
      </c>
      <c r="K3358">
        <v>1466019272</v>
      </c>
      <c r="L3358" s="10">
        <v>42536.815648148149</v>
      </c>
      <c r="M3358" t="b">
        <v>0</v>
      </c>
      <c r="N3358">
        <v>27</v>
      </c>
      <c r="O3358" t="b">
        <v>1</v>
      </c>
      <c r="P3358" t="s">
        <v>8271</v>
      </c>
      <c r="Q3358">
        <v>1.014</v>
      </c>
      <c r="R3358">
        <v>56.333333333333336</v>
      </c>
      <c r="S3358" t="s">
        <v>8319</v>
      </c>
      <c r="T3358" t="s">
        <v>8350</v>
      </c>
    </row>
    <row r="3359" spans="1:20" x14ac:dyDescent="0.2">
      <c r="A3359">
        <v>3357</v>
      </c>
      <c r="B3359" t="s">
        <v>3356</v>
      </c>
      <c r="C3359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v>41852.417939814812</v>
      </c>
      <c r="K3359">
        <v>1404295310</v>
      </c>
      <c r="L3359" s="10">
        <v>41822.417939814812</v>
      </c>
      <c r="M3359" t="b">
        <v>0</v>
      </c>
      <c r="N3359">
        <v>21</v>
      </c>
      <c r="O3359" t="b">
        <v>1</v>
      </c>
      <c r="P3359" t="s">
        <v>8271</v>
      </c>
      <c r="Q3359">
        <v>1.01</v>
      </c>
      <c r="R3359">
        <v>96.19047619047619</v>
      </c>
      <c r="S3359" t="s">
        <v>8319</v>
      </c>
      <c r="T3359" t="s">
        <v>8350</v>
      </c>
    </row>
    <row r="3360" spans="1:20" x14ac:dyDescent="0.2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v>41962.352766203709</v>
      </c>
      <c r="K3360">
        <v>1413790079</v>
      </c>
      <c r="L3360" s="10"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>
        <v>1.0299</v>
      </c>
      <c r="R3360">
        <v>63.574074074074076</v>
      </c>
      <c r="S3360" t="s">
        <v>8319</v>
      </c>
      <c r="T3360" t="s">
        <v>8350</v>
      </c>
    </row>
    <row r="3361" spans="1:20" x14ac:dyDescent="0.2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v>42791.057106481487</v>
      </c>
      <c r="K3361">
        <v>1484097734</v>
      </c>
      <c r="L3361" s="10">
        <v>42746.057106481487</v>
      </c>
      <c r="M3361" t="b">
        <v>0</v>
      </c>
      <c r="N3361">
        <v>23</v>
      </c>
      <c r="O3361" t="b">
        <v>1</v>
      </c>
      <c r="P3361" t="s">
        <v>8271</v>
      </c>
      <c r="Q3361">
        <v>1.0625</v>
      </c>
      <c r="R3361">
        <v>184.78260869565219</v>
      </c>
      <c r="S3361" t="s">
        <v>8319</v>
      </c>
      <c r="T3361" t="s">
        <v>8350</v>
      </c>
    </row>
    <row r="3362" spans="1:20" x14ac:dyDescent="0.2">
      <c r="A3362">
        <v>3360</v>
      </c>
      <c r="B3362" t="s">
        <v>3359</v>
      </c>
      <c r="C336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v>42718.665972222225</v>
      </c>
      <c r="K3362">
        <v>1479866343</v>
      </c>
      <c r="L3362" s="10">
        <v>42697.082673611112</v>
      </c>
      <c r="M3362" t="b">
        <v>0</v>
      </c>
      <c r="N3362">
        <v>72</v>
      </c>
      <c r="O3362" t="b">
        <v>1</v>
      </c>
      <c r="P3362" t="s">
        <v>8271</v>
      </c>
      <c r="Q3362">
        <v>1.0137777777777779</v>
      </c>
      <c r="R3362">
        <v>126.72222222222223</v>
      </c>
      <c r="S3362" t="s">
        <v>8319</v>
      </c>
      <c r="T3362" t="s">
        <v>8350</v>
      </c>
    </row>
    <row r="3363" spans="1:20" x14ac:dyDescent="0.2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v>41883.665972222225</v>
      </c>
      <c r="K3363">
        <v>1408062990</v>
      </c>
      <c r="L3363" s="10">
        <v>41866.025347222225</v>
      </c>
      <c r="M3363" t="b">
        <v>0</v>
      </c>
      <c r="N3363">
        <v>68</v>
      </c>
      <c r="O3363" t="b">
        <v>1</v>
      </c>
      <c r="P3363" t="s">
        <v>8271</v>
      </c>
      <c r="Q3363">
        <v>1.1346000000000001</v>
      </c>
      <c r="R3363">
        <v>83.42647058823529</v>
      </c>
      <c r="S3363" t="s">
        <v>8319</v>
      </c>
      <c r="T3363" t="s">
        <v>8350</v>
      </c>
    </row>
    <row r="3364" spans="1:20" x14ac:dyDescent="0.2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v>42070.204861111109</v>
      </c>
      <c r="K3364">
        <v>1424484717</v>
      </c>
      <c r="L3364" s="10">
        <v>42056.091631944444</v>
      </c>
      <c r="M3364" t="b">
        <v>0</v>
      </c>
      <c r="N3364">
        <v>20</v>
      </c>
      <c r="O3364" t="b">
        <v>1</v>
      </c>
      <c r="P3364" t="s">
        <v>8271</v>
      </c>
      <c r="Q3364">
        <v>2.1800000000000002</v>
      </c>
      <c r="R3364">
        <v>54.5</v>
      </c>
      <c r="S3364" t="s">
        <v>8319</v>
      </c>
      <c r="T3364" t="s">
        <v>8350</v>
      </c>
    </row>
    <row r="3365" spans="1:20" x14ac:dyDescent="0.2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v>41870.666666666664</v>
      </c>
      <c r="K3365">
        <v>1406831445</v>
      </c>
      <c r="L3365" s="10">
        <v>41851.771354166667</v>
      </c>
      <c r="M3365" t="b">
        <v>0</v>
      </c>
      <c r="N3365">
        <v>26</v>
      </c>
      <c r="O3365" t="b">
        <v>1</v>
      </c>
      <c r="P3365" t="s">
        <v>8271</v>
      </c>
      <c r="Q3365">
        <v>1.0141935483870967</v>
      </c>
      <c r="R3365">
        <v>302.30769230769232</v>
      </c>
      <c r="S3365" t="s">
        <v>8319</v>
      </c>
      <c r="T3365" t="s">
        <v>8350</v>
      </c>
    </row>
    <row r="3366" spans="1:20" x14ac:dyDescent="0.2">
      <c r="A3366">
        <v>3364</v>
      </c>
      <c r="B3366" t="s">
        <v>3363</v>
      </c>
      <c r="C3366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v>42444.875</v>
      </c>
      <c r="K3366">
        <v>1456183649</v>
      </c>
      <c r="L3366" s="10">
        <v>42422.977418981478</v>
      </c>
      <c r="M3366" t="b">
        <v>0</v>
      </c>
      <c r="N3366">
        <v>72</v>
      </c>
      <c r="O3366" t="b">
        <v>1</v>
      </c>
      <c r="P3366" t="s">
        <v>8271</v>
      </c>
      <c r="Q3366">
        <v>1.0593333333333332</v>
      </c>
      <c r="R3366">
        <v>44.138888888888886</v>
      </c>
      <c r="S3366" t="s">
        <v>8319</v>
      </c>
      <c r="T3366" t="s">
        <v>8350</v>
      </c>
    </row>
    <row r="3367" spans="1:20" x14ac:dyDescent="0.2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v>42351.101759259262</v>
      </c>
      <c r="K3367">
        <v>1447381592</v>
      </c>
      <c r="L3367" s="10">
        <v>42321.101759259262</v>
      </c>
      <c r="M3367" t="b">
        <v>0</v>
      </c>
      <c r="N3367">
        <v>3</v>
      </c>
      <c r="O3367" t="b">
        <v>1</v>
      </c>
      <c r="P3367" t="s">
        <v>8271</v>
      </c>
      <c r="Q3367">
        <v>1.04</v>
      </c>
      <c r="R3367">
        <v>866.66666666666663</v>
      </c>
      <c r="S3367" t="s">
        <v>8319</v>
      </c>
      <c r="T3367" t="s">
        <v>8350</v>
      </c>
    </row>
    <row r="3368" spans="1:20" x14ac:dyDescent="0.2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v>42137.067557870367</v>
      </c>
      <c r="K3368">
        <v>1428889037</v>
      </c>
      <c r="L3368" s="10">
        <v>42107.067557870367</v>
      </c>
      <c r="M3368" t="b">
        <v>0</v>
      </c>
      <c r="N3368">
        <v>18</v>
      </c>
      <c r="O3368" t="b">
        <v>1</v>
      </c>
      <c r="P3368" t="s">
        <v>8271</v>
      </c>
      <c r="Q3368">
        <v>2.21</v>
      </c>
      <c r="R3368">
        <v>61.388888888888886</v>
      </c>
      <c r="S3368" t="s">
        <v>8319</v>
      </c>
      <c r="T3368" t="s">
        <v>8350</v>
      </c>
    </row>
    <row r="3369" spans="1:20" x14ac:dyDescent="0.2">
      <c r="A3369">
        <v>3367</v>
      </c>
      <c r="B3369" t="s">
        <v>3366</v>
      </c>
      <c r="C3369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v>42217.933958333335</v>
      </c>
      <c r="K3369">
        <v>1436307894</v>
      </c>
      <c r="L3369" s="10">
        <v>42192.933958333335</v>
      </c>
      <c r="M3369" t="b">
        <v>0</v>
      </c>
      <c r="N3369">
        <v>30</v>
      </c>
      <c r="O3369" t="b">
        <v>1</v>
      </c>
      <c r="P3369" t="s">
        <v>8271</v>
      </c>
      <c r="Q3369">
        <v>1.1866666666666668</v>
      </c>
      <c r="R3369">
        <v>29.666666666666668</v>
      </c>
      <c r="S3369" t="s">
        <v>8319</v>
      </c>
      <c r="T3369" t="s">
        <v>8350</v>
      </c>
    </row>
    <row r="3370" spans="1:20" x14ac:dyDescent="0.2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v>42005.208333333328</v>
      </c>
      <c r="K3370">
        <v>1416977259</v>
      </c>
      <c r="L3370" s="10">
        <v>41969.199756944443</v>
      </c>
      <c r="M3370" t="b">
        <v>0</v>
      </c>
      <c r="N3370">
        <v>23</v>
      </c>
      <c r="O3370" t="b">
        <v>1</v>
      </c>
      <c r="P3370" t="s">
        <v>8271</v>
      </c>
      <c r="Q3370">
        <v>1.046</v>
      </c>
      <c r="R3370">
        <v>45.478260869565219</v>
      </c>
      <c r="S3370" t="s">
        <v>8319</v>
      </c>
      <c r="T3370" t="s">
        <v>8350</v>
      </c>
    </row>
    <row r="3371" spans="1:20" x14ac:dyDescent="0.2">
      <c r="A3371">
        <v>3369</v>
      </c>
      <c r="B3371" t="s">
        <v>3368</v>
      </c>
      <c r="C337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v>42750.041435185187</v>
      </c>
      <c r="K3371">
        <v>1479257980</v>
      </c>
      <c r="L3371" s="10">
        <v>42690.041435185187</v>
      </c>
      <c r="M3371" t="b">
        <v>0</v>
      </c>
      <c r="N3371">
        <v>54</v>
      </c>
      <c r="O3371" t="b">
        <v>1</v>
      </c>
      <c r="P3371" t="s">
        <v>8271</v>
      </c>
      <c r="Q3371">
        <v>1.0389999999999999</v>
      </c>
      <c r="R3371">
        <v>96.203703703703709</v>
      </c>
      <c r="S3371" t="s">
        <v>8319</v>
      </c>
      <c r="T3371" t="s">
        <v>8350</v>
      </c>
    </row>
    <row r="3372" spans="1:20" x14ac:dyDescent="0.2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v>42721.333333333328</v>
      </c>
      <c r="K3372">
        <v>1479283285</v>
      </c>
      <c r="L3372" s="10">
        <v>42690.334317129629</v>
      </c>
      <c r="M3372" t="b">
        <v>0</v>
      </c>
      <c r="N3372">
        <v>26</v>
      </c>
      <c r="O3372" t="b">
        <v>1</v>
      </c>
      <c r="P3372" t="s">
        <v>8271</v>
      </c>
      <c r="Q3372">
        <v>1.1773333333333333</v>
      </c>
      <c r="R3372">
        <v>67.92307692307692</v>
      </c>
      <c r="S3372" t="s">
        <v>8319</v>
      </c>
      <c r="T3372" t="s">
        <v>8350</v>
      </c>
    </row>
    <row r="3373" spans="1:20" x14ac:dyDescent="0.2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v>42340.874594907407</v>
      </c>
      <c r="K3373">
        <v>1446670765</v>
      </c>
      <c r="L3373" s="10">
        <v>42312.874594907407</v>
      </c>
      <c r="M3373" t="b">
        <v>0</v>
      </c>
      <c r="N3373">
        <v>9</v>
      </c>
      <c r="O3373" t="b">
        <v>1</v>
      </c>
      <c r="P3373" t="s">
        <v>8271</v>
      </c>
      <c r="Q3373">
        <v>1.385</v>
      </c>
      <c r="R3373">
        <v>30.777777777777779</v>
      </c>
      <c r="S3373" t="s">
        <v>8319</v>
      </c>
      <c r="T3373" t="s">
        <v>8350</v>
      </c>
    </row>
    <row r="3374" spans="1:20" x14ac:dyDescent="0.2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v>41876.207638888889</v>
      </c>
      <c r="K3374">
        <v>1407157756</v>
      </c>
      <c r="L3374" s="10">
        <v>41855.548101851848</v>
      </c>
      <c r="M3374" t="b">
        <v>0</v>
      </c>
      <c r="N3374">
        <v>27</v>
      </c>
      <c r="O3374" t="b">
        <v>1</v>
      </c>
      <c r="P3374" t="s">
        <v>8271</v>
      </c>
      <c r="Q3374">
        <v>1.0349999999999999</v>
      </c>
      <c r="R3374">
        <v>38.333333333333336</v>
      </c>
      <c r="S3374" t="s">
        <v>8319</v>
      </c>
      <c r="T3374" t="s">
        <v>8350</v>
      </c>
    </row>
    <row r="3375" spans="1:20" x14ac:dyDescent="0.2">
      <c r="A3375">
        <v>3373</v>
      </c>
      <c r="B3375" t="s">
        <v>3372</v>
      </c>
      <c r="C3375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v>42203.666666666672</v>
      </c>
      <c r="K3375">
        <v>1435177840</v>
      </c>
      <c r="L3375" s="10">
        <v>42179.854629629626</v>
      </c>
      <c r="M3375" t="b">
        <v>0</v>
      </c>
      <c r="N3375">
        <v>30</v>
      </c>
      <c r="O3375" t="b">
        <v>1</v>
      </c>
      <c r="P3375" t="s">
        <v>8271</v>
      </c>
      <c r="Q3375">
        <v>1.0024999999999999</v>
      </c>
      <c r="R3375">
        <v>66.833333333333329</v>
      </c>
      <c r="S3375" t="s">
        <v>8319</v>
      </c>
      <c r="T3375" t="s">
        <v>8350</v>
      </c>
    </row>
    <row r="3376" spans="1:20" x14ac:dyDescent="0.2">
      <c r="A3376">
        <v>3374</v>
      </c>
      <c r="B3376" t="s">
        <v>3373</v>
      </c>
      <c r="C3376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v>42305.731666666667</v>
      </c>
      <c r="K3376">
        <v>1443461616</v>
      </c>
      <c r="L3376" s="10">
        <v>42275.731666666667</v>
      </c>
      <c r="M3376" t="b">
        <v>0</v>
      </c>
      <c r="N3376">
        <v>52</v>
      </c>
      <c r="O3376" t="b">
        <v>1</v>
      </c>
      <c r="P3376" t="s">
        <v>8271</v>
      </c>
      <c r="Q3376">
        <v>1.0657142857142856</v>
      </c>
      <c r="R3376">
        <v>71.730769230769226</v>
      </c>
      <c r="S3376" t="s">
        <v>8319</v>
      </c>
      <c r="T3376" t="s">
        <v>8350</v>
      </c>
    </row>
    <row r="3377" spans="1:20" x14ac:dyDescent="0.2">
      <c r="A3377">
        <v>3375</v>
      </c>
      <c r="B3377" t="s">
        <v>3374</v>
      </c>
      <c r="C3377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v>41777.610798611109</v>
      </c>
      <c r="K3377">
        <v>1399387173</v>
      </c>
      <c r="L3377" s="10">
        <v>41765.610798611109</v>
      </c>
      <c r="M3377" t="b">
        <v>0</v>
      </c>
      <c r="N3377">
        <v>17</v>
      </c>
      <c r="O3377" t="b">
        <v>1</v>
      </c>
      <c r="P3377" t="s">
        <v>8271</v>
      </c>
      <c r="Q3377">
        <v>1</v>
      </c>
      <c r="R3377">
        <v>176.47058823529412</v>
      </c>
      <c r="S3377" t="s">
        <v>8319</v>
      </c>
      <c r="T3377" t="s">
        <v>8350</v>
      </c>
    </row>
    <row r="3378" spans="1:20" x14ac:dyDescent="0.2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v>42119.659652777773</v>
      </c>
      <c r="K3378">
        <v>1424796594</v>
      </c>
      <c r="L3378" s="10">
        <v>42059.701319444444</v>
      </c>
      <c r="M3378" t="b">
        <v>0</v>
      </c>
      <c r="N3378">
        <v>19</v>
      </c>
      <c r="O3378" t="b">
        <v>1</v>
      </c>
      <c r="P3378" t="s">
        <v>8271</v>
      </c>
      <c r="Q3378">
        <v>1.0001249999999999</v>
      </c>
      <c r="R3378">
        <v>421.10526315789474</v>
      </c>
      <c r="S3378" t="s">
        <v>8319</v>
      </c>
      <c r="T3378" t="s">
        <v>8350</v>
      </c>
    </row>
    <row r="3379" spans="1:20" x14ac:dyDescent="0.2">
      <c r="A3379">
        <v>3377</v>
      </c>
      <c r="B3379" t="s">
        <v>3376</v>
      </c>
      <c r="C3379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v>42083.705555555556</v>
      </c>
      <c r="K3379">
        <v>1424280899</v>
      </c>
      <c r="L3379" s="10">
        <v>42053.732627314821</v>
      </c>
      <c r="M3379" t="b">
        <v>0</v>
      </c>
      <c r="N3379">
        <v>77</v>
      </c>
      <c r="O3379" t="b">
        <v>1</v>
      </c>
      <c r="P3379" t="s">
        <v>8271</v>
      </c>
      <c r="Q3379">
        <v>1.0105</v>
      </c>
      <c r="R3379">
        <v>104.98701298701299</v>
      </c>
      <c r="S3379" t="s">
        <v>8319</v>
      </c>
      <c r="T3379" t="s">
        <v>8350</v>
      </c>
    </row>
    <row r="3380" spans="1:20" x14ac:dyDescent="0.2">
      <c r="A3380">
        <v>3378</v>
      </c>
      <c r="B3380" t="s">
        <v>3377</v>
      </c>
      <c r="C3380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v>41882.547222222223</v>
      </c>
      <c r="K3380">
        <v>1407400306</v>
      </c>
      <c r="L3380" s="10">
        <v>41858.355393518519</v>
      </c>
      <c r="M3380" t="b">
        <v>0</v>
      </c>
      <c r="N3380">
        <v>21</v>
      </c>
      <c r="O3380" t="b">
        <v>1</v>
      </c>
      <c r="P3380" t="s">
        <v>8271</v>
      </c>
      <c r="Q3380">
        <v>1.0763636363636364</v>
      </c>
      <c r="R3380">
        <v>28.19047619047619</v>
      </c>
      <c r="S3380" t="s">
        <v>8319</v>
      </c>
      <c r="T3380" t="s">
        <v>8350</v>
      </c>
    </row>
    <row r="3381" spans="1:20" x14ac:dyDescent="0.2">
      <c r="A3381">
        <v>3379</v>
      </c>
      <c r="B3381" t="s">
        <v>3378</v>
      </c>
      <c r="C338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v>42242.958333333328</v>
      </c>
      <c r="K3381">
        <v>1439122800</v>
      </c>
      <c r="L3381" s="10">
        <v>42225.513888888891</v>
      </c>
      <c r="M3381" t="b">
        <v>0</v>
      </c>
      <c r="N3381">
        <v>38</v>
      </c>
      <c r="O3381" t="b">
        <v>1</v>
      </c>
      <c r="P3381" t="s">
        <v>8271</v>
      </c>
      <c r="Q3381">
        <v>1.0365</v>
      </c>
      <c r="R3381">
        <v>54.55263157894737</v>
      </c>
      <c r="S3381" t="s">
        <v>8319</v>
      </c>
      <c r="T3381" t="s">
        <v>8350</v>
      </c>
    </row>
    <row r="3382" spans="1:20" x14ac:dyDescent="0.2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v>41972.995115740734</v>
      </c>
      <c r="K3382">
        <v>1414277578</v>
      </c>
      <c r="L3382" s="10">
        <v>41937.95344907407</v>
      </c>
      <c r="M3382" t="b">
        <v>0</v>
      </c>
      <c r="N3382">
        <v>28</v>
      </c>
      <c r="O3382" t="b">
        <v>1</v>
      </c>
      <c r="P3382" t="s">
        <v>8271</v>
      </c>
      <c r="Q3382">
        <v>1.0443333333333333</v>
      </c>
      <c r="R3382">
        <v>111.89285714285714</v>
      </c>
      <c r="S3382" t="s">
        <v>8319</v>
      </c>
      <c r="T3382" t="s">
        <v>8350</v>
      </c>
    </row>
    <row r="3383" spans="1:20" x14ac:dyDescent="0.2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v>42074.143321759257</v>
      </c>
      <c r="K3383">
        <v>1423455983</v>
      </c>
      <c r="L3383" s="10">
        <v>42044.184988425928</v>
      </c>
      <c r="M3383" t="b">
        <v>0</v>
      </c>
      <c r="N3383">
        <v>48</v>
      </c>
      <c r="O3383" t="b">
        <v>1</v>
      </c>
      <c r="P3383" t="s">
        <v>8271</v>
      </c>
      <c r="Q3383">
        <v>1.0225</v>
      </c>
      <c r="R3383">
        <v>85.208333333333329</v>
      </c>
      <c r="S3383" t="s">
        <v>8319</v>
      </c>
      <c r="T3383" t="s">
        <v>8350</v>
      </c>
    </row>
    <row r="3384" spans="1:20" x14ac:dyDescent="0.2">
      <c r="A3384">
        <v>3382</v>
      </c>
      <c r="B3384" t="s">
        <v>3381</v>
      </c>
      <c r="C3384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v>42583.957638888889</v>
      </c>
      <c r="K3384">
        <v>1467973256</v>
      </c>
      <c r="L3384" s="10">
        <v>42559.431203703702</v>
      </c>
      <c r="M3384" t="b">
        <v>0</v>
      </c>
      <c r="N3384">
        <v>46</v>
      </c>
      <c r="O3384" t="b">
        <v>1</v>
      </c>
      <c r="P3384" t="s">
        <v>8271</v>
      </c>
      <c r="Q3384">
        <v>1.0074285714285713</v>
      </c>
      <c r="R3384">
        <v>76.652173913043484</v>
      </c>
      <c r="S3384" t="s">
        <v>8319</v>
      </c>
      <c r="T3384" t="s">
        <v>8350</v>
      </c>
    </row>
    <row r="3385" spans="1:20" x14ac:dyDescent="0.2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v>42544.782638888893</v>
      </c>
      <c r="K3385">
        <v>1464979620</v>
      </c>
      <c r="L3385" s="10">
        <v>42524.782638888893</v>
      </c>
      <c r="M3385" t="b">
        <v>0</v>
      </c>
      <c r="N3385">
        <v>30</v>
      </c>
      <c r="O3385" t="b">
        <v>1</v>
      </c>
      <c r="P3385" t="s">
        <v>8271</v>
      </c>
      <c r="Q3385">
        <v>1.1171428571428572</v>
      </c>
      <c r="R3385">
        <v>65.166666666666671</v>
      </c>
      <c r="S3385" t="s">
        <v>8319</v>
      </c>
      <c r="T3385" t="s">
        <v>8350</v>
      </c>
    </row>
    <row r="3386" spans="1:20" x14ac:dyDescent="0.2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v>42329.125</v>
      </c>
      <c r="K3386">
        <v>1444874768</v>
      </c>
      <c r="L3386" s="10">
        <v>42292.087592592594</v>
      </c>
      <c r="M3386" t="b">
        <v>0</v>
      </c>
      <c r="N3386">
        <v>64</v>
      </c>
      <c r="O3386" t="b">
        <v>1</v>
      </c>
      <c r="P3386" t="s">
        <v>8271</v>
      </c>
      <c r="Q3386">
        <v>1.0001100000000001</v>
      </c>
      <c r="R3386">
        <v>93.760312499999998</v>
      </c>
      <c r="S3386" t="s">
        <v>8319</v>
      </c>
      <c r="T3386" t="s">
        <v>8350</v>
      </c>
    </row>
    <row r="3387" spans="1:20" x14ac:dyDescent="0.2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v>41983.8675</v>
      </c>
      <c r="K3387">
        <v>1415652552</v>
      </c>
      <c r="L3387" s="10">
        <v>41953.8675</v>
      </c>
      <c r="M3387" t="b">
        <v>0</v>
      </c>
      <c r="N3387">
        <v>15</v>
      </c>
      <c r="O3387" t="b">
        <v>1</v>
      </c>
      <c r="P3387" t="s">
        <v>8271</v>
      </c>
      <c r="Q3387">
        <v>1</v>
      </c>
      <c r="R3387">
        <v>133.33333333333334</v>
      </c>
      <c r="S3387" t="s">
        <v>8319</v>
      </c>
      <c r="T3387" t="s">
        <v>8350</v>
      </c>
    </row>
    <row r="3388" spans="1:20" x14ac:dyDescent="0.2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v>41976.644745370373</v>
      </c>
      <c r="K3388">
        <v>1415028506</v>
      </c>
      <c r="L3388" s="10">
        <v>41946.644745370373</v>
      </c>
      <c r="M3388" t="b">
        <v>0</v>
      </c>
      <c r="N3388">
        <v>41</v>
      </c>
      <c r="O3388" t="b">
        <v>1</v>
      </c>
      <c r="P3388" t="s">
        <v>8271</v>
      </c>
      <c r="Q3388">
        <v>1.05</v>
      </c>
      <c r="R3388">
        <v>51.219512195121951</v>
      </c>
      <c r="S3388" t="s">
        <v>8319</v>
      </c>
      <c r="T3388" t="s">
        <v>8350</v>
      </c>
    </row>
    <row r="3389" spans="1:20" x14ac:dyDescent="0.2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v>41987.762592592597</v>
      </c>
      <c r="K3389">
        <v>1415125088</v>
      </c>
      <c r="L3389" s="10">
        <v>41947.762592592589</v>
      </c>
      <c r="M3389" t="b">
        <v>0</v>
      </c>
      <c r="N3389">
        <v>35</v>
      </c>
      <c r="O3389" t="b">
        <v>1</v>
      </c>
      <c r="P3389" t="s">
        <v>8271</v>
      </c>
      <c r="Q3389">
        <v>1.1686666666666667</v>
      </c>
      <c r="R3389">
        <v>100.17142857142858</v>
      </c>
      <c r="S3389" t="s">
        <v>8319</v>
      </c>
      <c r="T3389" t="s">
        <v>8350</v>
      </c>
    </row>
    <row r="3390" spans="1:20" x14ac:dyDescent="0.2">
      <c r="A3390">
        <v>3388</v>
      </c>
      <c r="B3390" t="s">
        <v>3387</v>
      </c>
      <c r="C3390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v>42173.461122685185</v>
      </c>
      <c r="K3390">
        <v>1432033441</v>
      </c>
      <c r="L3390" s="10">
        <v>42143.461122685185</v>
      </c>
      <c r="M3390" t="b">
        <v>0</v>
      </c>
      <c r="N3390">
        <v>45</v>
      </c>
      <c r="O3390" t="b">
        <v>1</v>
      </c>
      <c r="P3390" t="s">
        <v>8271</v>
      </c>
      <c r="Q3390">
        <v>1.038</v>
      </c>
      <c r="R3390">
        <v>34.6</v>
      </c>
      <c r="S3390" t="s">
        <v>8319</v>
      </c>
      <c r="T3390" t="s">
        <v>8350</v>
      </c>
    </row>
    <row r="3391" spans="1:20" x14ac:dyDescent="0.2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v>42524.563449074078</v>
      </c>
      <c r="K3391">
        <v>1462368682</v>
      </c>
      <c r="L3391" s="10">
        <v>42494.563449074078</v>
      </c>
      <c r="M3391" t="b">
        <v>0</v>
      </c>
      <c r="N3391">
        <v>62</v>
      </c>
      <c r="O3391" t="b">
        <v>1</v>
      </c>
      <c r="P3391" t="s">
        <v>8271</v>
      </c>
      <c r="Q3391">
        <v>1.145</v>
      </c>
      <c r="R3391">
        <v>184.67741935483872</v>
      </c>
      <c r="S3391" t="s">
        <v>8319</v>
      </c>
      <c r="T3391" t="s">
        <v>8350</v>
      </c>
    </row>
    <row r="3392" spans="1:20" x14ac:dyDescent="0.2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v>41830.774826388886</v>
      </c>
      <c r="K3392">
        <v>1403721345</v>
      </c>
      <c r="L3392" s="10">
        <v>41815.774826388886</v>
      </c>
      <c r="M3392" t="b">
        <v>0</v>
      </c>
      <c r="N3392">
        <v>22</v>
      </c>
      <c r="O3392" t="b">
        <v>1</v>
      </c>
      <c r="P3392" t="s">
        <v>8271</v>
      </c>
      <c r="Q3392">
        <v>1.024</v>
      </c>
      <c r="R3392">
        <v>69.818181818181813</v>
      </c>
      <c r="S3392" t="s">
        <v>8319</v>
      </c>
      <c r="T3392" t="s">
        <v>8350</v>
      </c>
    </row>
    <row r="3393" spans="1:20" x14ac:dyDescent="0.2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v>41859.936111111114</v>
      </c>
      <c r="K3393">
        <v>1404997548</v>
      </c>
      <c r="L3393" s="10">
        <v>41830.545694444445</v>
      </c>
      <c r="M3393" t="b">
        <v>0</v>
      </c>
      <c r="N3393">
        <v>18</v>
      </c>
      <c r="O3393" t="b">
        <v>1</v>
      </c>
      <c r="P3393" t="s">
        <v>8271</v>
      </c>
      <c r="Q3393">
        <v>2.23</v>
      </c>
      <c r="R3393">
        <v>61.944444444444443</v>
      </c>
      <c r="S3393" t="s">
        <v>8319</v>
      </c>
      <c r="T3393" t="s">
        <v>8350</v>
      </c>
    </row>
    <row r="3394" spans="1:20" x14ac:dyDescent="0.2">
      <c r="A3394">
        <v>3392</v>
      </c>
      <c r="B3394" t="s">
        <v>3391</v>
      </c>
      <c r="C3394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v>42496.845543981486</v>
      </c>
      <c r="K3394">
        <v>1458245855</v>
      </c>
      <c r="L3394" s="10">
        <v>42446.845543981486</v>
      </c>
      <c r="M3394" t="b">
        <v>0</v>
      </c>
      <c r="N3394">
        <v>12</v>
      </c>
      <c r="O3394" t="b">
        <v>1</v>
      </c>
      <c r="P3394" t="s">
        <v>8271</v>
      </c>
      <c r="Q3394">
        <v>1</v>
      </c>
      <c r="R3394">
        <v>41.666666666666664</v>
      </c>
      <c r="S3394" t="s">
        <v>8319</v>
      </c>
      <c r="T3394" t="s">
        <v>8350</v>
      </c>
    </row>
    <row r="3395" spans="1:20" x14ac:dyDescent="0.2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v>41949.031944444447</v>
      </c>
      <c r="K3395">
        <v>1413065230</v>
      </c>
      <c r="L3395" s="10">
        <v>41923.921643518523</v>
      </c>
      <c r="M3395" t="b">
        <v>0</v>
      </c>
      <c r="N3395">
        <v>44</v>
      </c>
      <c r="O3395" t="b">
        <v>1</v>
      </c>
      <c r="P3395" t="s">
        <v>8271</v>
      </c>
      <c r="Q3395">
        <v>1.0580000000000001</v>
      </c>
      <c r="R3395">
        <v>36.06818181818182</v>
      </c>
      <c r="S3395" t="s">
        <v>8319</v>
      </c>
      <c r="T3395" t="s">
        <v>8350</v>
      </c>
    </row>
    <row r="3396" spans="1:20" x14ac:dyDescent="0.2">
      <c r="A3396">
        <v>3394</v>
      </c>
      <c r="B3396" t="s">
        <v>3393</v>
      </c>
      <c r="C3396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v>41847.59542824074</v>
      </c>
      <c r="K3396">
        <v>1403878645</v>
      </c>
      <c r="L3396" s="10">
        <v>41817.59542824074</v>
      </c>
      <c r="M3396" t="b">
        <v>0</v>
      </c>
      <c r="N3396">
        <v>27</v>
      </c>
      <c r="O3396" t="b">
        <v>1</v>
      </c>
      <c r="P3396" t="s">
        <v>8271</v>
      </c>
      <c r="Q3396">
        <v>1.4236363636363636</v>
      </c>
      <c r="R3396">
        <v>29</v>
      </c>
      <c r="S3396" t="s">
        <v>8319</v>
      </c>
      <c r="T3396" t="s">
        <v>8350</v>
      </c>
    </row>
    <row r="3397" spans="1:20" x14ac:dyDescent="0.2">
      <c r="A3397">
        <v>3395</v>
      </c>
      <c r="B3397" t="s">
        <v>3394</v>
      </c>
      <c r="C3397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v>42154.756944444445</v>
      </c>
      <c r="K3397">
        <v>1431795944</v>
      </c>
      <c r="L3397" s="10">
        <v>42140.712314814817</v>
      </c>
      <c r="M3397" t="b">
        <v>0</v>
      </c>
      <c r="N3397">
        <v>38</v>
      </c>
      <c r="O3397" t="b">
        <v>1</v>
      </c>
      <c r="P3397" t="s">
        <v>8271</v>
      </c>
      <c r="Q3397">
        <v>1.84</v>
      </c>
      <c r="R3397">
        <v>24.210526315789473</v>
      </c>
      <c r="S3397" t="s">
        <v>8319</v>
      </c>
      <c r="T3397" t="s">
        <v>8350</v>
      </c>
    </row>
    <row r="3398" spans="1:20" x14ac:dyDescent="0.2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v>41791.165972222225</v>
      </c>
      <c r="K3398">
        <v>1399286589</v>
      </c>
      <c r="L3398" s="10">
        <v>41764.44663194444</v>
      </c>
      <c r="M3398" t="b">
        <v>0</v>
      </c>
      <c r="N3398">
        <v>28</v>
      </c>
      <c r="O3398" t="b">
        <v>1</v>
      </c>
      <c r="P3398" t="s">
        <v>8271</v>
      </c>
      <c r="Q3398">
        <v>1.0433333333333332</v>
      </c>
      <c r="R3398">
        <v>55.892857142857146</v>
      </c>
      <c r="S3398" t="s">
        <v>8319</v>
      </c>
      <c r="T3398" t="s">
        <v>8350</v>
      </c>
    </row>
    <row r="3399" spans="1:20" x14ac:dyDescent="0.2">
      <c r="A3399">
        <v>3397</v>
      </c>
      <c r="B3399" t="s">
        <v>3396</v>
      </c>
      <c r="C3399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v>42418.916666666672</v>
      </c>
      <c r="K3399">
        <v>1452338929</v>
      </c>
      <c r="L3399" s="10">
        <v>42378.478344907402</v>
      </c>
      <c r="M3399" t="b">
        <v>0</v>
      </c>
      <c r="N3399">
        <v>24</v>
      </c>
      <c r="O3399" t="b">
        <v>1</v>
      </c>
      <c r="P3399" t="s">
        <v>8271</v>
      </c>
      <c r="Q3399">
        <v>1.1200000000000001</v>
      </c>
      <c r="R3399">
        <v>11.666666666666666</v>
      </c>
      <c r="S3399" t="s">
        <v>8319</v>
      </c>
      <c r="T3399" t="s">
        <v>8350</v>
      </c>
    </row>
    <row r="3400" spans="1:20" x14ac:dyDescent="0.2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v>41964.708333333328</v>
      </c>
      <c r="K3400">
        <v>1414605776</v>
      </c>
      <c r="L3400" s="10">
        <v>41941.75203703704</v>
      </c>
      <c r="M3400" t="b">
        <v>0</v>
      </c>
      <c r="N3400">
        <v>65</v>
      </c>
      <c r="O3400" t="b">
        <v>1</v>
      </c>
      <c r="P3400" t="s">
        <v>8271</v>
      </c>
      <c r="Q3400">
        <v>1.1107499999999999</v>
      </c>
      <c r="R3400">
        <v>68.353846153846149</v>
      </c>
      <c r="S3400" t="s">
        <v>8319</v>
      </c>
      <c r="T3400" t="s">
        <v>8350</v>
      </c>
    </row>
    <row r="3401" spans="1:20" x14ac:dyDescent="0.2">
      <c r="A3401">
        <v>3399</v>
      </c>
      <c r="B3401" t="s">
        <v>3398</v>
      </c>
      <c r="C340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v>42056.920428240745</v>
      </c>
      <c r="K3401">
        <v>1421964325</v>
      </c>
      <c r="L3401" s="10">
        <v>42026.920428240745</v>
      </c>
      <c r="M3401" t="b">
        <v>0</v>
      </c>
      <c r="N3401">
        <v>46</v>
      </c>
      <c r="O3401" t="b">
        <v>1</v>
      </c>
      <c r="P3401" t="s">
        <v>8271</v>
      </c>
      <c r="Q3401">
        <v>1.0375000000000001</v>
      </c>
      <c r="R3401">
        <v>27.065217391304348</v>
      </c>
      <c r="S3401" t="s">
        <v>8319</v>
      </c>
      <c r="T3401" t="s">
        <v>8350</v>
      </c>
    </row>
    <row r="3402" spans="1:20" x14ac:dyDescent="0.2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v>41879.953865740739</v>
      </c>
      <c r="K3402">
        <v>1405378414</v>
      </c>
      <c r="L3402" s="10">
        <v>41834.953865740739</v>
      </c>
      <c r="M3402" t="b">
        <v>0</v>
      </c>
      <c r="N3402">
        <v>85</v>
      </c>
      <c r="O3402" t="b">
        <v>1</v>
      </c>
      <c r="P3402" t="s">
        <v>8271</v>
      </c>
      <c r="Q3402">
        <v>1.0041</v>
      </c>
      <c r="R3402">
        <v>118.12941176470588</v>
      </c>
      <c r="S3402" t="s">
        <v>8319</v>
      </c>
      <c r="T3402" t="s">
        <v>8350</v>
      </c>
    </row>
    <row r="3403" spans="1:20" x14ac:dyDescent="0.2">
      <c r="A3403">
        <v>3401</v>
      </c>
      <c r="B3403" t="s">
        <v>3400</v>
      </c>
      <c r="C340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v>42223.723912037036</v>
      </c>
      <c r="K3403">
        <v>1436376146</v>
      </c>
      <c r="L3403" s="10">
        <v>42193.723912037036</v>
      </c>
      <c r="M3403" t="b">
        <v>0</v>
      </c>
      <c r="N3403">
        <v>66</v>
      </c>
      <c r="O3403" t="b">
        <v>1</v>
      </c>
      <c r="P3403" t="s">
        <v>8271</v>
      </c>
      <c r="Q3403">
        <v>1.0186206896551724</v>
      </c>
      <c r="R3403">
        <v>44.757575757575758</v>
      </c>
      <c r="S3403" t="s">
        <v>8319</v>
      </c>
      <c r="T3403" t="s">
        <v>8350</v>
      </c>
    </row>
    <row r="3404" spans="1:20" x14ac:dyDescent="0.2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v>42320.104861111111</v>
      </c>
      <c r="K3404">
        <v>1444747843</v>
      </c>
      <c r="L3404" s="10">
        <v>42290.61855324074</v>
      </c>
      <c r="M3404" t="b">
        <v>0</v>
      </c>
      <c r="N3404">
        <v>165</v>
      </c>
      <c r="O3404" t="b">
        <v>1</v>
      </c>
      <c r="P3404" t="s">
        <v>8271</v>
      </c>
      <c r="Q3404">
        <v>1.0976666666666666</v>
      </c>
      <c r="R3404">
        <v>99.787878787878782</v>
      </c>
      <c r="S3404" t="s">
        <v>8319</v>
      </c>
      <c r="T3404" t="s">
        <v>8350</v>
      </c>
    </row>
    <row r="3405" spans="1:20" x14ac:dyDescent="0.2">
      <c r="A3405">
        <v>3403</v>
      </c>
      <c r="B3405" t="s">
        <v>3402</v>
      </c>
      <c r="C3405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v>42180.462083333332</v>
      </c>
      <c r="K3405">
        <v>1432638324</v>
      </c>
      <c r="L3405" s="10">
        <v>42150.462083333332</v>
      </c>
      <c r="M3405" t="b">
        <v>0</v>
      </c>
      <c r="N3405">
        <v>17</v>
      </c>
      <c r="O3405" t="b">
        <v>1</v>
      </c>
      <c r="P3405" t="s">
        <v>8271</v>
      </c>
      <c r="Q3405">
        <v>1</v>
      </c>
      <c r="R3405">
        <v>117.64705882352941</v>
      </c>
      <c r="S3405" t="s">
        <v>8319</v>
      </c>
      <c r="T3405" t="s">
        <v>8350</v>
      </c>
    </row>
    <row r="3406" spans="1:20" x14ac:dyDescent="0.2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v>42172.503495370373</v>
      </c>
      <c r="K3406">
        <v>1432814702</v>
      </c>
      <c r="L3406" s="10">
        <v>42152.503495370373</v>
      </c>
      <c r="M3406" t="b">
        <v>0</v>
      </c>
      <c r="N3406">
        <v>3</v>
      </c>
      <c r="O3406" t="b">
        <v>1</v>
      </c>
      <c r="P3406" t="s">
        <v>8271</v>
      </c>
      <c r="Q3406">
        <v>1.22</v>
      </c>
      <c r="R3406">
        <v>203.33333333333334</v>
      </c>
      <c r="S3406" t="s">
        <v>8319</v>
      </c>
      <c r="T3406" t="s">
        <v>8350</v>
      </c>
    </row>
    <row r="3407" spans="1:20" x14ac:dyDescent="0.2">
      <c r="A3407">
        <v>3405</v>
      </c>
      <c r="B3407" t="s">
        <v>3404</v>
      </c>
      <c r="C3407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v>42430.999305555553</v>
      </c>
      <c r="K3407">
        <v>1455063886</v>
      </c>
      <c r="L3407" s="10">
        <v>42410.017199074078</v>
      </c>
      <c r="M3407" t="b">
        <v>0</v>
      </c>
      <c r="N3407">
        <v>17</v>
      </c>
      <c r="O3407" t="b">
        <v>1</v>
      </c>
      <c r="P3407" t="s">
        <v>8271</v>
      </c>
      <c r="Q3407">
        <v>1.3757142857142857</v>
      </c>
      <c r="R3407">
        <v>28.323529411764707</v>
      </c>
      <c r="S3407" t="s">
        <v>8319</v>
      </c>
      <c r="T3407" t="s">
        <v>8350</v>
      </c>
    </row>
    <row r="3408" spans="1:20" x14ac:dyDescent="0.2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v>41836.492777777778</v>
      </c>
      <c r="K3408">
        <v>1401623376</v>
      </c>
      <c r="L3408" s="10">
        <v>41791.492777777778</v>
      </c>
      <c r="M3408" t="b">
        <v>0</v>
      </c>
      <c r="N3408">
        <v>91</v>
      </c>
      <c r="O3408" t="b">
        <v>1</v>
      </c>
      <c r="P3408" t="s">
        <v>8271</v>
      </c>
      <c r="Q3408">
        <v>1.0031000000000001</v>
      </c>
      <c r="R3408">
        <v>110.23076923076923</v>
      </c>
      <c r="S3408" t="s">
        <v>8319</v>
      </c>
      <c r="T3408" t="s">
        <v>8350</v>
      </c>
    </row>
    <row r="3409" spans="1:20" x14ac:dyDescent="0.2">
      <c r="A3409">
        <v>3407</v>
      </c>
      <c r="B3409" t="s">
        <v>3406</v>
      </c>
      <c r="C3409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v>41826.422326388885</v>
      </c>
      <c r="K3409">
        <v>1402049289</v>
      </c>
      <c r="L3409" s="10">
        <v>41796.422326388885</v>
      </c>
      <c r="M3409" t="b">
        <v>0</v>
      </c>
      <c r="N3409">
        <v>67</v>
      </c>
      <c r="O3409" t="b">
        <v>1</v>
      </c>
      <c r="P3409" t="s">
        <v>8271</v>
      </c>
      <c r="Q3409">
        <v>1.071</v>
      </c>
      <c r="R3409">
        <v>31.970149253731343</v>
      </c>
      <c r="S3409" t="s">
        <v>8319</v>
      </c>
      <c r="T3409" t="s">
        <v>8350</v>
      </c>
    </row>
    <row r="3410" spans="1:20" x14ac:dyDescent="0.2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v>41838.991944444446</v>
      </c>
      <c r="K3410">
        <v>1403135304</v>
      </c>
      <c r="L3410" s="10">
        <v>41808.991944444446</v>
      </c>
      <c r="M3410" t="b">
        <v>0</v>
      </c>
      <c r="N3410">
        <v>18</v>
      </c>
      <c r="O3410" t="b">
        <v>1</v>
      </c>
      <c r="P3410" t="s">
        <v>8271</v>
      </c>
      <c r="Q3410">
        <v>2.11</v>
      </c>
      <c r="R3410">
        <v>58.611111111111114</v>
      </c>
      <c r="S3410" t="s">
        <v>8319</v>
      </c>
      <c r="T3410" t="s">
        <v>8350</v>
      </c>
    </row>
    <row r="3411" spans="1:20" x14ac:dyDescent="0.2">
      <c r="A3411">
        <v>3409</v>
      </c>
      <c r="B3411" t="s">
        <v>3408</v>
      </c>
      <c r="C341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v>42582.873611111107</v>
      </c>
      <c r="K3411">
        <v>1466710358</v>
      </c>
      <c r="L3411" s="10">
        <v>42544.814328703709</v>
      </c>
      <c r="M3411" t="b">
        <v>0</v>
      </c>
      <c r="N3411">
        <v>21</v>
      </c>
      <c r="O3411" t="b">
        <v>1</v>
      </c>
      <c r="P3411" t="s">
        <v>8271</v>
      </c>
      <c r="Q3411">
        <v>1.236</v>
      </c>
      <c r="R3411">
        <v>29.428571428571427</v>
      </c>
      <c r="S3411" t="s">
        <v>8319</v>
      </c>
      <c r="T3411" t="s">
        <v>8350</v>
      </c>
    </row>
    <row r="3412" spans="1:20" x14ac:dyDescent="0.2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v>42527.291666666672</v>
      </c>
      <c r="K3412">
        <v>1462841990</v>
      </c>
      <c r="L3412" s="10">
        <v>42500.041550925926</v>
      </c>
      <c r="M3412" t="b">
        <v>0</v>
      </c>
      <c r="N3412">
        <v>40</v>
      </c>
      <c r="O3412" t="b">
        <v>1</v>
      </c>
      <c r="P3412" t="s">
        <v>8271</v>
      </c>
      <c r="Q3412">
        <v>1.085</v>
      </c>
      <c r="R3412">
        <v>81.375</v>
      </c>
      <c r="S3412" t="s">
        <v>8319</v>
      </c>
      <c r="T3412" t="s">
        <v>8350</v>
      </c>
    </row>
    <row r="3413" spans="1:20" x14ac:dyDescent="0.2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v>42285.022824074069</v>
      </c>
      <c r="K3413">
        <v>1442536372</v>
      </c>
      <c r="L3413" s="10">
        <v>42265.022824074069</v>
      </c>
      <c r="M3413" t="b">
        <v>0</v>
      </c>
      <c r="N3413">
        <v>78</v>
      </c>
      <c r="O3413" t="b">
        <v>1</v>
      </c>
      <c r="P3413" t="s">
        <v>8271</v>
      </c>
      <c r="Q3413">
        <v>1.0356666666666667</v>
      </c>
      <c r="R3413">
        <v>199.16666666666666</v>
      </c>
      <c r="S3413" t="s">
        <v>8319</v>
      </c>
      <c r="T3413" t="s">
        <v>8350</v>
      </c>
    </row>
    <row r="3414" spans="1:20" x14ac:dyDescent="0.2">
      <c r="A3414">
        <v>3412</v>
      </c>
      <c r="B3414" t="s">
        <v>3411</v>
      </c>
      <c r="C3414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v>41909.959050925929</v>
      </c>
      <c r="K3414">
        <v>1409266862</v>
      </c>
      <c r="L3414" s="10">
        <v>41879.959050925929</v>
      </c>
      <c r="M3414" t="b">
        <v>0</v>
      </c>
      <c r="N3414">
        <v>26</v>
      </c>
      <c r="O3414" t="b">
        <v>1</v>
      </c>
      <c r="P3414" t="s">
        <v>8271</v>
      </c>
      <c r="Q3414">
        <v>1</v>
      </c>
      <c r="R3414">
        <v>115.38461538461539</v>
      </c>
      <c r="S3414" t="s">
        <v>8319</v>
      </c>
      <c r="T3414" t="s">
        <v>8350</v>
      </c>
    </row>
    <row r="3415" spans="1:20" x14ac:dyDescent="0.2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v>42063.207638888889</v>
      </c>
      <c r="K3415">
        <v>1424280938</v>
      </c>
      <c r="L3415" s="10">
        <v>42053.733078703706</v>
      </c>
      <c r="M3415" t="b">
        <v>0</v>
      </c>
      <c r="N3415">
        <v>14</v>
      </c>
      <c r="O3415" t="b">
        <v>1</v>
      </c>
      <c r="P3415" t="s">
        <v>8271</v>
      </c>
      <c r="Q3415">
        <v>1.3</v>
      </c>
      <c r="R3415">
        <v>46.428571428571431</v>
      </c>
      <c r="S3415" t="s">
        <v>8319</v>
      </c>
      <c r="T3415" t="s">
        <v>8350</v>
      </c>
    </row>
    <row r="3416" spans="1:20" x14ac:dyDescent="0.2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v>42705.332638888889</v>
      </c>
      <c r="K3416">
        <v>1478030325</v>
      </c>
      <c r="L3416" s="10">
        <v>42675.832465277781</v>
      </c>
      <c r="M3416" t="b">
        <v>0</v>
      </c>
      <c r="N3416">
        <v>44</v>
      </c>
      <c r="O3416" t="b">
        <v>1</v>
      </c>
      <c r="P3416" t="s">
        <v>8271</v>
      </c>
      <c r="Q3416">
        <v>1.0349999999999999</v>
      </c>
      <c r="R3416">
        <v>70.568181818181813</v>
      </c>
      <c r="S3416" t="s">
        <v>8319</v>
      </c>
      <c r="T3416" t="s">
        <v>8350</v>
      </c>
    </row>
    <row r="3417" spans="1:20" x14ac:dyDescent="0.2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v>42477.979166666672</v>
      </c>
      <c r="K3417">
        <v>1459999656</v>
      </c>
      <c r="L3417" s="10">
        <v>42467.144166666665</v>
      </c>
      <c r="M3417" t="b">
        <v>0</v>
      </c>
      <c r="N3417">
        <v>9</v>
      </c>
      <c r="O3417" t="b">
        <v>1</v>
      </c>
      <c r="P3417" t="s">
        <v>8271</v>
      </c>
      <c r="Q3417">
        <v>1</v>
      </c>
      <c r="R3417">
        <v>22.222222222222221</v>
      </c>
      <c r="S3417" t="s">
        <v>8319</v>
      </c>
      <c r="T3417" t="s">
        <v>8350</v>
      </c>
    </row>
    <row r="3418" spans="1:20" x14ac:dyDescent="0.2">
      <c r="A3418">
        <v>3416</v>
      </c>
      <c r="B3418" t="s">
        <v>3415</v>
      </c>
      <c r="C3418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v>42117.770833333328</v>
      </c>
      <c r="K3418">
        <v>1427363645</v>
      </c>
      <c r="L3418" s="10">
        <v>42089.412557870368</v>
      </c>
      <c r="M3418" t="b">
        <v>0</v>
      </c>
      <c r="N3418">
        <v>30</v>
      </c>
      <c r="O3418" t="b">
        <v>1</v>
      </c>
      <c r="P3418" t="s">
        <v>8271</v>
      </c>
      <c r="Q3418">
        <v>1.196</v>
      </c>
      <c r="R3418">
        <v>159.46666666666667</v>
      </c>
      <c r="S3418" t="s">
        <v>8319</v>
      </c>
      <c r="T3418" t="s">
        <v>8350</v>
      </c>
    </row>
    <row r="3419" spans="1:20" x14ac:dyDescent="0.2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v>41938.029861111114</v>
      </c>
      <c r="K3419">
        <v>1410558948</v>
      </c>
      <c r="L3419" s="10">
        <v>41894.91375</v>
      </c>
      <c r="M3419" t="b">
        <v>0</v>
      </c>
      <c r="N3419">
        <v>45</v>
      </c>
      <c r="O3419" t="b">
        <v>1</v>
      </c>
      <c r="P3419" t="s">
        <v>8271</v>
      </c>
      <c r="Q3419">
        <v>1.0000058823529412</v>
      </c>
      <c r="R3419">
        <v>37.777999999999999</v>
      </c>
      <c r="S3419" t="s">
        <v>8319</v>
      </c>
      <c r="T3419" t="s">
        <v>8350</v>
      </c>
    </row>
    <row r="3420" spans="1:20" x14ac:dyDescent="0.2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v>41782.83457175926</v>
      </c>
      <c r="K3420">
        <v>1398283307</v>
      </c>
      <c r="L3420" s="10">
        <v>41752.83457175926</v>
      </c>
      <c r="M3420" t="b">
        <v>0</v>
      </c>
      <c r="N3420">
        <v>56</v>
      </c>
      <c r="O3420" t="b">
        <v>1</v>
      </c>
      <c r="P3420" t="s">
        <v>8271</v>
      </c>
      <c r="Q3420">
        <v>1.00875</v>
      </c>
      <c r="R3420">
        <v>72.053571428571431</v>
      </c>
      <c r="S3420" t="s">
        <v>8319</v>
      </c>
      <c r="T3420" t="s">
        <v>8350</v>
      </c>
    </row>
    <row r="3421" spans="1:20" x14ac:dyDescent="0.2">
      <c r="A3421">
        <v>3419</v>
      </c>
      <c r="B3421" t="s">
        <v>3418</v>
      </c>
      <c r="C342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v>42466.895833333328</v>
      </c>
      <c r="K3421">
        <v>1458416585</v>
      </c>
      <c r="L3421" s="10">
        <v>42448.821585648147</v>
      </c>
      <c r="M3421" t="b">
        <v>0</v>
      </c>
      <c r="N3421">
        <v>46</v>
      </c>
      <c r="O3421" t="b">
        <v>1</v>
      </c>
      <c r="P3421" t="s">
        <v>8271</v>
      </c>
      <c r="Q3421">
        <v>1.0654545454545454</v>
      </c>
      <c r="R3421">
        <v>63.695652173913047</v>
      </c>
      <c r="S3421" t="s">
        <v>8319</v>
      </c>
      <c r="T3421" t="s">
        <v>8350</v>
      </c>
    </row>
    <row r="3422" spans="1:20" x14ac:dyDescent="0.2">
      <c r="A3422">
        <v>3420</v>
      </c>
      <c r="B3422" t="s">
        <v>3419</v>
      </c>
      <c r="C342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v>42414</v>
      </c>
      <c r="K3422">
        <v>1454638202</v>
      </c>
      <c r="L3422" s="10">
        <v>42405.090300925927</v>
      </c>
      <c r="M3422" t="b">
        <v>0</v>
      </c>
      <c r="N3422">
        <v>34</v>
      </c>
      <c r="O3422" t="b">
        <v>1</v>
      </c>
      <c r="P3422" t="s">
        <v>8271</v>
      </c>
      <c r="Q3422">
        <v>1.38</v>
      </c>
      <c r="R3422">
        <v>28.411764705882351</v>
      </c>
      <c r="S3422" t="s">
        <v>8319</v>
      </c>
      <c r="T3422" t="s">
        <v>8350</v>
      </c>
    </row>
    <row r="3423" spans="1:20" x14ac:dyDescent="0.2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v>42067.791238425925</v>
      </c>
      <c r="K3423">
        <v>1422903563</v>
      </c>
      <c r="L3423" s="10">
        <v>42037.791238425925</v>
      </c>
      <c r="M3423" t="b">
        <v>0</v>
      </c>
      <c r="N3423">
        <v>98</v>
      </c>
      <c r="O3423" t="b">
        <v>1</v>
      </c>
      <c r="P3423" t="s">
        <v>8271</v>
      </c>
      <c r="Q3423">
        <v>1.0115000000000001</v>
      </c>
      <c r="R3423">
        <v>103.21428571428571</v>
      </c>
      <c r="S3423" t="s">
        <v>8319</v>
      </c>
      <c r="T3423" t="s">
        <v>8350</v>
      </c>
    </row>
    <row r="3424" spans="1:20" x14ac:dyDescent="0.2">
      <c r="A3424">
        <v>3422</v>
      </c>
      <c r="B3424" t="s">
        <v>3421</v>
      </c>
      <c r="C3424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v>42352</v>
      </c>
      <c r="K3424">
        <v>1447594176</v>
      </c>
      <c r="L3424" s="10">
        <v>42323.562222222223</v>
      </c>
      <c r="M3424" t="b">
        <v>0</v>
      </c>
      <c r="N3424">
        <v>46</v>
      </c>
      <c r="O3424" t="b">
        <v>1</v>
      </c>
      <c r="P3424" t="s">
        <v>8271</v>
      </c>
      <c r="Q3424">
        <v>1.091</v>
      </c>
      <c r="R3424">
        <v>71.152173913043484</v>
      </c>
      <c r="S3424" t="s">
        <v>8319</v>
      </c>
      <c r="T3424" t="s">
        <v>8350</v>
      </c>
    </row>
    <row r="3425" spans="1:20" x14ac:dyDescent="0.2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v>42118.911354166667</v>
      </c>
      <c r="K3425">
        <v>1427320341</v>
      </c>
      <c r="L3425" s="10">
        <v>42088.911354166667</v>
      </c>
      <c r="M3425" t="b">
        <v>0</v>
      </c>
      <c r="N3425">
        <v>10</v>
      </c>
      <c r="O3425" t="b">
        <v>1</v>
      </c>
      <c r="P3425" t="s">
        <v>8271</v>
      </c>
      <c r="Q3425">
        <v>1.4</v>
      </c>
      <c r="R3425">
        <v>35</v>
      </c>
      <c r="S3425" t="s">
        <v>8319</v>
      </c>
      <c r="T3425" t="s">
        <v>8350</v>
      </c>
    </row>
    <row r="3426" spans="1:20" x14ac:dyDescent="0.2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v>42040.290972222225</v>
      </c>
      <c r="K3426">
        <v>1421252084</v>
      </c>
      <c r="L3426" s="10">
        <v>42018.676898148144</v>
      </c>
      <c r="M3426" t="b">
        <v>0</v>
      </c>
      <c r="N3426">
        <v>76</v>
      </c>
      <c r="O3426" t="b">
        <v>1</v>
      </c>
      <c r="P3426" t="s">
        <v>8271</v>
      </c>
      <c r="Q3426">
        <v>1.0358333333333334</v>
      </c>
      <c r="R3426">
        <v>81.776315789473685</v>
      </c>
      <c r="S3426" t="s">
        <v>8319</v>
      </c>
      <c r="T3426" t="s">
        <v>8350</v>
      </c>
    </row>
    <row r="3427" spans="1:20" x14ac:dyDescent="0.2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v>41916.617314814815</v>
      </c>
      <c r="K3427">
        <v>1409669336</v>
      </c>
      <c r="L3427" s="10"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>
        <v>1.0297033333333332</v>
      </c>
      <c r="R3427">
        <v>297.02980769230766</v>
      </c>
      <c r="S3427" t="s">
        <v>8319</v>
      </c>
      <c r="T3427" t="s">
        <v>8350</v>
      </c>
    </row>
    <row r="3428" spans="1:20" x14ac:dyDescent="0.2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v>41903.083333333336</v>
      </c>
      <c r="K3428">
        <v>1409620903</v>
      </c>
      <c r="L3428" s="10">
        <v>41884.056747685187</v>
      </c>
      <c r="M3428" t="b">
        <v>0</v>
      </c>
      <c r="N3428">
        <v>87</v>
      </c>
      <c r="O3428" t="b">
        <v>1</v>
      </c>
      <c r="P3428" t="s">
        <v>8271</v>
      </c>
      <c r="Q3428">
        <v>1.0813333333333333</v>
      </c>
      <c r="R3428">
        <v>46.609195402298852</v>
      </c>
      <c r="S3428" t="s">
        <v>8319</v>
      </c>
      <c r="T3428" t="s">
        <v>8350</v>
      </c>
    </row>
    <row r="3429" spans="1:20" x14ac:dyDescent="0.2">
      <c r="A3429">
        <v>3427</v>
      </c>
      <c r="B3429" t="s">
        <v>3426</v>
      </c>
      <c r="C3429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v>41822.645277777774</v>
      </c>
      <c r="K3429">
        <v>1401722952</v>
      </c>
      <c r="L3429" s="10">
        <v>41792.645277777774</v>
      </c>
      <c r="M3429" t="b">
        <v>0</v>
      </c>
      <c r="N3429">
        <v>29</v>
      </c>
      <c r="O3429" t="b">
        <v>1</v>
      </c>
      <c r="P3429" t="s">
        <v>8271</v>
      </c>
      <c r="Q3429">
        <v>1</v>
      </c>
      <c r="R3429">
        <v>51.724137931034484</v>
      </c>
      <c r="S3429" t="s">
        <v>8319</v>
      </c>
      <c r="T3429" t="s">
        <v>8350</v>
      </c>
    </row>
    <row r="3430" spans="1:20" x14ac:dyDescent="0.2">
      <c r="A3430">
        <v>3428</v>
      </c>
      <c r="B3430" t="s">
        <v>3427</v>
      </c>
      <c r="C3430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v>42063.708333333328</v>
      </c>
      <c r="K3430">
        <v>1422983847</v>
      </c>
      <c r="L3430" s="10">
        <v>42038.720451388886</v>
      </c>
      <c r="M3430" t="b">
        <v>0</v>
      </c>
      <c r="N3430">
        <v>51</v>
      </c>
      <c r="O3430" t="b">
        <v>1</v>
      </c>
      <c r="P3430" t="s">
        <v>8271</v>
      </c>
      <c r="Q3430">
        <v>1.0275000000000001</v>
      </c>
      <c r="R3430">
        <v>40.294117647058826</v>
      </c>
      <c r="S3430" t="s">
        <v>8319</v>
      </c>
      <c r="T3430" t="s">
        <v>8350</v>
      </c>
    </row>
    <row r="3431" spans="1:20" x14ac:dyDescent="0.2">
      <c r="A3431">
        <v>3429</v>
      </c>
      <c r="B3431" t="s">
        <v>3428</v>
      </c>
      <c r="C343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v>42676.021539351852</v>
      </c>
      <c r="K3431">
        <v>1476837061</v>
      </c>
      <c r="L3431" s="10">
        <v>42662.021539351852</v>
      </c>
      <c r="M3431" t="b">
        <v>0</v>
      </c>
      <c r="N3431">
        <v>12</v>
      </c>
      <c r="O3431" t="b">
        <v>1</v>
      </c>
      <c r="P3431" t="s">
        <v>8271</v>
      </c>
      <c r="Q3431">
        <v>1.3</v>
      </c>
      <c r="R3431">
        <v>16.25</v>
      </c>
      <c r="S3431" t="s">
        <v>8319</v>
      </c>
      <c r="T3431" t="s">
        <v>8350</v>
      </c>
    </row>
    <row r="3432" spans="1:20" x14ac:dyDescent="0.2">
      <c r="A3432">
        <v>3430</v>
      </c>
      <c r="B3432" t="s">
        <v>3429</v>
      </c>
      <c r="C343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v>41850.945613425924</v>
      </c>
      <c r="K3432">
        <v>1404168101</v>
      </c>
      <c r="L3432" s="10">
        <v>41820.945613425924</v>
      </c>
      <c r="M3432" t="b">
        <v>0</v>
      </c>
      <c r="N3432">
        <v>72</v>
      </c>
      <c r="O3432" t="b">
        <v>1</v>
      </c>
      <c r="P3432" t="s">
        <v>8271</v>
      </c>
      <c r="Q3432">
        <v>1.0854949999999999</v>
      </c>
      <c r="R3432">
        <v>30.152638888888887</v>
      </c>
      <c r="S3432" t="s">
        <v>8319</v>
      </c>
      <c r="T3432" t="s">
        <v>8350</v>
      </c>
    </row>
    <row r="3433" spans="1:20" x14ac:dyDescent="0.2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v>41869.730937500004</v>
      </c>
      <c r="K3433">
        <v>1405791153</v>
      </c>
      <c r="L3433" s="10">
        <v>41839.730937500004</v>
      </c>
      <c r="M3433" t="b">
        <v>0</v>
      </c>
      <c r="N3433">
        <v>21</v>
      </c>
      <c r="O3433" t="b">
        <v>1</v>
      </c>
      <c r="P3433" t="s">
        <v>8271</v>
      </c>
      <c r="Q3433">
        <v>1</v>
      </c>
      <c r="R3433">
        <v>95.238095238095241</v>
      </c>
      <c r="S3433" t="s">
        <v>8319</v>
      </c>
      <c r="T3433" t="s">
        <v>8350</v>
      </c>
    </row>
    <row r="3434" spans="1:20" x14ac:dyDescent="0.2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v>42405.916666666672</v>
      </c>
      <c r="K3434">
        <v>1452520614</v>
      </c>
      <c r="L3434" s="10">
        <v>42380.581180555557</v>
      </c>
      <c r="M3434" t="b">
        <v>0</v>
      </c>
      <c r="N3434">
        <v>42</v>
      </c>
      <c r="O3434" t="b">
        <v>1</v>
      </c>
      <c r="P3434" t="s">
        <v>8271</v>
      </c>
      <c r="Q3434">
        <v>1.0965</v>
      </c>
      <c r="R3434">
        <v>52.214285714285715</v>
      </c>
      <c r="S3434" t="s">
        <v>8319</v>
      </c>
      <c r="T3434" t="s">
        <v>8350</v>
      </c>
    </row>
    <row r="3435" spans="1:20" x14ac:dyDescent="0.2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v>41807.125</v>
      </c>
      <c r="K3435">
        <v>1400290255</v>
      </c>
      <c r="L3435" s="10">
        <v>41776.063136574077</v>
      </c>
      <c r="M3435" t="b">
        <v>0</v>
      </c>
      <c r="N3435">
        <v>71</v>
      </c>
      <c r="O3435" t="b">
        <v>1</v>
      </c>
      <c r="P3435" t="s">
        <v>8271</v>
      </c>
      <c r="Q3435">
        <v>1.0026315789473683</v>
      </c>
      <c r="R3435">
        <v>134.1549295774648</v>
      </c>
      <c r="S3435" t="s">
        <v>8319</v>
      </c>
      <c r="T3435" t="s">
        <v>8350</v>
      </c>
    </row>
    <row r="3436" spans="1:20" x14ac:dyDescent="0.2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v>41830.380428240744</v>
      </c>
      <c r="K3436">
        <v>1402391269</v>
      </c>
      <c r="L3436" s="10"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>
        <v>1.0555000000000001</v>
      </c>
      <c r="R3436">
        <v>62.827380952380949</v>
      </c>
      <c r="S3436" t="s">
        <v>8319</v>
      </c>
      <c r="T3436" t="s">
        <v>8350</v>
      </c>
    </row>
    <row r="3437" spans="1:20" x14ac:dyDescent="0.2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v>42589.125</v>
      </c>
      <c r="K3437">
        <v>1469112493</v>
      </c>
      <c r="L3437" s="10">
        <v>42572.61681712963</v>
      </c>
      <c r="M3437" t="b">
        <v>0</v>
      </c>
      <c r="N3437">
        <v>19</v>
      </c>
      <c r="O3437" t="b">
        <v>1</v>
      </c>
      <c r="P3437" t="s">
        <v>8271</v>
      </c>
      <c r="Q3437">
        <v>1.1200000000000001</v>
      </c>
      <c r="R3437">
        <v>58.94736842105263</v>
      </c>
      <c r="S3437" t="s">
        <v>8319</v>
      </c>
      <c r="T3437" t="s">
        <v>8350</v>
      </c>
    </row>
    <row r="3438" spans="1:20" x14ac:dyDescent="0.2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v>41872.686111111114</v>
      </c>
      <c r="K3438">
        <v>1406811593</v>
      </c>
      <c r="L3438" s="10">
        <v>41851.541585648149</v>
      </c>
      <c r="M3438" t="b">
        <v>0</v>
      </c>
      <c r="N3438">
        <v>37</v>
      </c>
      <c r="O3438" t="b">
        <v>1</v>
      </c>
      <c r="P3438" t="s">
        <v>8271</v>
      </c>
      <c r="Q3438">
        <v>1.0589999999999999</v>
      </c>
      <c r="R3438">
        <v>143.1081081081081</v>
      </c>
      <c r="S3438" t="s">
        <v>8319</v>
      </c>
      <c r="T3438" t="s">
        <v>8350</v>
      </c>
    </row>
    <row r="3439" spans="1:20" x14ac:dyDescent="0.2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v>42235.710879629631</v>
      </c>
      <c r="K3439">
        <v>1437411820</v>
      </c>
      <c r="L3439" s="10">
        <v>42205.710879629631</v>
      </c>
      <c r="M3439" t="b">
        <v>0</v>
      </c>
      <c r="N3439">
        <v>36</v>
      </c>
      <c r="O3439" t="b">
        <v>1</v>
      </c>
      <c r="P3439" t="s">
        <v>8271</v>
      </c>
      <c r="Q3439">
        <v>1.01</v>
      </c>
      <c r="R3439">
        <v>84.166666666666671</v>
      </c>
      <c r="S3439" t="s">
        <v>8319</v>
      </c>
      <c r="T3439" t="s">
        <v>8350</v>
      </c>
    </row>
    <row r="3440" spans="1:20" x14ac:dyDescent="0.2">
      <c r="A3440">
        <v>3438</v>
      </c>
      <c r="B3440" t="s">
        <v>3437</v>
      </c>
      <c r="C3440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v>42126.875</v>
      </c>
      <c r="K3440">
        <v>1428358567</v>
      </c>
      <c r="L3440" s="10">
        <v>42100.927858796291</v>
      </c>
      <c r="M3440" t="b">
        <v>0</v>
      </c>
      <c r="N3440">
        <v>14</v>
      </c>
      <c r="O3440" t="b">
        <v>1</v>
      </c>
      <c r="P3440" t="s">
        <v>8271</v>
      </c>
      <c r="Q3440">
        <v>1.042</v>
      </c>
      <c r="R3440">
        <v>186.07142857142858</v>
      </c>
      <c r="S3440" t="s">
        <v>8319</v>
      </c>
      <c r="T3440" t="s">
        <v>8350</v>
      </c>
    </row>
    <row r="3441" spans="1:20" x14ac:dyDescent="0.2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v>42388.207638888889</v>
      </c>
      <c r="K3441">
        <v>1452030730</v>
      </c>
      <c r="L3441" s="10">
        <v>42374.911226851851</v>
      </c>
      <c r="M3441" t="b">
        <v>0</v>
      </c>
      <c r="N3441">
        <v>18</v>
      </c>
      <c r="O3441" t="b">
        <v>1</v>
      </c>
      <c r="P3441" t="s">
        <v>8271</v>
      </c>
      <c r="Q3441">
        <v>1.3467833333333334</v>
      </c>
      <c r="R3441">
        <v>89.785555555555561</v>
      </c>
      <c r="S3441" t="s">
        <v>8319</v>
      </c>
      <c r="T3441" t="s">
        <v>8350</v>
      </c>
    </row>
    <row r="3442" spans="1:20" x14ac:dyDescent="0.2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v>41831.677083333336</v>
      </c>
      <c r="K3442">
        <v>1403146628</v>
      </c>
      <c r="L3442" s="10">
        <v>41809.12300925926</v>
      </c>
      <c r="M3442" t="b">
        <v>0</v>
      </c>
      <c r="N3442">
        <v>82</v>
      </c>
      <c r="O3442" t="b">
        <v>1</v>
      </c>
      <c r="P3442" t="s">
        <v>8271</v>
      </c>
      <c r="Q3442">
        <v>1.052184</v>
      </c>
      <c r="R3442">
        <v>64.157560975609755</v>
      </c>
      <c r="S3442" t="s">
        <v>8319</v>
      </c>
      <c r="T3442" t="s">
        <v>8350</v>
      </c>
    </row>
    <row r="3443" spans="1:20" x14ac:dyDescent="0.2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v>42321.845138888893</v>
      </c>
      <c r="K3443">
        <v>1445077121</v>
      </c>
      <c r="L3443" s="10">
        <v>42294.429641203707</v>
      </c>
      <c r="M3443" t="b">
        <v>0</v>
      </c>
      <c r="N3443">
        <v>43</v>
      </c>
      <c r="O3443" t="b">
        <v>1</v>
      </c>
      <c r="P3443" t="s">
        <v>8271</v>
      </c>
      <c r="Q3443">
        <v>1.026</v>
      </c>
      <c r="R3443">
        <v>59.651162790697676</v>
      </c>
      <c r="S3443" t="s">
        <v>8319</v>
      </c>
      <c r="T3443" t="s">
        <v>8350</v>
      </c>
    </row>
    <row r="3444" spans="1:20" x14ac:dyDescent="0.2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v>42154.841111111105</v>
      </c>
      <c r="K3444">
        <v>1430424672</v>
      </c>
      <c r="L3444" s="10">
        <v>42124.841111111105</v>
      </c>
      <c r="M3444" t="b">
        <v>0</v>
      </c>
      <c r="N3444">
        <v>8</v>
      </c>
      <c r="O3444" t="b">
        <v>1</v>
      </c>
      <c r="P3444" t="s">
        <v>8271</v>
      </c>
      <c r="Q3444">
        <v>1</v>
      </c>
      <c r="R3444">
        <v>31.25</v>
      </c>
      <c r="S3444" t="s">
        <v>8319</v>
      </c>
      <c r="T3444" t="s">
        <v>8350</v>
      </c>
    </row>
    <row r="3445" spans="1:20" x14ac:dyDescent="0.2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v>41891.524837962963</v>
      </c>
      <c r="K3445">
        <v>1407674146</v>
      </c>
      <c r="L3445" s="10">
        <v>41861.524837962963</v>
      </c>
      <c r="M3445" t="b">
        <v>0</v>
      </c>
      <c r="N3445">
        <v>45</v>
      </c>
      <c r="O3445" t="b">
        <v>1</v>
      </c>
      <c r="P3445" t="s">
        <v>8271</v>
      </c>
      <c r="Q3445">
        <v>1.855</v>
      </c>
      <c r="R3445">
        <v>41.222222222222221</v>
      </c>
      <c r="S3445" t="s">
        <v>8319</v>
      </c>
      <c r="T3445" t="s">
        <v>8350</v>
      </c>
    </row>
    <row r="3446" spans="1:20" x14ac:dyDescent="0.2">
      <c r="A3446">
        <v>3444</v>
      </c>
      <c r="B3446" t="s">
        <v>3443</v>
      </c>
      <c r="C3446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v>42529.582638888889</v>
      </c>
      <c r="K3446">
        <v>1464677986</v>
      </c>
      <c r="L3446" s="10">
        <v>42521.291504629626</v>
      </c>
      <c r="M3446" t="b">
        <v>0</v>
      </c>
      <c r="N3446">
        <v>20</v>
      </c>
      <c r="O3446" t="b">
        <v>1</v>
      </c>
      <c r="P3446" t="s">
        <v>8271</v>
      </c>
      <c r="Q3446">
        <v>2.89</v>
      </c>
      <c r="R3446">
        <v>43.35</v>
      </c>
      <c r="S3446" t="s">
        <v>8319</v>
      </c>
      <c r="T3446" t="s">
        <v>8350</v>
      </c>
    </row>
    <row r="3447" spans="1:20" x14ac:dyDescent="0.2">
      <c r="A3447">
        <v>3445</v>
      </c>
      <c r="B3447" t="s">
        <v>3444</v>
      </c>
      <c r="C3447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v>42300.530509259261</v>
      </c>
      <c r="K3447">
        <v>1443185036</v>
      </c>
      <c r="L3447" s="10">
        <v>42272.530509259261</v>
      </c>
      <c r="M3447" t="b">
        <v>0</v>
      </c>
      <c r="N3447">
        <v>31</v>
      </c>
      <c r="O3447" t="b">
        <v>1</v>
      </c>
      <c r="P3447" t="s">
        <v>8271</v>
      </c>
      <c r="Q3447">
        <v>1</v>
      </c>
      <c r="R3447">
        <v>64.516129032258064</v>
      </c>
      <c r="S3447" t="s">
        <v>8319</v>
      </c>
      <c r="T3447" t="s">
        <v>8350</v>
      </c>
    </row>
    <row r="3448" spans="1:20" x14ac:dyDescent="0.2">
      <c r="A3448">
        <v>3446</v>
      </c>
      <c r="B3448" t="s">
        <v>3445</v>
      </c>
      <c r="C3448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v>42040.513888888891</v>
      </c>
      <c r="K3448">
        <v>1421092725</v>
      </c>
      <c r="L3448" s="10">
        <v>42016.832465277781</v>
      </c>
      <c r="M3448" t="b">
        <v>0</v>
      </c>
      <c r="N3448">
        <v>25</v>
      </c>
      <c r="O3448" t="b">
        <v>1</v>
      </c>
      <c r="P3448" t="s">
        <v>8271</v>
      </c>
      <c r="Q3448">
        <v>1.0820000000000001</v>
      </c>
      <c r="R3448">
        <v>43.28</v>
      </c>
      <c r="S3448" t="s">
        <v>8319</v>
      </c>
      <c r="T3448" t="s">
        <v>8350</v>
      </c>
    </row>
    <row r="3449" spans="1:20" x14ac:dyDescent="0.2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v>42447.847361111111</v>
      </c>
      <c r="K3449">
        <v>1454448012</v>
      </c>
      <c r="L3449" s="10">
        <v>42402.889027777783</v>
      </c>
      <c r="M3449" t="b">
        <v>0</v>
      </c>
      <c r="N3449">
        <v>14</v>
      </c>
      <c r="O3449" t="b">
        <v>1</v>
      </c>
      <c r="P3449" t="s">
        <v>8271</v>
      </c>
      <c r="Q3449">
        <v>1.0780000000000001</v>
      </c>
      <c r="R3449">
        <v>77</v>
      </c>
      <c r="S3449" t="s">
        <v>8319</v>
      </c>
      <c r="T3449" t="s">
        <v>8350</v>
      </c>
    </row>
    <row r="3450" spans="1:20" x14ac:dyDescent="0.2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v>41990.119085648148</v>
      </c>
      <c r="K3450">
        <v>1416192689</v>
      </c>
      <c r="L3450" s="10">
        <v>41960.119085648148</v>
      </c>
      <c r="M3450" t="b">
        <v>0</v>
      </c>
      <c r="N3450">
        <v>45</v>
      </c>
      <c r="O3450" t="b">
        <v>1</v>
      </c>
      <c r="P3450" t="s">
        <v>8271</v>
      </c>
      <c r="Q3450">
        <v>1.0976190476190477</v>
      </c>
      <c r="R3450">
        <v>51.222222222222221</v>
      </c>
      <c r="S3450" t="s">
        <v>8319</v>
      </c>
      <c r="T3450" t="s">
        <v>8350</v>
      </c>
    </row>
    <row r="3451" spans="1:20" x14ac:dyDescent="0.2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v>42560.166666666672</v>
      </c>
      <c r="K3451">
        <v>1465607738</v>
      </c>
      <c r="L3451" s="10">
        <v>42532.052523148144</v>
      </c>
      <c r="M3451" t="b">
        <v>0</v>
      </c>
      <c r="N3451">
        <v>20</v>
      </c>
      <c r="O3451" t="b">
        <v>1</v>
      </c>
      <c r="P3451" t="s">
        <v>8271</v>
      </c>
      <c r="Q3451">
        <v>1.70625</v>
      </c>
      <c r="R3451">
        <v>68.25</v>
      </c>
      <c r="S3451" t="s">
        <v>8319</v>
      </c>
      <c r="T3451" t="s">
        <v>8350</v>
      </c>
    </row>
    <row r="3452" spans="1:20" x14ac:dyDescent="0.2">
      <c r="A3452">
        <v>3450</v>
      </c>
      <c r="B3452" t="s">
        <v>3449</v>
      </c>
      <c r="C345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v>42096.662858796291</v>
      </c>
      <c r="K3452">
        <v>1422809671</v>
      </c>
      <c r="L3452" s="10">
        <v>42036.704525462963</v>
      </c>
      <c r="M3452" t="b">
        <v>0</v>
      </c>
      <c r="N3452">
        <v>39</v>
      </c>
      <c r="O3452" t="b">
        <v>1</v>
      </c>
      <c r="P3452" t="s">
        <v>8271</v>
      </c>
      <c r="Q3452">
        <v>1.52</v>
      </c>
      <c r="R3452">
        <v>19.487179487179485</v>
      </c>
      <c r="S3452" t="s">
        <v>8319</v>
      </c>
      <c r="T3452" t="s">
        <v>8350</v>
      </c>
    </row>
    <row r="3453" spans="1:20" x14ac:dyDescent="0.2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v>42115.723692129628</v>
      </c>
      <c r="K3453">
        <v>1427304127</v>
      </c>
      <c r="L3453" s="10">
        <v>42088.723692129628</v>
      </c>
      <c r="M3453" t="b">
        <v>0</v>
      </c>
      <c r="N3453">
        <v>16</v>
      </c>
      <c r="O3453" t="b">
        <v>1</v>
      </c>
      <c r="P3453" t="s">
        <v>8271</v>
      </c>
      <c r="Q3453">
        <v>1.0123076923076924</v>
      </c>
      <c r="R3453">
        <v>41.125</v>
      </c>
      <c r="S3453" t="s">
        <v>8319</v>
      </c>
      <c r="T3453" t="s">
        <v>8350</v>
      </c>
    </row>
    <row r="3454" spans="1:20" x14ac:dyDescent="0.2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v>41843.165972222225</v>
      </c>
      <c r="K3454">
        <v>1404141626</v>
      </c>
      <c r="L3454" s="10">
        <v>41820.639189814814</v>
      </c>
      <c r="M3454" t="b">
        <v>0</v>
      </c>
      <c r="N3454">
        <v>37</v>
      </c>
      <c r="O3454" t="b">
        <v>1</v>
      </c>
      <c r="P3454" t="s">
        <v>8271</v>
      </c>
      <c r="Q3454">
        <v>1.532</v>
      </c>
      <c r="R3454">
        <v>41.405405405405403</v>
      </c>
      <c r="S3454" t="s">
        <v>8319</v>
      </c>
      <c r="T3454" t="s">
        <v>8350</v>
      </c>
    </row>
    <row r="3455" spans="1:20" x14ac:dyDescent="0.2">
      <c r="A3455">
        <v>3453</v>
      </c>
      <c r="B3455" t="s">
        <v>3452</v>
      </c>
      <c r="C3455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v>42595.97865740741</v>
      </c>
      <c r="K3455">
        <v>1465946956</v>
      </c>
      <c r="L3455" s="10">
        <v>42535.97865740741</v>
      </c>
      <c r="M3455" t="b">
        <v>0</v>
      </c>
      <c r="N3455">
        <v>14</v>
      </c>
      <c r="O3455" t="b">
        <v>1</v>
      </c>
      <c r="P3455" t="s">
        <v>8271</v>
      </c>
      <c r="Q3455">
        <v>1.2833333333333334</v>
      </c>
      <c r="R3455">
        <v>27.5</v>
      </c>
      <c r="S3455" t="s">
        <v>8319</v>
      </c>
      <c r="T3455" t="s">
        <v>8350</v>
      </c>
    </row>
    <row r="3456" spans="1:20" x14ac:dyDescent="0.2">
      <c r="A3456">
        <v>3454</v>
      </c>
      <c r="B3456" t="s">
        <v>3453</v>
      </c>
      <c r="C3456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v>41851.698599537034</v>
      </c>
      <c r="K3456">
        <v>1404233159</v>
      </c>
      <c r="L3456" s="10">
        <v>41821.698599537034</v>
      </c>
      <c r="M3456" t="b">
        <v>0</v>
      </c>
      <c r="N3456">
        <v>21</v>
      </c>
      <c r="O3456" t="b">
        <v>1</v>
      </c>
      <c r="P3456" t="s">
        <v>8271</v>
      </c>
      <c r="Q3456">
        <v>1.0071428571428571</v>
      </c>
      <c r="R3456">
        <v>33.571428571428569</v>
      </c>
      <c r="S3456" t="s">
        <v>8319</v>
      </c>
      <c r="T3456" t="s">
        <v>8350</v>
      </c>
    </row>
    <row r="3457" spans="1:20" x14ac:dyDescent="0.2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v>42656.7503125</v>
      </c>
      <c r="K3457">
        <v>1473789627</v>
      </c>
      <c r="L3457" s="10">
        <v>42626.7503125</v>
      </c>
      <c r="M3457" t="b">
        <v>0</v>
      </c>
      <c r="N3457">
        <v>69</v>
      </c>
      <c r="O3457" t="b">
        <v>1</v>
      </c>
      <c r="P3457" t="s">
        <v>8271</v>
      </c>
      <c r="Q3457">
        <v>1.0065</v>
      </c>
      <c r="R3457">
        <v>145.86956521739131</v>
      </c>
      <c r="S3457" t="s">
        <v>8319</v>
      </c>
      <c r="T3457" t="s">
        <v>8350</v>
      </c>
    </row>
    <row r="3458" spans="1:20" x14ac:dyDescent="0.2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v>41852.290972222225</v>
      </c>
      <c r="K3458">
        <v>1404190567</v>
      </c>
      <c r="L3458" s="10">
        <v>41821.205636574072</v>
      </c>
      <c r="M3458" t="b">
        <v>0</v>
      </c>
      <c r="N3458">
        <v>16</v>
      </c>
      <c r="O3458" t="b">
        <v>1</v>
      </c>
      <c r="P3458" t="s">
        <v>8271</v>
      </c>
      <c r="Q3458">
        <v>1.913</v>
      </c>
      <c r="R3458">
        <v>358.6875</v>
      </c>
      <c r="S3458" t="s">
        <v>8319</v>
      </c>
      <c r="T3458" t="s">
        <v>8350</v>
      </c>
    </row>
    <row r="3459" spans="1:20" x14ac:dyDescent="0.2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v>42047.249305555553</v>
      </c>
      <c r="K3459">
        <v>1421081857</v>
      </c>
      <c r="L3459" s="10">
        <v>42016.706678240742</v>
      </c>
      <c r="M3459" t="b">
        <v>0</v>
      </c>
      <c r="N3459">
        <v>55</v>
      </c>
      <c r="O3459" t="b">
        <v>1</v>
      </c>
      <c r="P3459" t="s">
        <v>8271</v>
      </c>
      <c r="Q3459">
        <v>1.4019999999999999</v>
      </c>
      <c r="R3459">
        <v>50.981818181818184</v>
      </c>
      <c r="S3459" t="s">
        <v>8319</v>
      </c>
      <c r="T3459" t="s">
        <v>8350</v>
      </c>
    </row>
    <row r="3460" spans="1:20" x14ac:dyDescent="0.2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v>42038.185416666667</v>
      </c>
      <c r="K3460">
        <v>1420606303</v>
      </c>
      <c r="L3460" s="10">
        <v>42011.202581018515</v>
      </c>
      <c r="M3460" t="b">
        <v>0</v>
      </c>
      <c r="N3460">
        <v>27</v>
      </c>
      <c r="O3460" t="b">
        <v>1</v>
      </c>
      <c r="P3460" t="s">
        <v>8271</v>
      </c>
      <c r="Q3460">
        <v>1.2433537832310839</v>
      </c>
      <c r="R3460">
        <v>45.037037037037038</v>
      </c>
      <c r="S3460" t="s">
        <v>8319</v>
      </c>
      <c r="T3460" t="s">
        <v>8350</v>
      </c>
    </row>
    <row r="3461" spans="1:20" x14ac:dyDescent="0.2">
      <c r="A3461">
        <v>3459</v>
      </c>
      <c r="B3461" t="s">
        <v>3458</v>
      </c>
      <c r="C346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v>42510.479861111111</v>
      </c>
      <c r="K3461">
        <v>1461151860</v>
      </c>
      <c r="L3461" s="10">
        <v>42480.479861111111</v>
      </c>
      <c r="M3461" t="b">
        <v>0</v>
      </c>
      <c r="N3461">
        <v>36</v>
      </c>
      <c r="O3461" t="b">
        <v>1</v>
      </c>
      <c r="P3461" t="s">
        <v>8271</v>
      </c>
      <c r="Q3461">
        <v>1.262</v>
      </c>
      <c r="R3461">
        <v>17.527777777777779</v>
      </c>
      <c r="S3461" t="s">
        <v>8319</v>
      </c>
      <c r="T3461" t="s">
        <v>8350</v>
      </c>
    </row>
    <row r="3462" spans="1:20" x14ac:dyDescent="0.2">
      <c r="A3462">
        <v>3460</v>
      </c>
      <c r="B3462" t="s">
        <v>3459</v>
      </c>
      <c r="C346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v>41866.527222222219</v>
      </c>
      <c r="K3462">
        <v>1406896752</v>
      </c>
      <c r="L3462" s="10">
        <v>41852.527222222219</v>
      </c>
      <c r="M3462" t="b">
        <v>0</v>
      </c>
      <c r="N3462">
        <v>19</v>
      </c>
      <c r="O3462" t="b">
        <v>1</v>
      </c>
      <c r="P3462" t="s">
        <v>8271</v>
      </c>
      <c r="Q3462">
        <v>1.9</v>
      </c>
      <c r="R3462">
        <v>50</v>
      </c>
      <c r="S3462" t="s">
        <v>8319</v>
      </c>
      <c r="T3462" t="s">
        <v>8350</v>
      </c>
    </row>
    <row r="3463" spans="1:20" x14ac:dyDescent="0.2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v>42672.125</v>
      </c>
      <c r="K3463">
        <v>1475248279</v>
      </c>
      <c r="L3463" s="10">
        <v>42643.632858796293</v>
      </c>
      <c r="M3463" t="b">
        <v>0</v>
      </c>
      <c r="N3463">
        <v>12</v>
      </c>
      <c r="O3463" t="b">
        <v>1</v>
      </c>
      <c r="P3463" t="s">
        <v>8271</v>
      </c>
      <c r="Q3463">
        <v>1.39</v>
      </c>
      <c r="R3463">
        <v>57.916666666666664</v>
      </c>
      <c r="S3463" t="s">
        <v>8319</v>
      </c>
      <c r="T3463" t="s">
        <v>8350</v>
      </c>
    </row>
    <row r="3464" spans="1:20" x14ac:dyDescent="0.2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v>42195.75</v>
      </c>
      <c r="K3464">
        <v>1435181628</v>
      </c>
      <c r="L3464" s="10">
        <v>42179.898472222223</v>
      </c>
      <c r="M3464" t="b">
        <v>0</v>
      </c>
      <c r="N3464">
        <v>17</v>
      </c>
      <c r="O3464" t="b">
        <v>1</v>
      </c>
      <c r="P3464" t="s">
        <v>8271</v>
      </c>
      <c r="Q3464">
        <v>2.02</v>
      </c>
      <c r="R3464">
        <v>29.705882352941178</v>
      </c>
      <c r="S3464" t="s">
        <v>8319</v>
      </c>
      <c r="T3464" t="s">
        <v>8350</v>
      </c>
    </row>
    <row r="3465" spans="1:20" x14ac:dyDescent="0.2">
      <c r="A3465">
        <v>3463</v>
      </c>
      <c r="B3465" t="s">
        <v>3462</v>
      </c>
      <c r="C3465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v>42654.165972222225</v>
      </c>
      <c r="K3465">
        <v>1472594585</v>
      </c>
      <c r="L3465" s="10"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>
        <v>1.0338000000000001</v>
      </c>
      <c r="R3465">
        <v>90.684210526315795</v>
      </c>
      <c r="S3465" t="s">
        <v>8319</v>
      </c>
      <c r="T3465" t="s">
        <v>8350</v>
      </c>
    </row>
    <row r="3466" spans="1:20" x14ac:dyDescent="0.2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v>42605.130057870367</v>
      </c>
      <c r="K3466">
        <v>1469329637</v>
      </c>
      <c r="L3466" s="10">
        <v>42575.130057870367</v>
      </c>
      <c r="M3466" t="b">
        <v>0</v>
      </c>
      <c r="N3466">
        <v>93</v>
      </c>
      <c r="O3466" t="b">
        <v>1</v>
      </c>
      <c r="P3466" t="s">
        <v>8271</v>
      </c>
      <c r="Q3466">
        <v>1.023236</v>
      </c>
      <c r="R3466">
        <v>55.012688172043013</v>
      </c>
      <c r="S3466" t="s">
        <v>8319</v>
      </c>
      <c r="T3466" t="s">
        <v>8350</v>
      </c>
    </row>
    <row r="3467" spans="1:20" x14ac:dyDescent="0.2">
      <c r="A3467">
        <v>3465</v>
      </c>
      <c r="B3467" t="s">
        <v>3464</v>
      </c>
      <c r="C3467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v>42225.666666666672</v>
      </c>
      <c r="K3467">
        <v>1436972472</v>
      </c>
      <c r="L3467" s="10">
        <v>42200.625833333332</v>
      </c>
      <c r="M3467" t="b">
        <v>0</v>
      </c>
      <c r="N3467">
        <v>36</v>
      </c>
      <c r="O3467" t="b">
        <v>1</v>
      </c>
      <c r="P3467" t="s">
        <v>8271</v>
      </c>
      <c r="Q3467">
        <v>1.03</v>
      </c>
      <c r="R3467">
        <v>57.222222222222221</v>
      </c>
      <c r="S3467" t="s">
        <v>8319</v>
      </c>
      <c r="T3467" t="s">
        <v>8350</v>
      </c>
    </row>
    <row r="3468" spans="1:20" x14ac:dyDescent="0.2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v>42479.977430555555</v>
      </c>
      <c r="K3468">
        <v>1455928050</v>
      </c>
      <c r="L3468" s="10">
        <v>42420.019097222219</v>
      </c>
      <c r="M3468" t="b">
        <v>0</v>
      </c>
      <c r="N3468">
        <v>61</v>
      </c>
      <c r="O3468" t="b">
        <v>1</v>
      </c>
      <c r="P3468" t="s">
        <v>8271</v>
      </c>
      <c r="Q3468">
        <v>1.2714285714285714</v>
      </c>
      <c r="R3468">
        <v>72.950819672131146</v>
      </c>
      <c r="S3468" t="s">
        <v>8319</v>
      </c>
      <c r="T3468" t="s">
        <v>8350</v>
      </c>
    </row>
    <row r="3469" spans="1:20" x14ac:dyDescent="0.2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v>42083.630000000005</v>
      </c>
      <c r="K3469">
        <v>1424275632</v>
      </c>
      <c r="L3469" s="10">
        <v>42053.671666666662</v>
      </c>
      <c r="M3469" t="b">
        <v>0</v>
      </c>
      <c r="N3469">
        <v>47</v>
      </c>
      <c r="O3469" t="b">
        <v>1</v>
      </c>
      <c r="P3469" t="s">
        <v>8271</v>
      </c>
      <c r="Q3469">
        <v>1.01</v>
      </c>
      <c r="R3469">
        <v>64.468085106382972</v>
      </c>
      <c r="S3469" t="s">
        <v>8319</v>
      </c>
      <c r="T3469" t="s">
        <v>8350</v>
      </c>
    </row>
    <row r="3470" spans="1:20" x14ac:dyDescent="0.2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v>42634.125</v>
      </c>
      <c r="K3470">
        <v>1471976529</v>
      </c>
      <c r="L3470" s="10">
        <v>42605.765381944439</v>
      </c>
      <c r="M3470" t="b">
        <v>0</v>
      </c>
      <c r="N3470">
        <v>17</v>
      </c>
      <c r="O3470" t="b">
        <v>1</v>
      </c>
      <c r="P3470" t="s">
        <v>8271</v>
      </c>
      <c r="Q3470">
        <v>1.2178</v>
      </c>
      <c r="R3470">
        <v>716.35294117647061</v>
      </c>
      <c r="S3470" t="s">
        <v>8319</v>
      </c>
      <c r="T3470" t="s">
        <v>8350</v>
      </c>
    </row>
    <row r="3471" spans="1:20" x14ac:dyDescent="0.2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v>42488.641724537039</v>
      </c>
      <c r="K3471">
        <v>1459265045</v>
      </c>
      <c r="L3471" s="10">
        <v>42458.641724537039</v>
      </c>
      <c r="M3471" t="b">
        <v>0</v>
      </c>
      <c r="N3471">
        <v>63</v>
      </c>
      <c r="O3471" t="b">
        <v>1</v>
      </c>
      <c r="P3471" t="s">
        <v>8271</v>
      </c>
      <c r="Q3471">
        <v>1.1339285714285714</v>
      </c>
      <c r="R3471">
        <v>50.396825396825399</v>
      </c>
      <c r="S3471" t="s">
        <v>8319</v>
      </c>
      <c r="T3471" t="s">
        <v>8350</v>
      </c>
    </row>
    <row r="3472" spans="1:20" x14ac:dyDescent="0.2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v>42566.901388888888</v>
      </c>
      <c r="K3472">
        <v>1465345902</v>
      </c>
      <c r="L3472" s="10">
        <v>42529.022013888884</v>
      </c>
      <c r="M3472" t="b">
        <v>0</v>
      </c>
      <c r="N3472">
        <v>9</v>
      </c>
      <c r="O3472" t="b">
        <v>1</v>
      </c>
      <c r="P3472" t="s">
        <v>8271</v>
      </c>
      <c r="Q3472">
        <v>1.5</v>
      </c>
      <c r="R3472">
        <v>41.666666666666664</v>
      </c>
      <c r="S3472" t="s">
        <v>8319</v>
      </c>
      <c r="T3472" t="s">
        <v>8350</v>
      </c>
    </row>
    <row r="3473" spans="1:20" x14ac:dyDescent="0.2">
      <c r="A3473">
        <v>3471</v>
      </c>
      <c r="B3473" t="s">
        <v>3470</v>
      </c>
      <c r="C347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v>41882.833333333336</v>
      </c>
      <c r="K3473">
        <v>1405971690</v>
      </c>
      <c r="L3473" s="10">
        <v>41841.820486111108</v>
      </c>
      <c r="M3473" t="b">
        <v>0</v>
      </c>
      <c r="N3473">
        <v>30</v>
      </c>
      <c r="O3473" t="b">
        <v>1</v>
      </c>
      <c r="P3473" t="s">
        <v>8271</v>
      </c>
      <c r="Q3473">
        <v>2.1459999999999999</v>
      </c>
      <c r="R3473">
        <v>35.766666666666666</v>
      </c>
      <c r="S3473" t="s">
        <v>8319</v>
      </c>
      <c r="T3473" t="s">
        <v>8350</v>
      </c>
    </row>
    <row r="3474" spans="1:20" x14ac:dyDescent="0.2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v>41949.249305555553</v>
      </c>
      <c r="K3474">
        <v>1413432331</v>
      </c>
      <c r="L3474" s="10">
        <v>41928.170497685183</v>
      </c>
      <c r="M3474" t="b">
        <v>0</v>
      </c>
      <c r="N3474">
        <v>23</v>
      </c>
      <c r="O3474" t="b">
        <v>1</v>
      </c>
      <c r="P3474" t="s">
        <v>8271</v>
      </c>
      <c r="Q3474">
        <v>1.0205</v>
      </c>
      <c r="R3474">
        <v>88.739130434782609</v>
      </c>
      <c r="S3474" t="s">
        <v>8319</v>
      </c>
      <c r="T3474" t="s">
        <v>8350</v>
      </c>
    </row>
    <row r="3475" spans="1:20" x14ac:dyDescent="0.2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v>42083.852083333331</v>
      </c>
      <c r="K3475">
        <v>1425067296</v>
      </c>
      <c r="L3475" s="10">
        <v>42062.834444444445</v>
      </c>
      <c r="M3475" t="b">
        <v>0</v>
      </c>
      <c r="N3475">
        <v>33</v>
      </c>
      <c r="O3475" t="b">
        <v>1</v>
      </c>
      <c r="P3475" t="s">
        <v>8271</v>
      </c>
      <c r="Q3475">
        <v>1</v>
      </c>
      <c r="R3475">
        <v>148.4848484848485</v>
      </c>
      <c r="S3475" t="s">
        <v>8319</v>
      </c>
      <c r="T3475" t="s">
        <v>8350</v>
      </c>
    </row>
    <row r="3476" spans="1:20" x14ac:dyDescent="0.2">
      <c r="A3476">
        <v>3474</v>
      </c>
      <c r="B3476" t="s">
        <v>3473</v>
      </c>
      <c r="C3476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v>42571.501516203702</v>
      </c>
      <c r="K3476">
        <v>1466424131</v>
      </c>
      <c r="L3476" s="10">
        <v>42541.501516203702</v>
      </c>
      <c r="M3476" t="b">
        <v>0</v>
      </c>
      <c r="N3476">
        <v>39</v>
      </c>
      <c r="O3476" t="b">
        <v>1</v>
      </c>
      <c r="P3476" t="s">
        <v>8271</v>
      </c>
      <c r="Q3476">
        <v>1.01</v>
      </c>
      <c r="R3476">
        <v>51.794871794871796</v>
      </c>
      <c r="S3476" t="s">
        <v>8319</v>
      </c>
      <c r="T3476" t="s">
        <v>8350</v>
      </c>
    </row>
    <row r="3477" spans="1:20" x14ac:dyDescent="0.2">
      <c r="A3477">
        <v>3475</v>
      </c>
      <c r="B3477" t="s">
        <v>3474</v>
      </c>
      <c r="C3477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v>41946</v>
      </c>
      <c r="K3477">
        <v>1412629704</v>
      </c>
      <c r="L3477" s="10">
        <v>41918.880833333329</v>
      </c>
      <c r="M3477" t="b">
        <v>0</v>
      </c>
      <c r="N3477">
        <v>17</v>
      </c>
      <c r="O3477" t="b">
        <v>1</v>
      </c>
      <c r="P3477" t="s">
        <v>8271</v>
      </c>
      <c r="Q3477">
        <v>1.1333333333333333</v>
      </c>
      <c r="R3477">
        <v>20</v>
      </c>
      <c r="S3477" t="s">
        <v>8319</v>
      </c>
      <c r="T3477" t="s">
        <v>8350</v>
      </c>
    </row>
    <row r="3478" spans="1:20" x14ac:dyDescent="0.2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v>41939.125</v>
      </c>
      <c r="K3478">
        <v>1412836990</v>
      </c>
      <c r="L3478" s="10">
        <v>41921.279976851853</v>
      </c>
      <c r="M3478" t="b">
        <v>0</v>
      </c>
      <c r="N3478">
        <v>6</v>
      </c>
      <c r="O3478" t="b">
        <v>1</v>
      </c>
      <c r="P3478" t="s">
        <v>8271</v>
      </c>
      <c r="Q3478">
        <v>1.04</v>
      </c>
      <c r="R3478">
        <v>52</v>
      </c>
      <c r="S3478" t="s">
        <v>8319</v>
      </c>
      <c r="T3478" t="s">
        <v>8350</v>
      </c>
    </row>
    <row r="3479" spans="1:20" x14ac:dyDescent="0.2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v>42141.125</v>
      </c>
      <c r="K3479">
        <v>1430761243</v>
      </c>
      <c r="L3479" s="10">
        <v>42128.736608796295</v>
      </c>
      <c r="M3479" t="b">
        <v>0</v>
      </c>
      <c r="N3479">
        <v>39</v>
      </c>
      <c r="O3479" t="b">
        <v>1</v>
      </c>
      <c r="P3479" t="s">
        <v>8271</v>
      </c>
      <c r="Q3479">
        <v>1.1533333333333333</v>
      </c>
      <c r="R3479">
        <v>53.230769230769234</v>
      </c>
      <c r="S3479" t="s">
        <v>8319</v>
      </c>
      <c r="T3479" t="s">
        <v>8350</v>
      </c>
    </row>
    <row r="3480" spans="1:20" x14ac:dyDescent="0.2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v>42079.875</v>
      </c>
      <c r="K3480">
        <v>1424296822</v>
      </c>
      <c r="L3480" s="10">
        <v>42053.916921296302</v>
      </c>
      <c r="M3480" t="b">
        <v>0</v>
      </c>
      <c r="N3480">
        <v>57</v>
      </c>
      <c r="O3480" t="b">
        <v>1</v>
      </c>
      <c r="P3480" t="s">
        <v>8271</v>
      </c>
      <c r="Q3480">
        <v>1.1285000000000001</v>
      </c>
      <c r="R3480">
        <v>39.596491228070178</v>
      </c>
      <c r="S3480" t="s">
        <v>8319</v>
      </c>
      <c r="T3480" t="s">
        <v>8350</v>
      </c>
    </row>
    <row r="3481" spans="1:20" x14ac:dyDescent="0.2">
      <c r="A3481">
        <v>3479</v>
      </c>
      <c r="B3481" t="s">
        <v>3478</v>
      </c>
      <c r="C348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v>41811.855092592588</v>
      </c>
      <c r="K3481">
        <v>1400790680</v>
      </c>
      <c r="L3481" s="10">
        <v>41781.855092592588</v>
      </c>
      <c r="M3481" t="b">
        <v>0</v>
      </c>
      <c r="N3481">
        <v>56</v>
      </c>
      <c r="O3481" t="b">
        <v>1</v>
      </c>
      <c r="P3481" t="s">
        <v>8271</v>
      </c>
      <c r="Q3481">
        <v>1.2786666666666666</v>
      </c>
      <c r="R3481">
        <v>34.25</v>
      </c>
      <c r="S3481" t="s">
        <v>8319</v>
      </c>
      <c r="T3481" t="s">
        <v>8350</v>
      </c>
    </row>
    <row r="3482" spans="1:20" x14ac:dyDescent="0.2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v>42195.875</v>
      </c>
      <c r="K3482">
        <v>1434440227</v>
      </c>
      <c r="L3482" s="10">
        <v>42171.317442129628</v>
      </c>
      <c r="M3482" t="b">
        <v>0</v>
      </c>
      <c r="N3482">
        <v>13</v>
      </c>
      <c r="O3482" t="b">
        <v>1</v>
      </c>
      <c r="P3482" t="s">
        <v>8271</v>
      </c>
      <c r="Q3482">
        <v>1.4266666666666667</v>
      </c>
      <c r="R3482">
        <v>164.61538461538461</v>
      </c>
      <c r="S3482" t="s">
        <v>8319</v>
      </c>
      <c r="T3482" t="s">
        <v>8350</v>
      </c>
    </row>
    <row r="3483" spans="1:20" x14ac:dyDescent="0.2">
      <c r="A3483">
        <v>3481</v>
      </c>
      <c r="B3483" t="s">
        <v>3480</v>
      </c>
      <c r="C348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v>42006.24754629629</v>
      </c>
      <c r="K3483">
        <v>1418709388</v>
      </c>
      <c r="L3483" s="10">
        <v>41989.24754629629</v>
      </c>
      <c r="M3483" t="b">
        <v>0</v>
      </c>
      <c r="N3483">
        <v>95</v>
      </c>
      <c r="O3483" t="b">
        <v>1</v>
      </c>
      <c r="P3483" t="s">
        <v>8271</v>
      </c>
      <c r="Q3483">
        <v>1.1879999999999999</v>
      </c>
      <c r="R3483">
        <v>125.05263157894737</v>
      </c>
      <c r="S3483" t="s">
        <v>8319</v>
      </c>
      <c r="T3483" t="s">
        <v>8350</v>
      </c>
    </row>
    <row r="3484" spans="1:20" x14ac:dyDescent="0.2">
      <c r="A3484">
        <v>3482</v>
      </c>
      <c r="B3484" t="s">
        <v>3481</v>
      </c>
      <c r="C3484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v>41826.771597222221</v>
      </c>
      <c r="K3484">
        <v>1402079466</v>
      </c>
      <c r="L3484" s="10">
        <v>41796.771597222221</v>
      </c>
      <c r="M3484" t="b">
        <v>0</v>
      </c>
      <c r="N3484">
        <v>80</v>
      </c>
      <c r="O3484" t="b">
        <v>1</v>
      </c>
      <c r="P3484" t="s">
        <v>8271</v>
      </c>
      <c r="Q3484">
        <v>1.3833333333333333</v>
      </c>
      <c r="R3484">
        <v>51.875</v>
      </c>
      <c r="S3484" t="s">
        <v>8319</v>
      </c>
      <c r="T3484" t="s">
        <v>8350</v>
      </c>
    </row>
    <row r="3485" spans="1:20" x14ac:dyDescent="0.2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v>41823.668761574074</v>
      </c>
      <c r="K3485">
        <v>1401811381</v>
      </c>
      <c r="L3485" s="10"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>
        <v>1.599402985074627</v>
      </c>
      <c r="R3485">
        <v>40.285714285714285</v>
      </c>
      <c r="S3485" t="s">
        <v>8319</v>
      </c>
      <c r="T3485" t="s">
        <v>8350</v>
      </c>
    </row>
    <row r="3486" spans="1:20" x14ac:dyDescent="0.2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v>42536.760405092587</v>
      </c>
      <c r="K3486">
        <v>1463422499</v>
      </c>
      <c r="L3486" s="10">
        <v>42506.760405092587</v>
      </c>
      <c r="M3486" t="b">
        <v>0</v>
      </c>
      <c r="N3486">
        <v>44</v>
      </c>
      <c r="O3486" t="b">
        <v>1</v>
      </c>
      <c r="P3486" t="s">
        <v>8271</v>
      </c>
      <c r="Q3486">
        <v>1.1424000000000001</v>
      </c>
      <c r="R3486">
        <v>64.909090909090907</v>
      </c>
      <c r="S3486" t="s">
        <v>8319</v>
      </c>
      <c r="T3486" t="s">
        <v>8350</v>
      </c>
    </row>
    <row r="3487" spans="1:20" x14ac:dyDescent="0.2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v>42402.693055555559</v>
      </c>
      <c r="K3487">
        <v>1451839080</v>
      </c>
      <c r="L3487" s="10">
        <v>42372.693055555559</v>
      </c>
      <c r="M3487" t="b">
        <v>0</v>
      </c>
      <c r="N3487">
        <v>30</v>
      </c>
      <c r="O3487" t="b">
        <v>1</v>
      </c>
      <c r="P3487" t="s">
        <v>8271</v>
      </c>
      <c r="Q3487">
        <v>1.0060606060606061</v>
      </c>
      <c r="R3487">
        <v>55.333333333333336</v>
      </c>
      <c r="S3487" t="s">
        <v>8319</v>
      </c>
      <c r="T3487" t="s">
        <v>8350</v>
      </c>
    </row>
    <row r="3488" spans="1:20" x14ac:dyDescent="0.2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v>42158.290972222225</v>
      </c>
      <c r="K3488">
        <v>1430600401</v>
      </c>
      <c r="L3488" s="10">
        <v>42126.87501157407</v>
      </c>
      <c r="M3488" t="b">
        <v>0</v>
      </c>
      <c r="N3488">
        <v>56</v>
      </c>
      <c r="O3488" t="b">
        <v>1</v>
      </c>
      <c r="P3488" t="s">
        <v>8271</v>
      </c>
      <c r="Q3488">
        <v>1.552</v>
      </c>
      <c r="R3488">
        <v>83.142857142857139</v>
      </c>
      <c r="S3488" t="s">
        <v>8319</v>
      </c>
      <c r="T3488" t="s">
        <v>8350</v>
      </c>
    </row>
    <row r="3489" spans="1:20" x14ac:dyDescent="0.2">
      <c r="A3489">
        <v>3487</v>
      </c>
      <c r="B3489" t="s">
        <v>3486</v>
      </c>
      <c r="C3489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v>42179.940416666665</v>
      </c>
      <c r="K3489">
        <v>1432593252</v>
      </c>
      <c r="L3489" s="10">
        <v>42149.940416666665</v>
      </c>
      <c r="M3489" t="b">
        <v>0</v>
      </c>
      <c r="N3489">
        <v>66</v>
      </c>
      <c r="O3489" t="b">
        <v>1</v>
      </c>
      <c r="P3489" t="s">
        <v>8271</v>
      </c>
      <c r="Q3489">
        <v>1.2775000000000001</v>
      </c>
      <c r="R3489">
        <v>38.712121212121211</v>
      </c>
      <c r="S3489" t="s">
        <v>8319</v>
      </c>
      <c r="T3489" t="s">
        <v>8350</v>
      </c>
    </row>
    <row r="3490" spans="1:20" x14ac:dyDescent="0.2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v>42111.666666666672</v>
      </c>
      <c r="K3490">
        <v>1427221560</v>
      </c>
      <c r="L3490" s="10">
        <v>42087.768055555556</v>
      </c>
      <c r="M3490" t="b">
        <v>0</v>
      </c>
      <c r="N3490">
        <v>29</v>
      </c>
      <c r="O3490" t="b">
        <v>1</v>
      </c>
      <c r="P3490" t="s">
        <v>8271</v>
      </c>
      <c r="Q3490">
        <v>1.212</v>
      </c>
      <c r="R3490">
        <v>125.37931034482759</v>
      </c>
      <c r="S3490" t="s">
        <v>8319</v>
      </c>
      <c r="T3490" t="s">
        <v>8350</v>
      </c>
    </row>
    <row r="3491" spans="1:20" x14ac:dyDescent="0.2">
      <c r="A3491">
        <v>3489</v>
      </c>
      <c r="B3491" t="s">
        <v>3488</v>
      </c>
      <c r="C349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v>41783.875</v>
      </c>
      <c r="K3491">
        <v>1398352531</v>
      </c>
      <c r="L3491" s="10">
        <v>41753.635775462964</v>
      </c>
      <c r="M3491" t="b">
        <v>0</v>
      </c>
      <c r="N3491">
        <v>72</v>
      </c>
      <c r="O3491" t="b">
        <v>1</v>
      </c>
      <c r="P3491" t="s">
        <v>8271</v>
      </c>
      <c r="Q3491">
        <v>1.127</v>
      </c>
      <c r="R3491">
        <v>78.263888888888886</v>
      </c>
      <c r="S3491" t="s">
        <v>8319</v>
      </c>
      <c r="T3491" t="s">
        <v>8350</v>
      </c>
    </row>
    <row r="3492" spans="1:20" x14ac:dyDescent="0.2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v>42473.802361111113</v>
      </c>
      <c r="K3492">
        <v>1457982924</v>
      </c>
      <c r="L3492" s="10">
        <v>42443.802361111113</v>
      </c>
      <c r="M3492" t="b">
        <v>0</v>
      </c>
      <c r="N3492">
        <v>27</v>
      </c>
      <c r="O3492" t="b">
        <v>1</v>
      </c>
      <c r="P3492" t="s">
        <v>8271</v>
      </c>
      <c r="Q3492">
        <v>1.2749999999999999</v>
      </c>
      <c r="R3492">
        <v>47.222222222222221</v>
      </c>
      <c r="S3492" t="s">
        <v>8319</v>
      </c>
      <c r="T3492" t="s">
        <v>8350</v>
      </c>
    </row>
    <row r="3493" spans="1:20" x14ac:dyDescent="0.2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v>42142.249814814815</v>
      </c>
      <c r="K3493">
        <v>1430114384</v>
      </c>
      <c r="L3493" s="10">
        <v>42121.249814814815</v>
      </c>
      <c r="M3493" t="b">
        <v>0</v>
      </c>
      <c r="N3493">
        <v>10</v>
      </c>
      <c r="O3493" t="b">
        <v>1</v>
      </c>
      <c r="P3493" t="s">
        <v>8271</v>
      </c>
      <c r="Q3493">
        <v>1.5820000000000001</v>
      </c>
      <c r="R3493">
        <v>79.099999999999994</v>
      </c>
      <c r="S3493" t="s">
        <v>8319</v>
      </c>
      <c r="T3493" t="s">
        <v>8350</v>
      </c>
    </row>
    <row r="3494" spans="1:20" x14ac:dyDescent="0.2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v>42303.009224537032</v>
      </c>
      <c r="K3494">
        <v>1442794397</v>
      </c>
      <c r="L3494" s="10">
        <v>42268.009224537032</v>
      </c>
      <c r="M3494" t="b">
        <v>0</v>
      </c>
      <c r="N3494">
        <v>35</v>
      </c>
      <c r="O3494" t="b">
        <v>1</v>
      </c>
      <c r="P3494" t="s">
        <v>8271</v>
      </c>
      <c r="Q3494">
        <v>1.0526894736842105</v>
      </c>
      <c r="R3494">
        <v>114.29199999999999</v>
      </c>
      <c r="S3494" t="s">
        <v>8319</v>
      </c>
      <c r="T3494" t="s">
        <v>8350</v>
      </c>
    </row>
    <row r="3495" spans="1:20" x14ac:dyDescent="0.2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v>41868.21597222222</v>
      </c>
      <c r="K3495">
        <v>1406580436</v>
      </c>
      <c r="L3495" s="10">
        <v>41848.866157407407</v>
      </c>
      <c r="M3495" t="b">
        <v>0</v>
      </c>
      <c r="N3495">
        <v>29</v>
      </c>
      <c r="O3495" t="b">
        <v>1</v>
      </c>
      <c r="P3495" t="s">
        <v>8271</v>
      </c>
      <c r="Q3495">
        <v>1</v>
      </c>
      <c r="R3495">
        <v>51.724137931034484</v>
      </c>
      <c r="S3495" t="s">
        <v>8319</v>
      </c>
      <c r="T3495" t="s">
        <v>8350</v>
      </c>
    </row>
    <row r="3496" spans="1:20" x14ac:dyDescent="0.2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v>42700.25</v>
      </c>
      <c r="K3496">
        <v>1479186575</v>
      </c>
      <c r="L3496" s="10">
        <v>42689.214988425927</v>
      </c>
      <c r="M3496" t="b">
        <v>0</v>
      </c>
      <c r="N3496">
        <v>13</v>
      </c>
      <c r="O3496" t="b">
        <v>1</v>
      </c>
      <c r="P3496" t="s">
        <v>8271</v>
      </c>
      <c r="Q3496">
        <v>1</v>
      </c>
      <c r="R3496">
        <v>30.76923076923077</v>
      </c>
      <c r="S3496" t="s">
        <v>8319</v>
      </c>
      <c r="T3496" t="s">
        <v>8350</v>
      </c>
    </row>
    <row r="3497" spans="1:20" x14ac:dyDescent="0.2">
      <c r="A3497">
        <v>3495</v>
      </c>
      <c r="B3497" t="s">
        <v>3494</v>
      </c>
      <c r="C3497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v>41944.720833333333</v>
      </c>
      <c r="K3497">
        <v>1412360309</v>
      </c>
      <c r="L3497" s="10">
        <v>41915.762835648151</v>
      </c>
      <c r="M3497" t="b">
        <v>0</v>
      </c>
      <c r="N3497">
        <v>72</v>
      </c>
      <c r="O3497" t="b">
        <v>1</v>
      </c>
      <c r="P3497" t="s">
        <v>8271</v>
      </c>
      <c r="Q3497">
        <v>1.0686</v>
      </c>
      <c r="R3497">
        <v>74.208333333333329</v>
      </c>
      <c r="S3497" t="s">
        <v>8319</v>
      </c>
      <c r="T3497" t="s">
        <v>8350</v>
      </c>
    </row>
    <row r="3498" spans="1:20" x14ac:dyDescent="0.2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v>42624.846828703703</v>
      </c>
      <c r="K3498">
        <v>1470169166</v>
      </c>
      <c r="L3498" s="10">
        <v>42584.846828703703</v>
      </c>
      <c r="M3498" t="b">
        <v>0</v>
      </c>
      <c r="N3498">
        <v>78</v>
      </c>
      <c r="O3498" t="b">
        <v>1</v>
      </c>
      <c r="P3498" t="s">
        <v>8271</v>
      </c>
      <c r="Q3498">
        <v>1.244</v>
      </c>
      <c r="R3498">
        <v>47.846153846153847</v>
      </c>
      <c r="S3498" t="s">
        <v>8319</v>
      </c>
      <c r="T3498" t="s">
        <v>8350</v>
      </c>
    </row>
    <row r="3499" spans="1:20" x14ac:dyDescent="0.2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v>42523.916666666672</v>
      </c>
      <c r="K3499">
        <v>1463852904</v>
      </c>
      <c r="L3499" s="10">
        <v>42511.741944444439</v>
      </c>
      <c r="M3499" t="b">
        <v>0</v>
      </c>
      <c r="N3499">
        <v>49</v>
      </c>
      <c r="O3499" t="b">
        <v>1</v>
      </c>
      <c r="P3499" t="s">
        <v>8271</v>
      </c>
      <c r="Q3499">
        <v>1.0870406189555126</v>
      </c>
      <c r="R3499">
        <v>34.408163265306122</v>
      </c>
      <c r="S3499" t="s">
        <v>8319</v>
      </c>
      <c r="T3499" t="s">
        <v>8350</v>
      </c>
    </row>
    <row r="3500" spans="1:20" x14ac:dyDescent="0.2">
      <c r="A3500">
        <v>3498</v>
      </c>
      <c r="B3500" t="s">
        <v>3497</v>
      </c>
      <c r="C3500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v>42518.905555555553</v>
      </c>
      <c r="K3500">
        <v>1459309704</v>
      </c>
      <c r="L3500" s="10">
        <v>42459.15861111111</v>
      </c>
      <c r="M3500" t="b">
        <v>0</v>
      </c>
      <c r="N3500">
        <v>42</v>
      </c>
      <c r="O3500" t="b">
        <v>1</v>
      </c>
      <c r="P3500" t="s">
        <v>8271</v>
      </c>
      <c r="Q3500">
        <v>1.0242424242424242</v>
      </c>
      <c r="R3500">
        <v>40.238095238095241</v>
      </c>
      <c r="S3500" t="s">
        <v>8319</v>
      </c>
      <c r="T3500" t="s">
        <v>8350</v>
      </c>
    </row>
    <row r="3501" spans="1:20" x14ac:dyDescent="0.2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v>42186.290972222225</v>
      </c>
      <c r="K3501">
        <v>1431046325</v>
      </c>
      <c r="L3501" s="10">
        <v>42132.036168981482</v>
      </c>
      <c r="M3501" t="b">
        <v>0</v>
      </c>
      <c r="N3501">
        <v>35</v>
      </c>
      <c r="O3501" t="b">
        <v>1</v>
      </c>
      <c r="P3501" t="s">
        <v>8271</v>
      </c>
      <c r="Q3501">
        <v>1.0549999999999999</v>
      </c>
      <c r="R3501">
        <v>60.285714285714285</v>
      </c>
      <c r="S3501" t="s">
        <v>8319</v>
      </c>
      <c r="T3501" t="s">
        <v>8350</v>
      </c>
    </row>
    <row r="3502" spans="1:20" x14ac:dyDescent="0.2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v>42436.207638888889</v>
      </c>
      <c r="K3502">
        <v>1455919438</v>
      </c>
      <c r="L3502" s="10">
        <v>42419.91942129629</v>
      </c>
      <c r="M3502" t="b">
        <v>0</v>
      </c>
      <c r="N3502">
        <v>42</v>
      </c>
      <c r="O3502" t="b">
        <v>1</v>
      </c>
      <c r="P3502" t="s">
        <v>8271</v>
      </c>
      <c r="Q3502">
        <v>1.0629999999999999</v>
      </c>
      <c r="R3502">
        <v>25.30952380952381</v>
      </c>
      <c r="S3502" t="s">
        <v>8319</v>
      </c>
      <c r="T3502" t="s">
        <v>8350</v>
      </c>
    </row>
    <row r="3503" spans="1:20" x14ac:dyDescent="0.2">
      <c r="A3503">
        <v>3501</v>
      </c>
      <c r="B3503" t="s">
        <v>3500</v>
      </c>
      <c r="C350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v>42258.763831018514</v>
      </c>
      <c r="K3503">
        <v>1439835595</v>
      </c>
      <c r="L3503" s="10">
        <v>42233.763831018514</v>
      </c>
      <c r="M3503" t="b">
        <v>0</v>
      </c>
      <c r="N3503">
        <v>42</v>
      </c>
      <c r="O3503" t="b">
        <v>1</v>
      </c>
      <c r="P3503" t="s">
        <v>8271</v>
      </c>
      <c r="Q3503">
        <v>1.0066666666666666</v>
      </c>
      <c r="R3503">
        <v>35.952380952380949</v>
      </c>
      <c r="S3503" t="s">
        <v>8319</v>
      </c>
      <c r="T3503" t="s">
        <v>8350</v>
      </c>
    </row>
    <row r="3504" spans="1:20" x14ac:dyDescent="0.2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v>42445.165972222225</v>
      </c>
      <c r="K3504">
        <v>1456862924</v>
      </c>
      <c r="L3504" s="10">
        <v>42430.839398148149</v>
      </c>
      <c r="M3504" t="b">
        <v>0</v>
      </c>
      <c r="N3504">
        <v>31</v>
      </c>
      <c r="O3504" t="b">
        <v>1</v>
      </c>
      <c r="P3504" t="s">
        <v>8271</v>
      </c>
      <c r="Q3504">
        <v>1.054</v>
      </c>
      <c r="R3504">
        <v>136</v>
      </c>
      <c r="S3504" t="s">
        <v>8319</v>
      </c>
      <c r="T3504" t="s">
        <v>8350</v>
      </c>
    </row>
    <row r="3505" spans="1:20" x14ac:dyDescent="0.2">
      <c r="A3505">
        <v>3503</v>
      </c>
      <c r="B3505" t="s">
        <v>3502</v>
      </c>
      <c r="C3505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v>42575.478333333333</v>
      </c>
      <c r="K3505">
        <v>1466767728</v>
      </c>
      <c r="L3505" s="10">
        <v>42545.478333333333</v>
      </c>
      <c r="M3505" t="b">
        <v>0</v>
      </c>
      <c r="N3505">
        <v>38</v>
      </c>
      <c r="O3505" t="b">
        <v>1</v>
      </c>
      <c r="P3505" t="s">
        <v>8271</v>
      </c>
      <c r="Q3505">
        <v>1.0755999999999999</v>
      </c>
      <c r="R3505">
        <v>70.763157894736835</v>
      </c>
      <c r="S3505" t="s">
        <v>8319</v>
      </c>
      <c r="T3505" t="s">
        <v>8350</v>
      </c>
    </row>
    <row r="3506" spans="1:20" x14ac:dyDescent="0.2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v>42327.790405092594</v>
      </c>
      <c r="K3506">
        <v>1445363891</v>
      </c>
      <c r="L3506" s="10">
        <v>42297.748738425929</v>
      </c>
      <c r="M3506" t="b">
        <v>0</v>
      </c>
      <c r="N3506">
        <v>8</v>
      </c>
      <c r="O3506" t="b">
        <v>1</v>
      </c>
      <c r="P3506" t="s">
        <v>8271</v>
      </c>
      <c r="Q3506">
        <v>1</v>
      </c>
      <c r="R3506">
        <v>125</v>
      </c>
      <c r="S3506" t="s">
        <v>8319</v>
      </c>
      <c r="T3506" t="s">
        <v>8350</v>
      </c>
    </row>
    <row r="3507" spans="1:20" x14ac:dyDescent="0.2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v>41772.166666666664</v>
      </c>
      <c r="K3507">
        <v>1398983245</v>
      </c>
      <c r="L3507" s="10">
        <v>41760.935706018521</v>
      </c>
      <c r="M3507" t="b">
        <v>0</v>
      </c>
      <c r="N3507">
        <v>39</v>
      </c>
      <c r="O3507" t="b">
        <v>1</v>
      </c>
      <c r="P3507" t="s">
        <v>8271</v>
      </c>
      <c r="Q3507">
        <v>1.0376000000000001</v>
      </c>
      <c r="R3507">
        <v>66.512820512820511</v>
      </c>
      <c r="S3507" t="s">
        <v>8319</v>
      </c>
      <c r="T3507" t="s">
        <v>8350</v>
      </c>
    </row>
    <row r="3508" spans="1:20" x14ac:dyDescent="0.2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v>41874.734259259261</v>
      </c>
      <c r="K3508">
        <v>1404927440</v>
      </c>
      <c r="L3508" s="10">
        <v>41829.734259259261</v>
      </c>
      <c r="M3508" t="b">
        <v>0</v>
      </c>
      <c r="N3508">
        <v>29</v>
      </c>
      <c r="O3508" t="b">
        <v>1</v>
      </c>
      <c r="P3508" t="s">
        <v>8271</v>
      </c>
      <c r="Q3508">
        <v>1.0149999999999999</v>
      </c>
      <c r="R3508">
        <v>105</v>
      </c>
      <c r="S3508" t="s">
        <v>8319</v>
      </c>
      <c r="T3508" t="s">
        <v>8350</v>
      </c>
    </row>
    <row r="3509" spans="1:20" x14ac:dyDescent="0.2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v>42521.92288194444</v>
      </c>
      <c r="K3509">
        <v>1462140537</v>
      </c>
      <c r="L3509" s="10">
        <v>42491.92288194444</v>
      </c>
      <c r="M3509" t="b">
        <v>0</v>
      </c>
      <c r="N3509">
        <v>72</v>
      </c>
      <c r="O3509" t="b">
        <v>1</v>
      </c>
      <c r="P3509" t="s">
        <v>8271</v>
      </c>
      <c r="Q3509">
        <v>1.044</v>
      </c>
      <c r="R3509">
        <v>145</v>
      </c>
      <c r="S3509" t="s">
        <v>8319</v>
      </c>
      <c r="T3509" t="s">
        <v>8350</v>
      </c>
    </row>
    <row r="3510" spans="1:20" x14ac:dyDescent="0.2">
      <c r="A3510">
        <v>3508</v>
      </c>
      <c r="B3510" t="s">
        <v>3507</v>
      </c>
      <c r="C3510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v>42500.875</v>
      </c>
      <c r="K3510">
        <v>1460914253</v>
      </c>
      <c r="L3510" s="10">
        <v>42477.729780092588</v>
      </c>
      <c r="M3510" t="b">
        <v>0</v>
      </c>
      <c r="N3510">
        <v>15</v>
      </c>
      <c r="O3510" t="b">
        <v>1</v>
      </c>
      <c r="P3510" t="s">
        <v>8271</v>
      </c>
      <c r="Q3510">
        <v>1.8</v>
      </c>
      <c r="R3510">
        <v>12</v>
      </c>
      <c r="S3510" t="s">
        <v>8319</v>
      </c>
      <c r="T3510" t="s">
        <v>8350</v>
      </c>
    </row>
    <row r="3511" spans="1:20" x14ac:dyDescent="0.2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v>41964.204861111109</v>
      </c>
      <c r="K3511">
        <v>1415392666</v>
      </c>
      <c r="L3511" s="10">
        <v>41950.859560185185</v>
      </c>
      <c r="M3511" t="b">
        <v>0</v>
      </c>
      <c r="N3511">
        <v>33</v>
      </c>
      <c r="O3511" t="b">
        <v>1</v>
      </c>
      <c r="P3511" t="s">
        <v>8271</v>
      </c>
      <c r="Q3511">
        <v>1.0633333333333332</v>
      </c>
      <c r="R3511">
        <v>96.666666666666671</v>
      </c>
      <c r="S3511" t="s">
        <v>8319</v>
      </c>
      <c r="T3511" t="s">
        <v>8350</v>
      </c>
    </row>
    <row r="3512" spans="1:20" x14ac:dyDescent="0.2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v>41822.62090277778</v>
      </c>
      <c r="K3512">
        <v>1402584846</v>
      </c>
      <c r="L3512" s="10">
        <v>41802.62090277778</v>
      </c>
      <c r="M3512" t="b">
        <v>0</v>
      </c>
      <c r="N3512">
        <v>15</v>
      </c>
      <c r="O3512" t="b">
        <v>1</v>
      </c>
      <c r="P3512" t="s">
        <v>8271</v>
      </c>
      <c r="Q3512">
        <v>1.0055555555555555</v>
      </c>
      <c r="R3512">
        <v>60.333333333333336</v>
      </c>
      <c r="S3512" t="s">
        <v>8319</v>
      </c>
      <c r="T3512" t="s">
        <v>8350</v>
      </c>
    </row>
    <row r="3513" spans="1:20" x14ac:dyDescent="0.2">
      <c r="A3513">
        <v>3511</v>
      </c>
      <c r="B3513" t="s">
        <v>3510</v>
      </c>
      <c r="C351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v>41950.770833333336</v>
      </c>
      <c r="K3513">
        <v>1413406695</v>
      </c>
      <c r="L3513" s="10">
        <v>41927.873784722222</v>
      </c>
      <c r="M3513" t="b">
        <v>0</v>
      </c>
      <c r="N3513">
        <v>19</v>
      </c>
      <c r="O3513" t="b">
        <v>1</v>
      </c>
      <c r="P3513" t="s">
        <v>8271</v>
      </c>
      <c r="Q3513">
        <v>1.012</v>
      </c>
      <c r="R3513">
        <v>79.89473684210526</v>
      </c>
      <c r="S3513" t="s">
        <v>8319</v>
      </c>
      <c r="T3513" t="s">
        <v>8350</v>
      </c>
    </row>
    <row r="3514" spans="1:20" x14ac:dyDescent="0.2">
      <c r="A3514">
        <v>3512</v>
      </c>
      <c r="B3514" t="s">
        <v>3511</v>
      </c>
      <c r="C3514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v>42117.49527777778</v>
      </c>
      <c r="K3514">
        <v>1424609592</v>
      </c>
      <c r="L3514" s="10">
        <v>42057.536944444444</v>
      </c>
      <c r="M3514" t="b">
        <v>0</v>
      </c>
      <c r="N3514">
        <v>17</v>
      </c>
      <c r="O3514" t="b">
        <v>1</v>
      </c>
      <c r="P3514" t="s">
        <v>8271</v>
      </c>
      <c r="Q3514">
        <v>1</v>
      </c>
      <c r="R3514">
        <v>58.823529411764703</v>
      </c>
      <c r="S3514" t="s">
        <v>8319</v>
      </c>
      <c r="T3514" t="s">
        <v>8350</v>
      </c>
    </row>
    <row r="3515" spans="1:20" x14ac:dyDescent="0.2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v>41794.207638888889</v>
      </c>
      <c r="K3515">
        <v>1400725112</v>
      </c>
      <c r="L3515" s="10">
        <v>41781.096203703702</v>
      </c>
      <c r="M3515" t="b">
        <v>0</v>
      </c>
      <c r="N3515">
        <v>44</v>
      </c>
      <c r="O3515" t="b">
        <v>1</v>
      </c>
      <c r="P3515" t="s">
        <v>8271</v>
      </c>
      <c r="Q3515">
        <v>1.1839285714285714</v>
      </c>
      <c r="R3515">
        <v>75.340909090909093</v>
      </c>
      <c r="S3515" t="s">
        <v>8319</v>
      </c>
      <c r="T3515" t="s">
        <v>8350</v>
      </c>
    </row>
    <row r="3516" spans="1:20" x14ac:dyDescent="0.2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v>42037.207638888889</v>
      </c>
      <c r="K3516">
        <v>1421439552</v>
      </c>
      <c r="L3516" s="10">
        <v>42020.846666666665</v>
      </c>
      <c r="M3516" t="b">
        <v>0</v>
      </c>
      <c r="N3516">
        <v>10</v>
      </c>
      <c r="O3516" t="b">
        <v>1</v>
      </c>
      <c r="P3516" t="s">
        <v>8271</v>
      </c>
      <c r="Q3516">
        <v>1.1000000000000001</v>
      </c>
      <c r="R3516">
        <v>55</v>
      </c>
      <c r="S3516" t="s">
        <v>8319</v>
      </c>
      <c r="T3516" t="s">
        <v>8350</v>
      </c>
    </row>
    <row r="3517" spans="1:20" x14ac:dyDescent="0.2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v>42155.772812499999</v>
      </c>
      <c r="K3517">
        <v>1430505171</v>
      </c>
      <c r="L3517" s="10">
        <v>42125.772812499999</v>
      </c>
      <c r="M3517" t="b">
        <v>0</v>
      </c>
      <c r="N3517">
        <v>46</v>
      </c>
      <c r="O3517" t="b">
        <v>1</v>
      </c>
      <c r="P3517" t="s">
        <v>8271</v>
      </c>
      <c r="Q3517">
        <v>1.0266666666666666</v>
      </c>
      <c r="R3517">
        <v>66.956521739130437</v>
      </c>
      <c r="S3517" t="s">
        <v>8319</v>
      </c>
      <c r="T3517" t="s">
        <v>8350</v>
      </c>
    </row>
    <row r="3518" spans="1:20" x14ac:dyDescent="0.2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v>41890.125</v>
      </c>
      <c r="K3518">
        <v>1407197670</v>
      </c>
      <c r="L3518" s="10">
        <v>41856.010069444441</v>
      </c>
      <c r="M3518" t="b">
        <v>0</v>
      </c>
      <c r="N3518">
        <v>11</v>
      </c>
      <c r="O3518" t="b">
        <v>1</v>
      </c>
      <c r="P3518" t="s">
        <v>8271</v>
      </c>
      <c r="Q3518">
        <v>1</v>
      </c>
      <c r="R3518">
        <v>227.27272727272728</v>
      </c>
      <c r="S3518" t="s">
        <v>8319</v>
      </c>
      <c r="T3518" t="s">
        <v>8350</v>
      </c>
    </row>
    <row r="3519" spans="1:20" x14ac:dyDescent="0.2">
      <c r="A3519">
        <v>3517</v>
      </c>
      <c r="B3519" t="s">
        <v>3516</v>
      </c>
      <c r="C3519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v>41824.458333333336</v>
      </c>
      <c r="K3519">
        <v>1401910634</v>
      </c>
      <c r="L3519" s="10">
        <v>41794.817523148151</v>
      </c>
      <c r="M3519" t="b">
        <v>0</v>
      </c>
      <c r="N3519">
        <v>13</v>
      </c>
      <c r="O3519" t="b">
        <v>1</v>
      </c>
      <c r="P3519" t="s">
        <v>8271</v>
      </c>
      <c r="Q3519">
        <v>1</v>
      </c>
      <c r="R3519">
        <v>307.69230769230768</v>
      </c>
      <c r="S3519" t="s">
        <v>8319</v>
      </c>
      <c r="T3519" t="s">
        <v>8350</v>
      </c>
    </row>
    <row r="3520" spans="1:20" x14ac:dyDescent="0.2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v>41914.597916666666</v>
      </c>
      <c r="K3520">
        <v>1410461299</v>
      </c>
      <c r="L3520" s="10">
        <v>41893.783553240741</v>
      </c>
      <c r="M3520" t="b">
        <v>0</v>
      </c>
      <c r="N3520">
        <v>33</v>
      </c>
      <c r="O3520" t="b">
        <v>1</v>
      </c>
      <c r="P3520" t="s">
        <v>8271</v>
      </c>
      <c r="Q3520">
        <v>1.10046</v>
      </c>
      <c r="R3520">
        <v>50.020909090909093</v>
      </c>
      <c r="S3520" t="s">
        <v>8319</v>
      </c>
      <c r="T3520" t="s">
        <v>8350</v>
      </c>
    </row>
    <row r="3521" spans="1:20" x14ac:dyDescent="0.2">
      <c r="A3521">
        <v>3519</v>
      </c>
      <c r="B3521" t="s">
        <v>3518</v>
      </c>
      <c r="C352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v>42067.598958333328</v>
      </c>
      <c r="K3521">
        <v>1422886950</v>
      </c>
      <c r="L3521" s="10">
        <v>42037.598958333328</v>
      </c>
      <c r="M3521" t="b">
        <v>0</v>
      </c>
      <c r="N3521">
        <v>28</v>
      </c>
      <c r="O3521" t="b">
        <v>1</v>
      </c>
      <c r="P3521" t="s">
        <v>8271</v>
      </c>
      <c r="Q3521">
        <v>1.0135000000000001</v>
      </c>
      <c r="R3521">
        <v>72.392857142857139</v>
      </c>
      <c r="S3521" t="s">
        <v>8319</v>
      </c>
      <c r="T3521" t="s">
        <v>8350</v>
      </c>
    </row>
    <row r="3522" spans="1:20" x14ac:dyDescent="0.2">
      <c r="A3522">
        <v>3520</v>
      </c>
      <c r="B3522" t="s">
        <v>3519</v>
      </c>
      <c r="C352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v>42253.57430555555</v>
      </c>
      <c r="K3522">
        <v>1439322412</v>
      </c>
      <c r="L3522" s="10">
        <v>42227.824212962965</v>
      </c>
      <c r="M3522" t="b">
        <v>0</v>
      </c>
      <c r="N3522">
        <v>21</v>
      </c>
      <c r="O3522" t="b">
        <v>1</v>
      </c>
      <c r="P3522" t="s">
        <v>8271</v>
      </c>
      <c r="Q3522">
        <v>1.0075000000000001</v>
      </c>
      <c r="R3522">
        <v>95.952380952380949</v>
      </c>
      <c r="S3522" t="s">
        <v>8319</v>
      </c>
      <c r="T3522" t="s">
        <v>8350</v>
      </c>
    </row>
    <row r="3523" spans="1:20" x14ac:dyDescent="0.2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v>41911.361342592594</v>
      </c>
      <c r="K3523">
        <v>1409388020</v>
      </c>
      <c r="L3523" s="10">
        <v>41881.361342592594</v>
      </c>
      <c r="M3523" t="b">
        <v>0</v>
      </c>
      <c r="N3523">
        <v>13</v>
      </c>
      <c r="O3523" t="b">
        <v>1</v>
      </c>
      <c r="P3523" t="s">
        <v>8271</v>
      </c>
      <c r="Q3523">
        <v>1.6942857142857144</v>
      </c>
      <c r="R3523">
        <v>45.615384615384613</v>
      </c>
      <c r="S3523" t="s">
        <v>8319</v>
      </c>
      <c r="T3523" t="s">
        <v>8350</v>
      </c>
    </row>
    <row r="3524" spans="1:20" x14ac:dyDescent="0.2">
      <c r="A3524">
        <v>3522</v>
      </c>
      <c r="B3524" t="s">
        <v>3521</v>
      </c>
      <c r="C3524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v>42262.420833333337</v>
      </c>
      <c r="K3524">
        <v>1439924246</v>
      </c>
      <c r="L3524" s="10">
        <v>42234.789884259255</v>
      </c>
      <c r="M3524" t="b">
        <v>0</v>
      </c>
      <c r="N3524">
        <v>34</v>
      </c>
      <c r="O3524" t="b">
        <v>1</v>
      </c>
      <c r="P3524" t="s">
        <v>8271</v>
      </c>
      <c r="Q3524">
        <v>1</v>
      </c>
      <c r="R3524">
        <v>41.029411764705884</v>
      </c>
      <c r="S3524" t="s">
        <v>8319</v>
      </c>
      <c r="T3524" t="s">
        <v>8350</v>
      </c>
    </row>
    <row r="3525" spans="1:20" x14ac:dyDescent="0.2">
      <c r="A3525">
        <v>3523</v>
      </c>
      <c r="B3525" t="s">
        <v>3522</v>
      </c>
      <c r="C3525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v>42638.958333333328</v>
      </c>
      <c r="K3525">
        <v>1469871148</v>
      </c>
      <c r="L3525" s="10">
        <v>42581.397546296299</v>
      </c>
      <c r="M3525" t="b">
        <v>0</v>
      </c>
      <c r="N3525">
        <v>80</v>
      </c>
      <c r="O3525" t="b">
        <v>1</v>
      </c>
      <c r="P3525" t="s">
        <v>8271</v>
      </c>
      <c r="Q3525">
        <v>1.1365000000000001</v>
      </c>
      <c r="R3525">
        <v>56.825000000000003</v>
      </c>
      <c r="S3525" t="s">
        <v>8319</v>
      </c>
      <c r="T3525" t="s">
        <v>8350</v>
      </c>
    </row>
    <row r="3526" spans="1:20" x14ac:dyDescent="0.2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v>41895.166666666664</v>
      </c>
      <c r="K3526">
        <v>1409336373</v>
      </c>
      <c r="L3526" s="10">
        <v>41880.76357638889</v>
      </c>
      <c r="M3526" t="b">
        <v>0</v>
      </c>
      <c r="N3526">
        <v>74</v>
      </c>
      <c r="O3526" t="b">
        <v>1</v>
      </c>
      <c r="P3526" t="s">
        <v>8271</v>
      </c>
      <c r="Q3526">
        <v>1.0156000000000001</v>
      </c>
      <c r="R3526">
        <v>137.24324324324326</v>
      </c>
      <c r="S3526" t="s">
        <v>8319</v>
      </c>
      <c r="T3526" t="s">
        <v>8350</v>
      </c>
    </row>
    <row r="3527" spans="1:20" x14ac:dyDescent="0.2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v>42225.666666666672</v>
      </c>
      <c r="K3527">
        <v>1438188106</v>
      </c>
      <c r="L3527" s="10">
        <v>42214.6956712963</v>
      </c>
      <c r="M3527" t="b">
        <v>0</v>
      </c>
      <c r="N3527">
        <v>7</v>
      </c>
      <c r="O3527" t="b">
        <v>1</v>
      </c>
      <c r="P3527" t="s">
        <v>8271</v>
      </c>
      <c r="Q3527">
        <v>1.06</v>
      </c>
      <c r="R3527">
        <v>75.714285714285708</v>
      </c>
      <c r="S3527" t="s">
        <v>8319</v>
      </c>
      <c r="T3527" t="s">
        <v>8350</v>
      </c>
    </row>
    <row r="3528" spans="1:20" x14ac:dyDescent="0.2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v>42488.249305555553</v>
      </c>
      <c r="K3528">
        <v>1459411371</v>
      </c>
      <c r="L3528" s="10">
        <v>42460.335312499999</v>
      </c>
      <c r="M3528" t="b">
        <v>0</v>
      </c>
      <c r="N3528">
        <v>34</v>
      </c>
      <c r="O3528" t="b">
        <v>1</v>
      </c>
      <c r="P3528" t="s">
        <v>8271</v>
      </c>
      <c r="Q3528">
        <v>1.02</v>
      </c>
      <c r="R3528">
        <v>99</v>
      </c>
      <c r="S3528" t="s">
        <v>8319</v>
      </c>
      <c r="T3528" t="s">
        <v>8350</v>
      </c>
    </row>
    <row r="3529" spans="1:20" x14ac:dyDescent="0.2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v>42196.165972222225</v>
      </c>
      <c r="K3529">
        <v>1434069205</v>
      </c>
      <c r="L3529" s="10">
        <v>42167.023206018523</v>
      </c>
      <c r="M3529" t="b">
        <v>0</v>
      </c>
      <c r="N3529">
        <v>86</v>
      </c>
      <c r="O3529" t="b">
        <v>1</v>
      </c>
      <c r="P3529" t="s">
        <v>8271</v>
      </c>
      <c r="Q3529">
        <v>1.1691666666666667</v>
      </c>
      <c r="R3529">
        <v>81.569767441860463</v>
      </c>
      <c r="S3529" t="s">
        <v>8319</v>
      </c>
      <c r="T3529" t="s">
        <v>8350</v>
      </c>
    </row>
    <row r="3530" spans="1:20" x14ac:dyDescent="0.2">
      <c r="A3530">
        <v>3528</v>
      </c>
      <c r="B3530" t="s">
        <v>3527</v>
      </c>
      <c r="C3530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v>42753.50136574074</v>
      </c>
      <c r="K3530">
        <v>1483012918</v>
      </c>
      <c r="L3530" s="10">
        <v>42733.50136574074</v>
      </c>
      <c r="M3530" t="b">
        <v>0</v>
      </c>
      <c r="N3530">
        <v>37</v>
      </c>
      <c r="O3530" t="b">
        <v>1</v>
      </c>
      <c r="P3530" t="s">
        <v>8271</v>
      </c>
      <c r="Q3530">
        <v>1.0115151515151515</v>
      </c>
      <c r="R3530">
        <v>45.108108108108105</v>
      </c>
      <c r="S3530" t="s">
        <v>8319</v>
      </c>
      <c r="T3530" t="s">
        <v>8350</v>
      </c>
    </row>
    <row r="3531" spans="1:20" x14ac:dyDescent="0.2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v>42198.041666666672</v>
      </c>
      <c r="K3531">
        <v>1434997018</v>
      </c>
      <c r="L3531" s="10">
        <v>42177.761782407411</v>
      </c>
      <c r="M3531" t="b">
        <v>0</v>
      </c>
      <c r="N3531">
        <v>18</v>
      </c>
      <c r="O3531" t="b">
        <v>1</v>
      </c>
      <c r="P3531" t="s">
        <v>8271</v>
      </c>
      <c r="Q3531">
        <v>1.32</v>
      </c>
      <c r="R3531">
        <v>36.666666666666664</v>
      </c>
      <c r="S3531" t="s">
        <v>8319</v>
      </c>
      <c r="T3531" t="s">
        <v>8350</v>
      </c>
    </row>
    <row r="3532" spans="1:20" x14ac:dyDescent="0.2">
      <c r="A3532">
        <v>3530</v>
      </c>
      <c r="B3532" t="s">
        <v>3529</v>
      </c>
      <c r="C353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v>42470.833333333328</v>
      </c>
      <c r="K3532">
        <v>1457881057</v>
      </c>
      <c r="L3532" s="10">
        <v>42442.623344907406</v>
      </c>
      <c r="M3532" t="b">
        <v>0</v>
      </c>
      <c r="N3532">
        <v>22</v>
      </c>
      <c r="O3532" t="b">
        <v>1</v>
      </c>
      <c r="P3532" t="s">
        <v>8271</v>
      </c>
      <c r="Q3532">
        <v>1</v>
      </c>
      <c r="R3532">
        <v>125</v>
      </c>
      <c r="S3532" t="s">
        <v>8319</v>
      </c>
      <c r="T3532" t="s">
        <v>8350</v>
      </c>
    </row>
    <row r="3533" spans="1:20" x14ac:dyDescent="0.2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v>42551.654328703706</v>
      </c>
      <c r="K3533">
        <v>1464709334</v>
      </c>
      <c r="L3533" s="10">
        <v>42521.654328703706</v>
      </c>
      <c r="M3533" t="b">
        <v>0</v>
      </c>
      <c r="N3533">
        <v>26</v>
      </c>
      <c r="O3533" t="b">
        <v>1</v>
      </c>
      <c r="P3533" t="s">
        <v>8271</v>
      </c>
      <c r="Q3533">
        <v>1.28</v>
      </c>
      <c r="R3533">
        <v>49.230769230769234</v>
      </c>
      <c r="S3533" t="s">
        <v>8319</v>
      </c>
      <c r="T3533" t="s">
        <v>8350</v>
      </c>
    </row>
    <row r="3534" spans="1:20" x14ac:dyDescent="0.2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v>41900.165972222225</v>
      </c>
      <c r="K3534">
        <v>1409667827</v>
      </c>
      <c r="L3534" s="10">
        <v>41884.599849537037</v>
      </c>
      <c r="M3534" t="b">
        <v>0</v>
      </c>
      <c r="N3534">
        <v>27</v>
      </c>
      <c r="O3534" t="b">
        <v>1</v>
      </c>
      <c r="P3534" t="s">
        <v>8271</v>
      </c>
      <c r="Q3534">
        <v>1.1895833333333334</v>
      </c>
      <c r="R3534">
        <v>42.296296296296298</v>
      </c>
      <c r="S3534" t="s">
        <v>8319</v>
      </c>
      <c r="T3534" t="s">
        <v>8350</v>
      </c>
    </row>
    <row r="3535" spans="1:20" x14ac:dyDescent="0.2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v>42319.802858796291</v>
      </c>
      <c r="K3535">
        <v>1444673767</v>
      </c>
      <c r="L3535" s="10">
        <v>42289.761192129634</v>
      </c>
      <c r="M3535" t="b">
        <v>0</v>
      </c>
      <c r="N3535">
        <v>8</v>
      </c>
      <c r="O3535" t="b">
        <v>1</v>
      </c>
      <c r="P3535" t="s">
        <v>8271</v>
      </c>
      <c r="Q3535">
        <v>1.262</v>
      </c>
      <c r="R3535">
        <v>78.875</v>
      </c>
      <c r="S3535" t="s">
        <v>8319</v>
      </c>
      <c r="T3535" t="s">
        <v>8350</v>
      </c>
    </row>
    <row r="3536" spans="1:20" x14ac:dyDescent="0.2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v>42278.6252662037</v>
      </c>
      <c r="K3536">
        <v>1440687623</v>
      </c>
      <c r="L3536" s="10">
        <v>42243.6252662037</v>
      </c>
      <c r="M3536" t="b">
        <v>0</v>
      </c>
      <c r="N3536">
        <v>204</v>
      </c>
      <c r="O3536" t="b">
        <v>1</v>
      </c>
      <c r="P3536" t="s">
        <v>8271</v>
      </c>
      <c r="Q3536">
        <v>1.5620000000000001</v>
      </c>
      <c r="R3536">
        <v>38.284313725490193</v>
      </c>
      <c r="S3536" t="s">
        <v>8319</v>
      </c>
      <c r="T3536" t="s">
        <v>8350</v>
      </c>
    </row>
    <row r="3537" spans="1:20" x14ac:dyDescent="0.2">
      <c r="A3537">
        <v>3535</v>
      </c>
      <c r="B3537" t="s">
        <v>3534</v>
      </c>
      <c r="C3537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v>42279.75</v>
      </c>
      <c r="K3537">
        <v>1441120910</v>
      </c>
      <c r="L3537" s="10">
        <v>42248.640162037031</v>
      </c>
      <c r="M3537" t="b">
        <v>0</v>
      </c>
      <c r="N3537">
        <v>46</v>
      </c>
      <c r="O3537" t="b">
        <v>1</v>
      </c>
      <c r="P3537" t="s">
        <v>8271</v>
      </c>
      <c r="Q3537">
        <v>1.0315000000000001</v>
      </c>
      <c r="R3537">
        <v>44.847826086956523</v>
      </c>
      <c r="S3537" t="s">
        <v>8319</v>
      </c>
      <c r="T3537" t="s">
        <v>8350</v>
      </c>
    </row>
    <row r="3538" spans="1:20" x14ac:dyDescent="0.2">
      <c r="A3538">
        <v>3536</v>
      </c>
      <c r="B3538" t="s">
        <v>3535</v>
      </c>
      <c r="C3538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v>42358.499305555553</v>
      </c>
      <c r="K3538">
        <v>1448040425</v>
      </c>
      <c r="L3538" s="10">
        <v>42328.727141203708</v>
      </c>
      <c r="M3538" t="b">
        <v>0</v>
      </c>
      <c r="N3538">
        <v>17</v>
      </c>
      <c r="O3538" t="b">
        <v>1</v>
      </c>
      <c r="P3538" t="s">
        <v>8271</v>
      </c>
      <c r="Q3538">
        <v>1.5333333333333334</v>
      </c>
      <c r="R3538">
        <v>13.529411764705882</v>
      </c>
      <c r="S3538" t="s">
        <v>8319</v>
      </c>
      <c r="T3538" t="s">
        <v>8350</v>
      </c>
    </row>
    <row r="3539" spans="1:20" x14ac:dyDescent="0.2">
      <c r="A3539">
        <v>3537</v>
      </c>
      <c r="B3539" t="s">
        <v>3536</v>
      </c>
      <c r="C3539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v>41960.332638888889</v>
      </c>
      <c r="K3539">
        <v>1413016216</v>
      </c>
      <c r="L3539" s="10">
        <v>41923.354351851849</v>
      </c>
      <c r="M3539" t="b">
        <v>0</v>
      </c>
      <c r="N3539">
        <v>28</v>
      </c>
      <c r="O3539" t="b">
        <v>1</v>
      </c>
      <c r="P3539" t="s">
        <v>8271</v>
      </c>
      <c r="Q3539">
        <v>1.8044444444444445</v>
      </c>
      <c r="R3539">
        <v>43.5</v>
      </c>
      <c r="S3539" t="s">
        <v>8319</v>
      </c>
      <c r="T3539" t="s">
        <v>8350</v>
      </c>
    </row>
    <row r="3540" spans="1:20" x14ac:dyDescent="0.2">
      <c r="A3540">
        <v>3538</v>
      </c>
      <c r="B3540" t="s">
        <v>3537</v>
      </c>
      <c r="C3540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v>42599.420601851853</v>
      </c>
      <c r="K3540">
        <v>1469009140</v>
      </c>
      <c r="L3540" s="10">
        <v>42571.420601851853</v>
      </c>
      <c r="M3540" t="b">
        <v>0</v>
      </c>
      <c r="N3540">
        <v>83</v>
      </c>
      <c r="O3540" t="b">
        <v>1</v>
      </c>
      <c r="P3540" t="s">
        <v>8271</v>
      </c>
      <c r="Q3540">
        <v>1.2845</v>
      </c>
      <c r="R3540">
        <v>30.951807228915662</v>
      </c>
      <c r="S3540" t="s">
        <v>8319</v>
      </c>
      <c r="T3540" t="s">
        <v>8350</v>
      </c>
    </row>
    <row r="3541" spans="1:20" x14ac:dyDescent="0.2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v>42621.756041666667</v>
      </c>
      <c r="K3541">
        <v>1471543722</v>
      </c>
      <c r="L3541" s="10">
        <v>42600.756041666667</v>
      </c>
      <c r="M3541" t="b">
        <v>0</v>
      </c>
      <c r="N3541">
        <v>13</v>
      </c>
      <c r="O3541" t="b">
        <v>1</v>
      </c>
      <c r="P3541" t="s">
        <v>8271</v>
      </c>
      <c r="Q3541">
        <v>1.1966666666666668</v>
      </c>
      <c r="R3541">
        <v>55.230769230769234</v>
      </c>
      <c r="S3541" t="s">
        <v>8319</v>
      </c>
      <c r="T3541" t="s">
        <v>8350</v>
      </c>
    </row>
    <row r="3542" spans="1:20" x14ac:dyDescent="0.2">
      <c r="A3542">
        <v>3540</v>
      </c>
      <c r="B3542" t="s">
        <v>3539</v>
      </c>
      <c r="C354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v>42547.003368055557</v>
      </c>
      <c r="K3542">
        <v>1464307491</v>
      </c>
      <c r="L3542" s="10">
        <v>42517.003368055557</v>
      </c>
      <c r="M3542" t="b">
        <v>0</v>
      </c>
      <c r="N3542">
        <v>8</v>
      </c>
      <c r="O3542" t="b">
        <v>1</v>
      </c>
      <c r="P3542" t="s">
        <v>8271</v>
      </c>
      <c r="Q3542">
        <v>1.23</v>
      </c>
      <c r="R3542">
        <v>46.125</v>
      </c>
      <c r="S3542" t="s">
        <v>8319</v>
      </c>
      <c r="T3542" t="s">
        <v>8350</v>
      </c>
    </row>
    <row r="3543" spans="1:20" x14ac:dyDescent="0.2">
      <c r="A3543">
        <v>3541</v>
      </c>
      <c r="B3543" t="s">
        <v>3540</v>
      </c>
      <c r="C354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v>42247.730034722219</v>
      </c>
      <c r="K3543">
        <v>1438882275</v>
      </c>
      <c r="L3543" s="10">
        <v>42222.730034722219</v>
      </c>
      <c r="M3543" t="b">
        <v>0</v>
      </c>
      <c r="N3543">
        <v>32</v>
      </c>
      <c r="O3543" t="b">
        <v>1</v>
      </c>
      <c r="P3543" t="s">
        <v>8271</v>
      </c>
      <c r="Q3543">
        <v>1.05</v>
      </c>
      <c r="R3543">
        <v>39.375</v>
      </c>
      <c r="S3543" t="s">
        <v>8319</v>
      </c>
      <c r="T3543" t="s">
        <v>8350</v>
      </c>
    </row>
    <row r="3544" spans="1:20" x14ac:dyDescent="0.2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v>41889.599791666667</v>
      </c>
      <c r="K3544">
        <v>1404915822</v>
      </c>
      <c r="L3544" s="10">
        <v>41829.599791666667</v>
      </c>
      <c r="M3544" t="b">
        <v>0</v>
      </c>
      <c r="N3544">
        <v>85</v>
      </c>
      <c r="O3544" t="b">
        <v>1</v>
      </c>
      <c r="P3544" t="s">
        <v>8271</v>
      </c>
      <c r="Q3544">
        <v>1.0223636363636364</v>
      </c>
      <c r="R3544">
        <v>66.152941176470591</v>
      </c>
      <c r="S3544" t="s">
        <v>8319</v>
      </c>
      <c r="T3544" t="s">
        <v>8350</v>
      </c>
    </row>
    <row r="3545" spans="1:20" x14ac:dyDescent="0.2">
      <c r="A3545">
        <v>3543</v>
      </c>
      <c r="B3545" t="s">
        <v>3542</v>
      </c>
      <c r="C3545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v>42180.755312499998</v>
      </c>
      <c r="K3545">
        <v>1432663659</v>
      </c>
      <c r="L3545" s="10">
        <v>42150.755312499998</v>
      </c>
      <c r="M3545" t="b">
        <v>0</v>
      </c>
      <c r="N3545">
        <v>29</v>
      </c>
      <c r="O3545" t="b">
        <v>1</v>
      </c>
      <c r="P3545" t="s">
        <v>8271</v>
      </c>
      <c r="Q3545">
        <v>1.0466666666666666</v>
      </c>
      <c r="R3545">
        <v>54.137931034482762</v>
      </c>
      <c r="S3545" t="s">
        <v>8319</v>
      </c>
      <c r="T3545" t="s">
        <v>8350</v>
      </c>
    </row>
    <row r="3546" spans="1:20" x14ac:dyDescent="0.2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v>42070.831678240742</v>
      </c>
      <c r="K3546">
        <v>1423166257</v>
      </c>
      <c r="L3546" s="10">
        <v>42040.831678240742</v>
      </c>
      <c r="M3546" t="b">
        <v>0</v>
      </c>
      <c r="N3546">
        <v>24</v>
      </c>
      <c r="O3546" t="b">
        <v>1</v>
      </c>
      <c r="P3546" t="s">
        <v>8271</v>
      </c>
      <c r="Q3546">
        <v>1</v>
      </c>
      <c r="R3546">
        <v>104.16666666666667</v>
      </c>
      <c r="S3546" t="s">
        <v>8319</v>
      </c>
      <c r="T3546" t="s">
        <v>8350</v>
      </c>
    </row>
    <row r="3547" spans="1:20" x14ac:dyDescent="0.2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v>42105.807395833333</v>
      </c>
      <c r="K3547">
        <v>1426188159</v>
      </c>
      <c r="L3547" s="10">
        <v>42075.807395833333</v>
      </c>
      <c r="M3547" t="b">
        <v>0</v>
      </c>
      <c r="N3547">
        <v>8</v>
      </c>
      <c r="O3547" t="b">
        <v>1</v>
      </c>
      <c r="P3547" t="s">
        <v>8271</v>
      </c>
      <c r="Q3547">
        <v>1.004</v>
      </c>
      <c r="R3547">
        <v>31.375</v>
      </c>
      <c r="S3547" t="s">
        <v>8319</v>
      </c>
      <c r="T3547" t="s">
        <v>8350</v>
      </c>
    </row>
    <row r="3548" spans="1:20" x14ac:dyDescent="0.2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v>42095.165972222225</v>
      </c>
      <c r="K3548">
        <v>1426002684</v>
      </c>
      <c r="L3548" s="10">
        <v>42073.660694444443</v>
      </c>
      <c r="M3548" t="b">
        <v>0</v>
      </c>
      <c r="N3548">
        <v>19</v>
      </c>
      <c r="O3548" t="b">
        <v>1</v>
      </c>
      <c r="P3548" t="s">
        <v>8271</v>
      </c>
      <c r="Q3548">
        <v>1.0227272727272727</v>
      </c>
      <c r="R3548">
        <v>59.210526315789473</v>
      </c>
      <c r="S3548" t="s">
        <v>8319</v>
      </c>
      <c r="T3548" t="s">
        <v>8350</v>
      </c>
    </row>
    <row r="3549" spans="1:20" x14ac:dyDescent="0.2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v>42504.165972222225</v>
      </c>
      <c r="K3549">
        <v>1461117201</v>
      </c>
      <c r="L3549" s="10"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>
        <v>1.1440928571428572</v>
      </c>
      <c r="R3549">
        <v>119.17633928571429</v>
      </c>
      <c r="S3549" t="s">
        <v>8319</v>
      </c>
      <c r="T3549" t="s">
        <v>8350</v>
      </c>
    </row>
    <row r="3550" spans="1:20" x14ac:dyDescent="0.2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v>42434.041666666672</v>
      </c>
      <c r="K3550">
        <v>1455230214</v>
      </c>
      <c r="L3550" s="10">
        <v>42411.942291666666</v>
      </c>
      <c r="M3550" t="b">
        <v>0</v>
      </c>
      <c r="N3550">
        <v>13</v>
      </c>
      <c r="O3550" t="b">
        <v>1</v>
      </c>
      <c r="P3550" t="s">
        <v>8271</v>
      </c>
      <c r="Q3550">
        <v>1.019047619047619</v>
      </c>
      <c r="R3550">
        <v>164.61538461538461</v>
      </c>
      <c r="S3550" t="s">
        <v>8319</v>
      </c>
      <c r="T3550" t="s">
        <v>8350</v>
      </c>
    </row>
    <row r="3551" spans="1:20" x14ac:dyDescent="0.2">
      <c r="A3551">
        <v>3549</v>
      </c>
      <c r="B3551" t="s">
        <v>3548</v>
      </c>
      <c r="C355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v>42251.394363425927</v>
      </c>
      <c r="K3551">
        <v>1438939673</v>
      </c>
      <c r="L3551" s="10">
        <v>42223.394363425927</v>
      </c>
      <c r="M3551" t="b">
        <v>0</v>
      </c>
      <c r="N3551">
        <v>42</v>
      </c>
      <c r="O3551" t="b">
        <v>1</v>
      </c>
      <c r="P3551" t="s">
        <v>8271</v>
      </c>
      <c r="Q3551">
        <v>1.02</v>
      </c>
      <c r="R3551">
        <v>24.285714285714285</v>
      </c>
      <c r="S3551" t="s">
        <v>8319</v>
      </c>
      <c r="T3551" t="s">
        <v>8350</v>
      </c>
    </row>
    <row r="3552" spans="1:20" x14ac:dyDescent="0.2">
      <c r="A3552">
        <v>3550</v>
      </c>
      <c r="B3552" t="s">
        <v>3549</v>
      </c>
      <c r="C355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v>42492.893495370372</v>
      </c>
      <c r="K3552">
        <v>1459632398</v>
      </c>
      <c r="L3552" s="10">
        <v>42462.893495370372</v>
      </c>
      <c r="M3552" t="b">
        <v>0</v>
      </c>
      <c r="N3552">
        <v>64</v>
      </c>
      <c r="O3552" t="b">
        <v>1</v>
      </c>
      <c r="P3552" t="s">
        <v>8271</v>
      </c>
      <c r="Q3552">
        <v>1.048</v>
      </c>
      <c r="R3552">
        <v>40.9375</v>
      </c>
      <c r="S3552" t="s">
        <v>8319</v>
      </c>
      <c r="T3552" t="s">
        <v>8350</v>
      </c>
    </row>
    <row r="3553" spans="1:20" x14ac:dyDescent="0.2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v>41781.921527777777</v>
      </c>
      <c r="K3553">
        <v>1398342170</v>
      </c>
      <c r="L3553" s="10">
        <v>41753.515856481477</v>
      </c>
      <c r="M3553" t="b">
        <v>0</v>
      </c>
      <c r="N3553">
        <v>25</v>
      </c>
      <c r="O3553" t="b">
        <v>1</v>
      </c>
      <c r="P3553" t="s">
        <v>8271</v>
      </c>
      <c r="Q3553">
        <v>1.0183333333333333</v>
      </c>
      <c r="R3553">
        <v>61.1</v>
      </c>
      <c r="S3553" t="s">
        <v>8319</v>
      </c>
      <c r="T3553" t="s">
        <v>8350</v>
      </c>
    </row>
    <row r="3554" spans="1:20" x14ac:dyDescent="0.2">
      <c r="A3554">
        <v>3552</v>
      </c>
      <c r="B3554" t="s">
        <v>3551</v>
      </c>
      <c r="C3554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v>41818.587083333332</v>
      </c>
      <c r="K3554">
        <v>1401372324</v>
      </c>
      <c r="L3554" s="10">
        <v>41788.587083333332</v>
      </c>
      <c r="M3554" t="b">
        <v>0</v>
      </c>
      <c r="N3554">
        <v>20</v>
      </c>
      <c r="O3554" t="b">
        <v>1</v>
      </c>
      <c r="P3554" t="s">
        <v>8271</v>
      </c>
      <c r="Q3554">
        <v>1</v>
      </c>
      <c r="R3554">
        <v>38.65</v>
      </c>
      <c r="S3554" t="s">
        <v>8319</v>
      </c>
      <c r="T3554" t="s">
        <v>8350</v>
      </c>
    </row>
    <row r="3555" spans="1:20" x14ac:dyDescent="0.2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v>42228</v>
      </c>
      <c r="K3555">
        <v>1436575280</v>
      </c>
      <c r="L3555" s="10"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>
        <v>1.0627272727272727</v>
      </c>
      <c r="R3555">
        <v>56.20192307692308</v>
      </c>
      <c r="S3555" t="s">
        <v>8319</v>
      </c>
      <c r="T3555" t="s">
        <v>8350</v>
      </c>
    </row>
    <row r="3556" spans="1:20" x14ac:dyDescent="0.2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v>42046.708333333328</v>
      </c>
      <c r="K3556">
        <v>1421025159</v>
      </c>
      <c r="L3556" s="10">
        <v>42016.050451388888</v>
      </c>
      <c r="M3556" t="b">
        <v>0</v>
      </c>
      <c r="N3556">
        <v>53</v>
      </c>
      <c r="O3556" t="b">
        <v>1</v>
      </c>
      <c r="P3556" t="s">
        <v>8271</v>
      </c>
      <c r="Q3556">
        <v>1.1342219999999998</v>
      </c>
      <c r="R3556">
        <v>107.00207547169811</v>
      </c>
      <c r="S3556" t="s">
        <v>8319</v>
      </c>
      <c r="T3556" t="s">
        <v>8350</v>
      </c>
    </row>
    <row r="3557" spans="1:20" x14ac:dyDescent="0.2">
      <c r="A3557">
        <v>3555</v>
      </c>
      <c r="B3557" t="s">
        <v>3554</v>
      </c>
      <c r="C3557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v>42691.483726851846</v>
      </c>
      <c r="K3557">
        <v>1476786994</v>
      </c>
      <c r="L3557" s="10">
        <v>42661.442060185189</v>
      </c>
      <c r="M3557" t="b">
        <v>0</v>
      </c>
      <c r="N3557">
        <v>14</v>
      </c>
      <c r="O3557" t="b">
        <v>1</v>
      </c>
      <c r="P3557" t="s">
        <v>8271</v>
      </c>
      <c r="Q3557">
        <v>1</v>
      </c>
      <c r="R3557">
        <v>171.42857142857142</v>
      </c>
      <c r="S3557" t="s">
        <v>8319</v>
      </c>
      <c r="T3557" t="s">
        <v>8350</v>
      </c>
    </row>
    <row r="3558" spans="1:20" x14ac:dyDescent="0.2">
      <c r="A3558">
        <v>3556</v>
      </c>
      <c r="B3558" t="s">
        <v>3555</v>
      </c>
      <c r="C3558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v>41868.649583333332</v>
      </c>
      <c r="K3558">
        <v>1403105724</v>
      </c>
      <c r="L3558" s="10">
        <v>41808.649583333332</v>
      </c>
      <c r="M3558" t="b">
        <v>0</v>
      </c>
      <c r="N3558">
        <v>20</v>
      </c>
      <c r="O3558" t="b">
        <v>1</v>
      </c>
      <c r="P3558" t="s">
        <v>8271</v>
      </c>
      <c r="Q3558">
        <v>1.0045454545454546</v>
      </c>
      <c r="R3558">
        <v>110.5</v>
      </c>
      <c r="S3558" t="s">
        <v>8319</v>
      </c>
      <c r="T3558" t="s">
        <v>8350</v>
      </c>
    </row>
    <row r="3559" spans="1:20" x14ac:dyDescent="0.2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v>41764.276747685188</v>
      </c>
      <c r="K3559">
        <v>1396334311</v>
      </c>
      <c r="L3559" s="10"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>
        <v>1.0003599999999999</v>
      </c>
      <c r="R3559">
        <v>179.27598566308242</v>
      </c>
      <c r="S3559" t="s">
        <v>8319</v>
      </c>
      <c r="T3559" t="s">
        <v>8350</v>
      </c>
    </row>
    <row r="3560" spans="1:20" x14ac:dyDescent="0.2">
      <c r="A3560">
        <v>3558</v>
      </c>
      <c r="B3560" t="s">
        <v>3557</v>
      </c>
      <c r="C3560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v>42181.875</v>
      </c>
      <c r="K3560">
        <v>1431718575</v>
      </c>
      <c r="L3560" s="10">
        <v>42139.816840277781</v>
      </c>
      <c r="M3560" t="b">
        <v>0</v>
      </c>
      <c r="N3560">
        <v>22</v>
      </c>
      <c r="O3560" t="b">
        <v>1</v>
      </c>
      <c r="P3560" t="s">
        <v>8271</v>
      </c>
      <c r="Q3560">
        <v>1.44</v>
      </c>
      <c r="R3560">
        <v>22.90909090909091</v>
      </c>
      <c r="S3560" t="s">
        <v>8319</v>
      </c>
      <c r="T3560" t="s">
        <v>8350</v>
      </c>
    </row>
    <row r="3561" spans="1:20" x14ac:dyDescent="0.2">
      <c r="A3561">
        <v>3559</v>
      </c>
      <c r="B3561" t="s">
        <v>3558</v>
      </c>
      <c r="C356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v>42216.373611111107</v>
      </c>
      <c r="K3561">
        <v>1436408308</v>
      </c>
      <c r="L3561" s="10">
        <v>42194.096157407403</v>
      </c>
      <c r="M3561" t="b">
        <v>0</v>
      </c>
      <c r="N3561">
        <v>24</v>
      </c>
      <c r="O3561" t="b">
        <v>1</v>
      </c>
      <c r="P3561" t="s">
        <v>8271</v>
      </c>
      <c r="Q3561">
        <v>1.0349999999999999</v>
      </c>
      <c r="R3561">
        <v>43.125</v>
      </c>
      <c r="S3561" t="s">
        <v>8319</v>
      </c>
      <c r="T3561" t="s">
        <v>8350</v>
      </c>
    </row>
    <row r="3562" spans="1:20" x14ac:dyDescent="0.2">
      <c r="A3562">
        <v>3560</v>
      </c>
      <c r="B3562" t="s">
        <v>3559</v>
      </c>
      <c r="C356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v>42151.114583333328</v>
      </c>
      <c r="K3562">
        <v>1429651266</v>
      </c>
      <c r="L3562" s="10">
        <v>42115.889652777783</v>
      </c>
      <c r="M3562" t="b">
        <v>0</v>
      </c>
      <c r="N3562">
        <v>74</v>
      </c>
      <c r="O3562" t="b">
        <v>1</v>
      </c>
      <c r="P3562" t="s">
        <v>8271</v>
      </c>
      <c r="Q3562">
        <v>1.0843750000000001</v>
      </c>
      <c r="R3562">
        <v>46.891891891891895</v>
      </c>
      <c r="S3562" t="s">
        <v>8319</v>
      </c>
      <c r="T3562" t="s">
        <v>8350</v>
      </c>
    </row>
    <row r="3563" spans="1:20" x14ac:dyDescent="0.2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v>42221.774999999994</v>
      </c>
      <c r="K3563">
        <v>1437236378</v>
      </c>
      <c r="L3563" s="10">
        <v>42203.680300925931</v>
      </c>
      <c r="M3563" t="b">
        <v>0</v>
      </c>
      <c r="N3563">
        <v>54</v>
      </c>
      <c r="O3563" t="b">
        <v>1</v>
      </c>
      <c r="P3563" t="s">
        <v>8271</v>
      </c>
      <c r="Q3563">
        <v>1.024</v>
      </c>
      <c r="R3563">
        <v>47.407407407407405</v>
      </c>
      <c r="S3563" t="s">
        <v>8319</v>
      </c>
      <c r="T3563" t="s">
        <v>8350</v>
      </c>
    </row>
    <row r="3564" spans="1:20" x14ac:dyDescent="0.2">
      <c r="A3564">
        <v>3562</v>
      </c>
      <c r="B3564" t="s">
        <v>3561</v>
      </c>
      <c r="C3564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v>42442.916666666672</v>
      </c>
      <c r="K3564">
        <v>1457115427</v>
      </c>
      <c r="L3564" s="10">
        <v>42433.761886574073</v>
      </c>
      <c r="M3564" t="b">
        <v>0</v>
      </c>
      <c r="N3564">
        <v>31</v>
      </c>
      <c r="O3564" t="b">
        <v>1</v>
      </c>
      <c r="P3564" t="s">
        <v>8271</v>
      </c>
      <c r="Q3564">
        <v>1.4888888888888889</v>
      </c>
      <c r="R3564">
        <v>15.129032258064516</v>
      </c>
      <c r="S3564" t="s">
        <v>8319</v>
      </c>
      <c r="T3564" t="s">
        <v>8350</v>
      </c>
    </row>
    <row r="3565" spans="1:20" x14ac:dyDescent="0.2">
      <c r="A3565">
        <v>3563</v>
      </c>
      <c r="B3565" t="s">
        <v>3562</v>
      </c>
      <c r="C3565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v>42583.791666666672</v>
      </c>
      <c r="K3565">
        <v>1467648456</v>
      </c>
      <c r="L3565" s="10">
        <v>42555.671944444446</v>
      </c>
      <c r="M3565" t="b">
        <v>0</v>
      </c>
      <c r="N3565">
        <v>25</v>
      </c>
      <c r="O3565" t="b">
        <v>1</v>
      </c>
      <c r="P3565" t="s">
        <v>8271</v>
      </c>
      <c r="Q3565">
        <v>1.0549000000000002</v>
      </c>
      <c r="R3565">
        <v>21.098000000000003</v>
      </c>
      <c r="S3565" t="s">
        <v>8319</v>
      </c>
      <c r="T3565" t="s">
        <v>8350</v>
      </c>
    </row>
    <row r="3566" spans="1:20" x14ac:dyDescent="0.2">
      <c r="A3566">
        <v>3564</v>
      </c>
      <c r="B3566" t="s">
        <v>3563</v>
      </c>
      <c r="C3566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v>42282.666666666672</v>
      </c>
      <c r="K3566">
        <v>1440082649</v>
      </c>
      <c r="L3566" s="10">
        <v>42236.623252314821</v>
      </c>
      <c r="M3566" t="b">
        <v>0</v>
      </c>
      <c r="N3566">
        <v>17</v>
      </c>
      <c r="O3566" t="b">
        <v>1</v>
      </c>
      <c r="P3566" t="s">
        <v>8271</v>
      </c>
      <c r="Q3566">
        <v>1.0049999999999999</v>
      </c>
      <c r="R3566">
        <v>59.117647058823529</v>
      </c>
      <c r="S3566" t="s">
        <v>8319</v>
      </c>
      <c r="T3566" t="s">
        <v>8350</v>
      </c>
    </row>
    <row r="3567" spans="1:20" x14ac:dyDescent="0.2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v>42004.743148148147</v>
      </c>
      <c r="K3567">
        <v>1417456208</v>
      </c>
      <c r="L3567" s="10">
        <v>41974.743148148147</v>
      </c>
      <c r="M3567" t="b">
        <v>0</v>
      </c>
      <c r="N3567">
        <v>12</v>
      </c>
      <c r="O3567" t="b">
        <v>1</v>
      </c>
      <c r="P3567" t="s">
        <v>8271</v>
      </c>
      <c r="Q3567">
        <v>1.3055555555555556</v>
      </c>
      <c r="R3567">
        <v>97.916666666666671</v>
      </c>
      <c r="S3567" t="s">
        <v>8319</v>
      </c>
      <c r="T3567" t="s">
        <v>8350</v>
      </c>
    </row>
    <row r="3568" spans="1:20" x14ac:dyDescent="0.2">
      <c r="A3568">
        <v>3566</v>
      </c>
      <c r="B3568" t="s">
        <v>3565</v>
      </c>
      <c r="C3568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v>42027.507905092592</v>
      </c>
      <c r="K3568">
        <v>1419423083</v>
      </c>
      <c r="L3568" s="10">
        <v>41997.507905092592</v>
      </c>
      <c r="M3568" t="b">
        <v>0</v>
      </c>
      <c r="N3568">
        <v>38</v>
      </c>
      <c r="O3568" t="b">
        <v>1</v>
      </c>
      <c r="P3568" t="s">
        <v>8271</v>
      </c>
      <c r="Q3568">
        <v>1.0475000000000001</v>
      </c>
      <c r="R3568">
        <v>55.131578947368418</v>
      </c>
      <c r="S3568" t="s">
        <v>8319</v>
      </c>
      <c r="T3568" t="s">
        <v>8350</v>
      </c>
    </row>
    <row r="3569" spans="1:20" x14ac:dyDescent="0.2">
      <c r="A3569">
        <v>3567</v>
      </c>
      <c r="B3569" t="s">
        <v>3566</v>
      </c>
      <c r="C3569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v>42165.810694444444</v>
      </c>
      <c r="K3569">
        <v>1431372444</v>
      </c>
      <c r="L3569" s="10">
        <v>42135.810694444444</v>
      </c>
      <c r="M3569" t="b">
        <v>0</v>
      </c>
      <c r="N3569">
        <v>41</v>
      </c>
      <c r="O3569" t="b">
        <v>1</v>
      </c>
      <c r="P3569" t="s">
        <v>8271</v>
      </c>
      <c r="Q3569">
        <v>1.0880000000000001</v>
      </c>
      <c r="R3569">
        <v>26.536585365853657</v>
      </c>
      <c r="S3569" t="s">
        <v>8319</v>
      </c>
      <c r="T3569" t="s">
        <v>8350</v>
      </c>
    </row>
    <row r="3570" spans="1:20" x14ac:dyDescent="0.2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v>41899.740671296298</v>
      </c>
      <c r="K3570">
        <v>1408383994</v>
      </c>
      <c r="L3570" s="10">
        <v>41869.740671296298</v>
      </c>
      <c r="M3570" t="b">
        <v>0</v>
      </c>
      <c r="N3570">
        <v>19</v>
      </c>
      <c r="O3570" t="b">
        <v>1</v>
      </c>
      <c r="P3570" t="s">
        <v>8271</v>
      </c>
      <c r="Q3570">
        <v>1.1100000000000001</v>
      </c>
      <c r="R3570">
        <v>58.421052631578945</v>
      </c>
      <c r="S3570" t="s">
        <v>8319</v>
      </c>
      <c r="T3570" t="s">
        <v>8350</v>
      </c>
    </row>
    <row r="3571" spans="1:20" x14ac:dyDescent="0.2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v>42012.688611111109</v>
      </c>
      <c r="K3571">
        <v>1418142696</v>
      </c>
      <c r="L3571" s="10">
        <v>41982.688611111109</v>
      </c>
      <c r="M3571" t="b">
        <v>0</v>
      </c>
      <c r="N3571">
        <v>41</v>
      </c>
      <c r="O3571" t="b">
        <v>1</v>
      </c>
      <c r="P3571" t="s">
        <v>8271</v>
      </c>
      <c r="Q3571">
        <v>1.0047999999999999</v>
      </c>
      <c r="R3571">
        <v>122.53658536585365</v>
      </c>
      <c r="S3571" t="s">
        <v>8319</v>
      </c>
      <c r="T3571" t="s">
        <v>8350</v>
      </c>
    </row>
    <row r="3572" spans="1:20" x14ac:dyDescent="0.2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v>42004.291666666672</v>
      </c>
      <c r="K3572">
        <v>1417593483</v>
      </c>
      <c r="L3572" s="10">
        <v>41976.331979166673</v>
      </c>
      <c r="M3572" t="b">
        <v>0</v>
      </c>
      <c r="N3572">
        <v>26</v>
      </c>
      <c r="O3572" t="b">
        <v>1</v>
      </c>
      <c r="P3572" t="s">
        <v>8271</v>
      </c>
      <c r="Q3572">
        <v>1.1435</v>
      </c>
      <c r="R3572">
        <v>87.961538461538467</v>
      </c>
      <c r="S3572" t="s">
        <v>8319</v>
      </c>
      <c r="T3572" t="s">
        <v>8350</v>
      </c>
    </row>
    <row r="3573" spans="1:20" x14ac:dyDescent="0.2">
      <c r="A3573">
        <v>3571</v>
      </c>
      <c r="B3573" t="s">
        <v>3570</v>
      </c>
      <c r="C357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v>41942.858946759261</v>
      </c>
      <c r="K3573">
        <v>1412109413</v>
      </c>
      <c r="L3573" s="10">
        <v>41912.858946759261</v>
      </c>
      <c r="M3573" t="b">
        <v>0</v>
      </c>
      <c r="N3573">
        <v>25</v>
      </c>
      <c r="O3573" t="b">
        <v>1</v>
      </c>
      <c r="P3573" t="s">
        <v>8271</v>
      </c>
      <c r="Q3573">
        <v>1.2206666666666666</v>
      </c>
      <c r="R3573">
        <v>73.239999999999995</v>
      </c>
      <c r="S3573" t="s">
        <v>8319</v>
      </c>
      <c r="T3573" t="s">
        <v>8350</v>
      </c>
    </row>
    <row r="3574" spans="1:20" x14ac:dyDescent="0.2">
      <c r="A3574">
        <v>3572</v>
      </c>
      <c r="B3574" t="s">
        <v>3571</v>
      </c>
      <c r="C3574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v>42176.570393518516</v>
      </c>
      <c r="K3574">
        <v>1432302082</v>
      </c>
      <c r="L3574" s="10">
        <v>42146.570393518516</v>
      </c>
      <c r="M3574" t="b">
        <v>0</v>
      </c>
      <c r="N3574">
        <v>9</v>
      </c>
      <c r="O3574" t="b">
        <v>1</v>
      </c>
      <c r="P3574" t="s">
        <v>8271</v>
      </c>
      <c r="Q3574">
        <v>1</v>
      </c>
      <c r="R3574">
        <v>55.555555555555557</v>
      </c>
      <c r="S3574" t="s">
        <v>8319</v>
      </c>
      <c r="T3574" t="s">
        <v>8350</v>
      </c>
    </row>
    <row r="3575" spans="1:20" x14ac:dyDescent="0.2">
      <c r="A3575">
        <v>3573</v>
      </c>
      <c r="B3575" t="s">
        <v>3572</v>
      </c>
      <c r="C3575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v>41951.417199074072</v>
      </c>
      <c r="K3575">
        <v>1412845246</v>
      </c>
      <c r="L3575" s="10">
        <v>41921.375532407408</v>
      </c>
      <c r="M3575" t="b">
        <v>0</v>
      </c>
      <c r="N3575">
        <v>78</v>
      </c>
      <c r="O3575" t="b">
        <v>1</v>
      </c>
      <c r="P3575" t="s">
        <v>8271</v>
      </c>
      <c r="Q3575">
        <v>1.028</v>
      </c>
      <c r="R3575">
        <v>39.53846153846154</v>
      </c>
      <c r="S3575" t="s">
        <v>8319</v>
      </c>
      <c r="T3575" t="s">
        <v>8350</v>
      </c>
    </row>
    <row r="3576" spans="1:20" x14ac:dyDescent="0.2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v>41956.984351851846</v>
      </c>
      <c r="K3576">
        <v>1413326248</v>
      </c>
      <c r="L3576" s="10">
        <v>41926.942685185182</v>
      </c>
      <c r="M3576" t="b">
        <v>0</v>
      </c>
      <c r="N3576">
        <v>45</v>
      </c>
      <c r="O3576" t="b">
        <v>1</v>
      </c>
      <c r="P3576" t="s">
        <v>8271</v>
      </c>
      <c r="Q3576">
        <v>1.0612068965517241</v>
      </c>
      <c r="R3576">
        <v>136.77777777777777</v>
      </c>
      <c r="S3576" t="s">
        <v>8319</v>
      </c>
      <c r="T3576" t="s">
        <v>8350</v>
      </c>
    </row>
    <row r="3577" spans="1:20" x14ac:dyDescent="0.2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v>42593.165972222225</v>
      </c>
      <c r="K3577">
        <v>1468176527</v>
      </c>
      <c r="L3577" s="10"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>
        <v>1.0133000000000001</v>
      </c>
      <c r="R3577">
        <v>99.343137254901961</v>
      </c>
      <c r="S3577" t="s">
        <v>8319</v>
      </c>
      <c r="T3577" t="s">
        <v>8350</v>
      </c>
    </row>
    <row r="3578" spans="1:20" x14ac:dyDescent="0.2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v>42709.590902777782</v>
      </c>
      <c r="K3578">
        <v>1475759454</v>
      </c>
      <c r="L3578" s="10">
        <v>42649.54923611111</v>
      </c>
      <c r="M3578" t="b">
        <v>0</v>
      </c>
      <c r="N3578">
        <v>5</v>
      </c>
      <c r="O3578" t="b">
        <v>1</v>
      </c>
      <c r="P3578" t="s">
        <v>8271</v>
      </c>
      <c r="Q3578">
        <v>1</v>
      </c>
      <c r="R3578">
        <v>20</v>
      </c>
      <c r="S3578" t="s">
        <v>8319</v>
      </c>
      <c r="T3578" t="s">
        <v>8350</v>
      </c>
    </row>
    <row r="3579" spans="1:20" x14ac:dyDescent="0.2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v>42120.26944444445</v>
      </c>
      <c r="K3579">
        <v>1427741583</v>
      </c>
      <c r="L3579" s="10">
        <v>42093.786840277782</v>
      </c>
      <c r="M3579" t="b">
        <v>0</v>
      </c>
      <c r="N3579">
        <v>27</v>
      </c>
      <c r="O3579" t="b">
        <v>1</v>
      </c>
      <c r="P3579" t="s">
        <v>8271</v>
      </c>
      <c r="Q3579">
        <v>1.3</v>
      </c>
      <c r="R3579">
        <v>28.888888888888889</v>
      </c>
      <c r="S3579" t="s">
        <v>8319</v>
      </c>
      <c r="T3579" t="s">
        <v>8350</v>
      </c>
    </row>
    <row r="3580" spans="1:20" x14ac:dyDescent="0.2">
      <c r="A3580">
        <v>3578</v>
      </c>
      <c r="B3580" t="s">
        <v>3577</v>
      </c>
      <c r="C3580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v>42490.733530092592</v>
      </c>
      <c r="K3580">
        <v>1459445777</v>
      </c>
      <c r="L3580" s="10">
        <v>42460.733530092592</v>
      </c>
      <c r="M3580" t="b">
        <v>0</v>
      </c>
      <c r="N3580">
        <v>37</v>
      </c>
      <c r="O3580" t="b">
        <v>1</v>
      </c>
      <c r="P3580" t="s">
        <v>8271</v>
      </c>
      <c r="Q3580">
        <v>1.0001333333333333</v>
      </c>
      <c r="R3580">
        <v>40.545945945945945</v>
      </c>
      <c r="S3580" t="s">
        <v>8319</v>
      </c>
      <c r="T3580" t="s">
        <v>8350</v>
      </c>
    </row>
    <row r="3581" spans="1:20" x14ac:dyDescent="0.2">
      <c r="A3581">
        <v>3579</v>
      </c>
      <c r="B3581" t="s">
        <v>3578</v>
      </c>
      <c r="C358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v>42460.720555555556</v>
      </c>
      <c r="K3581">
        <v>1456856256</v>
      </c>
      <c r="L3581" s="10">
        <v>42430.762222222227</v>
      </c>
      <c r="M3581" t="b">
        <v>0</v>
      </c>
      <c r="N3581">
        <v>14</v>
      </c>
      <c r="O3581" t="b">
        <v>1</v>
      </c>
      <c r="P3581" t="s">
        <v>8271</v>
      </c>
      <c r="Q3581">
        <v>1</v>
      </c>
      <c r="R3581">
        <v>35.714285714285715</v>
      </c>
      <c r="S3581" t="s">
        <v>8319</v>
      </c>
      <c r="T3581" t="s">
        <v>8350</v>
      </c>
    </row>
    <row r="3582" spans="1:20" x14ac:dyDescent="0.2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v>42064.207638888889</v>
      </c>
      <c r="K3582">
        <v>1421900022</v>
      </c>
      <c r="L3582" s="10">
        <v>42026.176180555558</v>
      </c>
      <c r="M3582" t="b">
        <v>0</v>
      </c>
      <c r="N3582">
        <v>27</v>
      </c>
      <c r="O3582" t="b">
        <v>1</v>
      </c>
      <c r="P3582" t="s">
        <v>8271</v>
      </c>
      <c r="Q3582">
        <v>1.1388888888888888</v>
      </c>
      <c r="R3582">
        <v>37.962962962962962</v>
      </c>
      <c r="S3582" t="s">
        <v>8319</v>
      </c>
      <c r="T3582" t="s">
        <v>8350</v>
      </c>
    </row>
    <row r="3583" spans="1:20" x14ac:dyDescent="0.2">
      <c r="A3583">
        <v>3581</v>
      </c>
      <c r="B3583" t="s">
        <v>3580</v>
      </c>
      <c r="C358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v>41850.471180555556</v>
      </c>
      <c r="K3583">
        <v>1405509510</v>
      </c>
      <c r="L3583" s="10">
        <v>41836.471180555556</v>
      </c>
      <c r="M3583" t="b">
        <v>0</v>
      </c>
      <c r="N3583">
        <v>45</v>
      </c>
      <c r="O3583" t="b">
        <v>1</v>
      </c>
      <c r="P3583" t="s">
        <v>8271</v>
      </c>
      <c r="Q3583">
        <v>1</v>
      </c>
      <c r="R3583">
        <v>33.333333333333336</v>
      </c>
      <c r="S3583" t="s">
        <v>8319</v>
      </c>
      <c r="T3583" t="s">
        <v>8350</v>
      </c>
    </row>
    <row r="3584" spans="1:20" x14ac:dyDescent="0.2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v>42465.095856481479</v>
      </c>
      <c r="K3584">
        <v>1458613082</v>
      </c>
      <c r="L3584" s="10">
        <v>42451.095856481479</v>
      </c>
      <c r="M3584" t="b">
        <v>0</v>
      </c>
      <c r="N3584">
        <v>49</v>
      </c>
      <c r="O3584" t="b">
        <v>1</v>
      </c>
      <c r="P3584" t="s">
        <v>8271</v>
      </c>
      <c r="Q3584">
        <v>2.87</v>
      </c>
      <c r="R3584">
        <v>58.571428571428569</v>
      </c>
      <c r="S3584" t="s">
        <v>8319</v>
      </c>
      <c r="T3584" t="s">
        <v>8350</v>
      </c>
    </row>
    <row r="3585" spans="1:20" x14ac:dyDescent="0.2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v>42478.384317129632</v>
      </c>
      <c r="K3585">
        <v>1455790405</v>
      </c>
      <c r="L3585" s="10">
        <v>42418.425983796296</v>
      </c>
      <c r="M3585" t="b">
        <v>0</v>
      </c>
      <c r="N3585">
        <v>24</v>
      </c>
      <c r="O3585" t="b">
        <v>1</v>
      </c>
      <c r="P3585" t="s">
        <v>8271</v>
      </c>
      <c r="Q3585">
        <v>1.085</v>
      </c>
      <c r="R3585">
        <v>135.625</v>
      </c>
      <c r="S3585" t="s">
        <v>8319</v>
      </c>
      <c r="T3585" t="s">
        <v>8350</v>
      </c>
    </row>
    <row r="3586" spans="1:20" x14ac:dyDescent="0.2">
      <c r="A3586">
        <v>3584</v>
      </c>
      <c r="B3586" t="s">
        <v>3583</v>
      </c>
      <c r="C3586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v>42198.316481481481</v>
      </c>
      <c r="K3586">
        <v>1434180944</v>
      </c>
      <c r="L3586" s="10"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>
        <v>1.155</v>
      </c>
      <c r="R3586">
        <v>30.9375</v>
      </c>
      <c r="S3586" t="s">
        <v>8319</v>
      </c>
      <c r="T3586" t="s">
        <v>8350</v>
      </c>
    </row>
    <row r="3587" spans="1:20" x14ac:dyDescent="0.2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v>41994.716319444444</v>
      </c>
      <c r="K3587">
        <v>1416589890</v>
      </c>
      <c r="L3587" s="10">
        <v>41964.716319444444</v>
      </c>
      <c r="M3587" t="b">
        <v>0</v>
      </c>
      <c r="N3587">
        <v>23</v>
      </c>
      <c r="O3587" t="b">
        <v>1</v>
      </c>
      <c r="P3587" t="s">
        <v>8271</v>
      </c>
      <c r="Q3587">
        <v>1.1911764705882353</v>
      </c>
      <c r="R3587">
        <v>176.08695652173913</v>
      </c>
      <c r="S3587" t="s">
        <v>8319</v>
      </c>
      <c r="T3587" t="s">
        <v>8350</v>
      </c>
    </row>
    <row r="3588" spans="1:20" x14ac:dyDescent="0.2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v>42636.697569444441</v>
      </c>
      <c r="K3588">
        <v>1469465070</v>
      </c>
      <c r="L3588" s="10">
        <v>42576.697569444441</v>
      </c>
      <c r="M3588" t="b">
        <v>0</v>
      </c>
      <c r="N3588">
        <v>54</v>
      </c>
      <c r="O3588" t="b">
        <v>1</v>
      </c>
      <c r="P3588" t="s">
        <v>8271</v>
      </c>
      <c r="Q3588">
        <v>1.0942666666666667</v>
      </c>
      <c r="R3588">
        <v>151.9814814814815</v>
      </c>
      <c r="S3588" t="s">
        <v>8319</v>
      </c>
      <c r="T3588" t="s">
        <v>8350</v>
      </c>
    </row>
    <row r="3589" spans="1:20" x14ac:dyDescent="0.2">
      <c r="A3589">
        <v>3587</v>
      </c>
      <c r="B3589" t="s">
        <v>3586</v>
      </c>
      <c r="C3589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v>42548.791666666672</v>
      </c>
      <c r="K3589">
        <v>1463144254</v>
      </c>
      <c r="L3589" s="10">
        <v>42503.539976851855</v>
      </c>
      <c r="M3589" t="b">
        <v>0</v>
      </c>
      <c r="N3589">
        <v>28</v>
      </c>
      <c r="O3589" t="b">
        <v>1</v>
      </c>
      <c r="P3589" t="s">
        <v>8271</v>
      </c>
      <c r="Q3589">
        <v>1.266</v>
      </c>
      <c r="R3589">
        <v>22.607142857142858</v>
      </c>
      <c r="S3589" t="s">
        <v>8319</v>
      </c>
      <c r="T3589" t="s">
        <v>8350</v>
      </c>
    </row>
    <row r="3590" spans="1:20" x14ac:dyDescent="0.2">
      <c r="A3590">
        <v>3588</v>
      </c>
      <c r="B3590" t="s">
        <v>3587</v>
      </c>
      <c r="C3590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v>42123.958333333328</v>
      </c>
      <c r="K3590">
        <v>1428436410</v>
      </c>
      <c r="L3590" s="10">
        <v>42101.828819444447</v>
      </c>
      <c r="M3590" t="b">
        <v>0</v>
      </c>
      <c r="N3590">
        <v>11</v>
      </c>
      <c r="O3590" t="b">
        <v>1</v>
      </c>
      <c r="P3590" t="s">
        <v>8271</v>
      </c>
      <c r="Q3590">
        <v>1.0049999999999999</v>
      </c>
      <c r="R3590">
        <v>18.272727272727273</v>
      </c>
      <c r="S3590" t="s">
        <v>8319</v>
      </c>
      <c r="T3590" t="s">
        <v>8350</v>
      </c>
    </row>
    <row r="3591" spans="1:20" x14ac:dyDescent="0.2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v>42150.647534722222</v>
      </c>
      <c r="K3591">
        <v>1430494347</v>
      </c>
      <c r="L3591" s="10">
        <v>42125.647534722222</v>
      </c>
      <c r="M3591" t="b">
        <v>0</v>
      </c>
      <c r="N3591">
        <v>62</v>
      </c>
      <c r="O3591" t="b">
        <v>1</v>
      </c>
      <c r="P3591" t="s">
        <v>8271</v>
      </c>
      <c r="Q3591">
        <v>1.2749999999999999</v>
      </c>
      <c r="R3591">
        <v>82.258064516129039</v>
      </c>
      <c r="S3591" t="s">
        <v>8319</v>
      </c>
      <c r="T3591" t="s">
        <v>8350</v>
      </c>
    </row>
    <row r="3592" spans="1:20" x14ac:dyDescent="0.2">
      <c r="A3592">
        <v>3590</v>
      </c>
      <c r="B3592" t="s">
        <v>3589</v>
      </c>
      <c r="C359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v>41932.333726851852</v>
      </c>
      <c r="K3592">
        <v>1411200034</v>
      </c>
      <c r="L3592" s="10">
        <v>41902.333726851852</v>
      </c>
      <c r="M3592" t="b">
        <v>0</v>
      </c>
      <c r="N3592">
        <v>73</v>
      </c>
      <c r="O3592" t="b">
        <v>1</v>
      </c>
      <c r="P3592" t="s">
        <v>8271</v>
      </c>
      <c r="Q3592">
        <v>1.0005999999999999</v>
      </c>
      <c r="R3592">
        <v>68.534246575342465</v>
      </c>
      <c r="S3592" t="s">
        <v>8319</v>
      </c>
      <c r="T3592" t="s">
        <v>8350</v>
      </c>
    </row>
    <row r="3593" spans="1:20" x14ac:dyDescent="0.2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v>42028.207638888889</v>
      </c>
      <c r="K3593">
        <v>1419979544</v>
      </c>
      <c r="L3593" s="10">
        <v>42003.948425925926</v>
      </c>
      <c r="M3593" t="b">
        <v>0</v>
      </c>
      <c r="N3593">
        <v>18</v>
      </c>
      <c r="O3593" t="b">
        <v>1</v>
      </c>
      <c r="P3593" t="s">
        <v>8271</v>
      </c>
      <c r="Q3593">
        <v>1.75</v>
      </c>
      <c r="R3593">
        <v>68.055555555555557</v>
      </c>
      <c r="S3593" t="s">
        <v>8319</v>
      </c>
      <c r="T3593" t="s">
        <v>8350</v>
      </c>
    </row>
    <row r="3594" spans="1:20" x14ac:dyDescent="0.2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v>42046.207638888889</v>
      </c>
      <c r="K3594">
        <v>1418673307</v>
      </c>
      <c r="L3594" s="10">
        <v>41988.829942129625</v>
      </c>
      <c r="M3594" t="b">
        <v>0</v>
      </c>
      <c r="N3594">
        <v>35</v>
      </c>
      <c r="O3594" t="b">
        <v>1</v>
      </c>
      <c r="P3594" t="s">
        <v>8271</v>
      </c>
      <c r="Q3594">
        <v>1.2725</v>
      </c>
      <c r="R3594">
        <v>72.714285714285708</v>
      </c>
      <c r="S3594" t="s">
        <v>8319</v>
      </c>
      <c r="T3594" t="s">
        <v>8350</v>
      </c>
    </row>
    <row r="3595" spans="1:20" x14ac:dyDescent="0.2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v>42009.851388888885</v>
      </c>
      <c r="K3595">
        <v>1417469639</v>
      </c>
      <c r="L3595" s="10">
        <v>41974.898599537039</v>
      </c>
      <c r="M3595" t="b">
        <v>0</v>
      </c>
      <c r="N3595">
        <v>43</v>
      </c>
      <c r="O3595" t="b">
        <v>1</v>
      </c>
      <c r="P3595" t="s">
        <v>8271</v>
      </c>
      <c r="Q3595">
        <v>1.1063333333333334</v>
      </c>
      <c r="R3595">
        <v>77.186046511627907</v>
      </c>
      <c r="S3595" t="s">
        <v>8319</v>
      </c>
      <c r="T3595" t="s">
        <v>8350</v>
      </c>
    </row>
    <row r="3596" spans="1:20" x14ac:dyDescent="0.2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v>42617.066921296297</v>
      </c>
      <c r="K3596">
        <v>1470792982</v>
      </c>
      <c r="L3596" s="10">
        <v>42592.066921296297</v>
      </c>
      <c r="M3596" t="b">
        <v>0</v>
      </c>
      <c r="N3596">
        <v>36</v>
      </c>
      <c r="O3596" t="b">
        <v>1</v>
      </c>
      <c r="P3596" t="s">
        <v>8271</v>
      </c>
      <c r="Q3596">
        <v>1.2593749999999999</v>
      </c>
      <c r="R3596">
        <v>55.972222222222221</v>
      </c>
      <c r="S3596" t="s">
        <v>8319</v>
      </c>
      <c r="T3596" t="s">
        <v>8350</v>
      </c>
    </row>
    <row r="3597" spans="1:20" x14ac:dyDescent="0.2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v>42076.290972222225</v>
      </c>
      <c r="K3597">
        <v>1423959123</v>
      </c>
      <c r="L3597" s="10">
        <v>42050.008368055554</v>
      </c>
      <c r="M3597" t="b">
        <v>0</v>
      </c>
      <c r="N3597">
        <v>62</v>
      </c>
      <c r="O3597" t="b">
        <v>1</v>
      </c>
      <c r="P3597" t="s">
        <v>8271</v>
      </c>
      <c r="Q3597">
        <v>1.1850000000000001</v>
      </c>
      <c r="R3597">
        <v>49.693548387096776</v>
      </c>
      <c r="S3597" t="s">
        <v>8319</v>
      </c>
      <c r="T3597" t="s">
        <v>8350</v>
      </c>
    </row>
    <row r="3598" spans="1:20" x14ac:dyDescent="0.2">
      <c r="A3598">
        <v>3596</v>
      </c>
      <c r="B3598" t="s">
        <v>3595</v>
      </c>
      <c r="C3598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v>41877.715069444443</v>
      </c>
      <c r="K3598">
        <v>1407258582</v>
      </c>
      <c r="L3598" s="10">
        <v>41856.715069444443</v>
      </c>
      <c r="M3598" t="b">
        <v>0</v>
      </c>
      <c r="N3598">
        <v>15</v>
      </c>
      <c r="O3598" t="b">
        <v>1</v>
      </c>
      <c r="P3598" t="s">
        <v>8271</v>
      </c>
      <c r="Q3598">
        <v>1.0772727272727274</v>
      </c>
      <c r="R3598">
        <v>79</v>
      </c>
      <c r="S3598" t="s">
        <v>8319</v>
      </c>
      <c r="T3598" t="s">
        <v>8350</v>
      </c>
    </row>
    <row r="3599" spans="1:20" x14ac:dyDescent="0.2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v>42432.249305555553</v>
      </c>
      <c r="K3599">
        <v>1455717790</v>
      </c>
      <c r="L3599" s="10">
        <v>42417.585532407407</v>
      </c>
      <c r="M3599" t="b">
        <v>0</v>
      </c>
      <c r="N3599">
        <v>33</v>
      </c>
      <c r="O3599" t="b">
        <v>1</v>
      </c>
      <c r="P3599" t="s">
        <v>8271</v>
      </c>
      <c r="Q3599">
        <v>1.026</v>
      </c>
      <c r="R3599">
        <v>77.727272727272734</v>
      </c>
      <c r="S3599" t="s">
        <v>8319</v>
      </c>
      <c r="T3599" t="s">
        <v>8350</v>
      </c>
    </row>
    <row r="3600" spans="1:20" x14ac:dyDescent="0.2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v>41885.207638888889</v>
      </c>
      <c r="K3600">
        <v>1408129822</v>
      </c>
      <c r="L3600" s="10">
        <v>41866.79886574074</v>
      </c>
      <c r="M3600" t="b">
        <v>0</v>
      </c>
      <c r="N3600">
        <v>27</v>
      </c>
      <c r="O3600" t="b">
        <v>1</v>
      </c>
      <c r="P3600" t="s">
        <v>8271</v>
      </c>
      <c r="Q3600">
        <v>1.101</v>
      </c>
      <c r="R3600">
        <v>40.777777777777779</v>
      </c>
      <c r="S3600" t="s">
        <v>8319</v>
      </c>
      <c r="T3600" t="s">
        <v>8350</v>
      </c>
    </row>
    <row r="3601" spans="1:20" x14ac:dyDescent="0.2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v>42246</v>
      </c>
      <c r="K3601">
        <v>1438715077</v>
      </c>
      <c r="L3601" s="10">
        <v>42220.79487268519</v>
      </c>
      <c r="M3601" t="b">
        <v>0</v>
      </c>
      <c r="N3601">
        <v>17</v>
      </c>
      <c r="O3601" t="b">
        <v>1</v>
      </c>
      <c r="P3601" t="s">
        <v>8271</v>
      </c>
      <c r="Q3601">
        <v>2.02</v>
      </c>
      <c r="R3601">
        <v>59.411764705882355</v>
      </c>
      <c r="S3601" t="s">
        <v>8319</v>
      </c>
      <c r="T3601" t="s">
        <v>8350</v>
      </c>
    </row>
    <row r="3602" spans="1:20" x14ac:dyDescent="0.2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v>42656.849120370374</v>
      </c>
      <c r="K3602">
        <v>1473970964</v>
      </c>
      <c r="L3602" s="10">
        <v>42628.849120370374</v>
      </c>
      <c r="M3602" t="b">
        <v>0</v>
      </c>
      <c r="N3602">
        <v>4</v>
      </c>
      <c r="O3602" t="b">
        <v>1</v>
      </c>
      <c r="P3602" t="s">
        <v>8271</v>
      </c>
      <c r="Q3602">
        <v>1.3</v>
      </c>
      <c r="R3602">
        <v>3.25</v>
      </c>
      <c r="S3602" t="s">
        <v>8319</v>
      </c>
      <c r="T3602" t="s">
        <v>8350</v>
      </c>
    </row>
    <row r="3603" spans="1:20" x14ac:dyDescent="0.2">
      <c r="A3603">
        <v>3601</v>
      </c>
      <c r="B3603" t="s">
        <v>3600</v>
      </c>
      <c r="C360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v>42020.99863425926</v>
      </c>
      <c r="K3603">
        <v>1418860682</v>
      </c>
      <c r="L3603" s="10">
        <v>41990.99863425926</v>
      </c>
      <c r="M3603" t="b">
        <v>0</v>
      </c>
      <c r="N3603">
        <v>53</v>
      </c>
      <c r="O3603" t="b">
        <v>1</v>
      </c>
      <c r="P3603" t="s">
        <v>8271</v>
      </c>
      <c r="Q3603">
        <v>1.0435000000000001</v>
      </c>
      <c r="R3603">
        <v>39.377358490566039</v>
      </c>
      <c r="S3603" t="s">
        <v>8319</v>
      </c>
      <c r="T3603" t="s">
        <v>8350</v>
      </c>
    </row>
    <row r="3604" spans="1:20" x14ac:dyDescent="0.2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v>42507.894432870366</v>
      </c>
      <c r="K3604">
        <v>1458336479</v>
      </c>
      <c r="L3604" s="10">
        <v>42447.894432870366</v>
      </c>
      <c r="M3604" t="b">
        <v>0</v>
      </c>
      <c r="N3604">
        <v>49</v>
      </c>
      <c r="O3604" t="b">
        <v>1</v>
      </c>
      <c r="P3604" t="s">
        <v>8271</v>
      </c>
      <c r="Q3604">
        <v>1.0004999999999999</v>
      </c>
      <c r="R3604">
        <v>81.673469387755105</v>
      </c>
      <c r="S3604" t="s">
        <v>8319</v>
      </c>
      <c r="T3604" t="s">
        <v>8350</v>
      </c>
    </row>
    <row r="3605" spans="1:20" x14ac:dyDescent="0.2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v>42313.906018518523</v>
      </c>
      <c r="K3605">
        <v>1444164280</v>
      </c>
      <c r="L3605" s="10">
        <v>42283.864351851851</v>
      </c>
      <c r="M3605" t="b">
        <v>0</v>
      </c>
      <c r="N3605">
        <v>57</v>
      </c>
      <c r="O3605" t="b">
        <v>1</v>
      </c>
      <c r="P3605" t="s">
        <v>8271</v>
      </c>
      <c r="Q3605">
        <v>1.7066666666666668</v>
      </c>
      <c r="R3605">
        <v>44.912280701754383</v>
      </c>
      <c r="S3605" t="s">
        <v>8319</v>
      </c>
      <c r="T3605" t="s">
        <v>8350</v>
      </c>
    </row>
    <row r="3606" spans="1:20" x14ac:dyDescent="0.2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v>42489.290972222225</v>
      </c>
      <c r="K3606">
        <v>1461370956</v>
      </c>
      <c r="L3606" s="10">
        <v>42483.015694444446</v>
      </c>
      <c r="M3606" t="b">
        <v>0</v>
      </c>
      <c r="N3606">
        <v>69</v>
      </c>
      <c r="O3606" t="b">
        <v>1</v>
      </c>
      <c r="P3606" t="s">
        <v>8271</v>
      </c>
      <c r="Q3606">
        <v>1.1283333333333334</v>
      </c>
      <c r="R3606">
        <v>49.05797101449275</v>
      </c>
      <c r="S3606" t="s">
        <v>8319</v>
      </c>
      <c r="T3606" t="s">
        <v>8350</v>
      </c>
    </row>
    <row r="3607" spans="1:20" x14ac:dyDescent="0.2">
      <c r="A3607">
        <v>3605</v>
      </c>
      <c r="B3607" t="s">
        <v>3604</v>
      </c>
      <c r="C3607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v>42413.793124999997</v>
      </c>
      <c r="K3607">
        <v>1452798126</v>
      </c>
      <c r="L3607" s="10">
        <v>42383.793124999997</v>
      </c>
      <c r="M3607" t="b">
        <v>0</v>
      </c>
      <c r="N3607">
        <v>15</v>
      </c>
      <c r="O3607" t="b">
        <v>1</v>
      </c>
      <c r="P3607" t="s">
        <v>8271</v>
      </c>
      <c r="Q3607">
        <v>1.84</v>
      </c>
      <c r="R3607">
        <v>30.666666666666668</v>
      </c>
      <c r="S3607" t="s">
        <v>8319</v>
      </c>
      <c r="T3607" t="s">
        <v>8350</v>
      </c>
    </row>
    <row r="3608" spans="1:20" x14ac:dyDescent="0.2">
      <c r="A3608">
        <v>3606</v>
      </c>
      <c r="B3608" t="s">
        <v>3605</v>
      </c>
      <c r="C3608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v>42596.604826388888</v>
      </c>
      <c r="K3608">
        <v>1468593057</v>
      </c>
      <c r="L3608" s="10">
        <v>42566.604826388888</v>
      </c>
      <c r="M3608" t="b">
        <v>0</v>
      </c>
      <c r="N3608">
        <v>64</v>
      </c>
      <c r="O3608" t="b">
        <v>1</v>
      </c>
      <c r="P3608" t="s">
        <v>8271</v>
      </c>
      <c r="Q3608">
        <v>1.3026666666666666</v>
      </c>
      <c r="R3608">
        <v>61.0625</v>
      </c>
      <c r="S3608" t="s">
        <v>8319</v>
      </c>
      <c r="T3608" t="s">
        <v>8350</v>
      </c>
    </row>
    <row r="3609" spans="1:20" x14ac:dyDescent="0.2">
      <c r="A3609">
        <v>3607</v>
      </c>
      <c r="B3609" t="s">
        <v>3606</v>
      </c>
      <c r="C3609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v>42353</v>
      </c>
      <c r="K3609">
        <v>1448924882</v>
      </c>
      <c r="L3609" s="10">
        <v>42338.963912037041</v>
      </c>
      <c r="M3609" t="b">
        <v>0</v>
      </c>
      <c r="N3609">
        <v>20</v>
      </c>
      <c r="O3609" t="b">
        <v>1</v>
      </c>
      <c r="P3609" t="s">
        <v>8271</v>
      </c>
      <c r="Q3609">
        <v>1.0545454545454545</v>
      </c>
      <c r="R3609">
        <v>29</v>
      </c>
      <c r="S3609" t="s">
        <v>8319</v>
      </c>
      <c r="T3609" t="s">
        <v>8350</v>
      </c>
    </row>
    <row r="3610" spans="1:20" x14ac:dyDescent="0.2">
      <c r="A3610">
        <v>3608</v>
      </c>
      <c r="B3610" t="s">
        <v>3607</v>
      </c>
      <c r="C3610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v>42538.583333333328</v>
      </c>
      <c r="K3610">
        <v>1463418090</v>
      </c>
      <c r="L3610" s="10">
        <v>42506.709375000006</v>
      </c>
      <c r="M3610" t="b">
        <v>0</v>
      </c>
      <c r="N3610">
        <v>27</v>
      </c>
      <c r="O3610" t="b">
        <v>1</v>
      </c>
      <c r="P3610" t="s">
        <v>8271</v>
      </c>
      <c r="Q3610">
        <v>1</v>
      </c>
      <c r="R3610">
        <v>29.62962962962963</v>
      </c>
      <c r="S3610" t="s">
        <v>8319</v>
      </c>
      <c r="T3610" t="s">
        <v>8350</v>
      </c>
    </row>
    <row r="3611" spans="1:20" x14ac:dyDescent="0.2">
      <c r="A3611">
        <v>3609</v>
      </c>
      <c r="B3611" t="s">
        <v>3608</v>
      </c>
      <c r="C361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v>42459.950057870374</v>
      </c>
      <c r="K3611">
        <v>1456789685</v>
      </c>
      <c r="L3611" s="10">
        <v>42429.991724537031</v>
      </c>
      <c r="M3611" t="b">
        <v>0</v>
      </c>
      <c r="N3611">
        <v>21</v>
      </c>
      <c r="O3611" t="b">
        <v>1</v>
      </c>
      <c r="P3611" t="s">
        <v>8271</v>
      </c>
      <c r="Q3611">
        <v>1.5331632653061225</v>
      </c>
      <c r="R3611">
        <v>143.0952380952381</v>
      </c>
      <c r="S3611" t="s">
        <v>8319</v>
      </c>
      <c r="T3611" t="s">
        <v>8350</v>
      </c>
    </row>
    <row r="3612" spans="1:20" x14ac:dyDescent="0.2">
      <c r="A3612">
        <v>3610</v>
      </c>
      <c r="B3612" t="s">
        <v>3609</v>
      </c>
      <c r="C361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v>42233.432129629626</v>
      </c>
      <c r="K3612">
        <v>1437214936</v>
      </c>
      <c r="L3612" s="10">
        <v>42203.432129629626</v>
      </c>
      <c r="M3612" t="b">
        <v>0</v>
      </c>
      <c r="N3612">
        <v>31</v>
      </c>
      <c r="O3612" t="b">
        <v>1</v>
      </c>
      <c r="P3612" t="s">
        <v>8271</v>
      </c>
      <c r="Q3612">
        <v>1.623</v>
      </c>
      <c r="R3612">
        <v>52.354838709677416</v>
      </c>
      <c r="S3612" t="s">
        <v>8319</v>
      </c>
      <c r="T3612" t="s">
        <v>8350</v>
      </c>
    </row>
    <row r="3613" spans="1:20" x14ac:dyDescent="0.2">
      <c r="A3613">
        <v>3611</v>
      </c>
      <c r="B3613" t="s">
        <v>3610</v>
      </c>
      <c r="C361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v>42102.370381944449</v>
      </c>
      <c r="K3613">
        <v>1425891201</v>
      </c>
      <c r="L3613" s="10">
        <v>42072.370381944449</v>
      </c>
      <c r="M3613" t="b">
        <v>0</v>
      </c>
      <c r="N3613">
        <v>51</v>
      </c>
      <c r="O3613" t="b">
        <v>1</v>
      </c>
      <c r="P3613" t="s">
        <v>8271</v>
      </c>
      <c r="Q3613">
        <v>1.36</v>
      </c>
      <c r="R3613">
        <v>66.666666666666671</v>
      </c>
      <c r="S3613" t="s">
        <v>8319</v>
      </c>
      <c r="T3613" t="s">
        <v>8350</v>
      </c>
    </row>
    <row r="3614" spans="1:20" x14ac:dyDescent="0.2">
      <c r="A3614">
        <v>3612</v>
      </c>
      <c r="B3614" t="s">
        <v>3611</v>
      </c>
      <c r="C3614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v>41799.726979166669</v>
      </c>
      <c r="K3614">
        <v>1401470811</v>
      </c>
      <c r="L3614" s="10">
        <v>41789.726979166669</v>
      </c>
      <c r="M3614" t="b">
        <v>0</v>
      </c>
      <c r="N3614">
        <v>57</v>
      </c>
      <c r="O3614" t="b">
        <v>1</v>
      </c>
      <c r="P3614" t="s">
        <v>8271</v>
      </c>
      <c r="Q3614">
        <v>1.444</v>
      </c>
      <c r="R3614">
        <v>126.66666666666667</v>
      </c>
      <c r="S3614" t="s">
        <v>8319</v>
      </c>
      <c r="T3614" t="s">
        <v>8350</v>
      </c>
    </row>
    <row r="3615" spans="1:20" x14ac:dyDescent="0.2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v>41818.58997685185</v>
      </c>
      <c r="K3615">
        <v>1401372574</v>
      </c>
      <c r="L3615" s="10">
        <v>41788.58997685185</v>
      </c>
      <c r="M3615" t="b">
        <v>0</v>
      </c>
      <c r="N3615">
        <v>20</v>
      </c>
      <c r="O3615" t="b">
        <v>1</v>
      </c>
      <c r="P3615" t="s">
        <v>8271</v>
      </c>
      <c r="Q3615">
        <v>1</v>
      </c>
      <c r="R3615">
        <v>62.5</v>
      </c>
      <c r="S3615" t="s">
        <v>8319</v>
      </c>
      <c r="T3615" t="s">
        <v>8350</v>
      </c>
    </row>
    <row r="3616" spans="1:20" x14ac:dyDescent="0.2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v>42174.041851851856</v>
      </c>
      <c r="K3616">
        <v>1432083616</v>
      </c>
      <c r="L3616" s="10">
        <v>42144.041851851856</v>
      </c>
      <c r="M3616" t="b">
        <v>0</v>
      </c>
      <c r="N3616">
        <v>71</v>
      </c>
      <c r="O3616" t="b">
        <v>1</v>
      </c>
      <c r="P3616" t="s">
        <v>8271</v>
      </c>
      <c r="Q3616">
        <v>1.008</v>
      </c>
      <c r="R3616">
        <v>35.492957746478872</v>
      </c>
      <c r="S3616" t="s">
        <v>8319</v>
      </c>
      <c r="T3616" t="s">
        <v>8350</v>
      </c>
    </row>
    <row r="3617" spans="1:20" x14ac:dyDescent="0.2">
      <c r="A3617">
        <v>3615</v>
      </c>
      <c r="B3617" t="s">
        <v>3613</v>
      </c>
      <c r="C3617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v>42348.593703703707</v>
      </c>
      <c r="K3617">
        <v>1447164896</v>
      </c>
      <c r="L3617" s="10">
        <v>42318.593703703707</v>
      </c>
      <c r="M3617" t="b">
        <v>0</v>
      </c>
      <c r="N3617">
        <v>72</v>
      </c>
      <c r="O3617" t="b">
        <v>1</v>
      </c>
      <c r="P3617" t="s">
        <v>8271</v>
      </c>
      <c r="Q3617">
        <v>1.0680000000000001</v>
      </c>
      <c r="R3617">
        <v>37.083333333333336</v>
      </c>
      <c r="S3617" t="s">
        <v>8319</v>
      </c>
      <c r="T3617" t="s">
        <v>8350</v>
      </c>
    </row>
    <row r="3618" spans="1:20" x14ac:dyDescent="0.2">
      <c r="A3618">
        <v>3616</v>
      </c>
      <c r="B3618" t="s">
        <v>3614</v>
      </c>
      <c r="C3618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v>42082.908148148148</v>
      </c>
      <c r="K3618">
        <v>1424213264</v>
      </c>
      <c r="L3618" s="10">
        <v>42052.949814814812</v>
      </c>
      <c r="M3618" t="b">
        <v>0</v>
      </c>
      <c r="N3618">
        <v>45</v>
      </c>
      <c r="O3618" t="b">
        <v>1</v>
      </c>
      <c r="P3618" t="s">
        <v>8271</v>
      </c>
      <c r="Q3618">
        <v>1.248</v>
      </c>
      <c r="R3618">
        <v>69.333333333333329</v>
      </c>
      <c r="S3618" t="s">
        <v>8319</v>
      </c>
      <c r="T3618" t="s">
        <v>8350</v>
      </c>
    </row>
    <row r="3619" spans="1:20" x14ac:dyDescent="0.2">
      <c r="A3619">
        <v>3617</v>
      </c>
      <c r="B3619" t="s">
        <v>3615</v>
      </c>
      <c r="C3619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v>42794</v>
      </c>
      <c r="K3619">
        <v>1486996729</v>
      </c>
      <c r="L3619" s="10">
        <v>42779.610289351855</v>
      </c>
      <c r="M3619" t="b">
        <v>0</v>
      </c>
      <c r="N3619">
        <v>51</v>
      </c>
      <c r="O3619" t="b">
        <v>1</v>
      </c>
      <c r="P3619" t="s">
        <v>8271</v>
      </c>
      <c r="Q3619">
        <v>1.1891891891891893</v>
      </c>
      <c r="R3619">
        <v>17.254901960784313</v>
      </c>
      <c r="S3619" t="s">
        <v>8319</v>
      </c>
      <c r="T3619" t="s">
        <v>8350</v>
      </c>
    </row>
    <row r="3620" spans="1:20" x14ac:dyDescent="0.2">
      <c r="A3620">
        <v>3618</v>
      </c>
      <c r="B3620" t="s">
        <v>3616</v>
      </c>
      <c r="C3620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v>42158.627893518518</v>
      </c>
      <c r="K3620">
        <v>1430751850</v>
      </c>
      <c r="L3620" s="10">
        <v>42128.627893518518</v>
      </c>
      <c r="M3620" t="b">
        <v>0</v>
      </c>
      <c r="N3620">
        <v>56</v>
      </c>
      <c r="O3620" t="b">
        <v>1</v>
      </c>
      <c r="P3620" t="s">
        <v>8271</v>
      </c>
      <c r="Q3620">
        <v>1.01</v>
      </c>
      <c r="R3620">
        <v>36.071428571428569</v>
      </c>
      <c r="S3620" t="s">
        <v>8319</v>
      </c>
      <c r="T3620" t="s">
        <v>8350</v>
      </c>
    </row>
    <row r="3621" spans="1:20" x14ac:dyDescent="0.2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v>42693.916666666672</v>
      </c>
      <c r="K3621">
        <v>1476760226</v>
      </c>
      <c r="L3621" s="10">
        <v>42661.132245370376</v>
      </c>
      <c r="M3621" t="b">
        <v>0</v>
      </c>
      <c r="N3621">
        <v>17</v>
      </c>
      <c r="O3621" t="b">
        <v>1</v>
      </c>
      <c r="P3621" t="s">
        <v>8271</v>
      </c>
      <c r="Q3621">
        <v>1.1299999999999999</v>
      </c>
      <c r="R3621">
        <v>66.470588235294116</v>
      </c>
      <c r="S3621" t="s">
        <v>8319</v>
      </c>
      <c r="T3621" t="s">
        <v>8350</v>
      </c>
    </row>
    <row r="3622" spans="1:20" x14ac:dyDescent="0.2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v>42068.166666666672</v>
      </c>
      <c r="K3622">
        <v>1422916261</v>
      </c>
      <c r="L3622" s="10"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>
        <v>1.0519047619047619</v>
      </c>
      <c r="R3622">
        <v>56.065989847715734</v>
      </c>
      <c r="S3622" t="s">
        <v>8319</v>
      </c>
      <c r="T3622" t="s">
        <v>8350</v>
      </c>
    </row>
    <row r="3623" spans="1:20" x14ac:dyDescent="0.2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v>42643.875</v>
      </c>
      <c r="K3623">
        <v>1473200844</v>
      </c>
      <c r="L3623" s="10">
        <v>42619.935694444444</v>
      </c>
      <c r="M3623" t="b">
        <v>0</v>
      </c>
      <c r="N3623">
        <v>70</v>
      </c>
      <c r="O3623" t="b">
        <v>1</v>
      </c>
      <c r="P3623" t="s">
        <v>8271</v>
      </c>
      <c r="Q3623">
        <v>1.0973333333333333</v>
      </c>
      <c r="R3623">
        <v>47.028571428571432</v>
      </c>
      <c r="S3623" t="s">
        <v>8319</v>
      </c>
      <c r="T3623" t="s">
        <v>8350</v>
      </c>
    </row>
    <row r="3624" spans="1:20" x14ac:dyDescent="0.2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v>41910.140972222223</v>
      </c>
      <c r="K3624">
        <v>1409030371</v>
      </c>
      <c r="L3624" s="10">
        <v>41877.221886574072</v>
      </c>
      <c r="M3624" t="b">
        <v>0</v>
      </c>
      <c r="N3624">
        <v>21</v>
      </c>
      <c r="O3624" t="b">
        <v>1</v>
      </c>
      <c r="P3624" t="s">
        <v>8271</v>
      </c>
      <c r="Q3624">
        <v>1.00099</v>
      </c>
      <c r="R3624">
        <v>47.666190476190479</v>
      </c>
      <c r="S3624" t="s">
        <v>8319</v>
      </c>
      <c r="T3624" t="s">
        <v>8350</v>
      </c>
    </row>
    <row r="3625" spans="1:20" x14ac:dyDescent="0.2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v>41846.291666666664</v>
      </c>
      <c r="K3625">
        <v>1404841270</v>
      </c>
      <c r="L3625" s="10">
        <v>41828.736921296295</v>
      </c>
      <c r="M3625" t="b">
        <v>0</v>
      </c>
      <c r="N3625">
        <v>34</v>
      </c>
      <c r="O3625" t="b">
        <v>1</v>
      </c>
      <c r="P3625" t="s">
        <v>8271</v>
      </c>
      <c r="Q3625">
        <v>1.2</v>
      </c>
      <c r="R3625">
        <v>88.235294117647058</v>
      </c>
      <c r="S3625" t="s">
        <v>8319</v>
      </c>
      <c r="T3625" t="s">
        <v>8350</v>
      </c>
    </row>
    <row r="3626" spans="1:20" x14ac:dyDescent="0.2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v>42605.774189814809</v>
      </c>
      <c r="K3626">
        <v>1466793290</v>
      </c>
      <c r="L3626" s="10">
        <v>42545.774189814809</v>
      </c>
      <c r="M3626" t="b">
        <v>0</v>
      </c>
      <c r="N3626">
        <v>39</v>
      </c>
      <c r="O3626" t="b">
        <v>1</v>
      </c>
      <c r="P3626" t="s">
        <v>8271</v>
      </c>
      <c r="Q3626">
        <v>1.0493333333333332</v>
      </c>
      <c r="R3626">
        <v>80.717948717948715</v>
      </c>
      <c r="S3626" t="s">
        <v>8319</v>
      </c>
      <c r="T3626" t="s">
        <v>8350</v>
      </c>
    </row>
    <row r="3627" spans="1:20" x14ac:dyDescent="0.2">
      <c r="A3627">
        <v>3625</v>
      </c>
      <c r="B3627" t="s">
        <v>3623</v>
      </c>
      <c r="C3627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v>42187.652511574073</v>
      </c>
      <c r="K3627">
        <v>1433259577</v>
      </c>
      <c r="L3627" s="10">
        <v>42157.652511574073</v>
      </c>
      <c r="M3627" t="b">
        <v>0</v>
      </c>
      <c r="N3627">
        <v>78</v>
      </c>
      <c r="O3627" t="b">
        <v>1</v>
      </c>
      <c r="P3627" t="s">
        <v>8271</v>
      </c>
      <c r="Q3627">
        <v>1.0266666666666666</v>
      </c>
      <c r="R3627">
        <v>39.487179487179489</v>
      </c>
      <c r="S3627" t="s">
        <v>8319</v>
      </c>
      <c r="T3627" t="s">
        <v>8350</v>
      </c>
    </row>
    <row r="3628" spans="1:20" x14ac:dyDescent="0.2">
      <c r="A3628">
        <v>3626</v>
      </c>
      <c r="B3628" t="s">
        <v>3624</v>
      </c>
      <c r="C3628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v>41867.667326388888</v>
      </c>
      <c r="K3628">
        <v>1406390457</v>
      </c>
      <c r="L3628" s="10">
        <v>41846.667326388888</v>
      </c>
      <c r="M3628" t="b">
        <v>0</v>
      </c>
      <c r="N3628">
        <v>48</v>
      </c>
      <c r="O3628" t="b">
        <v>1</v>
      </c>
      <c r="P3628" t="s">
        <v>8271</v>
      </c>
      <c r="Q3628">
        <v>1.0182500000000001</v>
      </c>
      <c r="R3628">
        <v>84.854166666666671</v>
      </c>
      <c r="S3628" t="s">
        <v>8319</v>
      </c>
      <c r="T3628" t="s">
        <v>8350</v>
      </c>
    </row>
    <row r="3629" spans="1:20" x14ac:dyDescent="0.2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v>42511.165972222225</v>
      </c>
      <c r="K3629">
        <v>1459446487</v>
      </c>
      <c r="L3629" s="10">
        <v>42460.741747685184</v>
      </c>
      <c r="M3629" t="b">
        <v>0</v>
      </c>
      <c r="N3629">
        <v>29</v>
      </c>
      <c r="O3629" t="b">
        <v>1</v>
      </c>
      <c r="P3629" t="s">
        <v>8271</v>
      </c>
      <c r="Q3629">
        <v>1</v>
      </c>
      <c r="R3629">
        <v>68.965517241379317</v>
      </c>
      <c r="S3629" t="s">
        <v>8319</v>
      </c>
      <c r="T3629" t="s">
        <v>8350</v>
      </c>
    </row>
    <row r="3630" spans="1:20" x14ac:dyDescent="0.2">
      <c r="A3630">
        <v>3628</v>
      </c>
      <c r="B3630" t="s">
        <v>3626</v>
      </c>
      <c r="C3630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v>42351.874953703707</v>
      </c>
      <c r="K3630">
        <v>1444852796</v>
      </c>
      <c r="L3630" s="10">
        <v>42291.833287037036</v>
      </c>
      <c r="M3630" t="b">
        <v>0</v>
      </c>
      <c r="N3630">
        <v>0</v>
      </c>
      <c r="O3630" t="b">
        <v>0</v>
      </c>
      <c r="P3630" t="s">
        <v>8305</v>
      </c>
      <c r="Q3630">
        <v>0</v>
      </c>
      <c r="R3630" t="e">
        <v>#DIV/0!</v>
      </c>
      <c r="S3630" t="s">
        <v>8319</v>
      </c>
      <c r="T3630" t="s">
        <v>8344</v>
      </c>
    </row>
    <row r="3631" spans="1:20" x14ac:dyDescent="0.2">
      <c r="A3631">
        <v>3629</v>
      </c>
      <c r="B3631" t="s">
        <v>3627</v>
      </c>
      <c r="C363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v>42495.708333333328</v>
      </c>
      <c r="K3631">
        <v>1457403364</v>
      </c>
      <c r="L3631" s="10">
        <v>42437.094490740739</v>
      </c>
      <c r="M3631" t="b">
        <v>0</v>
      </c>
      <c r="N3631">
        <v>2</v>
      </c>
      <c r="O3631" t="b">
        <v>0</v>
      </c>
      <c r="P3631" t="s">
        <v>8305</v>
      </c>
      <c r="Q3631">
        <v>1.9999999999999999E-6</v>
      </c>
      <c r="R3631">
        <v>1</v>
      </c>
      <c r="S3631" t="s">
        <v>8319</v>
      </c>
      <c r="T3631" t="s">
        <v>8344</v>
      </c>
    </row>
    <row r="3632" spans="1:20" x14ac:dyDescent="0.2">
      <c r="A3632">
        <v>3630</v>
      </c>
      <c r="B3632" t="s">
        <v>3628</v>
      </c>
      <c r="C363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v>41972.888773148152</v>
      </c>
      <c r="K3632">
        <v>1414700390</v>
      </c>
      <c r="L3632" s="10">
        <v>41942.84710648148</v>
      </c>
      <c r="M3632" t="b">
        <v>0</v>
      </c>
      <c r="N3632">
        <v>1</v>
      </c>
      <c r="O3632" t="b">
        <v>0</v>
      </c>
      <c r="P3632" t="s">
        <v>8305</v>
      </c>
      <c r="Q3632">
        <v>3.3333333333333332E-4</v>
      </c>
      <c r="R3632">
        <v>1</v>
      </c>
      <c r="S3632" t="s">
        <v>8319</v>
      </c>
      <c r="T3632" t="s">
        <v>8344</v>
      </c>
    </row>
    <row r="3633" spans="1:20" x14ac:dyDescent="0.2">
      <c r="A3633">
        <v>3631</v>
      </c>
      <c r="B3633" t="s">
        <v>3629</v>
      </c>
      <c r="C363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v>41905.165972222225</v>
      </c>
      <c r="K3633">
        <v>1409335497</v>
      </c>
      <c r="L3633" s="10">
        <v>41880.753437499996</v>
      </c>
      <c r="M3633" t="b">
        <v>0</v>
      </c>
      <c r="N3633">
        <v>59</v>
      </c>
      <c r="O3633" t="b">
        <v>0</v>
      </c>
      <c r="P3633" t="s">
        <v>8305</v>
      </c>
      <c r="Q3633">
        <v>0.51023391812865493</v>
      </c>
      <c r="R3633">
        <v>147.88135593220338</v>
      </c>
      <c r="S3633" t="s">
        <v>8319</v>
      </c>
      <c r="T3633" t="s">
        <v>8344</v>
      </c>
    </row>
    <row r="3634" spans="1:20" x14ac:dyDescent="0.2">
      <c r="A3634">
        <v>3632</v>
      </c>
      <c r="B3634" t="s">
        <v>3630</v>
      </c>
      <c r="C3634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v>41966.936909722222</v>
      </c>
      <c r="K3634">
        <v>1415053749</v>
      </c>
      <c r="L3634" s="10">
        <v>41946.936909722222</v>
      </c>
      <c r="M3634" t="b">
        <v>0</v>
      </c>
      <c r="N3634">
        <v>1</v>
      </c>
      <c r="O3634" t="b">
        <v>0</v>
      </c>
      <c r="P3634" t="s">
        <v>8305</v>
      </c>
      <c r="Q3634">
        <v>0.2</v>
      </c>
      <c r="R3634">
        <v>100</v>
      </c>
      <c r="S3634" t="s">
        <v>8319</v>
      </c>
      <c r="T3634" t="s">
        <v>8344</v>
      </c>
    </row>
    <row r="3635" spans="1:20" x14ac:dyDescent="0.2">
      <c r="A3635">
        <v>3633</v>
      </c>
      <c r="B3635" t="s">
        <v>3631</v>
      </c>
      <c r="C3635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v>42693.041666666672</v>
      </c>
      <c r="K3635">
        <v>1475765867</v>
      </c>
      <c r="L3635" s="10">
        <v>42649.623460648145</v>
      </c>
      <c r="M3635" t="b">
        <v>0</v>
      </c>
      <c r="N3635">
        <v>31</v>
      </c>
      <c r="O3635" t="b">
        <v>0</v>
      </c>
      <c r="P3635" t="s">
        <v>8305</v>
      </c>
      <c r="Q3635">
        <v>0.35239999999999999</v>
      </c>
      <c r="R3635">
        <v>56.838709677419352</v>
      </c>
      <c r="S3635" t="s">
        <v>8319</v>
      </c>
      <c r="T3635" t="s">
        <v>8344</v>
      </c>
    </row>
    <row r="3636" spans="1:20" x14ac:dyDescent="0.2">
      <c r="A3636">
        <v>3634</v>
      </c>
      <c r="B3636" t="s">
        <v>3632</v>
      </c>
      <c r="C3636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v>42749.165972222225</v>
      </c>
      <c r="K3636">
        <v>1480219174</v>
      </c>
      <c r="L3636" s="10">
        <v>42701.166365740741</v>
      </c>
      <c r="M3636" t="b">
        <v>0</v>
      </c>
      <c r="N3636">
        <v>18</v>
      </c>
      <c r="O3636" t="b">
        <v>0</v>
      </c>
      <c r="P3636" t="s">
        <v>8305</v>
      </c>
      <c r="Q3636">
        <v>4.2466666666666666E-2</v>
      </c>
      <c r="R3636">
        <v>176.94444444444446</v>
      </c>
      <c r="S3636" t="s">
        <v>8319</v>
      </c>
      <c r="T3636" t="s">
        <v>8344</v>
      </c>
    </row>
    <row r="3637" spans="1:20" x14ac:dyDescent="0.2">
      <c r="A3637">
        <v>3635</v>
      </c>
      <c r="B3637" t="s">
        <v>3633</v>
      </c>
      <c r="C3637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v>42480.88282407407</v>
      </c>
      <c r="K3637">
        <v>1458594676</v>
      </c>
      <c r="L3637" s="10">
        <v>42450.88282407407</v>
      </c>
      <c r="M3637" t="b">
        <v>0</v>
      </c>
      <c r="N3637">
        <v>10</v>
      </c>
      <c r="O3637" t="b">
        <v>0</v>
      </c>
      <c r="P3637" t="s">
        <v>8305</v>
      </c>
      <c r="Q3637">
        <v>0.36457142857142855</v>
      </c>
      <c r="R3637">
        <v>127.6</v>
      </c>
      <c r="S3637" t="s">
        <v>8319</v>
      </c>
      <c r="T3637" t="s">
        <v>8344</v>
      </c>
    </row>
    <row r="3638" spans="1:20" x14ac:dyDescent="0.2">
      <c r="A3638">
        <v>3636</v>
      </c>
      <c r="B3638" t="s">
        <v>3634</v>
      </c>
      <c r="C3638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v>42261.694780092599</v>
      </c>
      <c r="K3638">
        <v>1439224829</v>
      </c>
      <c r="L3638" s="10">
        <v>42226.694780092599</v>
      </c>
      <c r="M3638" t="b">
        <v>0</v>
      </c>
      <c r="N3638">
        <v>0</v>
      </c>
      <c r="O3638" t="b">
        <v>0</v>
      </c>
      <c r="P3638" t="s">
        <v>8305</v>
      </c>
      <c r="Q3638">
        <v>0</v>
      </c>
      <c r="R3638" t="e">
        <v>#DIV/0!</v>
      </c>
      <c r="S3638" t="s">
        <v>8319</v>
      </c>
      <c r="T3638" t="s">
        <v>8344</v>
      </c>
    </row>
    <row r="3639" spans="1:20" x14ac:dyDescent="0.2">
      <c r="A3639">
        <v>3637</v>
      </c>
      <c r="B3639" t="s">
        <v>3635</v>
      </c>
      <c r="C3639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v>42005.700636574074</v>
      </c>
      <c r="K3639">
        <v>1417538935</v>
      </c>
      <c r="L3639" s="10">
        <v>41975.700636574074</v>
      </c>
      <c r="M3639" t="b">
        <v>0</v>
      </c>
      <c r="N3639">
        <v>14</v>
      </c>
      <c r="O3639" t="b">
        <v>0</v>
      </c>
      <c r="P3639" t="s">
        <v>8305</v>
      </c>
      <c r="Q3639">
        <v>0.30866666666666664</v>
      </c>
      <c r="R3639">
        <v>66.142857142857139</v>
      </c>
      <c r="S3639" t="s">
        <v>8319</v>
      </c>
      <c r="T3639" t="s">
        <v>8344</v>
      </c>
    </row>
    <row r="3640" spans="1:20" x14ac:dyDescent="0.2">
      <c r="A3640">
        <v>3638</v>
      </c>
      <c r="B3640" t="s">
        <v>3636</v>
      </c>
      <c r="C3640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v>42113.631157407406</v>
      </c>
      <c r="K3640">
        <v>1424275732</v>
      </c>
      <c r="L3640" s="10">
        <v>42053.672824074078</v>
      </c>
      <c r="M3640" t="b">
        <v>0</v>
      </c>
      <c r="N3640">
        <v>2</v>
      </c>
      <c r="O3640" t="b">
        <v>0</v>
      </c>
      <c r="P3640" t="s">
        <v>8305</v>
      </c>
      <c r="Q3640">
        <v>6.545454545454546E-2</v>
      </c>
      <c r="R3640">
        <v>108</v>
      </c>
      <c r="S3640" t="s">
        <v>8319</v>
      </c>
      <c r="T3640" t="s">
        <v>8344</v>
      </c>
    </row>
    <row r="3641" spans="1:20" x14ac:dyDescent="0.2">
      <c r="A3641">
        <v>3639</v>
      </c>
      <c r="B3641" t="s">
        <v>3637</v>
      </c>
      <c r="C364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v>42650.632638888885</v>
      </c>
      <c r="K3641">
        <v>1470672906</v>
      </c>
      <c r="L3641" s="10">
        <v>42590.677152777775</v>
      </c>
      <c r="M3641" t="b">
        <v>0</v>
      </c>
      <c r="N3641">
        <v>1</v>
      </c>
      <c r="O3641" t="b">
        <v>0</v>
      </c>
      <c r="P3641" t="s">
        <v>8305</v>
      </c>
      <c r="Q3641">
        <v>4.0000000000000003E-5</v>
      </c>
      <c r="R3641">
        <v>1</v>
      </c>
      <c r="S3641" t="s">
        <v>8319</v>
      </c>
      <c r="T3641" t="s">
        <v>8344</v>
      </c>
    </row>
    <row r="3642" spans="1:20" x14ac:dyDescent="0.2">
      <c r="A3642">
        <v>3640</v>
      </c>
      <c r="B3642" t="s">
        <v>3638</v>
      </c>
      <c r="C364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v>42134.781597222223</v>
      </c>
      <c r="K3642">
        <v>1428691530</v>
      </c>
      <c r="L3642" s="10">
        <v>42104.781597222223</v>
      </c>
      <c r="M3642" t="b">
        <v>0</v>
      </c>
      <c r="N3642">
        <v>3</v>
      </c>
      <c r="O3642" t="b">
        <v>0</v>
      </c>
      <c r="P3642" t="s">
        <v>8305</v>
      </c>
      <c r="Q3642">
        <v>5.5E-2</v>
      </c>
      <c r="R3642">
        <v>18.333333333333332</v>
      </c>
      <c r="S3642" t="s">
        <v>8319</v>
      </c>
      <c r="T3642" t="s">
        <v>8344</v>
      </c>
    </row>
    <row r="3643" spans="1:20" x14ac:dyDescent="0.2">
      <c r="A3643">
        <v>3641</v>
      </c>
      <c r="B3643" t="s">
        <v>3639</v>
      </c>
      <c r="C364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v>41917.208333333336</v>
      </c>
      <c r="K3643">
        <v>1410966179</v>
      </c>
      <c r="L3643" s="10">
        <v>41899.627071759263</v>
      </c>
      <c r="M3643" t="b">
        <v>0</v>
      </c>
      <c r="N3643">
        <v>0</v>
      </c>
      <c r="O3643" t="b">
        <v>0</v>
      </c>
      <c r="P3643" t="s">
        <v>8305</v>
      </c>
      <c r="Q3643">
        <v>0</v>
      </c>
      <c r="R3643" t="e">
        <v>#DIV/0!</v>
      </c>
      <c r="S3643" t="s">
        <v>8319</v>
      </c>
      <c r="T3643" t="s">
        <v>8344</v>
      </c>
    </row>
    <row r="3644" spans="1:20" x14ac:dyDescent="0.2">
      <c r="A3644">
        <v>3642</v>
      </c>
      <c r="B3644" t="s">
        <v>3640</v>
      </c>
      <c r="C3644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v>42338.708333333328</v>
      </c>
      <c r="K3644">
        <v>1445369727</v>
      </c>
      <c r="L3644" s="10">
        <v>42297.816284722227</v>
      </c>
      <c r="M3644" t="b">
        <v>0</v>
      </c>
      <c r="N3644">
        <v>2</v>
      </c>
      <c r="O3644" t="b">
        <v>0</v>
      </c>
      <c r="P3644" t="s">
        <v>8305</v>
      </c>
      <c r="Q3644">
        <v>2.1428571428571429E-2</v>
      </c>
      <c r="R3644">
        <v>7.5</v>
      </c>
      <c r="S3644" t="s">
        <v>8319</v>
      </c>
      <c r="T3644" t="s">
        <v>8344</v>
      </c>
    </row>
    <row r="3645" spans="1:20" x14ac:dyDescent="0.2">
      <c r="A3645">
        <v>3643</v>
      </c>
      <c r="B3645" t="s">
        <v>3641</v>
      </c>
      <c r="C3645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v>42325.185636574075</v>
      </c>
      <c r="K3645">
        <v>1444274839</v>
      </c>
      <c r="L3645" s="10">
        <v>42285.143969907411</v>
      </c>
      <c r="M3645" t="b">
        <v>0</v>
      </c>
      <c r="N3645">
        <v>0</v>
      </c>
      <c r="O3645" t="b">
        <v>0</v>
      </c>
      <c r="P3645" t="s">
        <v>8305</v>
      </c>
      <c r="Q3645">
        <v>0</v>
      </c>
      <c r="R3645" t="e">
        <v>#DIV/0!</v>
      </c>
      <c r="S3645" t="s">
        <v>8319</v>
      </c>
      <c r="T3645" t="s">
        <v>8344</v>
      </c>
    </row>
    <row r="3646" spans="1:20" x14ac:dyDescent="0.2">
      <c r="A3646">
        <v>3644</v>
      </c>
      <c r="B3646" t="s">
        <v>3642</v>
      </c>
      <c r="C3646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v>42437.207638888889</v>
      </c>
      <c r="K3646">
        <v>1454996887</v>
      </c>
      <c r="L3646" s="10">
        <v>42409.241747685184</v>
      </c>
      <c r="M3646" t="b">
        <v>0</v>
      </c>
      <c r="N3646">
        <v>12</v>
      </c>
      <c r="O3646" t="b">
        <v>0</v>
      </c>
      <c r="P3646" t="s">
        <v>8305</v>
      </c>
      <c r="Q3646">
        <v>0.16420000000000001</v>
      </c>
      <c r="R3646">
        <v>68.416666666666671</v>
      </c>
      <c r="S3646" t="s">
        <v>8319</v>
      </c>
      <c r="T3646" t="s">
        <v>8344</v>
      </c>
    </row>
    <row r="3647" spans="1:20" x14ac:dyDescent="0.2">
      <c r="A3647">
        <v>3645</v>
      </c>
      <c r="B3647" t="s">
        <v>3643</v>
      </c>
      <c r="C3647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v>42696.012013888889</v>
      </c>
      <c r="K3647">
        <v>1477178238</v>
      </c>
      <c r="L3647" s="10">
        <v>42665.970347222217</v>
      </c>
      <c r="M3647" t="b">
        <v>0</v>
      </c>
      <c r="N3647">
        <v>1</v>
      </c>
      <c r="O3647" t="b">
        <v>0</v>
      </c>
      <c r="P3647" t="s">
        <v>8305</v>
      </c>
      <c r="Q3647">
        <v>1E-3</v>
      </c>
      <c r="R3647">
        <v>1</v>
      </c>
      <c r="S3647" t="s">
        <v>8319</v>
      </c>
      <c r="T3647" t="s">
        <v>8344</v>
      </c>
    </row>
    <row r="3648" spans="1:20" x14ac:dyDescent="0.2">
      <c r="A3648">
        <v>3646</v>
      </c>
      <c r="B3648" t="s">
        <v>3644</v>
      </c>
      <c r="C3648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v>42171.979166666672</v>
      </c>
      <c r="K3648">
        <v>1431770802</v>
      </c>
      <c r="L3648" s="10">
        <v>42140.421319444446</v>
      </c>
      <c r="M3648" t="b">
        <v>0</v>
      </c>
      <c r="N3648">
        <v>8</v>
      </c>
      <c r="O3648" t="b">
        <v>0</v>
      </c>
      <c r="P3648" t="s">
        <v>8305</v>
      </c>
      <c r="Q3648">
        <v>4.8099999999999997E-2</v>
      </c>
      <c r="R3648">
        <v>60.125</v>
      </c>
      <c r="S3648" t="s">
        <v>8319</v>
      </c>
      <c r="T3648" t="s">
        <v>8344</v>
      </c>
    </row>
    <row r="3649" spans="1:20" x14ac:dyDescent="0.2">
      <c r="A3649">
        <v>3647</v>
      </c>
      <c r="B3649" t="s">
        <v>3645</v>
      </c>
      <c r="C3649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v>42643.749155092592</v>
      </c>
      <c r="K3649">
        <v>1471370327</v>
      </c>
      <c r="L3649" s="10">
        <v>42598.749155092592</v>
      </c>
      <c r="M3649" t="b">
        <v>0</v>
      </c>
      <c r="N3649">
        <v>2</v>
      </c>
      <c r="O3649" t="b">
        <v>0</v>
      </c>
      <c r="P3649" t="s">
        <v>8305</v>
      </c>
      <c r="Q3649">
        <v>0.06</v>
      </c>
      <c r="R3649">
        <v>15</v>
      </c>
      <c r="S3649" t="s">
        <v>8319</v>
      </c>
      <c r="T3649" t="s">
        <v>8344</v>
      </c>
    </row>
    <row r="3650" spans="1:20" x14ac:dyDescent="0.2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v>41917.292187500003</v>
      </c>
      <c r="K3650">
        <v>1409900445</v>
      </c>
      <c r="L3650" s="10">
        <v>41887.292187500003</v>
      </c>
      <c r="M3650" t="b">
        <v>0</v>
      </c>
      <c r="N3650">
        <v>73</v>
      </c>
      <c r="O3650" t="b">
        <v>1</v>
      </c>
      <c r="P3650" t="s">
        <v>8271</v>
      </c>
      <c r="Q3650">
        <v>1.003825</v>
      </c>
      <c r="R3650">
        <v>550.04109589041093</v>
      </c>
      <c r="S3650" t="s">
        <v>8319</v>
      </c>
      <c r="T3650" t="s">
        <v>8350</v>
      </c>
    </row>
    <row r="3651" spans="1:20" x14ac:dyDescent="0.2">
      <c r="A3651">
        <v>3649</v>
      </c>
      <c r="B3651" t="s">
        <v>3647</v>
      </c>
      <c r="C365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v>41806.712893518517</v>
      </c>
      <c r="K3651">
        <v>1400691994</v>
      </c>
      <c r="L3651" s="10">
        <v>41780.712893518517</v>
      </c>
      <c r="M3651" t="b">
        <v>0</v>
      </c>
      <c r="N3651">
        <v>8</v>
      </c>
      <c r="O3651" t="b">
        <v>1</v>
      </c>
      <c r="P3651" t="s">
        <v>8271</v>
      </c>
      <c r="Q3651">
        <v>1.04</v>
      </c>
      <c r="R3651">
        <v>97.5</v>
      </c>
      <c r="S3651" t="s">
        <v>8319</v>
      </c>
      <c r="T3651" t="s">
        <v>8350</v>
      </c>
    </row>
    <row r="3652" spans="1:20" x14ac:dyDescent="0.2">
      <c r="A3652">
        <v>3650</v>
      </c>
      <c r="B3652" t="s">
        <v>3648</v>
      </c>
      <c r="C365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v>42402.478981481487</v>
      </c>
      <c r="K3652">
        <v>1452598184</v>
      </c>
      <c r="L3652" s="10">
        <v>42381.478981481487</v>
      </c>
      <c r="M3652" t="b">
        <v>0</v>
      </c>
      <c r="N3652">
        <v>17</v>
      </c>
      <c r="O3652" t="b">
        <v>1</v>
      </c>
      <c r="P3652" t="s">
        <v>8271</v>
      </c>
      <c r="Q3652">
        <v>1</v>
      </c>
      <c r="R3652">
        <v>29.411764705882351</v>
      </c>
      <c r="S3652" t="s">
        <v>8319</v>
      </c>
      <c r="T3652" t="s">
        <v>8350</v>
      </c>
    </row>
    <row r="3653" spans="1:20" x14ac:dyDescent="0.2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v>41861.665972222225</v>
      </c>
      <c r="K3653">
        <v>1404833442</v>
      </c>
      <c r="L3653" s="10">
        <v>41828.646319444444</v>
      </c>
      <c r="M3653" t="b">
        <v>0</v>
      </c>
      <c r="N3653">
        <v>9</v>
      </c>
      <c r="O3653" t="b">
        <v>1</v>
      </c>
      <c r="P3653" t="s">
        <v>8271</v>
      </c>
      <c r="Q3653">
        <v>1.04</v>
      </c>
      <c r="R3653">
        <v>57.777777777777779</v>
      </c>
      <c r="S3653" t="s">
        <v>8319</v>
      </c>
      <c r="T3653" t="s">
        <v>8350</v>
      </c>
    </row>
    <row r="3654" spans="1:20" x14ac:dyDescent="0.2">
      <c r="A3654">
        <v>3652</v>
      </c>
      <c r="B3654" t="s">
        <v>2867</v>
      </c>
      <c r="C3654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v>42607.165972222225</v>
      </c>
      <c r="K3654">
        <v>1471188502</v>
      </c>
      <c r="L3654" s="10">
        <v>42596.644699074073</v>
      </c>
      <c r="M3654" t="b">
        <v>0</v>
      </c>
      <c r="N3654">
        <v>17</v>
      </c>
      <c r="O3654" t="b">
        <v>1</v>
      </c>
      <c r="P3654" t="s">
        <v>8271</v>
      </c>
      <c r="Q3654">
        <v>2.5066666666666668</v>
      </c>
      <c r="R3654">
        <v>44.235294117647058</v>
      </c>
      <c r="S3654" t="s">
        <v>8319</v>
      </c>
      <c r="T3654" t="s">
        <v>8350</v>
      </c>
    </row>
    <row r="3655" spans="1:20" x14ac:dyDescent="0.2">
      <c r="A3655">
        <v>3653</v>
      </c>
      <c r="B3655" t="s">
        <v>3650</v>
      </c>
      <c r="C3655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v>42221.363506944443</v>
      </c>
      <c r="K3655">
        <v>1436172207</v>
      </c>
      <c r="L3655" s="10">
        <v>42191.363506944443</v>
      </c>
      <c r="M3655" t="b">
        <v>0</v>
      </c>
      <c r="N3655">
        <v>33</v>
      </c>
      <c r="O3655" t="b">
        <v>1</v>
      </c>
      <c r="P3655" t="s">
        <v>8271</v>
      </c>
      <c r="Q3655">
        <v>1.0049999999999999</v>
      </c>
      <c r="R3655">
        <v>60.909090909090907</v>
      </c>
      <c r="S3655" t="s">
        <v>8319</v>
      </c>
      <c r="T3655" t="s">
        <v>8350</v>
      </c>
    </row>
    <row r="3656" spans="1:20" x14ac:dyDescent="0.2">
      <c r="A3656">
        <v>3654</v>
      </c>
      <c r="B3656" t="s">
        <v>3651</v>
      </c>
      <c r="C3656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v>42463.708333333328</v>
      </c>
      <c r="K3656">
        <v>1457690386</v>
      </c>
      <c r="L3656" s="10">
        <v>42440.416504629626</v>
      </c>
      <c r="M3656" t="b">
        <v>0</v>
      </c>
      <c r="N3656">
        <v>38</v>
      </c>
      <c r="O3656" t="b">
        <v>1</v>
      </c>
      <c r="P3656" t="s">
        <v>8271</v>
      </c>
      <c r="Q3656">
        <v>1.744</v>
      </c>
      <c r="R3656">
        <v>68.84210526315789</v>
      </c>
      <c r="S3656" t="s">
        <v>8319</v>
      </c>
      <c r="T3656" t="s">
        <v>8350</v>
      </c>
    </row>
    <row r="3657" spans="1:20" x14ac:dyDescent="0.2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v>42203.290972222225</v>
      </c>
      <c r="K3657">
        <v>1434654998</v>
      </c>
      <c r="L3657" s="10">
        <v>42173.803217592591</v>
      </c>
      <c r="M3657" t="b">
        <v>0</v>
      </c>
      <c r="N3657">
        <v>79</v>
      </c>
      <c r="O3657" t="b">
        <v>1</v>
      </c>
      <c r="P3657" t="s">
        <v>8271</v>
      </c>
      <c r="Q3657">
        <v>1.1626000000000001</v>
      </c>
      <c r="R3657">
        <v>73.582278481012665</v>
      </c>
      <c r="S3657" t="s">
        <v>8319</v>
      </c>
      <c r="T3657" t="s">
        <v>8350</v>
      </c>
    </row>
    <row r="3658" spans="1:20" x14ac:dyDescent="0.2">
      <c r="A3658">
        <v>3656</v>
      </c>
      <c r="B3658" t="s">
        <v>3653</v>
      </c>
      <c r="C3658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v>42767.957638888889</v>
      </c>
      <c r="K3658">
        <v>1483393836</v>
      </c>
      <c r="L3658" s="10">
        <v>42737.910138888896</v>
      </c>
      <c r="M3658" t="b">
        <v>0</v>
      </c>
      <c r="N3658">
        <v>46</v>
      </c>
      <c r="O3658" t="b">
        <v>1</v>
      </c>
      <c r="P3658" t="s">
        <v>8271</v>
      </c>
      <c r="Q3658">
        <v>1.0582</v>
      </c>
      <c r="R3658">
        <v>115.02173913043478</v>
      </c>
      <c r="S3658" t="s">
        <v>8319</v>
      </c>
      <c r="T3658" t="s">
        <v>8350</v>
      </c>
    </row>
    <row r="3659" spans="1:20" x14ac:dyDescent="0.2">
      <c r="A3659">
        <v>3657</v>
      </c>
      <c r="B3659" t="s">
        <v>3654</v>
      </c>
      <c r="C3659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v>42522.904166666667</v>
      </c>
      <c r="K3659">
        <v>1462806419</v>
      </c>
      <c r="L3659" s="10">
        <v>42499.629849537043</v>
      </c>
      <c r="M3659" t="b">
        <v>0</v>
      </c>
      <c r="N3659">
        <v>20</v>
      </c>
      <c r="O3659" t="b">
        <v>1</v>
      </c>
      <c r="P3659" t="s">
        <v>8271</v>
      </c>
      <c r="Q3659">
        <v>1.1074999999999999</v>
      </c>
      <c r="R3659">
        <v>110.75</v>
      </c>
      <c r="S3659" t="s">
        <v>8319</v>
      </c>
      <c r="T3659" t="s">
        <v>8350</v>
      </c>
    </row>
    <row r="3660" spans="1:20" x14ac:dyDescent="0.2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v>41822.165972222225</v>
      </c>
      <c r="K3660">
        <v>1400272580</v>
      </c>
      <c r="L3660" s="10">
        <v>41775.858564814815</v>
      </c>
      <c r="M3660" t="b">
        <v>0</v>
      </c>
      <c r="N3660">
        <v>20</v>
      </c>
      <c r="O3660" t="b">
        <v>1</v>
      </c>
      <c r="P3660" t="s">
        <v>8271</v>
      </c>
      <c r="Q3660">
        <v>1.0066666666666666</v>
      </c>
      <c r="R3660">
        <v>75.5</v>
      </c>
      <c r="S3660" t="s">
        <v>8319</v>
      </c>
      <c r="T3660" t="s">
        <v>8350</v>
      </c>
    </row>
    <row r="3661" spans="1:20" x14ac:dyDescent="0.2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v>42082.610416666663</v>
      </c>
      <c r="K3661">
        <v>1424414350</v>
      </c>
      <c r="L3661" s="10">
        <v>42055.277199074073</v>
      </c>
      <c r="M3661" t="b">
        <v>0</v>
      </c>
      <c r="N3661">
        <v>13</v>
      </c>
      <c r="O3661" t="b">
        <v>1</v>
      </c>
      <c r="P3661" t="s">
        <v>8271</v>
      </c>
      <c r="Q3661">
        <v>1.0203333333333333</v>
      </c>
      <c r="R3661">
        <v>235.46153846153845</v>
      </c>
      <c r="S3661" t="s">
        <v>8319</v>
      </c>
      <c r="T3661" t="s">
        <v>8350</v>
      </c>
    </row>
    <row r="3662" spans="1:20" x14ac:dyDescent="0.2">
      <c r="A3662">
        <v>3660</v>
      </c>
      <c r="B3662" t="s">
        <v>3657</v>
      </c>
      <c r="C366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v>41996.881076388891</v>
      </c>
      <c r="K3662">
        <v>1417208925</v>
      </c>
      <c r="L3662" s="10">
        <v>41971.881076388891</v>
      </c>
      <c r="M3662" t="b">
        <v>0</v>
      </c>
      <c r="N3662">
        <v>22</v>
      </c>
      <c r="O3662" t="b">
        <v>1</v>
      </c>
      <c r="P3662" t="s">
        <v>8271</v>
      </c>
      <c r="Q3662">
        <v>1</v>
      </c>
      <c r="R3662">
        <v>11.363636363636363</v>
      </c>
      <c r="S3662" t="s">
        <v>8319</v>
      </c>
      <c r="T3662" t="s">
        <v>8350</v>
      </c>
    </row>
    <row r="3663" spans="1:20" x14ac:dyDescent="0.2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v>42470.166666666672</v>
      </c>
      <c r="K3663">
        <v>1458336672</v>
      </c>
      <c r="L3663" s="10">
        <v>42447.896666666667</v>
      </c>
      <c r="M3663" t="b">
        <v>0</v>
      </c>
      <c r="N3663">
        <v>36</v>
      </c>
      <c r="O3663" t="b">
        <v>1</v>
      </c>
      <c r="P3663" t="s">
        <v>8271</v>
      </c>
      <c r="Q3663">
        <v>1.1100000000000001</v>
      </c>
      <c r="R3663">
        <v>92.5</v>
      </c>
      <c r="S3663" t="s">
        <v>8319</v>
      </c>
      <c r="T3663" t="s">
        <v>8350</v>
      </c>
    </row>
    <row r="3664" spans="1:20" x14ac:dyDescent="0.2">
      <c r="A3664">
        <v>3662</v>
      </c>
      <c r="B3664" t="s">
        <v>3659</v>
      </c>
      <c r="C3664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v>42094.178402777776</v>
      </c>
      <c r="K3664">
        <v>1425187014</v>
      </c>
      <c r="L3664" s="10">
        <v>42064.220069444447</v>
      </c>
      <c r="M3664" t="b">
        <v>0</v>
      </c>
      <c r="N3664">
        <v>40</v>
      </c>
      <c r="O3664" t="b">
        <v>1</v>
      </c>
      <c r="P3664" t="s">
        <v>8271</v>
      </c>
      <c r="Q3664">
        <v>1.0142500000000001</v>
      </c>
      <c r="R3664">
        <v>202.85</v>
      </c>
      <c r="S3664" t="s">
        <v>8319</v>
      </c>
      <c r="T3664" t="s">
        <v>8350</v>
      </c>
    </row>
    <row r="3665" spans="1:20" x14ac:dyDescent="0.2">
      <c r="A3665">
        <v>3663</v>
      </c>
      <c r="B3665" t="s">
        <v>3660</v>
      </c>
      <c r="C3665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v>42725.493402777778</v>
      </c>
      <c r="K3665">
        <v>1477133430</v>
      </c>
      <c r="L3665" s="10">
        <v>42665.451736111107</v>
      </c>
      <c r="M3665" t="b">
        <v>0</v>
      </c>
      <c r="N3665">
        <v>9</v>
      </c>
      <c r="O3665" t="b">
        <v>1</v>
      </c>
      <c r="P3665" t="s">
        <v>8271</v>
      </c>
      <c r="Q3665">
        <v>1.04</v>
      </c>
      <c r="R3665">
        <v>26</v>
      </c>
      <c r="S3665" t="s">
        <v>8319</v>
      </c>
      <c r="T3665" t="s">
        <v>8350</v>
      </c>
    </row>
    <row r="3666" spans="1:20" x14ac:dyDescent="0.2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v>42537.248715277776</v>
      </c>
      <c r="K3666">
        <v>1464847089</v>
      </c>
      <c r="L3666" s="10">
        <v>42523.248715277776</v>
      </c>
      <c r="M3666" t="b">
        <v>0</v>
      </c>
      <c r="N3666">
        <v>19</v>
      </c>
      <c r="O3666" t="b">
        <v>1</v>
      </c>
      <c r="P3666" t="s">
        <v>8271</v>
      </c>
      <c r="Q3666">
        <v>1.09375</v>
      </c>
      <c r="R3666">
        <v>46.05263157894737</v>
      </c>
      <c r="S3666" t="s">
        <v>8319</v>
      </c>
      <c r="T3666" t="s">
        <v>8350</v>
      </c>
    </row>
    <row r="3667" spans="1:20" x14ac:dyDescent="0.2">
      <c r="A3667">
        <v>3665</v>
      </c>
      <c r="B3667" t="s">
        <v>3662</v>
      </c>
      <c r="C3667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v>42305.829166666663</v>
      </c>
      <c r="K3667">
        <v>1445109822</v>
      </c>
      <c r="L3667" s="10">
        <v>42294.808124999996</v>
      </c>
      <c r="M3667" t="b">
        <v>0</v>
      </c>
      <c r="N3667">
        <v>14</v>
      </c>
      <c r="O3667" t="b">
        <v>1</v>
      </c>
      <c r="P3667" t="s">
        <v>8271</v>
      </c>
      <c r="Q3667">
        <v>1.1516129032258065</v>
      </c>
      <c r="R3667">
        <v>51</v>
      </c>
      <c r="S3667" t="s">
        <v>8319</v>
      </c>
      <c r="T3667" t="s">
        <v>8350</v>
      </c>
    </row>
    <row r="3668" spans="1:20" x14ac:dyDescent="0.2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v>41844.291666666664</v>
      </c>
      <c r="K3668">
        <v>1404337382</v>
      </c>
      <c r="L3668" s="10">
        <v>41822.90488425926</v>
      </c>
      <c r="M3668" t="b">
        <v>0</v>
      </c>
      <c r="N3668">
        <v>38</v>
      </c>
      <c r="O3668" t="b">
        <v>1</v>
      </c>
      <c r="P3668" t="s">
        <v>8271</v>
      </c>
      <c r="Q3668">
        <v>1</v>
      </c>
      <c r="R3668">
        <v>31.578947368421051</v>
      </c>
      <c r="S3668" t="s">
        <v>8319</v>
      </c>
      <c r="T3668" t="s">
        <v>8350</v>
      </c>
    </row>
    <row r="3669" spans="1:20" x14ac:dyDescent="0.2">
      <c r="A3669">
        <v>3667</v>
      </c>
      <c r="B3669" t="s">
        <v>3664</v>
      </c>
      <c r="C3669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v>42203.970127314817</v>
      </c>
      <c r="K3669">
        <v>1434669419</v>
      </c>
      <c r="L3669" s="10">
        <v>42173.970127314817</v>
      </c>
      <c r="M3669" t="b">
        <v>0</v>
      </c>
      <c r="N3669">
        <v>58</v>
      </c>
      <c r="O3669" t="b">
        <v>1</v>
      </c>
      <c r="P3669" t="s">
        <v>8271</v>
      </c>
      <c r="Q3669">
        <v>1.0317033333333334</v>
      </c>
      <c r="R3669">
        <v>53.363965517241382</v>
      </c>
      <c r="S3669" t="s">
        <v>8319</v>
      </c>
      <c r="T3669" t="s">
        <v>8350</v>
      </c>
    </row>
    <row r="3670" spans="1:20" x14ac:dyDescent="0.2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v>42208.772916666669</v>
      </c>
      <c r="K3670">
        <v>1435670452</v>
      </c>
      <c r="L3670" s="10">
        <v>42185.556157407409</v>
      </c>
      <c r="M3670" t="b">
        <v>0</v>
      </c>
      <c r="N3670">
        <v>28</v>
      </c>
      <c r="O3670" t="b">
        <v>1</v>
      </c>
      <c r="P3670" t="s">
        <v>8271</v>
      </c>
      <c r="Q3670">
        <v>1.0349999999999999</v>
      </c>
      <c r="R3670">
        <v>36.964285714285715</v>
      </c>
      <c r="S3670" t="s">
        <v>8319</v>
      </c>
      <c r="T3670" t="s">
        <v>8350</v>
      </c>
    </row>
    <row r="3671" spans="1:20" x14ac:dyDescent="0.2">
      <c r="A3671">
        <v>3669</v>
      </c>
      <c r="B3671" t="s">
        <v>3666</v>
      </c>
      <c r="C367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v>42166.675196759257</v>
      </c>
      <c r="K3671">
        <v>1431447137</v>
      </c>
      <c r="L3671" s="10">
        <v>42136.675196759257</v>
      </c>
      <c r="M3671" t="b">
        <v>0</v>
      </c>
      <c r="N3671">
        <v>17</v>
      </c>
      <c r="O3671" t="b">
        <v>1</v>
      </c>
      <c r="P3671" t="s">
        <v>8271</v>
      </c>
      <c r="Q3671">
        <v>1.3819999999999999</v>
      </c>
      <c r="R3671">
        <v>81.294117647058826</v>
      </c>
      <c r="S3671" t="s">
        <v>8319</v>
      </c>
      <c r="T3671" t="s">
        <v>8350</v>
      </c>
    </row>
    <row r="3672" spans="1:20" x14ac:dyDescent="0.2">
      <c r="A3672">
        <v>3670</v>
      </c>
      <c r="B3672" t="s">
        <v>3667</v>
      </c>
      <c r="C367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v>42155.958333333328</v>
      </c>
      <c r="K3672">
        <v>1431951611</v>
      </c>
      <c r="L3672" s="10">
        <v>42142.514016203699</v>
      </c>
      <c r="M3672" t="b">
        <v>0</v>
      </c>
      <c r="N3672">
        <v>12</v>
      </c>
      <c r="O3672" t="b">
        <v>1</v>
      </c>
      <c r="P3672" t="s">
        <v>8271</v>
      </c>
      <c r="Q3672">
        <v>1.0954545454545455</v>
      </c>
      <c r="R3672">
        <v>20.083333333333332</v>
      </c>
      <c r="S3672" t="s">
        <v>8319</v>
      </c>
      <c r="T3672" t="s">
        <v>8350</v>
      </c>
    </row>
    <row r="3673" spans="1:20" x14ac:dyDescent="0.2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v>41841.165972222225</v>
      </c>
      <c r="K3673">
        <v>1404140667</v>
      </c>
      <c r="L3673" s="10">
        <v>41820.62809027778</v>
      </c>
      <c r="M3673" t="b">
        <v>0</v>
      </c>
      <c r="N3673">
        <v>40</v>
      </c>
      <c r="O3673" t="b">
        <v>1</v>
      </c>
      <c r="P3673" t="s">
        <v>8271</v>
      </c>
      <c r="Q3673">
        <v>1.0085714285714287</v>
      </c>
      <c r="R3673">
        <v>88.25</v>
      </c>
      <c r="S3673" t="s">
        <v>8319</v>
      </c>
      <c r="T3673" t="s">
        <v>8350</v>
      </c>
    </row>
    <row r="3674" spans="1:20" x14ac:dyDescent="0.2">
      <c r="A3674">
        <v>3672</v>
      </c>
      <c r="B3674" t="s">
        <v>3669</v>
      </c>
      <c r="C3674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v>41908.946574074071</v>
      </c>
      <c r="K3674">
        <v>1409179384</v>
      </c>
      <c r="L3674" s="10">
        <v>41878.946574074071</v>
      </c>
      <c r="M3674" t="b">
        <v>0</v>
      </c>
      <c r="N3674">
        <v>57</v>
      </c>
      <c r="O3674" t="b">
        <v>1</v>
      </c>
      <c r="P3674" t="s">
        <v>8271</v>
      </c>
      <c r="Q3674">
        <v>1.0153333333333334</v>
      </c>
      <c r="R3674">
        <v>53.438596491228068</v>
      </c>
      <c r="S3674" t="s">
        <v>8319</v>
      </c>
      <c r="T3674" t="s">
        <v>8350</v>
      </c>
    </row>
    <row r="3675" spans="1:20" x14ac:dyDescent="0.2">
      <c r="A3675">
        <v>3673</v>
      </c>
      <c r="B3675" t="s">
        <v>3670</v>
      </c>
      <c r="C3675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v>41948.536111111112</v>
      </c>
      <c r="K3675">
        <v>1412233497</v>
      </c>
      <c r="L3675" s="10"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>
        <v>1.13625</v>
      </c>
      <c r="R3675">
        <v>39.868421052631582</v>
      </c>
      <c r="S3675" t="s">
        <v>8319</v>
      </c>
      <c r="T3675" t="s">
        <v>8350</v>
      </c>
    </row>
    <row r="3676" spans="1:20" x14ac:dyDescent="0.2">
      <c r="A3676">
        <v>3674</v>
      </c>
      <c r="B3676" t="s">
        <v>3671</v>
      </c>
      <c r="C3676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v>42616.873020833329</v>
      </c>
      <c r="K3676">
        <v>1467752229</v>
      </c>
      <c r="L3676" s="10">
        <v>42556.873020833329</v>
      </c>
      <c r="M3676" t="b">
        <v>0</v>
      </c>
      <c r="N3676">
        <v>31</v>
      </c>
      <c r="O3676" t="b">
        <v>1</v>
      </c>
      <c r="P3676" t="s">
        <v>8271</v>
      </c>
      <c r="Q3676">
        <v>1</v>
      </c>
      <c r="R3676">
        <v>145.16129032258064</v>
      </c>
      <c r="S3676" t="s">
        <v>8319</v>
      </c>
      <c r="T3676" t="s">
        <v>8350</v>
      </c>
    </row>
    <row r="3677" spans="1:20" x14ac:dyDescent="0.2">
      <c r="A3677">
        <v>3675</v>
      </c>
      <c r="B3677" t="s">
        <v>3672</v>
      </c>
      <c r="C3677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v>42505.958333333328</v>
      </c>
      <c r="K3677">
        <v>1462285182</v>
      </c>
      <c r="L3677" s="10">
        <v>42493.597013888888</v>
      </c>
      <c r="M3677" t="b">
        <v>0</v>
      </c>
      <c r="N3677">
        <v>3</v>
      </c>
      <c r="O3677" t="b">
        <v>1</v>
      </c>
      <c r="P3677" t="s">
        <v>8271</v>
      </c>
      <c r="Q3677">
        <v>1.4</v>
      </c>
      <c r="R3677">
        <v>23.333333333333332</v>
      </c>
      <c r="S3677" t="s">
        <v>8319</v>
      </c>
      <c r="T3677" t="s">
        <v>8350</v>
      </c>
    </row>
    <row r="3678" spans="1:20" x14ac:dyDescent="0.2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v>41894.815787037034</v>
      </c>
      <c r="K3678">
        <v>1408995284</v>
      </c>
      <c r="L3678" s="10">
        <v>41876.815787037034</v>
      </c>
      <c r="M3678" t="b">
        <v>0</v>
      </c>
      <c r="N3678">
        <v>16</v>
      </c>
      <c r="O3678" t="b">
        <v>1</v>
      </c>
      <c r="P3678" t="s">
        <v>8271</v>
      </c>
      <c r="Q3678">
        <v>1.2875000000000001</v>
      </c>
      <c r="R3678">
        <v>64.375</v>
      </c>
      <c r="S3678" t="s">
        <v>8319</v>
      </c>
      <c r="T3678" t="s">
        <v>8350</v>
      </c>
    </row>
    <row r="3679" spans="1:20" x14ac:dyDescent="0.2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v>41823.165972222225</v>
      </c>
      <c r="K3679">
        <v>1402580818</v>
      </c>
      <c r="L3679" s="10"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>
        <v>1.0290416666666666</v>
      </c>
      <c r="R3679">
        <v>62.052763819095475</v>
      </c>
      <c r="S3679" t="s">
        <v>8319</v>
      </c>
      <c r="T3679" t="s">
        <v>8350</v>
      </c>
    </row>
    <row r="3680" spans="1:20" x14ac:dyDescent="0.2">
      <c r="A3680">
        <v>3678</v>
      </c>
      <c r="B3680" t="s">
        <v>3675</v>
      </c>
      <c r="C3680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v>42155.531226851846</v>
      </c>
      <c r="K3680">
        <v>1430052298</v>
      </c>
      <c r="L3680" s="10">
        <v>42120.531226851846</v>
      </c>
      <c r="M3680" t="b">
        <v>0</v>
      </c>
      <c r="N3680">
        <v>31</v>
      </c>
      <c r="O3680" t="b">
        <v>1</v>
      </c>
      <c r="P3680" t="s">
        <v>8271</v>
      </c>
      <c r="Q3680">
        <v>1.0249999999999999</v>
      </c>
      <c r="R3680">
        <v>66.129032258064512</v>
      </c>
      <c r="S3680" t="s">
        <v>8319</v>
      </c>
      <c r="T3680" t="s">
        <v>8350</v>
      </c>
    </row>
    <row r="3681" spans="1:20" x14ac:dyDescent="0.2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v>41821.207638888889</v>
      </c>
      <c r="K3681">
        <v>1401214581</v>
      </c>
      <c r="L3681" s="10">
        <v>41786.761354166665</v>
      </c>
      <c r="M3681" t="b">
        <v>0</v>
      </c>
      <c r="N3681">
        <v>30</v>
      </c>
      <c r="O3681" t="b">
        <v>1</v>
      </c>
      <c r="P3681" t="s">
        <v>8271</v>
      </c>
      <c r="Q3681">
        <v>1.101</v>
      </c>
      <c r="R3681">
        <v>73.400000000000006</v>
      </c>
      <c r="S3681" t="s">
        <v>8319</v>
      </c>
      <c r="T3681" t="s">
        <v>8350</v>
      </c>
    </row>
    <row r="3682" spans="1:20" x14ac:dyDescent="0.2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v>42648.454097222217</v>
      </c>
      <c r="K3682">
        <v>1473850434</v>
      </c>
      <c r="L3682" s="10">
        <v>42627.454097222217</v>
      </c>
      <c r="M3682" t="b">
        <v>0</v>
      </c>
      <c r="N3682">
        <v>34</v>
      </c>
      <c r="O3682" t="b">
        <v>1</v>
      </c>
      <c r="P3682" t="s">
        <v>8271</v>
      </c>
      <c r="Q3682">
        <v>1.1276666666666666</v>
      </c>
      <c r="R3682">
        <v>99.5</v>
      </c>
      <c r="S3682" t="s">
        <v>8319</v>
      </c>
      <c r="T3682" t="s">
        <v>8350</v>
      </c>
    </row>
    <row r="3683" spans="1:20" x14ac:dyDescent="0.2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v>42384.651504629626</v>
      </c>
      <c r="K3683">
        <v>1452008290</v>
      </c>
      <c r="L3683" s="10">
        <v>42374.651504629626</v>
      </c>
      <c r="M3683" t="b">
        <v>0</v>
      </c>
      <c r="N3683">
        <v>18</v>
      </c>
      <c r="O3683" t="b">
        <v>1</v>
      </c>
      <c r="P3683" t="s">
        <v>8271</v>
      </c>
      <c r="Q3683">
        <v>1.119</v>
      </c>
      <c r="R3683">
        <v>62.166666666666664</v>
      </c>
      <c r="S3683" t="s">
        <v>8319</v>
      </c>
      <c r="T3683" t="s">
        <v>8350</v>
      </c>
    </row>
    <row r="3684" spans="1:20" x14ac:dyDescent="0.2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v>41806.290972222225</v>
      </c>
      <c r="K3684">
        <v>1399998418</v>
      </c>
      <c r="L3684" s="10">
        <v>41772.685393518521</v>
      </c>
      <c r="M3684" t="b">
        <v>0</v>
      </c>
      <c r="N3684">
        <v>67</v>
      </c>
      <c r="O3684" t="b">
        <v>1</v>
      </c>
      <c r="P3684" t="s">
        <v>8271</v>
      </c>
      <c r="Q3684">
        <v>1.3919999999999999</v>
      </c>
      <c r="R3684">
        <v>62.328358208955223</v>
      </c>
      <c r="S3684" t="s">
        <v>8319</v>
      </c>
      <c r="T3684" t="s">
        <v>8350</v>
      </c>
    </row>
    <row r="3685" spans="1:20" x14ac:dyDescent="0.2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v>42663.116851851853</v>
      </c>
      <c r="K3685">
        <v>1474339696</v>
      </c>
      <c r="L3685" s="10">
        <v>42633.116851851853</v>
      </c>
      <c r="M3685" t="b">
        <v>0</v>
      </c>
      <c r="N3685">
        <v>66</v>
      </c>
      <c r="O3685" t="b">
        <v>1</v>
      </c>
      <c r="P3685" t="s">
        <v>8271</v>
      </c>
      <c r="Q3685">
        <v>1.1085714285714285</v>
      </c>
      <c r="R3685">
        <v>58.787878787878789</v>
      </c>
      <c r="S3685" t="s">
        <v>8319</v>
      </c>
      <c r="T3685" t="s">
        <v>8350</v>
      </c>
    </row>
    <row r="3686" spans="1:20" x14ac:dyDescent="0.2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v>42249.180393518516</v>
      </c>
      <c r="K3686">
        <v>1438575586</v>
      </c>
      <c r="L3686" s="10">
        <v>42219.180393518516</v>
      </c>
      <c r="M3686" t="b">
        <v>0</v>
      </c>
      <c r="N3686">
        <v>23</v>
      </c>
      <c r="O3686" t="b">
        <v>1</v>
      </c>
      <c r="P3686" t="s">
        <v>8271</v>
      </c>
      <c r="Q3686">
        <v>1.3906666666666667</v>
      </c>
      <c r="R3686">
        <v>45.347826086956523</v>
      </c>
      <c r="S3686" t="s">
        <v>8319</v>
      </c>
      <c r="T3686" t="s">
        <v>8350</v>
      </c>
    </row>
    <row r="3687" spans="1:20" x14ac:dyDescent="0.2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v>41778.875</v>
      </c>
      <c r="K3687">
        <v>1398348859</v>
      </c>
      <c r="L3687" s="10"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>
        <v>1.0569999999999999</v>
      </c>
      <c r="R3687">
        <v>41.944444444444443</v>
      </c>
      <c r="S3687" t="s">
        <v>8319</v>
      </c>
      <c r="T3687" t="s">
        <v>8350</v>
      </c>
    </row>
    <row r="3688" spans="1:20" x14ac:dyDescent="0.2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v>42245.165972222225</v>
      </c>
      <c r="K3688">
        <v>1439567660</v>
      </c>
      <c r="L3688" s="10">
        <v>42230.662731481483</v>
      </c>
      <c r="M3688" t="b">
        <v>0</v>
      </c>
      <c r="N3688">
        <v>6</v>
      </c>
      <c r="O3688" t="b">
        <v>1</v>
      </c>
      <c r="P3688" t="s">
        <v>8271</v>
      </c>
      <c r="Q3688">
        <v>1.0142857142857142</v>
      </c>
      <c r="R3688">
        <v>59.166666666666664</v>
      </c>
      <c r="S3688" t="s">
        <v>8319</v>
      </c>
      <c r="T3688" t="s">
        <v>8350</v>
      </c>
    </row>
    <row r="3689" spans="1:20" x14ac:dyDescent="0.2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v>41817.218229166669</v>
      </c>
      <c r="K3689">
        <v>1401254055</v>
      </c>
      <c r="L3689" s="10">
        <v>41787.218229166669</v>
      </c>
      <c r="M3689" t="b">
        <v>0</v>
      </c>
      <c r="N3689">
        <v>25</v>
      </c>
      <c r="O3689" t="b">
        <v>1</v>
      </c>
      <c r="P3689" t="s">
        <v>8271</v>
      </c>
      <c r="Q3689">
        <v>1.0024500000000001</v>
      </c>
      <c r="R3689">
        <v>200.49</v>
      </c>
      <c r="S3689" t="s">
        <v>8319</v>
      </c>
      <c r="T3689" t="s">
        <v>8350</v>
      </c>
    </row>
    <row r="3690" spans="1:20" x14ac:dyDescent="0.2">
      <c r="A3690">
        <v>3688</v>
      </c>
      <c r="B3690" t="s">
        <v>3685</v>
      </c>
      <c r="C3690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v>41859.787083333329</v>
      </c>
      <c r="K3690">
        <v>1404932004</v>
      </c>
      <c r="L3690" s="10">
        <v>41829.787083333329</v>
      </c>
      <c r="M3690" t="b">
        <v>0</v>
      </c>
      <c r="N3690">
        <v>39</v>
      </c>
      <c r="O3690" t="b">
        <v>1</v>
      </c>
      <c r="P3690" t="s">
        <v>8271</v>
      </c>
      <c r="Q3690">
        <v>1.0916666666666666</v>
      </c>
      <c r="R3690">
        <v>83.974358974358978</v>
      </c>
      <c r="S3690" t="s">
        <v>8319</v>
      </c>
      <c r="T3690" t="s">
        <v>8350</v>
      </c>
    </row>
    <row r="3691" spans="1:20" x14ac:dyDescent="0.2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v>42176.934027777781</v>
      </c>
      <c r="K3691">
        <v>1432410639</v>
      </c>
      <c r="L3691" s="10">
        <v>42147.826840277776</v>
      </c>
      <c r="M3691" t="b">
        <v>0</v>
      </c>
      <c r="N3691">
        <v>62</v>
      </c>
      <c r="O3691" t="b">
        <v>1</v>
      </c>
      <c r="P3691" t="s">
        <v>8271</v>
      </c>
      <c r="Q3691">
        <v>1.1833333333333333</v>
      </c>
      <c r="R3691">
        <v>57.258064516129032</v>
      </c>
      <c r="S3691" t="s">
        <v>8319</v>
      </c>
      <c r="T3691" t="s">
        <v>8350</v>
      </c>
    </row>
    <row r="3692" spans="1:20" x14ac:dyDescent="0.2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v>41970.639849537038</v>
      </c>
      <c r="K3692">
        <v>1414506083</v>
      </c>
      <c r="L3692" s="10">
        <v>41940.598182870373</v>
      </c>
      <c r="M3692" t="b">
        <v>0</v>
      </c>
      <c r="N3692">
        <v>31</v>
      </c>
      <c r="O3692" t="b">
        <v>1</v>
      </c>
      <c r="P3692" t="s">
        <v>8271</v>
      </c>
      <c r="Q3692">
        <v>1.2</v>
      </c>
      <c r="R3692">
        <v>58.064516129032256</v>
      </c>
      <c r="S3692" t="s">
        <v>8319</v>
      </c>
      <c r="T3692" t="s">
        <v>8350</v>
      </c>
    </row>
    <row r="3693" spans="1:20" x14ac:dyDescent="0.2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v>42065.207638888889</v>
      </c>
      <c r="K3693">
        <v>1421426929</v>
      </c>
      <c r="L3693" s="10"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>
        <v>1.2796000000000001</v>
      </c>
      <c r="R3693">
        <v>186.80291970802921</v>
      </c>
      <c r="S3693" t="s">
        <v>8319</v>
      </c>
      <c r="T3693" t="s">
        <v>8350</v>
      </c>
    </row>
    <row r="3694" spans="1:20" x14ac:dyDescent="0.2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v>41901</v>
      </c>
      <c r="K3694">
        <v>1410304179</v>
      </c>
      <c r="L3694" s="10">
        <v>41891.96503472222</v>
      </c>
      <c r="M3694" t="b">
        <v>0</v>
      </c>
      <c r="N3694">
        <v>17</v>
      </c>
      <c r="O3694" t="b">
        <v>1</v>
      </c>
      <c r="P3694" t="s">
        <v>8271</v>
      </c>
      <c r="Q3694">
        <v>1.26</v>
      </c>
      <c r="R3694">
        <v>74.117647058823536</v>
      </c>
      <c r="S3694" t="s">
        <v>8319</v>
      </c>
      <c r="T3694" t="s">
        <v>8350</v>
      </c>
    </row>
    <row r="3695" spans="1:20" x14ac:dyDescent="0.2">
      <c r="A3695">
        <v>3693</v>
      </c>
      <c r="B3695" t="s">
        <v>3690</v>
      </c>
      <c r="C3695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v>42338.9375</v>
      </c>
      <c r="K3695">
        <v>1446352529</v>
      </c>
      <c r="L3695" s="10">
        <v>42309.191307870366</v>
      </c>
      <c r="M3695" t="b">
        <v>0</v>
      </c>
      <c r="N3695">
        <v>14</v>
      </c>
      <c r="O3695" t="b">
        <v>1</v>
      </c>
      <c r="P3695" t="s">
        <v>8271</v>
      </c>
      <c r="Q3695">
        <v>1.2912912912912913</v>
      </c>
      <c r="R3695">
        <v>30.714285714285715</v>
      </c>
      <c r="S3695" t="s">
        <v>8319</v>
      </c>
      <c r="T3695" t="s">
        <v>8350</v>
      </c>
    </row>
    <row r="3696" spans="1:20" x14ac:dyDescent="0.2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v>42527.083333333328</v>
      </c>
      <c r="K3696">
        <v>1461985967</v>
      </c>
      <c r="L3696" s="10">
        <v>42490.133877314816</v>
      </c>
      <c r="M3696" t="b">
        <v>0</v>
      </c>
      <c r="N3696">
        <v>60</v>
      </c>
      <c r="O3696" t="b">
        <v>1</v>
      </c>
      <c r="P3696" t="s">
        <v>8271</v>
      </c>
      <c r="Q3696">
        <v>1.0742857142857143</v>
      </c>
      <c r="R3696">
        <v>62.666666666666664</v>
      </c>
      <c r="S3696" t="s">
        <v>8319</v>
      </c>
      <c r="T3696" t="s">
        <v>8350</v>
      </c>
    </row>
    <row r="3697" spans="1:20" x14ac:dyDescent="0.2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v>42015.870486111111</v>
      </c>
      <c r="K3697">
        <v>1419281610</v>
      </c>
      <c r="L3697" s="10">
        <v>41995.870486111111</v>
      </c>
      <c r="M3697" t="b">
        <v>0</v>
      </c>
      <c r="N3697">
        <v>33</v>
      </c>
      <c r="O3697" t="b">
        <v>1</v>
      </c>
      <c r="P3697" t="s">
        <v>8271</v>
      </c>
      <c r="Q3697">
        <v>1.00125</v>
      </c>
      <c r="R3697">
        <v>121.36363636363636</v>
      </c>
      <c r="S3697" t="s">
        <v>8319</v>
      </c>
      <c r="T3697" t="s">
        <v>8350</v>
      </c>
    </row>
    <row r="3698" spans="1:20" x14ac:dyDescent="0.2">
      <c r="A3698">
        <v>3696</v>
      </c>
      <c r="B3698" t="s">
        <v>3693</v>
      </c>
      <c r="C3698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v>42048.617083333331</v>
      </c>
      <c r="K3698">
        <v>1418654916</v>
      </c>
      <c r="L3698" s="10">
        <v>41988.617083333331</v>
      </c>
      <c r="M3698" t="b">
        <v>0</v>
      </c>
      <c r="N3698">
        <v>78</v>
      </c>
      <c r="O3698" t="b">
        <v>1</v>
      </c>
      <c r="P3698" t="s">
        <v>8271</v>
      </c>
      <c r="Q3698">
        <v>1.55</v>
      </c>
      <c r="R3698">
        <v>39.743589743589745</v>
      </c>
      <c r="S3698" t="s">
        <v>8319</v>
      </c>
      <c r="T3698" t="s">
        <v>8350</v>
      </c>
    </row>
    <row r="3699" spans="1:20" x14ac:dyDescent="0.2">
      <c r="A3699">
        <v>3697</v>
      </c>
      <c r="B3699" t="s">
        <v>3694</v>
      </c>
      <c r="C3699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v>42500.465833333335</v>
      </c>
      <c r="K3699">
        <v>1461064248</v>
      </c>
      <c r="L3699" s="10">
        <v>42479.465833333335</v>
      </c>
      <c r="M3699" t="b">
        <v>0</v>
      </c>
      <c r="N3699">
        <v>30</v>
      </c>
      <c r="O3699" t="b">
        <v>1</v>
      </c>
      <c r="P3699" t="s">
        <v>8271</v>
      </c>
      <c r="Q3699">
        <v>1.08</v>
      </c>
      <c r="R3699">
        <v>72</v>
      </c>
      <c r="S3699" t="s">
        <v>8319</v>
      </c>
      <c r="T3699" t="s">
        <v>8350</v>
      </c>
    </row>
    <row r="3700" spans="1:20" x14ac:dyDescent="0.2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v>42431.806562500002</v>
      </c>
      <c r="K3700">
        <v>1454354487</v>
      </c>
      <c r="L3700" s="10"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>
        <v>1.1052</v>
      </c>
      <c r="R3700">
        <v>40.632352941176471</v>
      </c>
      <c r="S3700" t="s">
        <v>8319</v>
      </c>
      <c r="T3700" t="s">
        <v>8350</v>
      </c>
    </row>
    <row r="3701" spans="1:20" x14ac:dyDescent="0.2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v>41927.602037037039</v>
      </c>
      <c r="K3701">
        <v>1410791216</v>
      </c>
      <c r="L3701" s="10">
        <v>41897.602037037039</v>
      </c>
      <c r="M3701" t="b">
        <v>0</v>
      </c>
      <c r="N3701">
        <v>40</v>
      </c>
      <c r="O3701" t="b">
        <v>1</v>
      </c>
      <c r="P3701" t="s">
        <v>8271</v>
      </c>
      <c r="Q3701">
        <v>1.008</v>
      </c>
      <c r="R3701">
        <v>63</v>
      </c>
      <c r="S3701" t="s">
        <v>8319</v>
      </c>
      <c r="T3701" t="s">
        <v>8350</v>
      </c>
    </row>
    <row r="3702" spans="1:20" x14ac:dyDescent="0.2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v>41912.666666666664</v>
      </c>
      <c r="K3702">
        <v>1409493800</v>
      </c>
      <c r="L3702" s="10">
        <v>41882.585648148146</v>
      </c>
      <c r="M3702" t="b">
        <v>0</v>
      </c>
      <c r="N3702">
        <v>18</v>
      </c>
      <c r="O3702" t="b">
        <v>1</v>
      </c>
      <c r="P3702" t="s">
        <v>8271</v>
      </c>
      <c r="Q3702">
        <v>1.212</v>
      </c>
      <c r="R3702">
        <v>33.666666666666664</v>
      </c>
      <c r="S3702" t="s">
        <v>8319</v>
      </c>
      <c r="T3702" t="s">
        <v>8350</v>
      </c>
    </row>
    <row r="3703" spans="1:20" x14ac:dyDescent="0.2">
      <c r="A3703">
        <v>3701</v>
      </c>
      <c r="B3703" t="s">
        <v>3698</v>
      </c>
      <c r="C370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v>42159.541585648149</v>
      </c>
      <c r="K3703">
        <v>1430830793</v>
      </c>
      <c r="L3703" s="10">
        <v>42129.541585648149</v>
      </c>
      <c r="M3703" t="b">
        <v>0</v>
      </c>
      <c r="N3703">
        <v>39</v>
      </c>
      <c r="O3703" t="b">
        <v>1</v>
      </c>
      <c r="P3703" t="s">
        <v>8271</v>
      </c>
      <c r="Q3703">
        <v>1.0033333333333334</v>
      </c>
      <c r="R3703">
        <v>38.589743589743591</v>
      </c>
      <c r="S3703" t="s">
        <v>8319</v>
      </c>
      <c r="T3703" t="s">
        <v>8350</v>
      </c>
    </row>
    <row r="3704" spans="1:20" x14ac:dyDescent="0.2">
      <c r="A3704">
        <v>3702</v>
      </c>
      <c r="B3704" t="s">
        <v>3699</v>
      </c>
      <c r="C3704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v>42561.957638888889</v>
      </c>
      <c r="K3704">
        <v>1464958484</v>
      </c>
      <c r="L3704" s="10">
        <v>42524.53800925926</v>
      </c>
      <c r="M3704" t="b">
        <v>0</v>
      </c>
      <c r="N3704">
        <v>21</v>
      </c>
      <c r="O3704" t="b">
        <v>1</v>
      </c>
      <c r="P3704" t="s">
        <v>8271</v>
      </c>
      <c r="Q3704">
        <v>1.0916666666666666</v>
      </c>
      <c r="R3704">
        <v>155.95238095238096</v>
      </c>
      <c r="S3704" t="s">
        <v>8319</v>
      </c>
      <c r="T3704" t="s">
        <v>8350</v>
      </c>
    </row>
    <row r="3705" spans="1:20" x14ac:dyDescent="0.2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v>42595.290972222225</v>
      </c>
      <c r="K3705">
        <v>1467720388</v>
      </c>
      <c r="L3705" s="10">
        <v>42556.504490740743</v>
      </c>
      <c r="M3705" t="b">
        <v>0</v>
      </c>
      <c r="N3705">
        <v>30</v>
      </c>
      <c r="O3705" t="b">
        <v>1</v>
      </c>
      <c r="P3705" t="s">
        <v>8271</v>
      </c>
      <c r="Q3705">
        <v>1.2342857142857142</v>
      </c>
      <c r="R3705">
        <v>43.2</v>
      </c>
      <c r="S3705" t="s">
        <v>8319</v>
      </c>
      <c r="T3705" t="s">
        <v>8350</v>
      </c>
    </row>
    <row r="3706" spans="1:20" x14ac:dyDescent="0.2">
      <c r="A3706">
        <v>3704</v>
      </c>
      <c r="B3706" t="s">
        <v>3701</v>
      </c>
      <c r="C3706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v>42521.689745370371</v>
      </c>
      <c r="K3706">
        <v>1459528394</v>
      </c>
      <c r="L3706" s="10">
        <v>42461.689745370371</v>
      </c>
      <c r="M3706" t="b">
        <v>0</v>
      </c>
      <c r="N3706">
        <v>27</v>
      </c>
      <c r="O3706" t="b">
        <v>1</v>
      </c>
      <c r="P3706" t="s">
        <v>8271</v>
      </c>
      <c r="Q3706">
        <v>1.3633666666666666</v>
      </c>
      <c r="R3706">
        <v>15.148518518518518</v>
      </c>
      <c r="S3706" t="s">
        <v>8319</v>
      </c>
      <c r="T3706" t="s">
        <v>8350</v>
      </c>
    </row>
    <row r="3707" spans="1:20" x14ac:dyDescent="0.2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v>41813.75</v>
      </c>
      <c r="K3707">
        <v>1401714114</v>
      </c>
      <c r="L3707" s="10">
        <v>41792.542986111112</v>
      </c>
      <c r="M3707" t="b">
        <v>0</v>
      </c>
      <c r="N3707">
        <v>35</v>
      </c>
      <c r="O3707" t="b">
        <v>1</v>
      </c>
      <c r="P3707" t="s">
        <v>8271</v>
      </c>
      <c r="Q3707">
        <v>1.0346657233816767</v>
      </c>
      <c r="R3707">
        <v>83.571428571428569</v>
      </c>
      <c r="S3707" t="s">
        <v>8319</v>
      </c>
      <c r="T3707" t="s">
        <v>8350</v>
      </c>
    </row>
    <row r="3708" spans="1:20" x14ac:dyDescent="0.2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v>41894.913761574076</v>
      </c>
      <c r="K3708">
        <v>1409262949</v>
      </c>
      <c r="L3708" s="10">
        <v>41879.913761574076</v>
      </c>
      <c r="M3708" t="b">
        <v>0</v>
      </c>
      <c r="N3708">
        <v>13</v>
      </c>
      <c r="O3708" t="b">
        <v>1</v>
      </c>
      <c r="P3708" t="s">
        <v>8271</v>
      </c>
      <c r="Q3708">
        <v>1.2133333333333334</v>
      </c>
      <c r="R3708">
        <v>140</v>
      </c>
      <c r="S3708" t="s">
        <v>8319</v>
      </c>
      <c r="T3708" t="s">
        <v>8350</v>
      </c>
    </row>
    <row r="3709" spans="1:20" x14ac:dyDescent="0.2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v>42573.226388888885</v>
      </c>
      <c r="K3709">
        <v>1467335378</v>
      </c>
      <c r="L3709" s="10">
        <v>42552.048356481479</v>
      </c>
      <c r="M3709" t="b">
        <v>0</v>
      </c>
      <c r="N3709">
        <v>23</v>
      </c>
      <c r="O3709" t="b">
        <v>1</v>
      </c>
      <c r="P3709" t="s">
        <v>8271</v>
      </c>
      <c r="Q3709">
        <v>1.86</v>
      </c>
      <c r="R3709">
        <v>80.869565217391298</v>
      </c>
      <c r="S3709" t="s">
        <v>8319</v>
      </c>
      <c r="T3709" t="s">
        <v>8350</v>
      </c>
    </row>
    <row r="3710" spans="1:20" x14ac:dyDescent="0.2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v>41824.142199074071</v>
      </c>
      <c r="K3710">
        <v>1403234686</v>
      </c>
      <c r="L3710" s="10">
        <v>41810.142199074071</v>
      </c>
      <c r="M3710" t="b">
        <v>0</v>
      </c>
      <c r="N3710">
        <v>39</v>
      </c>
      <c r="O3710" t="b">
        <v>1</v>
      </c>
      <c r="P3710" t="s">
        <v>8271</v>
      </c>
      <c r="Q3710">
        <v>3</v>
      </c>
      <c r="R3710">
        <v>53.846153846153847</v>
      </c>
      <c r="S3710" t="s">
        <v>8319</v>
      </c>
      <c r="T3710" t="s">
        <v>8350</v>
      </c>
    </row>
    <row r="3711" spans="1:20" x14ac:dyDescent="0.2">
      <c r="A3711">
        <v>3709</v>
      </c>
      <c r="B3711" t="s">
        <v>3706</v>
      </c>
      <c r="C371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v>41815.707708333335</v>
      </c>
      <c r="K3711">
        <v>1401123546</v>
      </c>
      <c r="L3711" s="10">
        <v>41785.707708333335</v>
      </c>
      <c r="M3711" t="b">
        <v>0</v>
      </c>
      <c r="N3711">
        <v>35</v>
      </c>
      <c r="O3711" t="b">
        <v>1</v>
      </c>
      <c r="P3711" t="s">
        <v>8271</v>
      </c>
      <c r="Q3711">
        <v>1.0825</v>
      </c>
      <c r="R3711">
        <v>30.928571428571427</v>
      </c>
      <c r="S3711" t="s">
        <v>8319</v>
      </c>
      <c r="T3711" t="s">
        <v>8350</v>
      </c>
    </row>
    <row r="3712" spans="1:20" x14ac:dyDescent="0.2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v>42097.576249999998</v>
      </c>
      <c r="K3712">
        <v>1425908988</v>
      </c>
      <c r="L3712" s="10">
        <v>42072.576249999998</v>
      </c>
      <c r="M3712" t="b">
        <v>0</v>
      </c>
      <c r="N3712">
        <v>27</v>
      </c>
      <c r="O3712" t="b">
        <v>1</v>
      </c>
      <c r="P3712" t="s">
        <v>8271</v>
      </c>
      <c r="Q3712">
        <v>1.4115384615384616</v>
      </c>
      <c r="R3712">
        <v>67.962962962962962</v>
      </c>
      <c r="S3712" t="s">
        <v>8319</v>
      </c>
      <c r="T3712" t="s">
        <v>8350</v>
      </c>
    </row>
    <row r="3713" spans="1:20" x14ac:dyDescent="0.2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v>41805.666666666664</v>
      </c>
      <c r="K3713">
        <v>1400606573</v>
      </c>
      <c r="L3713" s="10">
        <v>41779.724224537036</v>
      </c>
      <c r="M3713" t="b">
        <v>0</v>
      </c>
      <c r="N3713">
        <v>21</v>
      </c>
      <c r="O3713" t="b">
        <v>1</v>
      </c>
      <c r="P3713" t="s">
        <v>8271</v>
      </c>
      <c r="Q3713">
        <v>1.1399999999999999</v>
      </c>
      <c r="R3713">
        <v>27.142857142857142</v>
      </c>
      <c r="S3713" t="s">
        <v>8319</v>
      </c>
      <c r="T3713" t="s">
        <v>8350</v>
      </c>
    </row>
    <row r="3714" spans="1:20" x14ac:dyDescent="0.2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v>42155.290972222225</v>
      </c>
      <c r="K3714">
        <v>1431230867</v>
      </c>
      <c r="L3714" s="10"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>
        <v>1.5373333333333334</v>
      </c>
      <c r="R3714">
        <v>110.86538461538461</v>
      </c>
      <c r="S3714" t="s">
        <v>8319</v>
      </c>
      <c r="T3714" t="s">
        <v>8350</v>
      </c>
    </row>
    <row r="3715" spans="1:20" x14ac:dyDescent="0.2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v>42525.738032407404</v>
      </c>
      <c r="K3715">
        <v>1463334166</v>
      </c>
      <c r="L3715" s="10">
        <v>42505.738032407404</v>
      </c>
      <c r="M3715" t="b">
        <v>0</v>
      </c>
      <c r="N3715">
        <v>19</v>
      </c>
      <c r="O3715" t="b">
        <v>1</v>
      </c>
      <c r="P3715" t="s">
        <v>8271</v>
      </c>
      <c r="Q3715">
        <v>1.0149999999999999</v>
      </c>
      <c r="R3715">
        <v>106.84210526315789</v>
      </c>
      <c r="S3715" t="s">
        <v>8319</v>
      </c>
      <c r="T3715" t="s">
        <v>8350</v>
      </c>
    </row>
    <row r="3716" spans="1:20" x14ac:dyDescent="0.2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v>42150.165972222225</v>
      </c>
      <c r="K3716">
        <v>1429881667</v>
      </c>
      <c r="L3716" s="10">
        <v>42118.556331018524</v>
      </c>
      <c r="M3716" t="b">
        <v>0</v>
      </c>
      <c r="N3716">
        <v>97</v>
      </c>
      <c r="O3716" t="b">
        <v>1</v>
      </c>
      <c r="P3716" t="s">
        <v>8271</v>
      </c>
      <c r="Q3716">
        <v>1.0235000000000001</v>
      </c>
      <c r="R3716">
        <v>105.51546391752578</v>
      </c>
      <c r="S3716" t="s">
        <v>8319</v>
      </c>
      <c r="T3716" t="s">
        <v>8350</v>
      </c>
    </row>
    <row r="3717" spans="1:20" x14ac:dyDescent="0.2">
      <c r="A3717">
        <v>3715</v>
      </c>
      <c r="B3717" t="s">
        <v>3712</v>
      </c>
      <c r="C3717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v>42094.536111111112</v>
      </c>
      <c r="K3717">
        <v>1422834819</v>
      </c>
      <c r="L3717" s="10">
        <v>42036.995590277773</v>
      </c>
      <c r="M3717" t="b">
        <v>0</v>
      </c>
      <c r="N3717">
        <v>27</v>
      </c>
      <c r="O3717" t="b">
        <v>1</v>
      </c>
      <c r="P3717" t="s">
        <v>8271</v>
      </c>
      <c r="Q3717">
        <v>1.0257142857142858</v>
      </c>
      <c r="R3717">
        <v>132.96296296296296</v>
      </c>
      <c r="S3717" t="s">
        <v>8319</v>
      </c>
      <c r="T3717" t="s">
        <v>8350</v>
      </c>
    </row>
    <row r="3718" spans="1:20" x14ac:dyDescent="0.2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v>42390.887835648144</v>
      </c>
      <c r="K3718">
        <v>1450819109</v>
      </c>
      <c r="L3718" s="10">
        <v>42360.887835648144</v>
      </c>
      <c r="M3718" t="b">
        <v>0</v>
      </c>
      <c r="N3718">
        <v>24</v>
      </c>
      <c r="O3718" t="b">
        <v>1</v>
      </c>
      <c r="P3718" t="s">
        <v>8271</v>
      </c>
      <c r="Q3718">
        <v>1.5575000000000001</v>
      </c>
      <c r="R3718">
        <v>51.916666666666664</v>
      </c>
      <c r="S3718" t="s">
        <v>8319</v>
      </c>
      <c r="T3718" t="s">
        <v>8350</v>
      </c>
    </row>
    <row r="3719" spans="1:20" x14ac:dyDescent="0.2">
      <c r="A3719">
        <v>3717</v>
      </c>
      <c r="B3719" t="s">
        <v>3714</v>
      </c>
      <c r="C3719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v>42133.866307870368</v>
      </c>
      <c r="K3719">
        <v>1428526049</v>
      </c>
      <c r="L3719" s="10">
        <v>42102.866307870368</v>
      </c>
      <c r="M3719" t="b">
        <v>0</v>
      </c>
      <c r="N3719">
        <v>13</v>
      </c>
      <c r="O3719" t="b">
        <v>1</v>
      </c>
      <c r="P3719" t="s">
        <v>8271</v>
      </c>
      <c r="Q3719">
        <v>1.0075000000000001</v>
      </c>
      <c r="R3719">
        <v>310</v>
      </c>
      <c r="S3719" t="s">
        <v>8319</v>
      </c>
      <c r="T3719" t="s">
        <v>8350</v>
      </c>
    </row>
    <row r="3720" spans="1:20" x14ac:dyDescent="0.2">
      <c r="A3720">
        <v>3718</v>
      </c>
      <c r="B3720" t="s">
        <v>3715</v>
      </c>
      <c r="C3720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v>42062.716145833328</v>
      </c>
      <c r="K3720">
        <v>1422465075</v>
      </c>
      <c r="L3720" s="10">
        <v>42032.716145833328</v>
      </c>
      <c r="M3720" t="b">
        <v>0</v>
      </c>
      <c r="N3720">
        <v>46</v>
      </c>
      <c r="O3720" t="b">
        <v>1</v>
      </c>
      <c r="P3720" t="s">
        <v>8271</v>
      </c>
      <c r="Q3720">
        <v>2.3940000000000001</v>
      </c>
      <c r="R3720">
        <v>26.021739130434781</v>
      </c>
      <c r="S3720" t="s">
        <v>8319</v>
      </c>
      <c r="T3720" t="s">
        <v>8350</v>
      </c>
    </row>
    <row r="3721" spans="1:20" x14ac:dyDescent="0.2">
      <c r="A3721">
        <v>3719</v>
      </c>
      <c r="B3721" t="s">
        <v>3716</v>
      </c>
      <c r="C372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v>42177.729930555557</v>
      </c>
      <c r="K3721">
        <v>1432402266</v>
      </c>
      <c r="L3721" s="10">
        <v>42147.729930555557</v>
      </c>
      <c r="M3721" t="b">
        <v>0</v>
      </c>
      <c r="N3721">
        <v>4</v>
      </c>
      <c r="O3721" t="b">
        <v>1</v>
      </c>
      <c r="P3721" t="s">
        <v>8271</v>
      </c>
      <c r="Q3721">
        <v>2.1</v>
      </c>
      <c r="R3721">
        <v>105</v>
      </c>
      <c r="S3721" t="s">
        <v>8319</v>
      </c>
      <c r="T3721" t="s">
        <v>8350</v>
      </c>
    </row>
    <row r="3722" spans="1:20" x14ac:dyDescent="0.2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v>42187.993125000001</v>
      </c>
      <c r="K3722">
        <v>1433980206</v>
      </c>
      <c r="L3722" s="10">
        <v>42165.993125000001</v>
      </c>
      <c r="M3722" t="b">
        <v>0</v>
      </c>
      <c r="N3722">
        <v>40</v>
      </c>
      <c r="O3722" t="b">
        <v>1</v>
      </c>
      <c r="P3722" t="s">
        <v>8271</v>
      </c>
      <c r="Q3722">
        <v>1.0451515151515152</v>
      </c>
      <c r="R3722">
        <v>86.224999999999994</v>
      </c>
      <c r="S3722" t="s">
        <v>8319</v>
      </c>
      <c r="T3722" t="s">
        <v>8350</v>
      </c>
    </row>
    <row r="3723" spans="1:20" x14ac:dyDescent="0.2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v>41948.977824074071</v>
      </c>
      <c r="K3723">
        <v>1413412084</v>
      </c>
      <c r="L3723" s="10">
        <v>41927.936157407406</v>
      </c>
      <c r="M3723" t="b">
        <v>0</v>
      </c>
      <c r="N3723">
        <v>44</v>
      </c>
      <c r="O3723" t="b">
        <v>1</v>
      </c>
      <c r="P3723" t="s">
        <v>8271</v>
      </c>
      <c r="Q3723">
        <v>1.008</v>
      </c>
      <c r="R3723">
        <v>114.54545454545455</v>
      </c>
      <c r="S3723" t="s">
        <v>8319</v>
      </c>
      <c r="T3723" t="s">
        <v>8350</v>
      </c>
    </row>
    <row r="3724" spans="1:20" x14ac:dyDescent="0.2">
      <c r="A3724">
        <v>3722</v>
      </c>
      <c r="B3724" t="s">
        <v>3719</v>
      </c>
      <c r="C3724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v>42411.957638888889</v>
      </c>
      <c r="K3724">
        <v>1452614847</v>
      </c>
      <c r="L3724" s="10">
        <v>42381.671840277777</v>
      </c>
      <c r="M3724" t="b">
        <v>0</v>
      </c>
      <c r="N3724">
        <v>35</v>
      </c>
      <c r="O3724" t="b">
        <v>1</v>
      </c>
      <c r="P3724" t="s">
        <v>8271</v>
      </c>
      <c r="Q3724">
        <v>1.1120000000000001</v>
      </c>
      <c r="R3724">
        <v>47.657142857142858</v>
      </c>
      <c r="S3724" t="s">
        <v>8319</v>
      </c>
      <c r="T3724" t="s">
        <v>8350</v>
      </c>
    </row>
    <row r="3725" spans="1:20" x14ac:dyDescent="0.2">
      <c r="A3725">
        <v>3723</v>
      </c>
      <c r="B3725" t="s">
        <v>3720</v>
      </c>
      <c r="C3725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v>41973.794699074075</v>
      </c>
      <c r="K3725">
        <v>1414778662</v>
      </c>
      <c r="L3725" s="10">
        <v>41943.753032407411</v>
      </c>
      <c r="M3725" t="b">
        <v>0</v>
      </c>
      <c r="N3725">
        <v>63</v>
      </c>
      <c r="O3725" t="b">
        <v>1</v>
      </c>
      <c r="P3725" t="s">
        <v>8271</v>
      </c>
      <c r="Q3725">
        <v>1.0204444444444445</v>
      </c>
      <c r="R3725">
        <v>72.888888888888886</v>
      </c>
      <c r="S3725" t="s">
        <v>8319</v>
      </c>
      <c r="T3725" t="s">
        <v>8350</v>
      </c>
    </row>
    <row r="3726" spans="1:20" x14ac:dyDescent="0.2">
      <c r="A3726">
        <v>3724</v>
      </c>
      <c r="B3726" t="s">
        <v>3721</v>
      </c>
      <c r="C3726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v>42494.958333333328</v>
      </c>
      <c r="K3726">
        <v>1459856860</v>
      </c>
      <c r="L3726" s="10">
        <v>42465.491435185191</v>
      </c>
      <c r="M3726" t="b">
        <v>0</v>
      </c>
      <c r="N3726">
        <v>89</v>
      </c>
      <c r="O3726" t="b">
        <v>1</v>
      </c>
      <c r="P3726" t="s">
        <v>8271</v>
      </c>
      <c r="Q3726">
        <v>1.0254767441860466</v>
      </c>
      <c r="R3726">
        <v>49.545505617977533</v>
      </c>
      <c r="S3726" t="s">
        <v>8319</v>
      </c>
      <c r="T3726" t="s">
        <v>8350</v>
      </c>
    </row>
    <row r="3727" spans="1:20" x14ac:dyDescent="0.2">
      <c r="A3727">
        <v>3725</v>
      </c>
      <c r="B3727" t="s">
        <v>3722</v>
      </c>
      <c r="C3727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v>42418.895833333328</v>
      </c>
      <c r="K3727">
        <v>1454366467</v>
      </c>
      <c r="L3727" s="10">
        <v>42401.945219907408</v>
      </c>
      <c r="M3727" t="b">
        <v>0</v>
      </c>
      <c r="N3727">
        <v>15</v>
      </c>
      <c r="O3727" t="b">
        <v>1</v>
      </c>
      <c r="P3727" t="s">
        <v>8271</v>
      </c>
      <c r="Q3727">
        <v>1.27</v>
      </c>
      <c r="R3727">
        <v>25.4</v>
      </c>
      <c r="S3727" t="s">
        <v>8319</v>
      </c>
      <c r="T3727" t="s">
        <v>8350</v>
      </c>
    </row>
    <row r="3728" spans="1:20" x14ac:dyDescent="0.2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v>42489.875</v>
      </c>
      <c r="K3728">
        <v>1459567371</v>
      </c>
      <c r="L3728" s="10">
        <v>42462.140868055561</v>
      </c>
      <c r="M3728" t="b">
        <v>0</v>
      </c>
      <c r="N3728">
        <v>46</v>
      </c>
      <c r="O3728" t="b">
        <v>1</v>
      </c>
      <c r="P3728" t="s">
        <v>8271</v>
      </c>
      <c r="Q3728">
        <v>3.3870588235294119</v>
      </c>
      <c r="R3728">
        <v>62.586956521739133</v>
      </c>
      <c r="S3728" t="s">
        <v>8319</v>
      </c>
      <c r="T3728" t="s">
        <v>8350</v>
      </c>
    </row>
    <row r="3729" spans="1:20" x14ac:dyDescent="0.2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v>42663.204861111109</v>
      </c>
      <c r="K3729">
        <v>1474273294</v>
      </c>
      <c r="L3729" s="10">
        <v>42632.348310185189</v>
      </c>
      <c r="M3729" t="b">
        <v>0</v>
      </c>
      <c r="N3729">
        <v>33</v>
      </c>
      <c r="O3729" t="b">
        <v>1</v>
      </c>
      <c r="P3729" t="s">
        <v>8271</v>
      </c>
      <c r="Q3729">
        <v>1.0075000000000001</v>
      </c>
      <c r="R3729">
        <v>61.060606060606062</v>
      </c>
      <c r="S3729" t="s">
        <v>8319</v>
      </c>
      <c r="T3729" t="s">
        <v>8350</v>
      </c>
    </row>
    <row r="3730" spans="1:20" x14ac:dyDescent="0.2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v>42235.171018518522</v>
      </c>
      <c r="K3730">
        <v>1437365176</v>
      </c>
      <c r="L3730" s="10">
        <v>42205.171018518522</v>
      </c>
      <c r="M3730" t="b">
        <v>0</v>
      </c>
      <c r="N3730">
        <v>31</v>
      </c>
      <c r="O3730" t="b">
        <v>0</v>
      </c>
      <c r="P3730" t="s">
        <v>8271</v>
      </c>
      <c r="Q3730">
        <v>9.3100000000000002E-2</v>
      </c>
      <c r="R3730">
        <v>60.064516129032256</v>
      </c>
      <c r="S3730" t="s">
        <v>8319</v>
      </c>
      <c r="T3730" t="s">
        <v>8350</v>
      </c>
    </row>
    <row r="3731" spans="1:20" x14ac:dyDescent="0.2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v>42086.16333333333</v>
      </c>
      <c r="K3731">
        <v>1423198512</v>
      </c>
      <c r="L3731" s="10">
        <v>42041.205000000002</v>
      </c>
      <c r="M3731" t="b">
        <v>0</v>
      </c>
      <c r="N3731">
        <v>5</v>
      </c>
      <c r="O3731" t="b">
        <v>0</v>
      </c>
      <c r="P3731" t="s">
        <v>8271</v>
      </c>
      <c r="Q3731">
        <v>7.2400000000000006E-2</v>
      </c>
      <c r="R3731">
        <v>72.400000000000006</v>
      </c>
      <c r="S3731" t="s">
        <v>8319</v>
      </c>
      <c r="T3731" t="s">
        <v>8350</v>
      </c>
    </row>
    <row r="3732" spans="1:20" x14ac:dyDescent="0.2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v>42233.677766203706</v>
      </c>
      <c r="K3732">
        <v>1437236159</v>
      </c>
      <c r="L3732" s="10">
        <v>42203.677766203706</v>
      </c>
      <c r="M3732" t="b">
        <v>0</v>
      </c>
      <c r="N3732">
        <v>1</v>
      </c>
      <c r="O3732" t="b">
        <v>0</v>
      </c>
      <c r="P3732" t="s">
        <v>8271</v>
      </c>
      <c r="Q3732">
        <v>0.1</v>
      </c>
      <c r="R3732">
        <v>100</v>
      </c>
      <c r="S3732" t="s">
        <v>8319</v>
      </c>
      <c r="T3732" t="s">
        <v>8350</v>
      </c>
    </row>
    <row r="3733" spans="1:20" x14ac:dyDescent="0.2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v>42014.140972222223</v>
      </c>
      <c r="K3733">
        <v>1418234646</v>
      </c>
      <c r="L3733" s="10">
        <v>41983.752847222218</v>
      </c>
      <c r="M3733" t="b">
        <v>0</v>
      </c>
      <c r="N3733">
        <v>12</v>
      </c>
      <c r="O3733" t="b">
        <v>0</v>
      </c>
      <c r="P3733" t="s">
        <v>8271</v>
      </c>
      <c r="Q3733">
        <v>0.11272727272727273</v>
      </c>
      <c r="R3733">
        <v>51.666666666666664</v>
      </c>
      <c r="S3733" t="s">
        <v>8319</v>
      </c>
      <c r="T3733" t="s">
        <v>8350</v>
      </c>
    </row>
    <row r="3734" spans="1:20" x14ac:dyDescent="0.2">
      <c r="A3734">
        <v>3732</v>
      </c>
      <c r="B3734" t="s">
        <v>3729</v>
      </c>
      <c r="C3734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v>42028.5</v>
      </c>
      <c r="K3734">
        <v>1416932133</v>
      </c>
      <c r="L3734" s="10">
        <v>41968.677465277782</v>
      </c>
      <c r="M3734" t="b">
        <v>0</v>
      </c>
      <c r="N3734">
        <v>4</v>
      </c>
      <c r="O3734" t="b">
        <v>0</v>
      </c>
      <c r="P3734" t="s">
        <v>8271</v>
      </c>
      <c r="Q3734">
        <v>0.15411764705882353</v>
      </c>
      <c r="R3734">
        <v>32.75</v>
      </c>
      <c r="S3734" t="s">
        <v>8319</v>
      </c>
      <c r="T3734" t="s">
        <v>8350</v>
      </c>
    </row>
    <row r="3735" spans="1:20" x14ac:dyDescent="0.2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v>42112.9375</v>
      </c>
      <c r="K3735">
        <v>1428539708</v>
      </c>
      <c r="L3735" s="10">
        <v>42103.024398148147</v>
      </c>
      <c r="M3735" t="b">
        <v>0</v>
      </c>
      <c r="N3735">
        <v>0</v>
      </c>
      <c r="O3735" t="b">
        <v>0</v>
      </c>
      <c r="P3735" t="s">
        <v>8271</v>
      </c>
      <c r="Q3735">
        <v>0</v>
      </c>
      <c r="R3735" t="e">
        <v>#DIV/0!</v>
      </c>
      <c r="S3735" t="s">
        <v>8319</v>
      </c>
      <c r="T3735" t="s">
        <v>8350</v>
      </c>
    </row>
    <row r="3736" spans="1:20" x14ac:dyDescent="0.2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v>42149.901574074072</v>
      </c>
      <c r="K3736">
        <v>1427405896</v>
      </c>
      <c r="L3736" s="10">
        <v>42089.901574074072</v>
      </c>
      <c r="M3736" t="b">
        <v>0</v>
      </c>
      <c r="N3736">
        <v>7</v>
      </c>
      <c r="O3736" t="b">
        <v>0</v>
      </c>
      <c r="P3736" t="s">
        <v>8271</v>
      </c>
      <c r="Q3736">
        <v>0.28466666666666668</v>
      </c>
      <c r="R3736">
        <v>61</v>
      </c>
      <c r="S3736" t="s">
        <v>8319</v>
      </c>
      <c r="T3736" t="s">
        <v>8350</v>
      </c>
    </row>
    <row r="3737" spans="1:20" x14ac:dyDescent="0.2">
      <c r="A3737">
        <v>3735</v>
      </c>
      <c r="B3737" t="s">
        <v>3732</v>
      </c>
      <c r="C3737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v>42152.693159722221</v>
      </c>
      <c r="K3737">
        <v>1430239089</v>
      </c>
      <c r="L3737" s="10">
        <v>42122.693159722221</v>
      </c>
      <c r="M3737" t="b">
        <v>0</v>
      </c>
      <c r="N3737">
        <v>2</v>
      </c>
      <c r="O3737" t="b">
        <v>0</v>
      </c>
      <c r="P3737" t="s">
        <v>8271</v>
      </c>
      <c r="Q3737">
        <v>0.13333333333333333</v>
      </c>
      <c r="R3737">
        <v>10</v>
      </c>
      <c r="S3737" t="s">
        <v>8319</v>
      </c>
      <c r="T3737" t="s">
        <v>8350</v>
      </c>
    </row>
    <row r="3738" spans="1:20" x14ac:dyDescent="0.2">
      <c r="A3738">
        <v>3736</v>
      </c>
      <c r="B3738" t="s">
        <v>3733</v>
      </c>
      <c r="C3738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v>42086.75</v>
      </c>
      <c r="K3738">
        <v>1423847093</v>
      </c>
      <c r="L3738" s="10">
        <v>42048.711724537032</v>
      </c>
      <c r="M3738" t="b">
        <v>0</v>
      </c>
      <c r="N3738">
        <v>1</v>
      </c>
      <c r="O3738" t="b">
        <v>0</v>
      </c>
      <c r="P3738" t="s">
        <v>8271</v>
      </c>
      <c r="Q3738">
        <v>6.6666666666666671E-3</v>
      </c>
      <c r="R3738">
        <v>10</v>
      </c>
      <c r="S3738" t="s">
        <v>8319</v>
      </c>
      <c r="T3738" t="s">
        <v>8350</v>
      </c>
    </row>
    <row r="3739" spans="1:20" x14ac:dyDescent="0.2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v>42320.290972222225</v>
      </c>
      <c r="K3739">
        <v>1445358903</v>
      </c>
      <c r="L3739" s="10">
        <v>42297.691006944442</v>
      </c>
      <c r="M3739" t="b">
        <v>0</v>
      </c>
      <c r="N3739">
        <v>4</v>
      </c>
      <c r="O3739" t="b">
        <v>0</v>
      </c>
      <c r="P3739" t="s">
        <v>8271</v>
      </c>
      <c r="Q3739">
        <v>0.21428571428571427</v>
      </c>
      <c r="R3739">
        <v>37.5</v>
      </c>
      <c r="S3739" t="s">
        <v>8319</v>
      </c>
      <c r="T3739" t="s">
        <v>8350</v>
      </c>
    </row>
    <row r="3740" spans="1:20" x14ac:dyDescent="0.2">
      <c r="A3740">
        <v>3738</v>
      </c>
      <c r="B3740" t="s">
        <v>3735</v>
      </c>
      <c r="C3740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v>41835.916666666664</v>
      </c>
      <c r="K3740">
        <v>1403562705</v>
      </c>
      <c r="L3740" s="10">
        <v>41813.938715277778</v>
      </c>
      <c r="M3740" t="b">
        <v>0</v>
      </c>
      <c r="N3740">
        <v>6</v>
      </c>
      <c r="O3740" t="b">
        <v>0</v>
      </c>
      <c r="P3740" t="s">
        <v>8271</v>
      </c>
      <c r="Q3740">
        <v>0.18</v>
      </c>
      <c r="R3740">
        <v>45</v>
      </c>
      <c r="S3740" t="s">
        <v>8319</v>
      </c>
      <c r="T3740" t="s">
        <v>8350</v>
      </c>
    </row>
    <row r="3741" spans="1:20" x14ac:dyDescent="0.2">
      <c r="A3741">
        <v>3739</v>
      </c>
      <c r="B3741" t="s">
        <v>3736</v>
      </c>
      <c r="C374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v>42568.449861111112</v>
      </c>
      <c r="K3741">
        <v>1467024468</v>
      </c>
      <c r="L3741" s="10">
        <v>42548.449861111112</v>
      </c>
      <c r="M3741" t="b">
        <v>0</v>
      </c>
      <c r="N3741">
        <v>8</v>
      </c>
      <c r="O3741" t="b">
        <v>0</v>
      </c>
      <c r="P3741" t="s">
        <v>8271</v>
      </c>
      <c r="Q3741">
        <v>0.20125000000000001</v>
      </c>
      <c r="R3741">
        <v>100.625</v>
      </c>
      <c r="S3741" t="s">
        <v>8319</v>
      </c>
      <c r="T3741" t="s">
        <v>8350</v>
      </c>
    </row>
    <row r="3742" spans="1:20" x14ac:dyDescent="0.2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v>41863.079143518517</v>
      </c>
      <c r="K3742">
        <v>1405217355</v>
      </c>
      <c r="L3742" s="10">
        <v>41833.089756944442</v>
      </c>
      <c r="M3742" t="b">
        <v>0</v>
      </c>
      <c r="N3742">
        <v>14</v>
      </c>
      <c r="O3742" t="b">
        <v>0</v>
      </c>
      <c r="P3742" t="s">
        <v>8271</v>
      </c>
      <c r="Q3742">
        <v>0.17899999999999999</v>
      </c>
      <c r="R3742">
        <v>25.571428571428573</v>
      </c>
      <c r="S3742" t="s">
        <v>8319</v>
      </c>
      <c r="T3742" t="s">
        <v>8350</v>
      </c>
    </row>
    <row r="3743" spans="1:20" x14ac:dyDescent="0.2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v>42355.920717592591</v>
      </c>
      <c r="K3743">
        <v>1447797950</v>
      </c>
      <c r="L3743" s="10">
        <v>42325.920717592591</v>
      </c>
      <c r="M3743" t="b">
        <v>0</v>
      </c>
      <c r="N3743">
        <v>0</v>
      </c>
      <c r="O3743" t="b">
        <v>0</v>
      </c>
      <c r="P3743" t="s">
        <v>8271</v>
      </c>
      <c r="Q3743">
        <v>0</v>
      </c>
      <c r="R3743" t="e">
        <v>#DIV/0!</v>
      </c>
      <c r="S3743" t="s">
        <v>8319</v>
      </c>
      <c r="T3743" t="s">
        <v>8350</v>
      </c>
    </row>
    <row r="3744" spans="1:20" x14ac:dyDescent="0.2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v>41888.214629629627</v>
      </c>
      <c r="K3744">
        <v>1407388144</v>
      </c>
      <c r="L3744" s="10">
        <v>41858.214629629627</v>
      </c>
      <c r="M3744" t="b">
        <v>0</v>
      </c>
      <c r="N3744">
        <v>4</v>
      </c>
      <c r="O3744" t="b">
        <v>0</v>
      </c>
      <c r="P3744" t="s">
        <v>8271</v>
      </c>
      <c r="Q3744">
        <v>0.02</v>
      </c>
      <c r="R3744">
        <v>25</v>
      </c>
      <c r="S3744" t="s">
        <v>8319</v>
      </c>
      <c r="T3744" t="s">
        <v>8350</v>
      </c>
    </row>
    <row r="3745" spans="1:20" x14ac:dyDescent="0.2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v>41823.710231481484</v>
      </c>
      <c r="K3745">
        <v>1401814964</v>
      </c>
      <c r="L3745" s="10">
        <v>41793.710231481484</v>
      </c>
      <c r="M3745" t="b">
        <v>0</v>
      </c>
      <c r="N3745">
        <v>0</v>
      </c>
      <c r="O3745" t="b">
        <v>0</v>
      </c>
      <c r="P3745" t="s">
        <v>8271</v>
      </c>
      <c r="Q3745">
        <v>0</v>
      </c>
      <c r="R3745" t="e">
        <v>#DIV/0!</v>
      </c>
      <c r="S3745" t="s">
        <v>8319</v>
      </c>
      <c r="T3745" t="s">
        <v>8350</v>
      </c>
    </row>
    <row r="3746" spans="1:20" x14ac:dyDescent="0.2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v>41825.165972222225</v>
      </c>
      <c r="K3746">
        <v>1401823952</v>
      </c>
      <c r="L3746" s="10">
        <v>41793.814259259263</v>
      </c>
      <c r="M3746" t="b">
        <v>0</v>
      </c>
      <c r="N3746">
        <v>0</v>
      </c>
      <c r="O3746" t="b">
        <v>0</v>
      </c>
      <c r="P3746" t="s">
        <v>8271</v>
      </c>
      <c r="Q3746">
        <v>0</v>
      </c>
      <c r="R3746" t="e">
        <v>#DIV/0!</v>
      </c>
      <c r="S3746" t="s">
        <v>8319</v>
      </c>
      <c r="T3746" t="s">
        <v>8350</v>
      </c>
    </row>
    <row r="3747" spans="1:20" x14ac:dyDescent="0.2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v>41861.697939814818</v>
      </c>
      <c r="K3747">
        <v>1405097102</v>
      </c>
      <c r="L3747" s="10">
        <v>41831.697939814818</v>
      </c>
      <c r="M3747" t="b">
        <v>0</v>
      </c>
      <c r="N3747">
        <v>1</v>
      </c>
      <c r="O3747" t="b">
        <v>0</v>
      </c>
      <c r="P3747" t="s">
        <v>8271</v>
      </c>
      <c r="Q3747">
        <v>0.1</v>
      </c>
      <c r="R3747">
        <v>10</v>
      </c>
      <c r="S3747" t="s">
        <v>8319</v>
      </c>
      <c r="T3747" t="s">
        <v>8350</v>
      </c>
    </row>
    <row r="3748" spans="1:20" x14ac:dyDescent="0.2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v>42651.389340277776</v>
      </c>
      <c r="K3748">
        <v>1473326439</v>
      </c>
      <c r="L3748" s="10">
        <v>42621.389340277776</v>
      </c>
      <c r="M3748" t="b">
        <v>0</v>
      </c>
      <c r="N3748">
        <v>1</v>
      </c>
      <c r="O3748" t="b">
        <v>0</v>
      </c>
      <c r="P3748" t="s">
        <v>8271</v>
      </c>
      <c r="Q3748">
        <v>2.3764705882352941E-2</v>
      </c>
      <c r="R3748">
        <v>202</v>
      </c>
      <c r="S3748" t="s">
        <v>8319</v>
      </c>
      <c r="T3748" t="s">
        <v>8350</v>
      </c>
    </row>
    <row r="3749" spans="1:20" x14ac:dyDescent="0.2">
      <c r="A3749">
        <v>3747</v>
      </c>
      <c r="B3749" t="s">
        <v>3744</v>
      </c>
      <c r="C3749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v>42190.957638888889</v>
      </c>
      <c r="K3749">
        <v>1433833896</v>
      </c>
      <c r="L3749" s="10">
        <v>42164.299722222218</v>
      </c>
      <c r="M3749" t="b">
        <v>0</v>
      </c>
      <c r="N3749">
        <v>1</v>
      </c>
      <c r="O3749" t="b">
        <v>0</v>
      </c>
      <c r="P3749" t="s">
        <v>8271</v>
      </c>
      <c r="Q3749">
        <v>0.01</v>
      </c>
      <c r="R3749">
        <v>25</v>
      </c>
      <c r="S3749" t="s">
        <v>8319</v>
      </c>
      <c r="T3749" t="s">
        <v>8350</v>
      </c>
    </row>
    <row r="3750" spans="1:20" x14ac:dyDescent="0.2">
      <c r="A3750">
        <v>3748</v>
      </c>
      <c r="B3750" t="s">
        <v>3745</v>
      </c>
      <c r="C3750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v>42416.249305555553</v>
      </c>
      <c r="K3750">
        <v>1453827436</v>
      </c>
      <c r="L3750" s="10">
        <v>42395.706435185188</v>
      </c>
      <c r="M3750" t="b">
        <v>0</v>
      </c>
      <c r="N3750">
        <v>52</v>
      </c>
      <c r="O3750" t="b">
        <v>1</v>
      </c>
      <c r="P3750" t="s">
        <v>8305</v>
      </c>
      <c r="Q3750">
        <v>1.0351999999999999</v>
      </c>
      <c r="R3750">
        <v>99.538461538461533</v>
      </c>
      <c r="S3750" t="s">
        <v>8319</v>
      </c>
      <c r="T3750" t="s">
        <v>8344</v>
      </c>
    </row>
    <row r="3751" spans="1:20" x14ac:dyDescent="0.2">
      <c r="A3751">
        <v>3749</v>
      </c>
      <c r="B3751" t="s">
        <v>3746</v>
      </c>
      <c r="C375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v>42489.165972222225</v>
      </c>
      <c r="K3751">
        <v>1459220588</v>
      </c>
      <c r="L3751" s="10">
        <v>42458.127175925925</v>
      </c>
      <c r="M3751" t="b">
        <v>0</v>
      </c>
      <c r="N3751">
        <v>7</v>
      </c>
      <c r="O3751" t="b">
        <v>1</v>
      </c>
      <c r="P3751" t="s">
        <v>8305</v>
      </c>
      <c r="Q3751">
        <v>1.05</v>
      </c>
      <c r="R3751">
        <v>75</v>
      </c>
      <c r="S3751" t="s">
        <v>8319</v>
      </c>
      <c r="T3751" t="s">
        <v>8344</v>
      </c>
    </row>
    <row r="3752" spans="1:20" x14ac:dyDescent="0.2">
      <c r="A3752">
        <v>3750</v>
      </c>
      <c r="B3752" t="s">
        <v>3747</v>
      </c>
      <c r="C375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v>42045.332638888889</v>
      </c>
      <c r="K3752">
        <v>1421105608</v>
      </c>
      <c r="L3752" s="10">
        <v>42016.981574074074</v>
      </c>
      <c r="M3752" t="b">
        <v>0</v>
      </c>
      <c r="N3752">
        <v>28</v>
      </c>
      <c r="O3752" t="b">
        <v>1</v>
      </c>
      <c r="P3752" t="s">
        <v>8305</v>
      </c>
      <c r="Q3752">
        <v>1.0044999999999999</v>
      </c>
      <c r="R3752">
        <v>215.25</v>
      </c>
      <c r="S3752" t="s">
        <v>8319</v>
      </c>
      <c r="T3752" t="s">
        <v>8344</v>
      </c>
    </row>
    <row r="3753" spans="1:20" x14ac:dyDescent="0.2">
      <c r="A3753">
        <v>3751</v>
      </c>
      <c r="B3753" t="s">
        <v>3748</v>
      </c>
      <c r="C375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v>42462.993900462956</v>
      </c>
      <c r="K3753">
        <v>1454460673</v>
      </c>
      <c r="L3753" s="10">
        <v>42403.035567129627</v>
      </c>
      <c r="M3753" t="b">
        <v>0</v>
      </c>
      <c r="N3753">
        <v>11</v>
      </c>
      <c r="O3753" t="b">
        <v>1</v>
      </c>
      <c r="P3753" t="s">
        <v>8305</v>
      </c>
      <c r="Q3753">
        <v>1.3260000000000001</v>
      </c>
      <c r="R3753">
        <v>120.54545454545455</v>
      </c>
      <c r="S3753" t="s">
        <v>8319</v>
      </c>
      <c r="T3753" t="s">
        <v>8344</v>
      </c>
    </row>
    <row r="3754" spans="1:20" x14ac:dyDescent="0.2">
      <c r="A3754">
        <v>3752</v>
      </c>
      <c r="B3754" t="s">
        <v>3749</v>
      </c>
      <c r="C3754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v>42659.875</v>
      </c>
      <c r="K3754">
        <v>1473189335</v>
      </c>
      <c r="L3754" s="10">
        <v>42619.802488425921</v>
      </c>
      <c r="M3754" t="b">
        <v>0</v>
      </c>
      <c r="N3754">
        <v>15</v>
      </c>
      <c r="O3754" t="b">
        <v>1</v>
      </c>
      <c r="P3754" t="s">
        <v>8305</v>
      </c>
      <c r="Q3754">
        <v>1.1299999999999999</v>
      </c>
      <c r="R3754">
        <v>37.666666666666664</v>
      </c>
      <c r="S3754" t="s">
        <v>8319</v>
      </c>
      <c r="T3754" t="s">
        <v>8344</v>
      </c>
    </row>
    <row r="3755" spans="1:20" x14ac:dyDescent="0.2">
      <c r="A3755">
        <v>3753</v>
      </c>
      <c r="B3755" t="s">
        <v>3750</v>
      </c>
      <c r="C3755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v>42158</v>
      </c>
      <c r="K3755">
        <v>1430768800</v>
      </c>
      <c r="L3755" s="10">
        <v>42128.824074074073</v>
      </c>
      <c r="M3755" t="b">
        <v>0</v>
      </c>
      <c r="N3755">
        <v>30</v>
      </c>
      <c r="O3755" t="b">
        <v>1</v>
      </c>
      <c r="P3755" t="s">
        <v>8305</v>
      </c>
      <c r="Q3755">
        <v>1.0334000000000001</v>
      </c>
      <c r="R3755">
        <v>172.23333333333332</v>
      </c>
      <c r="S3755" t="s">
        <v>8319</v>
      </c>
      <c r="T3755" t="s">
        <v>8344</v>
      </c>
    </row>
    <row r="3756" spans="1:20" x14ac:dyDescent="0.2">
      <c r="A3756">
        <v>3754</v>
      </c>
      <c r="B3756" t="s">
        <v>3751</v>
      </c>
      <c r="C3756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v>41846.207638888889</v>
      </c>
      <c r="K3756">
        <v>1403125737</v>
      </c>
      <c r="L3756" s="10">
        <v>41808.881215277775</v>
      </c>
      <c r="M3756" t="b">
        <v>0</v>
      </c>
      <c r="N3756">
        <v>27</v>
      </c>
      <c r="O3756" t="b">
        <v>1</v>
      </c>
      <c r="P3756" t="s">
        <v>8305</v>
      </c>
      <c r="Q3756">
        <v>1.2</v>
      </c>
      <c r="R3756">
        <v>111.11111111111111</v>
      </c>
      <c r="S3756" t="s">
        <v>8319</v>
      </c>
      <c r="T3756" t="s">
        <v>8344</v>
      </c>
    </row>
    <row r="3757" spans="1:20" x14ac:dyDescent="0.2">
      <c r="A3757">
        <v>3755</v>
      </c>
      <c r="B3757" t="s">
        <v>3752</v>
      </c>
      <c r="C3757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v>42475.866979166662</v>
      </c>
      <c r="K3757">
        <v>1458161307</v>
      </c>
      <c r="L3757" s="10">
        <v>42445.866979166662</v>
      </c>
      <c r="M3757" t="b">
        <v>0</v>
      </c>
      <c r="N3757">
        <v>28</v>
      </c>
      <c r="O3757" t="b">
        <v>1</v>
      </c>
      <c r="P3757" t="s">
        <v>8305</v>
      </c>
      <c r="Q3757">
        <v>1.2963636363636364</v>
      </c>
      <c r="R3757">
        <v>25.464285714285715</v>
      </c>
      <c r="S3757" t="s">
        <v>8319</v>
      </c>
      <c r="T3757" t="s">
        <v>8344</v>
      </c>
    </row>
    <row r="3758" spans="1:20" x14ac:dyDescent="0.2">
      <c r="A3758">
        <v>3756</v>
      </c>
      <c r="B3758" t="s">
        <v>3753</v>
      </c>
      <c r="C3758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v>41801.814791666664</v>
      </c>
      <c r="K3758">
        <v>1399923198</v>
      </c>
      <c r="L3758" s="10">
        <v>41771.814791666664</v>
      </c>
      <c r="M3758" t="b">
        <v>0</v>
      </c>
      <c r="N3758">
        <v>17</v>
      </c>
      <c r="O3758" t="b">
        <v>1</v>
      </c>
      <c r="P3758" t="s">
        <v>8305</v>
      </c>
      <c r="Q3758">
        <v>1.0111111111111111</v>
      </c>
      <c r="R3758">
        <v>267.64705882352939</v>
      </c>
      <c r="S3758" t="s">
        <v>8319</v>
      </c>
      <c r="T3758" t="s">
        <v>8344</v>
      </c>
    </row>
    <row r="3759" spans="1:20" x14ac:dyDescent="0.2">
      <c r="A3759">
        <v>3757</v>
      </c>
      <c r="B3759" t="s">
        <v>3754</v>
      </c>
      <c r="C3759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v>41974.850868055553</v>
      </c>
      <c r="K3759">
        <v>1415737515</v>
      </c>
      <c r="L3759" s="10">
        <v>41954.850868055553</v>
      </c>
      <c r="M3759" t="b">
        <v>0</v>
      </c>
      <c r="N3759">
        <v>50</v>
      </c>
      <c r="O3759" t="b">
        <v>1</v>
      </c>
      <c r="P3759" t="s">
        <v>8305</v>
      </c>
      <c r="Q3759">
        <v>1.0851428571428572</v>
      </c>
      <c r="R3759">
        <v>75.959999999999994</v>
      </c>
      <c r="S3759" t="s">
        <v>8319</v>
      </c>
      <c r="T3759" t="s">
        <v>8344</v>
      </c>
    </row>
    <row r="3760" spans="1:20" x14ac:dyDescent="0.2">
      <c r="A3760">
        <v>3758</v>
      </c>
      <c r="B3760" t="s">
        <v>3755</v>
      </c>
      <c r="C3760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v>41778.208333333336</v>
      </c>
      <c r="K3760">
        <v>1397819938</v>
      </c>
      <c r="L3760" s="10">
        <v>41747.471504629626</v>
      </c>
      <c r="M3760" t="b">
        <v>0</v>
      </c>
      <c r="N3760">
        <v>26</v>
      </c>
      <c r="O3760" t="b">
        <v>1</v>
      </c>
      <c r="P3760" t="s">
        <v>8305</v>
      </c>
      <c r="Q3760">
        <v>1.0233333333333334</v>
      </c>
      <c r="R3760">
        <v>59.03846153846154</v>
      </c>
      <c r="S3760" t="s">
        <v>8319</v>
      </c>
      <c r="T3760" t="s">
        <v>8344</v>
      </c>
    </row>
    <row r="3761" spans="1:20" x14ac:dyDescent="0.2">
      <c r="A3761">
        <v>3759</v>
      </c>
      <c r="B3761" t="s">
        <v>3756</v>
      </c>
      <c r="C376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v>42242.108252314814</v>
      </c>
      <c r="K3761">
        <v>1435372553</v>
      </c>
      <c r="L3761" s="10">
        <v>42182.108252314814</v>
      </c>
      <c r="M3761" t="b">
        <v>0</v>
      </c>
      <c r="N3761">
        <v>88</v>
      </c>
      <c r="O3761" t="b">
        <v>1</v>
      </c>
      <c r="P3761" t="s">
        <v>8305</v>
      </c>
      <c r="Q3761">
        <v>1.1024425000000002</v>
      </c>
      <c r="R3761">
        <v>50.111022727272733</v>
      </c>
      <c r="S3761" t="s">
        <v>8319</v>
      </c>
      <c r="T3761" t="s">
        <v>8344</v>
      </c>
    </row>
    <row r="3762" spans="1:20" x14ac:dyDescent="0.2">
      <c r="A3762">
        <v>3760</v>
      </c>
      <c r="B3762" t="s">
        <v>3757</v>
      </c>
      <c r="C376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v>41764.525300925925</v>
      </c>
      <c r="K3762">
        <v>1397133386</v>
      </c>
      <c r="L3762" s="10">
        <v>41739.525300925925</v>
      </c>
      <c r="M3762" t="b">
        <v>0</v>
      </c>
      <c r="N3762">
        <v>91</v>
      </c>
      <c r="O3762" t="b">
        <v>1</v>
      </c>
      <c r="P3762" t="s">
        <v>8305</v>
      </c>
      <c r="Q3762">
        <v>1.010154</v>
      </c>
      <c r="R3762">
        <v>55.502967032967035</v>
      </c>
      <c r="S3762" t="s">
        <v>8319</v>
      </c>
      <c r="T3762" t="s">
        <v>8344</v>
      </c>
    </row>
    <row r="3763" spans="1:20" x14ac:dyDescent="0.2">
      <c r="A3763">
        <v>3761</v>
      </c>
      <c r="B3763" t="s">
        <v>3758</v>
      </c>
      <c r="C376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v>42226.958333333328</v>
      </c>
      <c r="K3763">
        <v>1434625937</v>
      </c>
      <c r="L3763" s="10">
        <v>42173.466863425929</v>
      </c>
      <c r="M3763" t="b">
        <v>0</v>
      </c>
      <c r="N3763">
        <v>3</v>
      </c>
      <c r="O3763" t="b">
        <v>1</v>
      </c>
      <c r="P3763" t="s">
        <v>8305</v>
      </c>
      <c r="Q3763">
        <v>1</v>
      </c>
      <c r="R3763">
        <v>166.66666666666666</v>
      </c>
      <c r="S3763" t="s">
        <v>8319</v>
      </c>
      <c r="T3763" t="s">
        <v>8344</v>
      </c>
    </row>
    <row r="3764" spans="1:20" x14ac:dyDescent="0.2">
      <c r="A3764">
        <v>3762</v>
      </c>
      <c r="B3764" t="s">
        <v>3759</v>
      </c>
      <c r="C3764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v>42218.813530092593</v>
      </c>
      <c r="K3764">
        <v>1436383889</v>
      </c>
      <c r="L3764" s="10">
        <v>42193.813530092593</v>
      </c>
      <c r="M3764" t="b">
        <v>0</v>
      </c>
      <c r="N3764">
        <v>28</v>
      </c>
      <c r="O3764" t="b">
        <v>1</v>
      </c>
      <c r="P3764" t="s">
        <v>8305</v>
      </c>
      <c r="Q3764">
        <v>1.0624</v>
      </c>
      <c r="R3764">
        <v>47.428571428571431</v>
      </c>
      <c r="S3764" t="s">
        <v>8319</v>
      </c>
      <c r="T3764" t="s">
        <v>8344</v>
      </c>
    </row>
    <row r="3765" spans="1:20" x14ac:dyDescent="0.2">
      <c r="A3765">
        <v>3763</v>
      </c>
      <c r="B3765" t="s">
        <v>3760</v>
      </c>
      <c r="C3765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v>42095.708634259259</v>
      </c>
      <c r="K3765">
        <v>1425319226</v>
      </c>
      <c r="L3765" s="10">
        <v>42065.750300925924</v>
      </c>
      <c r="M3765" t="b">
        <v>0</v>
      </c>
      <c r="N3765">
        <v>77</v>
      </c>
      <c r="O3765" t="b">
        <v>1</v>
      </c>
      <c r="P3765" t="s">
        <v>8305</v>
      </c>
      <c r="Q3765">
        <v>1</v>
      </c>
      <c r="R3765">
        <v>64.935064935064929</v>
      </c>
      <c r="S3765" t="s">
        <v>8319</v>
      </c>
      <c r="T3765" t="s">
        <v>8344</v>
      </c>
    </row>
    <row r="3766" spans="1:20" x14ac:dyDescent="0.2">
      <c r="A3766">
        <v>3764</v>
      </c>
      <c r="B3766" t="s">
        <v>3761</v>
      </c>
      <c r="C3766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v>42519.024999999994</v>
      </c>
      <c r="K3766">
        <v>1462824832</v>
      </c>
      <c r="L3766" s="10">
        <v>42499.842962962968</v>
      </c>
      <c r="M3766" t="b">
        <v>0</v>
      </c>
      <c r="N3766">
        <v>27</v>
      </c>
      <c r="O3766" t="b">
        <v>1</v>
      </c>
      <c r="P3766" t="s">
        <v>8305</v>
      </c>
      <c r="Q3766">
        <v>1</v>
      </c>
      <c r="R3766">
        <v>55.555555555555557</v>
      </c>
      <c r="S3766" t="s">
        <v>8319</v>
      </c>
      <c r="T3766" t="s">
        <v>8344</v>
      </c>
    </row>
    <row r="3767" spans="1:20" x14ac:dyDescent="0.2">
      <c r="A3767">
        <v>3765</v>
      </c>
      <c r="B3767" t="s">
        <v>3762</v>
      </c>
      <c r="C3767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v>41850.776412037041</v>
      </c>
      <c r="K3767">
        <v>1404153482</v>
      </c>
      <c r="L3767" s="10"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>
        <v>1.1345714285714286</v>
      </c>
      <c r="R3767">
        <v>74.224299065420567</v>
      </c>
      <c r="S3767" t="s">
        <v>8319</v>
      </c>
      <c r="T3767" t="s">
        <v>8344</v>
      </c>
    </row>
    <row r="3768" spans="1:20" x14ac:dyDescent="0.2">
      <c r="A3768">
        <v>3766</v>
      </c>
      <c r="B3768" t="s">
        <v>3763</v>
      </c>
      <c r="C3768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v>41823.167187500003</v>
      </c>
      <c r="K3768">
        <v>1401336045</v>
      </c>
      <c r="L3768" s="10">
        <v>41788.167187500003</v>
      </c>
      <c r="M3768" t="b">
        <v>0</v>
      </c>
      <c r="N3768">
        <v>96</v>
      </c>
      <c r="O3768" t="b">
        <v>1</v>
      </c>
      <c r="P3768" t="s">
        <v>8305</v>
      </c>
      <c r="Q3768">
        <v>1.0265010000000001</v>
      </c>
      <c r="R3768">
        <v>106.9271875</v>
      </c>
      <c r="S3768" t="s">
        <v>8319</v>
      </c>
      <c r="T3768" t="s">
        <v>8344</v>
      </c>
    </row>
    <row r="3769" spans="1:20" x14ac:dyDescent="0.2">
      <c r="A3769">
        <v>3767</v>
      </c>
      <c r="B3769" t="s">
        <v>3764</v>
      </c>
      <c r="C3769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v>42064.207638888889</v>
      </c>
      <c r="K3769">
        <v>1423960097</v>
      </c>
      <c r="L3769" s="10">
        <v>42050.019641203704</v>
      </c>
      <c r="M3769" t="b">
        <v>0</v>
      </c>
      <c r="N3769">
        <v>56</v>
      </c>
      <c r="O3769" t="b">
        <v>1</v>
      </c>
      <c r="P3769" t="s">
        <v>8305</v>
      </c>
      <c r="Q3769">
        <v>1.1675</v>
      </c>
      <c r="R3769">
        <v>41.696428571428569</v>
      </c>
      <c r="S3769" t="s">
        <v>8319</v>
      </c>
      <c r="T3769" t="s">
        <v>8344</v>
      </c>
    </row>
    <row r="3770" spans="1:20" x14ac:dyDescent="0.2">
      <c r="A3770">
        <v>3768</v>
      </c>
      <c r="B3770" t="s">
        <v>3765</v>
      </c>
      <c r="C3770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v>41802.727893518517</v>
      </c>
      <c r="K3770">
        <v>1400002090</v>
      </c>
      <c r="L3770" s="10">
        <v>41772.727893518517</v>
      </c>
      <c r="M3770" t="b">
        <v>0</v>
      </c>
      <c r="N3770">
        <v>58</v>
      </c>
      <c r="O3770" t="b">
        <v>1</v>
      </c>
      <c r="P3770" t="s">
        <v>8305</v>
      </c>
      <c r="Q3770">
        <v>1.0765274999999999</v>
      </c>
      <c r="R3770">
        <v>74.243275862068955</v>
      </c>
      <c r="S3770" t="s">
        <v>8319</v>
      </c>
      <c r="T3770" t="s">
        <v>8344</v>
      </c>
    </row>
    <row r="3771" spans="1:20" x14ac:dyDescent="0.2">
      <c r="A3771">
        <v>3769</v>
      </c>
      <c r="B3771" t="s">
        <v>3766</v>
      </c>
      <c r="C377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v>42475.598136574074</v>
      </c>
      <c r="K3771">
        <v>1458138079</v>
      </c>
      <c r="L3771" s="10">
        <v>42445.598136574074</v>
      </c>
      <c r="M3771" t="b">
        <v>0</v>
      </c>
      <c r="N3771">
        <v>15</v>
      </c>
      <c r="O3771" t="b">
        <v>1</v>
      </c>
      <c r="P3771" t="s">
        <v>8305</v>
      </c>
      <c r="Q3771">
        <v>1</v>
      </c>
      <c r="R3771">
        <v>73.333333333333329</v>
      </c>
      <c r="S3771" t="s">
        <v>8319</v>
      </c>
      <c r="T3771" t="s">
        <v>8344</v>
      </c>
    </row>
    <row r="3772" spans="1:20" x14ac:dyDescent="0.2">
      <c r="A3772">
        <v>3770</v>
      </c>
      <c r="B3772" t="s">
        <v>3767</v>
      </c>
      <c r="C377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v>42168.930671296301</v>
      </c>
      <c r="K3772">
        <v>1431642010</v>
      </c>
      <c r="L3772" s="10">
        <v>42138.930671296301</v>
      </c>
      <c r="M3772" t="b">
        <v>0</v>
      </c>
      <c r="N3772">
        <v>20</v>
      </c>
      <c r="O3772" t="b">
        <v>1</v>
      </c>
      <c r="P3772" t="s">
        <v>8305</v>
      </c>
      <c r="Q3772">
        <v>1</v>
      </c>
      <c r="R3772">
        <v>100</v>
      </c>
      <c r="S3772" t="s">
        <v>8319</v>
      </c>
      <c r="T3772" t="s">
        <v>8344</v>
      </c>
    </row>
    <row r="3773" spans="1:20" x14ac:dyDescent="0.2">
      <c r="A3773">
        <v>3771</v>
      </c>
      <c r="B3773" t="s">
        <v>3768</v>
      </c>
      <c r="C377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v>42508</v>
      </c>
      <c r="K3773">
        <v>1462307652</v>
      </c>
      <c r="L3773" s="10">
        <v>42493.857083333336</v>
      </c>
      <c r="M3773" t="b">
        <v>0</v>
      </c>
      <c r="N3773">
        <v>38</v>
      </c>
      <c r="O3773" t="b">
        <v>1</v>
      </c>
      <c r="P3773" t="s">
        <v>8305</v>
      </c>
      <c r="Q3773">
        <v>1.46</v>
      </c>
      <c r="R3773">
        <v>38.421052631578945</v>
      </c>
      <c r="S3773" t="s">
        <v>8319</v>
      </c>
      <c r="T3773" t="s">
        <v>8344</v>
      </c>
    </row>
    <row r="3774" spans="1:20" x14ac:dyDescent="0.2">
      <c r="A3774">
        <v>3772</v>
      </c>
      <c r="B3774" t="s">
        <v>3769</v>
      </c>
      <c r="C3774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v>42703.25</v>
      </c>
      <c r="K3774">
        <v>1478616506</v>
      </c>
      <c r="L3774" s="10">
        <v>42682.616967592592</v>
      </c>
      <c r="M3774" t="b">
        <v>0</v>
      </c>
      <c r="N3774">
        <v>33</v>
      </c>
      <c r="O3774" t="b">
        <v>1</v>
      </c>
      <c r="P3774" t="s">
        <v>8305</v>
      </c>
      <c r="Q3774">
        <v>1.1020000000000001</v>
      </c>
      <c r="R3774">
        <v>166.96969696969697</v>
      </c>
      <c r="S3774" t="s">
        <v>8319</v>
      </c>
      <c r="T3774" t="s">
        <v>8344</v>
      </c>
    </row>
    <row r="3775" spans="1:20" x14ac:dyDescent="0.2">
      <c r="A3775">
        <v>3773</v>
      </c>
      <c r="B3775" t="s">
        <v>3770</v>
      </c>
      <c r="C3775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v>42689.088888888888</v>
      </c>
      <c r="K3775">
        <v>1476317247</v>
      </c>
      <c r="L3775" s="10">
        <v>42656.005173611105</v>
      </c>
      <c r="M3775" t="b">
        <v>0</v>
      </c>
      <c r="N3775">
        <v>57</v>
      </c>
      <c r="O3775" t="b">
        <v>1</v>
      </c>
      <c r="P3775" t="s">
        <v>8305</v>
      </c>
      <c r="Q3775">
        <v>1.0820000000000001</v>
      </c>
      <c r="R3775">
        <v>94.912280701754383</v>
      </c>
      <c r="S3775" t="s">
        <v>8319</v>
      </c>
      <c r="T3775" t="s">
        <v>8344</v>
      </c>
    </row>
    <row r="3776" spans="1:20" x14ac:dyDescent="0.2">
      <c r="A3776">
        <v>3774</v>
      </c>
      <c r="B3776" t="s">
        <v>3771</v>
      </c>
      <c r="C3776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v>42103.792303240742</v>
      </c>
      <c r="K3776">
        <v>1427223655</v>
      </c>
      <c r="L3776" s="10">
        <v>42087.792303240742</v>
      </c>
      <c r="M3776" t="b">
        <v>0</v>
      </c>
      <c r="N3776">
        <v>25</v>
      </c>
      <c r="O3776" t="b">
        <v>1</v>
      </c>
      <c r="P3776" t="s">
        <v>8305</v>
      </c>
      <c r="Q3776">
        <v>1</v>
      </c>
      <c r="R3776">
        <v>100</v>
      </c>
      <c r="S3776" t="s">
        <v>8319</v>
      </c>
      <c r="T3776" t="s">
        <v>8344</v>
      </c>
    </row>
    <row r="3777" spans="1:20" x14ac:dyDescent="0.2">
      <c r="A3777">
        <v>3775</v>
      </c>
      <c r="B3777" t="s">
        <v>3772</v>
      </c>
      <c r="C3777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v>42103.166666666672</v>
      </c>
      <c r="K3777">
        <v>1426199843</v>
      </c>
      <c r="L3777" s="10">
        <v>42075.942627314813</v>
      </c>
      <c r="M3777" t="b">
        <v>0</v>
      </c>
      <c r="N3777">
        <v>14</v>
      </c>
      <c r="O3777" t="b">
        <v>1</v>
      </c>
      <c r="P3777" t="s">
        <v>8305</v>
      </c>
      <c r="Q3777">
        <v>1.0024999999999999</v>
      </c>
      <c r="R3777">
        <v>143.21428571428572</v>
      </c>
      <c r="S3777" t="s">
        <v>8319</v>
      </c>
      <c r="T3777" t="s">
        <v>8344</v>
      </c>
    </row>
    <row r="3778" spans="1:20" x14ac:dyDescent="0.2">
      <c r="A3778">
        <v>3776</v>
      </c>
      <c r="B3778" t="s">
        <v>3773</v>
      </c>
      <c r="C3778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v>41852.041666666664</v>
      </c>
      <c r="K3778">
        <v>1403599778</v>
      </c>
      <c r="L3778" s="10">
        <v>41814.367800925924</v>
      </c>
      <c r="M3778" t="b">
        <v>0</v>
      </c>
      <c r="N3778">
        <v>94</v>
      </c>
      <c r="O3778" t="b">
        <v>1</v>
      </c>
      <c r="P3778" t="s">
        <v>8305</v>
      </c>
      <c r="Q3778">
        <v>1.0671250000000001</v>
      </c>
      <c r="R3778">
        <v>90.819148936170208</v>
      </c>
      <c r="S3778" t="s">
        <v>8319</v>
      </c>
      <c r="T3778" t="s">
        <v>8344</v>
      </c>
    </row>
    <row r="3779" spans="1:20" x14ac:dyDescent="0.2">
      <c r="A3779">
        <v>3777</v>
      </c>
      <c r="B3779" t="s">
        <v>3774</v>
      </c>
      <c r="C3779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v>41909.166666666664</v>
      </c>
      <c r="K3779">
        <v>1409884821</v>
      </c>
      <c r="L3779" s="10">
        <v>41887.111354166671</v>
      </c>
      <c r="M3779" t="b">
        <v>0</v>
      </c>
      <c r="N3779">
        <v>59</v>
      </c>
      <c r="O3779" t="b">
        <v>1</v>
      </c>
      <c r="P3779" t="s">
        <v>8305</v>
      </c>
      <c r="Q3779">
        <v>1.4319999999999999</v>
      </c>
      <c r="R3779">
        <v>48.542372881355931</v>
      </c>
      <c r="S3779" t="s">
        <v>8319</v>
      </c>
      <c r="T3779" t="s">
        <v>8344</v>
      </c>
    </row>
    <row r="3780" spans="1:20" x14ac:dyDescent="0.2">
      <c r="A3780">
        <v>3778</v>
      </c>
      <c r="B3780" t="s">
        <v>3775</v>
      </c>
      <c r="C3780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v>42049.819212962961</v>
      </c>
      <c r="K3780">
        <v>1418758780</v>
      </c>
      <c r="L3780" s="10">
        <v>41989.819212962961</v>
      </c>
      <c r="M3780" t="b">
        <v>0</v>
      </c>
      <c r="N3780">
        <v>36</v>
      </c>
      <c r="O3780" t="b">
        <v>1</v>
      </c>
      <c r="P3780" t="s">
        <v>8305</v>
      </c>
      <c r="Q3780">
        <v>1.0504166666666668</v>
      </c>
      <c r="R3780">
        <v>70.027777777777771</v>
      </c>
      <c r="S3780" t="s">
        <v>8319</v>
      </c>
      <c r="T3780" t="s">
        <v>8344</v>
      </c>
    </row>
    <row r="3781" spans="1:20" x14ac:dyDescent="0.2">
      <c r="A3781">
        <v>3779</v>
      </c>
      <c r="B3781" t="s">
        <v>3776</v>
      </c>
      <c r="C378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v>42455.693750000006</v>
      </c>
      <c r="K3781">
        <v>1456421940</v>
      </c>
      <c r="L3781" s="10"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>
        <v>1.0398000000000001</v>
      </c>
      <c r="R3781">
        <v>135.62608695652173</v>
      </c>
      <c r="S3781" t="s">
        <v>8319</v>
      </c>
      <c r="T3781" t="s">
        <v>8344</v>
      </c>
    </row>
    <row r="3782" spans="1:20" x14ac:dyDescent="0.2">
      <c r="A3782">
        <v>3780</v>
      </c>
      <c r="B3782" t="s">
        <v>3777</v>
      </c>
      <c r="C378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v>42198.837499999994</v>
      </c>
      <c r="K3782">
        <v>1433999785</v>
      </c>
      <c r="L3782" s="10">
        <v>42166.219733796301</v>
      </c>
      <c r="M3782" t="b">
        <v>0</v>
      </c>
      <c r="N3782">
        <v>30</v>
      </c>
      <c r="O3782" t="b">
        <v>1</v>
      </c>
      <c r="P3782" t="s">
        <v>8305</v>
      </c>
      <c r="Q3782">
        <v>1.2</v>
      </c>
      <c r="R3782">
        <v>100</v>
      </c>
      <c r="S3782" t="s">
        <v>8319</v>
      </c>
      <c r="T3782" t="s">
        <v>8344</v>
      </c>
    </row>
    <row r="3783" spans="1:20" x14ac:dyDescent="0.2">
      <c r="A3783">
        <v>3781</v>
      </c>
      <c r="B3783" t="s">
        <v>3778</v>
      </c>
      <c r="C378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v>41890.882928240739</v>
      </c>
      <c r="K3783">
        <v>1408050685</v>
      </c>
      <c r="L3783" s="10">
        <v>41865.882928240739</v>
      </c>
      <c r="M3783" t="b">
        <v>0</v>
      </c>
      <c r="N3783">
        <v>52</v>
      </c>
      <c r="O3783" t="b">
        <v>1</v>
      </c>
      <c r="P3783" t="s">
        <v>8305</v>
      </c>
      <c r="Q3783">
        <v>1.0966666666666667</v>
      </c>
      <c r="R3783">
        <v>94.90384615384616</v>
      </c>
      <c r="S3783" t="s">
        <v>8319</v>
      </c>
      <c r="T3783" t="s">
        <v>8344</v>
      </c>
    </row>
    <row r="3784" spans="1:20" x14ac:dyDescent="0.2">
      <c r="A3784">
        <v>3782</v>
      </c>
      <c r="B3784" t="s">
        <v>3779</v>
      </c>
      <c r="C3784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v>42575.958333333328</v>
      </c>
      <c r="K3784">
        <v>1466887297</v>
      </c>
      <c r="L3784" s="10">
        <v>42546.862233796302</v>
      </c>
      <c r="M3784" t="b">
        <v>0</v>
      </c>
      <c r="N3784">
        <v>27</v>
      </c>
      <c r="O3784" t="b">
        <v>1</v>
      </c>
      <c r="P3784" t="s">
        <v>8305</v>
      </c>
      <c r="Q3784">
        <v>1.0175000000000001</v>
      </c>
      <c r="R3784">
        <v>75.370370370370367</v>
      </c>
      <c r="S3784" t="s">
        <v>8319</v>
      </c>
      <c r="T3784" t="s">
        <v>8344</v>
      </c>
    </row>
    <row r="3785" spans="1:20" x14ac:dyDescent="0.2">
      <c r="A3785">
        <v>3783</v>
      </c>
      <c r="B3785" t="s">
        <v>3780</v>
      </c>
      <c r="C3785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v>42444.666666666672</v>
      </c>
      <c r="K3785">
        <v>1455938520</v>
      </c>
      <c r="L3785" s="10">
        <v>42420.140277777777</v>
      </c>
      <c r="M3785" t="b">
        <v>0</v>
      </c>
      <c r="N3785">
        <v>24</v>
      </c>
      <c r="O3785" t="b">
        <v>1</v>
      </c>
      <c r="P3785" t="s">
        <v>8305</v>
      </c>
      <c r="Q3785">
        <v>1.2891666666666666</v>
      </c>
      <c r="R3785">
        <v>64.458333333333329</v>
      </c>
      <c r="S3785" t="s">
        <v>8319</v>
      </c>
      <c r="T3785" t="s">
        <v>8344</v>
      </c>
    </row>
    <row r="3786" spans="1:20" x14ac:dyDescent="0.2">
      <c r="A3786">
        <v>3784</v>
      </c>
      <c r="B3786" t="s">
        <v>3781</v>
      </c>
      <c r="C3786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v>42561.980694444443</v>
      </c>
      <c r="K3786">
        <v>1465601532</v>
      </c>
      <c r="L3786" s="10">
        <v>42531.980694444443</v>
      </c>
      <c r="M3786" t="b">
        <v>0</v>
      </c>
      <c r="N3786">
        <v>10</v>
      </c>
      <c r="O3786" t="b">
        <v>1</v>
      </c>
      <c r="P3786" t="s">
        <v>8305</v>
      </c>
      <c r="Q3786">
        <v>1.1499999999999999</v>
      </c>
      <c r="R3786">
        <v>115</v>
      </c>
      <c r="S3786" t="s">
        <v>8319</v>
      </c>
      <c r="T3786" t="s">
        <v>8344</v>
      </c>
    </row>
    <row r="3787" spans="1:20" x14ac:dyDescent="0.2">
      <c r="A3787">
        <v>3785</v>
      </c>
      <c r="B3787" t="s">
        <v>3782</v>
      </c>
      <c r="C3787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v>42584.418749999997</v>
      </c>
      <c r="K3787">
        <v>1467040769</v>
      </c>
      <c r="L3787" s="10">
        <v>42548.63853009259</v>
      </c>
      <c r="M3787" t="b">
        <v>0</v>
      </c>
      <c r="N3787">
        <v>30</v>
      </c>
      <c r="O3787" t="b">
        <v>1</v>
      </c>
      <c r="P3787" t="s">
        <v>8305</v>
      </c>
      <c r="Q3787">
        <v>1.5075000000000001</v>
      </c>
      <c r="R3787">
        <v>100.5</v>
      </c>
      <c r="S3787" t="s">
        <v>8319</v>
      </c>
      <c r="T3787" t="s">
        <v>8344</v>
      </c>
    </row>
    <row r="3788" spans="1:20" x14ac:dyDescent="0.2">
      <c r="A3788">
        <v>3786</v>
      </c>
      <c r="B3788" t="s">
        <v>3783</v>
      </c>
      <c r="C3788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v>42517.037905092591</v>
      </c>
      <c r="K3788">
        <v>1461718475</v>
      </c>
      <c r="L3788" s="10">
        <v>42487.037905092591</v>
      </c>
      <c r="M3788" t="b">
        <v>0</v>
      </c>
      <c r="N3788">
        <v>71</v>
      </c>
      <c r="O3788" t="b">
        <v>1</v>
      </c>
      <c r="P3788" t="s">
        <v>8305</v>
      </c>
      <c r="Q3788">
        <v>1.1096666666666666</v>
      </c>
      <c r="R3788">
        <v>93.774647887323937</v>
      </c>
      <c r="S3788" t="s">
        <v>8319</v>
      </c>
      <c r="T3788" t="s">
        <v>8344</v>
      </c>
    </row>
    <row r="3789" spans="1:20" x14ac:dyDescent="0.2">
      <c r="A3789">
        <v>3787</v>
      </c>
      <c r="B3789" t="s">
        <v>3784</v>
      </c>
      <c r="C3789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v>42196.165972222225</v>
      </c>
      <c r="K3789">
        <v>1434113406</v>
      </c>
      <c r="L3789" s="10">
        <v>42167.534791666665</v>
      </c>
      <c r="M3789" t="b">
        <v>0</v>
      </c>
      <c r="N3789">
        <v>10</v>
      </c>
      <c r="O3789" t="b">
        <v>1</v>
      </c>
      <c r="P3789" t="s">
        <v>8305</v>
      </c>
      <c r="Q3789">
        <v>1.0028571428571429</v>
      </c>
      <c r="R3789">
        <v>35.1</v>
      </c>
      <c r="S3789" t="s">
        <v>8319</v>
      </c>
      <c r="T3789" t="s">
        <v>8344</v>
      </c>
    </row>
    <row r="3790" spans="1:20" x14ac:dyDescent="0.2">
      <c r="A3790">
        <v>3788</v>
      </c>
      <c r="B3790" t="s">
        <v>3785</v>
      </c>
      <c r="C3790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v>42361.679166666669</v>
      </c>
      <c r="K3790">
        <v>1448469719</v>
      </c>
      <c r="L3790" s="10">
        <v>42333.695821759262</v>
      </c>
      <c r="M3790" t="b">
        <v>0</v>
      </c>
      <c r="N3790">
        <v>1</v>
      </c>
      <c r="O3790" t="b">
        <v>0</v>
      </c>
      <c r="P3790" t="s">
        <v>8305</v>
      </c>
      <c r="Q3790">
        <v>6.6666666666666671E-3</v>
      </c>
      <c r="R3790">
        <v>500</v>
      </c>
      <c r="S3790" t="s">
        <v>8319</v>
      </c>
      <c r="T3790" t="s">
        <v>8344</v>
      </c>
    </row>
    <row r="3791" spans="1:20" x14ac:dyDescent="0.2">
      <c r="A3791">
        <v>3789</v>
      </c>
      <c r="B3791" t="s">
        <v>3786</v>
      </c>
      <c r="C379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v>42170.798819444448</v>
      </c>
      <c r="K3791">
        <v>1431630618</v>
      </c>
      <c r="L3791" s="10">
        <v>42138.798819444448</v>
      </c>
      <c r="M3791" t="b">
        <v>0</v>
      </c>
      <c r="N3791">
        <v>4</v>
      </c>
      <c r="O3791" t="b">
        <v>0</v>
      </c>
      <c r="P3791" t="s">
        <v>8305</v>
      </c>
      <c r="Q3791">
        <v>3.267605633802817E-2</v>
      </c>
      <c r="R3791">
        <v>29</v>
      </c>
      <c r="S3791" t="s">
        <v>8319</v>
      </c>
      <c r="T3791" t="s">
        <v>8344</v>
      </c>
    </row>
    <row r="3792" spans="1:20" x14ac:dyDescent="0.2">
      <c r="A3792">
        <v>3790</v>
      </c>
      <c r="B3792" t="s">
        <v>3787</v>
      </c>
      <c r="C379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v>42696.708599537036</v>
      </c>
      <c r="K3792">
        <v>1477238423</v>
      </c>
      <c r="L3792" s="10">
        <v>42666.666932870372</v>
      </c>
      <c r="M3792" t="b">
        <v>0</v>
      </c>
      <c r="N3792">
        <v>0</v>
      </c>
      <c r="O3792" t="b">
        <v>0</v>
      </c>
      <c r="P3792" t="s">
        <v>8305</v>
      </c>
      <c r="Q3792">
        <v>0</v>
      </c>
      <c r="R3792" t="e">
        <v>#DIV/0!</v>
      </c>
      <c r="S3792" t="s">
        <v>8319</v>
      </c>
      <c r="T3792" t="s">
        <v>8344</v>
      </c>
    </row>
    <row r="3793" spans="1:20" x14ac:dyDescent="0.2">
      <c r="A3793">
        <v>3791</v>
      </c>
      <c r="B3793" t="s">
        <v>3788</v>
      </c>
      <c r="C379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v>41826.692037037035</v>
      </c>
      <c r="K3793">
        <v>1399480592</v>
      </c>
      <c r="L3793" s="10">
        <v>41766.692037037035</v>
      </c>
      <c r="M3793" t="b">
        <v>0</v>
      </c>
      <c r="N3793">
        <v>0</v>
      </c>
      <c r="O3793" t="b">
        <v>0</v>
      </c>
      <c r="P3793" t="s">
        <v>8305</v>
      </c>
      <c r="Q3793">
        <v>0</v>
      </c>
      <c r="R3793" t="e">
        <v>#DIV/0!</v>
      </c>
      <c r="S3793" t="s">
        <v>8319</v>
      </c>
      <c r="T3793" t="s">
        <v>8344</v>
      </c>
    </row>
    <row r="3794" spans="1:20" x14ac:dyDescent="0.2">
      <c r="A3794">
        <v>3792</v>
      </c>
      <c r="B3794" t="s">
        <v>3789</v>
      </c>
      <c r="C3794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v>42200.447013888886</v>
      </c>
      <c r="K3794">
        <v>1434365022</v>
      </c>
      <c r="L3794" s="10">
        <v>42170.447013888886</v>
      </c>
      <c r="M3794" t="b">
        <v>0</v>
      </c>
      <c r="N3794">
        <v>2</v>
      </c>
      <c r="O3794" t="b">
        <v>0</v>
      </c>
      <c r="P3794" t="s">
        <v>8305</v>
      </c>
      <c r="Q3794">
        <v>2.8E-3</v>
      </c>
      <c r="R3794">
        <v>17.5</v>
      </c>
      <c r="S3794" t="s">
        <v>8319</v>
      </c>
      <c r="T3794" t="s">
        <v>8344</v>
      </c>
    </row>
    <row r="3795" spans="1:20" x14ac:dyDescent="0.2">
      <c r="A3795">
        <v>3793</v>
      </c>
      <c r="B3795" t="s">
        <v>3790</v>
      </c>
      <c r="C3795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v>41989.938993055555</v>
      </c>
      <c r="K3795">
        <v>1416954729</v>
      </c>
      <c r="L3795" s="10">
        <v>41968.938993055555</v>
      </c>
      <c r="M3795" t="b">
        <v>0</v>
      </c>
      <c r="N3795">
        <v>24</v>
      </c>
      <c r="O3795" t="b">
        <v>0</v>
      </c>
      <c r="P3795" t="s">
        <v>8305</v>
      </c>
      <c r="Q3795">
        <v>0.59657142857142853</v>
      </c>
      <c r="R3795">
        <v>174</v>
      </c>
      <c r="S3795" t="s">
        <v>8319</v>
      </c>
      <c r="T3795" t="s">
        <v>8344</v>
      </c>
    </row>
    <row r="3796" spans="1:20" x14ac:dyDescent="0.2">
      <c r="A3796">
        <v>3794</v>
      </c>
      <c r="B3796" t="s">
        <v>3791</v>
      </c>
      <c r="C3796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v>42162.58048611111</v>
      </c>
      <c r="K3796">
        <v>1431093354</v>
      </c>
      <c r="L3796" s="10">
        <v>42132.58048611111</v>
      </c>
      <c r="M3796" t="b">
        <v>0</v>
      </c>
      <c r="N3796">
        <v>1</v>
      </c>
      <c r="O3796" t="b">
        <v>0</v>
      </c>
      <c r="P3796" t="s">
        <v>8305</v>
      </c>
      <c r="Q3796">
        <v>0.01</v>
      </c>
      <c r="R3796">
        <v>50</v>
      </c>
      <c r="S3796" t="s">
        <v>8319</v>
      </c>
      <c r="T3796" t="s">
        <v>8344</v>
      </c>
    </row>
    <row r="3797" spans="1:20" x14ac:dyDescent="0.2">
      <c r="A3797">
        <v>3795</v>
      </c>
      <c r="B3797" t="s">
        <v>3792</v>
      </c>
      <c r="C3797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v>42244.9375</v>
      </c>
      <c r="K3797">
        <v>1437042490</v>
      </c>
      <c r="L3797" s="10">
        <v>42201.436226851853</v>
      </c>
      <c r="M3797" t="b">
        <v>0</v>
      </c>
      <c r="N3797">
        <v>2</v>
      </c>
      <c r="O3797" t="b">
        <v>0</v>
      </c>
      <c r="P3797" t="s">
        <v>8305</v>
      </c>
      <c r="Q3797">
        <v>1.6666666666666666E-2</v>
      </c>
      <c r="R3797">
        <v>5</v>
      </c>
      <c r="S3797" t="s">
        <v>8319</v>
      </c>
      <c r="T3797" t="s">
        <v>8344</v>
      </c>
    </row>
    <row r="3798" spans="1:20" x14ac:dyDescent="0.2">
      <c r="A3798">
        <v>3796</v>
      </c>
      <c r="B3798" t="s">
        <v>3793</v>
      </c>
      <c r="C3798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v>42749.029583333337</v>
      </c>
      <c r="K3798">
        <v>1479170556</v>
      </c>
      <c r="L3798" s="10">
        <v>42689.029583333337</v>
      </c>
      <c r="M3798" t="b">
        <v>0</v>
      </c>
      <c r="N3798">
        <v>1</v>
      </c>
      <c r="O3798" t="b">
        <v>0</v>
      </c>
      <c r="P3798" t="s">
        <v>8305</v>
      </c>
      <c r="Q3798">
        <v>4.4444444444444447E-5</v>
      </c>
      <c r="R3798">
        <v>1</v>
      </c>
      <c r="S3798" t="s">
        <v>8319</v>
      </c>
      <c r="T3798" t="s">
        <v>8344</v>
      </c>
    </row>
    <row r="3799" spans="1:20" x14ac:dyDescent="0.2">
      <c r="A3799">
        <v>3797</v>
      </c>
      <c r="B3799" t="s">
        <v>3794</v>
      </c>
      <c r="C3799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v>42114.881539351853</v>
      </c>
      <c r="K3799">
        <v>1426972165</v>
      </c>
      <c r="L3799" s="10">
        <v>42084.881539351853</v>
      </c>
      <c r="M3799" t="b">
        <v>0</v>
      </c>
      <c r="N3799">
        <v>37</v>
      </c>
      <c r="O3799" t="b">
        <v>0</v>
      </c>
      <c r="P3799" t="s">
        <v>8305</v>
      </c>
      <c r="Q3799">
        <v>0.89666666666666661</v>
      </c>
      <c r="R3799">
        <v>145.40540540540542</v>
      </c>
      <c r="S3799" t="s">
        <v>8319</v>
      </c>
      <c r="T3799" t="s">
        <v>8344</v>
      </c>
    </row>
    <row r="3800" spans="1:20" x14ac:dyDescent="0.2">
      <c r="A3800">
        <v>3798</v>
      </c>
      <c r="B3800" t="s">
        <v>3795</v>
      </c>
      <c r="C3800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v>41861.722777777781</v>
      </c>
      <c r="K3800">
        <v>1405099248</v>
      </c>
      <c r="L3800" s="10">
        <v>41831.722777777781</v>
      </c>
      <c r="M3800" t="b">
        <v>0</v>
      </c>
      <c r="N3800">
        <v>5</v>
      </c>
      <c r="O3800" t="b">
        <v>0</v>
      </c>
      <c r="P3800" t="s">
        <v>8305</v>
      </c>
      <c r="Q3800">
        <v>1.4642857142857143E-2</v>
      </c>
      <c r="R3800">
        <v>205</v>
      </c>
      <c r="S3800" t="s">
        <v>8319</v>
      </c>
      <c r="T3800" t="s">
        <v>8344</v>
      </c>
    </row>
    <row r="3801" spans="1:20" x14ac:dyDescent="0.2">
      <c r="A3801">
        <v>3799</v>
      </c>
      <c r="B3801" t="s">
        <v>3796</v>
      </c>
      <c r="C380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v>42440.93105324074</v>
      </c>
      <c r="K3801">
        <v>1455142843</v>
      </c>
      <c r="L3801" s="10">
        <v>42410.93105324074</v>
      </c>
      <c r="M3801" t="b">
        <v>0</v>
      </c>
      <c r="N3801">
        <v>4</v>
      </c>
      <c r="O3801" t="b">
        <v>0</v>
      </c>
      <c r="P3801" t="s">
        <v>8305</v>
      </c>
      <c r="Q3801">
        <v>4.02E-2</v>
      </c>
      <c r="R3801">
        <v>100.5</v>
      </c>
      <c r="S3801" t="s">
        <v>8319</v>
      </c>
      <c r="T3801" t="s">
        <v>8344</v>
      </c>
    </row>
    <row r="3802" spans="1:20" x14ac:dyDescent="0.2">
      <c r="A3802">
        <v>3800</v>
      </c>
      <c r="B3802" t="s">
        <v>3797</v>
      </c>
      <c r="C380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v>42015.207638888889</v>
      </c>
      <c r="K3802">
        <v>1418146883</v>
      </c>
      <c r="L3802" s="10">
        <v>41982.737071759257</v>
      </c>
      <c r="M3802" t="b">
        <v>0</v>
      </c>
      <c r="N3802">
        <v>16</v>
      </c>
      <c r="O3802" t="b">
        <v>0</v>
      </c>
      <c r="P3802" t="s">
        <v>8305</v>
      </c>
      <c r="Q3802">
        <v>4.0045454545454544E-2</v>
      </c>
      <c r="R3802">
        <v>55.0625</v>
      </c>
      <c r="S3802" t="s">
        <v>8319</v>
      </c>
      <c r="T3802" t="s">
        <v>8344</v>
      </c>
    </row>
    <row r="3803" spans="1:20" x14ac:dyDescent="0.2">
      <c r="A3803">
        <v>3801</v>
      </c>
      <c r="B3803" t="s">
        <v>3798</v>
      </c>
      <c r="C380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v>42006.676111111112</v>
      </c>
      <c r="K3803">
        <v>1417536816</v>
      </c>
      <c r="L3803" s="10">
        <v>41975.676111111112</v>
      </c>
      <c r="M3803" t="b">
        <v>0</v>
      </c>
      <c r="N3803">
        <v>9</v>
      </c>
      <c r="O3803" t="b">
        <v>0</v>
      </c>
      <c r="P3803" t="s">
        <v>8305</v>
      </c>
      <c r="Q3803">
        <v>8.5199999999999998E-2</v>
      </c>
      <c r="R3803">
        <v>47.333333333333336</v>
      </c>
      <c r="S3803" t="s">
        <v>8319</v>
      </c>
      <c r="T3803" t="s">
        <v>8344</v>
      </c>
    </row>
    <row r="3804" spans="1:20" x14ac:dyDescent="0.2">
      <c r="A3804">
        <v>3802</v>
      </c>
      <c r="B3804" t="s">
        <v>3799</v>
      </c>
      <c r="C3804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v>42299.126226851848</v>
      </c>
      <c r="K3804">
        <v>1442890906</v>
      </c>
      <c r="L3804" s="10">
        <v>42269.126226851848</v>
      </c>
      <c r="M3804" t="b">
        <v>0</v>
      </c>
      <c r="N3804">
        <v>0</v>
      </c>
      <c r="O3804" t="b">
        <v>0</v>
      </c>
      <c r="P3804" t="s">
        <v>8305</v>
      </c>
      <c r="Q3804">
        <v>0</v>
      </c>
      <c r="R3804" t="e">
        <v>#DIV/0!</v>
      </c>
      <c r="S3804" t="s">
        <v>8319</v>
      </c>
      <c r="T3804" t="s">
        <v>8344</v>
      </c>
    </row>
    <row r="3805" spans="1:20" x14ac:dyDescent="0.2">
      <c r="A3805">
        <v>3803</v>
      </c>
      <c r="B3805" t="s">
        <v>3800</v>
      </c>
      <c r="C3805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v>42433.971851851849</v>
      </c>
      <c r="K3805">
        <v>1454541568</v>
      </c>
      <c r="L3805" s="10">
        <v>42403.971851851849</v>
      </c>
      <c r="M3805" t="b">
        <v>0</v>
      </c>
      <c r="N3805">
        <v>40</v>
      </c>
      <c r="O3805" t="b">
        <v>0</v>
      </c>
      <c r="P3805" t="s">
        <v>8305</v>
      </c>
      <c r="Q3805">
        <v>0.19650000000000001</v>
      </c>
      <c r="R3805">
        <v>58.95</v>
      </c>
      <c r="S3805" t="s">
        <v>8319</v>
      </c>
      <c r="T3805" t="s">
        <v>8344</v>
      </c>
    </row>
    <row r="3806" spans="1:20" x14ac:dyDescent="0.2">
      <c r="A3806">
        <v>3804</v>
      </c>
      <c r="B3806" t="s">
        <v>3801</v>
      </c>
      <c r="C3806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v>42582.291666666672</v>
      </c>
      <c r="K3806">
        <v>1465172024</v>
      </c>
      <c r="L3806" s="10">
        <v>42527.00953703704</v>
      </c>
      <c r="M3806" t="b">
        <v>0</v>
      </c>
      <c r="N3806">
        <v>0</v>
      </c>
      <c r="O3806" t="b">
        <v>0</v>
      </c>
      <c r="P3806" t="s">
        <v>8305</v>
      </c>
      <c r="Q3806">
        <v>0</v>
      </c>
      <c r="R3806" t="e">
        <v>#DIV/0!</v>
      </c>
      <c r="S3806" t="s">
        <v>8319</v>
      </c>
      <c r="T3806" t="s">
        <v>8344</v>
      </c>
    </row>
    <row r="3807" spans="1:20" x14ac:dyDescent="0.2">
      <c r="A3807">
        <v>3805</v>
      </c>
      <c r="B3807" t="s">
        <v>3802</v>
      </c>
      <c r="C3807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v>41909.887037037035</v>
      </c>
      <c r="K3807">
        <v>1406668640</v>
      </c>
      <c r="L3807" s="10">
        <v>41849.887037037035</v>
      </c>
      <c r="M3807" t="b">
        <v>0</v>
      </c>
      <c r="N3807">
        <v>2</v>
      </c>
      <c r="O3807" t="b">
        <v>0</v>
      </c>
      <c r="P3807" t="s">
        <v>8305</v>
      </c>
      <c r="Q3807">
        <v>2.0000000000000002E-5</v>
      </c>
      <c r="R3807">
        <v>1.5</v>
      </c>
      <c r="S3807" t="s">
        <v>8319</v>
      </c>
      <c r="T3807" t="s">
        <v>8344</v>
      </c>
    </row>
    <row r="3808" spans="1:20" x14ac:dyDescent="0.2">
      <c r="A3808">
        <v>3806</v>
      </c>
      <c r="B3808" t="s">
        <v>3803</v>
      </c>
      <c r="C3808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v>41819.259039351848</v>
      </c>
      <c r="K3808">
        <v>1402294381</v>
      </c>
      <c r="L3808" s="10">
        <v>41799.259039351848</v>
      </c>
      <c r="M3808" t="b">
        <v>0</v>
      </c>
      <c r="N3808">
        <v>1</v>
      </c>
      <c r="O3808" t="b">
        <v>0</v>
      </c>
      <c r="P3808" t="s">
        <v>8305</v>
      </c>
      <c r="Q3808">
        <v>6.6666666666666664E-4</v>
      </c>
      <c r="R3808">
        <v>5</v>
      </c>
      <c r="S3808" t="s">
        <v>8319</v>
      </c>
      <c r="T3808" t="s">
        <v>8344</v>
      </c>
    </row>
    <row r="3809" spans="1:20" x14ac:dyDescent="0.2">
      <c r="A3809">
        <v>3807</v>
      </c>
      <c r="B3809" t="s">
        <v>3804</v>
      </c>
      <c r="C3809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v>42097.909016203703</v>
      </c>
      <c r="K3809">
        <v>1427492939</v>
      </c>
      <c r="L3809" s="10">
        <v>42090.909016203703</v>
      </c>
      <c r="M3809" t="b">
        <v>0</v>
      </c>
      <c r="N3809">
        <v>9</v>
      </c>
      <c r="O3809" t="b">
        <v>0</v>
      </c>
      <c r="P3809" t="s">
        <v>8305</v>
      </c>
      <c r="Q3809">
        <v>0.30333333333333334</v>
      </c>
      <c r="R3809">
        <v>50.555555555555557</v>
      </c>
      <c r="S3809" t="s">
        <v>8319</v>
      </c>
      <c r="T3809" t="s">
        <v>8344</v>
      </c>
    </row>
    <row r="3810" spans="1:20" x14ac:dyDescent="0.2">
      <c r="A3810">
        <v>3808</v>
      </c>
      <c r="B3810" t="s">
        <v>3805</v>
      </c>
      <c r="C3810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v>42119.412256944444</v>
      </c>
      <c r="K3810">
        <v>1424775219</v>
      </c>
      <c r="L3810" s="10">
        <v>42059.453923611116</v>
      </c>
      <c r="M3810" t="b">
        <v>0</v>
      </c>
      <c r="N3810">
        <v>24</v>
      </c>
      <c r="O3810" t="b">
        <v>1</v>
      </c>
      <c r="P3810" t="s">
        <v>8271</v>
      </c>
      <c r="Q3810">
        <v>1</v>
      </c>
      <c r="R3810">
        <v>41.666666666666664</v>
      </c>
      <c r="S3810" t="s">
        <v>8319</v>
      </c>
      <c r="T3810" t="s">
        <v>8350</v>
      </c>
    </row>
    <row r="3811" spans="1:20" x14ac:dyDescent="0.2">
      <c r="A3811">
        <v>3809</v>
      </c>
      <c r="B3811" t="s">
        <v>3806</v>
      </c>
      <c r="C381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v>41850.958333333336</v>
      </c>
      <c r="K3811">
        <v>1402403907</v>
      </c>
      <c r="L3811" s="10">
        <v>41800.526701388888</v>
      </c>
      <c r="M3811" t="b">
        <v>0</v>
      </c>
      <c r="N3811">
        <v>38</v>
      </c>
      <c r="O3811" t="b">
        <v>1</v>
      </c>
      <c r="P3811" t="s">
        <v>8271</v>
      </c>
      <c r="Q3811">
        <v>1.0125</v>
      </c>
      <c r="R3811">
        <v>53.289473684210527</v>
      </c>
      <c r="S3811" t="s">
        <v>8319</v>
      </c>
      <c r="T3811" t="s">
        <v>8350</v>
      </c>
    </row>
    <row r="3812" spans="1:20" x14ac:dyDescent="0.2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v>42084.807384259257</v>
      </c>
      <c r="K3812">
        <v>1424377358</v>
      </c>
      <c r="L3812" s="10">
        <v>42054.849050925928</v>
      </c>
      <c r="M3812" t="b">
        <v>0</v>
      </c>
      <c r="N3812">
        <v>26</v>
      </c>
      <c r="O3812" t="b">
        <v>1</v>
      </c>
      <c r="P3812" t="s">
        <v>8271</v>
      </c>
      <c r="Q3812">
        <v>1.2173333333333334</v>
      </c>
      <c r="R3812">
        <v>70.230769230769226</v>
      </c>
      <c r="S3812" t="s">
        <v>8319</v>
      </c>
      <c r="T3812" t="s">
        <v>8350</v>
      </c>
    </row>
    <row r="3813" spans="1:20" x14ac:dyDescent="0.2">
      <c r="A3813">
        <v>3811</v>
      </c>
      <c r="B3813" t="s">
        <v>3808</v>
      </c>
      <c r="C381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v>42521.458333333328</v>
      </c>
      <c r="K3813">
        <v>1461769373</v>
      </c>
      <c r="L3813" s="10">
        <v>42487.62700231481</v>
      </c>
      <c r="M3813" t="b">
        <v>0</v>
      </c>
      <c r="N3813">
        <v>19</v>
      </c>
      <c r="O3813" t="b">
        <v>1</v>
      </c>
      <c r="P3813" t="s">
        <v>8271</v>
      </c>
      <c r="Q3813">
        <v>3.3</v>
      </c>
      <c r="R3813">
        <v>43.421052631578945</v>
      </c>
      <c r="S3813" t="s">
        <v>8319</v>
      </c>
      <c r="T3813" t="s">
        <v>8350</v>
      </c>
    </row>
    <row r="3814" spans="1:20" x14ac:dyDescent="0.2">
      <c r="A3814">
        <v>3812</v>
      </c>
      <c r="B3814" t="s">
        <v>3809</v>
      </c>
      <c r="C3814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v>42156.165972222225</v>
      </c>
      <c r="K3814">
        <v>1429120908</v>
      </c>
      <c r="L3814" s="10">
        <v>42109.751250000001</v>
      </c>
      <c r="M3814" t="b">
        <v>0</v>
      </c>
      <c r="N3814">
        <v>11</v>
      </c>
      <c r="O3814" t="b">
        <v>1</v>
      </c>
      <c r="P3814" t="s">
        <v>8271</v>
      </c>
      <c r="Q3814">
        <v>1.0954999999999999</v>
      </c>
      <c r="R3814">
        <v>199.18181818181819</v>
      </c>
      <c r="S3814" t="s">
        <v>8319</v>
      </c>
      <c r="T3814" t="s">
        <v>8350</v>
      </c>
    </row>
    <row r="3815" spans="1:20" x14ac:dyDescent="0.2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v>42535.904861111107</v>
      </c>
      <c r="K3815">
        <v>1462603021</v>
      </c>
      <c r="L3815" s="10">
        <v>42497.275706018518</v>
      </c>
      <c r="M3815" t="b">
        <v>0</v>
      </c>
      <c r="N3815">
        <v>27</v>
      </c>
      <c r="O3815" t="b">
        <v>1</v>
      </c>
      <c r="P3815" t="s">
        <v>8271</v>
      </c>
      <c r="Q3815">
        <v>1.0095190476190474</v>
      </c>
      <c r="R3815">
        <v>78.518148148148143</v>
      </c>
      <c r="S3815" t="s">
        <v>8319</v>
      </c>
      <c r="T3815" t="s">
        <v>8350</v>
      </c>
    </row>
    <row r="3816" spans="1:20" x14ac:dyDescent="0.2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v>42095.165972222225</v>
      </c>
      <c r="K3816">
        <v>1424727712</v>
      </c>
      <c r="L3816" s="10">
        <v>42058.904074074075</v>
      </c>
      <c r="M3816" t="b">
        <v>0</v>
      </c>
      <c r="N3816">
        <v>34</v>
      </c>
      <c r="O3816" t="b">
        <v>1</v>
      </c>
      <c r="P3816" t="s">
        <v>8271</v>
      </c>
      <c r="Q3816">
        <v>1.4013333333333333</v>
      </c>
      <c r="R3816">
        <v>61.823529411764703</v>
      </c>
      <c r="S3816" t="s">
        <v>8319</v>
      </c>
      <c r="T3816" t="s">
        <v>8350</v>
      </c>
    </row>
    <row r="3817" spans="1:20" x14ac:dyDescent="0.2">
      <c r="A3817">
        <v>3815</v>
      </c>
      <c r="B3817" t="s">
        <v>3812</v>
      </c>
      <c r="C3817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v>42236.958333333328</v>
      </c>
      <c r="K3817">
        <v>1437545657</v>
      </c>
      <c r="L3817" s="10">
        <v>42207.259918981479</v>
      </c>
      <c r="M3817" t="b">
        <v>0</v>
      </c>
      <c r="N3817">
        <v>20</v>
      </c>
      <c r="O3817" t="b">
        <v>1</v>
      </c>
      <c r="P3817" t="s">
        <v>8271</v>
      </c>
      <c r="Q3817">
        <v>1.0000100000000001</v>
      </c>
      <c r="R3817">
        <v>50.000500000000002</v>
      </c>
      <c r="S3817" t="s">
        <v>8319</v>
      </c>
      <c r="T3817" t="s">
        <v>8350</v>
      </c>
    </row>
    <row r="3818" spans="1:20" x14ac:dyDescent="0.2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v>41837.690081018518</v>
      </c>
      <c r="K3818">
        <v>1403022823</v>
      </c>
      <c r="L3818" s="10">
        <v>41807.690081018518</v>
      </c>
      <c r="M3818" t="b">
        <v>0</v>
      </c>
      <c r="N3818">
        <v>37</v>
      </c>
      <c r="O3818" t="b">
        <v>1</v>
      </c>
      <c r="P3818" t="s">
        <v>8271</v>
      </c>
      <c r="Q3818">
        <v>1.19238</v>
      </c>
      <c r="R3818">
        <v>48.339729729729726</v>
      </c>
      <c r="S3818" t="s">
        <v>8319</v>
      </c>
      <c r="T3818" t="s">
        <v>8350</v>
      </c>
    </row>
    <row r="3819" spans="1:20" x14ac:dyDescent="0.2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v>42301.165972222225</v>
      </c>
      <c r="K3819">
        <v>1444236216</v>
      </c>
      <c r="L3819" s="10">
        <v>42284.69694444444</v>
      </c>
      <c r="M3819" t="b">
        <v>0</v>
      </c>
      <c r="N3819">
        <v>20</v>
      </c>
      <c r="O3819" t="b">
        <v>1</v>
      </c>
      <c r="P3819" t="s">
        <v>8271</v>
      </c>
      <c r="Q3819">
        <v>1.0725</v>
      </c>
      <c r="R3819">
        <v>107.25</v>
      </c>
      <c r="S3819" t="s">
        <v>8319</v>
      </c>
      <c r="T3819" t="s">
        <v>8350</v>
      </c>
    </row>
    <row r="3820" spans="1:20" x14ac:dyDescent="0.2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v>42075.800717592589</v>
      </c>
      <c r="K3820">
        <v>1423599182</v>
      </c>
      <c r="L3820" s="10">
        <v>42045.84238425926</v>
      </c>
      <c r="M3820" t="b">
        <v>0</v>
      </c>
      <c r="N3820">
        <v>10</v>
      </c>
      <c r="O3820" t="b">
        <v>1</v>
      </c>
      <c r="P3820" t="s">
        <v>8271</v>
      </c>
      <c r="Q3820">
        <v>2.2799999999999998</v>
      </c>
      <c r="R3820">
        <v>57</v>
      </c>
      <c r="S3820" t="s">
        <v>8319</v>
      </c>
      <c r="T3820" t="s">
        <v>8350</v>
      </c>
    </row>
    <row r="3821" spans="1:20" x14ac:dyDescent="0.2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v>42202.876388888893</v>
      </c>
      <c r="K3821">
        <v>1435554104</v>
      </c>
      <c r="L3821" s="10">
        <v>42184.209537037037</v>
      </c>
      <c r="M3821" t="b">
        <v>0</v>
      </c>
      <c r="N3821">
        <v>26</v>
      </c>
      <c r="O3821" t="b">
        <v>1</v>
      </c>
      <c r="P3821" t="s">
        <v>8271</v>
      </c>
      <c r="Q3821">
        <v>1.0640000000000001</v>
      </c>
      <c r="R3821">
        <v>40.92307692307692</v>
      </c>
      <c r="S3821" t="s">
        <v>8319</v>
      </c>
      <c r="T3821" t="s">
        <v>8350</v>
      </c>
    </row>
    <row r="3822" spans="1:20" x14ac:dyDescent="0.2">
      <c r="A3822">
        <v>3820</v>
      </c>
      <c r="B3822" t="s">
        <v>3817</v>
      </c>
      <c r="C382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v>42190.651817129634</v>
      </c>
      <c r="K3822">
        <v>1433518717</v>
      </c>
      <c r="L3822" s="10">
        <v>42160.651817129634</v>
      </c>
      <c r="M3822" t="b">
        <v>0</v>
      </c>
      <c r="N3822">
        <v>20</v>
      </c>
      <c r="O3822" t="b">
        <v>1</v>
      </c>
      <c r="P3822" t="s">
        <v>8271</v>
      </c>
      <c r="Q3822">
        <v>1.4333333333333333</v>
      </c>
      <c r="R3822">
        <v>21.5</v>
      </c>
      <c r="S3822" t="s">
        <v>8319</v>
      </c>
      <c r="T3822" t="s">
        <v>8350</v>
      </c>
    </row>
    <row r="3823" spans="1:20" x14ac:dyDescent="0.2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v>42373.180636574078</v>
      </c>
      <c r="K3823">
        <v>1449116407</v>
      </c>
      <c r="L3823" s="10">
        <v>42341.180636574078</v>
      </c>
      <c r="M3823" t="b">
        <v>0</v>
      </c>
      <c r="N3823">
        <v>46</v>
      </c>
      <c r="O3823" t="b">
        <v>1</v>
      </c>
      <c r="P3823" t="s">
        <v>8271</v>
      </c>
      <c r="Q3823">
        <v>1.0454285714285714</v>
      </c>
      <c r="R3823">
        <v>79.543478260869563</v>
      </c>
      <c r="S3823" t="s">
        <v>8319</v>
      </c>
      <c r="T3823" t="s">
        <v>8350</v>
      </c>
    </row>
    <row r="3824" spans="1:20" x14ac:dyDescent="0.2">
      <c r="A3824">
        <v>3822</v>
      </c>
      <c r="B3824" t="s">
        <v>3819</v>
      </c>
      <c r="C3824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v>42388.957638888889</v>
      </c>
      <c r="K3824">
        <v>1448136417</v>
      </c>
      <c r="L3824" s="10">
        <v>42329.838159722218</v>
      </c>
      <c r="M3824" t="b">
        <v>0</v>
      </c>
      <c r="N3824">
        <v>76</v>
      </c>
      <c r="O3824" t="b">
        <v>1</v>
      </c>
      <c r="P3824" t="s">
        <v>8271</v>
      </c>
      <c r="Q3824">
        <v>1.1002000000000001</v>
      </c>
      <c r="R3824">
        <v>72.381578947368425</v>
      </c>
      <c r="S3824" t="s">
        <v>8319</v>
      </c>
      <c r="T3824" t="s">
        <v>8350</v>
      </c>
    </row>
    <row r="3825" spans="1:20" x14ac:dyDescent="0.2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v>42205.165972222225</v>
      </c>
      <c r="K3825">
        <v>1434405044</v>
      </c>
      <c r="L3825" s="10">
        <v>42170.910231481481</v>
      </c>
      <c r="M3825" t="b">
        <v>0</v>
      </c>
      <c r="N3825">
        <v>41</v>
      </c>
      <c r="O3825" t="b">
        <v>1</v>
      </c>
      <c r="P3825" t="s">
        <v>8271</v>
      </c>
      <c r="Q3825">
        <v>1.06</v>
      </c>
      <c r="R3825">
        <v>64.634146341463421</v>
      </c>
      <c r="S3825" t="s">
        <v>8319</v>
      </c>
      <c r="T3825" t="s">
        <v>8350</v>
      </c>
    </row>
    <row r="3826" spans="1:20" x14ac:dyDescent="0.2">
      <c r="A3826">
        <v>3824</v>
      </c>
      <c r="B3826" t="s">
        <v>3821</v>
      </c>
      <c r="C3826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v>42583.570138888885</v>
      </c>
      <c r="K3826">
        <v>1469026903</v>
      </c>
      <c r="L3826" s="10">
        <v>42571.626192129625</v>
      </c>
      <c r="M3826" t="b">
        <v>0</v>
      </c>
      <c r="N3826">
        <v>7</v>
      </c>
      <c r="O3826" t="b">
        <v>1</v>
      </c>
      <c r="P3826" t="s">
        <v>8271</v>
      </c>
      <c r="Q3826">
        <v>1.08</v>
      </c>
      <c r="R3826">
        <v>38.571428571428569</v>
      </c>
      <c r="S3826" t="s">
        <v>8319</v>
      </c>
      <c r="T3826" t="s">
        <v>8350</v>
      </c>
    </row>
    <row r="3827" spans="1:20" x14ac:dyDescent="0.2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v>42172.069606481484</v>
      </c>
      <c r="K3827">
        <v>1432690814</v>
      </c>
      <c r="L3827" s="10">
        <v>42151.069606481484</v>
      </c>
      <c r="M3827" t="b">
        <v>0</v>
      </c>
      <c r="N3827">
        <v>49</v>
      </c>
      <c r="O3827" t="b">
        <v>1</v>
      </c>
      <c r="P3827" t="s">
        <v>8271</v>
      </c>
      <c r="Q3827">
        <v>1.0542</v>
      </c>
      <c r="R3827">
        <v>107.57142857142857</v>
      </c>
      <c r="S3827" t="s">
        <v>8319</v>
      </c>
      <c r="T3827" t="s">
        <v>8350</v>
      </c>
    </row>
    <row r="3828" spans="1:20" x14ac:dyDescent="0.2">
      <c r="A3828">
        <v>3826</v>
      </c>
      <c r="B3828" t="s">
        <v>3823</v>
      </c>
      <c r="C3828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v>42131.423541666663</v>
      </c>
      <c r="K3828">
        <v>1428401394</v>
      </c>
      <c r="L3828" s="10">
        <v>42101.423541666663</v>
      </c>
      <c r="M3828" t="b">
        <v>0</v>
      </c>
      <c r="N3828">
        <v>26</v>
      </c>
      <c r="O3828" t="b">
        <v>1</v>
      </c>
      <c r="P3828" t="s">
        <v>8271</v>
      </c>
      <c r="Q3828">
        <v>1.1916666666666667</v>
      </c>
      <c r="R3828">
        <v>27.5</v>
      </c>
      <c r="S3828" t="s">
        <v>8319</v>
      </c>
      <c r="T3828" t="s">
        <v>8350</v>
      </c>
    </row>
    <row r="3829" spans="1:20" x14ac:dyDescent="0.2">
      <c r="A3829">
        <v>3827</v>
      </c>
      <c r="B3829" t="s">
        <v>3824</v>
      </c>
      <c r="C3829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v>42090</v>
      </c>
      <c r="K3829">
        <v>1422656201</v>
      </c>
      <c r="L3829" s="10">
        <v>42034.928252314814</v>
      </c>
      <c r="M3829" t="b">
        <v>0</v>
      </c>
      <c r="N3829">
        <v>65</v>
      </c>
      <c r="O3829" t="b">
        <v>1</v>
      </c>
      <c r="P3829" t="s">
        <v>8271</v>
      </c>
      <c r="Q3829">
        <v>1.5266666666666666</v>
      </c>
      <c r="R3829">
        <v>70.461538461538467</v>
      </c>
      <c r="S3829" t="s">
        <v>8319</v>
      </c>
      <c r="T3829" t="s">
        <v>8350</v>
      </c>
    </row>
    <row r="3830" spans="1:20" x14ac:dyDescent="0.2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v>42004.569293981483</v>
      </c>
      <c r="K3830">
        <v>1414845587</v>
      </c>
      <c r="L3830" s="10">
        <v>41944.527627314819</v>
      </c>
      <c r="M3830" t="b">
        <v>0</v>
      </c>
      <c r="N3830">
        <v>28</v>
      </c>
      <c r="O3830" t="b">
        <v>1</v>
      </c>
      <c r="P3830" t="s">
        <v>8271</v>
      </c>
      <c r="Q3830">
        <v>1</v>
      </c>
      <c r="R3830">
        <v>178.57142857142858</v>
      </c>
      <c r="S3830" t="s">
        <v>8319</v>
      </c>
      <c r="T3830" t="s">
        <v>8350</v>
      </c>
    </row>
    <row r="3831" spans="1:20" x14ac:dyDescent="0.2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v>42613.865405092598</v>
      </c>
      <c r="K3831">
        <v>1470948371</v>
      </c>
      <c r="L3831" s="10">
        <v>42593.865405092598</v>
      </c>
      <c r="M3831" t="b">
        <v>0</v>
      </c>
      <c r="N3831">
        <v>8</v>
      </c>
      <c r="O3831" t="b">
        <v>1</v>
      </c>
      <c r="P3831" t="s">
        <v>8271</v>
      </c>
      <c r="Q3831">
        <v>1.002</v>
      </c>
      <c r="R3831">
        <v>62.625</v>
      </c>
      <c r="S3831" t="s">
        <v>8319</v>
      </c>
      <c r="T3831" t="s">
        <v>8350</v>
      </c>
    </row>
    <row r="3832" spans="1:20" x14ac:dyDescent="0.2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v>42517.740868055553</v>
      </c>
      <c r="K3832">
        <v>1463161611</v>
      </c>
      <c r="L3832" s="10">
        <v>42503.740868055553</v>
      </c>
      <c r="M3832" t="b">
        <v>0</v>
      </c>
      <c r="N3832">
        <v>3</v>
      </c>
      <c r="O3832" t="b">
        <v>1</v>
      </c>
      <c r="P3832" t="s">
        <v>8271</v>
      </c>
      <c r="Q3832">
        <v>2.25</v>
      </c>
      <c r="R3832">
        <v>75</v>
      </c>
      <c r="S3832" t="s">
        <v>8319</v>
      </c>
      <c r="T3832" t="s">
        <v>8350</v>
      </c>
    </row>
    <row r="3833" spans="1:20" x14ac:dyDescent="0.2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v>41948.890567129631</v>
      </c>
      <c r="K3833">
        <v>1413404545</v>
      </c>
      <c r="L3833" s="10">
        <v>41927.848900462966</v>
      </c>
      <c r="M3833" t="b">
        <v>0</v>
      </c>
      <c r="N3833">
        <v>9</v>
      </c>
      <c r="O3833" t="b">
        <v>1</v>
      </c>
      <c r="P3833" t="s">
        <v>8271</v>
      </c>
      <c r="Q3833">
        <v>1.0602199999999999</v>
      </c>
      <c r="R3833">
        <v>58.901111111111113</v>
      </c>
      <c r="S3833" t="s">
        <v>8319</v>
      </c>
      <c r="T3833" t="s">
        <v>8350</v>
      </c>
    </row>
    <row r="3834" spans="1:20" x14ac:dyDescent="0.2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v>42420.114988425921</v>
      </c>
      <c r="K3834">
        <v>1452048335</v>
      </c>
      <c r="L3834" s="10">
        <v>42375.114988425921</v>
      </c>
      <c r="M3834" t="b">
        <v>0</v>
      </c>
      <c r="N3834">
        <v>9</v>
      </c>
      <c r="O3834" t="b">
        <v>1</v>
      </c>
      <c r="P3834" t="s">
        <v>8271</v>
      </c>
      <c r="Q3834">
        <v>1.0466666666666666</v>
      </c>
      <c r="R3834">
        <v>139.55555555555554</v>
      </c>
      <c r="S3834" t="s">
        <v>8319</v>
      </c>
      <c r="T3834" t="s">
        <v>8350</v>
      </c>
    </row>
    <row r="3835" spans="1:20" x14ac:dyDescent="0.2">
      <c r="A3835">
        <v>3833</v>
      </c>
      <c r="B3835" t="s">
        <v>3830</v>
      </c>
      <c r="C3835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v>41974.797916666663</v>
      </c>
      <c r="K3835">
        <v>1416516972</v>
      </c>
      <c r="L3835" s="10">
        <v>41963.872361111105</v>
      </c>
      <c r="M3835" t="b">
        <v>0</v>
      </c>
      <c r="N3835">
        <v>20</v>
      </c>
      <c r="O3835" t="b">
        <v>1</v>
      </c>
      <c r="P3835" t="s">
        <v>8271</v>
      </c>
      <c r="Q3835">
        <v>1.1666666666666667</v>
      </c>
      <c r="R3835">
        <v>70</v>
      </c>
      <c r="S3835" t="s">
        <v>8319</v>
      </c>
      <c r="T3835" t="s">
        <v>8350</v>
      </c>
    </row>
    <row r="3836" spans="1:20" x14ac:dyDescent="0.2">
      <c r="A3836">
        <v>3834</v>
      </c>
      <c r="B3836" t="s">
        <v>3831</v>
      </c>
      <c r="C3836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v>42173.445219907408</v>
      </c>
      <c r="K3836">
        <v>1432032067</v>
      </c>
      <c r="L3836" s="10">
        <v>42143.445219907408</v>
      </c>
      <c r="M3836" t="b">
        <v>0</v>
      </c>
      <c r="N3836">
        <v>57</v>
      </c>
      <c r="O3836" t="b">
        <v>1</v>
      </c>
      <c r="P3836" t="s">
        <v>8271</v>
      </c>
      <c r="Q3836">
        <v>1.0903333333333334</v>
      </c>
      <c r="R3836">
        <v>57.385964912280699</v>
      </c>
      <c r="S3836" t="s">
        <v>8319</v>
      </c>
      <c r="T3836" t="s">
        <v>8350</v>
      </c>
    </row>
    <row r="3837" spans="1:20" x14ac:dyDescent="0.2">
      <c r="A3837">
        <v>3835</v>
      </c>
      <c r="B3837" t="s">
        <v>3832</v>
      </c>
      <c r="C3837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v>42481.94222222222</v>
      </c>
      <c r="K3837">
        <v>1459463808</v>
      </c>
      <c r="L3837" s="10">
        <v>42460.94222222222</v>
      </c>
      <c r="M3837" t="b">
        <v>0</v>
      </c>
      <c r="N3837">
        <v>8</v>
      </c>
      <c r="O3837" t="b">
        <v>1</v>
      </c>
      <c r="P3837" t="s">
        <v>8271</v>
      </c>
      <c r="Q3837">
        <v>1.6</v>
      </c>
      <c r="R3837">
        <v>40</v>
      </c>
      <c r="S3837" t="s">
        <v>8319</v>
      </c>
      <c r="T3837" t="s">
        <v>8350</v>
      </c>
    </row>
    <row r="3838" spans="1:20" x14ac:dyDescent="0.2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v>42585.172916666663</v>
      </c>
      <c r="K3838">
        <v>1467497652</v>
      </c>
      <c r="L3838" s="10">
        <v>42553.926527777774</v>
      </c>
      <c r="M3838" t="b">
        <v>0</v>
      </c>
      <c r="N3838">
        <v>14</v>
      </c>
      <c r="O3838" t="b">
        <v>1</v>
      </c>
      <c r="P3838" t="s">
        <v>8271</v>
      </c>
      <c r="Q3838">
        <v>1.125</v>
      </c>
      <c r="R3838">
        <v>64.285714285714292</v>
      </c>
      <c r="S3838" t="s">
        <v>8319</v>
      </c>
      <c r="T3838" t="s">
        <v>8350</v>
      </c>
    </row>
    <row r="3839" spans="1:20" x14ac:dyDescent="0.2">
      <c r="A3839">
        <v>3837</v>
      </c>
      <c r="B3839" t="s">
        <v>3834</v>
      </c>
      <c r="C3839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v>42188.765717592592</v>
      </c>
      <c r="K3839">
        <v>1432837358</v>
      </c>
      <c r="L3839" s="10">
        <v>42152.765717592592</v>
      </c>
      <c r="M3839" t="b">
        <v>0</v>
      </c>
      <c r="N3839">
        <v>17</v>
      </c>
      <c r="O3839" t="b">
        <v>1</v>
      </c>
      <c r="P3839" t="s">
        <v>8271</v>
      </c>
      <c r="Q3839">
        <v>1.0209999999999999</v>
      </c>
      <c r="R3839">
        <v>120.11764705882354</v>
      </c>
      <c r="S3839" t="s">
        <v>8319</v>
      </c>
      <c r="T3839" t="s">
        <v>8350</v>
      </c>
    </row>
    <row r="3840" spans="1:20" x14ac:dyDescent="0.2">
      <c r="A3840">
        <v>3838</v>
      </c>
      <c r="B3840" t="s">
        <v>3835</v>
      </c>
      <c r="C3840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v>42146.710752314815</v>
      </c>
      <c r="K3840">
        <v>1429722209</v>
      </c>
      <c r="L3840" s="10"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>
        <v>1.00824</v>
      </c>
      <c r="R3840">
        <v>1008.24</v>
      </c>
      <c r="S3840" t="s">
        <v>8319</v>
      </c>
      <c r="T3840" t="s">
        <v>8350</v>
      </c>
    </row>
    <row r="3841" spans="1:20" x14ac:dyDescent="0.2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v>42215.142638888887</v>
      </c>
      <c r="K3841">
        <v>1433042724</v>
      </c>
      <c r="L3841" s="10">
        <v>42155.142638888887</v>
      </c>
      <c r="M3841" t="b">
        <v>0</v>
      </c>
      <c r="N3841">
        <v>32</v>
      </c>
      <c r="O3841" t="b">
        <v>1</v>
      </c>
      <c r="P3841" t="s">
        <v>8271</v>
      </c>
      <c r="Q3841">
        <v>1.0125</v>
      </c>
      <c r="R3841">
        <v>63.28125</v>
      </c>
      <c r="S3841" t="s">
        <v>8319</v>
      </c>
      <c r="T3841" t="s">
        <v>8350</v>
      </c>
    </row>
    <row r="3842" spans="1:20" x14ac:dyDescent="0.2">
      <c r="A3842">
        <v>3840</v>
      </c>
      <c r="B3842" t="s">
        <v>3837</v>
      </c>
      <c r="C384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v>42457.660057870366</v>
      </c>
      <c r="K3842">
        <v>1457023829</v>
      </c>
      <c r="L3842" s="10">
        <v>42432.701724537037</v>
      </c>
      <c r="M3842" t="b">
        <v>0</v>
      </c>
      <c r="N3842">
        <v>3</v>
      </c>
      <c r="O3842" t="b">
        <v>1</v>
      </c>
      <c r="P3842" t="s">
        <v>8271</v>
      </c>
      <c r="Q3842">
        <v>65</v>
      </c>
      <c r="R3842">
        <v>21.666666666666668</v>
      </c>
      <c r="S3842" t="s">
        <v>8319</v>
      </c>
      <c r="T3842" t="s">
        <v>8350</v>
      </c>
    </row>
    <row r="3843" spans="1:20" x14ac:dyDescent="0.2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v>41840.785729166666</v>
      </c>
      <c r="K3843">
        <v>1400698287</v>
      </c>
      <c r="L3843" s="10">
        <v>41780.785729166666</v>
      </c>
      <c r="M3843" t="b">
        <v>1</v>
      </c>
      <c r="N3843">
        <v>34</v>
      </c>
      <c r="O3843" t="b">
        <v>0</v>
      </c>
      <c r="P3843" t="s">
        <v>8271</v>
      </c>
      <c r="Q3843">
        <v>8.72E-2</v>
      </c>
      <c r="R3843">
        <v>25.647058823529413</v>
      </c>
      <c r="S3843" t="s">
        <v>8319</v>
      </c>
      <c r="T3843" t="s">
        <v>8350</v>
      </c>
    </row>
    <row r="3844" spans="1:20" x14ac:dyDescent="0.2">
      <c r="A3844">
        <v>3842</v>
      </c>
      <c r="B3844" t="s">
        <v>3839</v>
      </c>
      <c r="C3844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v>41770.493657407409</v>
      </c>
      <c r="K3844">
        <v>1397217052</v>
      </c>
      <c r="L3844" s="10">
        <v>41740.493657407409</v>
      </c>
      <c r="M3844" t="b">
        <v>1</v>
      </c>
      <c r="N3844">
        <v>23</v>
      </c>
      <c r="O3844" t="b">
        <v>0</v>
      </c>
      <c r="P3844" t="s">
        <v>8271</v>
      </c>
      <c r="Q3844">
        <v>0.21940000000000001</v>
      </c>
      <c r="R3844">
        <v>47.695652173913047</v>
      </c>
      <c r="S3844" t="s">
        <v>8319</v>
      </c>
      <c r="T3844" t="s">
        <v>8350</v>
      </c>
    </row>
    <row r="3845" spans="1:20" x14ac:dyDescent="0.2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v>41791.072500000002</v>
      </c>
      <c r="K3845">
        <v>1399427064</v>
      </c>
      <c r="L3845" s="10">
        <v>41766.072500000002</v>
      </c>
      <c r="M3845" t="b">
        <v>1</v>
      </c>
      <c r="N3845">
        <v>19</v>
      </c>
      <c r="O3845" t="b">
        <v>0</v>
      </c>
      <c r="P3845" t="s">
        <v>8271</v>
      </c>
      <c r="Q3845">
        <v>0.21299999999999999</v>
      </c>
      <c r="R3845">
        <v>56.05263157894737</v>
      </c>
      <c r="S3845" t="s">
        <v>8319</v>
      </c>
      <c r="T3845" t="s">
        <v>8350</v>
      </c>
    </row>
    <row r="3846" spans="1:20" x14ac:dyDescent="0.2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v>41793.290972222225</v>
      </c>
      <c r="K3846">
        <v>1399474134</v>
      </c>
      <c r="L3846" s="10">
        <v>41766.617291666669</v>
      </c>
      <c r="M3846" t="b">
        <v>1</v>
      </c>
      <c r="N3846">
        <v>50</v>
      </c>
      <c r="O3846" t="b">
        <v>0</v>
      </c>
      <c r="P3846" t="s">
        <v>8271</v>
      </c>
      <c r="Q3846">
        <v>0.41489795918367345</v>
      </c>
      <c r="R3846">
        <v>81.319999999999993</v>
      </c>
      <c r="S3846" t="s">
        <v>8319</v>
      </c>
      <c r="T3846" t="s">
        <v>8350</v>
      </c>
    </row>
    <row r="3847" spans="1:20" x14ac:dyDescent="0.2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v>42278.627013888887</v>
      </c>
      <c r="K3847">
        <v>1441119774</v>
      </c>
      <c r="L3847" s="10">
        <v>42248.627013888887</v>
      </c>
      <c r="M3847" t="b">
        <v>1</v>
      </c>
      <c r="N3847">
        <v>12</v>
      </c>
      <c r="O3847" t="b">
        <v>0</v>
      </c>
      <c r="P3847" t="s">
        <v>8271</v>
      </c>
      <c r="Q3847">
        <v>2.1049999999999999E-2</v>
      </c>
      <c r="R3847">
        <v>70.166666666666671</v>
      </c>
      <c r="S3847" t="s">
        <v>8319</v>
      </c>
      <c r="T3847" t="s">
        <v>8350</v>
      </c>
    </row>
    <row r="3848" spans="1:20" x14ac:dyDescent="0.2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v>41916.290972222225</v>
      </c>
      <c r="K3848">
        <v>1409721542</v>
      </c>
      <c r="L3848" s="10">
        <v>41885.221550925926</v>
      </c>
      <c r="M3848" t="b">
        <v>1</v>
      </c>
      <c r="N3848">
        <v>8</v>
      </c>
      <c r="O3848" t="b">
        <v>0</v>
      </c>
      <c r="P3848" t="s">
        <v>8271</v>
      </c>
      <c r="Q3848">
        <v>2.7E-2</v>
      </c>
      <c r="R3848">
        <v>23.625</v>
      </c>
      <c r="S3848" t="s">
        <v>8319</v>
      </c>
      <c r="T3848" t="s">
        <v>8350</v>
      </c>
    </row>
    <row r="3849" spans="1:20" x14ac:dyDescent="0.2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v>42204.224432870367</v>
      </c>
      <c r="K3849">
        <v>1433395391</v>
      </c>
      <c r="L3849" s="10">
        <v>42159.224432870367</v>
      </c>
      <c r="M3849" t="b">
        <v>1</v>
      </c>
      <c r="N3849">
        <v>9</v>
      </c>
      <c r="O3849" t="b">
        <v>0</v>
      </c>
      <c r="P3849" t="s">
        <v>8271</v>
      </c>
      <c r="Q3849">
        <v>0.16161904761904761</v>
      </c>
      <c r="R3849">
        <v>188.55555555555554</v>
      </c>
      <c r="S3849" t="s">
        <v>8319</v>
      </c>
      <c r="T3849" t="s">
        <v>8350</v>
      </c>
    </row>
    <row r="3850" spans="1:20" x14ac:dyDescent="0.2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v>42295.817002314812</v>
      </c>
      <c r="K3850">
        <v>1442604989</v>
      </c>
      <c r="L3850" s="10">
        <v>42265.817002314812</v>
      </c>
      <c r="M3850" t="b">
        <v>1</v>
      </c>
      <c r="N3850">
        <v>43</v>
      </c>
      <c r="O3850" t="b">
        <v>0</v>
      </c>
      <c r="P3850" t="s">
        <v>8271</v>
      </c>
      <c r="Q3850">
        <v>0.16376923076923078</v>
      </c>
      <c r="R3850">
        <v>49.511627906976742</v>
      </c>
      <c r="S3850" t="s">
        <v>8319</v>
      </c>
      <c r="T3850" t="s">
        <v>8350</v>
      </c>
    </row>
    <row r="3851" spans="1:20" x14ac:dyDescent="0.2">
      <c r="A3851">
        <v>3849</v>
      </c>
      <c r="B3851" t="s">
        <v>3846</v>
      </c>
      <c r="C385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v>42166.767175925925</v>
      </c>
      <c r="K3851">
        <v>1431455084</v>
      </c>
      <c r="L3851" s="10">
        <v>42136.767175925925</v>
      </c>
      <c r="M3851" t="b">
        <v>1</v>
      </c>
      <c r="N3851">
        <v>28</v>
      </c>
      <c r="O3851" t="b">
        <v>0</v>
      </c>
      <c r="P3851" t="s">
        <v>8271</v>
      </c>
      <c r="Q3851">
        <v>7.0433333333333334E-2</v>
      </c>
      <c r="R3851">
        <v>75.464285714285708</v>
      </c>
      <c r="S3851" t="s">
        <v>8319</v>
      </c>
      <c r="T3851" t="s">
        <v>8350</v>
      </c>
    </row>
    <row r="3852" spans="1:20" x14ac:dyDescent="0.2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v>42005.124340277776</v>
      </c>
      <c r="K3852">
        <v>1417489143</v>
      </c>
      <c r="L3852" s="10">
        <v>41975.124340277776</v>
      </c>
      <c r="M3852" t="b">
        <v>1</v>
      </c>
      <c r="N3852">
        <v>4</v>
      </c>
      <c r="O3852" t="b">
        <v>0</v>
      </c>
      <c r="P3852" t="s">
        <v>8271</v>
      </c>
      <c r="Q3852">
        <v>3.7999999999999999E-2</v>
      </c>
      <c r="R3852">
        <v>9.5</v>
      </c>
      <c r="S3852" t="s">
        <v>8319</v>
      </c>
      <c r="T3852" t="s">
        <v>8350</v>
      </c>
    </row>
    <row r="3853" spans="1:20" x14ac:dyDescent="0.2">
      <c r="A3853">
        <v>3851</v>
      </c>
      <c r="B3853" t="s">
        <v>3848</v>
      </c>
      <c r="C385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v>42202.439571759256</v>
      </c>
      <c r="K3853">
        <v>1434537179</v>
      </c>
      <c r="L3853" s="10">
        <v>42172.439571759256</v>
      </c>
      <c r="M3853" t="b">
        <v>1</v>
      </c>
      <c r="N3853">
        <v>24</v>
      </c>
      <c r="O3853" t="b">
        <v>0</v>
      </c>
      <c r="P3853" t="s">
        <v>8271</v>
      </c>
      <c r="Q3853">
        <v>0.34079999999999999</v>
      </c>
      <c r="R3853">
        <v>35.5</v>
      </c>
      <c r="S3853" t="s">
        <v>8319</v>
      </c>
      <c r="T3853" t="s">
        <v>8350</v>
      </c>
    </row>
    <row r="3854" spans="1:20" x14ac:dyDescent="0.2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v>42090.149027777778</v>
      </c>
      <c r="K3854">
        <v>1425270876</v>
      </c>
      <c r="L3854" s="10">
        <v>42065.190694444449</v>
      </c>
      <c r="M3854" t="b">
        <v>0</v>
      </c>
      <c r="N3854">
        <v>2</v>
      </c>
      <c r="O3854" t="b">
        <v>0</v>
      </c>
      <c r="P3854" t="s">
        <v>8271</v>
      </c>
      <c r="Q3854">
        <v>2E-3</v>
      </c>
      <c r="R3854">
        <v>10</v>
      </c>
      <c r="S3854" t="s">
        <v>8319</v>
      </c>
      <c r="T3854" t="s">
        <v>8350</v>
      </c>
    </row>
    <row r="3855" spans="1:20" x14ac:dyDescent="0.2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v>41883.84002314815</v>
      </c>
      <c r="K3855">
        <v>1406578178</v>
      </c>
      <c r="L3855" s="10">
        <v>41848.84002314815</v>
      </c>
      <c r="M3855" t="b">
        <v>0</v>
      </c>
      <c r="N3855">
        <v>2</v>
      </c>
      <c r="O3855" t="b">
        <v>0</v>
      </c>
      <c r="P3855" t="s">
        <v>8271</v>
      </c>
      <c r="Q3855">
        <v>2.5999999999999998E-4</v>
      </c>
      <c r="R3855">
        <v>13</v>
      </c>
      <c r="S3855" t="s">
        <v>8319</v>
      </c>
      <c r="T3855" t="s">
        <v>8350</v>
      </c>
    </row>
    <row r="3856" spans="1:20" x14ac:dyDescent="0.2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v>42133.884930555556</v>
      </c>
      <c r="K3856">
        <v>1428614058</v>
      </c>
      <c r="L3856" s="10">
        <v>42103.884930555556</v>
      </c>
      <c r="M3856" t="b">
        <v>0</v>
      </c>
      <c r="N3856">
        <v>20</v>
      </c>
      <c r="O3856" t="b">
        <v>0</v>
      </c>
      <c r="P3856" t="s">
        <v>8271</v>
      </c>
      <c r="Q3856">
        <v>0.16254545454545455</v>
      </c>
      <c r="R3856">
        <v>89.4</v>
      </c>
      <c r="S3856" t="s">
        <v>8319</v>
      </c>
      <c r="T3856" t="s">
        <v>8350</v>
      </c>
    </row>
    <row r="3857" spans="1:20" x14ac:dyDescent="0.2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v>42089.929062499999</v>
      </c>
      <c r="K3857">
        <v>1424819871</v>
      </c>
      <c r="L3857" s="10">
        <v>42059.970729166671</v>
      </c>
      <c r="M3857" t="b">
        <v>0</v>
      </c>
      <c r="N3857">
        <v>1</v>
      </c>
      <c r="O3857" t="b">
        <v>0</v>
      </c>
      <c r="P3857" t="s">
        <v>8271</v>
      </c>
      <c r="Q3857">
        <v>2.5000000000000001E-2</v>
      </c>
      <c r="R3857">
        <v>25</v>
      </c>
      <c r="S3857" t="s">
        <v>8319</v>
      </c>
      <c r="T3857" t="s">
        <v>8350</v>
      </c>
    </row>
    <row r="3858" spans="1:20" x14ac:dyDescent="0.2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v>42071.701423611114</v>
      </c>
      <c r="K3858">
        <v>1423245003</v>
      </c>
      <c r="L3858" s="10">
        <v>42041.743090277778</v>
      </c>
      <c r="M3858" t="b">
        <v>0</v>
      </c>
      <c r="N3858">
        <v>1</v>
      </c>
      <c r="O3858" t="b">
        <v>0</v>
      </c>
      <c r="P3858" t="s">
        <v>8271</v>
      </c>
      <c r="Q3858">
        <v>2.0000000000000001E-4</v>
      </c>
      <c r="R3858">
        <v>1</v>
      </c>
      <c r="S3858" t="s">
        <v>8319</v>
      </c>
      <c r="T3858" t="s">
        <v>8350</v>
      </c>
    </row>
    <row r="3859" spans="1:20" x14ac:dyDescent="0.2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v>41852.716666666667</v>
      </c>
      <c r="K3859">
        <v>1404927690</v>
      </c>
      <c r="L3859" s="10">
        <v>41829.73715277778</v>
      </c>
      <c r="M3859" t="b">
        <v>0</v>
      </c>
      <c r="N3859">
        <v>4</v>
      </c>
      <c r="O3859" t="b">
        <v>0</v>
      </c>
      <c r="P3859" t="s">
        <v>8271</v>
      </c>
      <c r="Q3859">
        <v>5.1999999999999998E-2</v>
      </c>
      <c r="R3859">
        <v>65</v>
      </c>
      <c r="S3859" t="s">
        <v>8319</v>
      </c>
      <c r="T3859" t="s">
        <v>8350</v>
      </c>
    </row>
    <row r="3860" spans="1:20" x14ac:dyDescent="0.2">
      <c r="A3860">
        <v>3858</v>
      </c>
      <c r="B3860" t="s">
        <v>3855</v>
      </c>
      <c r="C3860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v>42146.875</v>
      </c>
      <c r="K3860">
        <v>1430734844</v>
      </c>
      <c r="L3860" s="10">
        <v>42128.431064814817</v>
      </c>
      <c r="M3860" t="b">
        <v>0</v>
      </c>
      <c r="N3860">
        <v>1</v>
      </c>
      <c r="O3860" t="b">
        <v>0</v>
      </c>
      <c r="P3860" t="s">
        <v>8271</v>
      </c>
      <c r="Q3860">
        <v>0.02</v>
      </c>
      <c r="R3860">
        <v>10</v>
      </c>
      <c r="S3860" t="s">
        <v>8319</v>
      </c>
      <c r="T3860" t="s">
        <v>8350</v>
      </c>
    </row>
    <row r="3861" spans="1:20" x14ac:dyDescent="0.2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v>41815.875</v>
      </c>
      <c r="K3861">
        <v>1401485207</v>
      </c>
      <c r="L3861" s="10">
        <v>41789.893599537041</v>
      </c>
      <c r="M3861" t="b">
        <v>0</v>
      </c>
      <c r="N3861">
        <v>1</v>
      </c>
      <c r="O3861" t="b">
        <v>0</v>
      </c>
      <c r="P3861" t="s">
        <v>8271</v>
      </c>
      <c r="Q3861">
        <v>4.0000000000000002E-4</v>
      </c>
      <c r="R3861">
        <v>1</v>
      </c>
      <c r="S3861" t="s">
        <v>8319</v>
      </c>
      <c r="T3861" t="s">
        <v>8350</v>
      </c>
    </row>
    <row r="3862" spans="1:20" x14ac:dyDescent="0.2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v>41863.660995370366</v>
      </c>
      <c r="K3862">
        <v>1405266710</v>
      </c>
      <c r="L3862" s="10">
        <v>41833.660995370366</v>
      </c>
      <c r="M3862" t="b">
        <v>0</v>
      </c>
      <c r="N3862">
        <v>13</v>
      </c>
      <c r="O3862" t="b">
        <v>0</v>
      </c>
      <c r="P3862" t="s">
        <v>8271</v>
      </c>
      <c r="Q3862">
        <v>0.17666666666666667</v>
      </c>
      <c r="R3862">
        <v>81.538461538461533</v>
      </c>
      <c r="S3862" t="s">
        <v>8319</v>
      </c>
      <c r="T3862" t="s">
        <v>8350</v>
      </c>
    </row>
    <row r="3863" spans="1:20" x14ac:dyDescent="0.2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v>41955.907638888893</v>
      </c>
      <c r="K3863">
        <v>1412258977</v>
      </c>
      <c r="L3863" s="10">
        <v>41914.590011574073</v>
      </c>
      <c r="M3863" t="b">
        <v>0</v>
      </c>
      <c r="N3863">
        <v>1</v>
      </c>
      <c r="O3863" t="b">
        <v>0</v>
      </c>
      <c r="P3863" t="s">
        <v>8271</v>
      </c>
      <c r="Q3863">
        <v>0.05</v>
      </c>
      <c r="R3863">
        <v>100</v>
      </c>
      <c r="S3863" t="s">
        <v>8319</v>
      </c>
      <c r="T3863" t="s">
        <v>8350</v>
      </c>
    </row>
    <row r="3864" spans="1:20" x14ac:dyDescent="0.2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v>42625.707638888889</v>
      </c>
      <c r="K3864">
        <v>1472451356</v>
      </c>
      <c r="L3864" s="10">
        <v>42611.261064814811</v>
      </c>
      <c r="M3864" t="b">
        <v>0</v>
      </c>
      <c r="N3864">
        <v>1</v>
      </c>
      <c r="O3864" t="b">
        <v>0</v>
      </c>
      <c r="P3864" t="s">
        <v>8271</v>
      </c>
      <c r="Q3864">
        <v>1.3333333333333334E-4</v>
      </c>
      <c r="R3864">
        <v>1</v>
      </c>
      <c r="S3864" t="s">
        <v>8319</v>
      </c>
      <c r="T3864" t="s">
        <v>8350</v>
      </c>
    </row>
    <row r="3865" spans="1:20" x14ac:dyDescent="0.2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v>42313.674826388888</v>
      </c>
      <c r="K3865">
        <v>1441552305</v>
      </c>
      <c r="L3865" s="10">
        <v>42253.633159722223</v>
      </c>
      <c r="M3865" t="b">
        <v>0</v>
      </c>
      <c r="N3865">
        <v>0</v>
      </c>
      <c r="O3865" t="b">
        <v>0</v>
      </c>
      <c r="P3865" t="s">
        <v>8271</v>
      </c>
      <c r="Q3865">
        <v>0</v>
      </c>
      <c r="R3865" t="e">
        <v>#DIV/0!</v>
      </c>
      <c r="S3865" t="s">
        <v>8319</v>
      </c>
      <c r="T3865" t="s">
        <v>8350</v>
      </c>
    </row>
    <row r="3866" spans="1:20" x14ac:dyDescent="0.2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v>42325.933495370366</v>
      </c>
      <c r="K3866">
        <v>1445203454</v>
      </c>
      <c r="L3866" s="10">
        <v>42295.891828703709</v>
      </c>
      <c r="M3866" t="b">
        <v>0</v>
      </c>
      <c r="N3866">
        <v>3</v>
      </c>
      <c r="O3866" t="b">
        <v>0</v>
      </c>
      <c r="P3866" t="s">
        <v>8271</v>
      </c>
      <c r="Q3866">
        <v>1.2E-2</v>
      </c>
      <c r="R3866">
        <v>20</v>
      </c>
      <c r="S3866" t="s">
        <v>8319</v>
      </c>
      <c r="T3866" t="s">
        <v>8350</v>
      </c>
    </row>
    <row r="3867" spans="1:20" x14ac:dyDescent="0.2">
      <c r="A3867">
        <v>3865</v>
      </c>
      <c r="B3867" t="s">
        <v>3862</v>
      </c>
      <c r="C3867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v>41881.229166666664</v>
      </c>
      <c r="K3867">
        <v>1405957098</v>
      </c>
      <c r="L3867" s="10">
        <v>41841.651597222226</v>
      </c>
      <c r="M3867" t="b">
        <v>0</v>
      </c>
      <c r="N3867">
        <v>14</v>
      </c>
      <c r="O3867" t="b">
        <v>0</v>
      </c>
      <c r="P3867" t="s">
        <v>8271</v>
      </c>
      <c r="Q3867">
        <v>0.26937422295897223</v>
      </c>
      <c r="R3867">
        <v>46.428571428571431</v>
      </c>
      <c r="S3867" t="s">
        <v>8319</v>
      </c>
      <c r="T3867" t="s">
        <v>8350</v>
      </c>
    </row>
    <row r="3868" spans="1:20" x14ac:dyDescent="0.2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v>42452.145138888889</v>
      </c>
      <c r="K3868">
        <v>1454453021</v>
      </c>
      <c r="L3868" s="10">
        <v>42402.947002314817</v>
      </c>
      <c r="M3868" t="b">
        <v>0</v>
      </c>
      <c r="N3868">
        <v>2</v>
      </c>
      <c r="O3868" t="b">
        <v>0</v>
      </c>
      <c r="P3868" t="s">
        <v>8271</v>
      </c>
      <c r="Q3868">
        <v>5.4999999999999997E-3</v>
      </c>
      <c r="R3868">
        <v>5.5</v>
      </c>
      <c r="S3868" t="s">
        <v>8319</v>
      </c>
      <c r="T3868" t="s">
        <v>8350</v>
      </c>
    </row>
    <row r="3869" spans="1:20" x14ac:dyDescent="0.2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v>42539.814108796301</v>
      </c>
      <c r="K3869">
        <v>1463686339</v>
      </c>
      <c r="L3869" s="10">
        <v>42509.814108796301</v>
      </c>
      <c r="M3869" t="b">
        <v>0</v>
      </c>
      <c r="N3869">
        <v>5</v>
      </c>
      <c r="O3869" t="b">
        <v>0</v>
      </c>
      <c r="P3869" t="s">
        <v>8271</v>
      </c>
      <c r="Q3869">
        <v>0.1255</v>
      </c>
      <c r="R3869">
        <v>50.2</v>
      </c>
      <c r="S3869" t="s">
        <v>8319</v>
      </c>
      <c r="T3869" t="s">
        <v>8350</v>
      </c>
    </row>
    <row r="3870" spans="1:20" x14ac:dyDescent="0.2">
      <c r="A3870">
        <v>3868</v>
      </c>
      <c r="B3870" t="s">
        <v>3865</v>
      </c>
      <c r="C3870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v>41890.659780092588</v>
      </c>
      <c r="K3870">
        <v>1408031405</v>
      </c>
      <c r="L3870" s="10">
        <v>41865.659780092588</v>
      </c>
      <c r="M3870" t="b">
        <v>0</v>
      </c>
      <c r="N3870">
        <v>1</v>
      </c>
      <c r="O3870" t="b">
        <v>0</v>
      </c>
      <c r="P3870" t="s">
        <v>8305</v>
      </c>
      <c r="Q3870">
        <v>2E-3</v>
      </c>
      <c r="R3870">
        <v>10</v>
      </c>
      <c r="S3870" t="s">
        <v>8319</v>
      </c>
      <c r="T3870" t="s">
        <v>8344</v>
      </c>
    </row>
    <row r="3871" spans="1:20" x14ac:dyDescent="0.2">
      <c r="A3871">
        <v>3869</v>
      </c>
      <c r="B3871" t="s">
        <v>3866</v>
      </c>
      <c r="C387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v>42077.132638888885</v>
      </c>
      <c r="K3871">
        <v>1423761792</v>
      </c>
      <c r="L3871" s="10">
        <v>42047.724444444444</v>
      </c>
      <c r="M3871" t="b">
        <v>0</v>
      </c>
      <c r="N3871">
        <v>15</v>
      </c>
      <c r="O3871" t="b">
        <v>0</v>
      </c>
      <c r="P3871" t="s">
        <v>8305</v>
      </c>
      <c r="Q3871">
        <v>3.44748684310884E-2</v>
      </c>
      <c r="R3871">
        <v>30.133333333333333</v>
      </c>
      <c r="S3871" t="s">
        <v>8319</v>
      </c>
      <c r="T3871" t="s">
        <v>8344</v>
      </c>
    </row>
    <row r="3872" spans="1:20" x14ac:dyDescent="0.2">
      <c r="A3872">
        <v>3870</v>
      </c>
      <c r="B3872" t="s">
        <v>3867</v>
      </c>
      <c r="C387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v>41823.17219907407</v>
      </c>
      <c r="K3872">
        <v>1401768478</v>
      </c>
      <c r="L3872" s="10">
        <v>41793.17219907407</v>
      </c>
      <c r="M3872" t="b">
        <v>0</v>
      </c>
      <c r="N3872">
        <v>10</v>
      </c>
      <c r="O3872" t="b">
        <v>0</v>
      </c>
      <c r="P3872" t="s">
        <v>8305</v>
      </c>
      <c r="Q3872">
        <v>0.15</v>
      </c>
      <c r="R3872">
        <v>150</v>
      </c>
      <c r="S3872" t="s">
        <v>8319</v>
      </c>
      <c r="T3872" t="s">
        <v>8344</v>
      </c>
    </row>
    <row r="3873" spans="1:20" x14ac:dyDescent="0.2">
      <c r="A3873">
        <v>3871</v>
      </c>
      <c r="B3873" t="s">
        <v>3868</v>
      </c>
      <c r="C387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v>42823.739004629635</v>
      </c>
      <c r="K3873">
        <v>1485629050</v>
      </c>
      <c r="L3873" s="10">
        <v>42763.780671296292</v>
      </c>
      <c r="M3873" t="b">
        <v>0</v>
      </c>
      <c r="N3873">
        <v>3</v>
      </c>
      <c r="O3873" t="b">
        <v>0</v>
      </c>
      <c r="P3873" t="s">
        <v>8305</v>
      </c>
      <c r="Q3873">
        <v>2.6666666666666668E-2</v>
      </c>
      <c r="R3873">
        <v>13.333333333333334</v>
      </c>
      <c r="S3873" t="s">
        <v>8319</v>
      </c>
      <c r="T3873" t="s">
        <v>8344</v>
      </c>
    </row>
    <row r="3874" spans="1:20" x14ac:dyDescent="0.2">
      <c r="A3874">
        <v>3872</v>
      </c>
      <c r="B3874" t="s">
        <v>3869</v>
      </c>
      <c r="C3874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v>42230.145787037036</v>
      </c>
      <c r="K3874">
        <v>1435202996</v>
      </c>
      <c r="L3874" s="10">
        <v>42180.145787037036</v>
      </c>
      <c r="M3874" t="b">
        <v>0</v>
      </c>
      <c r="N3874">
        <v>0</v>
      </c>
      <c r="O3874" t="b">
        <v>0</v>
      </c>
      <c r="P3874" t="s">
        <v>8305</v>
      </c>
      <c r="Q3874">
        <v>0</v>
      </c>
      <c r="R3874" t="e">
        <v>#DIV/0!</v>
      </c>
      <c r="S3874" t="s">
        <v>8319</v>
      </c>
      <c r="T3874" t="s">
        <v>8344</v>
      </c>
    </row>
    <row r="3875" spans="1:20" x14ac:dyDescent="0.2">
      <c r="A3875">
        <v>3873</v>
      </c>
      <c r="B3875" t="s">
        <v>3870</v>
      </c>
      <c r="C3875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v>42285.696006944447</v>
      </c>
      <c r="K3875">
        <v>1441730535</v>
      </c>
      <c r="L3875" s="10">
        <v>42255.696006944447</v>
      </c>
      <c r="M3875" t="b">
        <v>0</v>
      </c>
      <c r="N3875">
        <v>0</v>
      </c>
      <c r="O3875" t="b">
        <v>0</v>
      </c>
      <c r="P3875" t="s">
        <v>8305</v>
      </c>
      <c r="Q3875">
        <v>0</v>
      </c>
      <c r="R3875" t="e">
        <v>#DIV/0!</v>
      </c>
      <c r="S3875" t="s">
        <v>8319</v>
      </c>
      <c r="T3875" t="s">
        <v>8344</v>
      </c>
    </row>
    <row r="3876" spans="1:20" x14ac:dyDescent="0.2">
      <c r="A3876">
        <v>3874</v>
      </c>
      <c r="B3876" t="s">
        <v>3871</v>
      </c>
      <c r="C3876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v>42028.041666666672</v>
      </c>
      <c r="K3876">
        <v>1420244622</v>
      </c>
      <c r="L3876" s="10">
        <v>42007.016458333332</v>
      </c>
      <c r="M3876" t="b">
        <v>0</v>
      </c>
      <c r="N3876">
        <v>0</v>
      </c>
      <c r="O3876" t="b">
        <v>0</v>
      </c>
      <c r="P3876" t="s">
        <v>8305</v>
      </c>
      <c r="Q3876">
        <v>0</v>
      </c>
      <c r="R3876" t="e">
        <v>#DIV/0!</v>
      </c>
      <c r="S3876" t="s">
        <v>8319</v>
      </c>
      <c r="T3876" t="s">
        <v>8344</v>
      </c>
    </row>
    <row r="3877" spans="1:20" x14ac:dyDescent="0.2">
      <c r="A3877">
        <v>3875</v>
      </c>
      <c r="B3877" t="s">
        <v>3872</v>
      </c>
      <c r="C3877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v>42616.416666666672</v>
      </c>
      <c r="K3877">
        <v>1472804365</v>
      </c>
      <c r="L3877" s="10">
        <v>42615.346817129626</v>
      </c>
      <c r="M3877" t="b">
        <v>0</v>
      </c>
      <c r="N3877">
        <v>0</v>
      </c>
      <c r="O3877" t="b">
        <v>0</v>
      </c>
      <c r="P3877" t="s">
        <v>8305</v>
      </c>
      <c r="Q3877">
        <v>0</v>
      </c>
      <c r="R3877" t="e">
        <v>#DIV/0!</v>
      </c>
      <c r="S3877" t="s">
        <v>8319</v>
      </c>
      <c r="T3877" t="s">
        <v>8344</v>
      </c>
    </row>
    <row r="3878" spans="1:20" x14ac:dyDescent="0.2">
      <c r="A3878">
        <v>3876</v>
      </c>
      <c r="B3878" t="s">
        <v>3873</v>
      </c>
      <c r="C3878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v>42402.624166666668</v>
      </c>
      <c r="K3878">
        <v>1451833128</v>
      </c>
      <c r="L3878" s="10">
        <v>42372.624166666668</v>
      </c>
      <c r="M3878" t="b">
        <v>0</v>
      </c>
      <c r="N3878">
        <v>46</v>
      </c>
      <c r="O3878" t="b">
        <v>0</v>
      </c>
      <c r="P3878" t="s">
        <v>8305</v>
      </c>
      <c r="Q3878">
        <v>0.52794871794871789</v>
      </c>
      <c r="R3878">
        <v>44.760869565217391</v>
      </c>
      <c r="S3878" t="s">
        <v>8319</v>
      </c>
      <c r="T3878" t="s">
        <v>8344</v>
      </c>
    </row>
    <row r="3879" spans="1:20" x14ac:dyDescent="0.2">
      <c r="A3879">
        <v>3877</v>
      </c>
      <c r="B3879" t="s">
        <v>3874</v>
      </c>
      <c r="C3879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v>42712.67768518519</v>
      </c>
      <c r="K3879">
        <v>1478621752</v>
      </c>
      <c r="L3879" s="10">
        <v>42682.67768518519</v>
      </c>
      <c r="M3879" t="b">
        <v>0</v>
      </c>
      <c r="N3879">
        <v>14</v>
      </c>
      <c r="O3879" t="b">
        <v>0</v>
      </c>
      <c r="P3879" t="s">
        <v>8305</v>
      </c>
      <c r="Q3879">
        <v>4.9639999999999997E-2</v>
      </c>
      <c r="R3879">
        <v>88.642857142857139</v>
      </c>
      <c r="S3879" t="s">
        <v>8319</v>
      </c>
      <c r="T3879" t="s">
        <v>8344</v>
      </c>
    </row>
    <row r="3880" spans="1:20" x14ac:dyDescent="0.2">
      <c r="A3880">
        <v>3878</v>
      </c>
      <c r="B3880" t="s">
        <v>3875</v>
      </c>
      <c r="C3880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v>42185.165972222225</v>
      </c>
      <c r="K3880">
        <v>1433014746</v>
      </c>
      <c r="L3880" s="10">
        <v>42154.818819444445</v>
      </c>
      <c r="M3880" t="b">
        <v>0</v>
      </c>
      <c r="N3880">
        <v>1</v>
      </c>
      <c r="O3880" t="b">
        <v>0</v>
      </c>
      <c r="P3880" t="s">
        <v>8305</v>
      </c>
      <c r="Q3880">
        <v>5.5555555555555556E-4</v>
      </c>
      <c r="R3880">
        <v>10</v>
      </c>
      <c r="S3880" t="s">
        <v>8319</v>
      </c>
      <c r="T3880" t="s">
        <v>8344</v>
      </c>
    </row>
    <row r="3881" spans="1:20" x14ac:dyDescent="0.2">
      <c r="A3881">
        <v>3879</v>
      </c>
      <c r="B3881" t="s">
        <v>3876</v>
      </c>
      <c r="C388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v>42029.861064814817</v>
      </c>
      <c r="K3881">
        <v>1419626396</v>
      </c>
      <c r="L3881" s="10">
        <v>41999.861064814817</v>
      </c>
      <c r="M3881" t="b">
        <v>0</v>
      </c>
      <c r="N3881">
        <v>0</v>
      </c>
      <c r="O3881" t="b">
        <v>0</v>
      </c>
      <c r="P3881" t="s">
        <v>8305</v>
      </c>
      <c r="Q3881">
        <v>0</v>
      </c>
      <c r="R3881" t="e">
        <v>#DIV/0!</v>
      </c>
      <c r="S3881" t="s">
        <v>8319</v>
      </c>
      <c r="T3881" t="s">
        <v>8344</v>
      </c>
    </row>
    <row r="3882" spans="1:20" x14ac:dyDescent="0.2">
      <c r="A3882">
        <v>3880</v>
      </c>
      <c r="B3882" t="s">
        <v>3877</v>
      </c>
      <c r="C388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v>41850.958333333336</v>
      </c>
      <c r="K3882">
        <v>1403724820</v>
      </c>
      <c r="L3882" s="10">
        <v>41815.815046296295</v>
      </c>
      <c r="M3882" t="b">
        <v>0</v>
      </c>
      <c r="N3882">
        <v>17</v>
      </c>
      <c r="O3882" t="b">
        <v>0</v>
      </c>
      <c r="P3882" t="s">
        <v>8305</v>
      </c>
      <c r="Q3882">
        <v>0.13066666666666665</v>
      </c>
      <c r="R3882">
        <v>57.647058823529413</v>
      </c>
      <c r="S3882" t="s">
        <v>8319</v>
      </c>
      <c r="T3882" t="s">
        <v>8344</v>
      </c>
    </row>
    <row r="3883" spans="1:20" x14ac:dyDescent="0.2">
      <c r="A3883">
        <v>3881</v>
      </c>
      <c r="B3883" t="s">
        <v>3878</v>
      </c>
      <c r="C388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v>42786.018506944441</v>
      </c>
      <c r="K3883">
        <v>1484958399</v>
      </c>
      <c r="L3883" s="10">
        <v>42756.018506944441</v>
      </c>
      <c r="M3883" t="b">
        <v>0</v>
      </c>
      <c r="N3883">
        <v>1</v>
      </c>
      <c r="O3883" t="b">
        <v>0</v>
      </c>
      <c r="P3883" t="s">
        <v>8305</v>
      </c>
      <c r="Q3883">
        <v>0.05</v>
      </c>
      <c r="R3883">
        <v>25</v>
      </c>
      <c r="S3883" t="s">
        <v>8319</v>
      </c>
      <c r="T3883" t="s">
        <v>8344</v>
      </c>
    </row>
    <row r="3884" spans="1:20" x14ac:dyDescent="0.2">
      <c r="A3884">
        <v>3882</v>
      </c>
      <c r="B3884" t="s">
        <v>3879</v>
      </c>
      <c r="C3884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v>42400.960416666669</v>
      </c>
      <c r="K3884">
        <v>1451950570</v>
      </c>
      <c r="L3884" s="10">
        <v>42373.983449074076</v>
      </c>
      <c r="M3884" t="b">
        <v>0</v>
      </c>
      <c r="N3884">
        <v>0</v>
      </c>
      <c r="O3884" t="b">
        <v>0</v>
      </c>
      <c r="P3884" t="s">
        <v>8305</v>
      </c>
      <c r="Q3884">
        <v>0</v>
      </c>
      <c r="R3884" t="e">
        <v>#DIV/0!</v>
      </c>
      <c r="S3884" t="s">
        <v>8319</v>
      </c>
      <c r="T3884" t="s">
        <v>8344</v>
      </c>
    </row>
    <row r="3885" spans="1:20" x14ac:dyDescent="0.2">
      <c r="A3885">
        <v>3883</v>
      </c>
      <c r="B3885" t="s">
        <v>3880</v>
      </c>
      <c r="C3885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v>41884.602650462963</v>
      </c>
      <c r="K3885">
        <v>1407076069</v>
      </c>
      <c r="L3885" s="10">
        <v>41854.602650462963</v>
      </c>
      <c r="M3885" t="b">
        <v>0</v>
      </c>
      <c r="N3885">
        <v>0</v>
      </c>
      <c r="O3885" t="b">
        <v>0</v>
      </c>
      <c r="P3885" t="s">
        <v>8305</v>
      </c>
      <c r="Q3885">
        <v>0</v>
      </c>
      <c r="R3885" t="e">
        <v>#DIV/0!</v>
      </c>
      <c r="S3885" t="s">
        <v>8319</v>
      </c>
      <c r="T3885" t="s">
        <v>8344</v>
      </c>
    </row>
    <row r="3886" spans="1:20" x14ac:dyDescent="0.2">
      <c r="A3886">
        <v>3884</v>
      </c>
      <c r="B3886" t="s">
        <v>3881</v>
      </c>
      <c r="C3886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v>42090.749907407408</v>
      </c>
      <c r="K3886">
        <v>1425322792</v>
      </c>
      <c r="L3886" s="10">
        <v>42065.791574074072</v>
      </c>
      <c r="M3886" t="b">
        <v>0</v>
      </c>
      <c r="N3886">
        <v>0</v>
      </c>
      <c r="O3886" t="b">
        <v>0</v>
      </c>
      <c r="P3886" t="s">
        <v>8305</v>
      </c>
      <c r="Q3886">
        <v>0</v>
      </c>
      <c r="R3886" t="e">
        <v>#DIV/0!</v>
      </c>
      <c r="S3886" t="s">
        <v>8319</v>
      </c>
      <c r="T3886" t="s">
        <v>8344</v>
      </c>
    </row>
    <row r="3887" spans="1:20" x14ac:dyDescent="0.2">
      <c r="A3887">
        <v>3885</v>
      </c>
      <c r="B3887" t="s">
        <v>3882</v>
      </c>
      <c r="C3887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v>42499.951284722221</v>
      </c>
      <c r="K3887">
        <v>1460242191</v>
      </c>
      <c r="L3887" s="10">
        <v>42469.951284722221</v>
      </c>
      <c r="M3887" t="b">
        <v>0</v>
      </c>
      <c r="N3887">
        <v>0</v>
      </c>
      <c r="O3887" t="b">
        <v>0</v>
      </c>
      <c r="P3887" t="s">
        <v>8305</v>
      </c>
      <c r="Q3887">
        <v>0</v>
      </c>
      <c r="R3887" t="e">
        <v>#DIV/0!</v>
      </c>
      <c r="S3887" t="s">
        <v>8319</v>
      </c>
      <c r="T3887" t="s">
        <v>8344</v>
      </c>
    </row>
    <row r="3888" spans="1:20" x14ac:dyDescent="0.2">
      <c r="A3888">
        <v>3886</v>
      </c>
      <c r="B3888" t="s">
        <v>3883</v>
      </c>
      <c r="C3888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v>41984.228032407409</v>
      </c>
      <c r="K3888">
        <v>1415683702</v>
      </c>
      <c r="L3888" s="10">
        <v>41954.228032407409</v>
      </c>
      <c r="M3888" t="b">
        <v>0</v>
      </c>
      <c r="N3888">
        <v>0</v>
      </c>
      <c r="O3888" t="b">
        <v>0</v>
      </c>
      <c r="P3888" t="s">
        <v>8305</v>
      </c>
      <c r="Q3888">
        <v>0</v>
      </c>
      <c r="R3888" t="e">
        <v>#DIV/0!</v>
      </c>
      <c r="S3888" t="s">
        <v>8319</v>
      </c>
      <c r="T3888" t="s">
        <v>8344</v>
      </c>
    </row>
    <row r="3889" spans="1:20" x14ac:dyDescent="0.2">
      <c r="A3889">
        <v>3887</v>
      </c>
      <c r="B3889" t="s">
        <v>3884</v>
      </c>
      <c r="C3889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v>42125.916666666672</v>
      </c>
      <c r="K3889">
        <v>1426538129</v>
      </c>
      <c r="L3889" s="10">
        <v>42079.857974537037</v>
      </c>
      <c r="M3889" t="b">
        <v>0</v>
      </c>
      <c r="N3889">
        <v>2</v>
      </c>
      <c r="O3889" t="b">
        <v>0</v>
      </c>
      <c r="P3889" t="s">
        <v>8305</v>
      </c>
      <c r="Q3889">
        <v>1.7500000000000002E-2</v>
      </c>
      <c r="R3889">
        <v>17.5</v>
      </c>
      <c r="S3889" t="s">
        <v>8319</v>
      </c>
      <c r="T3889" t="s">
        <v>8344</v>
      </c>
    </row>
    <row r="3890" spans="1:20" x14ac:dyDescent="0.2">
      <c r="A3890">
        <v>3888</v>
      </c>
      <c r="B3890" t="s">
        <v>3885</v>
      </c>
      <c r="C3890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v>42792.545810185184</v>
      </c>
      <c r="K3890">
        <v>1485522358</v>
      </c>
      <c r="L3890" s="10">
        <v>42762.545810185184</v>
      </c>
      <c r="M3890" t="b">
        <v>0</v>
      </c>
      <c r="N3890">
        <v>14</v>
      </c>
      <c r="O3890" t="b">
        <v>0</v>
      </c>
      <c r="P3890" t="s">
        <v>8271</v>
      </c>
      <c r="Q3890">
        <v>0.27100000000000002</v>
      </c>
      <c r="R3890">
        <v>38.714285714285715</v>
      </c>
      <c r="S3890" t="s">
        <v>8319</v>
      </c>
      <c r="T3890" t="s">
        <v>8350</v>
      </c>
    </row>
    <row r="3891" spans="1:20" x14ac:dyDescent="0.2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v>42008.976388888885</v>
      </c>
      <c r="K3891">
        <v>1417651630</v>
      </c>
      <c r="L3891" s="10">
        <v>41977.004976851851</v>
      </c>
      <c r="M3891" t="b">
        <v>0</v>
      </c>
      <c r="N3891">
        <v>9</v>
      </c>
      <c r="O3891" t="b">
        <v>0</v>
      </c>
      <c r="P3891" t="s">
        <v>8271</v>
      </c>
      <c r="Q3891">
        <v>1.4749999999999999E-2</v>
      </c>
      <c r="R3891">
        <v>13.111111111111111</v>
      </c>
      <c r="S3891" t="s">
        <v>8319</v>
      </c>
      <c r="T3891" t="s">
        <v>8350</v>
      </c>
    </row>
    <row r="3892" spans="1:20" x14ac:dyDescent="0.2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v>42231.758611111116</v>
      </c>
      <c r="K3892">
        <v>1434478344</v>
      </c>
      <c r="L3892" s="10">
        <v>42171.758611111116</v>
      </c>
      <c r="M3892" t="b">
        <v>0</v>
      </c>
      <c r="N3892">
        <v>8</v>
      </c>
      <c r="O3892" t="b">
        <v>0</v>
      </c>
      <c r="P3892" t="s">
        <v>8271</v>
      </c>
      <c r="Q3892">
        <v>0.16826666666666668</v>
      </c>
      <c r="R3892">
        <v>315.5</v>
      </c>
      <c r="S3892" t="s">
        <v>8319</v>
      </c>
      <c r="T3892" t="s">
        <v>8350</v>
      </c>
    </row>
    <row r="3893" spans="1:20" x14ac:dyDescent="0.2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v>42086.207638888889</v>
      </c>
      <c r="K3893">
        <v>1424488244</v>
      </c>
      <c r="L3893" s="10">
        <v>42056.1324537037</v>
      </c>
      <c r="M3893" t="b">
        <v>0</v>
      </c>
      <c r="N3893">
        <v>7</v>
      </c>
      <c r="O3893" t="b">
        <v>0</v>
      </c>
      <c r="P3893" t="s">
        <v>8271</v>
      </c>
      <c r="Q3893">
        <v>0.32500000000000001</v>
      </c>
      <c r="R3893">
        <v>37.142857142857146</v>
      </c>
      <c r="S3893" t="s">
        <v>8319</v>
      </c>
      <c r="T3893" t="s">
        <v>8350</v>
      </c>
    </row>
    <row r="3894" spans="1:20" x14ac:dyDescent="0.2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v>41875.291666666664</v>
      </c>
      <c r="K3894">
        <v>1408203557</v>
      </c>
      <c r="L3894" s="10">
        <v>41867.652280092596</v>
      </c>
      <c r="M3894" t="b">
        <v>0</v>
      </c>
      <c r="N3894">
        <v>0</v>
      </c>
      <c r="O3894" t="b">
        <v>0</v>
      </c>
      <c r="P3894" t="s">
        <v>8271</v>
      </c>
      <c r="Q3894">
        <v>0</v>
      </c>
      <c r="R3894" t="e">
        <v>#DIV/0!</v>
      </c>
      <c r="S3894" t="s">
        <v>8319</v>
      </c>
      <c r="T3894" t="s">
        <v>8350</v>
      </c>
    </row>
    <row r="3895" spans="1:20" x14ac:dyDescent="0.2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v>41821.25</v>
      </c>
      <c r="K3895">
        <v>1400600840</v>
      </c>
      <c r="L3895" s="10">
        <v>41779.657870370371</v>
      </c>
      <c r="M3895" t="b">
        <v>0</v>
      </c>
      <c r="N3895">
        <v>84</v>
      </c>
      <c r="O3895" t="b">
        <v>0</v>
      </c>
      <c r="P3895" t="s">
        <v>8271</v>
      </c>
      <c r="Q3895">
        <v>0.2155</v>
      </c>
      <c r="R3895">
        <v>128.27380952380952</v>
      </c>
      <c r="S3895" t="s">
        <v>8319</v>
      </c>
      <c r="T3895" t="s">
        <v>8350</v>
      </c>
    </row>
    <row r="3896" spans="1:20" x14ac:dyDescent="0.2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v>42710.207638888889</v>
      </c>
      <c r="K3896">
        <v>1478386812</v>
      </c>
      <c r="L3896" s="10">
        <v>42679.958472222221</v>
      </c>
      <c r="M3896" t="b">
        <v>0</v>
      </c>
      <c r="N3896">
        <v>11</v>
      </c>
      <c r="O3896" t="b">
        <v>0</v>
      </c>
      <c r="P3896" t="s">
        <v>8271</v>
      </c>
      <c r="Q3896">
        <v>3.4666666666666665E-2</v>
      </c>
      <c r="R3896">
        <v>47.272727272727273</v>
      </c>
      <c r="S3896" t="s">
        <v>8319</v>
      </c>
      <c r="T3896" t="s">
        <v>8350</v>
      </c>
    </row>
    <row r="3897" spans="1:20" x14ac:dyDescent="0.2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v>42063.250208333338</v>
      </c>
      <c r="K3897">
        <v>1422424818</v>
      </c>
      <c r="L3897" s="10">
        <v>42032.250208333338</v>
      </c>
      <c r="M3897" t="b">
        <v>0</v>
      </c>
      <c r="N3897">
        <v>1</v>
      </c>
      <c r="O3897" t="b">
        <v>0</v>
      </c>
      <c r="P3897" t="s">
        <v>8271</v>
      </c>
      <c r="Q3897">
        <v>0.05</v>
      </c>
      <c r="R3897">
        <v>50</v>
      </c>
      <c r="S3897" t="s">
        <v>8319</v>
      </c>
      <c r="T3897" t="s">
        <v>8350</v>
      </c>
    </row>
    <row r="3898" spans="1:20" x14ac:dyDescent="0.2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v>41807.191875000004</v>
      </c>
      <c r="K3898">
        <v>1401770178</v>
      </c>
      <c r="L3898" s="10">
        <v>41793.191875000004</v>
      </c>
      <c r="M3898" t="b">
        <v>0</v>
      </c>
      <c r="N3898">
        <v>4</v>
      </c>
      <c r="O3898" t="b">
        <v>0</v>
      </c>
      <c r="P3898" t="s">
        <v>8271</v>
      </c>
      <c r="Q3898">
        <v>0.10625</v>
      </c>
      <c r="R3898">
        <v>42.5</v>
      </c>
      <c r="S3898" t="s">
        <v>8319</v>
      </c>
      <c r="T3898" t="s">
        <v>8350</v>
      </c>
    </row>
    <row r="3899" spans="1:20" x14ac:dyDescent="0.2">
      <c r="A3899">
        <v>3897</v>
      </c>
      <c r="B3899" t="s">
        <v>3894</v>
      </c>
      <c r="C3899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v>42012.87364583333</v>
      </c>
      <c r="K3899">
        <v>1418158683</v>
      </c>
      <c r="L3899" s="10">
        <v>41982.87364583333</v>
      </c>
      <c r="M3899" t="b">
        <v>0</v>
      </c>
      <c r="N3899">
        <v>10</v>
      </c>
      <c r="O3899" t="b">
        <v>0</v>
      </c>
      <c r="P3899" t="s">
        <v>8271</v>
      </c>
      <c r="Q3899">
        <v>0.17599999999999999</v>
      </c>
      <c r="R3899">
        <v>44</v>
      </c>
      <c r="S3899" t="s">
        <v>8319</v>
      </c>
      <c r="T3899" t="s">
        <v>8350</v>
      </c>
    </row>
    <row r="3900" spans="1:20" x14ac:dyDescent="0.2">
      <c r="A3900">
        <v>3898</v>
      </c>
      <c r="B3900" t="s">
        <v>3895</v>
      </c>
      <c r="C3900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v>42233.666666666672</v>
      </c>
      <c r="K3900">
        <v>1436355270</v>
      </c>
      <c r="L3900" s="10">
        <v>42193.482291666667</v>
      </c>
      <c r="M3900" t="b">
        <v>0</v>
      </c>
      <c r="N3900">
        <v>16</v>
      </c>
      <c r="O3900" t="b">
        <v>0</v>
      </c>
      <c r="P3900" t="s">
        <v>8271</v>
      </c>
      <c r="Q3900">
        <v>0.3256</v>
      </c>
      <c r="R3900">
        <v>50.875</v>
      </c>
      <c r="S3900" t="s">
        <v>8319</v>
      </c>
      <c r="T3900" t="s">
        <v>8350</v>
      </c>
    </row>
    <row r="3901" spans="1:20" x14ac:dyDescent="0.2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v>41863.775011574071</v>
      </c>
      <c r="K3901">
        <v>1406140561</v>
      </c>
      <c r="L3901" s="10">
        <v>41843.775011574071</v>
      </c>
      <c r="M3901" t="b">
        <v>0</v>
      </c>
      <c r="N3901">
        <v>2</v>
      </c>
      <c r="O3901" t="b">
        <v>0</v>
      </c>
      <c r="P3901" t="s">
        <v>8271</v>
      </c>
      <c r="Q3901">
        <v>1.2500000000000001E-2</v>
      </c>
      <c r="R3901">
        <v>62.5</v>
      </c>
      <c r="S3901" t="s">
        <v>8319</v>
      </c>
      <c r="T3901" t="s">
        <v>8350</v>
      </c>
    </row>
    <row r="3902" spans="1:20" x14ac:dyDescent="0.2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v>42166.092488425929</v>
      </c>
      <c r="K3902">
        <v>1431396791</v>
      </c>
      <c r="L3902" s="10">
        <v>42136.092488425929</v>
      </c>
      <c r="M3902" t="b">
        <v>0</v>
      </c>
      <c r="N3902">
        <v>5</v>
      </c>
      <c r="O3902" t="b">
        <v>0</v>
      </c>
      <c r="P3902" t="s">
        <v>8271</v>
      </c>
      <c r="Q3902">
        <v>5.3999999999999999E-2</v>
      </c>
      <c r="R3902">
        <v>27</v>
      </c>
      <c r="S3902" t="s">
        <v>8319</v>
      </c>
      <c r="T3902" t="s">
        <v>8350</v>
      </c>
    </row>
    <row r="3903" spans="1:20" x14ac:dyDescent="0.2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v>42357.826377314821</v>
      </c>
      <c r="K3903">
        <v>1447098599</v>
      </c>
      <c r="L3903" s="10">
        <v>42317.826377314821</v>
      </c>
      <c r="M3903" t="b">
        <v>0</v>
      </c>
      <c r="N3903">
        <v>1</v>
      </c>
      <c r="O3903" t="b">
        <v>0</v>
      </c>
      <c r="P3903" t="s">
        <v>8271</v>
      </c>
      <c r="Q3903">
        <v>8.3333333333333332E-3</v>
      </c>
      <c r="R3903">
        <v>25</v>
      </c>
      <c r="S3903" t="s">
        <v>8319</v>
      </c>
      <c r="T3903" t="s">
        <v>8350</v>
      </c>
    </row>
    <row r="3904" spans="1:20" x14ac:dyDescent="0.2">
      <c r="A3904">
        <v>3902</v>
      </c>
      <c r="B3904" t="s">
        <v>3899</v>
      </c>
      <c r="C3904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v>42688.509745370371</v>
      </c>
      <c r="K3904">
        <v>1476962042</v>
      </c>
      <c r="L3904" s="10">
        <v>42663.468078703707</v>
      </c>
      <c r="M3904" t="b">
        <v>0</v>
      </c>
      <c r="N3904">
        <v>31</v>
      </c>
      <c r="O3904" t="b">
        <v>0</v>
      </c>
      <c r="P3904" t="s">
        <v>8271</v>
      </c>
      <c r="Q3904">
        <v>0.48833333333333334</v>
      </c>
      <c r="R3904">
        <v>47.258064516129032</v>
      </c>
      <c r="S3904" t="s">
        <v>8319</v>
      </c>
      <c r="T3904" t="s">
        <v>8350</v>
      </c>
    </row>
    <row r="3905" spans="1:20" x14ac:dyDescent="0.2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v>42230.818055555559</v>
      </c>
      <c r="K3905">
        <v>1435709765</v>
      </c>
      <c r="L3905" s="10">
        <v>42186.01116898148</v>
      </c>
      <c r="M3905" t="b">
        <v>0</v>
      </c>
      <c r="N3905">
        <v>0</v>
      </c>
      <c r="O3905" t="b">
        <v>0</v>
      </c>
      <c r="P3905" t="s">
        <v>8271</v>
      </c>
      <c r="Q3905">
        <v>0</v>
      </c>
      <c r="R3905" t="e">
        <v>#DIV/0!</v>
      </c>
      <c r="S3905" t="s">
        <v>8319</v>
      </c>
      <c r="T3905" t="s">
        <v>8350</v>
      </c>
    </row>
    <row r="3906" spans="1:20" x14ac:dyDescent="0.2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v>42109.211111111115</v>
      </c>
      <c r="K3906">
        <v>1427866200</v>
      </c>
      <c r="L3906" s="10">
        <v>42095.229166666672</v>
      </c>
      <c r="M3906" t="b">
        <v>0</v>
      </c>
      <c r="N3906">
        <v>2</v>
      </c>
      <c r="O3906" t="b">
        <v>0</v>
      </c>
      <c r="P3906" t="s">
        <v>8271</v>
      </c>
      <c r="Q3906">
        <v>2.9999999999999997E-4</v>
      </c>
      <c r="R3906">
        <v>1.5</v>
      </c>
      <c r="S3906" t="s">
        <v>8319</v>
      </c>
      <c r="T3906" t="s">
        <v>8350</v>
      </c>
    </row>
    <row r="3907" spans="1:20" x14ac:dyDescent="0.2">
      <c r="A3907">
        <v>3905</v>
      </c>
      <c r="B3907" t="s">
        <v>3902</v>
      </c>
      <c r="C3907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v>42166.958333333328</v>
      </c>
      <c r="K3907">
        <v>1430405903</v>
      </c>
      <c r="L3907" s="10">
        <v>42124.623877314814</v>
      </c>
      <c r="M3907" t="b">
        <v>0</v>
      </c>
      <c r="N3907">
        <v>7</v>
      </c>
      <c r="O3907" t="b">
        <v>0</v>
      </c>
      <c r="P3907" t="s">
        <v>8271</v>
      </c>
      <c r="Q3907">
        <v>0.11533333333333333</v>
      </c>
      <c r="R3907">
        <v>24.714285714285715</v>
      </c>
      <c r="S3907" t="s">
        <v>8319</v>
      </c>
      <c r="T3907" t="s">
        <v>8350</v>
      </c>
    </row>
    <row r="3908" spans="1:20" x14ac:dyDescent="0.2">
      <c r="A3908">
        <v>3906</v>
      </c>
      <c r="B3908" t="s">
        <v>3903</v>
      </c>
      <c r="C3908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v>42181.559027777781</v>
      </c>
      <c r="K3908">
        <v>1432072893</v>
      </c>
      <c r="L3908" s="10">
        <v>42143.917743055557</v>
      </c>
      <c r="M3908" t="b">
        <v>0</v>
      </c>
      <c r="N3908">
        <v>16</v>
      </c>
      <c r="O3908" t="b">
        <v>0</v>
      </c>
      <c r="P3908" t="s">
        <v>8271</v>
      </c>
      <c r="Q3908">
        <v>0.67333333333333334</v>
      </c>
      <c r="R3908">
        <v>63.125</v>
      </c>
      <c r="S3908" t="s">
        <v>8319</v>
      </c>
      <c r="T3908" t="s">
        <v>8350</v>
      </c>
    </row>
    <row r="3909" spans="1:20" x14ac:dyDescent="0.2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v>41938.838888888888</v>
      </c>
      <c r="K3909">
        <v>1411587606</v>
      </c>
      <c r="L3909" s="10">
        <v>41906.819513888891</v>
      </c>
      <c r="M3909" t="b">
        <v>0</v>
      </c>
      <c r="N3909">
        <v>4</v>
      </c>
      <c r="O3909" t="b">
        <v>0</v>
      </c>
      <c r="P3909" t="s">
        <v>8271</v>
      </c>
      <c r="Q3909">
        <v>0.153</v>
      </c>
      <c r="R3909">
        <v>38.25</v>
      </c>
      <c r="S3909" t="s">
        <v>8319</v>
      </c>
      <c r="T3909" t="s">
        <v>8350</v>
      </c>
    </row>
    <row r="3910" spans="1:20" x14ac:dyDescent="0.2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v>41849.135370370372</v>
      </c>
      <c r="K3910">
        <v>1405307696</v>
      </c>
      <c r="L3910" s="10">
        <v>41834.135370370372</v>
      </c>
      <c r="M3910" t="b">
        <v>0</v>
      </c>
      <c r="N3910">
        <v>4</v>
      </c>
      <c r="O3910" t="b">
        <v>0</v>
      </c>
      <c r="P3910" t="s">
        <v>8271</v>
      </c>
      <c r="Q3910">
        <v>8.666666666666667E-2</v>
      </c>
      <c r="R3910">
        <v>16.25</v>
      </c>
      <c r="S3910" t="s">
        <v>8319</v>
      </c>
      <c r="T3910" t="s">
        <v>8350</v>
      </c>
    </row>
    <row r="3911" spans="1:20" x14ac:dyDescent="0.2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v>41893.359282407408</v>
      </c>
      <c r="K3911">
        <v>1407832642</v>
      </c>
      <c r="L3911" s="10">
        <v>41863.359282407408</v>
      </c>
      <c r="M3911" t="b">
        <v>0</v>
      </c>
      <c r="N3911">
        <v>4</v>
      </c>
      <c r="O3911" t="b">
        <v>0</v>
      </c>
      <c r="P3911" t="s">
        <v>8271</v>
      </c>
      <c r="Q3911">
        <v>2.2499999999999998E-3</v>
      </c>
      <c r="R3911">
        <v>33.75</v>
      </c>
      <c r="S3911" t="s">
        <v>8319</v>
      </c>
      <c r="T3911" t="s">
        <v>8350</v>
      </c>
    </row>
    <row r="3912" spans="1:20" x14ac:dyDescent="0.2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v>42254.756909722222</v>
      </c>
      <c r="K3912">
        <v>1439057397</v>
      </c>
      <c r="L3912" s="10">
        <v>42224.756909722222</v>
      </c>
      <c r="M3912" t="b">
        <v>0</v>
      </c>
      <c r="N3912">
        <v>3</v>
      </c>
      <c r="O3912" t="b">
        <v>0</v>
      </c>
      <c r="P3912" t="s">
        <v>8271</v>
      </c>
      <c r="Q3912">
        <v>3.0833333333333334E-2</v>
      </c>
      <c r="R3912">
        <v>61.666666666666664</v>
      </c>
      <c r="S3912" t="s">
        <v>8319</v>
      </c>
      <c r="T3912" t="s">
        <v>8350</v>
      </c>
    </row>
    <row r="3913" spans="1:20" x14ac:dyDescent="0.2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v>41969.853900462964</v>
      </c>
      <c r="K3913">
        <v>1414438177</v>
      </c>
      <c r="L3913" s="10">
        <v>41939.8122337963</v>
      </c>
      <c r="M3913" t="b">
        <v>0</v>
      </c>
      <c r="N3913">
        <v>36</v>
      </c>
      <c r="O3913" t="b">
        <v>0</v>
      </c>
      <c r="P3913" t="s">
        <v>8271</v>
      </c>
      <c r="Q3913">
        <v>0.37412499999999999</v>
      </c>
      <c r="R3913">
        <v>83.138888888888886</v>
      </c>
      <c r="S3913" t="s">
        <v>8319</v>
      </c>
      <c r="T3913" t="s">
        <v>8350</v>
      </c>
    </row>
    <row r="3914" spans="1:20" x14ac:dyDescent="0.2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v>42119.190972222219</v>
      </c>
      <c r="K3914">
        <v>1424759330</v>
      </c>
      <c r="L3914" s="10">
        <v>42059.270023148143</v>
      </c>
      <c r="M3914" t="b">
        <v>0</v>
      </c>
      <c r="N3914">
        <v>1</v>
      </c>
      <c r="O3914" t="b">
        <v>0</v>
      </c>
      <c r="P3914" t="s">
        <v>8271</v>
      </c>
      <c r="Q3914">
        <v>6.666666666666667E-5</v>
      </c>
      <c r="R3914">
        <v>1</v>
      </c>
      <c r="S3914" t="s">
        <v>8319</v>
      </c>
      <c r="T3914" t="s">
        <v>8350</v>
      </c>
    </row>
    <row r="3915" spans="1:20" x14ac:dyDescent="0.2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v>42338.252881944441</v>
      </c>
      <c r="K3915">
        <v>1446267849</v>
      </c>
      <c r="L3915" s="10">
        <v>42308.211215277777</v>
      </c>
      <c r="M3915" t="b">
        <v>0</v>
      </c>
      <c r="N3915">
        <v>7</v>
      </c>
      <c r="O3915" t="b">
        <v>0</v>
      </c>
      <c r="P3915" t="s">
        <v>8271</v>
      </c>
      <c r="Q3915">
        <v>0.1</v>
      </c>
      <c r="R3915">
        <v>142.85714285714286</v>
      </c>
      <c r="S3915" t="s">
        <v>8319</v>
      </c>
      <c r="T3915" t="s">
        <v>8350</v>
      </c>
    </row>
    <row r="3916" spans="1:20" x14ac:dyDescent="0.2">
      <c r="A3916">
        <v>3914</v>
      </c>
      <c r="B3916" t="s">
        <v>3911</v>
      </c>
      <c r="C3916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v>42134.957638888889</v>
      </c>
      <c r="K3916">
        <v>1429558756</v>
      </c>
      <c r="L3916" s="10">
        <v>42114.818935185183</v>
      </c>
      <c r="M3916" t="b">
        <v>0</v>
      </c>
      <c r="N3916">
        <v>27</v>
      </c>
      <c r="O3916" t="b">
        <v>0</v>
      </c>
      <c r="P3916" t="s">
        <v>8271</v>
      </c>
      <c r="Q3916">
        <v>0.36359999999999998</v>
      </c>
      <c r="R3916">
        <v>33.666666666666664</v>
      </c>
      <c r="S3916" t="s">
        <v>8319</v>
      </c>
      <c r="T3916" t="s">
        <v>8350</v>
      </c>
    </row>
    <row r="3917" spans="1:20" x14ac:dyDescent="0.2">
      <c r="A3917">
        <v>3915</v>
      </c>
      <c r="B3917" t="s">
        <v>3912</v>
      </c>
      <c r="C3917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v>42522.98505787037</v>
      </c>
      <c r="K3917">
        <v>1462232309</v>
      </c>
      <c r="L3917" s="10">
        <v>42492.98505787037</v>
      </c>
      <c r="M3917" t="b">
        <v>0</v>
      </c>
      <c r="N3917">
        <v>1</v>
      </c>
      <c r="O3917" t="b">
        <v>0</v>
      </c>
      <c r="P3917" t="s">
        <v>8271</v>
      </c>
      <c r="Q3917">
        <v>3.3333333333333335E-3</v>
      </c>
      <c r="R3917">
        <v>5</v>
      </c>
      <c r="S3917" t="s">
        <v>8319</v>
      </c>
      <c r="T3917" t="s">
        <v>8350</v>
      </c>
    </row>
    <row r="3918" spans="1:20" x14ac:dyDescent="0.2">
      <c r="A3918">
        <v>3916</v>
      </c>
      <c r="B3918" t="s">
        <v>3913</v>
      </c>
      <c r="C3918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v>42524.471666666665</v>
      </c>
      <c r="K3918">
        <v>1462360752</v>
      </c>
      <c r="L3918" s="10">
        <v>42494.471666666665</v>
      </c>
      <c r="M3918" t="b">
        <v>0</v>
      </c>
      <c r="N3918">
        <v>0</v>
      </c>
      <c r="O3918" t="b">
        <v>0</v>
      </c>
      <c r="P3918" t="s">
        <v>8271</v>
      </c>
      <c r="Q3918">
        <v>0</v>
      </c>
      <c r="R3918" t="e">
        <v>#DIV/0!</v>
      </c>
      <c r="S3918" t="s">
        <v>8319</v>
      </c>
      <c r="T3918" t="s">
        <v>8350</v>
      </c>
    </row>
    <row r="3919" spans="1:20" x14ac:dyDescent="0.2">
      <c r="A3919">
        <v>3917</v>
      </c>
      <c r="B3919" t="s">
        <v>3914</v>
      </c>
      <c r="C3919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v>41893.527326388888</v>
      </c>
      <c r="K3919">
        <v>1407847161</v>
      </c>
      <c r="L3919" s="10">
        <v>41863.527326388888</v>
      </c>
      <c r="M3919" t="b">
        <v>0</v>
      </c>
      <c r="N3919">
        <v>1</v>
      </c>
      <c r="O3919" t="b">
        <v>0</v>
      </c>
      <c r="P3919" t="s">
        <v>8271</v>
      </c>
      <c r="Q3919">
        <v>2.8571428571428571E-3</v>
      </c>
      <c r="R3919">
        <v>10</v>
      </c>
      <c r="S3919" t="s">
        <v>8319</v>
      </c>
      <c r="T3919" t="s">
        <v>8350</v>
      </c>
    </row>
    <row r="3920" spans="1:20" x14ac:dyDescent="0.2">
      <c r="A3920">
        <v>3918</v>
      </c>
      <c r="B3920" t="s">
        <v>3915</v>
      </c>
      <c r="C3920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v>41855.666666666664</v>
      </c>
      <c r="K3920">
        <v>1406131023</v>
      </c>
      <c r="L3920" s="10">
        <v>41843.664618055554</v>
      </c>
      <c r="M3920" t="b">
        <v>0</v>
      </c>
      <c r="N3920">
        <v>3</v>
      </c>
      <c r="O3920" t="b">
        <v>0</v>
      </c>
      <c r="P3920" t="s">
        <v>8271</v>
      </c>
      <c r="Q3920">
        <v>2E-3</v>
      </c>
      <c r="R3920">
        <v>40</v>
      </c>
      <c r="S3920" t="s">
        <v>8319</v>
      </c>
      <c r="T3920" t="s">
        <v>8350</v>
      </c>
    </row>
    <row r="3921" spans="1:20" x14ac:dyDescent="0.2">
      <c r="A3921">
        <v>3919</v>
      </c>
      <c r="B3921" t="s">
        <v>3916</v>
      </c>
      <c r="C392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v>42387</v>
      </c>
      <c r="K3921">
        <v>1450628773</v>
      </c>
      <c r="L3921" s="10">
        <v>42358.684872685189</v>
      </c>
      <c r="M3921" t="b">
        <v>0</v>
      </c>
      <c r="N3921">
        <v>3</v>
      </c>
      <c r="O3921" t="b">
        <v>0</v>
      </c>
      <c r="P3921" t="s">
        <v>8271</v>
      </c>
      <c r="Q3921">
        <v>1.7999999999999999E-2</v>
      </c>
      <c r="R3921">
        <v>30</v>
      </c>
      <c r="S3921" t="s">
        <v>8319</v>
      </c>
      <c r="T3921" t="s">
        <v>8350</v>
      </c>
    </row>
    <row r="3922" spans="1:20" x14ac:dyDescent="0.2">
      <c r="A3922">
        <v>3920</v>
      </c>
      <c r="B3922" t="s">
        <v>3917</v>
      </c>
      <c r="C392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v>42687.428935185191</v>
      </c>
      <c r="K3922">
        <v>1476436660</v>
      </c>
      <c r="L3922" s="10">
        <v>42657.38726851852</v>
      </c>
      <c r="M3922" t="b">
        <v>0</v>
      </c>
      <c r="N3922">
        <v>3</v>
      </c>
      <c r="O3922" t="b">
        <v>0</v>
      </c>
      <c r="P3922" t="s">
        <v>8271</v>
      </c>
      <c r="Q3922">
        <v>5.3999999999999999E-2</v>
      </c>
      <c r="R3922">
        <v>45</v>
      </c>
      <c r="S3922" t="s">
        <v>8319</v>
      </c>
      <c r="T3922" t="s">
        <v>8350</v>
      </c>
    </row>
    <row r="3923" spans="1:20" x14ac:dyDescent="0.2">
      <c r="A3923">
        <v>3921</v>
      </c>
      <c r="B3923" t="s">
        <v>3918</v>
      </c>
      <c r="C392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v>41938.75</v>
      </c>
      <c r="K3923">
        <v>1413291655</v>
      </c>
      <c r="L3923" s="10">
        <v>41926.542303240742</v>
      </c>
      <c r="M3923" t="b">
        <v>0</v>
      </c>
      <c r="N3923">
        <v>0</v>
      </c>
      <c r="O3923" t="b">
        <v>0</v>
      </c>
      <c r="P3923" t="s">
        <v>8271</v>
      </c>
      <c r="Q3923">
        <v>0</v>
      </c>
      <c r="R3923" t="e">
        <v>#DIV/0!</v>
      </c>
      <c r="S3923" t="s">
        <v>8319</v>
      </c>
      <c r="T3923" t="s">
        <v>8350</v>
      </c>
    </row>
    <row r="3924" spans="1:20" x14ac:dyDescent="0.2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v>42065.958333333328</v>
      </c>
      <c r="K3924">
        <v>1421432810</v>
      </c>
      <c r="L3924" s="10">
        <v>42020.768634259264</v>
      </c>
      <c r="M3924" t="b">
        <v>0</v>
      </c>
      <c r="N3924">
        <v>6</v>
      </c>
      <c r="O3924" t="b">
        <v>0</v>
      </c>
      <c r="P3924" t="s">
        <v>8271</v>
      </c>
      <c r="Q3924">
        <v>8.1333333333333327E-2</v>
      </c>
      <c r="R3924">
        <v>10.166666666666666</v>
      </c>
      <c r="S3924" t="s">
        <v>8319</v>
      </c>
      <c r="T3924" t="s">
        <v>8350</v>
      </c>
    </row>
    <row r="3925" spans="1:20" x14ac:dyDescent="0.2">
      <c r="A3925">
        <v>3923</v>
      </c>
      <c r="B3925" t="s">
        <v>3920</v>
      </c>
      <c r="C3925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v>42103.979988425926</v>
      </c>
      <c r="K3925">
        <v>1426203071</v>
      </c>
      <c r="L3925" s="10">
        <v>42075.979988425926</v>
      </c>
      <c r="M3925" t="b">
        <v>0</v>
      </c>
      <c r="N3925">
        <v>17</v>
      </c>
      <c r="O3925" t="b">
        <v>0</v>
      </c>
      <c r="P3925" t="s">
        <v>8271</v>
      </c>
      <c r="Q3925">
        <v>0.12034782608695652</v>
      </c>
      <c r="R3925">
        <v>81.411764705882348</v>
      </c>
      <c r="S3925" t="s">
        <v>8319</v>
      </c>
      <c r="T3925" t="s">
        <v>8350</v>
      </c>
    </row>
    <row r="3926" spans="1:20" x14ac:dyDescent="0.2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v>41816.959745370368</v>
      </c>
      <c r="K3926">
        <v>1401231722</v>
      </c>
      <c r="L3926" s="10">
        <v>41786.959745370368</v>
      </c>
      <c r="M3926" t="b">
        <v>0</v>
      </c>
      <c r="N3926">
        <v>40</v>
      </c>
      <c r="O3926" t="b">
        <v>0</v>
      </c>
      <c r="P3926" t="s">
        <v>8271</v>
      </c>
      <c r="Q3926">
        <v>0.15266666666666667</v>
      </c>
      <c r="R3926">
        <v>57.25</v>
      </c>
      <c r="S3926" t="s">
        <v>8319</v>
      </c>
      <c r="T3926" t="s">
        <v>8350</v>
      </c>
    </row>
    <row r="3927" spans="1:20" x14ac:dyDescent="0.2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v>41850.870821759258</v>
      </c>
      <c r="K3927">
        <v>1404161639</v>
      </c>
      <c r="L3927" s="10">
        <v>41820.870821759258</v>
      </c>
      <c r="M3927" t="b">
        <v>0</v>
      </c>
      <c r="N3927">
        <v>3</v>
      </c>
      <c r="O3927" t="b">
        <v>0</v>
      </c>
      <c r="P3927" t="s">
        <v>8271</v>
      </c>
      <c r="Q3927">
        <v>0.1</v>
      </c>
      <c r="R3927">
        <v>5</v>
      </c>
      <c r="S3927" t="s">
        <v>8319</v>
      </c>
      <c r="T3927" t="s">
        <v>8350</v>
      </c>
    </row>
    <row r="3928" spans="1:20" x14ac:dyDescent="0.2">
      <c r="A3928">
        <v>3926</v>
      </c>
      <c r="B3928" t="s">
        <v>3923</v>
      </c>
      <c r="C3928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v>42000.085046296299</v>
      </c>
      <c r="K3928">
        <v>1417053748</v>
      </c>
      <c r="L3928" s="10">
        <v>41970.085046296299</v>
      </c>
      <c r="M3928" t="b">
        <v>0</v>
      </c>
      <c r="N3928">
        <v>1</v>
      </c>
      <c r="O3928" t="b">
        <v>0</v>
      </c>
      <c r="P3928" t="s">
        <v>8271</v>
      </c>
      <c r="Q3928">
        <v>3.0000000000000001E-3</v>
      </c>
      <c r="R3928">
        <v>15</v>
      </c>
      <c r="S3928" t="s">
        <v>8319</v>
      </c>
      <c r="T3928" t="s">
        <v>8350</v>
      </c>
    </row>
    <row r="3929" spans="1:20" x14ac:dyDescent="0.2">
      <c r="A3929">
        <v>3927</v>
      </c>
      <c r="B3929" t="s">
        <v>3924</v>
      </c>
      <c r="C3929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v>41860.267407407409</v>
      </c>
      <c r="K3929">
        <v>1404973504</v>
      </c>
      <c r="L3929" s="10">
        <v>41830.267407407409</v>
      </c>
      <c r="M3929" t="b">
        <v>0</v>
      </c>
      <c r="N3929">
        <v>2</v>
      </c>
      <c r="O3929" t="b">
        <v>0</v>
      </c>
      <c r="P3929" t="s">
        <v>8271</v>
      </c>
      <c r="Q3929">
        <v>0.01</v>
      </c>
      <c r="R3929">
        <v>12.5</v>
      </c>
      <c r="S3929" t="s">
        <v>8319</v>
      </c>
      <c r="T3929" t="s">
        <v>8350</v>
      </c>
    </row>
    <row r="3930" spans="1:20" x14ac:dyDescent="0.2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v>42293.207638888889</v>
      </c>
      <c r="K3930">
        <v>1442593427</v>
      </c>
      <c r="L3930" s="10">
        <v>42265.683182870373</v>
      </c>
      <c r="M3930" t="b">
        <v>0</v>
      </c>
      <c r="N3930">
        <v>7</v>
      </c>
      <c r="O3930" t="b">
        <v>0</v>
      </c>
      <c r="P3930" t="s">
        <v>8271</v>
      </c>
      <c r="Q3930">
        <v>0.13020000000000001</v>
      </c>
      <c r="R3930">
        <v>93</v>
      </c>
      <c r="S3930" t="s">
        <v>8319</v>
      </c>
      <c r="T3930" t="s">
        <v>8350</v>
      </c>
    </row>
    <row r="3931" spans="1:20" x14ac:dyDescent="0.2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v>42631.827141203699</v>
      </c>
      <c r="K3931">
        <v>1471636265</v>
      </c>
      <c r="L3931" s="10">
        <v>42601.827141203699</v>
      </c>
      <c r="M3931" t="b">
        <v>0</v>
      </c>
      <c r="N3931">
        <v>14</v>
      </c>
      <c r="O3931" t="b">
        <v>0</v>
      </c>
      <c r="P3931" t="s">
        <v>8271</v>
      </c>
      <c r="Q3931">
        <v>2.265E-2</v>
      </c>
      <c r="R3931">
        <v>32.357142857142854</v>
      </c>
      <c r="S3931" t="s">
        <v>8319</v>
      </c>
      <c r="T3931" t="s">
        <v>8350</v>
      </c>
    </row>
    <row r="3932" spans="1:20" x14ac:dyDescent="0.2">
      <c r="A3932">
        <v>3930</v>
      </c>
      <c r="B3932" t="s">
        <v>3927</v>
      </c>
      <c r="C393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v>42461.25</v>
      </c>
      <c r="K3932">
        <v>1457078868</v>
      </c>
      <c r="L3932" s="10">
        <v>42433.338749999995</v>
      </c>
      <c r="M3932" t="b">
        <v>0</v>
      </c>
      <c r="N3932">
        <v>0</v>
      </c>
      <c r="O3932" t="b">
        <v>0</v>
      </c>
      <c r="P3932" t="s">
        <v>8271</v>
      </c>
      <c r="Q3932">
        <v>0</v>
      </c>
      <c r="R3932" t="e">
        <v>#DIV/0!</v>
      </c>
      <c r="S3932" t="s">
        <v>8319</v>
      </c>
      <c r="T3932" t="s">
        <v>8350</v>
      </c>
    </row>
    <row r="3933" spans="1:20" x14ac:dyDescent="0.2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v>42253.151701388888</v>
      </c>
      <c r="K3933">
        <v>1439350707</v>
      </c>
      <c r="L3933" s="10">
        <v>42228.151701388888</v>
      </c>
      <c r="M3933" t="b">
        <v>0</v>
      </c>
      <c r="N3933">
        <v>0</v>
      </c>
      <c r="O3933" t="b">
        <v>0</v>
      </c>
      <c r="P3933" t="s">
        <v>8271</v>
      </c>
      <c r="Q3933">
        <v>0</v>
      </c>
      <c r="R3933" t="e">
        <v>#DIV/0!</v>
      </c>
      <c r="S3933" t="s">
        <v>8319</v>
      </c>
      <c r="T3933" t="s">
        <v>8350</v>
      </c>
    </row>
    <row r="3934" spans="1:20" x14ac:dyDescent="0.2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v>42445.126898148148</v>
      </c>
      <c r="K3934">
        <v>1455508964</v>
      </c>
      <c r="L3934" s="10">
        <v>42415.168564814812</v>
      </c>
      <c r="M3934" t="b">
        <v>0</v>
      </c>
      <c r="N3934">
        <v>1</v>
      </c>
      <c r="O3934" t="b">
        <v>0</v>
      </c>
      <c r="P3934" t="s">
        <v>8271</v>
      </c>
      <c r="Q3934">
        <v>8.3333333333333331E-5</v>
      </c>
      <c r="R3934">
        <v>1</v>
      </c>
      <c r="S3934" t="s">
        <v>8319</v>
      </c>
      <c r="T3934" t="s">
        <v>8350</v>
      </c>
    </row>
    <row r="3935" spans="1:20" x14ac:dyDescent="0.2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v>42568.029861111107</v>
      </c>
      <c r="K3935">
        <v>1466205262</v>
      </c>
      <c r="L3935" s="10">
        <v>42538.968310185184</v>
      </c>
      <c r="M3935" t="b">
        <v>0</v>
      </c>
      <c r="N3935">
        <v>12</v>
      </c>
      <c r="O3935" t="b">
        <v>0</v>
      </c>
      <c r="P3935" t="s">
        <v>8271</v>
      </c>
      <c r="Q3935">
        <v>0.15742857142857142</v>
      </c>
      <c r="R3935">
        <v>91.833333333333329</v>
      </c>
      <c r="S3935" t="s">
        <v>8319</v>
      </c>
      <c r="T3935" t="s">
        <v>8350</v>
      </c>
    </row>
    <row r="3936" spans="1:20" x14ac:dyDescent="0.2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v>42278.541666666672</v>
      </c>
      <c r="K3936">
        <v>1439827639</v>
      </c>
      <c r="L3936" s="10">
        <v>42233.671747685185</v>
      </c>
      <c r="M3936" t="b">
        <v>0</v>
      </c>
      <c r="N3936">
        <v>12</v>
      </c>
      <c r="O3936" t="b">
        <v>0</v>
      </c>
      <c r="P3936" t="s">
        <v>8271</v>
      </c>
      <c r="Q3936">
        <v>0.11</v>
      </c>
      <c r="R3936">
        <v>45.833333333333336</v>
      </c>
      <c r="S3936" t="s">
        <v>8319</v>
      </c>
      <c r="T3936" t="s">
        <v>8350</v>
      </c>
    </row>
    <row r="3937" spans="1:20" x14ac:dyDescent="0.2">
      <c r="A3937">
        <v>3935</v>
      </c>
      <c r="B3937" t="s">
        <v>3932</v>
      </c>
      <c r="C3937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v>42281.656782407401</v>
      </c>
      <c r="K3937">
        <v>1438789546</v>
      </c>
      <c r="L3937" s="10">
        <v>42221.656782407401</v>
      </c>
      <c r="M3937" t="b">
        <v>0</v>
      </c>
      <c r="N3937">
        <v>23</v>
      </c>
      <c r="O3937" t="b">
        <v>0</v>
      </c>
      <c r="P3937" t="s">
        <v>8271</v>
      </c>
      <c r="Q3937">
        <v>0.43833333333333335</v>
      </c>
      <c r="R3937">
        <v>57.173913043478258</v>
      </c>
      <c r="S3937" t="s">
        <v>8319</v>
      </c>
      <c r="T3937" t="s">
        <v>8350</v>
      </c>
    </row>
    <row r="3938" spans="1:20" x14ac:dyDescent="0.2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v>42705.304629629631</v>
      </c>
      <c r="K3938">
        <v>1477981120</v>
      </c>
      <c r="L3938" s="10">
        <v>42675.262962962966</v>
      </c>
      <c r="M3938" t="b">
        <v>0</v>
      </c>
      <c r="N3938">
        <v>0</v>
      </c>
      <c r="O3938" t="b">
        <v>0</v>
      </c>
      <c r="P3938" t="s">
        <v>8271</v>
      </c>
      <c r="Q3938">
        <v>0</v>
      </c>
      <c r="R3938" t="e">
        <v>#DIV/0!</v>
      </c>
      <c r="S3938" t="s">
        <v>8319</v>
      </c>
      <c r="T3938" t="s">
        <v>8350</v>
      </c>
    </row>
    <row r="3939" spans="1:20" x14ac:dyDescent="0.2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v>42562.631481481483</v>
      </c>
      <c r="K3939">
        <v>1465830560</v>
      </c>
      <c r="L3939" s="10">
        <v>42534.631481481483</v>
      </c>
      <c r="M3939" t="b">
        <v>0</v>
      </c>
      <c r="N3939">
        <v>10</v>
      </c>
      <c r="O3939" t="b">
        <v>0</v>
      </c>
      <c r="P3939" t="s">
        <v>8271</v>
      </c>
      <c r="Q3939">
        <v>0.86135181975736563</v>
      </c>
      <c r="R3939">
        <v>248.5</v>
      </c>
      <c r="S3939" t="s">
        <v>8319</v>
      </c>
      <c r="T3939" t="s">
        <v>8350</v>
      </c>
    </row>
    <row r="3940" spans="1:20" x14ac:dyDescent="0.2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v>42182.905717592599</v>
      </c>
      <c r="K3940">
        <v>1432763054</v>
      </c>
      <c r="L3940" s="10">
        <v>42151.905717592599</v>
      </c>
      <c r="M3940" t="b">
        <v>0</v>
      </c>
      <c r="N3940">
        <v>5</v>
      </c>
      <c r="O3940" t="b">
        <v>0</v>
      </c>
      <c r="P3940" t="s">
        <v>8271</v>
      </c>
      <c r="Q3940">
        <v>0.12196620583717357</v>
      </c>
      <c r="R3940">
        <v>79.400000000000006</v>
      </c>
      <c r="S3940" t="s">
        <v>8319</v>
      </c>
      <c r="T3940" t="s">
        <v>8350</v>
      </c>
    </row>
    <row r="3941" spans="1:20" x14ac:dyDescent="0.2">
      <c r="A3941">
        <v>3939</v>
      </c>
      <c r="B3941" t="s">
        <v>3936</v>
      </c>
      <c r="C394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v>41919.1875</v>
      </c>
      <c r="K3941">
        <v>1412328979</v>
      </c>
      <c r="L3941" s="10">
        <v>41915.400219907409</v>
      </c>
      <c r="M3941" t="b">
        <v>0</v>
      </c>
      <c r="N3941">
        <v>1</v>
      </c>
      <c r="O3941" t="b">
        <v>0</v>
      </c>
      <c r="P3941" t="s">
        <v>8271</v>
      </c>
      <c r="Q3941">
        <v>1E-3</v>
      </c>
      <c r="R3941">
        <v>5</v>
      </c>
      <c r="S3941" t="s">
        <v>8319</v>
      </c>
      <c r="T3941" t="s">
        <v>8350</v>
      </c>
    </row>
    <row r="3942" spans="1:20" x14ac:dyDescent="0.2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v>42006.492488425924</v>
      </c>
      <c r="K3942">
        <v>1416311351</v>
      </c>
      <c r="L3942" s="10">
        <v>41961.492488425924</v>
      </c>
      <c r="M3942" t="b">
        <v>0</v>
      </c>
      <c r="N3942">
        <v>2</v>
      </c>
      <c r="O3942" t="b">
        <v>0</v>
      </c>
      <c r="P3942" t="s">
        <v>8271</v>
      </c>
      <c r="Q3942">
        <v>2.2000000000000001E-3</v>
      </c>
      <c r="R3942">
        <v>5.5</v>
      </c>
      <c r="S3942" t="s">
        <v>8319</v>
      </c>
      <c r="T3942" t="s">
        <v>8350</v>
      </c>
    </row>
    <row r="3943" spans="1:20" x14ac:dyDescent="0.2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v>41968.041666666672</v>
      </c>
      <c r="K3943">
        <v>1414505137</v>
      </c>
      <c r="L3943" s="10">
        <v>41940.587233796294</v>
      </c>
      <c r="M3943" t="b">
        <v>0</v>
      </c>
      <c r="N3943">
        <v>2</v>
      </c>
      <c r="O3943" t="b">
        <v>0</v>
      </c>
      <c r="P3943" t="s">
        <v>8271</v>
      </c>
      <c r="Q3943">
        <v>9.0909090909090905E-3</v>
      </c>
      <c r="R3943">
        <v>25</v>
      </c>
      <c r="S3943" t="s">
        <v>8319</v>
      </c>
      <c r="T3943" t="s">
        <v>8350</v>
      </c>
    </row>
    <row r="3944" spans="1:20" x14ac:dyDescent="0.2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v>42171.904097222221</v>
      </c>
      <c r="K3944">
        <v>1429306914</v>
      </c>
      <c r="L3944" s="10">
        <v>42111.904097222221</v>
      </c>
      <c r="M3944" t="b">
        <v>0</v>
      </c>
      <c r="N3944">
        <v>0</v>
      </c>
      <c r="O3944" t="b">
        <v>0</v>
      </c>
      <c r="P3944" t="s">
        <v>8271</v>
      </c>
      <c r="Q3944">
        <v>0</v>
      </c>
      <c r="R3944" t="e">
        <v>#DIV/0!</v>
      </c>
      <c r="S3944" t="s">
        <v>8319</v>
      </c>
      <c r="T3944" t="s">
        <v>8350</v>
      </c>
    </row>
    <row r="3945" spans="1:20" x14ac:dyDescent="0.2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v>42310.701388888891</v>
      </c>
      <c r="K3945">
        <v>1443811268</v>
      </c>
      <c r="L3945" s="10">
        <v>42279.778564814813</v>
      </c>
      <c r="M3945" t="b">
        <v>0</v>
      </c>
      <c r="N3945">
        <v>13</v>
      </c>
      <c r="O3945" t="b">
        <v>0</v>
      </c>
      <c r="P3945" t="s">
        <v>8271</v>
      </c>
      <c r="Q3945">
        <v>0.35639999999999999</v>
      </c>
      <c r="R3945">
        <v>137.07692307692307</v>
      </c>
      <c r="S3945" t="s">
        <v>8319</v>
      </c>
      <c r="T3945" t="s">
        <v>8350</v>
      </c>
    </row>
    <row r="3946" spans="1:20" x14ac:dyDescent="0.2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v>42243.662905092591</v>
      </c>
      <c r="K3946">
        <v>1438098875</v>
      </c>
      <c r="L3946" s="10">
        <v>42213.662905092591</v>
      </c>
      <c r="M3946" t="b">
        <v>0</v>
      </c>
      <c r="N3946">
        <v>0</v>
      </c>
      <c r="O3946" t="b">
        <v>0</v>
      </c>
      <c r="P3946" t="s">
        <v>8271</v>
      </c>
      <c r="Q3946">
        <v>0</v>
      </c>
      <c r="R3946" t="e">
        <v>#DIV/0!</v>
      </c>
      <c r="S3946" t="s">
        <v>8319</v>
      </c>
      <c r="T3946" t="s">
        <v>8350</v>
      </c>
    </row>
    <row r="3947" spans="1:20" x14ac:dyDescent="0.2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v>42139.801712962959</v>
      </c>
      <c r="K3947">
        <v>1429125268</v>
      </c>
      <c r="L3947" s="10">
        <v>42109.801712962959</v>
      </c>
      <c r="M3947" t="b">
        <v>0</v>
      </c>
      <c r="N3947">
        <v>1</v>
      </c>
      <c r="O3947" t="b">
        <v>0</v>
      </c>
      <c r="P3947" t="s">
        <v>8271</v>
      </c>
      <c r="Q3947">
        <v>2.5000000000000001E-3</v>
      </c>
      <c r="R3947">
        <v>5</v>
      </c>
      <c r="S3947" t="s">
        <v>8319</v>
      </c>
      <c r="T3947" t="s">
        <v>8350</v>
      </c>
    </row>
    <row r="3948" spans="1:20" x14ac:dyDescent="0.2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v>42063.333333333328</v>
      </c>
      <c r="K3948">
        <v>1422388822</v>
      </c>
      <c r="L3948" s="10">
        <v>42031.833587962959</v>
      </c>
      <c r="M3948" t="b">
        <v>0</v>
      </c>
      <c r="N3948">
        <v>5</v>
      </c>
      <c r="O3948" t="b">
        <v>0</v>
      </c>
      <c r="P3948" t="s">
        <v>8271</v>
      </c>
      <c r="Q3948">
        <v>3.2500000000000001E-2</v>
      </c>
      <c r="R3948">
        <v>39</v>
      </c>
      <c r="S3948" t="s">
        <v>8319</v>
      </c>
      <c r="T3948" t="s">
        <v>8350</v>
      </c>
    </row>
    <row r="3949" spans="1:20" x14ac:dyDescent="0.2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v>42645.142870370371</v>
      </c>
      <c r="K3949">
        <v>1472786744</v>
      </c>
      <c r="L3949" s="10">
        <v>42615.142870370371</v>
      </c>
      <c r="M3949" t="b">
        <v>0</v>
      </c>
      <c r="N3949">
        <v>2</v>
      </c>
      <c r="O3949" t="b">
        <v>0</v>
      </c>
      <c r="P3949" t="s">
        <v>8271</v>
      </c>
      <c r="Q3949">
        <v>3.3666666666666664E-2</v>
      </c>
      <c r="R3949">
        <v>50.5</v>
      </c>
      <c r="S3949" t="s">
        <v>8319</v>
      </c>
      <c r="T3949" t="s">
        <v>8350</v>
      </c>
    </row>
    <row r="3950" spans="1:20" x14ac:dyDescent="0.2">
      <c r="A3950">
        <v>3948</v>
      </c>
      <c r="B3950" t="s">
        <v>3945</v>
      </c>
      <c r="C3950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v>41889.325497685182</v>
      </c>
      <c r="K3950">
        <v>1404892123</v>
      </c>
      <c r="L3950" s="10">
        <v>41829.325497685182</v>
      </c>
      <c r="M3950" t="b">
        <v>0</v>
      </c>
      <c r="N3950">
        <v>0</v>
      </c>
      <c r="O3950" t="b">
        <v>0</v>
      </c>
      <c r="P3950" t="s">
        <v>8271</v>
      </c>
      <c r="Q3950">
        <v>0</v>
      </c>
      <c r="R3950" t="e">
        <v>#DIV/0!</v>
      </c>
      <c r="S3950" t="s">
        <v>8319</v>
      </c>
      <c r="T3950" t="s">
        <v>8350</v>
      </c>
    </row>
    <row r="3951" spans="1:20" x14ac:dyDescent="0.2">
      <c r="A3951">
        <v>3949</v>
      </c>
      <c r="B3951" t="s">
        <v>3946</v>
      </c>
      <c r="C395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v>42046.120613425926</v>
      </c>
      <c r="K3951">
        <v>1421031221</v>
      </c>
      <c r="L3951" s="10">
        <v>42016.120613425926</v>
      </c>
      <c r="M3951" t="b">
        <v>0</v>
      </c>
      <c r="N3951">
        <v>32</v>
      </c>
      <c r="O3951" t="b">
        <v>0</v>
      </c>
      <c r="P3951" t="s">
        <v>8271</v>
      </c>
      <c r="Q3951">
        <v>0.15770000000000001</v>
      </c>
      <c r="R3951">
        <v>49.28125</v>
      </c>
      <c r="S3951" t="s">
        <v>8319</v>
      </c>
      <c r="T3951" t="s">
        <v>8350</v>
      </c>
    </row>
    <row r="3952" spans="1:20" x14ac:dyDescent="0.2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v>42468.774305555555</v>
      </c>
      <c r="K3952">
        <v>1457628680</v>
      </c>
      <c r="L3952" s="10">
        <v>42439.702314814815</v>
      </c>
      <c r="M3952" t="b">
        <v>0</v>
      </c>
      <c r="N3952">
        <v>1</v>
      </c>
      <c r="O3952" t="b">
        <v>0</v>
      </c>
      <c r="P3952" t="s">
        <v>8271</v>
      </c>
      <c r="Q3952">
        <v>6.2500000000000003E-3</v>
      </c>
      <c r="R3952">
        <v>25</v>
      </c>
      <c r="S3952" t="s">
        <v>8319</v>
      </c>
      <c r="T3952" t="s">
        <v>8350</v>
      </c>
    </row>
    <row r="3953" spans="1:20" x14ac:dyDescent="0.2">
      <c r="A3953">
        <v>3951</v>
      </c>
      <c r="B3953" t="s">
        <v>3948</v>
      </c>
      <c r="C395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v>42493.784050925926</v>
      </c>
      <c r="K3953">
        <v>1457120942</v>
      </c>
      <c r="L3953" s="10">
        <v>42433.825717592597</v>
      </c>
      <c r="M3953" t="b">
        <v>0</v>
      </c>
      <c r="N3953">
        <v>1</v>
      </c>
      <c r="O3953" t="b">
        <v>0</v>
      </c>
      <c r="P3953" t="s">
        <v>8271</v>
      </c>
      <c r="Q3953">
        <v>5.0000000000000004E-6</v>
      </c>
      <c r="R3953">
        <v>1</v>
      </c>
      <c r="S3953" t="s">
        <v>8319</v>
      </c>
      <c r="T3953" t="s">
        <v>8350</v>
      </c>
    </row>
    <row r="3954" spans="1:20" x14ac:dyDescent="0.2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v>42303.790393518517</v>
      </c>
      <c r="K3954">
        <v>1440701890</v>
      </c>
      <c r="L3954" s="10">
        <v>42243.790393518517</v>
      </c>
      <c r="M3954" t="b">
        <v>0</v>
      </c>
      <c r="N3954">
        <v>1</v>
      </c>
      <c r="O3954" t="b">
        <v>0</v>
      </c>
      <c r="P3954" t="s">
        <v>8271</v>
      </c>
      <c r="Q3954">
        <v>9.6153846153846159E-4</v>
      </c>
      <c r="R3954">
        <v>25</v>
      </c>
      <c r="S3954" t="s">
        <v>8319</v>
      </c>
      <c r="T3954" t="s">
        <v>8350</v>
      </c>
    </row>
    <row r="3955" spans="1:20" x14ac:dyDescent="0.2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v>42580.978472222225</v>
      </c>
      <c r="K3955">
        <v>1467162586</v>
      </c>
      <c r="L3955" s="10">
        <v>42550.048449074078</v>
      </c>
      <c r="M3955" t="b">
        <v>0</v>
      </c>
      <c r="N3955">
        <v>0</v>
      </c>
      <c r="O3955" t="b">
        <v>0</v>
      </c>
      <c r="P3955" t="s">
        <v>8271</v>
      </c>
      <c r="Q3955">
        <v>0</v>
      </c>
      <c r="R3955" t="e">
        <v>#DIV/0!</v>
      </c>
      <c r="S3955" t="s">
        <v>8319</v>
      </c>
      <c r="T3955" t="s">
        <v>8350</v>
      </c>
    </row>
    <row r="3956" spans="1:20" x14ac:dyDescent="0.2">
      <c r="A3956">
        <v>3954</v>
      </c>
      <c r="B3956" t="s">
        <v>3951</v>
      </c>
      <c r="C3956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v>41834.651203703703</v>
      </c>
      <c r="K3956">
        <v>1400168264</v>
      </c>
      <c r="L3956" s="10">
        <v>41774.651203703703</v>
      </c>
      <c r="M3956" t="b">
        <v>0</v>
      </c>
      <c r="N3956">
        <v>0</v>
      </c>
      <c r="O3956" t="b">
        <v>0</v>
      </c>
      <c r="P3956" t="s">
        <v>8271</v>
      </c>
      <c r="Q3956">
        <v>0</v>
      </c>
      <c r="R3956" t="e">
        <v>#DIV/0!</v>
      </c>
      <c r="S3956" t="s">
        <v>8319</v>
      </c>
      <c r="T3956" t="s">
        <v>8350</v>
      </c>
    </row>
    <row r="3957" spans="1:20" x14ac:dyDescent="0.2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v>42336.890520833331</v>
      </c>
      <c r="K3957">
        <v>1446150141</v>
      </c>
      <c r="L3957" s="10">
        <v>42306.848854166667</v>
      </c>
      <c r="M3957" t="b">
        <v>0</v>
      </c>
      <c r="N3957">
        <v>8</v>
      </c>
      <c r="O3957" t="b">
        <v>0</v>
      </c>
      <c r="P3957" t="s">
        <v>8271</v>
      </c>
      <c r="Q3957">
        <v>0.24285714285714285</v>
      </c>
      <c r="R3957">
        <v>53.125</v>
      </c>
      <c r="S3957" t="s">
        <v>8319</v>
      </c>
      <c r="T3957" t="s">
        <v>8350</v>
      </c>
    </row>
    <row r="3958" spans="1:20" x14ac:dyDescent="0.2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v>42485.013888888891</v>
      </c>
      <c r="K3958">
        <v>1459203727</v>
      </c>
      <c r="L3958" s="10">
        <v>42457.932025462964</v>
      </c>
      <c r="M3958" t="b">
        <v>0</v>
      </c>
      <c r="N3958">
        <v>0</v>
      </c>
      <c r="O3958" t="b">
        <v>0</v>
      </c>
      <c r="P3958" t="s">
        <v>8271</v>
      </c>
      <c r="Q3958">
        <v>0</v>
      </c>
      <c r="R3958" t="e">
        <v>#DIV/0!</v>
      </c>
      <c r="S3958" t="s">
        <v>8319</v>
      </c>
      <c r="T3958" t="s">
        <v>8350</v>
      </c>
    </row>
    <row r="3959" spans="1:20" x14ac:dyDescent="0.2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v>42559.976319444439</v>
      </c>
      <c r="K3959">
        <v>1464045954</v>
      </c>
      <c r="L3959" s="10">
        <v>42513.976319444439</v>
      </c>
      <c r="M3959" t="b">
        <v>0</v>
      </c>
      <c r="N3959">
        <v>1</v>
      </c>
      <c r="O3959" t="b">
        <v>0</v>
      </c>
      <c r="P3959" t="s">
        <v>8271</v>
      </c>
      <c r="Q3959">
        <v>2.5000000000000001E-4</v>
      </c>
      <c r="R3959">
        <v>7</v>
      </c>
      <c r="S3959" t="s">
        <v>8319</v>
      </c>
      <c r="T3959" t="s">
        <v>8350</v>
      </c>
    </row>
    <row r="3960" spans="1:20" x14ac:dyDescent="0.2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v>41853.583333333336</v>
      </c>
      <c r="K3960">
        <v>1403822912</v>
      </c>
      <c r="L3960" s="10">
        <v>41816.950370370374</v>
      </c>
      <c r="M3960" t="b">
        <v>0</v>
      </c>
      <c r="N3960">
        <v>16</v>
      </c>
      <c r="O3960" t="b">
        <v>0</v>
      </c>
      <c r="P3960" t="s">
        <v>8271</v>
      </c>
      <c r="Q3960">
        <v>0.32050000000000001</v>
      </c>
      <c r="R3960">
        <v>40.0625</v>
      </c>
      <c r="S3960" t="s">
        <v>8319</v>
      </c>
      <c r="T3960" t="s">
        <v>8350</v>
      </c>
    </row>
    <row r="3961" spans="1:20" x14ac:dyDescent="0.2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v>41910.788842592592</v>
      </c>
      <c r="K3961">
        <v>1409338556</v>
      </c>
      <c r="L3961" s="10">
        <v>41880.788842592592</v>
      </c>
      <c r="M3961" t="b">
        <v>0</v>
      </c>
      <c r="N3961">
        <v>12</v>
      </c>
      <c r="O3961" t="b">
        <v>0</v>
      </c>
      <c r="P3961" t="s">
        <v>8271</v>
      </c>
      <c r="Q3961">
        <v>0.24333333333333335</v>
      </c>
      <c r="R3961">
        <v>24.333333333333332</v>
      </c>
      <c r="S3961" t="s">
        <v>8319</v>
      </c>
      <c r="T3961" t="s">
        <v>8350</v>
      </c>
    </row>
    <row r="3962" spans="1:20" x14ac:dyDescent="0.2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v>42372.845555555556</v>
      </c>
      <c r="K3962">
        <v>1449260256</v>
      </c>
      <c r="L3962" s="10">
        <v>42342.845555555556</v>
      </c>
      <c r="M3962" t="b">
        <v>0</v>
      </c>
      <c r="N3962">
        <v>4</v>
      </c>
      <c r="O3962" t="b">
        <v>0</v>
      </c>
      <c r="P3962" t="s">
        <v>8271</v>
      </c>
      <c r="Q3962">
        <v>1.4999999999999999E-2</v>
      </c>
      <c r="R3962">
        <v>11.25</v>
      </c>
      <c r="S3962" t="s">
        <v>8319</v>
      </c>
      <c r="T3962" t="s">
        <v>8350</v>
      </c>
    </row>
    <row r="3963" spans="1:20" x14ac:dyDescent="0.2">
      <c r="A3963">
        <v>3961</v>
      </c>
      <c r="B3963" t="s">
        <v>3958</v>
      </c>
      <c r="C396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v>41767.891319444447</v>
      </c>
      <c r="K3963">
        <v>1397683410</v>
      </c>
      <c r="L3963" s="10">
        <v>41745.891319444447</v>
      </c>
      <c r="M3963" t="b">
        <v>0</v>
      </c>
      <c r="N3963">
        <v>2</v>
      </c>
      <c r="O3963" t="b">
        <v>0</v>
      </c>
      <c r="P3963" t="s">
        <v>8271</v>
      </c>
      <c r="Q3963">
        <v>4.1999999999999997E-3</v>
      </c>
      <c r="R3963">
        <v>10.5</v>
      </c>
      <c r="S3963" t="s">
        <v>8319</v>
      </c>
      <c r="T3963" t="s">
        <v>8350</v>
      </c>
    </row>
    <row r="3964" spans="1:20" x14ac:dyDescent="0.2">
      <c r="A3964">
        <v>3962</v>
      </c>
      <c r="B3964" t="s">
        <v>3959</v>
      </c>
      <c r="C3964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v>42336.621458333335</v>
      </c>
      <c r="K3964">
        <v>1446562494</v>
      </c>
      <c r="L3964" s="10">
        <v>42311.621458333335</v>
      </c>
      <c r="M3964" t="b">
        <v>0</v>
      </c>
      <c r="N3964">
        <v>3</v>
      </c>
      <c r="O3964" t="b">
        <v>0</v>
      </c>
      <c r="P3964" t="s">
        <v>8271</v>
      </c>
      <c r="Q3964">
        <v>3.214285714285714E-2</v>
      </c>
      <c r="R3964">
        <v>15</v>
      </c>
      <c r="S3964" t="s">
        <v>8319</v>
      </c>
      <c r="T3964" t="s">
        <v>8350</v>
      </c>
    </row>
    <row r="3965" spans="1:20" x14ac:dyDescent="0.2">
      <c r="A3965">
        <v>3963</v>
      </c>
      <c r="B3965" t="s">
        <v>3960</v>
      </c>
      <c r="C3965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v>42326.195798611108</v>
      </c>
      <c r="K3965">
        <v>1445226117</v>
      </c>
      <c r="L3965" s="10">
        <v>42296.154131944444</v>
      </c>
      <c r="M3965" t="b">
        <v>0</v>
      </c>
      <c r="N3965">
        <v>0</v>
      </c>
      <c r="O3965" t="b">
        <v>0</v>
      </c>
      <c r="P3965" t="s">
        <v>8271</v>
      </c>
      <c r="Q3965">
        <v>0</v>
      </c>
      <c r="R3965" t="e">
        <v>#DIV/0!</v>
      </c>
      <c r="S3965" t="s">
        <v>8319</v>
      </c>
      <c r="T3965" t="s">
        <v>8350</v>
      </c>
    </row>
    <row r="3966" spans="1:20" x14ac:dyDescent="0.2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v>42113.680393518516</v>
      </c>
      <c r="K3966">
        <v>1424279986</v>
      </c>
      <c r="L3966" s="10">
        <v>42053.722060185188</v>
      </c>
      <c r="M3966" t="b">
        <v>0</v>
      </c>
      <c r="N3966">
        <v>3</v>
      </c>
      <c r="O3966" t="b">
        <v>0</v>
      </c>
      <c r="P3966" t="s">
        <v>8271</v>
      </c>
      <c r="Q3966">
        <v>6.3E-2</v>
      </c>
      <c r="R3966">
        <v>42</v>
      </c>
      <c r="S3966" t="s">
        <v>8319</v>
      </c>
      <c r="T3966" t="s">
        <v>8350</v>
      </c>
    </row>
    <row r="3967" spans="1:20" x14ac:dyDescent="0.2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v>42474.194212962961</v>
      </c>
      <c r="K3967">
        <v>1455428380</v>
      </c>
      <c r="L3967" s="10">
        <v>42414.235879629632</v>
      </c>
      <c r="M3967" t="b">
        <v>0</v>
      </c>
      <c r="N3967">
        <v>4</v>
      </c>
      <c r="O3967" t="b">
        <v>0</v>
      </c>
      <c r="P3967" t="s">
        <v>8271</v>
      </c>
      <c r="Q3967">
        <v>0.14249999999999999</v>
      </c>
      <c r="R3967">
        <v>71.25</v>
      </c>
      <c r="S3967" t="s">
        <v>8319</v>
      </c>
      <c r="T3967" t="s">
        <v>8350</v>
      </c>
    </row>
    <row r="3968" spans="1:20" x14ac:dyDescent="0.2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v>41844.124305555553</v>
      </c>
      <c r="K3968">
        <v>1402506278</v>
      </c>
      <c r="L3968" s="10">
        <v>41801.711550925924</v>
      </c>
      <c r="M3968" t="b">
        <v>0</v>
      </c>
      <c r="N3968">
        <v>2</v>
      </c>
      <c r="O3968" t="b">
        <v>0</v>
      </c>
      <c r="P3968" t="s">
        <v>8271</v>
      </c>
      <c r="Q3968">
        <v>6.0000000000000001E-3</v>
      </c>
      <c r="R3968">
        <v>22.5</v>
      </c>
      <c r="S3968" t="s">
        <v>8319</v>
      </c>
      <c r="T3968" t="s">
        <v>8350</v>
      </c>
    </row>
    <row r="3969" spans="1:20" x14ac:dyDescent="0.2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v>42800.290590277778</v>
      </c>
      <c r="K3969">
        <v>1486191507</v>
      </c>
      <c r="L3969" s="10">
        <v>42770.290590277778</v>
      </c>
      <c r="M3969" t="b">
        <v>0</v>
      </c>
      <c r="N3969">
        <v>10</v>
      </c>
      <c r="O3969" t="b">
        <v>0</v>
      </c>
      <c r="P3969" t="s">
        <v>8271</v>
      </c>
      <c r="Q3969">
        <v>0.2411764705882353</v>
      </c>
      <c r="R3969">
        <v>41</v>
      </c>
      <c r="S3969" t="s">
        <v>8319</v>
      </c>
      <c r="T3969" t="s">
        <v>8350</v>
      </c>
    </row>
    <row r="3970" spans="1:20" x14ac:dyDescent="0.2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v>42512.815659722226</v>
      </c>
      <c r="K3970">
        <v>1458761673</v>
      </c>
      <c r="L3970" s="10">
        <v>42452.815659722226</v>
      </c>
      <c r="M3970" t="b">
        <v>0</v>
      </c>
      <c r="N3970">
        <v>11</v>
      </c>
      <c r="O3970" t="b">
        <v>0</v>
      </c>
      <c r="P3970" t="s">
        <v>8271</v>
      </c>
      <c r="Q3970">
        <v>0.10539999999999999</v>
      </c>
      <c r="R3970">
        <v>47.909090909090907</v>
      </c>
      <c r="S3970" t="s">
        <v>8319</v>
      </c>
      <c r="T3970" t="s">
        <v>8350</v>
      </c>
    </row>
    <row r="3971" spans="1:20" x14ac:dyDescent="0.2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v>42611.163194444445</v>
      </c>
      <c r="K3971">
        <v>1471638646</v>
      </c>
      <c r="L3971" s="10">
        <v>42601.854699074072</v>
      </c>
      <c r="M3971" t="b">
        <v>0</v>
      </c>
      <c r="N3971">
        <v>6</v>
      </c>
      <c r="O3971" t="b">
        <v>0</v>
      </c>
      <c r="P3971" t="s">
        <v>8271</v>
      </c>
      <c r="Q3971">
        <v>7.4690265486725665E-2</v>
      </c>
      <c r="R3971">
        <v>35.166666666666664</v>
      </c>
      <c r="S3971" t="s">
        <v>8319</v>
      </c>
      <c r="T3971" t="s">
        <v>8350</v>
      </c>
    </row>
    <row r="3972" spans="1:20" x14ac:dyDescent="0.2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v>42477.863553240735</v>
      </c>
      <c r="K3972">
        <v>1458333811</v>
      </c>
      <c r="L3972" s="10">
        <v>42447.863553240735</v>
      </c>
      <c r="M3972" t="b">
        <v>0</v>
      </c>
      <c r="N3972">
        <v>2</v>
      </c>
      <c r="O3972" t="b">
        <v>0</v>
      </c>
      <c r="P3972" t="s">
        <v>8271</v>
      </c>
      <c r="Q3972">
        <v>7.3333333333333334E-4</v>
      </c>
      <c r="R3972">
        <v>5.5</v>
      </c>
      <c r="S3972" t="s">
        <v>8319</v>
      </c>
      <c r="T3972" t="s">
        <v>8350</v>
      </c>
    </row>
    <row r="3973" spans="1:20" x14ac:dyDescent="0.2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v>41841.536180555559</v>
      </c>
      <c r="K3973">
        <v>1403355126</v>
      </c>
      <c r="L3973" s="10">
        <v>41811.536180555559</v>
      </c>
      <c r="M3973" t="b">
        <v>0</v>
      </c>
      <c r="N3973">
        <v>6</v>
      </c>
      <c r="O3973" t="b">
        <v>0</v>
      </c>
      <c r="P3973" t="s">
        <v>8271</v>
      </c>
      <c r="Q3973">
        <v>9.7142857142857135E-3</v>
      </c>
      <c r="R3973">
        <v>22.666666666666668</v>
      </c>
      <c r="S3973" t="s">
        <v>8319</v>
      </c>
      <c r="T3973" t="s">
        <v>8350</v>
      </c>
    </row>
    <row r="3974" spans="1:20" x14ac:dyDescent="0.2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v>42041.067523148144</v>
      </c>
      <c r="K3974">
        <v>1418002634</v>
      </c>
      <c r="L3974" s="10">
        <v>41981.067523148144</v>
      </c>
      <c r="M3974" t="b">
        <v>0</v>
      </c>
      <c r="N3974">
        <v>8</v>
      </c>
      <c r="O3974" t="b">
        <v>0</v>
      </c>
      <c r="P3974" t="s">
        <v>8271</v>
      </c>
      <c r="Q3974">
        <v>0.21099999999999999</v>
      </c>
      <c r="R3974">
        <v>26.375</v>
      </c>
      <c r="S3974" t="s">
        <v>8319</v>
      </c>
      <c r="T3974" t="s">
        <v>8350</v>
      </c>
    </row>
    <row r="3975" spans="1:20" x14ac:dyDescent="0.2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v>42499.166666666672</v>
      </c>
      <c r="K3975">
        <v>1460219110</v>
      </c>
      <c r="L3975" s="10">
        <v>42469.68414351852</v>
      </c>
      <c r="M3975" t="b">
        <v>0</v>
      </c>
      <c r="N3975">
        <v>37</v>
      </c>
      <c r="O3975" t="b">
        <v>0</v>
      </c>
      <c r="P3975" t="s">
        <v>8271</v>
      </c>
      <c r="Q3975">
        <v>0.78100000000000003</v>
      </c>
      <c r="R3975">
        <v>105.54054054054055</v>
      </c>
      <c r="S3975" t="s">
        <v>8319</v>
      </c>
      <c r="T3975" t="s">
        <v>8350</v>
      </c>
    </row>
    <row r="3976" spans="1:20" x14ac:dyDescent="0.2">
      <c r="A3976">
        <v>3974</v>
      </c>
      <c r="B3976" t="s">
        <v>3971</v>
      </c>
      <c r="C3976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v>42523.546851851846</v>
      </c>
      <c r="K3976">
        <v>1462280848</v>
      </c>
      <c r="L3976" s="10">
        <v>42493.546851851846</v>
      </c>
      <c r="M3976" t="b">
        <v>0</v>
      </c>
      <c r="N3976">
        <v>11</v>
      </c>
      <c r="O3976" t="b">
        <v>0</v>
      </c>
      <c r="P3976" t="s">
        <v>8271</v>
      </c>
      <c r="Q3976">
        <v>0.32</v>
      </c>
      <c r="R3976">
        <v>29.09090909090909</v>
      </c>
      <c r="S3976" t="s">
        <v>8319</v>
      </c>
      <c r="T3976" t="s">
        <v>8350</v>
      </c>
    </row>
    <row r="3977" spans="1:20" x14ac:dyDescent="0.2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v>42564.866875</v>
      </c>
      <c r="K3977">
        <v>1465850898</v>
      </c>
      <c r="L3977" s="10">
        <v>42534.866875</v>
      </c>
      <c r="M3977" t="b">
        <v>0</v>
      </c>
      <c r="N3977">
        <v>0</v>
      </c>
      <c r="O3977" t="b">
        <v>0</v>
      </c>
      <c r="P3977" t="s">
        <v>8271</v>
      </c>
      <c r="Q3977">
        <v>0</v>
      </c>
      <c r="R3977" t="e">
        <v>#DIV/0!</v>
      </c>
      <c r="S3977" t="s">
        <v>8319</v>
      </c>
      <c r="T3977" t="s">
        <v>8350</v>
      </c>
    </row>
    <row r="3978" spans="1:20" x14ac:dyDescent="0.2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v>41852.291666666664</v>
      </c>
      <c r="K3978">
        <v>1405024561</v>
      </c>
      <c r="L3978" s="10">
        <v>41830.858344907407</v>
      </c>
      <c r="M3978" t="b">
        <v>0</v>
      </c>
      <c r="N3978">
        <v>10</v>
      </c>
      <c r="O3978" t="b">
        <v>0</v>
      </c>
      <c r="P3978" t="s">
        <v>8271</v>
      </c>
      <c r="Q3978">
        <v>0.47692307692307695</v>
      </c>
      <c r="R3978">
        <v>62</v>
      </c>
      <c r="S3978" t="s">
        <v>8319</v>
      </c>
      <c r="T3978" t="s">
        <v>8350</v>
      </c>
    </row>
    <row r="3979" spans="1:20" x14ac:dyDescent="0.2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v>42573.788564814815</v>
      </c>
      <c r="K3979">
        <v>1466621732</v>
      </c>
      <c r="L3979" s="10">
        <v>42543.788564814815</v>
      </c>
      <c r="M3979" t="b">
        <v>0</v>
      </c>
      <c r="N3979">
        <v>6</v>
      </c>
      <c r="O3979" t="b">
        <v>0</v>
      </c>
      <c r="P3979" t="s">
        <v>8271</v>
      </c>
      <c r="Q3979">
        <v>1.4500000000000001E-2</v>
      </c>
      <c r="R3979">
        <v>217.5</v>
      </c>
      <c r="S3979" t="s">
        <v>8319</v>
      </c>
      <c r="T3979" t="s">
        <v>8350</v>
      </c>
    </row>
    <row r="3980" spans="1:20" x14ac:dyDescent="0.2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v>42035.642974537041</v>
      </c>
      <c r="K3980">
        <v>1417533953</v>
      </c>
      <c r="L3980" s="10">
        <v>41975.642974537041</v>
      </c>
      <c r="M3980" t="b">
        <v>0</v>
      </c>
      <c r="N3980">
        <v>8</v>
      </c>
      <c r="O3980" t="b">
        <v>0</v>
      </c>
      <c r="P3980" t="s">
        <v>8271</v>
      </c>
      <c r="Q3980">
        <v>0.107</v>
      </c>
      <c r="R3980">
        <v>26.75</v>
      </c>
      <c r="S3980" t="s">
        <v>8319</v>
      </c>
      <c r="T3980" t="s">
        <v>8350</v>
      </c>
    </row>
    <row r="3981" spans="1:20" x14ac:dyDescent="0.2">
      <c r="A3981">
        <v>3979</v>
      </c>
      <c r="B3981" t="s">
        <v>3976</v>
      </c>
      <c r="C398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v>42092.833333333328</v>
      </c>
      <c r="K3981">
        <v>1425678057</v>
      </c>
      <c r="L3981" s="10">
        <v>42069.903437500005</v>
      </c>
      <c r="M3981" t="b">
        <v>0</v>
      </c>
      <c r="N3981">
        <v>6</v>
      </c>
      <c r="O3981" t="b">
        <v>0</v>
      </c>
      <c r="P3981" t="s">
        <v>8271</v>
      </c>
      <c r="Q3981">
        <v>1.8333333333333333E-2</v>
      </c>
      <c r="R3981">
        <v>18.333333333333332</v>
      </c>
      <c r="S3981" t="s">
        <v>8319</v>
      </c>
      <c r="T3981" t="s">
        <v>8350</v>
      </c>
    </row>
    <row r="3982" spans="1:20" x14ac:dyDescent="0.2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v>41825.598923611113</v>
      </c>
      <c r="K3982">
        <v>1401978147</v>
      </c>
      <c r="L3982" s="10">
        <v>41795.598923611113</v>
      </c>
      <c r="M3982" t="b">
        <v>0</v>
      </c>
      <c r="N3982">
        <v>7</v>
      </c>
      <c r="O3982" t="b">
        <v>0</v>
      </c>
      <c r="P3982" t="s">
        <v>8271</v>
      </c>
      <c r="Q3982">
        <v>0.18</v>
      </c>
      <c r="R3982">
        <v>64.285714285714292</v>
      </c>
      <c r="S3982" t="s">
        <v>8319</v>
      </c>
      <c r="T3982" t="s">
        <v>8350</v>
      </c>
    </row>
    <row r="3983" spans="1:20" x14ac:dyDescent="0.2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v>42568.179965277777</v>
      </c>
      <c r="K3983">
        <v>1463545149</v>
      </c>
      <c r="L3983" s="10">
        <v>42508.179965277777</v>
      </c>
      <c r="M3983" t="b">
        <v>0</v>
      </c>
      <c r="N3983">
        <v>7</v>
      </c>
      <c r="O3983" t="b">
        <v>0</v>
      </c>
      <c r="P3983" t="s">
        <v>8271</v>
      </c>
      <c r="Q3983">
        <v>4.0833333333333333E-2</v>
      </c>
      <c r="R3983">
        <v>175</v>
      </c>
      <c r="S3983" t="s">
        <v>8319</v>
      </c>
      <c r="T3983" t="s">
        <v>8350</v>
      </c>
    </row>
    <row r="3984" spans="1:20" x14ac:dyDescent="0.2">
      <c r="A3984">
        <v>3982</v>
      </c>
      <c r="B3984" t="s">
        <v>3978</v>
      </c>
      <c r="C3984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v>42192.809953703705</v>
      </c>
      <c r="K3984">
        <v>1431113180</v>
      </c>
      <c r="L3984" s="10">
        <v>42132.809953703705</v>
      </c>
      <c r="M3984" t="b">
        <v>0</v>
      </c>
      <c r="N3984">
        <v>5</v>
      </c>
      <c r="O3984" t="b">
        <v>0</v>
      </c>
      <c r="P3984" t="s">
        <v>8271</v>
      </c>
      <c r="Q3984">
        <v>0.2</v>
      </c>
      <c r="R3984">
        <v>34</v>
      </c>
      <c r="S3984" t="s">
        <v>8319</v>
      </c>
      <c r="T3984" t="s">
        <v>8350</v>
      </c>
    </row>
    <row r="3985" spans="1:20" x14ac:dyDescent="0.2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v>41779.290972222225</v>
      </c>
      <c r="K3985">
        <v>1397854356</v>
      </c>
      <c r="L3985" s="10">
        <v>41747.86986111111</v>
      </c>
      <c r="M3985" t="b">
        <v>0</v>
      </c>
      <c r="N3985">
        <v>46</v>
      </c>
      <c r="O3985" t="b">
        <v>0</v>
      </c>
      <c r="P3985" t="s">
        <v>8271</v>
      </c>
      <c r="Q3985">
        <v>0.34802513464991025</v>
      </c>
      <c r="R3985">
        <v>84.282608695652172</v>
      </c>
      <c r="S3985" t="s">
        <v>8319</v>
      </c>
      <c r="T3985" t="s">
        <v>8350</v>
      </c>
    </row>
    <row r="3986" spans="1:20" x14ac:dyDescent="0.2">
      <c r="A3986">
        <v>3984</v>
      </c>
      <c r="B3986" t="s">
        <v>3980</v>
      </c>
      <c r="C3986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v>41951</v>
      </c>
      <c r="K3986">
        <v>1412809644</v>
      </c>
      <c r="L3986" s="10">
        <v>41920.963472222218</v>
      </c>
      <c r="M3986" t="b">
        <v>0</v>
      </c>
      <c r="N3986">
        <v>10</v>
      </c>
      <c r="O3986" t="b">
        <v>0</v>
      </c>
      <c r="P3986" t="s">
        <v>8271</v>
      </c>
      <c r="Q3986">
        <v>6.3333333333333339E-2</v>
      </c>
      <c r="R3986">
        <v>9.5</v>
      </c>
      <c r="S3986" t="s">
        <v>8319</v>
      </c>
      <c r="T3986" t="s">
        <v>8350</v>
      </c>
    </row>
    <row r="3987" spans="1:20" x14ac:dyDescent="0.2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v>42420.878472222219</v>
      </c>
      <c r="K3987">
        <v>1454173120</v>
      </c>
      <c r="L3987" s="10">
        <v>42399.707407407404</v>
      </c>
      <c r="M3987" t="b">
        <v>0</v>
      </c>
      <c r="N3987">
        <v>19</v>
      </c>
      <c r="O3987" t="b">
        <v>0</v>
      </c>
      <c r="P3987" t="s">
        <v>8271</v>
      </c>
      <c r="Q3987">
        <v>0.32050000000000001</v>
      </c>
      <c r="R3987">
        <v>33.736842105263158</v>
      </c>
      <c r="S3987" t="s">
        <v>8319</v>
      </c>
      <c r="T3987" t="s">
        <v>8350</v>
      </c>
    </row>
    <row r="3988" spans="1:20" x14ac:dyDescent="0.2">
      <c r="A3988">
        <v>3986</v>
      </c>
      <c r="B3988" t="s">
        <v>3982</v>
      </c>
      <c r="C3988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v>42496.544444444444</v>
      </c>
      <c r="K3988">
        <v>1460034594</v>
      </c>
      <c r="L3988" s="10">
        <v>42467.548541666663</v>
      </c>
      <c r="M3988" t="b">
        <v>0</v>
      </c>
      <c r="N3988">
        <v>13</v>
      </c>
      <c r="O3988" t="b">
        <v>0</v>
      </c>
      <c r="P3988" t="s">
        <v>8271</v>
      </c>
      <c r="Q3988">
        <v>9.7600000000000006E-2</v>
      </c>
      <c r="R3988">
        <v>37.53846153846154</v>
      </c>
      <c r="S3988" t="s">
        <v>8319</v>
      </c>
      <c r="T3988" t="s">
        <v>8350</v>
      </c>
    </row>
    <row r="3989" spans="1:20" x14ac:dyDescent="0.2">
      <c r="A3989">
        <v>3987</v>
      </c>
      <c r="B3989" t="s">
        <v>3983</v>
      </c>
      <c r="C3989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v>41775.92465277778</v>
      </c>
      <c r="K3989">
        <v>1399414290</v>
      </c>
      <c r="L3989" s="10">
        <v>41765.92465277778</v>
      </c>
      <c r="M3989" t="b">
        <v>0</v>
      </c>
      <c r="N3989">
        <v>13</v>
      </c>
      <c r="O3989" t="b">
        <v>0</v>
      </c>
      <c r="P3989" t="s">
        <v>8271</v>
      </c>
      <c r="Q3989">
        <v>0.3775</v>
      </c>
      <c r="R3989">
        <v>11.615384615384615</v>
      </c>
      <c r="S3989" t="s">
        <v>8319</v>
      </c>
      <c r="T3989" t="s">
        <v>8350</v>
      </c>
    </row>
    <row r="3990" spans="1:20" x14ac:dyDescent="0.2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v>42245.08116898148</v>
      </c>
      <c r="K3990">
        <v>1439517413</v>
      </c>
      <c r="L3990" s="10">
        <v>42230.08116898148</v>
      </c>
      <c r="M3990" t="b">
        <v>0</v>
      </c>
      <c r="N3990">
        <v>4</v>
      </c>
      <c r="O3990" t="b">
        <v>0</v>
      </c>
      <c r="P3990" t="s">
        <v>8271</v>
      </c>
      <c r="Q3990">
        <v>2.1333333333333333E-2</v>
      </c>
      <c r="R3990">
        <v>8</v>
      </c>
      <c r="S3990" t="s">
        <v>8319</v>
      </c>
      <c r="T3990" t="s">
        <v>8350</v>
      </c>
    </row>
    <row r="3991" spans="1:20" x14ac:dyDescent="0.2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v>42316.791446759264</v>
      </c>
      <c r="K3991">
        <v>1444413581</v>
      </c>
      <c r="L3991" s="10">
        <v>42286.749780092592</v>
      </c>
      <c r="M3991" t="b">
        <v>0</v>
      </c>
      <c r="N3991">
        <v>0</v>
      </c>
      <c r="O3991" t="b">
        <v>0</v>
      </c>
      <c r="P3991" t="s">
        <v>8271</v>
      </c>
      <c r="Q3991">
        <v>0</v>
      </c>
      <c r="R3991" t="e">
        <v>#DIV/0!</v>
      </c>
      <c r="S3991" t="s">
        <v>8319</v>
      </c>
      <c r="T3991" t="s">
        <v>8350</v>
      </c>
    </row>
    <row r="3992" spans="1:20" x14ac:dyDescent="0.2">
      <c r="A3992">
        <v>3990</v>
      </c>
      <c r="B3992" t="s">
        <v>3986</v>
      </c>
      <c r="C399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v>42431.672372685185</v>
      </c>
      <c r="K3992">
        <v>1454342893</v>
      </c>
      <c r="L3992" s="10">
        <v>42401.672372685185</v>
      </c>
      <c r="M3992" t="b">
        <v>0</v>
      </c>
      <c r="N3992">
        <v>3</v>
      </c>
      <c r="O3992" t="b">
        <v>0</v>
      </c>
      <c r="P3992" t="s">
        <v>8271</v>
      </c>
      <c r="Q3992">
        <v>4.1818181818181817E-2</v>
      </c>
      <c r="R3992">
        <v>23</v>
      </c>
      <c r="S3992" t="s">
        <v>8319</v>
      </c>
      <c r="T3992" t="s">
        <v>8350</v>
      </c>
    </row>
    <row r="3993" spans="1:20" x14ac:dyDescent="0.2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v>42155.644467592589</v>
      </c>
      <c r="K3993">
        <v>1430494082</v>
      </c>
      <c r="L3993" s="10">
        <v>42125.644467592589</v>
      </c>
      <c r="M3993" t="b">
        <v>0</v>
      </c>
      <c r="N3993">
        <v>1</v>
      </c>
      <c r="O3993" t="b">
        <v>0</v>
      </c>
      <c r="P3993" t="s">
        <v>8271</v>
      </c>
      <c r="Q3993">
        <v>0.2</v>
      </c>
      <c r="R3993">
        <v>100</v>
      </c>
      <c r="S3993" t="s">
        <v>8319</v>
      </c>
      <c r="T3993" t="s">
        <v>8350</v>
      </c>
    </row>
    <row r="3994" spans="1:20" x14ac:dyDescent="0.2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v>42349.982164351852</v>
      </c>
      <c r="K3994">
        <v>1444689259</v>
      </c>
      <c r="L3994" s="10">
        <v>42289.94049768518</v>
      </c>
      <c r="M3994" t="b">
        <v>0</v>
      </c>
      <c r="N3994">
        <v>9</v>
      </c>
      <c r="O3994" t="b">
        <v>0</v>
      </c>
      <c r="P3994" t="s">
        <v>8271</v>
      </c>
      <c r="Q3994">
        <v>5.4100000000000002E-2</v>
      </c>
      <c r="R3994">
        <v>60.111111111111114</v>
      </c>
      <c r="S3994" t="s">
        <v>8319</v>
      </c>
      <c r="T3994" t="s">
        <v>8350</v>
      </c>
    </row>
    <row r="3995" spans="1:20" x14ac:dyDescent="0.2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v>42137.864722222221</v>
      </c>
      <c r="K3995">
        <v>1428957912</v>
      </c>
      <c r="L3995" s="10">
        <v>42107.864722222221</v>
      </c>
      <c r="M3995" t="b">
        <v>0</v>
      </c>
      <c r="N3995">
        <v>1</v>
      </c>
      <c r="O3995" t="b">
        <v>0</v>
      </c>
      <c r="P3995" t="s">
        <v>8271</v>
      </c>
      <c r="Q3995">
        <v>6.0000000000000002E-5</v>
      </c>
      <c r="R3995">
        <v>3</v>
      </c>
      <c r="S3995" t="s">
        <v>8319</v>
      </c>
      <c r="T3995" t="s">
        <v>8350</v>
      </c>
    </row>
    <row r="3996" spans="1:20" x14ac:dyDescent="0.2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v>41839.389930555553</v>
      </c>
      <c r="K3996">
        <v>1403169690</v>
      </c>
      <c r="L3996" s="10">
        <v>41809.389930555553</v>
      </c>
      <c r="M3996" t="b">
        <v>0</v>
      </c>
      <c r="N3996">
        <v>1</v>
      </c>
      <c r="O3996" t="b">
        <v>0</v>
      </c>
      <c r="P3996" t="s">
        <v>8271</v>
      </c>
      <c r="Q3996">
        <v>2.5000000000000001E-3</v>
      </c>
      <c r="R3996">
        <v>5</v>
      </c>
      <c r="S3996" t="s">
        <v>8319</v>
      </c>
      <c r="T3996" t="s">
        <v>8350</v>
      </c>
    </row>
    <row r="3997" spans="1:20" x14ac:dyDescent="0.2">
      <c r="A3997">
        <v>3995</v>
      </c>
      <c r="B3997" t="s">
        <v>3991</v>
      </c>
      <c r="C3997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v>42049.477083333331</v>
      </c>
      <c r="K3997">
        <v>1421339077</v>
      </c>
      <c r="L3997" s="10">
        <v>42019.683761574073</v>
      </c>
      <c r="M3997" t="b">
        <v>0</v>
      </c>
      <c r="N3997">
        <v>4</v>
      </c>
      <c r="O3997" t="b">
        <v>0</v>
      </c>
      <c r="P3997" t="s">
        <v>8271</v>
      </c>
      <c r="Q3997">
        <v>0.35</v>
      </c>
      <c r="R3997">
        <v>17.5</v>
      </c>
      <c r="S3997" t="s">
        <v>8319</v>
      </c>
      <c r="T3997" t="s">
        <v>8350</v>
      </c>
    </row>
    <row r="3998" spans="1:20" x14ac:dyDescent="0.2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v>41963.669444444444</v>
      </c>
      <c r="K3998">
        <v>1415341464</v>
      </c>
      <c r="L3998" s="10">
        <v>41950.26694444444</v>
      </c>
      <c r="M3998" t="b">
        <v>0</v>
      </c>
      <c r="N3998">
        <v>17</v>
      </c>
      <c r="O3998" t="b">
        <v>0</v>
      </c>
      <c r="P3998" t="s">
        <v>8271</v>
      </c>
      <c r="Q3998">
        <v>0.16566666666666666</v>
      </c>
      <c r="R3998">
        <v>29.235294117647058</v>
      </c>
      <c r="S3998" t="s">
        <v>8319</v>
      </c>
      <c r="T3998" t="s">
        <v>8350</v>
      </c>
    </row>
    <row r="3999" spans="1:20" x14ac:dyDescent="0.2">
      <c r="A3999">
        <v>3997</v>
      </c>
      <c r="B3999" t="s">
        <v>3993</v>
      </c>
      <c r="C3999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v>42099.349780092598</v>
      </c>
      <c r="K3999">
        <v>1425633821</v>
      </c>
      <c r="L3999" s="10">
        <v>42069.391446759255</v>
      </c>
      <c r="M3999" t="b">
        <v>0</v>
      </c>
      <c r="N3999">
        <v>0</v>
      </c>
      <c r="O3999" t="b">
        <v>0</v>
      </c>
      <c r="P3999" t="s">
        <v>8271</v>
      </c>
      <c r="Q3999">
        <v>0</v>
      </c>
      <c r="R3999" t="e">
        <v>#DIV/0!</v>
      </c>
      <c r="S3999" t="s">
        <v>8319</v>
      </c>
      <c r="T3999" t="s">
        <v>8350</v>
      </c>
    </row>
    <row r="4000" spans="1:20" x14ac:dyDescent="0.2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v>42091.921597222223</v>
      </c>
      <c r="K4000">
        <v>1424992026</v>
      </c>
      <c r="L4000" s="10">
        <v>42061.963263888887</v>
      </c>
      <c r="M4000" t="b">
        <v>0</v>
      </c>
      <c r="N4000">
        <v>12</v>
      </c>
      <c r="O4000" t="b">
        <v>0</v>
      </c>
      <c r="P4000" t="s">
        <v>8271</v>
      </c>
      <c r="Q4000">
        <v>0.57199999999999995</v>
      </c>
      <c r="R4000">
        <v>59.583333333333336</v>
      </c>
      <c r="S4000" t="s">
        <v>8319</v>
      </c>
      <c r="T4000" t="s">
        <v>8350</v>
      </c>
    </row>
    <row r="4001" spans="1:20" x14ac:dyDescent="0.2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v>41882.827650462961</v>
      </c>
      <c r="K4001">
        <v>1406058798</v>
      </c>
      <c r="L4001" s="10">
        <v>41842.828680555554</v>
      </c>
      <c r="M4001" t="b">
        <v>0</v>
      </c>
      <c r="N4001">
        <v>14</v>
      </c>
      <c r="O4001" t="b">
        <v>0</v>
      </c>
      <c r="P4001" t="s">
        <v>8271</v>
      </c>
      <c r="Q4001">
        <v>0.16514285714285715</v>
      </c>
      <c r="R4001">
        <v>82.571428571428569</v>
      </c>
      <c r="S4001" t="s">
        <v>8319</v>
      </c>
      <c r="T4001" t="s">
        <v>8350</v>
      </c>
    </row>
    <row r="4002" spans="1:20" x14ac:dyDescent="0.2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v>42497.603680555556</v>
      </c>
      <c r="K4002">
        <v>1457450958</v>
      </c>
      <c r="L4002" s="10">
        <v>42437.64534722222</v>
      </c>
      <c r="M4002" t="b">
        <v>0</v>
      </c>
      <c r="N4002">
        <v>1</v>
      </c>
      <c r="O4002" t="b">
        <v>0</v>
      </c>
      <c r="P4002" t="s">
        <v>8271</v>
      </c>
      <c r="Q4002">
        <v>1.25E-3</v>
      </c>
      <c r="R4002">
        <v>10</v>
      </c>
      <c r="S4002" t="s">
        <v>8319</v>
      </c>
      <c r="T4002" t="s">
        <v>8350</v>
      </c>
    </row>
    <row r="4003" spans="1:20" x14ac:dyDescent="0.2">
      <c r="A4003">
        <v>4001</v>
      </c>
      <c r="B4003" t="s">
        <v>3997</v>
      </c>
      <c r="C400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v>42795.791666666672</v>
      </c>
      <c r="K4003">
        <v>1486681708</v>
      </c>
      <c r="L4003" s="10">
        <v>42775.964212962965</v>
      </c>
      <c r="M4003" t="b">
        <v>0</v>
      </c>
      <c r="N4003">
        <v>14</v>
      </c>
      <c r="O4003" t="b">
        <v>0</v>
      </c>
      <c r="P4003" t="s">
        <v>8271</v>
      </c>
      <c r="Q4003">
        <v>0.3775</v>
      </c>
      <c r="R4003">
        <v>32.357142857142854</v>
      </c>
      <c r="S4003" t="s">
        <v>8319</v>
      </c>
      <c r="T4003" t="s">
        <v>8350</v>
      </c>
    </row>
    <row r="4004" spans="1:20" x14ac:dyDescent="0.2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v>41909.043530092589</v>
      </c>
      <c r="K4004">
        <v>1409187761</v>
      </c>
      <c r="L4004" s="10">
        <v>41879.043530092589</v>
      </c>
      <c r="M4004" t="b">
        <v>0</v>
      </c>
      <c r="N4004">
        <v>4</v>
      </c>
      <c r="O4004" t="b">
        <v>0</v>
      </c>
      <c r="P4004" t="s">
        <v>8271</v>
      </c>
      <c r="Q4004">
        <v>1.84E-2</v>
      </c>
      <c r="R4004">
        <v>5.75</v>
      </c>
      <c r="S4004" t="s">
        <v>8319</v>
      </c>
      <c r="T4004" t="s">
        <v>8350</v>
      </c>
    </row>
    <row r="4005" spans="1:20" x14ac:dyDescent="0.2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v>42050.587349537032</v>
      </c>
      <c r="K4005">
        <v>1421417147</v>
      </c>
      <c r="L4005" s="10">
        <v>42020.587349537032</v>
      </c>
      <c r="M4005" t="b">
        <v>0</v>
      </c>
      <c r="N4005">
        <v>2</v>
      </c>
      <c r="O4005" t="b">
        <v>0</v>
      </c>
      <c r="P4005" t="s">
        <v>8271</v>
      </c>
      <c r="Q4005">
        <v>0.10050000000000001</v>
      </c>
      <c r="R4005">
        <v>100.5</v>
      </c>
      <c r="S4005" t="s">
        <v>8319</v>
      </c>
      <c r="T4005" t="s">
        <v>8350</v>
      </c>
    </row>
    <row r="4006" spans="1:20" x14ac:dyDescent="0.2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v>41920.16269675926</v>
      </c>
      <c r="K4006">
        <v>1410148457</v>
      </c>
      <c r="L4006" s="10">
        <v>41890.16269675926</v>
      </c>
      <c r="M4006" t="b">
        <v>0</v>
      </c>
      <c r="N4006">
        <v>1</v>
      </c>
      <c r="O4006" t="b">
        <v>0</v>
      </c>
      <c r="P4006" t="s">
        <v>8271</v>
      </c>
      <c r="Q4006">
        <v>2E-3</v>
      </c>
      <c r="R4006">
        <v>1</v>
      </c>
      <c r="S4006" t="s">
        <v>8319</v>
      </c>
      <c r="T4006" t="s">
        <v>8350</v>
      </c>
    </row>
    <row r="4007" spans="1:20" x14ac:dyDescent="0.2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v>41932.807696759257</v>
      </c>
      <c r="K4007">
        <v>1408648985</v>
      </c>
      <c r="L4007" s="10">
        <v>41872.807696759257</v>
      </c>
      <c r="M4007" t="b">
        <v>0</v>
      </c>
      <c r="N4007">
        <v>2</v>
      </c>
      <c r="O4007" t="b">
        <v>0</v>
      </c>
      <c r="P4007" t="s">
        <v>8271</v>
      </c>
      <c r="Q4007">
        <v>1.3333333333333334E-2</v>
      </c>
      <c r="R4007">
        <v>20</v>
      </c>
      <c r="S4007" t="s">
        <v>8319</v>
      </c>
      <c r="T4007" t="s">
        <v>8350</v>
      </c>
    </row>
    <row r="4008" spans="1:20" x14ac:dyDescent="0.2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v>42416.772997685184</v>
      </c>
      <c r="K4008">
        <v>1453487587</v>
      </c>
      <c r="L4008" s="10">
        <v>42391.772997685184</v>
      </c>
      <c r="M4008" t="b">
        <v>0</v>
      </c>
      <c r="N4008">
        <v>1</v>
      </c>
      <c r="O4008" t="b">
        <v>0</v>
      </c>
      <c r="P4008" t="s">
        <v>8271</v>
      </c>
      <c r="Q4008">
        <v>6.666666666666667E-5</v>
      </c>
      <c r="R4008">
        <v>2</v>
      </c>
      <c r="S4008" t="s">
        <v>8319</v>
      </c>
      <c r="T4008" t="s">
        <v>8350</v>
      </c>
    </row>
    <row r="4009" spans="1:20" x14ac:dyDescent="0.2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v>41877.686111111114</v>
      </c>
      <c r="K4009">
        <v>1406572381</v>
      </c>
      <c r="L4009" s="10">
        <v>41848.772928240738</v>
      </c>
      <c r="M4009" t="b">
        <v>0</v>
      </c>
      <c r="N4009">
        <v>1</v>
      </c>
      <c r="O4009" t="b">
        <v>0</v>
      </c>
      <c r="P4009" t="s">
        <v>8271</v>
      </c>
      <c r="Q4009">
        <v>2.5000000000000001E-3</v>
      </c>
      <c r="R4009">
        <v>5</v>
      </c>
      <c r="S4009" t="s">
        <v>8319</v>
      </c>
      <c r="T4009" t="s">
        <v>8350</v>
      </c>
    </row>
    <row r="4010" spans="1:20" x14ac:dyDescent="0.2">
      <c r="A4010">
        <v>4008</v>
      </c>
      <c r="B4010" t="s">
        <v>4004</v>
      </c>
      <c r="C4010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v>42207.964201388888</v>
      </c>
      <c r="K4010">
        <v>1435014507</v>
      </c>
      <c r="L4010" s="10">
        <v>42177.964201388888</v>
      </c>
      <c r="M4010" t="b">
        <v>0</v>
      </c>
      <c r="N4010">
        <v>4</v>
      </c>
      <c r="O4010" t="b">
        <v>0</v>
      </c>
      <c r="P4010" t="s">
        <v>8271</v>
      </c>
      <c r="Q4010">
        <v>0.06</v>
      </c>
      <c r="R4010">
        <v>15</v>
      </c>
      <c r="S4010" t="s">
        <v>8319</v>
      </c>
      <c r="T4010" t="s">
        <v>8350</v>
      </c>
    </row>
    <row r="4011" spans="1:20" x14ac:dyDescent="0.2">
      <c r="A4011">
        <v>4009</v>
      </c>
      <c r="B4011" t="s">
        <v>4005</v>
      </c>
      <c r="C401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v>41891.700925925928</v>
      </c>
      <c r="K4011">
        <v>1406825360</v>
      </c>
      <c r="L4011" s="10">
        <v>41851.700925925928</v>
      </c>
      <c r="M4011" t="b">
        <v>0</v>
      </c>
      <c r="N4011">
        <v>3</v>
      </c>
      <c r="O4011" t="b">
        <v>0</v>
      </c>
      <c r="P4011" t="s">
        <v>8271</v>
      </c>
      <c r="Q4011">
        <v>3.8860103626943004E-2</v>
      </c>
      <c r="R4011">
        <v>25</v>
      </c>
      <c r="S4011" t="s">
        <v>8319</v>
      </c>
      <c r="T4011" t="s">
        <v>8350</v>
      </c>
    </row>
    <row r="4012" spans="1:20" x14ac:dyDescent="0.2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v>41938.770439814813</v>
      </c>
      <c r="K4012">
        <v>1412879366</v>
      </c>
      <c r="L4012" s="10">
        <v>41921.770439814813</v>
      </c>
      <c r="M4012" t="b">
        <v>0</v>
      </c>
      <c r="N4012">
        <v>38</v>
      </c>
      <c r="O4012" t="b">
        <v>0</v>
      </c>
      <c r="P4012" t="s">
        <v>8271</v>
      </c>
      <c r="Q4012">
        <v>0.24194444444444443</v>
      </c>
      <c r="R4012">
        <v>45.842105263157897</v>
      </c>
      <c r="S4012" t="s">
        <v>8319</v>
      </c>
      <c r="T4012" t="s">
        <v>8350</v>
      </c>
    </row>
    <row r="4013" spans="1:20" x14ac:dyDescent="0.2">
      <c r="A4013">
        <v>4011</v>
      </c>
      <c r="B4013" t="s">
        <v>4007</v>
      </c>
      <c r="C401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v>42032.54488425926</v>
      </c>
      <c r="K4013">
        <v>1419858278</v>
      </c>
      <c r="L4013" s="10">
        <v>42002.54488425926</v>
      </c>
      <c r="M4013" t="b">
        <v>0</v>
      </c>
      <c r="N4013">
        <v>4</v>
      </c>
      <c r="O4013" t="b">
        <v>0</v>
      </c>
      <c r="P4013" t="s">
        <v>8271</v>
      </c>
      <c r="Q4013">
        <v>7.5999999999999998E-2</v>
      </c>
      <c r="R4013">
        <v>4.75</v>
      </c>
      <c r="S4013" t="s">
        <v>8319</v>
      </c>
      <c r="T4013" t="s">
        <v>8350</v>
      </c>
    </row>
    <row r="4014" spans="1:20" x14ac:dyDescent="0.2">
      <c r="A4014">
        <v>4012</v>
      </c>
      <c r="B4014" t="s">
        <v>4008</v>
      </c>
      <c r="C4014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v>42126.544548611113</v>
      </c>
      <c r="K4014">
        <v>1427979849</v>
      </c>
      <c r="L4014" s="10">
        <v>42096.544548611113</v>
      </c>
      <c r="M4014" t="b">
        <v>0</v>
      </c>
      <c r="N4014">
        <v>0</v>
      </c>
      <c r="O4014" t="b">
        <v>0</v>
      </c>
      <c r="P4014" t="s">
        <v>8271</v>
      </c>
      <c r="Q4014">
        <v>0</v>
      </c>
      <c r="R4014" t="e">
        <v>#DIV/0!</v>
      </c>
      <c r="S4014" t="s">
        <v>8319</v>
      </c>
      <c r="T4014" t="s">
        <v>8350</v>
      </c>
    </row>
    <row r="4015" spans="1:20" x14ac:dyDescent="0.2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v>42051.301192129627</v>
      </c>
      <c r="K4015">
        <v>1421478823</v>
      </c>
      <c r="L4015" s="10">
        <v>42021.301192129627</v>
      </c>
      <c r="M4015" t="b">
        <v>0</v>
      </c>
      <c r="N4015">
        <v>2</v>
      </c>
      <c r="O4015" t="b">
        <v>0</v>
      </c>
      <c r="P4015" t="s">
        <v>8271</v>
      </c>
      <c r="Q4015">
        <v>1.2999999999999999E-2</v>
      </c>
      <c r="R4015">
        <v>13</v>
      </c>
      <c r="S4015" t="s">
        <v>8319</v>
      </c>
      <c r="T4015" t="s">
        <v>8350</v>
      </c>
    </row>
    <row r="4016" spans="1:20" x14ac:dyDescent="0.2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v>42434.246168981481</v>
      </c>
      <c r="K4016">
        <v>1455861269</v>
      </c>
      <c r="L4016" s="10">
        <v>42419.246168981481</v>
      </c>
      <c r="M4016" t="b">
        <v>0</v>
      </c>
      <c r="N4016">
        <v>0</v>
      </c>
      <c r="O4016" t="b">
        <v>0</v>
      </c>
      <c r="P4016" t="s">
        <v>8271</v>
      </c>
      <c r="Q4016">
        <v>0</v>
      </c>
      <c r="R4016" t="e">
        <v>#DIV/0!</v>
      </c>
      <c r="S4016" t="s">
        <v>8319</v>
      </c>
      <c r="T4016" t="s">
        <v>8350</v>
      </c>
    </row>
    <row r="4017" spans="1:20" x14ac:dyDescent="0.2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v>42204.780821759254</v>
      </c>
      <c r="K4017">
        <v>1434739463</v>
      </c>
      <c r="L4017" s="10">
        <v>42174.780821759254</v>
      </c>
      <c r="M4017" t="b">
        <v>0</v>
      </c>
      <c r="N4017">
        <v>1</v>
      </c>
      <c r="O4017" t="b">
        <v>0</v>
      </c>
      <c r="P4017" t="s">
        <v>8271</v>
      </c>
      <c r="Q4017">
        <v>1.4285714285714287E-4</v>
      </c>
      <c r="R4017">
        <v>1</v>
      </c>
      <c r="S4017" t="s">
        <v>8319</v>
      </c>
      <c r="T4017" t="s">
        <v>8350</v>
      </c>
    </row>
    <row r="4018" spans="1:20" x14ac:dyDescent="0.2">
      <c r="A4018">
        <v>4016</v>
      </c>
      <c r="B4018" t="s">
        <v>4012</v>
      </c>
      <c r="C4018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v>41899.872685185182</v>
      </c>
      <c r="K4018">
        <v>1408395400</v>
      </c>
      <c r="L4018" s="10">
        <v>41869.872685185182</v>
      </c>
      <c r="M4018" t="b">
        <v>0</v>
      </c>
      <c r="N4018">
        <v>7</v>
      </c>
      <c r="O4018" t="b">
        <v>0</v>
      </c>
      <c r="P4018" t="s">
        <v>8271</v>
      </c>
      <c r="Q4018">
        <v>0.14000000000000001</v>
      </c>
      <c r="R4018">
        <v>10</v>
      </c>
      <c r="S4018" t="s">
        <v>8319</v>
      </c>
      <c r="T4018" t="s">
        <v>8350</v>
      </c>
    </row>
    <row r="4019" spans="1:20" x14ac:dyDescent="0.2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v>41886.672152777777</v>
      </c>
      <c r="K4019">
        <v>1407254874</v>
      </c>
      <c r="L4019" s="10">
        <v>41856.672152777777</v>
      </c>
      <c r="M4019" t="b">
        <v>0</v>
      </c>
      <c r="N4019">
        <v>2</v>
      </c>
      <c r="O4019" t="b">
        <v>0</v>
      </c>
      <c r="P4019" t="s">
        <v>8271</v>
      </c>
      <c r="Q4019">
        <v>1.0500000000000001E-2</v>
      </c>
      <c r="R4019">
        <v>52.5</v>
      </c>
      <c r="S4019" t="s">
        <v>8319</v>
      </c>
      <c r="T4019" t="s">
        <v>8350</v>
      </c>
    </row>
    <row r="4020" spans="1:20" x14ac:dyDescent="0.2">
      <c r="A4020">
        <v>4018</v>
      </c>
      <c r="B4020" t="s">
        <v>4014</v>
      </c>
      <c r="C4020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v>42650.91097222222</v>
      </c>
      <c r="K4020">
        <v>1473285108</v>
      </c>
      <c r="L4020" s="10">
        <v>42620.91097222222</v>
      </c>
      <c r="M4020" t="b">
        <v>0</v>
      </c>
      <c r="N4020">
        <v>4</v>
      </c>
      <c r="O4020" t="b">
        <v>0</v>
      </c>
      <c r="P4020" t="s">
        <v>8271</v>
      </c>
      <c r="Q4020">
        <v>8.666666666666667E-2</v>
      </c>
      <c r="R4020">
        <v>32.5</v>
      </c>
      <c r="S4020" t="s">
        <v>8319</v>
      </c>
      <c r="T4020" t="s">
        <v>8350</v>
      </c>
    </row>
    <row r="4021" spans="1:20" x14ac:dyDescent="0.2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v>42475.686111111107</v>
      </c>
      <c r="K4021">
        <v>1455725596</v>
      </c>
      <c r="L4021" s="10">
        <v>42417.675879629634</v>
      </c>
      <c r="M4021" t="b">
        <v>0</v>
      </c>
      <c r="N4021">
        <v>4</v>
      </c>
      <c r="O4021" t="b">
        <v>0</v>
      </c>
      <c r="P4021" t="s">
        <v>8271</v>
      </c>
      <c r="Q4021">
        <v>8.2857142857142851E-3</v>
      </c>
      <c r="R4021">
        <v>7.25</v>
      </c>
      <c r="S4021" t="s">
        <v>8319</v>
      </c>
      <c r="T4021" t="s">
        <v>8350</v>
      </c>
    </row>
    <row r="4022" spans="1:20" x14ac:dyDescent="0.2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v>42087.149293981478</v>
      </c>
      <c r="K4022">
        <v>1424579699</v>
      </c>
      <c r="L4022" s="10">
        <v>42057.190960648149</v>
      </c>
      <c r="M4022" t="b">
        <v>0</v>
      </c>
      <c r="N4022">
        <v>3</v>
      </c>
      <c r="O4022" t="b">
        <v>0</v>
      </c>
      <c r="P4022" t="s">
        <v>8271</v>
      </c>
      <c r="Q4022">
        <v>0.16666666666666666</v>
      </c>
      <c r="R4022">
        <v>33.333333333333336</v>
      </c>
      <c r="S4022" t="s">
        <v>8319</v>
      </c>
      <c r="T4022" t="s">
        <v>8350</v>
      </c>
    </row>
    <row r="4023" spans="1:20" x14ac:dyDescent="0.2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v>41938.911550925928</v>
      </c>
      <c r="K4023">
        <v>1409176358</v>
      </c>
      <c r="L4023" s="10">
        <v>41878.911550925928</v>
      </c>
      <c r="M4023" t="b">
        <v>0</v>
      </c>
      <c r="N4023">
        <v>2</v>
      </c>
      <c r="O4023" t="b">
        <v>0</v>
      </c>
      <c r="P4023" t="s">
        <v>8271</v>
      </c>
      <c r="Q4023">
        <v>8.3333333333333332E-3</v>
      </c>
      <c r="R4023">
        <v>62.5</v>
      </c>
      <c r="S4023" t="s">
        <v>8319</v>
      </c>
      <c r="T4023" t="s">
        <v>8350</v>
      </c>
    </row>
    <row r="4024" spans="1:20" x14ac:dyDescent="0.2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v>42036.120833333334</v>
      </c>
      <c r="K4024">
        <v>1418824867</v>
      </c>
      <c r="L4024" s="10"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>
        <v>0.69561111111111107</v>
      </c>
      <c r="R4024">
        <v>63.558375634517766</v>
      </c>
      <c r="S4024" t="s">
        <v>8319</v>
      </c>
      <c r="T4024" t="s">
        <v>8350</v>
      </c>
    </row>
    <row r="4025" spans="1:20" x14ac:dyDescent="0.2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v>42453.957905092597</v>
      </c>
      <c r="K4025">
        <v>1454975963</v>
      </c>
      <c r="L4025" s="10">
        <v>42408.999571759254</v>
      </c>
      <c r="M4025" t="b">
        <v>0</v>
      </c>
      <c r="N4025">
        <v>0</v>
      </c>
      <c r="O4025" t="b">
        <v>0</v>
      </c>
      <c r="P4025" t="s">
        <v>8271</v>
      </c>
      <c r="Q4025">
        <v>0</v>
      </c>
      <c r="R4025" t="e">
        <v>#DIV/0!</v>
      </c>
      <c r="S4025" t="s">
        <v>8319</v>
      </c>
      <c r="T4025" t="s">
        <v>8350</v>
      </c>
    </row>
    <row r="4026" spans="1:20" x14ac:dyDescent="0.2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v>42247.670104166667</v>
      </c>
      <c r="K4026">
        <v>1438445097</v>
      </c>
      <c r="L4026" s="10">
        <v>42217.670104166667</v>
      </c>
      <c r="M4026" t="b">
        <v>0</v>
      </c>
      <c r="N4026">
        <v>1</v>
      </c>
      <c r="O4026" t="b">
        <v>0</v>
      </c>
      <c r="P4026" t="s">
        <v>8271</v>
      </c>
      <c r="Q4026">
        <v>1.2500000000000001E-2</v>
      </c>
      <c r="R4026">
        <v>10</v>
      </c>
      <c r="S4026" t="s">
        <v>8319</v>
      </c>
      <c r="T4026" t="s">
        <v>8350</v>
      </c>
    </row>
    <row r="4027" spans="1:20" x14ac:dyDescent="0.2">
      <c r="A4027">
        <v>4025</v>
      </c>
      <c r="B4027" t="s">
        <v>4021</v>
      </c>
      <c r="C4027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v>42211.237685185188</v>
      </c>
      <c r="K4027">
        <v>1432705336</v>
      </c>
      <c r="L4027" s="10">
        <v>42151.237685185188</v>
      </c>
      <c r="M4027" t="b">
        <v>0</v>
      </c>
      <c r="N4027">
        <v>4</v>
      </c>
      <c r="O4027" t="b">
        <v>0</v>
      </c>
      <c r="P4027" t="s">
        <v>8271</v>
      </c>
      <c r="Q4027">
        <v>0.05</v>
      </c>
      <c r="R4027">
        <v>62.5</v>
      </c>
      <c r="S4027" t="s">
        <v>8319</v>
      </c>
      <c r="T4027" t="s">
        <v>8350</v>
      </c>
    </row>
    <row r="4028" spans="1:20" x14ac:dyDescent="0.2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v>42342.697210648148</v>
      </c>
      <c r="K4028">
        <v>1444059839</v>
      </c>
      <c r="L4028" s="10">
        <v>42282.655543981484</v>
      </c>
      <c r="M4028" t="b">
        <v>0</v>
      </c>
      <c r="N4028">
        <v>0</v>
      </c>
      <c r="O4028" t="b">
        <v>0</v>
      </c>
      <c r="P4028" t="s">
        <v>8271</v>
      </c>
      <c r="Q4028">
        <v>0</v>
      </c>
      <c r="R4028" t="e">
        <v>#DIV/0!</v>
      </c>
      <c r="S4028" t="s">
        <v>8319</v>
      </c>
      <c r="T4028" t="s">
        <v>8350</v>
      </c>
    </row>
    <row r="4029" spans="1:20" x14ac:dyDescent="0.2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v>42789.041666666672</v>
      </c>
      <c r="K4029">
        <v>1486077481</v>
      </c>
      <c r="L4029" s="10">
        <v>42768.97084490741</v>
      </c>
      <c r="M4029" t="b">
        <v>0</v>
      </c>
      <c r="N4029">
        <v>7</v>
      </c>
      <c r="O4029" t="b">
        <v>0</v>
      </c>
      <c r="P4029" t="s">
        <v>8271</v>
      </c>
      <c r="Q4029">
        <v>7.166666666666667E-2</v>
      </c>
      <c r="R4029">
        <v>30.714285714285715</v>
      </c>
      <c r="S4029" t="s">
        <v>8319</v>
      </c>
      <c r="T4029" t="s">
        <v>8350</v>
      </c>
    </row>
    <row r="4030" spans="1:20" x14ac:dyDescent="0.2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v>41795.938657407409</v>
      </c>
      <c r="K4030">
        <v>1399415500</v>
      </c>
      <c r="L4030" s="10">
        <v>41765.938657407409</v>
      </c>
      <c r="M4030" t="b">
        <v>0</v>
      </c>
      <c r="N4030">
        <v>11</v>
      </c>
      <c r="O4030" t="b">
        <v>0</v>
      </c>
      <c r="P4030" t="s">
        <v>8271</v>
      </c>
      <c r="Q4030">
        <v>0.28050000000000003</v>
      </c>
      <c r="R4030">
        <v>51</v>
      </c>
      <c r="S4030" t="s">
        <v>8319</v>
      </c>
      <c r="T4030" t="s">
        <v>8350</v>
      </c>
    </row>
    <row r="4031" spans="1:20" x14ac:dyDescent="0.2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v>42352.025115740747</v>
      </c>
      <c r="K4031">
        <v>1447461370</v>
      </c>
      <c r="L4031" s="10">
        <v>42322.025115740747</v>
      </c>
      <c r="M4031" t="b">
        <v>0</v>
      </c>
      <c r="N4031">
        <v>0</v>
      </c>
      <c r="O4031" t="b">
        <v>0</v>
      </c>
      <c r="P4031" t="s">
        <v>8271</v>
      </c>
      <c r="Q4031">
        <v>0</v>
      </c>
      <c r="R4031" t="e">
        <v>#DIV/0!</v>
      </c>
      <c r="S4031" t="s">
        <v>8319</v>
      </c>
      <c r="T4031" t="s">
        <v>8350</v>
      </c>
    </row>
    <row r="4032" spans="1:20" x14ac:dyDescent="0.2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v>42403.784027777772</v>
      </c>
      <c r="K4032">
        <v>1452008599</v>
      </c>
      <c r="L4032" s="10">
        <v>42374.655081018514</v>
      </c>
      <c r="M4032" t="b">
        <v>0</v>
      </c>
      <c r="N4032">
        <v>6</v>
      </c>
      <c r="O4032" t="b">
        <v>0</v>
      </c>
      <c r="P4032" t="s">
        <v>8271</v>
      </c>
      <c r="Q4032">
        <v>0.16</v>
      </c>
      <c r="R4032">
        <v>66.666666666666671</v>
      </c>
      <c r="S4032" t="s">
        <v>8319</v>
      </c>
      <c r="T4032" t="s">
        <v>8350</v>
      </c>
    </row>
    <row r="4033" spans="1:20" x14ac:dyDescent="0.2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v>41991.626898148148</v>
      </c>
      <c r="K4033">
        <v>1414591364</v>
      </c>
      <c r="L4033" s="10">
        <v>41941.585231481484</v>
      </c>
      <c r="M4033" t="b">
        <v>0</v>
      </c>
      <c r="N4033">
        <v>0</v>
      </c>
      <c r="O4033" t="b">
        <v>0</v>
      </c>
      <c r="P4033" t="s">
        <v>8271</v>
      </c>
      <c r="Q4033">
        <v>0</v>
      </c>
      <c r="R4033" t="e">
        <v>#DIV/0!</v>
      </c>
      <c r="S4033" t="s">
        <v>8319</v>
      </c>
      <c r="T4033" t="s">
        <v>8350</v>
      </c>
    </row>
    <row r="4034" spans="1:20" x14ac:dyDescent="0.2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v>42353.85087962963</v>
      </c>
      <c r="K4034">
        <v>1445023516</v>
      </c>
      <c r="L4034" s="10">
        <v>42293.809212962966</v>
      </c>
      <c r="M4034" t="b">
        <v>0</v>
      </c>
      <c r="N4034">
        <v>7</v>
      </c>
      <c r="O4034" t="b">
        <v>0</v>
      </c>
      <c r="P4034" t="s">
        <v>8271</v>
      </c>
      <c r="Q4034">
        <v>6.8287037037037035E-2</v>
      </c>
      <c r="R4034">
        <v>59</v>
      </c>
      <c r="S4034" t="s">
        <v>8319</v>
      </c>
      <c r="T4034" t="s">
        <v>8350</v>
      </c>
    </row>
    <row r="4035" spans="1:20" x14ac:dyDescent="0.2">
      <c r="A4035">
        <v>4033</v>
      </c>
      <c r="B4035" t="s">
        <v>4029</v>
      </c>
      <c r="C4035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v>42645.375</v>
      </c>
      <c r="K4035">
        <v>1472711224</v>
      </c>
      <c r="L4035" s="10">
        <v>42614.268796296295</v>
      </c>
      <c r="M4035" t="b">
        <v>0</v>
      </c>
      <c r="N4035">
        <v>94</v>
      </c>
      <c r="O4035" t="b">
        <v>0</v>
      </c>
      <c r="P4035" t="s">
        <v>8271</v>
      </c>
      <c r="Q4035">
        <v>0.25698702928870293</v>
      </c>
      <c r="R4035">
        <v>65.340319148936175</v>
      </c>
      <c r="S4035" t="s">
        <v>8319</v>
      </c>
      <c r="T4035" t="s">
        <v>8350</v>
      </c>
    </row>
    <row r="4036" spans="1:20" x14ac:dyDescent="0.2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v>42097.905671296292</v>
      </c>
      <c r="K4036">
        <v>1425509050</v>
      </c>
      <c r="L4036" s="10">
        <v>42067.947337962964</v>
      </c>
      <c r="M4036" t="b">
        <v>0</v>
      </c>
      <c r="N4036">
        <v>2</v>
      </c>
      <c r="O4036" t="b">
        <v>0</v>
      </c>
      <c r="P4036" t="s">
        <v>8271</v>
      </c>
      <c r="Q4036">
        <v>1.4814814814814815E-2</v>
      </c>
      <c r="R4036">
        <v>100</v>
      </c>
      <c r="S4036" t="s">
        <v>8319</v>
      </c>
      <c r="T4036" t="s">
        <v>8350</v>
      </c>
    </row>
    <row r="4037" spans="1:20" x14ac:dyDescent="0.2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v>41933.882951388885</v>
      </c>
      <c r="K4037">
        <v>1411333887</v>
      </c>
      <c r="L4037" s="10">
        <v>41903.882951388885</v>
      </c>
      <c r="M4037" t="b">
        <v>0</v>
      </c>
      <c r="N4037">
        <v>25</v>
      </c>
      <c r="O4037" t="b">
        <v>0</v>
      </c>
      <c r="P4037" t="s">
        <v>8271</v>
      </c>
      <c r="Q4037">
        <v>0.36849999999999999</v>
      </c>
      <c r="R4037">
        <v>147.4</v>
      </c>
      <c r="S4037" t="s">
        <v>8319</v>
      </c>
      <c r="T4037" t="s">
        <v>8350</v>
      </c>
    </row>
    <row r="4038" spans="1:20" x14ac:dyDescent="0.2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v>41821.9375</v>
      </c>
      <c r="K4038">
        <v>1402784964</v>
      </c>
      <c r="L4038" s="10">
        <v>41804.937083333331</v>
      </c>
      <c r="M4038" t="b">
        <v>0</v>
      </c>
      <c r="N4038">
        <v>17</v>
      </c>
      <c r="O4038" t="b">
        <v>0</v>
      </c>
      <c r="P4038" t="s">
        <v>8271</v>
      </c>
      <c r="Q4038">
        <v>0.47049999999999997</v>
      </c>
      <c r="R4038">
        <v>166.05882352941177</v>
      </c>
      <c r="S4038" t="s">
        <v>8319</v>
      </c>
      <c r="T4038" t="s">
        <v>8350</v>
      </c>
    </row>
    <row r="4039" spans="1:20" x14ac:dyDescent="0.2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v>42514.600694444445</v>
      </c>
      <c r="K4039">
        <v>1462585315</v>
      </c>
      <c r="L4039" s="10">
        <v>42497.070775462969</v>
      </c>
      <c r="M4039" t="b">
        <v>0</v>
      </c>
      <c r="N4039">
        <v>2</v>
      </c>
      <c r="O4039" t="b">
        <v>0</v>
      </c>
      <c r="P4039" t="s">
        <v>8271</v>
      </c>
      <c r="Q4039">
        <v>0.11428571428571428</v>
      </c>
      <c r="R4039">
        <v>40</v>
      </c>
      <c r="S4039" t="s">
        <v>8319</v>
      </c>
      <c r="T4039" t="s">
        <v>8350</v>
      </c>
    </row>
    <row r="4040" spans="1:20" x14ac:dyDescent="0.2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v>41929.798726851855</v>
      </c>
      <c r="K4040">
        <v>1408389010</v>
      </c>
      <c r="L4040" s="10">
        <v>41869.798726851855</v>
      </c>
      <c r="M4040" t="b">
        <v>0</v>
      </c>
      <c r="N4040">
        <v>4</v>
      </c>
      <c r="O4040" t="b">
        <v>0</v>
      </c>
      <c r="P4040" t="s">
        <v>8271</v>
      </c>
      <c r="Q4040">
        <v>0.12039999999999999</v>
      </c>
      <c r="R4040">
        <v>75.25</v>
      </c>
      <c r="S4040" t="s">
        <v>8319</v>
      </c>
      <c r="T4040" t="s">
        <v>8350</v>
      </c>
    </row>
    <row r="4041" spans="1:20" x14ac:dyDescent="0.2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v>42339.249305555553</v>
      </c>
      <c r="K4041">
        <v>1446048367</v>
      </c>
      <c r="L4041" s="10">
        <v>42305.670914351853</v>
      </c>
      <c r="M4041" t="b">
        <v>0</v>
      </c>
      <c r="N4041">
        <v>5</v>
      </c>
      <c r="O4041" t="b">
        <v>0</v>
      </c>
      <c r="P4041" t="s">
        <v>8271</v>
      </c>
      <c r="Q4041">
        <v>0.6</v>
      </c>
      <c r="R4041">
        <v>60</v>
      </c>
      <c r="S4041" t="s">
        <v>8319</v>
      </c>
      <c r="T4041" t="s">
        <v>8350</v>
      </c>
    </row>
    <row r="4042" spans="1:20" x14ac:dyDescent="0.2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v>42203.125</v>
      </c>
      <c r="K4042">
        <v>1432100004</v>
      </c>
      <c r="L4042" s="10">
        <v>42144.231527777782</v>
      </c>
      <c r="M4042" t="b">
        <v>0</v>
      </c>
      <c r="N4042">
        <v>2</v>
      </c>
      <c r="O4042" t="b">
        <v>0</v>
      </c>
      <c r="P4042" t="s">
        <v>8271</v>
      </c>
      <c r="Q4042">
        <v>0.3125</v>
      </c>
      <c r="R4042">
        <v>1250</v>
      </c>
      <c r="S4042" t="s">
        <v>8319</v>
      </c>
      <c r="T4042" t="s">
        <v>8350</v>
      </c>
    </row>
    <row r="4043" spans="1:20" x14ac:dyDescent="0.2">
      <c r="A4043">
        <v>4041</v>
      </c>
      <c r="B4043" t="s">
        <v>4037</v>
      </c>
      <c r="C404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v>42619.474004629628</v>
      </c>
      <c r="K4043">
        <v>1467976954</v>
      </c>
      <c r="L4043" s="10">
        <v>42559.474004629628</v>
      </c>
      <c r="M4043" t="b">
        <v>0</v>
      </c>
      <c r="N4043">
        <v>2</v>
      </c>
      <c r="O4043" t="b">
        <v>0</v>
      </c>
      <c r="P4043" t="s">
        <v>8271</v>
      </c>
      <c r="Q4043">
        <v>4.1999999999999997E-3</v>
      </c>
      <c r="R4043">
        <v>10.5</v>
      </c>
      <c r="S4043" t="s">
        <v>8319</v>
      </c>
      <c r="T4043" t="s">
        <v>8350</v>
      </c>
    </row>
    <row r="4044" spans="1:20" x14ac:dyDescent="0.2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v>42024.802777777775</v>
      </c>
      <c r="K4044">
        <v>1419213664</v>
      </c>
      <c r="L4044" s="10">
        <v>41995.084074074075</v>
      </c>
      <c r="M4044" t="b">
        <v>0</v>
      </c>
      <c r="N4044">
        <v>3</v>
      </c>
      <c r="O4044" t="b">
        <v>0</v>
      </c>
      <c r="P4044" t="s">
        <v>8271</v>
      </c>
      <c r="Q4044">
        <v>2.0999999999999999E-3</v>
      </c>
      <c r="R4044">
        <v>7</v>
      </c>
      <c r="S4044" t="s">
        <v>8319</v>
      </c>
      <c r="T4044" t="s">
        <v>8350</v>
      </c>
    </row>
    <row r="4045" spans="1:20" x14ac:dyDescent="0.2">
      <c r="A4045">
        <v>4043</v>
      </c>
      <c r="B4045" t="s">
        <v>4039</v>
      </c>
      <c r="C4045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v>41963.957465277781</v>
      </c>
      <c r="K4045">
        <v>1415228325</v>
      </c>
      <c r="L4045" s="10">
        <v>41948.957465277781</v>
      </c>
      <c r="M4045" t="b">
        <v>0</v>
      </c>
      <c r="N4045">
        <v>0</v>
      </c>
      <c r="O4045" t="b">
        <v>0</v>
      </c>
      <c r="P4045" t="s">
        <v>8271</v>
      </c>
      <c r="Q4045">
        <v>0</v>
      </c>
      <c r="R4045" t="e">
        <v>#DIV/0!</v>
      </c>
      <c r="S4045" t="s">
        <v>8319</v>
      </c>
      <c r="T4045" t="s">
        <v>8350</v>
      </c>
    </row>
    <row r="4046" spans="1:20" x14ac:dyDescent="0.2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v>42104.208333333328</v>
      </c>
      <c r="K4046">
        <v>1426050982</v>
      </c>
      <c r="L4046" s="10">
        <v>42074.219699074078</v>
      </c>
      <c r="M4046" t="b">
        <v>0</v>
      </c>
      <c r="N4046">
        <v>4</v>
      </c>
      <c r="O4046" t="b">
        <v>0</v>
      </c>
      <c r="P4046" t="s">
        <v>8271</v>
      </c>
      <c r="Q4046">
        <v>0.375</v>
      </c>
      <c r="R4046">
        <v>56.25</v>
      </c>
      <c r="S4046" t="s">
        <v>8319</v>
      </c>
      <c r="T4046" t="s">
        <v>8350</v>
      </c>
    </row>
    <row r="4047" spans="1:20" x14ac:dyDescent="0.2">
      <c r="A4047">
        <v>4045</v>
      </c>
      <c r="B4047" t="s">
        <v>4041</v>
      </c>
      <c r="C4047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v>41872.201261574075</v>
      </c>
      <c r="K4047">
        <v>1406004589</v>
      </c>
      <c r="L4047" s="10">
        <v>41842.201261574075</v>
      </c>
      <c r="M4047" t="b">
        <v>0</v>
      </c>
      <c r="N4047">
        <v>1</v>
      </c>
      <c r="O4047" t="b">
        <v>0</v>
      </c>
      <c r="P4047" t="s">
        <v>8271</v>
      </c>
      <c r="Q4047">
        <v>2.0000000000000001E-4</v>
      </c>
      <c r="R4047">
        <v>1</v>
      </c>
      <c r="S4047" t="s">
        <v>8319</v>
      </c>
      <c r="T4047" t="s">
        <v>8350</v>
      </c>
    </row>
    <row r="4048" spans="1:20" x14ac:dyDescent="0.2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v>41934.650578703702</v>
      </c>
      <c r="K4048">
        <v>1411400210</v>
      </c>
      <c r="L4048" s="10">
        <v>41904.650578703702</v>
      </c>
      <c r="M4048" t="b">
        <v>0</v>
      </c>
      <c r="N4048">
        <v>12</v>
      </c>
      <c r="O4048" t="b">
        <v>0</v>
      </c>
      <c r="P4048" t="s">
        <v>8271</v>
      </c>
      <c r="Q4048">
        <v>8.2142857142857142E-2</v>
      </c>
      <c r="R4048">
        <v>38.333333333333336</v>
      </c>
      <c r="S4048" t="s">
        <v>8319</v>
      </c>
      <c r="T4048" t="s">
        <v>8350</v>
      </c>
    </row>
    <row r="4049" spans="1:20" x14ac:dyDescent="0.2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v>42015.041666666672</v>
      </c>
      <c r="K4049">
        <v>1418862743</v>
      </c>
      <c r="L4049" s="10">
        <v>41991.022488425922</v>
      </c>
      <c r="M4049" t="b">
        <v>0</v>
      </c>
      <c r="N4049">
        <v>4</v>
      </c>
      <c r="O4049" t="b">
        <v>0</v>
      </c>
      <c r="P4049" t="s">
        <v>8271</v>
      </c>
      <c r="Q4049">
        <v>2.1999999999999999E-2</v>
      </c>
      <c r="R4049">
        <v>27.5</v>
      </c>
      <c r="S4049" t="s">
        <v>8319</v>
      </c>
      <c r="T4049" t="s">
        <v>8350</v>
      </c>
    </row>
    <row r="4050" spans="1:20" x14ac:dyDescent="0.2">
      <c r="A4050">
        <v>4048</v>
      </c>
      <c r="B4050" t="s">
        <v>4044</v>
      </c>
      <c r="C4050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v>42471.467442129629</v>
      </c>
      <c r="K4050">
        <v>1457352787</v>
      </c>
      <c r="L4050" s="10">
        <v>42436.509108796294</v>
      </c>
      <c r="M4050" t="b">
        <v>0</v>
      </c>
      <c r="N4050">
        <v>91</v>
      </c>
      <c r="O4050" t="b">
        <v>0</v>
      </c>
      <c r="P4050" t="s">
        <v>8271</v>
      </c>
      <c r="Q4050">
        <v>0.17652941176470588</v>
      </c>
      <c r="R4050">
        <v>32.978021978021978</v>
      </c>
      <c r="S4050" t="s">
        <v>8319</v>
      </c>
      <c r="T4050" t="s">
        <v>8350</v>
      </c>
    </row>
    <row r="4051" spans="1:20" x14ac:dyDescent="0.2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v>42199.958506944444</v>
      </c>
      <c r="K4051">
        <v>1434322815</v>
      </c>
      <c r="L4051" s="10">
        <v>42169.958506944444</v>
      </c>
      <c r="M4051" t="b">
        <v>0</v>
      </c>
      <c r="N4051">
        <v>1</v>
      </c>
      <c r="O4051" t="b">
        <v>0</v>
      </c>
      <c r="P4051" t="s">
        <v>8271</v>
      </c>
      <c r="Q4051">
        <v>8.0000000000000004E-4</v>
      </c>
      <c r="R4051">
        <v>16</v>
      </c>
      <c r="S4051" t="s">
        <v>8319</v>
      </c>
      <c r="T4051" t="s">
        <v>8350</v>
      </c>
    </row>
    <row r="4052" spans="1:20" x14ac:dyDescent="0.2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v>41935.636469907404</v>
      </c>
      <c r="K4052">
        <v>1411485391</v>
      </c>
      <c r="L4052" s="10">
        <v>41905.636469907404</v>
      </c>
      <c r="M4052" t="b">
        <v>0</v>
      </c>
      <c r="N4052">
        <v>1</v>
      </c>
      <c r="O4052" t="b">
        <v>0</v>
      </c>
      <c r="P4052" t="s">
        <v>8271</v>
      </c>
      <c r="Q4052">
        <v>6.6666666666666664E-4</v>
      </c>
      <c r="R4052">
        <v>1</v>
      </c>
      <c r="S4052" t="s">
        <v>8319</v>
      </c>
      <c r="T4052" t="s">
        <v>8350</v>
      </c>
    </row>
    <row r="4053" spans="1:20" x14ac:dyDescent="0.2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v>41768.286805555559</v>
      </c>
      <c r="K4053">
        <v>1399058797</v>
      </c>
      <c r="L4053" s="10">
        <v>41761.810150462967</v>
      </c>
      <c r="M4053" t="b">
        <v>0</v>
      </c>
      <c r="N4053">
        <v>0</v>
      </c>
      <c r="O4053" t="b">
        <v>0</v>
      </c>
      <c r="P4053" t="s">
        <v>8271</v>
      </c>
      <c r="Q4053">
        <v>0</v>
      </c>
      <c r="R4053" t="e">
        <v>#DIV/0!</v>
      </c>
      <c r="S4053" t="s">
        <v>8319</v>
      </c>
      <c r="T4053" t="s">
        <v>8350</v>
      </c>
    </row>
    <row r="4054" spans="1:20" x14ac:dyDescent="0.2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v>41925.878657407404</v>
      </c>
      <c r="K4054">
        <v>1408050316</v>
      </c>
      <c r="L4054" s="10">
        <v>41865.878657407404</v>
      </c>
      <c r="M4054" t="b">
        <v>0</v>
      </c>
      <c r="N4054">
        <v>13</v>
      </c>
      <c r="O4054" t="b">
        <v>0</v>
      </c>
      <c r="P4054" t="s">
        <v>8271</v>
      </c>
      <c r="Q4054">
        <v>0.37533333333333335</v>
      </c>
      <c r="R4054">
        <v>86.615384615384613</v>
      </c>
      <c r="S4054" t="s">
        <v>8319</v>
      </c>
      <c r="T4054" t="s">
        <v>8350</v>
      </c>
    </row>
    <row r="4055" spans="1:20" x14ac:dyDescent="0.2">
      <c r="A4055">
        <v>4053</v>
      </c>
      <c r="B4055" t="s">
        <v>4049</v>
      </c>
      <c r="C4055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v>41958.833333333328</v>
      </c>
      <c r="K4055">
        <v>1413477228</v>
      </c>
      <c r="L4055" s="10">
        <v>41928.690138888887</v>
      </c>
      <c r="M4055" t="b">
        <v>0</v>
      </c>
      <c r="N4055">
        <v>2</v>
      </c>
      <c r="O4055" t="b">
        <v>0</v>
      </c>
      <c r="P4055" t="s">
        <v>8271</v>
      </c>
      <c r="Q4055">
        <v>0.22</v>
      </c>
      <c r="R4055">
        <v>55</v>
      </c>
      <c r="S4055" t="s">
        <v>8319</v>
      </c>
      <c r="T4055" t="s">
        <v>8350</v>
      </c>
    </row>
    <row r="4056" spans="1:20" x14ac:dyDescent="0.2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v>42644.166666666672</v>
      </c>
      <c r="K4056">
        <v>1472674285</v>
      </c>
      <c r="L4056" s="10">
        <v>42613.841261574074</v>
      </c>
      <c r="M4056" t="b">
        <v>0</v>
      </c>
      <c r="N4056">
        <v>0</v>
      </c>
      <c r="O4056" t="b">
        <v>0</v>
      </c>
      <c r="P4056" t="s">
        <v>8271</v>
      </c>
      <c r="Q4056">
        <v>0</v>
      </c>
      <c r="R4056" t="e">
        <v>#DIV/0!</v>
      </c>
      <c r="S4056" t="s">
        <v>8319</v>
      </c>
      <c r="T4056" t="s">
        <v>8350</v>
      </c>
    </row>
    <row r="4057" spans="1:20" x14ac:dyDescent="0.2">
      <c r="A4057">
        <v>4055</v>
      </c>
      <c r="B4057" t="s">
        <v>4051</v>
      </c>
      <c r="C4057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v>41809.648506944446</v>
      </c>
      <c r="K4057">
        <v>1400600031</v>
      </c>
      <c r="L4057" s="10">
        <v>41779.648506944446</v>
      </c>
      <c r="M4057" t="b">
        <v>0</v>
      </c>
      <c r="N4057">
        <v>21</v>
      </c>
      <c r="O4057" t="b">
        <v>0</v>
      </c>
      <c r="P4057" t="s">
        <v>8271</v>
      </c>
      <c r="Q4057">
        <v>0.1762</v>
      </c>
      <c r="R4057">
        <v>41.952380952380949</v>
      </c>
      <c r="S4057" t="s">
        <v>8319</v>
      </c>
      <c r="T4057" t="s">
        <v>8350</v>
      </c>
    </row>
    <row r="4058" spans="1:20" x14ac:dyDescent="0.2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v>42554.832638888889</v>
      </c>
      <c r="K4058">
        <v>1465856639</v>
      </c>
      <c r="L4058" s="10">
        <v>42534.933321759265</v>
      </c>
      <c r="M4058" t="b">
        <v>0</v>
      </c>
      <c r="N4058">
        <v>9</v>
      </c>
      <c r="O4058" t="b">
        <v>0</v>
      </c>
      <c r="P4058" t="s">
        <v>8271</v>
      </c>
      <c r="Q4058">
        <v>0.53</v>
      </c>
      <c r="R4058">
        <v>88.333333333333329</v>
      </c>
      <c r="S4058" t="s">
        <v>8319</v>
      </c>
      <c r="T4058" t="s">
        <v>8350</v>
      </c>
    </row>
    <row r="4059" spans="1:20" x14ac:dyDescent="0.2">
      <c r="A4059">
        <v>4057</v>
      </c>
      <c r="B4059" t="s">
        <v>4053</v>
      </c>
      <c r="C4059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v>42333.958333333328</v>
      </c>
      <c r="K4059">
        <v>1446506080</v>
      </c>
      <c r="L4059" s="10">
        <v>42310.968518518523</v>
      </c>
      <c r="M4059" t="b">
        <v>0</v>
      </c>
      <c r="N4059">
        <v>6</v>
      </c>
      <c r="O4059" t="b">
        <v>0</v>
      </c>
      <c r="P4059" t="s">
        <v>8271</v>
      </c>
      <c r="Q4059">
        <v>0.22142857142857142</v>
      </c>
      <c r="R4059">
        <v>129.16666666666666</v>
      </c>
      <c r="S4059" t="s">
        <v>8319</v>
      </c>
      <c r="T4059" t="s">
        <v>8350</v>
      </c>
    </row>
    <row r="4060" spans="1:20" x14ac:dyDescent="0.2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v>42461.165972222225</v>
      </c>
      <c r="K4060">
        <v>1458178044</v>
      </c>
      <c r="L4060" s="10">
        <v>42446.060694444444</v>
      </c>
      <c r="M4060" t="b">
        <v>0</v>
      </c>
      <c r="N4060">
        <v>4</v>
      </c>
      <c r="O4060" t="b">
        <v>0</v>
      </c>
      <c r="P4060" t="s">
        <v>8271</v>
      </c>
      <c r="Q4060">
        <v>2.5333333333333333E-2</v>
      </c>
      <c r="R4060">
        <v>23.75</v>
      </c>
      <c r="S4060" t="s">
        <v>8319</v>
      </c>
      <c r="T4060" t="s">
        <v>8350</v>
      </c>
    </row>
    <row r="4061" spans="1:20" x14ac:dyDescent="0.2">
      <c r="A4061">
        <v>4059</v>
      </c>
      <c r="B4061" t="s">
        <v>4055</v>
      </c>
      <c r="C406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v>41898.125</v>
      </c>
      <c r="K4061">
        <v>1408116152</v>
      </c>
      <c r="L4061" s="10">
        <v>41866.640648148146</v>
      </c>
      <c r="M4061" t="b">
        <v>0</v>
      </c>
      <c r="N4061">
        <v>7</v>
      </c>
      <c r="O4061" t="b">
        <v>0</v>
      </c>
      <c r="P4061" t="s">
        <v>8271</v>
      </c>
      <c r="Q4061">
        <v>2.5000000000000001E-2</v>
      </c>
      <c r="R4061">
        <v>35.714285714285715</v>
      </c>
      <c r="S4061" t="s">
        <v>8319</v>
      </c>
      <c r="T4061" t="s">
        <v>8350</v>
      </c>
    </row>
    <row r="4062" spans="1:20" x14ac:dyDescent="0.2">
      <c r="A4062">
        <v>4060</v>
      </c>
      <c r="B4062" t="s">
        <v>4056</v>
      </c>
      <c r="C406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v>41813.666666666664</v>
      </c>
      <c r="K4062">
        <v>1400604056</v>
      </c>
      <c r="L4062" s="10">
        <v>41779.695092592592</v>
      </c>
      <c r="M4062" t="b">
        <v>0</v>
      </c>
      <c r="N4062">
        <v>5</v>
      </c>
      <c r="O4062" t="b">
        <v>0</v>
      </c>
      <c r="P4062" t="s">
        <v>8271</v>
      </c>
      <c r="Q4062">
        <v>2.8500000000000001E-2</v>
      </c>
      <c r="R4062">
        <v>57</v>
      </c>
      <c r="S4062" t="s">
        <v>8319</v>
      </c>
      <c r="T4062" t="s">
        <v>8350</v>
      </c>
    </row>
    <row r="4063" spans="1:20" x14ac:dyDescent="0.2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v>42481.099803240737</v>
      </c>
      <c r="K4063">
        <v>1456025023</v>
      </c>
      <c r="L4063" s="10">
        <v>42421.141469907408</v>
      </c>
      <c r="M4063" t="b">
        <v>0</v>
      </c>
      <c r="N4063">
        <v>0</v>
      </c>
      <c r="O4063" t="b">
        <v>0</v>
      </c>
      <c r="P4063" t="s">
        <v>8271</v>
      </c>
      <c r="Q4063">
        <v>0</v>
      </c>
      <c r="R4063" t="e">
        <v>#DIV/0!</v>
      </c>
      <c r="S4063" t="s">
        <v>8319</v>
      </c>
      <c r="T4063" t="s">
        <v>8350</v>
      </c>
    </row>
    <row r="4064" spans="1:20" x14ac:dyDescent="0.2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v>42553.739212962959</v>
      </c>
      <c r="K4064">
        <v>1464889468</v>
      </c>
      <c r="L4064" s="10">
        <v>42523.739212962959</v>
      </c>
      <c r="M4064" t="b">
        <v>0</v>
      </c>
      <c r="N4064">
        <v>3</v>
      </c>
      <c r="O4064" t="b">
        <v>0</v>
      </c>
      <c r="P4064" t="s">
        <v>8271</v>
      </c>
      <c r="Q4064">
        <v>2.4500000000000001E-2</v>
      </c>
      <c r="R4064">
        <v>163.33333333333334</v>
      </c>
      <c r="S4064" t="s">
        <v>8319</v>
      </c>
      <c r="T4064" t="s">
        <v>8350</v>
      </c>
    </row>
    <row r="4065" spans="1:20" x14ac:dyDescent="0.2">
      <c r="A4065">
        <v>4063</v>
      </c>
      <c r="B4065" t="s">
        <v>4059</v>
      </c>
      <c r="C4065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v>41817.681527777779</v>
      </c>
      <c r="K4065">
        <v>1401294084</v>
      </c>
      <c r="L4065" s="10">
        <v>41787.681527777779</v>
      </c>
      <c r="M4065" t="b">
        <v>0</v>
      </c>
      <c r="N4065">
        <v>9</v>
      </c>
      <c r="O4065" t="b">
        <v>0</v>
      </c>
      <c r="P4065" t="s">
        <v>8271</v>
      </c>
      <c r="Q4065">
        <v>1.4210526315789474E-2</v>
      </c>
      <c r="R4065">
        <v>15</v>
      </c>
      <c r="S4065" t="s">
        <v>8319</v>
      </c>
      <c r="T4065" t="s">
        <v>8350</v>
      </c>
    </row>
    <row r="4066" spans="1:20" x14ac:dyDescent="0.2">
      <c r="A4066">
        <v>4064</v>
      </c>
      <c r="B4066" t="s">
        <v>4060</v>
      </c>
      <c r="C4066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v>42123.588263888887</v>
      </c>
      <c r="K4066">
        <v>1427724426</v>
      </c>
      <c r="L4066" s="10">
        <v>42093.588263888887</v>
      </c>
      <c r="M4066" t="b">
        <v>0</v>
      </c>
      <c r="N4066">
        <v>6</v>
      </c>
      <c r="O4066" t="b">
        <v>0</v>
      </c>
      <c r="P4066" t="s">
        <v>8271</v>
      </c>
      <c r="Q4066">
        <v>0.1925</v>
      </c>
      <c r="R4066">
        <v>64.166666666666671</v>
      </c>
      <c r="S4066" t="s">
        <v>8319</v>
      </c>
      <c r="T4066" t="s">
        <v>8350</v>
      </c>
    </row>
    <row r="4067" spans="1:20" x14ac:dyDescent="0.2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v>41863.951516203706</v>
      </c>
      <c r="K4067">
        <v>1405291811</v>
      </c>
      <c r="L4067" s="10">
        <v>41833.951516203706</v>
      </c>
      <c r="M4067" t="b">
        <v>0</v>
      </c>
      <c r="N4067">
        <v>4</v>
      </c>
      <c r="O4067" t="b">
        <v>0</v>
      </c>
      <c r="P4067" t="s">
        <v>8271</v>
      </c>
      <c r="Q4067">
        <v>6.7499999999999999E-3</v>
      </c>
      <c r="R4067">
        <v>6.75</v>
      </c>
      <c r="S4067" t="s">
        <v>8319</v>
      </c>
      <c r="T4067" t="s">
        <v>8350</v>
      </c>
    </row>
    <row r="4068" spans="1:20" x14ac:dyDescent="0.2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v>42509.039212962962</v>
      </c>
      <c r="K4068">
        <v>1461027388</v>
      </c>
      <c r="L4068" s="10">
        <v>42479.039212962962</v>
      </c>
      <c r="M4068" t="b">
        <v>0</v>
      </c>
      <c r="N4068">
        <v>1</v>
      </c>
      <c r="O4068" t="b">
        <v>0</v>
      </c>
      <c r="P4068" t="s">
        <v>8271</v>
      </c>
      <c r="Q4068">
        <v>1.6666666666666668E-3</v>
      </c>
      <c r="R4068">
        <v>25</v>
      </c>
      <c r="S4068" t="s">
        <v>8319</v>
      </c>
      <c r="T4068" t="s">
        <v>8350</v>
      </c>
    </row>
    <row r="4069" spans="1:20" x14ac:dyDescent="0.2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v>42275.117476851854</v>
      </c>
      <c r="K4069">
        <v>1439952550</v>
      </c>
      <c r="L4069" s="10">
        <v>42235.117476851854</v>
      </c>
      <c r="M4069" t="b">
        <v>0</v>
      </c>
      <c r="N4069">
        <v>17</v>
      </c>
      <c r="O4069" t="b">
        <v>0</v>
      </c>
      <c r="P4069" t="s">
        <v>8271</v>
      </c>
      <c r="Q4069">
        <v>0.60899999999999999</v>
      </c>
      <c r="R4069">
        <v>179.11764705882354</v>
      </c>
      <c r="S4069" t="s">
        <v>8319</v>
      </c>
      <c r="T4069" t="s">
        <v>8350</v>
      </c>
    </row>
    <row r="4070" spans="1:20" x14ac:dyDescent="0.2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v>42748.961805555555</v>
      </c>
      <c r="K4070">
        <v>1481756855</v>
      </c>
      <c r="L4070" s="10">
        <v>42718.963599537034</v>
      </c>
      <c r="M4070" t="b">
        <v>0</v>
      </c>
      <c r="N4070">
        <v>1</v>
      </c>
      <c r="O4070" t="b">
        <v>0</v>
      </c>
      <c r="P4070" t="s">
        <v>8271</v>
      </c>
      <c r="Q4070">
        <v>0.01</v>
      </c>
      <c r="R4070">
        <v>34.950000000000003</v>
      </c>
      <c r="S4070" t="s">
        <v>8319</v>
      </c>
      <c r="T4070" t="s">
        <v>8350</v>
      </c>
    </row>
    <row r="4071" spans="1:20" x14ac:dyDescent="0.2">
      <c r="A4071">
        <v>4069</v>
      </c>
      <c r="B4071" t="s">
        <v>4065</v>
      </c>
      <c r="C407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v>42063.5</v>
      </c>
      <c r="K4071">
        <v>1421596356</v>
      </c>
      <c r="L4071" s="10">
        <v>42022.661527777775</v>
      </c>
      <c r="M4071" t="b">
        <v>0</v>
      </c>
      <c r="N4071">
        <v>13</v>
      </c>
      <c r="O4071" t="b">
        <v>0</v>
      </c>
      <c r="P4071" t="s">
        <v>8271</v>
      </c>
      <c r="Q4071">
        <v>0.34399999999999997</v>
      </c>
      <c r="R4071">
        <v>33.07692307692308</v>
      </c>
      <c r="S4071" t="s">
        <v>8319</v>
      </c>
      <c r="T4071" t="s">
        <v>8350</v>
      </c>
    </row>
    <row r="4072" spans="1:20" x14ac:dyDescent="0.2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v>42064.125</v>
      </c>
      <c r="K4072">
        <v>1422374420</v>
      </c>
      <c r="L4072" s="10">
        <v>42031.666898148149</v>
      </c>
      <c r="M4072" t="b">
        <v>0</v>
      </c>
      <c r="N4072">
        <v>6</v>
      </c>
      <c r="O4072" t="b">
        <v>0</v>
      </c>
      <c r="P4072" t="s">
        <v>8271</v>
      </c>
      <c r="Q4072">
        <v>0.16500000000000001</v>
      </c>
      <c r="R4072">
        <v>27.5</v>
      </c>
      <c r="S4072" t="s">
        <v>8319</v>
      </c>
      <c r="T4072" t="s">
        <v>8350</v>
      </c>
    </row>
    <row r="4073" spans="1:20" x14ac:dyDescent="0.2">
      <c r="A4073">
        <v>4071</v>
      </c>
      <c r="B4073" t="s">
        <v>4067</v>
      </c>
      <c r="C407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v>42730.804756944446</v>
      </c>
      <c r="K4073">
        <v>1480187931</v>
      </c>
      <c r="L4073" s="10">
        <v>42700.804756944446</v>
      </c>
      <c r="M4073" t="b">
        <v>0</v>
      </c>
      <c r="N4073">
        <v>0</v>
      </c>
      <c r="O4073" t="b">
        <v>0</v>
      </c>
      <c r="P4073" t="s">
        <v>8271</v>
      </c>
      <c r="Q4073">
        <v>0</v>
      </c>
      <c r="R4073" t="e">
        <v>#DIV/0!</v>
      </c>
      <c r="S4073" t="s">
        <v>8319</v>
      </c>
      <c r="T4073" t="s">
        <v>8350</v>
      </c>
    </row>
    <row r="4074" spans="1:20" x14ac:dyDescent="0.2">
      <c r="A4074">
        <v>4072</v>
      </c>
      <c r="B4074" t="s">
        <v>4068</v>
      </c>
      <c r="C4074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v>41872.77443287037</v>
      </c>
      <c r="K4074">
        <v>1403462111</v>
      </c>
      <c r="L4074" s="10">
        <v>41812.77443287037</v>
      </c>
      <c r="M4074" t="b">
        <v>0</v>
      </c>
      <c r="N4074">
        <v>2</v>
      </c>
      <c r="O4074" t="b">
        <v>0</v>
      </c>
      <c r="P4074" t="s">
        <v>8271</v>
      </c>
      <c r="Q4074">
        <v>4.0000000000000001E-3</v>
      </c>
      <c r="R4074">
        <v>2</v>
      </c>
      <c r="S4074" t="s">
        <v>8319</v>
      </c>
      <c r="T4074" t="s">
        <v>8350</v>
      </c>
    </row>
    <row r="4075" spans="1:20" x14ac:dyDescent="0.2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v>42133.166666666672</v>
      </c>
      <c r="K4075">
        <v>1426407426</v>
      </c>
      <c r="L4075" s="10">
        <v>42078.34520833334</v>
      </c>
      <c r="M4075" t="b">
        <v>0</v>
      </c>
      <c r="N4075">
        <v>2</v>
      </c>
      <c r="O4075" t="b">
        <v>0</v>
      </c>
      <c r="P4075" t="s">
        <v>8271</v>
      </c>
      <c r="Q4075">
        <v>1.0571428571428572E-2</v>
      </c>
      <c r="R4075">
        <v>18.5</v>
      </c>
      <c r="S4075" t="s">
        <v>8319</v>
      </c>
      <c r="T4075" t="s">
        <v>8350</v>
      </c>
    </row>
    <row r="4076" spans="1:20" x14ac:dyDescent="0.2">
      <c r="A4076">
        <v>4074</v>
      </c>
      <c r="B4076" t="s">
        <v>4070</v>
      </c>
      <c r="C4076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v>42313.594618055555</v>
      </c>
      <c r="K4076">
        <v>1444137375</v>
      </c>
      <c r="L4076" s="10">
        <v>42283.552951388891</v>
      </c>
      <c r="M4076" t="b">
        <v>0</v>
      </c>
      <c r="N4076">
        <v>21</v>
      </c>
      <c r="O4076" t="b">
        <v>0</v>
      </c>
      <c r="P4076" t="s">
        <v>8271</v>
      </c>
      <c r="Q4076">
        <v>0.26727272727272727</v>
      </c>
      <c r="R4076">
        <v>35</v>
      </c>
      <c r="S4076" t="s">
        <v>8319</v>
      </c>
      <c r="T4076" t="s">
        <v>8350</v>
      </c>
    </row>
    <row r="4077" spans="1:20" x14ac:dyDescent="0.2">
      <c r="A4077">
        <v>4075</v>
      </c>
      <c r="B4077" t="s">
        <v>4071</v>
      </c>
      <c r="C4077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v>41820.727777777778</v>
      </c>
      <c r="K4077">
        <v>1400547969</v>
      </c>
      <c r="L4077" s="10">
        <v>41779.045937499999</v>
      </c>
      <c r="M4077" t="b">
        <v>0</v>
      </c>
      <c r="N4077">
        <v>13</v>
      </c>
      <c r="O4077" t="b">
        <v>0</v>
      </c>
      <c r="P4077" t="s">
        <v>8271</v>
      </c>
      <c r="Q4077">
        <v>0.28799999999999998</v>
      </c>
      <c r="R4077">
        <v>44.307692307692307</v>
      </c>
      <c r="S4077" t="s">
        <v>8319</v>
      </c>
      <c r="T4077" t="s">
        <v>8350</v>
      </c>
    </row>
    <row r="4078" spans="1:20" x14ac:dyDescent="0.2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v>41933.82708333333</v>
      </c>
      <c r="K4078">
        <v>1411499149</v>
      </c>
      <c r="L4078" s="10">
        <v>41905.795706018522</v>
      </c>
      <c r="M4078" t="b">
        <v>0</v>
      </c>
      <c r="N4078">
        <v>0</v>
      </c>
      <c r="O4078" t="b">
        <v>0</v>
      </c>
      <c r="P4078" t="s">
        <v>8271</v>
      </c>
      <c r="Q4078">
        <v>0</v>
      </c>
      <c r="R4078" t="e">
        <v>#DIV/0!</v>
      </c>
      <c r="S4078" t="s">
        <v>8319</v>
      </c>
      <c r="T4078" t="s">
        <v>8350</v>
      </c>
    </row>
    <row r="4079" spans="1:20" x14ac:dyDescent="0.2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v>42725.7105787037</v>
      </c>
      <c r="K4079">
        <v>1479747794</v>
      </c>
      <c r="L4079" s="10">
        <v>42695.7105787037</v>
      </c>
      <c r="M4079" t="b">
        <v>0</v>
      </c>
      <c r="N4079">
        <v>6</v>
      </c>
      <c r="O4079" t="b">
        <v>0</v>
      </c>
      <c r="P4079" t="s">
        <v>8271</v>
      </c>
      <c r="Q4079">
        <v>8.8999999999999996E-2</v>
      </c>
      <c r="R4079">
        <v>222.5</v>
      </c>
      <c r="S4079" t="s">
        <v>8319</v>
      </c>
      <c r="T4079" t="s">
        <v>8350</v>
      </c>
    </row>
    <row r="4080" spans="1:20" x14ac:dyDescent="0.2">
      <c r="A4080">
        <v>4078</v>
      </c>
      <c r="B4080" t="s">
        <v>4074</v>
      </c>
      <c r="C4080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v>42762.787523148145</v>
      </c>
      <c r="K4080">
        <v>1482951242</v>
      </c>
      <c r="L4080" s="10">
        <v>42732.787523148145</v>
      </c>
      <c r="M4080" t="b">
        <v>0</v>
      </c>
      <c r="N4080">
        <v>0</v>
      </c>
      <c r="O4080" t="b">
        <v>0</v>
      </c>
      <c r="P4080" t="s">
        <v>8271</v>
      </c>
      <c r="Q4080">
        <v>0</v>
      </c>
      <c r="R4080" t="e">
        <v>#DIV/0!</v>
      </c>
      <c r="S4080" t="s">
        <v>8319</v>
      </c>
      <c r="T4080" t="s">
        <v>8350</v>
      </c>
    </row>
    <row r="4081" spans="1:20" x14ac:dyDescent="0.2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v>42540.938900462963</v>
      </c>
      <c r="K4081">
        <v>1463783521</v>
      </c>
      <c r="L4081" s="10">
        <v>42510.938900462963</v>
      </c>
      <c r="M4081" t="b">
        <v>0</v>
      </c>
      <c r="N4081">
        <v>1</v>
      </c>
      <c r="O4081" t="b">
        <v>0</v>
      </c>
      <c r="P4081" t="s">
        <v>8271</v>
      </c>
      <c r="Q4081">
        <v>1.6666666666666668E-3</v>
      </c>
      <c r="R4081">
        <v>5</v>
      </c>
      <c r="S4081" t="s">
        <v>8319</v>
      </c>
      <c r="T4081" t="s">
        <v>8350</v>
      </c>
    </row>
    <row r="4082" spans="1:20" x14ac:dyDescent="0.2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v>42535.787500000006</v>
      </c>
      <c r="K4082">
        <v>1463849116</v>
      </c>
      <c r="L4082" s="10">
        <v>42511.698101851856</v>
      </c>
      <c r="M4082" t="b">
        <v>0</v>
      </c>
      <c r="N4082">
        <v>0</v>
      </c>
      <c r="O4082" t="b">
        <v>0</v>
      </c>
      <c r="P4082" t="s">
        <v>8271</v>
      </c>
      <c r="Q4082">
        <v>0</v>
      </c>
      <c r="R4082" t="e">
        <v>#DIV/0!</v>
      </c>
      <c r="S4082" t="s">
        <v>8319</v>
      </c>
      <c r="T4082" t="s">
        <v>8350</v>
      </c>
    </row>
    <row r="4083" spans="1:20" x14ac:dyDescent="0.2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v>42071.539641203708</v>
      </c>
      <c r="K4083">
        <v>1423231025</v>
      </c>
      <c r="L4083" s="10">
        <v>42041.581307870365</v>
      </c>
      <c r="M4083" t="b">
        <v>0</v>
      </c>
      <c r="N4083">
        <v>12</v>
      </c>
      <c r="O4083" t="b">
        <v>0</v>
      </c>
      <c r="P4083" t="s">
        <v>8271</v>
      </c>
      <c r="Q4083">
        <v>0.15737410071942445</v>
      </c>
      <c r="R4083">
        <v>29.166666666666668</v>
      </c>
      <c r="S4083" t="s">
        <v>8319</v>
      </c>
      <c r="T4083" t="s">
        <v>8350</v>
      </c>
    </row>
    <row r="4084" spans="1:20" x14ac:dyDescent="0.2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v>42322.958333333328</v>
      </c>
      <c r="K4084">
        <v>1446179553</v>
      </c>
      <c r="L4084" s="10">
        <v>42307.189270833333</v>
      </c>
      <c r="M4084" t="b">
        <v>0</v>
      </c>
      <c r="N4084">
        <v>2</v>
      </c>
      <c r="O4084" t="b">
        <v>0</v>
      </c>
      <c r="P4084" t="s">
        <v>8271</v>
      </c>
      <c r="Q4084">
        <v>0.02</v>
      </c>
      <c r="R4084">
        <v>1.5</v>
      </c>
      <c r="S4084" t="s">
        <v>8319</v>
      </c>
      <c r="T4084" t="s">
        <v>8350</v>
      </c>
    </row>
    <row r="4085" spans="1:20" x14ac:dyDescent="0.2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v>42383.761759259258</v>
      </c>
      <c r="K4085">
        <v>1450203416</v>
      </c>
      <c r="L4085" s="10">
        <v>42353.761759259258</v>
      </c>
      <c r="M4085" t="b">
        <v>0</v>
      </c>
      <c r="N4085">
        <v>6</v>
      </c>
      <c r="O4085" t="b">
        <v>0</v>
      </c>
      <c r="P4085" t="s">
        <v>8271</v>
      </c>
      <c r="Q4085">
        <v>0.21685714285714286</v>
      </c>
      <c r="R4085">
        <v>126.5</v>
      </c>
      <c r="S4085" t="s">
        <v>8319</v>
      </c>
      <c r="T4085" t="s">
        <v>8350</v>
      </c>
    </row>
    <row r="4086" spans="1:20" x14ac:dyDescent="0.2">
      <c r="A4086">
        <v>4084</v>
      </c>
      <c r="B4086" t="s">
        <v>4080</v>
      </c>
      <c r="C4086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v>42652.436412037037</v>
      </c>
      <c r="K4086">
        <v>1473416906</v>
      </c>
      <c r="L4086" s="10">
        <v>42622.436412037037</v>
      </c>
      <c r="M4086" t="b">
        <v>0</v>
      </c>
      <c r="N4086">
        <v>1</v>
      </c>
      <c r="O4086" t="b">
        <v>0</v>
      </c>
      <c r="P4086" t="s">
        <v>8271</v>
      </c>
      <c r="Q4086">
        <v>3.3333333333333335E-3</v>
      </c>
      <c r="R4086">
        <v>10</v>
      </c>
      <c r="S4086" t="s">
        <v>8319</v>
      </c>
      <c r="T4086" t="s">
        <v>8350</v>
      </c>
    </row>
    <row r="4087" spans="1:20" x14ac:dyDescent="0.2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v>42087.165972222225</v>
      </c>
      <c r="K4087">
        <v>1424701775</v>
      </c>
      <c r="L4087" s="10">
        <v>42058.603877314818</v>
      </c>
      <c r="M4087" t="b">
        <v>0</v>
      </c>
      <c r="N4087">
        <v>1</v>
      </c>
      <c r="O4087" t="b">
        <v>0</v>
      </c>
      <c r="P4087" t="s">
        <v>8271</v>
      </c>
      <c r="Q4087">
        <v>2.8571428571428571E-3</v>
      </c>
      <c r="R4087">
        <v>10</v>
      </c>
      <c r="S4087" t="s">
        <v>8319</v>
      </c>
      <c r="T4087" t="s">
        <v>8350</v>
      </c>
    </row>
    <row r="4088" spans="1:20" x14ac:dyDescent="0.2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v>42329.166666666672</v>
      </c>
      <c r="K4088">
        <v>1445985299</v>
      </c>
      <c r="L4088" s="10">
        <v>42304.940960648149</v>
      </c>
      <c r="M4088" t="b">
        <v>0</v>
      </c>
      <c r="N4088">
        <v>5</v>
      </c>
      <c r="O4088" t="b">
        <v>0</v>
      </c>
      <c r="P4088" t="s">
        <v>8271</v>
      </c>
      <c r="Q4088">
        <v>4.7E-2</v>
      </c>
      <c r="R4088">
        <v>9.4</v>
      </c>
      <c r="S4088" t="s">
        <v>8319</v>
      </c>
      <c r="T4088" t="s">
        <v>8350</v>
      </c>
    </row>
    <row r="4089" spans="1:20" x14ac:dyDescent="0.2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v>42568.742893518516</v>
      </c>
      <c r="K4089">
        <v>1466185786</v>
      </c>
      <c r="L4089" s="10">
        <v>42538.742893518516</v>
      </c>
      <c r="M4089" t="b">
        <v>0</v>
      </c>
      <c r="N4089">
        <v>0</v>
      </c>
      <c r="O4089" t="b">
        <v>0</v>
      </c>
      <c r="P4089" t="s">
        <v>8271</v>
      </c>
      <c r="Q4089">
        <v>0</v>
      </c>
      <c r="R4089" t="e">
        <v>#DIV/0!</v>
      </c>
      <c r="S4089" t="s">
        <v>8319</v>
      </c>
      <c r="T4089" t="s">
        <v>8350</v>
      </c>
    </row>
    <row r="4090" spans="1:20" x14ac:dyDescent="0.2">
      <c r="A4090">
        <v>4088</v>
      </c>
      <c r="B4090" t="s">
        <v>4084</v>
      </c>
      <c r="C4090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v>42020.434722222228</v>
      </c>
      <c r="K4090">
        <v>1418827324</v>
      </c>
      <c r="L4090" s="10">
        <v>41990.612546296295</v>
      </c>
      <c r="M4090" t="b">
        <v>0</v>
      </c>
      <c r="N4090">
        <v>3</v>
      </c>
      <c r="O4090" t="b">
        <v>0</v>
      </c>
      <c r="P4090" t="s">
        <v>8271</v>
      </c>
      <c r="Q4090">
        <v>0.108</v>
      </c>
      <c r="R4090">
        <v>72</v>
      </c>
      <c r="S4090" t="s">
        <v>8319</v>
      </c>
      <c r="T4090" t="s">
        <v>8350</v>
      </c>
    </row>
    <row r="4091" spans="1:20" x14ac:dyDescent="0.2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v>42155.732638888891</v>
      </c>
      <c r="K4091">
        <v>1430242488</v>
      </c>
      <c r="L4091" s="10">
        <v>42122.732499999998</v>
      </c>
      <c r="M4091" t="b">
        <v>0</v>
      </c>
      <c r="N4091">
        <v>8</v>
      </c>
      <c r="O4091" t="b">
        <v>0</v>
      </c>
      <c r="P4091" t="s">
        <v>8271</v>
      </c>
      <c r="Q4091">
        <v>4.8000000000000001E-2</v>
      </c>
      <c r="R4091">
        <v>30</v>
      </c>
      <c r="S4091" t="s">
        <v>8319</v>
      </c>
      <c r="T4091" t="s">
        <v>8350</v>
      </c>
    </row>
    <row r="4092" spans="1:20" x14ac:dyDescent="0.2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v>42223.625</v>
      </c>
      <c r="K4092">
        <v>1437754137</v>
      </c>
      <c r="L4092" s="10">
        <v>42209.67288194444</v>
      </c>
      <c r="M4092" t="b">
        <v>0</v>
      </c>
      <c r="N4092">
        <v>3</v>
      </c>
      <c r="O4092" t="b">
        <v>0</v>
      </c>
      <c r="P4092" t="s">
        <v>8271</v>
      </c>
      <c r="Q4092">
        <v>3.2000000000000001E-2</v>
      </c>
      <c r="R4092">
        <v>10.666666666666666</v>
      </c>
      <c r="S4092" t="s">
        <v>8319</v>
      </c>
      <c r="T4092" t="s">
        <v>8350</v>
      </c>
    </row>
    <row r="4093" spans="1:20" x14ac:dyDescent="0.2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v>42020.506377314814</v>
      </c>
      <c r="K4093">
        <v>1418818151</v>
      </c>
      <c r="L4093" s="10">
        <v>41990.506377314814</v>
      </c>
      <c r="M4093" t="b">
        <v>0</v>
      </c>
      <c r="N4093">
        <v>8</v>
      </c>
      <c r="O4093" t="b">
        <v>0</v>
      </c>
      <c r="P4093" t="s">
        <v>8271</v>
      </c>
      <c r="Q4093">
        <v>0.1275</v>
      </c>
      <c r="R4093">
        <v>25.5</v>
      </c>
      <c r="S4093" t="s">
        <v>8319</v>
      </c>
      <c r="T4093" t="s">
        <v>8350</v>
      </c>
    </row>
    <row r="4094" spans="1:20" x14ac:dyDescent="0.2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v>42099.153321759266</v>
      </c>
      <c r="K4094">
        <v>1423024847</v>
      </c>
      <c r="L4094" s="10">
        <v>42039.194988425923</v>
      </c>
      <c r="M4094" t="b">
        <v>0</v>
      </c>
      <c r="N4094">
        <v>1</v>
      </c>
      <c r="O4094" t="b">
        <v>0</v>
      </c>
      <c r="P4094" t="s">
        <v>8271</v>
      </c>
      <c r="Q4094">
        <v>1.8181818181818181E-4</v>
      </c>
      <c r="R4094">
        <v>20</v>
      </c>
      <c r="S4094" t="s">
        <v>8319</v>
      </c>
      <c r="T4094" t="s">
        <v>8350</v>
      </c>
    </row>
    <row r="4095" spans="1:20" x14ac:dyDescent="0.2">
      <c r="A4095">
        <v>4093</v>
      </c>
      <c r="B4095" t="s">
        <v>4089</v>
      </c>
      <c r="C4095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v>42238.815891203703</v>
      </c>
      <c r="K4095">
        <v>1435088093</v>
      </c>
      <c r="L4095" s="10">
        <v>42178.815891203703</v>
      </c>
      <c r="M4095" t="b">
        <v>0</v>
      </c>
      <c r="N4095">
        <v>4</v>
      </c>
      <c r="O4095" t="b">
        <v>0</v>
      </c>
      <c r="P4095" t="s">
        <v>8271</v>
      </c>
      <c r="Q4095">
        <v>2.4E-2</v>
      </c>
      <c r="R4095">
        <v>15</v>
      </c>
      <c r="S4095" t="s">
        <v>8319</v>
      </c>
      <c r="T4095" t="s">
        <v>8350</v>
      </c>
    </row>
    <row r="4096" spans="1:20" x14ac:dyDescent="0.2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v>41934.207638888889</v>
      </c>
      <c r="K4096">
        <v>1410141900</v>
      </c>
      <c r="L4096" s="10">
        <v>41890.086805555555</v>
      </c>
      <c r="M4096" t="b">
        <v>0</v>
      </c>
      <c r="N4096">
        <v>8</v>
      </c>
      <c r="O4096" t="b">
        <v>0</v>
      </c>
      <c r="P4096" t="s">
        <v>8271</v>
      </c>
      <c r="Q4096">
        <v>0.36499999999999999</v>
      </c>
      <c r="R4096">
        <v>91.25</v>
      </c>
      <c r="S4096" t="s">
        <v>8319</v>
      </c>
      <c r="T4096" t="s">
        <v>8350</v>
      </c>
    </row>
    <row r="4097" spans="1:20" x14ac:dyDescent="0.2">
      <c r="A4097">
        <v>4095</v>
      </c>
      <c r="B4097" t="s">
        <v>4091</v>
      </c>
      <c r="C4097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v>42723.031828703708</v>
      </c>
      <c r="K4097">
        <v>1479516350</v>
      </c>
      <c r="L4097" s="10">
        <v>42693.031828703708</v>
      </c>
      <c r="M4097" t="b">
        <v>0</v>
      </c>
      <c r="N4097">
        <v>1</v>
      </c>
      <c r="O4097" t="b">
        <v>0</v>
      </c>
      <c r="P4097" t="s">
        <v>8271</v>
      </c>
      <c r="Q4097">
        <v>2.6666666666666668E-2</v>
      </c>
      <c r="R4097">
        <v>800</v>
      </c>
      <c r="S4097" t="s">
        <v>8319</v>
      </c>
      <c r="T4097" t="s">
        <v>8350</v>
      </c>
    </row>
    <row r="4098" spans="1:20" x14ac:dyDescent="0.2">
      <c r="A4098">
        <v>4096</v>
      </c>
      <c r="B4098" t="s">
        <v>4092</v>
      </c>
      <c r="C4098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v>42794.368749999994</v>
      </c>
      <c r="K4098">
        <v>1484484219</v>
      </c>
      <c r="L4098" s="10">
        <v>42750.530312499999</v>
      </c>
      <c r="M4098" t="b">
        <v>0</v>
      </c>
      <c r="N4098">
        <v>5</v>
      </c>
      <c r="O4098" t="b">
        <v>0</v>
      </c>
      <c r="P4098" t="s">
        <v>8271</v>
      </c>
      <c r="Q4098">
        <v>0.11428571428571428</v>
      </c>
      <c r="R4098">
        <v>80</v>
      </c>
      <c r="S4098" t="s">
        <v>8319</v>
      </c>
      <c r="T4098" t="s">
        <v>8350</v>
      </c>
    </row>
    <row r="4099" spans="1:20" x14ac:dyDescent="0.2">
      <c r="A4099">
        <v>4097</v>
      </c>
      <c r="B4099" t="s">
        <v>4093</v>
      </c>
      <c r="C4099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v>42400.996527777781</v>
      </c>
      <c r="K4099">
        <v>1449431237</v>
      </c>
      <c r="L4099" s="10">
        <v>42344.824502314819</v>
      </c>
      <c r="M4099" t="b">
        <v>0</v>
      </c>
      <c r="N4099">
        <v>0</v>
      </c>
      <c r="O4099" t="b">
        <v>0</v>
      </c>
      <c r="P4099" t="s">
        <v>8271</v>
      </c>
      <c r="Q4099">
        <v>0</v>
      </c>
      <c r="R4099" t="e">
        <v>#DIV/0!</v>
      </c>
      <c r="S4099" t="s">
        <v>8319</v>
      </c>
      <c r="T4099" t="s">
        <v>8350</v>
      </c>
    </row>
    <row r="4100" spans="1:20" x14ac:dyDescent="0.2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v>42525.722187499996</v>
      </c>
      <c r="K4100">
        <v>1462468797</v>
      </c>
      <c r="L4100" s="10">
        <v>42495.722187499996</v>
      </c>
      <c r="M4100" t="b">
        <v>0</v>
      </c>
      <c r="N4100">
        <v>0</v>
      </c>
      <c r="O4100" t="b">
        <v>0</v>
      </c>
      <c r="P4100" t="s">
        <v>8271</v>
      </c>
      <c r="Q4100">
        <v>0</v>
      </c>
      <c r="R4100" t="e">
        <v>#DIV/0!</v>
      </c>
      <c r="S4100" t="s">
        <v>8319</v>
      </c>
      <c r="T4100" t="s">
        <v>8350</v>
      </c>
    </row>
    <row r="4101" spans="1:20" x14ac:dyDescent="0.2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v>42615.850381944445</v>
      </c>
      <c r="K4101">
        <v>1468959873</v>
      </c>
      <c r="L4101" s="10">
        <v>42570.850381944445</v>
      </c>
      <c r="M4101" t="b">
        <v>0</v>
      </c>
      <c r="N4101">
        <v>1</v>
      </c>
      <c r="O4101" t="b">
        <v>0</v>
      </c>
      <c r="P4101" t="s">
        <v>8271</v>
      </c>
      <c r="Q4101">
        <v>1.1111111111111112E-2</v>
      </c>
      <c r="R4101">
        <v>50</v>
      </c>
      <c r="S4101" t="s">
        <v>8319</v>
      </c>
      <c r="T4101" t="s">
        <v>8350</v>
      </c>
    </row>
    <row r="4102" spans="1:20" x14ac:dyDescent="0.2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v>41937.124884259261</v>
      </c>
      <c r="K4102">
        <v>1413341990</v>
      </c>
      <c r="L4102" s="10">
        <v>41927.124884259261</v>
      </c>
      <c r="M4102" t="b">
        <v>0</v>
      </c>
      <c r="N4102">
        <v>0</v>
      </c>
      <c r="O4102" t="b">
        <v>0</v>
      </c>
      <c r="P4102" t="s">
        <v>8271</v>
      </c>
      <c r="Q4102">
        <v>0</v>
      </c>
      <c r="R4102" t="e">
        <v>#DIV/0!</v>
      </c>
      <c r="S4102" t="s">
        <v>8319</v>
      </c>
      <c r="T4102" t="s">
        <v>8350</v>
      </c>
    </row>
    <row r="4103" spans="1:20" x14ac:dyDescent="0.2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v>42760.903726851851</v>
      </c>
      <c r="K4103">
        <v>1482788482</v>
      </c>
      <c r="L4103" s="10">
        <v>42730.903726851851</v>
      </c>
      <c r="M4103" t="b">
        <v>0</v>
      </c>
      <c r="N4103">
        <v>0</v>
      </c>
      <c r="O4103" t="b">
        <v>0</v>
      </c>
      <c r="P4103" t="s">
        <v>8271</v>
      </c>
      <c r="Q4103">
        <v>0</v>
      </c>
      <c r="R4103" t="e">
        <v>#DIV/0!</v>
      </c>
      <c r="S4103" t="s">
        <v>8319</v>
      </c>
      <c r="T4103" t="s">
        <v>8350</v>
      </c>
    </row>
    <row r="4104" spans="1:20" x14ac:dyDescent="0.2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v>42505.848067129627</v>
      </c>
      <c r="K4104">
        <v>1460751673</v>
      </c>
      <c r="L4104" s="10">
        <v>42475.848067129627</v>
      </c>
      <c r="M4104" t="b">
        <v>0</v>
      </c>
      <c r="N4104">
        <v>6</v>
      </c>
      <c r="O4104" t="b">
        <v>0</v>
      </c>
      <c r="P4104" t="s">
        <v>8271</v>
      </c>
      <c r="Q4104">
        <v>0.27400000000000002</v>
      </c>
      <c r="R4104">
        <v>22.833333333333332</v>
      </c>
      <c r="S4104" t="s">
        <v>8319</v>
      </c>
      <c r="T4104" t="s">
        <v>8350</v>
      </c>
    </row>
    <row r="4105" spans="1:20" x14ac:dyDescent="0.2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v>42242.772222222222</v>
      </c>
      <c r="K4105">
        <v>1435953566</v>
      </c>
      <c r="L4105" s="10">
        <v>42188.83293981482</v>
      </c>
      <c r="M4105" t="b">
        <v>0</v>
      </c>
      <c r="N4105">
        <v>6</v>
      </c>
      <c r="O4105" t="b">
        <v>0</v>
      </c>
      <c r="P4105" t="s">
        <v>8271</v>
      </c>
      <c r="Q4105">
        <v>0.1</v>
      </c>
      <c r="R4105">
        <v>16.666666666666668</v>
      </c>
      <c r="S4105" t="s">
        <v>8319</v>
      </c>
      <c r="T4105" t="s">
        <v>8350</v>
      </c>
    </row>
    <row r="4106" spans="1:20" x14ac:dyDescent="0.2">
      <c r="A4106">
        <v>4104</v>
      </c>
      <c r="B4106" t="s">
        <v>4100</v>
      </c>
      <c r="C4106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v>42670.278171296297</v>
      </c>
      <c r="K4106">
        <v>1474958434</v>
      </c>
      <c r="L4106" s="10">
        <v>42640.278171296297</v>
      </c>
      <c r="M4106" t="b">
        <v>0</v>
      </c>
      <c r="N4106">
        <v>14</v>
      </c>
      <c r="O4106" t="b">
        <v>0</v>
      </c>
      <c r="P4106" t="s">
        <v>8271</v>
      </c>
      <c r="Q4106">
        <v>0.21366666666666667</v>
      </c>
      <c r="R4106">
        <v>45.785714285714285</v>
      </c>
      <c r="S4106" t="s">
        <v>8319</v>
      </c>
      <c r="T4106" t="s">
        <v>8350</v>
      </c>
    </row>
    <row r="4107" spans="1:20" x14ac:dyDescent="0.2">
      <c r="A4107">
        <v>4105</v>
      </c>
      <c r="B4107" t="s">
        <v>4101</v>
      </c>
      <c r="C4107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v>42730.010520833333</v>
      </c>
      <c r="K4107">
        <v>1479860109</v>
      </c>
      <c r="L4107" s="10">
        <v>42697.010520833333</v>
      </c>
      <c r="M4107" t="b">
        <v>0</v>
      </c>
      <c r="N4107">
        <v>6</v>
      </c>
      <c r="O4107" t="b">
        <v>0</v>
      </c>
      <c r="P4107" t="s">
        <v>8271</v>
      </c>
      <c r="Q4107">
        <v>6.9696969696969702E-2</v>
      </c>
      <c r="R4107">
        <v>383.33333333333331</v>
      </c>
      <c r="S4107" t="s">
        <v>8319</v>
      </c>
      <c r="T4107" t="s">
        <v>8350</v>
      </c>
    </row>
    <row r="4108" spans="1:20" x14ac:dyDescent="0.2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v>42096.041666666672</v>
      </c>
      <c r="K4108">
        <v>1424221866</v>
      </c>
      <c r="L4108" s="10">
        <v>42053.049375000002</v>
      </c>
      <c r="M4108" t="b">
        <v>0</v>
      </c>
      <c r="N4108">
        <v>33</v>
      </c>
      <c r="O4108" t="b">
        <v>0</v>
      </c>
      <c r="P4108" t="s">
        <v>8271</v>
      </c>
      <c r="Q4108">
        <v>0.70599999999999996</v>
      </c>
      <c r="R4108">
        <v>106.96969696969697</v>
      </c>
      <c r="S4108" t="s">
        <v>8319</v>
      </c>
      <c r="T4108" t="s">
        <v>8350</v>
      </c>
    </row>
    <row r="4109" spans="1:20" x14ac:dyDescent="0.2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v>41906.916678240741</v>
      </c>
      <c r="K4109">
        <v>1409608801</v>
      </c>
      <c r="L4109" s="10">
        <v>41883.916678240741</v>
      </c>
      <c r="M4109" t="b">
        <v>0</v>
      </c>
      <c r="N4109">
        <v>4</v>
      </c>
      <c r="O4109" t="b">
        <v>0</v>
      </c>
      <c r="P4109" t="s">
        <v>8271</v>
      </c>
      <c r="Q4109">
        <v>2.0500000000000001E-2</v>
      </c>
      <c r="R4109">
        <v>10.25</v>
      </c>
      <c r="S4109" t="s">
        <v>8319</v>
      </c>
      <c r="T4109" t="s">
        <v>8350</v>
      </c>
    </row>
    <row r="4110" spans="1:20" x14ac:dyDescent="0.2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v>42797.208333333328</v>
      </c>
      <c r="K4110">
        <v>1485909937</v>
      </c>
      <c r="L4110" s="10">
        <v>42767.031678240746</v>
      </c>
      <c r="M4110" t="b">
        <v>0</v>
      </c>
      <c r="N4110">
        <v>1</v>
      </c>
      <c r="O4110" t="b">
        <v>0</v>
      </c>
      <c r="P4110" t="s">
        <v>8271</v>
      </c>
      <c r="Q4110">
        <v>1.9666666666666666E-2</v>
      </c>
      <c r="R4110">
        <v>59</v>
      </c>
      <c r="S4110" t="s">
        <v>8319</v>
      </c>
      <c r="T4110" t="s">
        <v>8350</v>
      </c>
    </row>
    <row r="4111" spans="1:20" x14ac:dyDescent="0.2">
      <c r="A4111">
        <v>4109</v>
      </c>
      <c r="B4111" t="s">
        <v>4105</v>
      </c>
      <c r="C411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v>42337.581064814818</v>
      </c>
      <c r="K4111">
        <v>1446209804</v>
      </c>
      <c r="L4111" s="10">
        <v>42307.539398148147</v>
      </c>
      <c r="M4111" t="b">
        <v>0</v>
      </c>
      <c r="N4111">
        <v>0</v>
      </c>
      <c r="O4111" t="b">
        <v>0</v>
      </c>
      <c r="P4111" t="s">
        <v>8271</v>
      </c>
      <c r="Q4111">
        <v>0</v>
      </c>
      <c r="R4111" t="e">
        <v>#DIV/0!</v>
      </c>
      <c r="S4111" t="s">
        <v>8319</v>
      </c>
      <c r="T4111" t="s">
        <v>8350</v>
      </c>
    </row>
    <row r="4112" spans="1:20" x14ac:dyDescent="0.2">
      <c r="A4112">
        <v>4110</v>
      </c>
      <c r="B4112" t="s">
        <v>4106</v>
      </c>
      <c r="C411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v>42572.626747685179</v>
      </c>
      <c r="K4112">
        <v>1463929351</v>
      </c>
      <c r="L4112" s="10">
        <v>42512.626747685179</v>
      </c>
      <c r="M4112" t="b">
        <v>0</v>
      </c>
      <c r="N4112">
        <v>6</v>
      </c>
      <c r="O4112" t="b">
        <v>0</v>
      </c>
      <c r="P4112" t="s">
        <v>8271</v>
      </c>
      <c r="Q4112">
        <v>0.28666666666666668</v>
      </c>
      <c r="R4112">
        <v>14.333333333333334</v>
      </c>
      <c r="S4112" t="s">
        <v>8319</v>
      </c>
      <c r="T4112" t="s">
        <v>8350</v>
      </c>
    </row>
    <row r="4113" spans="1:20" x14ac:dyDescent="0.2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v>42059.135879629626</v>
      </c>
      <c r="K4113">
        <v>1422155740</v>
      </c>
      <c r="L4113" s="10">
        <v>42029.135879629626</v>
      </c>
      <c r="M4113" t="b">
        <v>0</v>
      </c>
      <c r="N4113">
        <v>6</v>
      </c>
      <c r="O4113" t="b">
        <v>0</v>
      </c>
      <c r="P4113" t="s">
        <v>8271</v>
      </c>
      <c r="Q4113">
        <v>3.1333333333333331E-2</v>
      </c>
      <c r="R4113">
        <v>15.666666666666666</v>
      </c>
      <c r="S4113" t="s">
        <v>8319</v>
      </c>
      <c r="T4113" t="s">
        <v>8350</v>
      </c>
    </row>
    <row r="4114" spans="1:20" x14ac:dyDescent="0.2">
      <c r="A4114">
        <v>4112</v>
      </c>
      <c r="B4114" t="s">
        <v>4108</v>
      </c>
      <c r="C4114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v>42428</v>
      </c>
      <c r="K4114">
        <v>1454280186</v>
      </c>
      <c r="L4114" s="10">
        <v>42400.946597222224</v>
      </c>
      <c r="M4114" t="b">
        <v>0</v>
      </c>
      <c r="N4114">
        <v>1</v>
      </c>
      <c r="O4114" t="b">
        <v>0</v>
      </c>
      <c r="P4114" t="s">
        <v>8271</v>
      </c>
      <c r="Q4114">
        <v>4.0000000000000002E-4</v>
      </c>
      <c r="R4114">
        <v>1</v>
      </c>
      <c r="S4114" t="s">
        <v>8319</v>
      </c>
      <c r="T4114" t="s">
        <v>8350</v>
      </c>
    </row>
    <row r="4115" spans="1:20" x14ac:dyDescent="0.2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v>42377.273611111115</v>
      </c>
      <c r="K4115">
        <v>1450619123</v>
      </c>
      <c r="L4115" s="10">
        <v>42358.573182870372</v>
      </c>
      <c r="M4115" t="b">
        <v>0</v>
      </c>
      <c r="N4115">
        <v>3</v>
      </c>
      <c r="O4115" t="b">
        <v>0</v>
      </c>
      <c r="P4115" t="s">
        <v>8271</v>
      </c>
      <c r="Q4115">
        <v>2E-3</v>
      </c>
      <c r="R4115">
        <v>1</v>
      </c>
      <c r="S4115" t="s">
        <v>8319</v>
      </c>
      <c r="T4115" t="s">
        <v>8350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4B0A5-9F4B-AD4B-83AA-91ED076CBC3E}">
  <dimension ref="A3:H25"/>
  <sheetViews>
    <sheetView zoomScale="125" workbookViewId="0">
      <selection activeCell="E18" sqref="E18"/>
    </sheetView>
  </sheetViews>
  <sheetFormatPr baseColWidth="10" defaultRowHeight="15" x14ac:dyDescent="0.2"/>
  <cols>
    <col min="1" max="1" width="12.1640625" bestFit="1" customWidth="1"/>
    <col min="2" max="2" width="18" bestFit="1" customWidth="1"/>
  </cols>
  <sheetData>
    <row r="3" spans="1:8" x14ac:dyDescent="0.2">
      <c r="A3" s="7" t="s">
        <v>8310</v>
      </c>
      <c r="B3" t="s">
        <v>8385</v>
      </c>
      <c r="D3" s="7" t="s">
        <v>8223</v>
      </c>
      <c r="E3" t="s">
        <v>8385</v>
      </c>
      <c r="G3" t="s">
        <v>8223</v>
      </c>
      <c r="H3" t="s">
        <v>8385</v>
      </c>
    </row>
    <row r="4" spans="1:8" x14ac:dyDescent="0.2">
      <c r="A4" s="8" t="s">
        <v>8239</v>
      </c>
      <c r="B4" s="9">
        <v>1181</v>
      </c>
      <c r="D4" s="8" t="s">
        <v>8239</v>
      </c>
      <c r="E4" s="9">
        <v>1181</v>
      </c>
      <c r="G4" t="s">
        <v>8239</v>
      </c>
      <c r="H4">
        <v>1181</v>
      </c>
    </row>
    <row r="5" spans="1:8" x14ac:dyDescent="0.2">
      <c r="A5" s="8" t="s">
        <v>8226</v>
      </c>
      <c r="B5" s="9">
        <v>6731</v>
      </c>
      <c r="D5" s="8" t="s">
        <v>8226</v>
      </c>
      <c r="E5" s="9">
        <v>6731</v>
      </c>
      <c r="G5" t="s">
        <v>8226</v>
      </c>
      <c r="H5">
        <v>6731</v>
      </c>
    </row>
    <row r="6" spans="1:8" x14ac:dyDescent="0.2">
      <c r="A6" s="8" t="s">
        <v>8242</v>
      </c>
      <c r="B6" s="9">
        <v>73</v>
      </c>
      <c r="D6" s="8" t="s">
        <v>8242</v>
      </c>
      <c r="E6" s="9">
        <v>73</v>
      </c>
      <c r="G6" t="s">
        <v>8242</v>
      </c>
      <c r="H6">
        <v>73</v>
      </c>
    </row>
    <row r="7" spans="1:8" x14ac:dyDescent="0.2">
      <c r="A7" s="8" t="s">
        <v>8229</v>
      </c>
      <c r="B7" s="9">
        <v>7312</v>
      </c>
      <c r="D7" s="8" t="s">
        <v>8229</v>
      </c>
      <c r="E7" s="9">
        <v>7312</v>
      </c>
      <c r="G7" t="s">
        <v>8229</v>
      </c>
      <c r="H7">
        <v>7312</v>
      </c>
    </row>
    <row r="8" spans="1:8" x14ac:dyDescent="0.2">
      <c r="A8" s="8" t="s">
        <v>8240</v>
      </c>
      <c r="B8" s="9">
        <v>69</v>
      </c>
      <c r="D8" s="8" t="s">
        <v>8240</v>
      </c>
      <c r="E8" s="9">
        <v>69</v>
      </c>
      <c r="G8" t="s">
        <v>8240</v>
      </c>
      <c r="H8">
        <v>69</v>
      </c>
    </row>
    <row r="9" spans="1:8" x14ac:dyDescent="0.2">
      <c r="A9" s="8" t="s">
        <v>8236</v>
      </c>
      <c r="B9" s="9">
        <v>14674</v>
      </c>
      <c r="D9" s="8" t="s">
        <v>8236</v>
      </c>
      <c r="E9" s="9">
        <v>14674</v>
      </c>
      <c r="G9" t="s">
        <v>8236</v>
      </c>
      <c r="H9">
        <v>14674</v>
      </c>
    </row>
    <row r="10" spans="1:8" x14ac:dyDescent="0.2">
      <c r="A10" s="8" t="s">
        <v>8232</v>
      </c>
      <c r="B10" s="9">
        <v>451</v>
      </c>
      <c r="D10" s="8" t="s">
        <v>8232</v>
      </c>
      <c r="E10" s="9">
        <v>451</v>
      </c>
      <c r="G10" t="s">
        <v>8232</v>
      </c>
      <c r="H10">
        <v>451</v>
      </c>
    </row>
    <row r="11" spans="1:8" x14ac:dyDescent="0.2">
      <c r="A11" s="8" t="s">
        <v>8227</v>
      </c>
      <c r="B11" s="9">
        <v>2461</v>
      </c>
      <c r="D11" s="8" t="s">
        <v>8227</v>
      </c>
      <c r="E11" s="9">
        <v>2461</v>
      </c>
      <c r="G11" t="s">
        <v>8227</v>
      </c>
      <c r="H11">
        <v>2461</v>
      </c>
    </row>
    <row r="12" spans="1:8" x14ac:dyDescent="0.2">
      <c r="A12" s="8" t="s">
        <v>8230</v>
      </c>
      <c r="B12" s="9">
        <v>626</v>
      </c>
      <c r="D12" s="8" t="s">
        <v>8230</v>
      </c>
      <c r="E12" s="9">
        <v>626</v>
      </c>
      <c r="G12" t="s">
        <v>8230</v>
      </c>
      <c r="H12">
        <v>626</v>
      </c>
    </row>
    <row r="13" spans="1:8" x14ac:dyDescent="0.2">
      <c r="A13" s="8" t="s">
        <v>8225</v>
      </c>
      <c r="B13" s="9">
        <v>50975</v>
      </c>
      <c r="D13" s="8" t="s">
        <v>8225</v>
      </c>
      <c r="E13" s="9">
        <v>50975</v>
      </c>
      <c r="G13" t="s">
        <v>8225</v>
      </c>
      <c r="H13">
        <v>50975</v>
      </c>
    </row>
    <row r="14" spans="1:8" x14ac:dyDescent="0.2">
      <c r="A14" s="8" t="s">
        <v>8231</v>
      </c>
      <c r="B14" s="9">
        <v>71</v>
      </c>
      <c r="D14" s="8" t="s">
        <v>8231</v>
      </c>
      <c r="E14" s="9">
        <v>71</v>
      </c>
      <c r="G14" t="s">
        <v>8231</v>
      </c>
      <c r="H14">
        <v>71</v>
      </c>
    </row>
    <row r="15" spans="1:8" x14ac:dyDescent="0.2">
      <c r="A15" s="8" t="s">
        <v>8241</v>
      </c>
      <c r="B15" s="9">
        <v>1750</v>
      </c>
      <c r="D15" s="8" t="s">
        <v>8241</v>
      </c>
      <c r="E15" s="9">
        <v>1750</v>
      </c>
      <c r="G15" t="s">
        <v>8241</v>
      </c>
      <c r="H15">
        <v>1750</v>
      </c>
    </row>
    <row r="16" spans="1:8" x14ac:dyDescent="0.2">
      <c r="A16" s="8" t="s">
        <v>8237</v>
      </c>
      <c r="B16" s="9">
        <v>2285</v>
      </c>
      <c r="D16" s="8" t="s">
        <v>8237</v>
      </c>
      <c r="E16" s="9">
        <v>2285</v>
      </c>
      <c r="G16" t="s">
        <v>8237</v>
      </c>
      <c r="H16">
        <v>2285</v>
      </c>
    </row>
    <row r="17" spans="1:8" x14ac:dyDescent="0.2">
      <c r="A17" s="8" t="s">
        <v>8243</v>
      </c>
      <c r="B17" s="9">
        <v>182</v>
      </c>
      <c r="D17" s="8" t="s">
        <v>8243</v>
      </c>
      <c r="E17" s="9">
        <v>182</v>
      </c>
      <c r="G17" t="s">
        <v>8243</v>
      </c>
      <c r="H17">
        <v>182</v>
      </c>
    </row>
    <row r="18" spans="1:8" x14ac:dyDescent="0.2">
      <c r="A18" s="8" t="s">
        <v>8238</v>
      </c>
      <c r="B18" s="9">
        <v>106</v>
      </c>
      <c r="D18" s="8" t="s">
        <v>8238</v>
      </c>
      <c r="E18" s="9">
        <v>106</v>
      </c>
      <c r="G18" t="s">
        <v>8238</v>
      </c>
      <c r="H18">
        <v>106</v>
      </c>
    </row>
    <row r="19" spans="1:8" x14ac:dyDescent="0.2">
      <c r="A19" s="8" t="s">
        <v>8233</v>
      </c>
      <c r="B19" s="9">
        <v>1309</v>
      </c>
      <c r="D19" s="8" t="s">
        <v>8233</v>
      </c>
      <c r="E19" s="9">
        <v>1309</v>
      </c>
      <c r="G19" t="s">
        <v>8233</v>
      </c>
      <c r="H19">
        <v>1309</v>
      </c>
    </row>
    <row r="20" spans="1:8" x14ac:dyDescent="0.2">
      <c r="A20" s="8" t="s">
        <v>8234</v>
      </c>
      <c r="B20" s="9">
        <v>625</v>
      </c>
      <c r="D20" s="8" t="s">
        <v>8234</v>
      </c>
      <c r="E20" s="9">
        <v>625</v>
      </c>
      <c r="G20" t="s">
        <v>8234</v>
      </c>
      <c r="H20">
        <v>625</v>
      </c>
    </row>
    <row r="21" spans="1:8" x14ac:dyDescent="0.2">
      <c r="A21" s="8" t="s">
        <v>8228</v>
      </c>
      <c r="B21" s="9">
        <v>381</v>
      </c>
      <c r="D21" s="8" t="s">
        <v>8228</v>
      </c>
      <c r="E21" s="9">
        <v>381</v>
      </c>
      <c r="G21" t="s">
        <v>8228</v>
      </c>
      <c r="H21">
        <v>381</v>
      </c>
    </row>
    <row r="22" spans="1:8" x14ac:dyDescent="0.2">
      <c r="A22" s="8" t="s">
        <v>8235</v>
      </c>
      <c r="B22" s="9">
        <v>752</v>
      </c>
      <c r="D22" s="8" t="s">
        <v>8235</v>
      </c>
      <c r="E22" s="9">
        <v>752</v>
      </c>
      <c r="G22" t="s">
        <v>8235</v>
      </c>
      <c r="H22">
        <v>752</v>
      </c>
    </row>
    <row r="23" spans="1:8" x14ac:dyDescent="0.2">
      <c r="A23" s="8" t="s">
        <v>8244</v>
      </c>
      <c r="B23" s="9">
        <v>72</v>
      </c>
      <c r="D23" s="8" t="s">
        <v>8244</v>
      </c>
      <c r="E23" s="9">
        <v>72</v>
      </c>
      <c r="G23" t="s">
        <v>8244</v>
      </c>
      <c r="H23">
        <v>72</v>
      </c>
    </row>
    <row r="24" spans="1:8" x14ac:dyDescent="0.2">
      <c r="A24" s="8" t="s">
        <v>8224</v>
      </c>
      <c r="B24" s="9">
        <v>371160</v>
      </c>
      <c r="D24" s="8" t="s">
        <v>8224</v>
      </c>
      <c r="E24" s="9">
        <v>371160</v>
      </c>
      <c r="G24" t="s">
        <v>8224</v>
      </c>
      <c r="H24">
        <v>371160</v>
      </c>
    </row>
    <row r="25" spans="1:8" x14ac:dyDescent="0.2">
      <c r="A25" s="8" t="s">
        <v>8320</v>
      </c>
      <c r="B25" s="9">
        <v>463246</v>
      </c>
      <c r="D25" s="8" t="s">
        <v>8320</v>
      </c>
      <c r="E25" s="9">
        <v>463246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FullTable</vt:lpstr>
      <vt:lpstr>CategoryStats</vt:lpstr>
      <vt:lpstr>SubCategoryStats</vt:lpstr>
      <vt:lpstr>LaunchDateOutcomes</vt:lpstr>
      <vt:lpstr>Bonus1</vt:lpstr>
      <vt:lpstr>Bonus2</vt:lpstr>
      <vt:lpstr>Sheet3</vt:lpstr>
      <vt:lpstr>HITRATEBYCATEGORY</vt:lpstr>
      <vt:lpstr>HITRATEBYDATE</vt:lpstr>
      <vt:lpstr>FullTable_values</vt:lpstr>
      <vt:lpstr>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Rolando Ramos</cp:lastModifiedBy>
  <dcterms:created xsi:type="dcterms:W3CDTF">2017-04-20T15:17:24Z</dcterms:created>
  <dcterms:modified xsi:type="dcterms:W3CDTF">2020-09-22T23:01:26Z</dcterms:modified>
</cp:coreProperties>
</file>